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Portofolio Freelance\0_Masterfile\"/>
    </mc:Choice>
  </mc:AlternateContent>
  <xr:revisionPtr revIDLastSave="0" documentId="8_{59C06DA6-D534-4171-87D0-4984DEBE38E6}" xr6:coauthVersionLast="47" xr6:coauthVersionMax="47" xr10:uidLastSave="{00000000-0000-0000-0000-000000000000}"/>
  <bookViews>
    <workbookView xWindow="-120" yWindow="-120" windowWidth="29040" windowHeight="15720" activeTab="9" xr2:uid="{00000000-000D-0000-FFFF-FFFF00000000}"/>
  </bookViews>
  <sheets>
    <sheet name="Reference" sheetId="1" r:id="rId1"/>
    <sheet name="City Level Data" sheetId="2" r:id="rId2"/>
    <sheet name="Pivot Table 8" sheetId="3" state="hidden" r:id="rId3"/>
    <sheet name="Copy of Subcity Level Data" sheetId="5" state="hidden" r:id="rId4"/>
    <sheet name="Provincial Level Data" sheetId="6" r:id="rId5"/>
    <sheet name="west copy data (temporary)" sheetId="8" state="hidden" r:id="rId6"/>
    <sheet name="Pivot Table 7" sheetId="9" state="hidden" r:id="rId7"/>
    <sheet name="Clustering (Gov City)" sheetId="10" state="hidden" r:id="rId8"/>
    <sheet name="Clustering (Sub City)" sheetId="11" state="hidden" r:id="rId9"/>
    <sheet name="Sheet12" sheetId="12" r:id="rId10"/>
    <sheet name="1) East POV" sheetId="13" state="hidden" r:id="rId11"/>
    <sheet name="2) West POV" sheetId="14" state="hidden" r:id="rId12"/>
    <sheet name="3) Jabo POV" sheetId="15" state="hidden" r:id="rId13"/>
    <sheet name="West Subcities Penetration" sheetId="16" state="hidden" r:id="rId14"/>
    <sheet name="City to Cover" sheetId="17" state="hidden" r:id="rId15"/>
  </sheets>
  <definedNames>
    <definedName name="_xlnm._FilterDatabase" localSheetId="10" hidden="1">'1) East POV'!$A$2:$Z$301</definedName>
    <definedName name="_xlnm._FilterDatabase" localSheetId="11" hidden="1">'2) West POV'!$A$2:$Z$232</definedName>
    <definedName name="_xlnm._FilterDatabase" localSheetId="12" hidden="1">'3) Jabo POV'!$A$1:$Z$25</definedName>
    <definedName name="_xlnm._FilterDatabase" localSheetId="1" hidden="1">'City Level Data'!$A$1:$DC$515</definedName>
    <definedName name="_xlnm._FilterDatabase" localSheetId="14" hidden="1">'City to Cover'!$A$1:$CV$196</definedName>
    <definedName name="_xlnm._FilterDatabase" localSheetId="3" hidden="1">'Copy of Subcity Level Data'!$D$1:$DB$275</definedName>
    <definedName name="_xlnm._FilterDatabase" localSheetId="4" hidden="1">'Provincial Level Data'!$A$1:$W$1001</definedName>
    <definedName name="_xlnm._FilterDatabase" localSheetId="9" hidden="1">Sheet12!$Q$1:$W$1000</definedName>
    <definedName name="_xlnm._FilterDatabase" localSheetId="13" hidden="1">'West Subcities Penetration'!$A$2:$BN$139</definedName>
    <definedName name="Z_01D39293_0155_40B2_B356_549E08531E7E_.wvu.FilterData" localSheetId="1" hidden="1">'City Level Data'!$A$1:$DC$515</definedName>
    <definedName name="Z_01D39293_0155_40B2_B356_549E08531E7E_.wvu.FilterData" localSheetId="13" hidden="1">'West Subcities Penetration'!$A$422:$AJ$559</definedName>
    <definedName name="Z_023C633B_BE53_4FBA_A4C4_82466377652B_.wvu.FilterData" localSheetId="13" hidden="1">'West Subcities Penetration'!$A$142:$BN$279</definedName>
    <definedName name="Z_2CC121FB_8A0E_4D9C_9C9E_5E6477BF2E6F_.wvu.FilterData" localSheetId="13" hidden="1">'West Subcities Penetration'!$A$2:$BN$139</definedName>
    <definedName name="Z_38E6C9B2_AD24_4F17_9D8B_00A196998A56_.wvu.FilterData" localSheetId="1" hidden="1">'City Level Data'!$A$1:$DC$515</definedName>
    <definedName name="Z_38E6C9B2_AD24_4F17_9D8B_00A196998A56_.wvu.FilterData" localSheetId="13" hidden="1">'West Subcities Penetration'!$A$142:$BN$279</definedName>
    <definedName name="Z_4F1A2D6C_B024_48E8_951E_ED585B309606_.wvu.FilterData" localSheetId="13" hidden="1">'West Subcities Penetration'!$A$422:$BA$559</definedName>
    <definedName name="Z_5EF25E81_288C_4238_86D7_07CBB2AEE7AD_.wvu.FilterData" localSheetId="13" hidden="1">'West Subcities Penetration'!$A$422:$AX$559</definedName>
    <definedName name="Z_8C79B165_8BB5_4AB6_AE04_16EBD1787B1D_.wvu.FilterData" localSheetId="13" hidden="1">'West Subcities Penetration'!$A$422:$AA$559</definedName>
    <definedName name="Z_CA180EF2_DC5E_4136_8750_B6F5AD37A6BD_.wvu.FilterData" localSheetId="13" hidden="1">'West Subcities Penetration'!$A$142:$BN$279</definedName>
    <definedName name="Z_F4CE5F10_0786_46BB_A298_9180E2C403EC_.wvu.FilterData" localSheetId="13" hidden="1">'West Subcities Penetration'!$A$562:$AX$699</definedName>
  </definedNames>
  <calcPr calcId="191029"/>
  <customWorkbookViews>
    <customWorkbookView name="Roy" guid="{836B9308-E6FB-404F-99C4-07C6FBC6DF80}" maximized="1" windowWidth="0" windowHeight="0" activeSheetId="0"/>
    <customWorkbookView name="Filter 1" guid="{38E6C9B2-AD24-4F17-9D8B-00A196998A56}" maximized="1" windowWidth="0" windowHeight="0" activeSheetId="0"/>
    <customWorkbookView name="Filter 3" guid="{8C79B165-8BB5-4AB6-AE04-16EBD1787B1D}" maximized="1" windowWidth="0" windowHeight="0" activeSheetId="0"/>
    <customWorkbookView name="Filter 2" guid="{01D39293-0155-40B2-B356-549E08531E7E}" maximized="1" windowWidth="0" windowHeight="0" activeSheetId="0"/>
    <customWorkbookView name="Filter 5" guid="{023C633B-BE53-4FBA-A4C4-82466377652B}" maximized="1" windowWidth="0" windowHeight="0" activeSheetId="0"/>
    <customWorkbookView name="Filter 4" guid="{4F1A2D6C-B024-48E8-951E-ED585B309606}" maximized="1" windowWidth="0" windowHeight="0" activeSheetId="0"/>
    <customWorkbookView name="Filter 7" guid="{2CC121FB-8A0E-4D9C-9C9E-5E6477BF2E6F}" maximized="1" windowWidth="0" windowHeight="0" activeSheetId="0"/>
    <customWorkbookView name="Filter 6" guid="{CA180EF2-DC5E-4136-8750-B6F5AD37A6BD}" maximized="1" windowWidth="0" windowHeight="0" activeSheetId="0"/>
    <customWorkbookView name="Filter 9" guid="{F4CE5F10-0786-46BB-A298-9180E2C403EC}" maximized="1" windowWidth="0" windowHeight="0" activeSheetId="0"/>
    <customWorkbookView name="Filter 8" guid="{5EF25E81-288C-4238-86D7-07CBB2AEE7AD}" maximized="1" windowWidth="0" windowHeight="0" activeSheetId="0"/>
    <customWorkbookView name="Kaltim" guid="{54AC5EB5-A662-4152-AB87-2451FAE3065C}" maximized="1" windowWidth="0" windowHeight="0" activeSheetId="0"/>
    <customWorkbookView name="E" guid="{267FDB0B-FD98-4A1C-98C2-0366D8BBC90C}" maximized="1" windowWidth="0" windowHeight="0" activeSheetId="0"/>
  </customWorkbookViews>
  <pivotCaches>
    <pivotCache cacheId="10" r:id="rId16"/>
    <pivotCache cacheId="16" r:id="rId17"/>
    <pivotCache cacheId="22" r:id="rId18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96" i="17" l="1"/>
  <c r="Q195" i="17"/>
  <c r="Q194" i="17"/>
  <c r="Q193" i="17"/>
  <c r="Q192" i="17"/>
  <c r="Q191" i="17"/>
  <c r="Q190" i="17"/>
  <c r="Q189" i="17"/>
  <c r="Q188" i="17"/>
  <c r="Q187" i="17"/>
  <c r="Q186" i="17"/>
  <c r="Q185" i="17"/>
  <c r="Q184" i="17"/>
  <c r="Q183" i="17"/>
  <c r="Q182" i="17"/>
  <c r="Q181" i="17"/>
  <c r="Q180" i="17"/>
  <c r="Q179" i="17"/>
  <c r="Q178" i="17"/>
  <c r="Q177" i="17"/>
  <c r="Q176" i="17"/>
  <c r="Q175" i="17"/>
  <c r="Q174" i="17"/>
  <c r="Q173" i="17"/>
  <c r="Q172" i="17"/>
  <c r="Q171" i="17"/>
  <c r="Q170" i="17"/>
  <c r="Q169" i="17"/>
  <c r="Q168" i="17"/>
  <c r="Q167" i="17"/>
  <c r="Q166" i="17"/>
  <c r="Q165" i="17"/>
  <c r="Q164" i="17"/>
  <c r="Q163" i="17"/>
  <c r="Q162" i="17"/>
  <c r="Q161" i="17"/>
  <c r="Q160" i="17"/>
  <c r="Q159" i="17"/>
  <c r="Q158" i="17"/>
  <c r="Q157" i="17"/>
  <c r="Q156" i="17"/>
  <c r="Q155" i="17"/>
  <c r="Q154" i="17"/>
  <c r="Q153" i="17"/>
  <c r="Q152" i="17"/>
  <c r="Q151" i="17"/>
  <c r="Q150" i="17"/>
  <c r="Q149" i="17"/>
  <c r="Q148" i="17"/>
  <c r="Q147" i="17"/>
  <c r="Q146" i="17"/>
  <c r="Q145" i="17"/>
  <c r="Q144" i="17"/>
  <c r="Q143" i="17"/>
  <c r="Q142" i="17"/>
  <c r="Q141" i="17"/>
  <c r="Q140" i="17"/>
  <c r="Q139" i="17"/>
  <c r="Q138" i="17"/>
  <c r="Q137" i="17"/>
  <c r="Q136" i="17"/>
  <c r="Q135" i="17"/>
  <c r="Q134" i="17"/>
  <c r="Q133" i="17"/>
  <c r="Q132" i="17"/>
  <c r="Q131" i="17"/>
  <c r="Q130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H114" i="17"/>
  <c r="G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H78" i="17"/>
  <c r="G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H10" i="17"/>
  <c r="G10" i="17"/>
  <c r="Q9" i="17"/>
  <c r="Q8" i="17"/>
  <c r="Q7" i="17"/>
  <c r="Q6" i="17"/>
  <c r="Q5" i="17"/>
  <c r="Q4" i="17"/>
  <c r="Q3" i="17"/>
  <c r="Q2" i="17"/>
  <c r="F403" i="16"/>
  <c r="F543" i="16" s="1"/>
  <c r="F683" i="16" s="1"/>
  <c r="F387" i="16"/>
  <c r="F527" i="16" s="1"/>
  <c r="F667" i="16" s="1"/>
  <c r="F365" i="16"/>
  <c r="F505" i="16" s="1"/>
  <c r="F645" i="16" s="1"/>
  <c r="E329" i="16"/>
  <c r="E469" i="16" s="1"/>
  <c r="E609" i="16" s="1"/>
  <c r="E313" i="16"/>
  <c r="E453" i="16" s="1"/>
  <c r="E593" i="16" s="1"/>
  <c r="E297" i="16"/>
  <c r="E437" i="16" s="1"/>
  <c r="E577" i="16" s="1"/>
  <c r="G275" i="16"/>
  <c r="F275" i="16"/>
  <c r="F415" i="16" s="1"/>
  <c r="F555" i="16" s="1"/>
  <c r="F695" i="16" s="1"/>
  <c r="E275" i="16"/>
  <c r="E415" i="16" s="1"/>
  <c r="E555" i="16" s="1"/>
  <c r="E695" i="16" s="1"/>
  <c r="F274" i="16"/>
  <c r="F414" i="16" s="1"/>
  <c r="F554" i="16" s="1"/>
  <c r="F694" i="16" s="1"/>
  <c r="E274" i="16"/>
  <c r="E414" i="16" s="1"/>
  <c r="E554" i="16" s="1"/>
  <c r="E694" i="16" s="1"/>
  <c r="F273" i="16"/>
  <c r="F413" i="16" s="1"/>
  <c r="F553" i="16" s="1"/>
  <c r="F693" i="16" s="1"/>
  <c r="E273" i="16"/>
  <c r="E413" i="16" s="1"/>
  <c r="E553" i="16" s="1"/>
  <c r="E693" i="16" s="1"/>
  <c r="AW272" i="16"/>
  <c r="F272" i="16"/>
  <c r="F412" i="16" s="1"/>
  <c r="F552" i="16" s="1"/>
  <c r="F692" i="16" s="1"/>
  <c r="E272" i="16"/>
  <c r="E412" i="16" s="1"/>
  <c r="E552" i="16" s="1"/>
  <c r="E692" i="16" s="1"/>
  <c r="F271" i="16"/>
  <c r="F411" i="16" s="1"/>
  <c r="F551" i="16" s="1"/>
  <c r="F691" i="16" s="1"/>
  <c r="E271" i="16"/>
  <c r="E411" i="16" s="1"/>
  <c r="E551" i="16" s="1"/>
  <c r="E691" i="16" s="1"/>
  <c r="F270" i="16"/>
  <c r="F410" i="16" s="1"/>
  <c r="F550" i="16" s="1"/>
  <c r="F690" i="16" s="1"/>
  <c r="E270" i="16"/>
  <c r="E410" i="16" s="1"/>
  <c r="E550" i="16" s="1"/>
  <c r="E690" i="16" s="1"/>
  <c r="AI269" i="16"/>
  <c r="F269" i="16"/>
  <c r="F409" i="16" s="1"/>
  <c r="F549" i="16" s="1"/>
  <c r="F689" i="16" s="1"/>
  <c r="E269" i="16"/>
  <c r="E409" i="16" s="1"/>
  <c r="E549" i="16" s="1"/>
  <c r="E689" i="16" s="1"/>
  <c r="F268" i="16"/>
  <c r="F408" i="16" s="1"/>
  <c r="F548" i="16" s="1"/>
  <c r="F688" i="16" s="1"/>
  <c r="E268" i="16"/>
  <c r="E408" i="16" s="1"/>
  <c r="E548" i="16" s="1"/>
  <c r="E688" i="16" s="1"/>
  <c r="F267" i="16"/>
  <c r="F407" i="16" s="1"/>
  <c r="F547" i="16" s="1"/>
  <c r="F687" i="16" s="1"/>
  <c r="E267" i="16"/>
  <c r="E407" i="16" s="1"/>
  <c r="E547" i="16" s="1"/>
  <c r="E687" i="16" s="1"/>
  <c r="F266" i="16"/>
  <c r="F406" i="16" s="1"/>
  <c r="F546" i="16" s="1"/>
  <c r="F686" i="16" s="1"/>
  <c r="E266" i="16"/>
  <c r="E406" i="16" s="1"/>
  <c r="E546" i="16" s="1"/>
  <c r="E686" i="16" s="1"/>
  <c r="F265" i="16"/>
  <c r="F405" i="16" s="1"/>
  <c r="F545" i="16" s="1"/>
  <c r="F685" i="16" s="1"/>
  <c r="E265" i="16"/>
  <c r="E405" i="16" s="1"/>
  <c r="E545" i="16" s="1"/>
  <c r="E685" i="16" s="1"/>
  <c r="AW264" i="16"/>
  <c r="F264" i="16"/>
  <c r="F404" i="16" s="1"/>
  <c r="F544" i="16" s="1"/>
  <c r="F684" i="16" s="1"/>
  <c r="E264" i="16"/>
  <c r="E404" i="16" s="1"/>
  <c r="E544" i="16" s="1"/>
  <c r="E684" i="16" s="1"/>
  <c r="F263" i="16"/>
  <c r="E263" i="16"/>
  <c r="E403" i="16" s="1"/>
  <c r="E543" i="16" s="1"/>
  <c r="E683" i="16" s="1"/>
  <c r="F262" i="16"/>
  <c r="F402" i="16" s="1"/>
  <c r="F542" i="16" s="1"/>
  <c r="F682" i="16" s="1"/>
  <c r="E262" i="16"/>
  <c r="E402" i="16" s="1"/>
  <c r="E542" i="16" s="1"/>
  <c r="E682" i="16" s="1"/>
  <c r="F261" i="16"/>
  <c r="F401" i="16" s="1"/>
  <c r="F541" i="16" s="1"/>
  <c r="F681" i="16" s="1"/>
  <c r="E261" i="16"/>
  <c r="E401" i="16" s="1"/>
  <c r="E541" i="16" s="1"/>
  <c r="E681" i="16" s="1"/>
  <c r="F260" i="16"/>
  <c r="F400" i="16" s="1"/>
  <c r="F540" i="16" s="1"/>
  <c r="F680" i="16" s="1"/>
  <c r="E260" i="16"/>
  <c r="E400" i="16" s="1"/>
  <c r="E540" i="16" s="1"/>
  <c r="E680" i="16" s="1"/>
  <c r="F259" i="16"/>
  <c r="F399" i="16" s="1"/>
  <c r="F539" i="16" s="1"/>
  <c r="F679" i="16" s="1"/>
  <c r="E259" i="16"/>
  <c r="E399" i="16" s="1"/>
  <c r="E539" i="16" s="1"/>
  <c r="E679" i="16" s="1"/>
  <c r="F258" i="16"/>
  <c r="F398" i="16" s="1"/>
  <c r="F538" i="16" s="1"/>
  <c r="F678" i="16" s="1"/>
  <c r="E258" i="16"/>
  <c r="E398" i="16" s="1"/>
  <c r="E538" i="16" s="1"/>
  <c r="E678" i="16" s="1"/>
  <c r="F257" i="16"/>
  <c r="F397" i="16" s="1"/>
  <c r="F537" i="16" s="1"/>
  <c r="F677" i="16" s="1"/>
  <c r="E257" i="16"/>
  <c r="E397" i="16" s="1"/>
  <c r="E537" i="16" s="1"/>
  <c r="E677" i="16" s="1"/>
  <c r="F256" i="16"/>
  <c r="F396" i="16" s="1"/>
  <c r="F536" i="16" s="1"/>
  <c r="F676" i="16" s="1"/>
  <c r="E256" i="16"/>
  <c r="E396" i="16" s="1"/>
  <c r="E536" i="16" s="1"/>
  <c r="E676" i="16" s="1"/>
  <c r="F255" i="16"/>
  <c r="F395" i="16" s="1"/>
  <c r="F535" i="16" s="1"/>
  <c r="F675" i="16" s="1"/>
  <c r="E255" i="16"/>
  <c r="E395" i="16" s="1"/>
  <c r="E535" i="16" s="1"/>
  <c r="E675" i="16" s="1"/>
  <c r="AS254" i="16"/>
  <c r="F254" i="16"/>
  <c r="F394" i="16" s="1"/>
  <c r="F534" i="16" s="1"/>
  <c r="F674" i="16" s="1"/>
  <c r="E254" i="16"/>
  <c r="E394" i="16" s="1"/>
  <c r="E534" i="16" s="1"/>
  <c r="E674" i="16" s="1"/>
  <c r="F253" i="16"/>
  <c r="F393" i="16" s="1"/>
  <c r="F533" i="16" s="1"/>
  <c r="F673" i="16" s="1"/>
  <c r="E253" i="16"/>
  <c r="E393" i="16" s="1"/>
  <c r="E533" i="16" s="1"/>
  <c r="E673" i="16" s="1"/>
  <c r="F252" i="16"/>
  <c r="F392" i="16" s="1"/>
  <c r="F532" i="16" s="1"/>
  <c r="F672" i="16" s="1"/>
  <c r="E252" i="16"/>
  <c r="E392" i="16" s="1"/>
  <c r="E532" i="16" s="1"/>
  <c r="E672" i="16" s="1"/>
  <c r="F251" i="16"/>
  <c r="F391" i="16" s="1"/>
  <c r="F531" i="16" s="1"/>
  <c r="F671" i="16" s="1"/>
  <c r="E251" i="16"/>
  <c r="E391" i="16" s="1"/>
  <c r="E531" i="16" s="1"/>
  <c r="E671" i="16" s="1"/>
  <c r="F250" i="16"/>
  <c r="F390" i="16" s="1"/>
  <c r="F530" i="16" s="1"/>
  <c r="F670" i="16" s="1"/>
  <c r="E250" i="16"/>
  <c r="E390" i="16" s="1"/>
  <c r="E530" i="16" s="1"/>
  <c r="E670" i="16" s="1"/>
  <c r="F249" i="16"/>
  <c r="F389" i="16" s="1"/>
  <c r="F529" i="16" s="1"/>
  <c r="F669" i="16" s="1"/>
  <c r="E249" i="16"/>
  <c r="E389" i="16" s="1"/>
  <c r="E529" i="16" s="1"/>
  <c r="E669" i="16" s="1"/>
  <c r="AW248" i="16"/>
  <c r="F248" i="16"/>
  <c r="F388" i="16" s="1"/>
  <c r="F528" i="16" s="1"/>
  <c r="F668" i="16" s="1"/>
  <c r="E248" i="16"/>
  <c r="E388" i="16" s="1"/>
  <c r="E528" i="16" s="1"/>
  <c r="E668" i="16" s="1"/>
  <c r="F247" i="16"/>
  <c r="E247" i="16"/>
  <c r="E387" i="16" s="1"/>
  <c r="E527" i="16" s="1"/>
  <c r="E667" i="16" s="1"/>
  <c r="F246" i="16"/>
  <c r="F386" i="16" s="1"/>
  <c r="F526" i="16" s="1"/>
  <c r="F666" i="16" s="1"/>
  <c r="E246" i="16"/>
  <c r="E386" i="16" s="1"/>
  <c r="E526" i="16" s="1"/>
  <c r="E666" i="16" s="1"/>
  <c r="F245" i="16"/>
  <c r="F385" i="16" s="1"/>
  <c r="F525" i="16" s="1"/>
  <c r="F665" i="16" s="1"/>
  <c r="E245" i="16"/>
  <c r="E385" i="16" s="1"/>
  <c r="E525" i="16" s="1"/>
  <c r="E665" i="16" s="1"/>
  <c r="F244" i="16"/>
  <c r="F384" i="16" s="1"/>
  <c r="F524" i="16" s="1"/>
  <c r="F664" i="16" s="1"/>
  <c r="E244" i="16"/>
  <c r="E384" i="16" s="1"/>
  <c r="E524" i="16" s="1"/>
  <c r="E664" i="16" s="1"/>
  <c r="F243" i="16"/>
  <c r="F383" i="16" s="1"/>
  <c r="F523" i="16" s="1"/>
  <c r="F663" i="16" s="1"/>
  <c r="E243" i="16"/>
  <c r="E383" i="16" s="1"/>
  <c r="E523" i="16" s="1"/>
  <c r="E663" i="16" s="1"/>
  <c r="F242" i="16"/>
  <c r="F382" i="16" s="1"/>
  <c r="F522" i="16" s="1"/>
  <c r="F662" i="16" s="1"/>
  <c r="E242" i="16"/>
  <c r="E382" i="16" s="1"/>
  <c r="E522" i="16" s="1"/>
  <c r="E662" i="16" s="1"/>
  <c r="F241" i="16"/>
  <c r="F381" i="16" s="1"/>
  <c r="F521" i="16" s="1"/>
  <c r="F661" i="16" s="1"/>
  <c r="E241" i="16"/>
  <c r="E381" i="16" s="1"/>
  <c r="E521" i="16" s="1"/>
  <c r="E661" i="16" s="1"/>
  <c r="F240" i="16"/>
  <c r="F380" i="16" s="1"/>
  <c r="F520" i="16" s="1"/>
  <c r="F660" i="16" s="1"/>
  <c r="E240" i="16"/>
  <c r="E380" i="16" s="1"/>
  <c r="E520" i="16" s="1"/>
  <c r="E660" i="16" s="1"/>
  <c r="F239" i="16"/>
  <c r="F379" i="16" s="1"/>
  <c r="F519" i="16" s="1"/>
  <c r="F659" i="16" s="1"/>
  <c r="E239" i="16"/>
  <c r="E379" i="16" s="1"/>
  <c r="E519" i="16" s="1"/>
  <c r="E659" i="16" s="1"/>
  <c r="F238" i="16"/>
  <c r="F378" i="16" s="1"/>
  <c r="F518" i="16" s="1"/>
  <c r="F658" i="16" s="1"/>
  <c r="E238" i="16"/>
  <c r="E378" i="16" s="1"/>
  <c r="E518" i="16" s="1"/>
  <c r="E658" i="16" s="1"/>
  <c r="F237" i="16"/>
  <c r="F377" i="16" s="1"/>
  <c r="F517" i="16" s="1"/>
  <c r="F657" i="16" s="1"/>
  <c r="E237" i="16"/>
  <c r="E377" i="16" s="1"/>
  <c r="E517" i="16" s="1"/>
  <c r="E657" i="16" s="1"/>
  <c r="F236" i="16"/>
  <c r="F376" i="16" s="1"/>
  <c r="F516" i="16" s="1"/>
  <c r="F656" i="16" s="1"/>
  <c r="E236" i="16"/>
  <c r="E376" i="16" s="1"/>
  <c r="E516" i="16" s="1"/>
  <c r="E656" i="16" s="1"/>
  <c r="F235" i="16"/>
  <c r="F375" i="16" s="1"/>
  <c r="F515" i="16" s="1"/>
  <c r="F655" i="16" s="1"/>
  <c r="E235" i="16"/>
  <c r="E375" i="16" s="1"/>
  <c r="E515" i="16" s="1"/>
  <c r="E655" i="16" s="1"/>
  <c r="F234" i="16"/>
  <c r="F374" i="16" s="1"/>
  <c r="F514" i="16" s="1"/>
  <c r="F654" i="16" s="1"/>
  <c r="E234" i="16"/>
  <c r="E374" i="16" s="1"/>
  <c r="E514" i="16" s="1"/>
  <c r="E654" i="16" s="1"/>
  <c r="F233" i="16"/>
  <c r="F373" i="16" s="1"/>
  <c r="F513" i="16" s="1"/>
  <c r="F653" i="16" s="1"/>
  <c r="E233" i="16"/>
  <c r="E373" i="16" s="1"/>
  <c r="E513" i="16" s="1"/>
  <c r="E653" i="16" s="1"/>
  <c r="F232" i="16"/>
  <c r="F372" i="16" s="1"/>
  <c r="F512" i="16" s="1"/>
  <c r="F652" i="16" s="1"/>
  <c r="E232" i="16"/>
  <c r="E372" i="16" s="1"/>
  <c r="E512" i="16" s="1"/>
  <c r="E652" i="16" s="1"/>
  <c r="F231" i="16"/>
  <c r="F371" i="16" s="1"/>
  <c r="F511" i="16" s="1"/>
  <c r="F651" i="16" s="1"/>
  <c r="E231" i="16"/>
  <c r="E371" i="16" s="1"/>
  <c r="E511" i="16" s="1"/>
  <c r="E651" i="16" s="1"/>
  <c r="F230" i="16"/>
  <c r="F370" i="16" s="1"/>
  <c r="F510" i="16" s="1"/>
  <c r="F650" i="16" s="1"/>
  <c r="E230" i="16"/>
  <c r="E370" i="16" s="1"/>
  <c r="E510" i="16" s="1"/>
  <c r="E650" i="16" s="1"/>
  <c r="F229" i="16"/>
  <c r="F369" i="16" s="1"/>
  <c r="F509" i="16" s="1"/>
  <c r="F649" i="16" s="1"/>
  <c r="E229" i="16"/>
  <c r="E369" i="16" s="1"/>
  <c r="E509" i="16" s="1"/>
  <c r="E649" i="16" s="1"/>
  <c r="AG228" i="16"/>
  <c r="F228" i="16"/>
  <c r="F368" i="16" s="1"/>
  <c r="F508" i="16" s="1"/>
  <c r="F648" i="16" s="1"/>
  <c r="E228" i="16"/>
  <c r="E368" i="16" s="1"/>
  <c r="E508" i="16" s="1"/>
  <c r="E648" i="16" s="1"/>
  <c r="F227" i="16"/>
  <c r="F367" i="16" s="1"/>
  <c r="F507" i="16" s="1"/>
  <c r="F647" i="16" s="1"/>
  <c r="E227" i="16"/>
  <c r="E367" i="16" s="1"/>
  <c r="E507" i="16" s="1"/>
  <c r="E647" i="16" s="1"/>
  <c r="F226" i="16"/>
  <c r="F366" i="16" s="1"/>
  <c r="F506" i="16" s="1"/>
  <c r="F646" i="16" s="1"/>
  <c r="E226" i="16"/>
  <c r="E366" i="16" s="1"/>
  <c r="E506" i="16" s="1"/>
  <c r="E646" i="16" s="1"/>
  <c r="F225" i="16"/>
  <c r="E225" i="16"/>
  <c r="E365" i="16" s="1"/>
  <c r="E505" i="16" s="1"/>
  <c r="E645" i="16" s="1"/>
  <c r="F224" i="16"/>
  <c r="F364" i="16" s="1"/>
  <c r="F504" i="16" s="1"/>
  <c r="F644" i="16" s="1"/>
  <c r="E224" i="16"/>
  <c r="E364" i="16" s="1"/>
  <c r="E504" i="16" s="1"/>
  <c r="E644" i="16" s="1"/>
  <c r="F223" i="16"/>
  <c r="F363" i="16" s="1"/>
  <c r="F503" i="16" s="1"/>
  <c r="F643" i="16" s="1"/>
  <c r="E223" i="16"/>
  <c r="E363" i="16" s="1"/>
  <c r="E503" i="16" s="1"/>
  <c r="E643" i="16" s="1"/>
  <c r="AX222" i="16"/>
  <c r="BC82" i="16" s="1"/>
  <c r="F222" i="16"/>
  <c r="F362" i="16" s="1"/>
  <c r="F502" i="16" s="1"/>
  <c r="F642" i="16" s="1"/>
  <c r="E222" i="16"/>
  <c r="E362" i="16" s="1"/>
  <c r="E502" i="16" s="1"/>
  <c r="E642" i="16" s="1"/>
  <c r="F221" i="16"/>
  <c r="F361" i="16" s="1"/>
  <c r="F501" i="16" s="1"/>
  <c r="F641" i="16" s="1"/>
  <c r="E221" i="16"/>
  <c r="E361" i="16" s="1"/>
  <c r="E501" i="16" s="1"/>
  <c r="E641" i="16" s="1"/>
  <c r="F220" i="16"/>
  <c r="F360" i="16" s="1"/>
  <c r="F500" i="16" s="1"/>
  <c r="F640" i="16" s="1"/>
  <c r="E220" i="16"/>
  <c r="E360" i="16" s="1"/>
  <c r="E500" i="16" s="1"/>
  <c r="E640" i="16" s="1"/>
  <c r="F219" i="16"/>
  <c r="F359" i="16" s="1"/>
  <c r="F499" i="16" s="1"/>
  <c r="F639" i="16" s="1"/>
  <c r="E219" i="16"/>
  <c r="E359" i="16" s="1"/>
  <c r="E499" i="16" s="1"/>
  <c r="E639" i="16" s="1"/>
  <c r="F218" i="16"/>
  <c r="F358" i="16" s="1"/>
  <c r="F498" i="16" s="1"/>
  <c r="F638" i="16" s="1"/>
  <c r="E218" i="16"/>
  <c r="E358" i="16" s="1"/>
  <c r="E498" i="16" s="1"/>
  <c r="E638" i="16" s="1"/>
  <c r="F217" i="16"/>
  <c r="F357" i="16" s="1"/>
  <c r="F497" i="16" s="1"/>
  <c r="F637" i="16" s="1"/>
  <c r="E217" i="16"/>
  <c r="E357" i="16" s="1"/>
  <c r="E497" i="16" s="1"/>
  <c r="E637" i="16" s="1"/>
  <c r="F216" i="16"/>
  <c r="F356" i="16" s="1"/>
  <c r="F496" i="16" s="1"/>
  <c r="F636" i="16" s="1"/>
  <c r="E216" i="16"/>
  <c r="E356" i="16" s="1"/>
  <c r="E496" i="16" s="1"/>
  <c r="E636" i="16" s="1"/>
  <c r="F215" i="16"/>
  <c r="F355" i="16" s="1"/>
  <c r="F495" i="16" s="1"/>
  <c r="F635" i="16" s="1"/>
  <c r="E215" i="16"/>
  <c r="E355" i="16" s="1"/>
  <c r="E495" i="16" s="1"/>
  <c r="E635" i="16" s="1"/>
  <c r="F214" i="16"/>
  <c r="F354" i="16" s="1"/>
  <c r="F494" i="16" s="1"/>
  <c r="F634" i="16" s="1"/>
  <c r="E214" i="16"/>
  <c r="E354" i="16" s="1"/>
  <c r="E494" i="16" s="1"/>
  <c r="E634" i="16" s="1"/>
  <c r="F213" i="16"/>
  <c r="F353" i="16" s="1"/>
  <c r="F493" i="16" s="1"/>
  <c r="F633" i="16" s="1"/>
  <c r="E213" i="16"/>
  <c r="E353" i="16" s="1"/>
  <c r="E493" i="16" s="1"/>
  <c r="E633" i="16" s="1"/>
  <c r="F212" i="16"/>
  <c r="F352" i="16" s="1"/>
  <c r="F492" i="16" s="1"/>
  <c r="F632" i="16" s="1"/>
  <c r="E212" i="16"/>
  <c r="E352" i="16" s="1"/>
  <c r="E492" i="16" s="1"/>
  <c r="E632" i="16" s="1"/>
  <c r="F211" i="16"/>
  <c r="F351" i="16" s="1"/>
  <c r="F491" i="16" s="1"/>
  <c r="F631" i="16" s="1"/>
  <c r="E211" i="16"/>
  <c r="E351" i="16" s="1"/>
  <c r="E491" i="16" s="1"/>
  <c r="E631" i="16" s="1"/>
  <c r="AN210" i="16"/>
  <c r="F210" i="16"/>
  <c r="F350" i="16" s="1"/>
  <c r="F490" i="16" s="1"/>
  <c r="F630" i="16" s="1"/>
  <c r="E210" i="16"/>
  <c r="E350" i="16" s="1"/>
  <c r="E490" i="16" s="1"/>
  <c r="E630" i="16" s="1"/>
  <c r="F209" i="16"/>
  <c r="F349" i="16" s="1"/>
  <c r="F489" i="16" s="1"/>
  <c r="F629" i="16" s="1"/>
  <c r="E209" i="16"/>
  <c r="E349" i="16" s="1"/>
  <c r="E489" i="16" s="1"/>
  <c r="E629" i="16" s="1"/>
  <c r="AR208" i="16"/>
  <c r="F208" i="16"/>
  <c r="F348" i="16" s="1"/>
  <c r="F488" i="16" s="1"/>
  <c r="F628" i="16" s="1"/>
  <c r="E208" i="16"/>
  <c r="E348" i="16" s="1"/>
  <c r="E488" i="16" s="1"/>
  <c r="E628" i="16" s="1"/>
  <c r="F207" i="16"/>
  <c r="F347" i="16" s="1"/>
  <c r="F487" i="16" s="1"/>
  <c r="F627" i="16" s="1"/>
  <c r="E207" i="16"/>
  <c r="E347" i="16" s="1"/>
  <c r="E487" i="16" s="1"/>
  <c r="E627" i="16" s="1"/>
  <c r="F206" i="16"/>
  <c r="F346" i="16" s="1"/>
  <c r="F486" i="16" s="1"/>
  <c r="F626" i="16" s="1"/>
  <c r="E206" i="16"/>
  <c r="E346" i="16" s="1"/>
  <c r="E486" i="16" s="1"/>
  <c r="E626" i="16" s="1"/>
  <c r="F205" i="16"/>
  <c r="F345" i="16" s="1"/>
  <c r="F485" i="16" s="1"/>
  <c r="F625" i="16" s="1"/>
  <c r="E205" i="16"/>
  <c r="E345" i="16" s="1"/>
  <c r="E485" i="16" s="1"/>
  <c r="E625" i="16" s="1"/>
  <c r="F204" i="16"/>
  <c r="F344" i="16" s="1"/>
  <c r="F484" i="16" s="1"/>
  <c r="F624" i="16" s="1"/>
  <c r="E204" i="16"/>
  <c r="E344" i="16" s="1"/>
  <c r="E484" i="16" s="1"/>
  <c r="E624" i="16" s="1"/>
  <c r="AH203" i="16"/>
  <c r="F203" i="16"/>
  <c r="F343" i="16" s="1"/>
  <c r="F483" i="16" s="1"/>
  <c r="F623" i="16" s="1"/>
  <c r="E203" i="16"/>
  <c r="E343" i="16" s="1"/>
  <c r="E483" i="16" s="1"/>
  <c r="E623" i="16" s="1"/>
  <c r="F202" i="16"/>
  <c r="F342" i="16" s="1"/>
  <c r="F482" i="16" s="1"/>
  <c r="F622" i="16" s="1"/>
  <c r="E202" i="16"/>
  <c r="E342" i="16" s="1"/>
  <c r="E482" i="16" s="1"/>
  <c r="E622" i="16" s="1"/>
  <c r="F201" i="16"/>
  <c r="F341" i="16" s="1"/>
  <c r="F481" i="16" s="1"/>
  <c r="F621" i="16" s="1"/>
  <c r="E201" i="16"/>
  <c r="E341" i="16" s="1"/>
  <c r="E481" i="16" s="1"/>
  <c r="E621" i="16" s="1"/>
  <c r="F200" i="16"/>
  <c r="F340" i="16" s="1"/>
  <c r="F480" i="16" s="1"/>
  <c r="F620" i="16" s="1"/>
  <c r="E200" i="16"/>
  <c r="E340" i="16" s="1"/>
  <c r="E480" i="16" s="1"/>
  <c r="E620" i="16" s="1"/>
  <c r="F199" i="16"/>
  <c r="F339" i="16" s="1"/>
  <c r="F479" i="16" s="1"/>
  <c r="F619" i="16" s="1"/>
  <c r="E199" i="16"/>
  <c r="E339" i="16" s="1"/>
  <c r="E479" i="16" s="1"/>
  <c r="E619" i="16" s="1"/>
  <c r="F198" i="16"/>
  <c r="F338" i="16" s="1"/>
  <c r="F478" i="16" s="1"/>
  <c r="F618" i="16" s="1"/>
  <c r="E198" i="16"/>
  <c r="E338" i="16" s="1"/>
  <c r="E478" i="16" s="1"/>
  <c r="E618" i="16" s="1"/>
  <c r="F197" i="16"/>
  <c r="F337" i="16" s="1"/>
  <c r="F477" i="16" s="1"/>
  <c r="F617" i="16" s="1"/>
  <c r="E197" i="16"/>
  <c r="E337" i="16" s="1"/>
  <c r="E477" i="16" s="1"/>
  <c r="E617" i="16" s="1"/>
  <c r="F196" i="16"/>
  <c r="F336" i="16" s="1"/>
  <c r="F476" i="16" s="1"/>
  <c r="F616" i="16" s="1"/>
  <c r="E196" i="16"/>
  <c r="E336" i="16" s="1"/>
  <c r="E476" i="16" s="1"/>
  <c r="E616" i="16" s="1"/>
  <c r="F195" i="16"/>
  <c r="F335" i="16" s="1"/>
  <c r="F475" i="16" s="1"/>
  <c r="F615" i="16" s="1"/>
  <c r="E195" i="16"/>
  <c r="E335" i="16" s="1"/>
  <c r="E475" i="16" s="1"/>
  <c r="E615" i="16" s="1"/>
  <c r="AN194" i="16"/>
  <c r="F194" i="16"/>
  <c r="F334" i="16" s="1"/>
  <c r="F474" i="16" s="1"/>
  <c r="F614" i="16" s="1"/>
  <c r="E194" i="16"/>
  <c r="E334" i="16" s="1"/>
  <c r="E474" i="16" s="1"/>
  <c r="E614" i="16" s="1"/>
  <c r="F193" i="16"/>
  <c r="F333" i="16" s="1"/>
  <c r="F473" i="16" s="1"/>
  <c r="F613" i="16" s="1"/>
  <c r="E193" i="16"/>
  <c r="E333" i="16" s="1"/>
  <c r="E473" i="16" s="1"/>
  <c r="E613" i="16" s="1"/>
  <c r="AR192" i="16"/>
  <c r="F192" i="16"/>
  <c r="F332" i="16" s="1"/>
  <c r="F472" i="16" s="1"/>
  <c r="F612" i="16" s="1"/>
  <c r="E192" i="16"/>
  <c r="E332" i="16" s="1"/>
  <c r="E472" i="16" s="1"/>
  <c r="E612" i="16" s="1"/>
  <c r="F191" i="16"/>
  <c r="F331" i="16" s="1"/>
  <c r="F471" i="16" s="1"/>
  <c r="F611" i="16" s="1"/>
  <c r="E191" i="16"/>
  <c r="E331" i="16" s="1"/>
  <c r="E471" i="16" s="1"/>
  <c r="E611" i="16" s="1"/>
  <c r="F190" i="16"/>
  <c r="F330" i="16" s="1"/>
  <c r="F470" i="16" s="1"/>
  <c r="F610" i="16" s="1"/>
  <c r="E190" i="16"/>
  <c r="E330" i="16" s="1"/>
  <c r="E470" i="16" s="1"/>
  <c r="E610" i="16" s="1"/>
  <c r="F189" i="16"/>
  <c r="F329" i="16" s="1"/>
  <c r="F469" i="16" s="1"/>
  <c r="F609" i="16" s="1"/>
  <c r="E189" i="16"/>
  <c r="F188" i="16"/>
  <c r="F328" i="16" s="1"/>
  <c r="F468" i="16" s="1"/>
  <c r="F608" i="16" s="1"/>
  <c r="E188" i="16"/>
  <c r="E328" i="16" s="1"/>
  <c r="E468" i="16" s="1"/>
  <c r="E608" i="16" s="1"/>
  <c r="AH187" i="16"/>
  <c r="F187" i="16"/>
  <c r="F327" i="16" s="1"/>
  <c r="F467" i="16" s="1"/>
  <c r="F607" i="16" s="1"/>
  <c r="E187" i="16"/>
  <c r="E327" i="16" s="1"/>
  <c r="E467" i="16" s="1"/>
  <c r="E607" i="16" s="1"/>
  <c r="F186" i="16"/>
  <c r="F326" i="16" s="1"/>
  <c r="F466" i="16" s="1"/>
  <c r="F606" i="16" s="1"/>
  <c r="E186" i="16"/>
  <c r="E326" i="16" s="1"/>
  <c r="E466" i="16" s="1"/>
  <c r="E606" i="16" s="1"/>
  <c r="F185" i="16"/>
  <c r="F325" i="16" s="1"/>
  <c r="F465" i="16" s="1"/>
  <c r="F605" i="16" s="1"/>
  <c r="E185" i="16"/>
  <c r="E325" i="16" s="1"/>
  <c r="E465" i="16" s="1"/>
  <c r="E605" i="16" s="1"/>
  <c r="F184" i="16"/>
  <c r="F324" i="16" s="1"/>
  <c r="F464" i="16" s="1"/>
  <c r="F604" i="16" s="1"/>
  <c r="E184" i="16"/>
  <c r="E324" i="16" s="1"/>
  <c r="E464" i="16" s="1"/>
  <c r="E604" i="16" s="1"/>
  <c r="F183" i="16"/>
  <c r="F323" i="16" s="1"/>
  <c r="F463" i="16" s="1"/>
  <c r="F603" i="16" s="1"/>
  <c r="E183" i="16"/>
  <c r="E323" i="16" s="1"/>
  <c r="E463" i="16" s="1"/>
  <c r="E603" i="16" s="1"/>
  <c r="F182" i="16"/>
  <c r="F322" i="16" s="1"/>
  <c r="F462" i="16" s="1"/>
  <c r="F602" i="16" s="1"/>
  <c r="E182" i="16"/>
  <c r="E322" i="16" s="1"/>
  <c r="E462" i="16" s="1"/>
  <c r="E602" i="16" s="1"/>
  <c r="F181" i="16"/>
  <c r="F321" i="16" s="1"/>
  <c r="F461" i="16" s="1"/>
  <c r="F601" i="16" s="1"/>
  <c r="E181" i="16"/>
  <c r="E321" i="16" s="1"/>
  <c r="E461" i="16" s="1"/>
  <c r="E601" i="16" s="1"/>
  <c r="F180" i="16"/>
  <c r="F320" i="16" s="1"/>
  <c r="F460" i="16" s="1"/>
  <c r="F600" i="16" s="1"/>
  <c r="E180" i="16"/>
  <c r="E320" i="16" s="1"/>
  <c r="E460" i="16" s="1"/>
  <c r="E600" i="16" s="1"/>
  <c r="F179" i="16"/>
  <c r="F319" i="16" s="1"/>
  <c r="F459" i="16" s="1"/>
  <c r="F599" i="16" s="1"/>
  <c r="E179" i="16"/>
  <c r="E319" i="16" s="1"/>
  <c r="E459" i="16" s="1"/>
  <c r="E599" i="16" s="1"/>
  <c r="F178" i="16"/>
  <c r="F318" i="16" s="1"/>
  <c r="F458" i="16" s="1"/>
  <c r="F598" i="16" s="1"/>
  <c r="E178" i="16"/>
  <c r="E318" i="16" s="1"/>
  <c r="E458" i="16" s="1"/>
  <c r="E598" i="16" s="1"/>
  <c r="F177" i="16"/>
  <c r="F317" i="16" s="1"/>
  <c r="F457" i="16" s="1"/>
  <c r="F597" i="16" s="1"/>
  <c r="E177" i="16"/>
  <c r="E317" i="16" s="1"/>
  <c r="E457" i="16" s="1"/>
  <c r="E597" i="16" s="1"/>
  <c r="F176" i="16"/>
  <c r="F316" i="16" s="1"/>
  <c r="F456" i="16" s="1"/>
  <c r="F596" i="16" s="1"/>
  <c r="E176" i="16"/>
  <c r="E316" i="16" s="1"/>
  <c r="E456" i="16" s="1"/>
  <c r="E596" i="16" s="1"/>
  <c r="F175" i="16"/>
  <c r="F315" i="16" s="1"/>
  <c r="F455" i="16" s="1"/>
  <c r="F595" i="16" s="1"/>
  <c r="E175" i="16"/>
  <c r="E315" i="16" s="1"/>
  <c r="E455" i="16" s="1"/>
  <c r="E595" i="16" s="1"/>
  <c r="F174" i="16"/>
  <c r="F314" i="16" s="1"/>
  <c r="F454" i="16" s="1"/>
  <c r="F594" i="16" s="1"/>
  <c r="E174" i="16"/>
  <c r="E314" i="16" s="1"/>
  <c r="E454" i="16" s="1"/>
  <c r="E594" i="16" s="1"/>
  <c r="F173" i="16"/>
  <c r="F313" i="16" s="1"/>
  <c r="F453" i="16" s="1"/>
  <c r="F593" i="16" s="1"/>
  <c r="E173" i="16"/>
  <c r="F172" i="16"/>
  <c r="F312" i="16" s="1"/>
  <c r="F452" i="16" s="1"/>
  <c r="F592" i="16" s="1"/>
  <c r="E172" i="16"/>
  <c r="E312" i="16" s="1"/>
  <c r="E452" i="16" s="1"/>
  <c r="E592" i="16" s="1"/>
  <c r="F171" i="16"/>
  <c r="F311" i="16" s="1"/>
  <c r="F451" i="16" s="1"/>
  <c r="F591" i="16" s="1"/>
  <c r="E171" i="16"/>
  <c r="E311" i="16" s="1"/>
  <c r="E451" i="16" s="1"/>
  <c r="E591" i="16" s="1"/>
  <c r="F170" i="16"/>
  <c r="F310" i="16" s="1"/>
  <c r="F450" i="16" s="1"/>
  <c r="F590" i="16" s="1"/>
  <c r="E170" i="16"/>
  <c r="E310" i="16" s="1"/>
  <c r="E450" i="16" s="1"/>
  <c r="E590" i="16" s="1"/>
  <c r="F169" i="16"/>
  <c r="F309" i="16" s="1"/>
  <c r="F449" i="16" s="1"/>
  <c r="F589" i="16" s="1"/>
  <c r="E169" i="16"/>
  <c r="E309" i="16" s="1"/>
  <c r="E449" i="16" s="1"/>
  <c r="E589" i="16" s="1"/>
  <c r="F168" i="16"/>
  <c r="F308" i="16" s="1"/>
  <c r="F448" i="16" s="1"/>
  <c r="F588" i="16" s="1"/>
  <c r="E168" i="16"/>
  <c r="E308" i="16" s="1"/>
  <c r="E448" i="16" s="1"/>
  <c r="E588" i="16" s="1"/>
  <c r="AX167" i="16"/>
  <c r="BC27" i="16" s="1"/>
  <c r="F167" i="16"/>
  <c r="F307" i="16" s="1"/>
  <c r="F447" i="16" s="1"/>
  <c r="F587" i="16" s="1"/>
  <c r="E167" i="16"/>
  <c r="E307" i="16" s="1"/>
  <c r="E447" i="16" s="1"/>
  <c r="E587" i="16" s="1"/>
  <c r="F166" i="16"/>
  <c r="F306" i="16" s="1"/>
  <c r="F446" i="16" s="1"/>
  <c r="F586" i="16" s="1"/>
  <c r="E166" i="16"/>
  <c r="E306" i="16" s="1"/>
  <c r="E446" i="16" s="1"/>
  <c r="E586" i="16" s="1"/>
  <c r="F165" i="16"/>
  <c r="F305" i="16" s="1"/>
  <c r="F445" i="16" s="1"/>
  <c r="F585" i="16" s="1"/>
  <c r="E165" i="16"/>
  <c r="E305" i="16" s="1"/>
  <c r="E445" i="16" s="1"/>
  <c r="E585" i="16" s="1"/>
  <c r="F164" i="16"/>
  <c r="F304" i="16" s="1"/>
  <c r="F444" i="16" s="1"/>
  <c r="F584" i="16" s="1"/>
  <c r="E164" i="16"/>
  <c r="E304" i="16" s="1"/>
  <c r="E444" i="16" s="1"/>
  <c r="E584" i="16" s="1"/>
  <c r="F163" i="16"/>
  <c r="F303" i="16" s="1"/>
  <c r="F443" i="16" s="1"/>
  <c r="F583" i="16" s="1"/>
  <c r="E163" i="16"/>
  <c r="E303" i="16" s="1"/>
  <c r="E443" i="16" s="1"/>
  <c r="E583" i="16" s="1"/>
  <c r="F162" i="16"/>
  <c r="F302" i="16" s="1"/>
  <c r="F442" i="16" s="1"/>
  <c r="F582" i="16" s="1"/>
  <c r="E162" i="16"/>
  <c r="E302" i="16" s="1"/>
  <c r="E442" i="16" s="1"/>
  <c r="E582" i="16" s="1"/>
  <c r="F161" i="16"/>
  <c r="F301" i="16" s="1"/>
  <c r="F441" i="16" s="1"/>
  <c r="F581" i="16" s="1"/>
  <c r="E161" i="16"/>
  <c r="E301" i="16" s="1"/>
  <c r="E441" i="16" s="1"/>
  <c r="E581" i="16" s="1"/>
  <c r="F160" i="16"/>
  <c r="F300" i="16" s="1"/>
  <c r="F440" i="16" s="1"/>
  <c r="F580" i="16" s="1"/>
  <c r="E160" i="16"/>
  <c r="E300" i="16" s="1"/>
  <c r="E440" i="16" s="1"/>
  <c r="E580" i="16" s="1"/>
  <c r="F159" i="16"/>
  <c r="F299" i="16" s="1"/>
  <c r="F439" i="16" s="1"/>
  <c r="F579" i="16" s="1"/>
  <c r="E159" i="16"/>
  <c r="E299" i="16" s="1"/>
  <c r="E439" i="16" s="1"/>
  <c r="E579" i="16" s="1"/>
  <c r="F158" i="16"/>
  <c r="F298" i="16" s="1"/>
  <c r="F438" i="16" s="1"/>
  <c r="F578" i="16" s="1"/>
  <c r="E158" i="16"/>
  <c r="E298" i="16" s="1"/>
  <c r="E438" i="16" s="1"/>
  <c r="E578" i="16" s="1"/>
  <c r="F157" i="16"/>
  <c r="F297" i="16" s="1"/>
  <c r="F437" i="16" s="1"/>
  <c r="F577" i="16" s="1"/>
  <c r="E157" i="16"/>
  <c r="F156" i="16"/>
  <c r="F296" i="16" s="1"/>
  <c r="F436" i="16" s="1"/>
  <c r="F576" i="16" s="1"/>
  <c r="E156" i="16"/>
  <c r="E296" i="16" s="1"/>
  <c r="E436" i="16" s="1"/>
  <c r="E576" i="16" s="1"/>
  <c r="F155" i="16"/>
  <c r="F295" i="16" s="1"/>
  <c r="F435" i="16" s="1"/>
  <c r="F575" i="16" s="1"/>
  <c r="E155" i="16"/>
  <c r="E295" i="16" s="1"/>
  <c r="E435" i="16" s="1"/>
  <c r="E575" i="16" s="1"/>
  <c r="F154" i="16"/>
  <c r="F294" i="16" s="1"/>
  <c r="F434" i="16" s="1"/>
  <c r="F574" i="16" s="1"/>
  <c r="E154" i="16"/>
  <c r="E294" i="16" s="1"/>
  <c r="E434" i="16" s="1"/>
  <c r="E574" i="16" s="1"/>
  <c r="F153" i="16"/>
  <c r="F293" i="16" s="1"/>
  <c r="F433" i="16" s="1"/>
  <c r="F573" i="16" s="1"/>
  <c r="E153" i="16"/>
  <c r="E293" i="16" s="1"/>
  <c r="E433" i="16" s="1"/>
  <c r="E573" i="16" s="1"/>
  <c r="F152" i="16"/>
  <c r="F292" i="16" s="1"/>
  <c r="F432" i="16" s="1"/>
  <c r="F572" i="16" s="1"/>
  <c r="E152" i="16"/>
  <c r="E292" i="16" s="1"/>
  <c r="E432" i="16" s="1"/>
  <c r="E572" i="16" s="1"/>
  <c r="F151" i="16"/>
  <c r="F291" i="16" s="1"/>
  <c r="F431" i="16" s="1"/>
  <c r="F571" i="16" s="1"/>
  <c r="E151" i="16"/>
  <c r="E291" i="16" s="1"/>
  <c r="E431" i="16" s="1"/>
  <c r="E571" i="16" s="1"/>
  <c r="F150" i="16"/>
  <c r="F290" i="16" s="1"/>
  <c r="F430" i="16" s="1"/>
  <c r="F570" i="16" s="1"/>
  <c r="E150" i="16"/>
  <c r="E290" i="16" s="1"/>
  <c r="E430" i="16" s="1"/>
  <c r="E570" i="16" s="1"/>
  <c r="F149" i="16"/>
  <c r="F289" i="16" s="1"/>
  <c r="F429" i="16" s="1"/>
  <c r="F569" i="16" s="1"/>
  <c r="E149" i="16"/>
  <c r="E289" i="16" s="1"/>
  <c r="E429" i="16" s="1"/>
  <c r="E569" i="16" s="1"/>
  <c r="F148" i="16"/>
  <c r="F288" i="16" s="1"/>
  <c r="F428" i="16" s="1"/>
  <c r="F568" i="16" s="1"/>
  <c r="E148" i="16"/>
  <c r="E288" i="16" s="1"/>
  <c r="E428" i="16" s="1"/>
  <c r="E568" i="16" s="1"/>
  <c r="F147" i="16"/>
  <c r="F287" i="16" s="1"/>
  <c r="F427" i="16" s="1"/>
  <c r="F567" i="16" s="1"/>
  <c r="E147" i="16"/>
  <c r="E287" i="16" s="1"/>
  <c r="E427" i="16" s="1"/>
  <c r="E567" i="16" s="1"/>
  <c r="F146" i="16"/>
  <c r="F286" i="16" s="1"/>
  <c r="F426" i="16" s="1"/>
  <c r="F566" i="16" s="1"/>
  <c r="E146" i="16"/>
  <c r="E286" i="16" s="1"/>
  <c r="E426" i="16" s="1"/>
  <c r="E566" i="16" s="1"/>
  <c r="F145" i="16"/>
  <c r="F285" i="16" s="1"/>
  <c r="F425" i="16" s="1"/>
  <c r="F565" i="16" s="1"/>
  <c r="E145" i="16"/>
  <c r="E285" i="16" s="1"/>
  <c r="E425" i="16" s="1"/>
  <c r="E565" i="16" s="1"/>
  <c r="AJ144" i="16"/>
  <c r="F144" i="16"/>
  <c r="F284" i="16" s="1"/>
  <c r="F424" i="16" s="1"/>
  <c r="F564" i="16" s="1"/>
  <c r="E144" i="16"/>
  <c r="E284" i="16" s="1"/>
  <c r="E424" i="16" s="1"/>
  <c r="E564" i="16" s="1"/>
  <c r="F143" i="16"/>
  <c r="F283" i="16" s="1"/>
  <c r="F423" i="16" s="1"/>
  <c r="F563" i="16" s="1"/>
  <c r="E143" i="16"/>
  <c r="E283" i="16" s="1"/>
  <c r="E423" i="16" s="1"/>
  <c r="E563" i="16" s="1"/>
  <c r="E138" i="16"/>
  <c r="E278" i="16" s="1"/>
  <c r="E418" i="16" s="1"/>
  <c r="E558" i="16" s="1"/>
  <c r="E698" i="16" s="1"/>
  <c r="E137" i="16"/>
  <c r="E277" i="16" s="1"/>
  <c r="E417" i="16" s="1"/>
  <c r="E557" i="16" s="1"/>
  <c r="E697" i="16" s="1"/>
  <c r="E136" i="16"/>
  <c r="AY135" i="16"/>
  <c r="AX135" i="16"/>
  <c r="AV135" i="16"/>
  <c r="AS135" i="16"/>
  <c r="AQ135" i="16"/>
  <c r="AP135" i="16"/>
  <c r="AN135" i="16"/>
  <c r="AK135" i="16"/>
  <c r="AI135" i="16"/>
  <c r="AH135" i="16"/>
  <c r="I135" i="16"/>
  <c r="G135" i="16"/>
  <c r="AW135" i="16" s="1"/>
  <c r="AY134" i="16"/>
  <c r="AX134" i="16"/>
  <c r="AW134" i="16"/>
  <c r="AV134" i="16"/>
  <c r="AT134" i="16"/>
  <c r="AR134" i="16"/>
  <c r="AQ134" i="16"/>
  <c r="AP134" i="16"/>
  <c r="AO134" i="16"/>
  <c r="AN134" i="16"/>
  <c r="AL134" i="16"/>
  <c r="AJ134" i="16"/>
  <c r="AI134" i="16"/>
  <c r="AH134" i="16"/>
  <c r="AG134" i="16"/>
  <c r="I134" i="16"/>
  <c r="G134" i="16"/>
  <c r="G274" i="16" s="1"/>
  <c r="AO133" i="16"/>
  <c r="G133" i="16"/>
  <c r="AP133" i="16" s="1"/>
  <c r="AY132" i="16"/>
  <c r="AX132" i="16"/>
  <c r="AW132" i="16"/>
  <c r="AV132" i="16"/>
  <c r="AT132" i="16"/>
  <c r="AS132" i="16"/>
  <c r="AR132" i="16"/>
  <c r="AQ132" i="16"/>
  <c r="AP132" i="16"/>
  <c r="AO132" i="16"/>
  <c r="AN132" i="16"/>
  <c r="AL132" i="16"/>
  <c r="AK132" i="16"/>
  <c r="AJ132" i="16"/>
  <c r="AI132" i="16"/>
  <c r="AH132" i="16"/>
  <c r="AG132" i="16"/>
  <c r="I132" i="16"/>
  <c r="G132" i="16"/>
  <c r="G272" i="16" s="1"/>
  <c r="AW131" i="16"/>
  <c r="AU131" i="16"/>
  <c r="AO131" i="16"/>
  <c r="AM131" i="16"/>
  <c r="AJ131" i="16"/>
  <c r="AI131" i="16"/>
  <c r="G131" i="16"/>
  <c r="AQ131" i="16" s="1"/>
  <c r="AV130" i="16"/>
  <c r="AU130" i="16"/>
  <c r="AN130" i="16"/>
  <c r="AM130" i="16"/>
  <c r="AJ130" i="16"/>
  <c r="AH130" i="16"/>
  <c r="G130" i="16"/>
  <c r="AP130" i="16" s="1"/>
  <c r="AW129" i="16"/>
  <c r="AV129" i="16"/>
  <c r="AT129" i="16"/>
  <c r="AS129" i="16"/>
  <c r="AQ129" i="16"/>
  <c r="AO129" i="16"/>
  <c r="AN129" i="16"/>
  <c r="AL129" i="16"/>
  <c r="AK129" i="16"/>
  <c r="AI129" i="16"/>
  <c r="AG129" i="16"/>
  <c r="I129" i="16"/>
  <c r="G129" i="16"/>
  <c r="G269" i="16" s="1"/>
  <c r="AR269" i="16" s="1"/>
  <c r="AW128" i="16"/>
  <c r="AU128" i="16"/>
  <c r="AO128" i="16"/>
  <c r="AM128" i="16"/>
  <c r="AJ128" i="16"/>
  <c r="AH128" i="16"/>
  <c r="G128" i="16"/>
  <c r="AP128" i="16" s="1"/>
  <c r="AV127" i="16"/>
  <c r="AU127" i="16"/>
  <c r="AN127" i="16"/>
  <c r="AM127" i="16"/>
  <c r="AI127" i="16"/>
  <c r="AH127" i="16"/>
  <c r="G127" i="16"/>
  <c r="AP127" i="16" s="1"/>
  <c r="AY126" i="16"/>
  <c r="AX126" i="16"/>
  <c r="AW126" i="16"/>
  <c r="AV126" i="16"/>
  <c r="AT126" i="16"/>
  <c r="AR126" i="16"/>
  <c r="AQ126" i="16"/>
  <c r="AP126" i="16"/>
  <c r="AO126" i="16"/>
  <c r="AN126" i="16"/>
  <c r="AL126" i="16"/>
  <c r="AJ126" i="16"/>
  <c r="AI126" i="16"/>
  <c r="AH126" i="16"/>
  <c r="AG126" i="16"/>
  <c r="I126" i="16"/>
  <c r="G126" i="16"/>
  <c r="G266" i="16" s="1"/>
  <c r="AO125" i="16"/>
  <c r="G125" i="16"/>
  <c r="AP125" i="16" s="1"/>
  <c r="AY124" i="16"/>
  <c r="AX124" i="16"/>
  <c r="AW124" i="16"/>
  <c r="AV124" i="16"/>
  <c r="AT124" i="16"/>
  <c r="AS124" i="16"/>
  <c r="AR124" i="16"/>
  <c r="AQ124" i="16"/>
  <c r="AP124" i="16"/>
  <c r="AO124" i="16"/>
  <c r="AN124" i="16"/>
  <c r="AL124" i="16"/>
  <c r="AK124" i="16"/>
  <c r="AJ124" i="16"/>
  <c r="AI124" i="16"/>
  <c r="AH124" i="16"/>
  <c r="AG124" i="16"/>
  <c r="I124" i="16"/>
  <c r="G124" i="16"/>
  <c r="G264" i="16" s="1"/>
  <c r="AW123" i="16"/>
  <c r="AU123" i="16"/>
  <c r="AO123" i="16"/>
  <c r="AM123" i="16"/>
  <c r="AL123" i="16"/>
  <c r="AJ123" i="16"/>
  <c r="AI123" i="16"/>
  <c r="G123" i="16"/>
  <c r="AQ123" i="16" s="1"/>
  <c r="AV122" i="16"/>
  <c r="AU122" i="16"/>
  <c r="AN122" i="16"/>
  <c r="AM122" i="16"/>
  <c r="AJ122" i="16"/>
  <c r="AH122" i="16"/>
  <c r="G122" i="16"/>
  <c r="AP122" i="16" s="1"/>
  <c r="AW121" i="16"/>
  <c r="AV121" i="16"/>
  <c r="AQ121" i="16"/>
  <c r="AO121" i="16"/>
  <c r="AM121" i="16"/>
  <c r="AL121" i="16"/>
  <c r="AG121" i="16"/>
  <c r="I121" i="16"/>
  <c r="G121" i="16"/>
  <c r="AV120" i="16"/>
  <c r="AT120" i="16"/>
  <c r="AS120" i="16"/>
  <c r="AM120" i="16"/>
  <c r="AK120" i="16"/>
  <c r="AJ120" i="16"/>
  <c r="G120" i="16"/>
  <c r="AU120" i="16" s="1"/>
  <c r="AU119" i="16"/>
  <c r="AT119" i="16"/>
  <c r="AQ119" i="16"/>
  <c r="AP119" i="16"/>
  <c r="AL119" i="16"/>
  <c r="AK119" i="16"/>
  <c r="AH119" i="16"/>
  <c r="AG119" i="16"/>
  <c r="G119" i="16"/>
  <c r="AV119" i="16" s="1"/>
  <c r="AX118" i="16"/>
  <c r="AY118" i="16" s="1"/>
  <c r="AQ118" i="16"/>
  <c r="AO118" i="16"/>
  <c r="AH118" i="16"/>
  <c r="I118" i="16"/>
  <c r="G118" i="16"/>
  <c r="AX117" i="16"/>
  <c r="AY117" i="16" s="1"/>
  <c r="AV117" i="16"/>
  <c r="AU117" i="16"/>
  <c r="AP117" i="16"/>
  <c r="AO117" i="16"/>
  <c r="AM117" i="16"/>
  <c r="AK117" i="16"/>
  <c r="AG117" i="16"/>
  <c r="I117" i="16"/>
  <c r="G117" i="16"/>
  <c r="AW116" i="16"/>
  <c r="AV116" i="16"/>
  <c r="AT116" i="16"/>
  <c r="AS116" i="16"/>
  <c r="AO116" i="16"/>
  <c r="AN116" i="16"/>
  <c r="AL116" i="16"/>
  <c r="AK116" i="16"/>
  <c r="AG116" i="16"/>
  <c r="I116" i="16"/>
  <c r="G116" i="16"/>
  <c r="G256" i="16" s="1"/>
  <c r="G115" i="16"/>
  <c r="AX114" i="16"/>
  <c r="AY114" i="16" s="1"/>
  <c r="AV114" i="16"/>
  <c r="AP114" i="16"/>
  <c r="AN114" i="16"/>
  <c r="AH114" i="16"/>
  <c r="I114" i="16"/>
  <c r="G114" i="16"/>
  <c r="G254" i="16" s="1"/>
  <c r="AY113" i="16"/>
  <c r="AX113" i="16"/>
  <c r="AW113" i="16"/>
  <c r="AV113" i="16"/>
  <c r="AT113" i="16"/>
  <c r="AR113" i="16"/>
  <c r="AQ113" i="16"/>
  <c r="AP113" i="16"/>
  <c r="AO113" i="16"/>
  <c r="AN113" i="16"/>
  <c r="AL113" i="16"/>
  <c r="AJ113" i="16"/>
  <c r="AI113" i="16"/>
  <c r="AH113" i="16"/>
  <c r="AG113" i="16"/>
  <c r="I113" i="16"/>
  <c r="G113" i="16"/>
  <c r="G253" i="16" s="1"/>
  <c r="AI253" i="16" s="1"/>
  <c r="AX112" i="16"/>
  <c r="AY112" i="16" s="1"/>
  <c r="AW112" i="16"/>
  <c r="AS112" i="16"/>
  <c r="AR112" i="16"/>
  <c r="AP112" i="16"/>
  <c r="AO112" i="16"/>
  <c r="AK112" i="16"/>
  <c r="AJ112" i="16"/>
  <c r="AH112" i="16"/>
  <c r="AG112" i="16"/>
  <c r="G112" i="16"/>
  <c r="G252" i="16" s="1"/>
  <c r="AG252" i="16" s="1"/>
  <c r="AY111" i="16"/>
  <c r="AX111" i="16"/>
  <c r="AV111" i="16"/>
  <c r="AT111" i="16"/>
  <c r="AS111" i="16"/>
  <c r="AR111" i="16"/>
  <c r="AQ111" i="16"/>
  <c r="AP111" i="16"/>
  <c r="AN111" i="16"/>
  <c r="AL111" i="16"/>
  <c r="AK111" i="16"/>
  <c r="AJ111" i="16"/>
  <c r="AI111" i="16"/>
  <c r="AH111" i="16"/>
  <c r="I111" i="16"/>
  <c r="G111" i="16"/>
  <c r="AW111" i="16" s="1"/>
  <c r="AT110" i="16"/>
  <c r="AR110" i="16"/>
  <c r="AQ110" i="16"/>
  <c r="AL110" i="16"/>
  <c r="AJ110" i="16"/>
  <c r="AI110" i="16"/>
  <c r="G110" i="16"/>
  <c r="G250" i="16" s="1"/>
  <c r="AS109" i="16"/>
  <c r="AK109" i="16"/>
  <c r="G109" i="16"/>
  <c r="G249" i="16" s="1"/>
  <c r="AW108" i="16"/>
  <c r="AV108" i="16"/>
  <c r="AT108" i="16"/>
  <c r="AS108" i="16"/>
  <c r="AQ108" i="16"/>
  <c r="AO108" i="16"/>
  <c r="AN108" i="16"/>
  <c r="AL108" i="16"/>
  <c r="AK108" i="16"/>
  <c r="AI108" i="16"/>
  <c r="AG108" i="16"/>
  <c r="I108" i="16"/>
  <c r="G108" i="16"/>
  <c r="G248" i="16" s="1"/>
  <c r="AM107" i="16"/>
  <c r="G107" i="16"/>
  <c r="AX106" i="16"/>
  <c r="AY106" i="16" s="1"/>
  <c r="AV106" i="16"/>
  <c r="AP106" i="16"/>
  <c r="AN106" i="16"/>
  <c r="AH106" i="16"/>
  <c r="I106" i="16"/>
  <c r="G106" i="16"/>
  <c r="G246" i="16" s="1"/>
  <c r="AY105" i="16"/>
  <c r="AX105" i="16"/>
  <c r="AW105" i="16"/>
  <c r="AV105" i="16"/>
  <c r="AT105" i="16"/>
  <c r="AR105" i="16"/>
  <c r="AQ105" i="16"/>
  <c r="AP105" i="16"/>
  <c r="AO105" i="16"/>
  <c r="AN105" i="16"/>
  <c r="AL105" i="16"/>
  <c r="AJ105" i="16"/>
  <c r="AI105" i="16"/>
  <c r="AH105" i="16"/>
  <c r="AG105" i="16"/>
  <c r="I105" i="16"/>
  <c r="G105" i="16"/>
  <c r="G245" i="16" s="1"/>
  <c r="AI245" i="16" s="1"/>
  <c r="AX104" i="16"/>
  <c r="AY104" i="16" s="1"/>
  <c r="AW104" i="16"/>
  <c r="AS104" i="16"/>
  <c r="AR104" i="16"/>
  <c r="AP104" i="16"/>
  <c r="AO104" i="16"/>
  <c r="AK104" i="16"/>
  <c r="AJ104" i="16"/>
  <c r="AH104" i="16"/>
  <c r="AG104" i="16"/>
  <c r="G104" i="16"/>
  <c r="G244" i="16" s="1"/>
  <c r="AG244" i="16" s="1"/>
  <c r="AY103" i="16"/>
  <c r="AX103" i="16"/>
  <c r="AV103" i="16"/>
  <c r="AT103" i="16"/>
  <c r="AS103" i="16"/>
  <c r="AR103" i="16"/>
  <c r="AQ103" i="16"/>
  <c r="AP103" i="16"/>
  <c r="AN103" i="16"/>
  <c r="AL103" i="16"/>
  <c r="AK103" i="16"/>
  <c r="AJ103" i="16"/>
  <c r="AI103" i="16"/>
  <c r="AH103" i="16"/>
  <c r="I103" i="16"/>
  <c r="G103" i="16"/>
  <c r="AW103" i="16" s="1"/>
  <c r="AT102" i="16"/>
  <c r="AR102" i="16"/>
  <c r="AQ102" i="16"/>
  <c r="AL102" i="16"/>
  <c r="AJ102" i="16"/>
  <c r="AI102" i="16"/>
  <c r="G102" i="16"/>
  <c r="G242" i="16" s="1"/>
  <c r="AS101" i="16"/>
  <c r="AK101" i="16"/>
  <c r="G101" i="16"/>
  <c r="G241" i="16" s="1"/>
  <c r="AW100" i="16"/>
  <c r="AV100" i="16"/>
  <c r="AT100" i="16"/>
  <c r="AS100" i="16"/>
  <c r="AQ100" i="16"/>
  <c r="AO100" i="16"/>
  <c r="AN100" i="16"/>
  <c r="AL100" i="16"/>
  <c r="AK100" i="16"/>
  <c r="AI100" i="16"/>
  <c r="AG100" i="16"/>
  <c r="I100" i="16"/>
  <c r="G100" i="16"/>
  <c r="G240" i="16" s="1"/>
  <c r="AU99" i="16"/>
  <c r="AM99" i="16"/>
  <c r="G99" i="16"/>
  <c r="AX98" i="16"/>
  <c r="AY98" i="16" s="1"/>
  <c r="AV98" i="16"/>
  <c r="AP98" i="16"/>
  <c r="AN98" i="16"/>
  <c r="AH98" i="16"/>
  <c r="I98" i="16"/>
  <c r="G98" i="16"/>
  <c r="G238" i="16" s="1"/>
  <c r="AY97" i="16"/>
  <c r="AX97" i="16"/>
  <c r="AW97" i="16"/>
  <c r="AV97" i="16"/>
  <c r="AT97" i="16"/>
  <c r="AR97" i="16"/>
  <c r="AQ97" i="16"/>
  <c r="AP97" i="16"/>
  <c r="AO97" i="16"/>
  <c r="AN97" i="16"/>
  <c r="AL97" i="16"/>
  <c r="AJ97" i="16"/>
  <c r="AI97" i="16"/>
  <c r="AH97" i="16"/>
  <c r="AG97" i="16"/>
  <c r="I97" i="16"/>
  <c r="G97" i="16"/>
  <c r="G237" i="16" s="1"/>
  <c r="AI237" i="16" s="1"/>
  <c r="AX96" i="16"/>
  <c r="AY96" i="16" s="1"/>
  <c r="AW96" i="16"/>
  <c r="AS96" i="16"/>
  <c r="AR96" i="16"/>
  <c r="AP96" i="16"/>
  <c r="AO96" i="16"/>
  <c r="AK96" i="16"/>
  <c r="AJ96" i="16"/>
  <c r="AH96" i="16"/>
  <c r="AG96" i="16"/>
  <c r="G96" i="16"/>
  <c r="G236" i="16" s="1"/>
  <c r="AY95" i="16"/>
  <c r="AX95" i="16"/>
  <c r="AV95" i="16"/>
  <c r="AT95" i="16"/>
  <c r="AS95" i="16"/>
  <c r="AR95" i="16"/>
  <c r="AQ95" i="16"/>
  <c r="AP95" i="16"/>
  <c r="AN95" i="16"/>
  <c r="AL95" i="16"/>
  <c r="AK95" i="16"/>
  <c r="AJ95" i="16"/>
  <c r="AI95" i="16"/>
  <c r="AH95" i="16"/>
  <c r="I95" i="16"/>
  <c r="G95" i="16"/>
  <c r="AW95" i="16" s="1"/>
  <c r="AT94" i="16"/>
  <c r="AR94" i="16"/>
  <c r="AQ94" i="16"/>
  <c r="AL94" i="16"/>
  <c r="AJ94" i="16"/>
  <c r="AI94" i="16"/>
  <c r="G94" i="16"/>
  <c r="G234" i="16" s="1"/>
  <c r="AS93" i="16"/>
  <c r="AK93" i="16"/>
  <c r="G93" i="16"/>
  <c r="G233" i="16" s="1"/>
  <c r="AW92" i="16"/>
  <c r="AV92" i="16"/>
  <c r="AT92" i="16"/>
  <c r="AS92" i="16"/>
  <c r="AO92" i="16"/>
  <c r="AN92" i="16"/>
  <c r="AL92" i="16"/>
  <c r="AK92" i="16"/>
  <c r="AG92" i="16"/>
  <c r="I92" i="16"/>
  <c r="G92" i="16"/>
  <c r="G232" i="16" s="1"/>
  <c r="AM91" i="16"/>
  <c r="G91" i="16"/>
  <c r="AX90" i="16"/>
  <c r="AY90" i="16" s="1"/>
  <c r="AV90" i="16"/>
  <c r="AP90" i="16"/>
  <c r="AN90" i="16"/>
  <c r="AH90" i="16"/>
  <c r="I90" i="16"/>
  <c r="G90" i="16"/>
  <c r="G230" i="16" s="1"/>
  <c r="AY89" i="16"/>
  <c r="AX89" i="16"/>
  <c r="AW89" i="16"/>
  <c r="AV89" i="16"/>
  <c r="AT89" i="16"/>
  <c r="AR89" i="16"/>
  <c r="AQ89" i="16"/>
  <c r="AP89" i="16"/>
  <c r="AO89" i="16"/>
  <c r="AN89" i="16"/>
  <c r="AL89" i="16"/>
  <c r="AJ89" i="16"/>
  <c r="AI89" i="16"/>
  <c r="AH89" i="16"/>
  <c r="AG89" i="16"/>
  <c r="I89" i="16"/>
  <c r="G89" i="16"/>
  <c r="G229" i="16" s="1"/>
  <c r="AI229" i="16" s="1"/>
  <c r="AX88" i="16"/>
  <c r="AY88" i="16" s="1"/>
  <c r="AW88" i="16"/>
  <c r="AS88" i="16"/>
  <c r="AR88" i="16"/>
  <c r="AP88" i="16"/>
  <c r="AO88" i="16"/>
  <c r="AK88" i="16"/>
  <c r="AJ88" i="16"/>
  <c r="AH88" i="16"/>
  <c r="AG88" i="16"/>
  <c r="G88" i="16"/>
  <c r="G228" i="16" s="1"/>
  <c r="AY87" i="16"/>
  <c r="AX87" i="16"/>
  <c r="AV87" i="16"/>
  <c r="AT87" i="16"/>
  <c r="AS87" i="16"/>
  <c r="AR87" i="16"/>
  <c r="AQ87" i="16"/>
  <c r="AP87" i="16"/>
  <c r="AN87" i="16"/>
  <c r="AL87" i="16"/>
  <c r="AK87" i="16"/>
  <c r="AJ87" i="16"/>
  <c r="AI87" i="16"/>
  <c r="AH87" i="16"/>
  <c r="I87" i="16"/>
  <c r="G87" i="16"/>
  <c r="AW87" i="16" s="1"/>
  <c r="AT86" i="16"/>
  <c r="AR86" i="16"/>
  <c r="AQ86" i="16"/>
  <c r="AL86" i="16"/>
  <c r="AJ86" i="16"/>
  <c r="AI86" i="16"/>
  <c r="G86" i="16"/>
  <c r="G226" i="16" s="1"/>
  <c r="AS85" i="16"/>
  <c r="AK85" i="16"/>
  <c r="G85" i="16"/>
  <c r="G225" i="16" s="1"/>
  <c r="AW84" i="16"/>
  <c r="AV84" i="16"/>
  <c r="AT84" i="16"/>
  <c r="AS84" i="16"/>
  <c r="AO84" i="16"/>
  <c r="AN84" i="16"/>
  <c r="AL84" i="16"/>
  <c r="AK84" i="16"/>
  <c r="AG84" i="16"/>
  <c r="I84" i="16"/>
  <c r="G84" i="16"/>
  <c r="G224" i="16" s="1"/>
  <c r="G83" i="16"/>
  <c r="AX82" i="16"/>
  <c r="AY82" i="16" s="1"/>
  <c r="AV82" i="16"/>
  <c r="AP82" i="16"/>
  <c r="AN82" i="16"/>
  <c r="AH82" i="16"/>
  <c r="I82" i="16"/>
  <c r="G82" i="16"/>
  <c r="G222" i="16" s="1"/>
  <c r="AY81" i="16"/>
  <c r="AX81" i="16"/>
  <c r="AW81" i="16"/>
  <c r="AV81" i="16"/>
  <c r="AT81" i="16"/>
  <c r="AR81" i="16"/>
  <c r="AQ81" i="16"/>
  <c r="AP81" i="16"/>
  <c r="AO81" i="16"/>
  <c r="AN81" i="16"/>
  <c r="AL81" i="16"/>
  <c r="AJ81" i="16"/>
  <c r="AI81" i="16"/>
  <c r="AH81" i="16"/>
  <c r="AG81" i="16"/>
  <c r="I81" i="16"/>
  <c r="G81" i="16"/>
  <c r="G221" i="16" s="1"/>
  <c r="I221" i="16" s="1"/>
  <c r="AX80" i="16"/>
  <c r="AY80" i="16" s="1"/>
  <c r="AW80" i="16"/>
  <c r="AS80" i="16"/>
  <c r="AR80" i="16"/>
  <c r="AP80" i="16"/>
  <c r="AO80" i="16"/>
  <c r="AK80" i="16"/>
  <c r="AJ80" i="16"/>
  <c r="AH80" i="16"/>
  <c r="AG80" i="16"/>
  <c r="G80" i="16"/>
  <c r="G220" i="16" s="1"/>
  <c r="AP220" i="16" s="1"/>
  <c r="AY79" i="16"/>
  <c r="AX79" i="16"/>
  <c r="AV79" i="16"/>
  <c r="AT79" i="16"/>
  <c r="AS79" i="16"/>
  <c r="AR79" i="16"/>
  <c r="AQ79" i="16"/>
  <c r="AP79" i="16"/>
  <c r="AN79" i="16"/>
  <c r="AL79" i="16"/>
  <c r="AK79" i="16"/>
  <c r="AJ79" i="16"/>
  <c r="AI79" i="16"/>
  <c r="AH79" i="16"/>
  <c r="I79" i="16"/>
  <c r="G79" i="16"/>
  <c r="G219" i="16" s="1"/>
  <c r="AN219" i="16" s="1"/>
  <c r="AT78" i="16"/>
  <c r="AR78" i="16"/>
  <c r="AQ78" i="16"/>
  <c r="AL78" i="16"/>
  <c r="AJ78" i="16"/>
  <c r="AI78" i="16"/>
  <c r="G78" i="16"/>
  <c r="G218" i="16" s="1"/>
  <c r="AM77" i="16"/>
  <c r="G77" i="16"/>
  <c r="AU77" i="16" s="1"/>
  <c r="AW76" i="16"/>
  <c r="AV76" i="16"/>
  <c r="AT76" i="16"/>
  <c r="AS76" i="16"/>
  <c r="AQ76" i="16"/>
  <c r="AO76" i="16"/>
  <c r="AN76" i="16"/>
  <c r="AL76" i="16"/>
  <c r="AK76" i="16"/>
  <c r="AI76" i="16"/>
  <c r="AG76" i="16"/>
  <c r="I76" i="16"/>
  <c r="G76" i="16"/>
  <c r="G216" i="16" s="1"/>
  <c r="AW75" i="16"/>
  <c r="AU75" i="16"/>
  <c r="AM75" i="16"/>
  <c r="G75" i="16"/>
  <c r="AX74" i="16"/>
  <c r="AY74" i="16" s="1"/>
  <c r="AV74" i="16"/>
  <c r="AP74" i="16"/>
  <c r="AN74" i="16"/>
  <c r="AH74" i="16"/>
  <c r="I74" i="16"/>
  <c r="G74" i="16"/>
  <c r="G214" i="16" s="1"/>
  <c r="AY73" i="16"/>
  <c r="AX73" i="16"/>
  <c r="AW73" i="16"/>
  <c r="AV73" i="16"/>
  <c r="AT73" i="16"/>
  <c r="AR73" i="16"/>
  <c r="AQ73" i="16"/>
  <c r="AP73" i="16"/>
  <c r="AO73" i="16"/>
  <c r="AN73" i="16"/>
  <c r="AL73" i="16"/>
  <c r="AJ73" i="16"/>
  <c r="AI73" i="16"/>
  <c r="AH73" i="16"/>
  <c r="AG73" i="16"/>
  <c r="I73" i="16"/>
  <c r="G73" i="16"/>
  <c r="G213" i="16" s="1"/>
  <c r="AL213" i="16" s="1"/>
  <c r="AX72" i="16"/>
  <c r="AY72" i="16" s="1"/>
  <c r="AW72" i="16"/>
  <c r="AS72" i="16"/>
  <c r="AR72" i="16"/>
  <c r="AP72" i="16"/>
  <c r="AO72" i="16"/>
  <c r="AK72" i="16"/>
  <c r="AJ72" i="16"/>
  <c r="AH72" i="16"/>
  <c r="AG72" i="16"/>
  <c r="G72" i="16"/>
  <c r="G212" i="16" s="1"/>
  <c r="AR212" i="16" s="1"/>
  <c r="AY71" i="16"/>
  <c r="AX71" i="16"/>
  <c r="AV71" i="16"/>
  <c r="AT71" i="16"/>
  <c r="AS71" i="16"/>
  <c r="AR71" i="16"/>
  <c r="AQ71" i="16"/>
  <c r="AP71" i="16"/>
  <c r="AN71" i="16"/>
  <c r="AL71" i="16"/>
  <c r="AK71" i="16"/>
  <c r="AJ71" i="16"/>
  <c r="AI71" i="16"/>
  <c r="AH71" i="16"/>
  <c r="I71" i="16"/>
  <c r="G71" i="16"/>
  <c r="G211" i="16" s="1"/>
  <c r="AT70" i="16"/>
  <c r="AR70" i="16"/>
  <c r="AQ70" i="16"/>
  <c r="AL70" i="16"/>
  <c r="AJ70" i="16"/>
  <c r="AI70" i="16"/>
  <c r="G70" i="16"/>
  <c r="G210" i="16" s="1"/>
  <c r="AV210" i="16" s="1"/>
  <c r="AU69" i="16"/>
  <c r="AS69" i="16"/>
  <c r="AM69" i="16"/>
  <c r="AK69" i="16"/>
  <c r="G69" i="16"/>
  <c r="AW68" i="16"/>
  <c r="AV68" i="16"/>
  <c r="AT68" i="16"/>
  <c r="AS68" i="16"/>
  <c r="AQ68" i="16"/>
  <c r="AO68" i="16"/>
  <c r="AN68" i="16"/>
  <c r="AL68" i="16"/>
  <c r="AK68" i="16"/>
  <c r="AI68" i="16"/>
  <c r="AG68" i="16"/>
  <c r="I68" i="16"/>
  <c r="G68" i="16"/>
  <c r="G208" i="16" s="1"/>
  <c r="AJ208" i="16" s="1"/>
  <c r="AU67" i="16"/>
  <c r="AM67" i="16"/>
  <c r="AG67" i="16"/>
  <c r="G67" i="16"/>
  <c r="AX66" i="16"/>
  <c r="AY66" i="16" s="1"/>
  <c r="AV66" i="16"/>
  <c r="AP66" i="16"/>
  <c r="AN66" i="16"/>
  <c r="AH66" i="16"/>
  <c r="I66" i="16"/>
  <c r="G66" i="16"/>
  <c r="G206" i="16" s="1"/>
  <c r="AY65" i="16"/>
  <c r="AX65" i="16"/>
  <c r="AW65" i="16"/>
  <c r="AV65" i="16"/>
  <c r="AT65" i="16"/>
  <c r="AR65" i="16"/>
  <c r="AQ65" i="16"/>
  <c r="AP65" i="16"/>
  <c r="AO65" i="16"/>
  <c r="AN65" i="16"/>
  <c r="AL65" i="16"/>
  <c r="AJ65" i="16"/>
  <c r="AI65" i="16"/>
  <c r="AH65" i="16"/>
  <c r="AG65" i="16"/>
  <c r="I65" i="16"/>
  <c r="G65" i="16"/>
  <c r="G205" i="16" s="1"/>
  <c r="AT205" i="16" s="1"/>
  <c r="AX64" i="16"/>
  <c r="AY64" i="16" s="1"/>
  <c r="AW64" i="16"/>
  <c r="AS64" i="16"/>
  <c r="AR64" i="16"/>
  <c r="AP64" i="16"/>
  <c r="AO64" i="16"/>
  <c r="AK64" i="16"/>
  <c r="AJ64" i="16"/>
  <c r="AH64" i="16"/>
  <c r="AG64" i="16"/>
  <c r="G64" i="16"/>
  <c r="G204" i="16" s="1"/>
  <c r="AY63" i="16"/>
  <c r="AX63" i="16"/>
  <c r="AV63" i="16"/>
  <c r="AT63" i="16"/>
  <c r="AS63" i="16"/>
  <c r="AR63" i="16"/>
  <c r="AQ63" i="16"/>
  <c r="AP63" i="16"/>
  <c r="AN63" i="16"/>
  <c r="AL63" i="16"/>
  <c r="AK63" i="16"/>
  <c r="AJ63" i="16"/>
  <c r="AI63" i="16"/>
  <c r="AH63" i="16"/>
  <c r="I63" i="16"/>
  <c r="G63" i="16"/>
  <c r="G203" i="16" s="1"/>
  <c r="AX203" i="16" s="1"/>
  <c r="BC63" i="16" s="1"/>
  <c r="AT62" i="16"/>
  <c r="AR62" i="16"/>
  <c r="AQ62" i="16"/>
  <c r="AL62" i="16"/>
  <c r="AJ62" i="16"/>
  <c r="AI62" i="16"/>
  <c r="G62" i="16"/>
  <c r="G202" i="16" s="1"/>
  <c r="AU61" i="16"/>
  <c r="AS61" i="16"/>
  <c r="AK61" i="16"/>
  <c r="G61" i="16"/>
  <c r="AW60" i="16"/>
  <c r="AV60" i="16"/>
  <c r="AT60" i="16"/>
  <c r="AS60" i="16"/>
  <c r="AO60" i="16"/>
  <c r="AN60" i="16"/>
  <c r="AL60" i="16"/>
  <c r="AK60" i="16"/>
  <c r="AI60" i="16"/>
  <c r="AG60" i="16"/>
  <c r="I60" i="16"/>
  <c r="G60" i="16"/>
  <c r="G200" i="16" s="1"/>
  <c r="AM59" i="16"/>
  <c r="G59" i="16"/>
  <c r="AW59" i="16" s="1"/>
  <c r="AX58" i="16"/>
  <c r="AY58" i="16" s="1"/>
  <c r="AV58" i="16"/>
  <c r="AP58" i="16"/>
  <c r="AN58" i="16"/>
  <c r="AH58" i="16"/>
  <c r="I58" i="16"/>
  <c r="G58" i="16"/>
  <c r="G198" i="16" s="1"/>
  <c r="AY57" i="16"/>
  <c r="AX57" i="16"/>
  <c r="AW57" i="16"/>
  <c r="AV57" i="16"/>
  <c r="AT57" i="16"/>
  <c r="AR57" i="16"/>
  <c r="AQ57" i="16"/>
  <c r="AP57" i="16"/>
  <c r="AO57" i="16"/>
  <c r="AN57" i="16"/>
  <c r="AL57" i="16"/>
  <c r="AJ57" i="16"/>
  <c r="AI57" i="16"/>
  <c r="AH57" i="16"/>
  <c r="AG57" i="16"/>
  <c r="I57" i="16"/>
  <c r="G57" i="16"/>
  <c r="G197" i="16" s="1"/>
  <c r="AL197" i="16" s="1"/>
  <c r="AX56" i="16"/>
  <c r="AY56" i="16" s="1"/>
  <c r="AW56" i="16"/>
  <c r="AS56" i="16"/>
  <c r="AR56" i="16"/>
  <c r="AP56" i="16"/>
  <c r="AO56" i="16"/>
  <c r="AK56" i="16"/>
  <c r="AJ56" i="16"/>
  <c r="AH56" i="16"/>
  <c r="AG56" i="16"/>
  <c r="G56" i="16"/>
  <c r="G196" i="16" s="1"/>
  <c r="AR196" i="16" s="1"/>
  <c r="AY55" i="16"/>
  <c r="AX55" i="16"/>
  <c r="AV55" i="16"/>
  <c r="AT55" i="16"/>
  <c r="AS55" i="16"/>
  <c r="AR55" i="16"/>
  <c r="AQ55" i="16"/>
  <c r="AP55" i="16"/>
  <c r="AN55" i="16"/>
  <c r="AL55" i="16"/>
  <c r="AK55" i="16"/>
  <c r="AJ55" i="16"/>
  <c r="AI55" i="16"/>
  <c r="AH55" i="16"/>
  <c r="I55" i="16"/>
  <c r="G55" i="16"/>
  <c r="G195" i="16" s="1"/>
  <c r="AT54" i="16"/>
  <c r="AR54" i="16"/>
  <c r="AQ54" i="16"/>
  <c r="AL54" i="16"/>
  <c r="AJ54" i="16"/>
  <c r="AI54" i="16"/>
  <c r="G54" i="16"/>
  <c r="G194" i="16" s="1"/>
  <c r="AV194" i="16" s="1"/>
  <c r="G53" i="16"/>
  <c r="AW52" i="16"/>
  <c r="AV52" i="16"/>
  <c r="AT52" i="16"/>
  <c r="AS52" i="16"/>
  <c r="AO52" i="16"/>
  <c r="AN52" i="16"/>
  <c r="AL52" i="16"/>
  <c r="AK52" i="16"/>
  <c r="AG52" i="16"/>
  <c r="I52" i="16"/>
  <c r="G52" i="16"/>
  <c r="G192" i="16" s="1"/>
  <c r="AJ192" i="16" s="1"/>
  <c r="AX51" i="16"/>
  <c r="AY51" i="16" s="1"/>
  <c r="AH51" i="16"/>
  <c r="G51" i="16"/>
  <c r="AT51" i="16" s="1"/>
  <c r="AX50" i="16"/>
  <c r="AY50" i="16" s="1"/>
  <c r="AQ50" i="16"/>
  <c r="AN50" i="16"/>
  <c r="AM50" i="16"/>
  <c r="AH50" i="16"/>
  <c r="G50" i="16"/>
  <c r="AP50" i="16" s="1"/>
  <c r="AY49" i="16"/>
  <c r="AX49" i="16"/>
  <c r="AW49" i="16"/>
  <c r="AV49" i="16"/>
  <c r="AT49" i="16"/>
  <c r="AR49" i="16"/>
  <c r="AQ49" i="16"/>
  <c r="AP49" i="16"/>
  <c r="AO49" i="16"/>
  <c r="AN49" i="16"/>
  <c r="AL49" i="16"/>
  <c r="AJ49" i="16"/>
  <c r="AI49" i="16"/>
  <c r="AH49" i="16"/>
  <c r="AG49" i="16"/>
  <c r="I49" i="16"/>
  <c r="G49" i="16"/>
  <c r="G189" i="16" s="1"/>
  <c r="AT189" i="16" s="1"/>
  <c r="AX48" i="16"/>
  <c r="AY48" i="16" s="1"/>
  <c r="AW48" i="16"/>
  <c r="AS48" i="16"/>
  <c r="AR48" i="16"/>
  <c r="AP48" i="16"/>
  <c r="AO48" i="16"/>
  <c r="AK48" i="16"/>
  <c r="AJ48" i="16"/>
  <c r="AH48" i="16"/>
  <c r="AG48" i="16"/>
  <c r="G48" i="16"/>
  <c r="G188" i="16" s="1"/>
  <c r="AX47" i="16"/>
  <c r="AY47" i="16" s="1"/>
  <c r="AV47" i="16"/>
  <c r="AT47" i="16"/>
  <c r="AS47" i="16"/>
  <c r="AR47" i="16"/>
  <c r="AQ47" i="16"/>
  <c r="AP47" i="16"/>
  <c r="AN47" i="16"/>
  <c r="AL47" i="16"/>
  <c r="AK47" i="16"/>
  <c r="AJ47" i="16"/>
  <c r="AI47" i="16"/>
  <c r="AH47" i="16"/>
  <c r="I47" i="16"/>
  <c r="G47" i="16"/>
  <c r="G187" i="16" s="1"/>
  <c r="AX187" i="16" s="1"/>
  <c r="BC47" i="16" s="1"/>
  <c r="AQ46" i="16"/>
  <c r="AL46" i="16"/>
  <c r="G46" i="16"/>
  <c r="AT46" i="16" s="1"/>
  <c r="AJ45" i="16"/>
  <c r="G45" i="16"/>
  <c r="AS45" i="16" s="1"/>
  <c r="AW44" i="16"/>
  <c r="AV44" i="16"/>
  <c r="AT44" i="16"/>
  <c r="AS44" i="16"/>
  <c r="AO44" i="16"/>
  <c r="AN44" i="16"/>
  <c r="AL44" i="16"/>
  <c r="AK44" i="16"/>
  <c r="AG44" i="16"/>
  <c r="I44" i="16"/>
  <c r="G44" i="16"/>
  <c r="G184" i="16" s="1"/>
  <c r="AX43" i="16"/>
  <c r="AY43" i="16" s="1"/>
  <c r="AW43" i="16"/>
  <c r="AT43" i="16"/>
  <c r="AP43" i="16"/>
  <c r="AO43" i="16"/>
  <c r="AM43" i="16"/>
  <c r="AL43" i="16"/>
  <c r="AH43" i="16"/>
  <c r="AG43" i="16"/>
  <c r="G43" i="16"/>
  <c r="AX42" i="16"/>
  <c r="AY42" i="16" s="1"/>
  <c r="AV42" i="16"/>
  <c r="AQ42" i="16"/>
  <c r="AP42" i="16"/>
  <c r="AM42" i="16"/>
  <c r="AH42" i="16"/>
  <c r="I42" i="16"/>
  <c r="G42" i="16"/>
  <c r="AY41" i="16"/>
  <c r="AX41" i="16"/>
  <c r="AW41" i="16"/>
  <c r="AV41" i="16"/>
  <c r="AT41" i="16"/>
  <c r="AR41" i="16"/>
  <c r="AQ41" i="16"/>
  <c r="AP41" i="16"/>
  <c r="AO41" i="16"/>
  <c r="AN41" i="16"/>
  <c r="AL41" i="16"/>
  <c r="AJ41" i="16"/>
  <c r="AI41" i="16"/>
  <c r="AH41" i="16"/>
  <c r="AG41" i="16"/>
  <c r="I41" i="16"/>
  <c r="G41" i="16"/>
  <c r="G181" i="16" s="1"/>
  <c r="AL181" i="16" s="1"/>
  <c r="AX40" i="16"/>
  <c r="AY40" i="16" s="1"/>
  <c r="AW40" i="16"/>
  <c r="AS40" i="16"/>
  <c r="AR40" i="16"/>
  <c r="AP40" i="16"/>
  <c r="AO40" i="16"/>
  <c r="AK40" i="16"/>
  <c r="AJ40" i="16"/>
  <c r="AI40" i="16"/>
  <c r="AH40" i="16"/>
  <c r="AG40" i="16"/>
  <c r="G40" i="16"/>
  <c r="G180" i="16" s="1"/>
  <c r="AR180" i="16" s="1"/>
  <c r="AX39" i="16"/>
  <c r="AY39" i="16" s="1"/>
  <c r="AV39" i="16"/>
  <c r="AT39" i="16"/>
  <c r="AS39" i="16"/>
  <c r="AR39" i="16"/>
  <c r="AQ39" i="16"/>
  <c r="AP39" i="16"/>
  <c r="AN39" i="16"/>
  <c r="AL39" i="16"/>
  <c r="AK39" i="16"/>
  <c r="AJ39" i="16"/>
  <c r="AI39" i="16"/>
  <c r="AH39" i="16"/>
  <c r="I39" i="16"/>
  <c r="G39" i="16"/>
  <c r="G179" i="16" s="1"/>
  <c r="G38" i="16"/>
  <c r="AT38" i="16" s="1"/>
  <c r="G37" i="16"/>
  <c r="AN37" i="16" s="1"/>
  <c r="AW36" i="16"/>
  <c r="AT36" i="16"/>
  <c r="AQ36" i="16"/>
  <c r="AM36" i="16"/>
  <c r="AI36" i="16"/>
  <c r="I36" i="16"/>
  <c r="G36" i="16"/>
  <c r="AN36" i="16" s="1"/>
  <c r="AX35" i="16"/>
  <c r="AY35" i="16" s="1"/>
  <c r="AW35" i="16"/>
  <c r="AU35" i="16"/>
  <c r="AT35" i="16"/>
  <c r="AP35" i="16"/>
  <c r="AN35" i="16"/>
  <c r="AM35" i="16"/>
  <c r="AJ35" i="16"/>
  <c r="AH35" i="16"/>
  <c r="I35" i="16"/>
  <c r="G35" i="16"/>
  <c r="AV35" i="16" s="1"/>
  <c r="AX34" i="16"/>
  <c r="AY34" i="16" s="1"/>
  <c r="AW34" i="16"/>
  <c r="AU34" i="16"/>
  <c r="AQ34" i="16"/>
  <c r="AP34" i="16"/>
  <c r="AN34" i="16"/>
  <c r="AM34" i="16"/>
  <c r="AI34" i="16"/>
  <c r="AG34" i="16"/>
  <c r="I34" i="16"/>
  <c r="G34" i="16"/>
  <c r="AX33" i="16"/>
  <c r="AY33" i="16" s="1"/>
  <c r="AW33" i="16"/>
  <c r="AV33" i="16"/>
  <c r="AT33" i="16"/>
  <c r="AR33" i="16"/>
  <c r="AQ33" i="16"/>
  <c r="AP33" i="16"/>
  <c r="AO33" i="16"/>
  <c r="AN33" i="16"/>
  <c r="AL33" i="16"/>
  <c r="AJ33" i="16"/>
  <c r="AI33" i="16"/>
  <c r="AH33" i="16"/>
  <c r="AG33" i="16"/>
  <c r="I33" i="16"/>
  <c r="G33" i="16"/>
  <c r="G173" i="16" s="1"/>
  <c r="AT173" i="16" s="1"/>
  <c r="AW32" i="16"/>
  <c r="AU32" i="16"/>
  <c r="AR32" i="16"/>
  <c r="AP32" i="16"/>
  <c r="AO32" i="16"/>
  <c r="AL32" i="16"/>
  <c r="AK32" i="16"/>
  <c r="AI32" i="16"/>
  <c r="AG32" i="16"/>
  <c r="I32" i="16"/>
  <c r="G32" i="16"/>
  <c r="AW31" i="16"/>
  <c r="AO31" i="16"/>
  <c r="AG31" i="16"/>
  <c r="G31" i="16"/>
  <c r="G171" i="16" s="1"/>
  <c r="AH171" i="16" s="1"/>
  <c r="AX30" i="16"/>
  <c r="AY30" i="16" s="1"/>
  <c r="AV30" i="16"/>
  <c r="AS30" i="16"/>
  <c r="AP30" i="16"/>
  <c r="AN30" i="16"/>
  <c r="AK30" i="16"/>
  <c r="AH30" i="16"/>
  <c r="I30" i="16"/>
  <c r="G30" i="16"/>
  <c r="G170" i="16" s="1"/>
  <c r="AY29" i="16"/>
  <c r="AX29" i="16"/>
  <c r="AW29" i="16"/>
  <c r="AV29" i="16"/>
  <c r="AT29" i="16"/>
  <c r="AS29" i="16"/>
  <c r="AR29" i="16"/>
  <c r="AQ29" i="16"/>
  <c r="AP29" i="16"/>
  <c r="AO29" i="16"/>
  <c r="AN29" i="16"/>
  <c r="AL29" i="16"/>
  <c r="AK29" i="16"/>
  <c r="AJ29" i="16"/>
  <c r="AI29" i="16"/>
  <c r="AH29" i="16"/>
  <c r="AG29" i="16"/>
  <c r="I29" i="16"/>
  <c r="G29" i="16"/>
  <c r="G169" i="16" s="1"/>
  <c r="AR28" i="16"/>
  <c r="AP28" i="16"/>
  <c r="AJ28" i="16"/>
  <c r="AH28" i="16"/>
  <c r="G28" i="16"/>
  <c r="G168" i="16" s="1"/>
  <c r="AY27" i="16"/>
  <c r="AX27" i="16"/>
  <c r="AV27" i="16"/>
  <c r="AT27" i="16"/>
  <c r="AS27" i="16"/>
  <c r="AQ27" i="16"/>
  <c r="AP27" i="16"/>
  <c r="AN27" i="16"/>
  <c r="AL27" i="16"/>
  <c r="AK27" i="16"/>
  <c r="AI27" i="16"/>
  <c r="AH27" i="16"/>
  <c r="I27" i="16"/>
  <c r="G27" i="16"/>
  <c r="G167" i="16" s="1"/>
  <c r="AW26" i="16"/>
  <c r="AT26" i="16"/>
  <c r="AR26" i="16"/>
  <c r="AQ26" i="16"/>
  <c r="AO26" i="16"/>
  <c r="AL26" i="16"/>
  <c r="AJ26" i="16"/>
  <c r="AI26" i="16"/>
  <c r="AG26" i="16"/>
  <c r="G26" i="16"/>
  <c r="G166" i="16" s="1"/>
  <c r="G25" i="16"/>
  <c r="G165" i="16" s="1"/>
  <c r="AW24" i="16"/>
  <c r="AV24" i="16"/>
  <c r="AT24" i="16"/>
  <c r="AS24" i="16"/>
  <c r="AQ24" i="16"/>
  <c r="AO24" i="16"/>
  <c r="AN24" i="16"/>
  <c r="AL24" i="16"/>
  <c r="AK24" i="16"/>
  <c r="AI24" i="16"/>
  <c r="AG24" i="16"/>
  <c r="I24" i="16"/>
  <c r="G24" i="16"/>
  <c r="G164" i="16" s="1"/>
  <c r="AW23" i="16"/>
  <c r="AO23" i="16"/>
  <c r="AG23" i="16"/>
  <c r="G23" i="16"/>
  <c r="G163" i="16" s="1"/>
  <c r="AX22" i="16"/>
  <c r="AY22" i="16" s="1"/>
  <c r="AV22" i="16"/>
  <c r="AS22" i="16"/>
  <c r="AP22" i="16"/>
  <c r="AN22" i="16"/>
  <c r="AK22" i="16"/>
  <c r="AH22" i="16"/>
  <c r="I22" i="16"/>
  <c r="G22" i="16"/>
  <c r="G162" i="16" s="1"/>
  <c r="AY21" i="16"/>
  <c r="AX21" i="16"/>
  <c r="AW21" i="16"/>
  <c r="AV21" i="16"/>
  <c r="AT21" i="16"/>
  <c r="AS21" i="16"/>
  <c r="AR21" i="16"/>
  <c r="AQ21" i="16"/>
  <c r="AP21" i="16"/>
  <c r="AO21" i="16"/>
  <c r="AN21" i="16"/>
  <c r="AL21" i="16"/>
  <c r="AK21" i="16"/>
  <c r="AJ21" i="16"/>
  <c r="AI21" i="16"/>
  <c r="AH21" i="16"/>
  <c r="AG21" i="16"/>
  <c r="I21" i="16"/>
  <c r="G21" i="16"/>
  <c r="G161" i="16" s="1"/>
  <c r="AJ161" i="16" s="1"/>
  <c r="AX20" i="16"/>
  <c r="AY20" i="16" s="1"/>
  <c r="AR20" i="16"/>
  <c r="AP20" i="16"/>
  <c r="AJ20" i="16"/>
  <c r="AH20" i="16"/>
  <c r="G20" i="16"/>
  <c r="G160" i="16" s="1"/>
  <c r="AO160" i="16" s="1"/>
  <c r="AY19" i="16"/>
  <c r="AX19" i="16"/>
  <c r="AV19" i="16"/>
  <c r="AT19" i="16"/>
  <c r="AS19" i="16"/>
  <c r="AQ19" i="16"/>
  <c r="AP19" i="16"/>
  <c r="AN19" i="16"/>
  <c r="AL19" i="16"/>
  <c r="AK19" i="16"/>
  <c r="AI19" i="16"/>
  <c r="AH19" i="16"/>
  <c r="I19" i="16"/>
  <c r="G19" i="16"/>
  <c r="G159" i="16" s="1"/>
  <c r="AW18" i="16"/>
  <c r="AT18" i="16"/>
  <c r="AR18" i="16"/>
  <c r="AQ18" i="16"/>
  <c r="AO18" i="16"/>
  <c r="AL18" i="16"/>
  <c r="AJ18" i="16"/>
  <c r="AI18" i="16"/>
  <c r="AG18" i="16"/>
  <c r="G18" i="16"/>
  <c r="G158" i="16" s="1"/>
  <c r="G17" i="16"/>
  <c r="G157" i="16" s="1"/>
  <c r="AW16" i="16"/>
  <c r="AV16" i="16"/>
  <c r="AT16" i="16"/>
  <c r="AS16" i="16"/>
  <c r="AQ16" i="16"/>
  <c r="AO16" i="16"/>
  <c r="AN16" i="16"/>
  <c r="AL16" i="16"/>
  <c r="AK16" i="16"/>
  <c r="AI16" i="16"/>
  <c r="AG16" i="16"/>
  <c r="I16" i="16"/>
  <c r="G16" i="16"/>
  <c r="G156" i="16" s="1"/>
  <c r="AW15" i="16"/>
  <c r="AO15" i="16"/>
  <c r="AG15" i="16"/>
  <c r="G15" i="16"/>
  <c r="G155" i="16" s="1"/>
  <c r="AN155" i="16" s="1"/>
  <c r="AX14" i="16"/>
  <c r="AY14" i="16" s="1"/>
  <c r="AV14" i="16"/>
  <c r="AS14" i="16"/>
  <c r="AP14" i="16"/>
  <c r="AN14" i="16"/>
  <c r="AK14" i="16"/>
  <c r="AH14" i="16"/>
  <c r="I14" i="16"/>
  <c r="G14" i="16"/>
  <c r="G154" i="16" s="1"/>
  <c r="AT154" i="16" s="1"/>
  <c r="AY13" i="16"/>
  <c r="AX13" i="16"/>
  <c r="AW13" i="16"/>
  <c r="AV13" i="16"/>
  <c r="AT13" i="16"/>
  <c r="AS13" i="16"/>
  <c r="AR13" i="16"/>
  <c r="AQ13" i="16"/>
  <c r="AP13" i="16"/>
  <c r="AO13" i="16"/>
  <c r="AN13" i="16"/>
  <c r="AL13" i="16"/>
  <c r="AK13" i="16"/>
  <c r="AJ13" i="16"/>
  <c r="AI13" i="16"/>
  <c r="AH13" i="16"/>
  <c r="AG13" i="16"/>
  <c r="I13" i="16"/>
  <c r="G13" i="16"/>
  <c r="G153" i="16" s="1"/>
  <c r="AX12" i="16"/>
  <c r="AY12" i="16" s="1"/>
  <c r="AR12" i="16"/>
  <c r="AP12" i="16"/>
  <c r="AJ12" i="16"/>
  <c r="AH12" i="16"/>
  <c r="G12" i="16"/>
  <c r="G152" i="16" s="1"/>
  <c r="AX152" i="16" s="1"/>
  <c r="BC12" i="16" s="1"/>
  <c r="AY11" i="16"/>
  <c r="AX11" i="16"/>
  <c r="AV11" i="16"/>
  <c r="AT11" i="16"/>
  <c r="AS11" i="16"/>
  <c r="AQ11" i="16"/>
  <c r="AP11" i="16"/>
  <c r="AN11" i="16"/>
  <c r="AL11" i="16"/>
  <c r="AK11" i="16"/>
  <c r="AI11" i="16"/>
  <c r="AH11" i="16"/>
  <c r="I11" i="16"/>
  <c r="G11" i="16"/>
  <c r="G151" i="16" s="1"/>
  <c r="AW10" i="16"/>
  <c r="AT10" i="16"/>
  <c r="AR10" i="16"/>
  <c r="AQ10" i="16"/>
  <c r="AO10" i="16"/>
  <c r="AL10" i="16"/>
  <c r="AJ10" i="16"/>
  <c r="AI10" i="16"/>
  <c r="AG10" i="16"/>
  <c r="G10" i="16"/>
  <c r="G150" i="16" s="1"/>
  <c r="G9" i="16"/>
  <c r="G149" i="16" s="1"/>
  <c r="AW8" i="16"/>
  <c r="AV8" i="16"/>
  <c r="AT8" i="16"/>
  <c r="AS8" i="16"/>
  <c r="AQ8" i="16"/>
  <c r="AO8" i="16"/>
  <c r="AN8" i="16"/>
  <c r="AL8" i="16"/>
  <c r="AK8" i="16"/>
  <c r="AI8" i="16"/>
  <c r="AG8" i="16"/>
  <c r="I8" i="16"/>
  <c r="G8" i="16"/>
  <c r="G148" i="16" s="1"/>
  <c r="AW7" i="16"/>
  <c r="AO7" i="16"/>
  <c r="AG7" i="16"/>
  <c r="G7" i="16"/>
  <c r="AU7" i="16" s="1"/>
  <c r="AX6" i="16"/>
  <c r="AY6" i="16" s="1"/>
  <c r="AV6" i="16"/>
  <c r="AS6" i="16"/>
  <c r="AP6" i="16"/>
  <c r="AN6" i="16"/>
  <c r="AK6" i="16"/>
  <c r="AH6" i="16"/>
  <c r="I6" i="16"/>
  <c r="G6" i="16"/>
  <c r="G146" i="16" s="1"/>
  <c r="AW5" i="16"/>
  <c r="AV5" i="16"/>
  <c r="AT5" i="16"/>
  <c r="AR5" i="16"/>
  <c r="AQ5" i="16"/>
  <c r="AO5" i="16"/>
  <c r="AN5" i="16"/>
  <c r="AL5" i="16"/>
  <c r="AJ5" i="16"/>
  <c r="AI5" i="16"/>
  <c r="AG5" i="16"/>
  <c r="I5" i="16"/>
  <c r="G5" i="16"/>
  <c r="G145" i="16" s="1"/>
  <c r="AR145" i="16" s="1"/>
  <c r="AR4" i="16"/>
  <c r="AJ4" i="16"/>
  <c r="G4" i="16"/>
  <c r="G144" i="16" s="1"/>
  <c r="AY3" i="16"/>
  <c r="AX3" i="16"/>
  <c r="AV3" i="16"/>
  <c r="AT3" i="16"/>
  <c r="AS3" i="16"/>
  <c r="AQ3" i="16"/>
  <c r="AP3" i="16"/>
  <c r="AN3" i="16"/>
  <c r="AL3" i="16"/>
  <c r="AK3" i="16"/>
  <c r="AI3" i="16"/>
  <c r="AH3" i="16"/>
  <c r="AG3" i="16"/>
  <c r="I3" i="16"/>
  <c r="G3" i="16"/>
  <c r="AR3" i="16" s="1"/>
  <c r="I301" i="15"/>
  <c r="H301" i="15"/>
  <c r="G301" i="15"/>
  <c r="F301" i="15"/>
  <c r="I300" i="15"/>
  <c r="H300" i="15"/>
  <c r="G300" i="15"/>
  <c r="F300" i="15"/>
  <c r="I299" i="15"/>
  <c r="H299" i="15"/>
  <c r="G299" i="15"/>
  <c r="F299" i="15"/>
  <c r="I298" i="15"/>
  <c r="H298" i="15"/>
  <c r="G298" i="15"/>
  <c r="F298" i="15"/>
  <c r="J297" i="15"/>
  <c r="I297" i="15"/>
  <c r="H297" i="15"/>
  <c r="G297" i="15"/>
  <c r="F297" i="15"/>
  <c r="I296" i="15"/>
  <c r="H296" i="15"/>
  <c r="G296" i="15"/>
  <c r="F296" i="15"/>
  <c r="I295" i="15"/>
  <c r="H295" i="15"/>
  <c r="G295" i="15"/>
  <c r="F295" i="15"/>
  <c r="I294" i="15"/>
  <c r="H294" i="15"/>
  <c r="G294" i="15"/>
  <c r="F294" i="15"/>
  <c r="I293" i="15"/>
  <c r="H293" i="15"/>
  <c r="G293" i="15"/>
  <c r="F293" i="15"/>
  <c r="I292" i="15"/>
  <c r="H292" i="15"/>
  <c r="G292" i="15"/>
  <c r="F292" i="15"/>
  <c r="I291" i="15"/>
  <c r="H291" i="15"/>
  <c r="G291" i="15"/>
  <c r="F291" i="15"/>
  <c r="I290" i="15"/>
  <c r="H290" i="15"/>
  <c r="G290" i="15"/>
  <c r="F290" i="15"/>
  <c r="I289" i="15"/>
  <c r="H289" i="15"/>
  <c r="G289" i="15"/>
  <c r="F289" i="15"/>
  <c r="I288" i="15"/>
  <c r="H288" i="15"/>
  <c r="G288" i="15"/>
  <c r="F288" i="15"/>
  <c r="I287" i="15"/>
  <c r="H287" i="15"/>
  <c r="G287" i="15"/>
  <c r="F287" i="15"/>
  <c r="I286" i="15"/>
  <c r="H286" i="15"/>
  <c r="G286" i="15"/>
  <c r="F286" i="15"/>
  <c r="J285" i="15"/>
  <c r="I285" i="15"/>
  <c r="H285" i="15"/>
  <c r="G285" i="15"/>
  <c r="F285" i="15"/>
  <c r="I284" i="15"/>
  <c r="H284" i="15"/>
  <c r="G284" i="15"/>
  <c r="F284" i="15"/>
  <c r="I283" i="15"/>
  <c r="H283" i="15"/>
  <c r="G283" i="15"/>
  <c r="F283" i="15"/>
  <c r="I282" i="15"/>
  <c r="H282" i="15"/>
  <c r="G282" i="15"/>
  <c r="F282" i="15"/>
  <c r="I281" i="15"/>
  <c r="H281" i="15"/>
  <c r="G281" i="15"/>
  <c r="F281" i="15"/>
  <c r="I280" i="15"/>
  <c r="H280" i="15"/>
  <c r="G280" i="15"/>
  <c r="F280" i="15"/>
  <c r="I279" i="15"/>
  <c r="H279" i="15"/>
  <c r="G279" i="15"/>
  <c r="F279" i="15"/>
  <c r="I278" i="15"/>
  <c r="H278" i="15"/>
  <c r="G278" i="15"/>
  <c r="F278" i="15"/>
  <c r="I277" i="15"/>
  <c r="H277" i="15"/>
  <c r="G277" i="15"/>
  <c r="F277" i="15"/>
  <c r="I276" i="15"/>
  <c r="H276" i="15"/>
  <c r="G276" i="15"/>
  <c r="F276" i="15"/>
  <c r="I275" i="15"/>
  <c r="H275" i="15"/>
  <c r="G275" i="15"/>
  <c r="F275" i="15"/>
  <c r="I274" i="15"/>
  <c r="H274" i="15"/>
  <c r="G274" i="15"/>
  <c r="F274" i="15"/>
  <c r="I273" i="15"/>
  <c r="H273" i="15"/>
  <c r="G273" i="15"/>
  <c r="F273" i="15"/>
  <c r="I272" i="15"/>
  <c r="H272" i="15"/>
  <c r="G272" i="15"/>
  <c r="F272" i="15"/>
  <c r="I271" i="15"/>
  <c r="H271" i="15"/>
  <c r="G271" i="15"/>
  <c r="F271" i="15"/>
  <c r="I270" i="15"/>
  <c r="H270" i="15"/>
  <c r="G270" i="15"/>
  <c r="F270" i="15"/>
  <c r="J269" i="15"/>
  <c r="I269" i="15"/>
  <c r="H269" i="15"/>
  <c r="G269" i="15"/>
  <c r="F269" i="15"/>
  <c r="I268" i="15"/>
  <c r="H268" i="15"/>
  <c r="G268" i="15"/>
  <c r="F268" i="15"/>
  <c r="I267" i="15"/>
  <c r="H267" i="15"/>
  <c r="G267" i="15"/>
  <c r="F267" i="15"/>
  <c r="I266" i="15"/>
  <c r="H266" i="15"/>
  <c r="G266" i="15"/>
  <c r="F266" i="15"/>
  <c r="I265" i="15"/>
  <c r="H265" i="15"/>
  <c r="G265" i="15"/>
  <c r="F265" i="15"/>
  <c r="I264" i="15"/>
  <c r="H264" i="15"/>
  <c r="G264" i="15"/>
  <c r="F264" i="15"/>
  <c r="I263" i="15"/>
  <c r="H263" i="15"/>
  <c r="G263" i="15"/>
  <c r="F263" i="15"/>
  <c r="I262" i="15"/>
  <c r="H262" i="15"/>
  <c r="G262" i="15"/>
  <c r="F262" i="15"/>
  <c r="J261" i="15"/>
  <c r="I261" i="15"/>
  <c r="H261" i="15"/>
  <c r="G261" i="15"/>
  <c r="F261" i="15"/>
  <c r="I260" i="15"/>
  <c r="H260" i="15"/>
  <c r="G260" i="15"/>
  <c r="F260" i="15"/>
  <c r="J259" i="15"/>
  <c r="I259" i="15"/>
  <c r="H259" i="15"/>
  <c r="G259" i="15"/>
  <c r="F259" i="15"/>
  <c r="I258" i="15"/>
  <c r="H258" i="15"/>
  <c r="G258" i="15"/>
  <c r="F258" i="15"/>
  <c r="I257" i="15"/>
  <c r="H257" i="15"/>
  <c r="G257" i="15"/>
  <c r="F257" i="15"/>
  <c r="I256" i="15"/>
  <c r="H256" i="15"/>
  <c r="G256" i="15"/>
  <c r="F256" i="15"/>
  <c r="I255" i="15"/>
  <c r="H255" i="15"/>
  <c r="G255" i="15"/>
  <c r="F255" i="15"/>
  <c r="I254" i="15"/>
  <c r="H254" i="15"/>
  <c r="G254" i="15"/>
  <c r="F254" i="15"/>
  <c r="J253" i="15"/>
  <c r="I253" i="15"/>
  <c r="H253" i="15"/>
  <c r="G253" i="15"/>
  <c r="F253" i="15"/>
  <c r="I252" i="15"/>
  <c r="H252" i="15"/>
  <c r="G252" i="15"/>
  <c r="F252" i="15"/>
  <c r="I251" i="15"/>
  <c r="H251" i="15"/>
  <c r="G251" i="15"/>
  <c r="F251" i="15"/>
  <c r="I250" i="15"/>
  <c r="H250" i="15"/>
  <c r="G250" i="15"/>
  <c r="F250" i="15"/>
  <c r="J249" i="15"/>
  <c r="I249" i="15"/>
  <c r="H249" i="15"/>
  <c r="G249" i="15"/>
  <c r="F249" i="15"/>
  <c r="I248" i="15"/>
  <c r="H248" i="15"/>
  <c r="G248" i="15"/>
  <c r="F248" i="15"/>
  <c r="J247" i="15"/>
  <c r="I247" i="15"/>
  <c r="H247" i="15"/>
  <c r="G247" i="15"/>
  <c r="F247" i="15"/>
  <c r="I246" i="15"/>
  <c r="H246" i="15"/>
  <c r="G246" i="15"/>
  <c r="F246" i="15"/>
  <c r="J245" i="15"/>
  <c r="I245" i="15"/>
  <c r="H245" i="15"/>
  <c r="G245" i="15"/>
  <c r="F245" i="15"/>
  <c r="J244" i="15"/>
  <c r="I244" i="15"/>
  <c r="H244" i="15"/>
  <c r="G244" i="15"/>
  <c r="F244" i="15"/>
  <c r="I243" i="15"/>
  <c r="H243" i="15"/>
  <c r="G243" i="15"/>
  <c r="F243" i="15"/>
  <c r="I242" i="15"/>
  <c r="H242" i="15"/>
  <c r="G242" i="15"/>
  <c r="F242" i="15"/>
  <c r="J241" i="15"/>
  <c r="I241" i="15"/>
  <c r="H241" i="15"/>
  <c r="G241" i="15"/>
  <c r="F241" i="15"/>
  <c r="I240" i="15"/>
  <c r="H240" i="15"/>
  <c r="G240" i="15"/>
  <c r="F240" i="15"/>
  <c r="I239" i="15"/>
  <c r="H239" i="15"/>
  <c r="G239" i="15"/>
  <c r="F239" i="15"/>
  <c r="I238" i="15"/>
  <c r="H238" i="15"/>
  <c r="G238" i="15"/>
  <c r="F238" i="15"/>
  <c r="I237" i="15"/>
  <c r="H237" i="15"/>
  <c r="G237" i="15"/>
  <c r="F237" i="15"/>
  <c r="J236" i="15"/>
  <c r="I236" i="15"/>
  <c r="H236" i="15"/>
  <c r="G236" i="15"/>
  <c r="F236" i="15"/>
  <c r="I235" i="15"/>
  <c r="H235" i="15"/>
  <c r="G235" i="15"/>
  <c r="F235" i="15"/>
  <c r="I234" i="15"/>
  <c r="H234" i="15"/>
  <c r="G234" i="15"/>
  <c r="F234" i="15"/>
  <c r="J233" i="15"/>
  <c r="I233" i="15"/>
  <c r="H233" i="15"/>
  <c r="G233" i="15"/>
  <c r="F233" i="15"/>
  <c r="I232" i="15"/>
  <c r="H232" i="15"/>
  <c r="G232" i="15"/>
  <c r="F232" i="15"/>
  <c r="I231" i="15"/>
  <c r="H231" i="15"/>
  <c r="G231" i="15"/>
  <c r="F231" i="15"/>
  <c r="I230" i="15"/>
  <c r="H230" i="15"/>
  <c r="G230" i="15"/>
  <c r="F230" i="15"/>
  <c r="I229" i="15"/>
  <c r="H229" i="15"/>
  <c r="G229" i="15"/>
  <c r="F229" i="15"/>
  <c r="I228" i="15"/>
  <c r="H228" i="15"/>
  <c r="G228" i="15"/>
  <c r="F228" i="15"/>
  <c r="I227" i="15"/>
  <c r="H227" i="15"/>
  <c r="G227" i="15"/>
  <c r="F227" i="15"/>
  <c r="I226" i="15"/>
  <c r="H226" i="15"/>
  <c r="G226" i="15"/>
  <c r="F226" i="15"/>
  <c r="I225" i="15"/>
  <c r="H225" i="15"/>
  <c r="G225" i="15"/>
  <c r="F225" i="15"/>
  <c r="I224" i="15"/>
  <c r="H224" i="15"/>
  <c r="G224" i="15"/>
  <c r="F224" i="15"/>
  <c r="I223" i="15"/>
  <c r="H223" i="15"/>
  <c r="G223" i="15"/>
  <c r="F223" i="15"/>
  <c r="I222" i="15"/>
  <c r="H222" i="15"/>
  <c r="G222" i="15"/>
  <c r="F222" i="15"/>
  <c r="J221" i="15"/>
  <c r="I221" i="15"/>
  <c r="H221" i="15"/>
  <c r="G221" i="15"/>
  <c r="F221" i="15"/>
  <c r="I220" i="15"/>
  <c r="H220" i="15"/>
  <c r="G220" i="15"/>
  <c r="F220" i="15"/>
  <c r="I219" i="15"/>
  <c r="H219" i="15"/>
  <c r="G219" i="15"/>
  <c r="F219" i="15"/>
  <c r="I218" i="15"/>
  <c r="H218" i="15"/>
  <c r="G218" i="15"/>
  <c r="F218" i="15"/>
  <c r="J217" i="15"/>
  <c r="I217" i="15"/>
  <c r="H217" i="15"/>
  <c r="G217" i="15"/>
  <c r="F217" i="15"/>
  <c r="I216" i="15"/>
  <c r="H216" i="15"/>
  <c r="G216" i="15"/>
  <c r="F216" i="15"/>
  <c r="I215" i="15"/>
  <c r="H215" i="15"/>
  <c r="G215" i="15"/>
  <c r="F215" i="15"/>
  <c r="I214" i="15"/>
  <c r="H214" i="15"/>
  <c r="G214" i="15"/>
  <c r="F214" i="15"/>
  <c r="I213" i="15"/>
  <c r="H213" i="15"/>
  <c r="G213" i="15"/>
  <c r="F213" i="15"/>
  <c r="J212" i="15"/>
  <c r="I212" i="15"/>
  <c r="H212" i="15"/>
  <c r="G212" i="15"/>
  <c r="F212" i="15"/>
  <c r="J211" i="15"/>
  <c r="I211" i="15"/>
  <c r="H211" i="15"/>
  <c r="G211" i="15"/>
  <c r="F211" i="15"/>
  <c r="I210" i="15"/>
  <c r="H210" i="15"/>
  <c r="G210" i="15"/>
  <c r="F210" i="15"/>
  <c r="J209" i="15"/>
  <c r="I209" i="15"/>
  <c r="H209" i="15"/>
  <c r="G209" i="15"/>
  <c r="F209" i="15"/>
  <c r="I208" i="15"/>
  <c r="H208" i="15"/>
  <c r="G208" i="15"/>
  <c r="F208" i="15"/>
  <c r="J207" i="15"/>
  <c r="I207" i="15"/>
  <c r="H207" i="15"/>
  <c r="G207" i="15"/>
  <c r="F207" i="15"/>
  <c r="I206" i="15"/>
  <c r="H206" i="15"/>
  <c r="G206" i="15"/>
  <c r="F206" i="15"/>
  <c r="I205" i="15"/>
  <c r="H205" i="15"/>
  <c r="G205" i="15"/>
  <c r="F205" i="15"/>
  <c r="J204" i="15"/>
  <c r="I204" i="15"/>
  <c r="H204" i="15"/>
  <c r="G204" i="15"/>
  <c r="F204" i="15"/>
  <c r="I203" i="15"/>
  <c r="H203" i="15"/>
  <c r="G203" i="15"/>
  <c r="F203" i="15"/>
  <c r="I202" i="15"/>
  <c r="H202" i="15"/>
  <c r="G202" i="15"/>
  <c r="F202" i="15"/>
  <c r="J201" i="15"/>
  <c r="I201" i="15"/>
  <c r="H201" i="15"/>
  <c r="G201" i="15"/>
  <c r="F201" i="15"/>
  <c r="I200" i="15"/>
  <c r="H200" i="15"/>
  <c r="G200" i="15"/>
  <c r="F200" i="15"/>
  <c r="I199" i="15"/>
  <c r="H199" i="15"/>
  <c r="G199" i="15"/>
  <c r="F199" i="15"/>
  <c r="I198" i="15"/>
  <c r="H198" i="15"/>
  <c r="G198" i="15"/>
  <c r="F198" i="15"/>
  <c r="I197" i="15"/>
  <c r="H197" i="15"/>
  <c r="G197" i="15"/>
  <c r="F197" i="15"/>
  <c r="I196" i="15"/>
  <c r="H196" i="15"/>
  <c r="G196" i="15"/>
  <c r="F196" i="15"/>
  <c r="I195" i="15"/>
  <c r="H195" i="15"/>
  <c r="G195" i="15"/>
  <c r="F195" i="15"/>
  <c r="I194" i="15"/>
  <c r="H194" i="15"/>
  <c r="G194" i="15"/>
  <c r="F194" i="15"/>
  <c r="J193" i="15"/>
  <c r="I193" i="15"/>
  <c r="H193" i="15"/>
  <c r="G193" i="15"/>
  <c r="F193" i="15"/>
  <c r="J192" i="15"/>
  <c r="I192" i="15"/>
  <c r="H192" i="15"/>
  <c r="G192" i="15"/>
  <c r="F192" i="15"/>
  <c r="I191" i="15"/>
  <c r="H191" i="15"/>
  <c r="G191" i="15"/>
  <c r="F191" i="15"/>
  <c r="J190" i="15"/>
  <c r="I190" i="15"/>
  <c r="H190" i="15"/>
  <c r="G190" i="15"/>
  <c r="F190" i="15"/>
  <c r="I189" i="15"/>
  <c r="H189" i="15"/>
  <c r="G189" i="15"/>
  <c r="F189" i="15"/>
  <c r="I188" i="15"/>
  <c r="H188" i="15"/>
  <c r="G188" i="15"/>
  <c r="F188" i="15"/>
  <c r="I187" i="15"/>
  <c r="H187" i="15"/>
  <c r="G187" i="15"/>
  <c r="F187" i="15"/>
  <c r="I186" i="15"/>
  <c r="H186" i="15"/>
  <c r="G186" i="15"/>
  <c r="F186" i="15"/>
  <c r="I185" i="15"/>
  <c r="H185" i="15"/>
  <c r="G185" i="15"/>
  <c r="F185" i="15"/>
  <c r="I184" i="15"/>
  <c r="H184" i="15"/>
  <c r="G184" i="15"/>
  <c r="F184" i="15"/>
  <c r="I183" i="15"/>
  <c r="H183" i="15"/>
  <c r="G183" i="15"/>
  <c r="F183" i="15"/>
  <c r="J182" i="15"/>
  <c r="I182" i="15"/>
  <c r="H182" i="15"/>
  <c r="G182" i="15"/>
  <c r="F182" i="15"/>
  <c r="I181" i="15"/>
  <c r="H181" i="15"/>
  <c r="G181" i="15"/>
  <c r="F181" i="15"/>
  <c r="J180" i="15"/>
  <c r="I180" i="15"/>
  <c r="H180" i="15"/>
  <c r="G180" i="15"/>
  <c r="F180" i="15"/>
  <c r="I179" i="15"/>
  <c r="H179" i="15"/>
  <c r="G179" i="15"/>
  <c r="F179" i="15"/>
  <c r="I178" i="15"/>
  <c r="H178" i="15"/>
  <c r="G178" i="15"/>
  <c r="F178" i="15"/>
  <c r="I177" i="15"/>
  <c r="H177" i="15"/>
  <c r="G177" i="15"/>
  <c r="F177" i="15"/>
  <c r="I176" i="15"/>
  <c r="H176" i="15"/>
  <c r="G176" i="15"/>
  <c r="F176" i="15"/>
  <c r="I175" i="15"/>
  <c r="H175" i="15"/>
  <c r="G175" i="15"/>
  <c r="F175" i="15"/>
  <c r="I174" i="15"/>
  <c r="H174" i="15"/>
  <c r="G174" i="15"/>
  <c r="F174" i="15"/>
  <c r="I173" i="15"/>
  <c r="H173" i="15"/>
  <c r="G173" i="15"/>
  <c r="F173" i="15"/>
  <c r="I172" i="15"/>
  <c r="H172" i="15"/>
  <c r="G172" i="15"/>
  <c r="F172" i="15"/>
  <c r="I171" i="15"/>
  <c r="H171" i="15"/>
  <c r="G171" i="15"/>
  <c r="F171" i="15"/>
  <c r="I170" i="15"/>
  <c r="H170" i="15"/>
  <c r="G170" i="15"/>
  <c r="F170" i="15"/>
  <c r="J169" i="15"/>
  <c r="I169" i="15"/>
  <c r="H169" i="15"/>
  <c r="G169" i="15"/>
  <c r="F169" i="15"/>
  <c r="I168" i="15"/>
  <c r="H168" i="15"/>
  <c r="G168" i="15"/>
  <c r="F168" i="15"/>
  <c r="I167" i="15"/>
  <c r="H167" i="15"/>
  <c r="G167" i="15"/>
  <c r="F167" i="15"/>
  <c r="J166" i="15"/>
  <c r="I166" i="15"/>
  <c r="H166" i="15"/>
  <c r="G166" i="15"/>
  <c r="F166" i="15"/>
  <c r="I165" i="15"/>
  <c r="H165" i="15"/>
  <c r="G165" i="15"/>
  <c r="F165" i="15"/>
  <c r="J164" i="15"/>
  <c r="I164" i="15"/>
  <c r="H164" i="15"/>
  <c r="G164" i="15"/>
  <c r="F164" i="15"/>
  <c r="I163" i="15"/>
  <c r="H163" i="15"/>
  <c r="G163" i="15"/>
  <c r="F163" i="15"/>
  <c r="I162" i="15"/>
  <c r="H162" i="15"/>
  <c r="G162" i="15"/>
  <c r="F162" i="15"/>
  <c r="J161" i="15"/>
  <c r="I161" i="15"/>
  <c r="H161" i="15"/>
  <c r="G161" i="15"/>
  <c r="F161" i="15"/>
  <c r="I160" i="15"/>
  <c r="H160" i="15"/>
  <c r="G160" i="15"/>
  <c r="F160" i="15"/>
  <c r="I159" i="15"/>
  <c r="H159" i="15"/>
  <c r="G159" i="15"/>
  <c r="F159" i="15"/>
  <c r="I158" i="15"/>
  <c r="H158" i="15"/>
  <c r="G158" i="15"/>
  <c r="F158" i="15"/>
  <c r="I157" i="15"/>
  <c r="H157" i="15"/>
  <c r="G157" i="15"/>
  <c r="F157" i="15"/>
  <c r="I156" i="15"/>
  <c r="H156" i="15"/>
  <c r="G156" i="15"/>
  <c r="F156" i="15"/>
  <c r="I155" i="15"/>
  <c r="H155" i="15"/>
  <c r="G155" i="15"/>
  <c r="F155" i="15"/>
  <c r="I154" i="15"/>
  <c r="H154" i="15"/>
  <c r="G154" i="15"/>
  <c r="F154" i="15"/>
  <c r="J153" i="15"/>
  <c r="I153" i="15"/>
  <c r="H153" i="15"/>
  <c r="G153" i="15"/>
  <c r="F153" i="15"/>
  <c r="I152" i="15"/>
  <c r="H152" i="15"/>
  <c r="G152" i="15"/>
  <c r="F152" i="15"/>
  <c r="I151" i="15"/>
  <c r="H151" i="15"/>
  <c r="G151" i="15"/>
  <c r="F151" i="15"/>
  <c r="J150" i="15"/>
  <c r="I150" i="15"/>
  <c r="H150" i="15"/>
  <c r="G150" i="15"/>
  <c r="F150" i="15"/>
  <c r="I149" i="15"/>
  <c r="H149" i="15"/>
  <c r="G149" i="15"/>
  <c r="F149" i="15"/>
  <c r="I148" i="15"/>
  <c r="H148" i="15"/>
  <c r="G148" i="15"/>
  <c r="F148" i="15"/>
  <c r="I147" i="15"/>
  <c r="H147" i="15"/>
  <c r="G147" i="15"/>
  <c r="F147" i="15"/>
  <c r="I146" i="15"/>
  <c r="H146" i="15"/>
  <c r="G146" i="15"/>
  <c r="F146" i="15"/>
  <c r="J145" i="15"/>
  <c r="I145" i="15"/>
  <c r="H145" i="15"/>
  <c r="G145" i="15"/>
  <c r="F145" i="15"/>
  <c r="I144" i="15"/>
  <c r="H144" i="15"/>
  <c r="G144" i="15"/>
  <c r="F144" i="15"/>
  <c r="I143" i="15"/>
  <c r="H143" i="15"/>
  <c r="G143" i="15"/>
  <c r="F143" i="15"/>
  <c r="I142" i="15"/>
  <c r="H142" i="15"/>
  <c r="G142" i="15"/>
  <c r="F142" i="15"/>
  <c r="I141" i="15"/>
  <c r="H141" i="15"/>
  <c r="G141" i="15"/>
  <c r="F141" i="15"/>
  <c r="J140" i="15"/>
  <c r="I140" i="15"/>
  <c r="H140" i="15"/>
  <c r="G140" i="15"/>
  <c r="F140" i="15"/>
  <c r="I139" i="15"/>
  <c r="H139" i="15"/>
  <c r="G139" i="15"/>
  <c r="F139" i="15"/>
  <c r="I138" i="15"/>
  <c r="H138" i="15"/>
  <c r="G138" i="15"/>
  <c r="F138" i="15"/>
  <c r="I137" i="15"/>
  <c r="H137" i="15"/>
  <c r="G137" i="15"/>
  <c r="F137" i="15"/>
  <c r="I136" i="15"/>
  <c r="H136" i="15"/>
  <c r="G136" i="15"/>
  <c r="F136" i="15"/>
  <c r="I135" i="15"/>
  <c r="H135" i="15"/>
  <c r="G135" i="15"/>
  <c r="F135" i="15"/>
  <c r="I134" i="15"/>
  <c r="H134" i="15"/>
  <c r="G134" i="15"/>
  <c r="F134" i="15"/>
  <c r="I133" i="15"/>
  <c r="H133" i="15"/>
  <c r="G133" i="15"/>
  <c r="F133" i="15"/>
  <c r="J132" i="15"/>
  <c r="I132" i="15"/>
  <c r="H132" i="15"/>
  <c r="G132" i="15"/>
  <c r="F132" i="15"/>
  <c r="I131" i="15"/>
  <c r="H131" i="15"/>
  <c r="G131" i="15"/>
  <c r="F131" i="15"/>
  <c r="I130" i="15"/>
  <c r="H130" i="15"/>
  <c r="G130" i="15"/>
  <c r="F130" i="15"/>
  <c r="I129" i="15"/>
  <c r="H129" i="15"/>
  <c r="G129" i="15"/>
  <c r="F129" i="15"/>
  <c r="I128" i="15"/>
  <c r="H128" i="15"/>
  <c r="G128" i="15"/>
  <c r="F128" i="15"/>
  <c r="I127" i="15"/>
  <c r="H127" i="15"/>
  <c r="G127" i="15"/>
  <c r="F127" i="15"/>
  <c r="J126" i="15"/>
  <c r="I126" i="15"/>
  <c r="H126" i="15"/>
  <c r="G126" i="15"/>
  <c r="F126" i="15"/>
  <c r="I125" i="15"/>
  <c r="H125" i="15"/>
  <c r="G125" i="15"/>
  <c r="F125" i="15"/>
  <c r="J124" i="15"/>
  <c r="I124" i="15"/>
  <c r="H124" i="15"/>
  <c r="G124" i="15"/>
  <c r="F124" i="15"/>
  <c r="I123" i="15"/>
  <c r="H123" i="15"/>
  <c r="G123" i="15"/>
  <c r="F123" i="15"/>
  <c r="I122" i="15"/>
  <c r="H122" i="15"/>
  <c r="G122" i="15"/>
  <c r="F122" i="15"/>
  <c r="I121" i="15"/>
  <c r="H121" i="15"/>
  <c r="G121" i="15"/>
  <c r="F121" i="15"/>
  <c r="I120" i="15"/>
  <c r="H120" i="15"/>
  <c r="G120" i="15"/>
  <c r="F120" i="15"/>
  <c r="I119" i="15"/>
  <c r="H119" i="15"/>
  <c r="G119" i="15"/>
  <c r="F119" i="15"/>
  <c r="J118" i="15"/>
  <c r="I118" i="15"/>
  <c r="H118" i="15"/>
  <c r="G118" i="15"/>
  <c r="F118" i="15"/>
  <c r="J117" i="15"/>
  <c r="I117" i="15"/>
  <c r="H117" i="15"/>
  <c r="G117" i="15"/>
  <c r="F117" i="15"/>
  <c r="I116" i="15"/>
  <c r="H116" i="15"/>
  <c r="G116" i="15"/>
  <c r="F116" i="15"/>
  <c r="I115" i="15"/>
  <c r="H115" i="15"/>
  <c r="G115" i="15"/>
  <c r="F115" i="15"/>
  <c r="I114" i="15"/>
  <c r="H114" i="15"/>
  <c r="G114" i="15"/>
  <c r="F114" i="15"/>
  <c r="J113" i="15"/>
  <c r="I113" i="15"/>
  <c r="H113" i="15"/>
  <c r="G113" i="15"/>
  <c r="F113" i="15"/>
  <c r="I112" i="15"/>
  <c r="H112" i="15"/>
  <c r="G112" i="15"/>
  <c r="F112" i="15"/>
  <c r="I111" i="15"/>
  <c r="H111" i="15"/>
  <c r="G111" i="15"/>
  <c r="F111" i="15"/>
  <c r="J110" i="15"/>
  <c r="I110" i="15"/>
  <c r="H110" i="15"/>
  <c r="G110" i="15"/>
  <c r="F110" i="15"/>
  <c r="I109" i="15"/>
  <c r="H109" i="15"/>
  <c r="G109" i="15"/>
  <c r="F109" i="15"/>
  <c r="J108" i="15"/>
  <c r="I108" i="15"/>
  <c r="H108" i="15"/>
  <c r="G108" i="15"/>
  <c r="F108" i="15"/>
  <c r="J107" i="15"/>
  <c r="I107" i="15"/>
  <c r="H107" i="15"/>
  <c r="G107" i="15"/>
  <c r="F107" i="15"/>
  <c r="I106" i="15"/>
  <c r="H106" i="15"/>
  <c r="G106" i="15"/>
  <c r="F106" i="15"/>
  <c r="I105" i="15"/>
  <c r="H105" i="15"/>
  <c r="G105" i="15"/>
  <c r="F105" i="15"/>
  <c r="I104" i="15"/>
  <c r="H104" i="15"/>
  <c r="G104" i="15"/>
  <c r="F104" i="15"/>
  <c r="I103" i="15"/>
  <c r="H103" i="15"/>
  <c r="G103" i="15"/>
  <c r="F103" i="15"/>
  <c r="J102" i="15"/>
  <c r="I102" i="15"/>
  <c r="H102" i="15"/>
  <c r="G102" i="15"/>
  <c r="F102" i="15"/>
  <c r="I101" i="15"/>
  <c r="H101" i="15"/>
  <c r="G101" i="15"/>
  <c r="F101" i="15"/>
  <c r="J100" i="15"/>
  <c r="I100" i="15"/>
  <c r="H100" i="15"/>
  <c r="G100" i="15"/>
  <c r="F100" i="15"/>
  <c r="I99" i="15"/>
  <c r="H99" i="15"/>
  <c r="G99" i="15"/>
  <c r="F99" i="15"/>
  <c r="I98" i="15"/>
  <c r="H98" i="15"/>
  <c r="G98" i="15"/>
  <c r="F98" i="15"/>
  <c r="J97" i="15"/>
  <c r="I97" i="15"/>
  <c r="H97" i="15"/>
  <c r="G97" i="15"/>
  <c r="F97" i="15"/>
  <c r="I96" i="15"/>
  <c r="H96" i="15"/>
  <c r="G96" i="15"/>
  <c r="F96" i="15"/>
  <c r="I95" i="15"/>
  <c r="H95" i="15"/>
  <c r="G95" i="15"/>
  <c r="F95" i="15"/>
  <c r="J94" i="15"/>
  <c r="I94" i="15"/>
  <c r="H94" i="15"/>
  <c r="G94" i="15"/>
  <c r="F94" i="15"/>
  <c r="I93" i="15"/>
  <c r="H93" i="15"/>
  <c r="G93" i="15"/>
  <c r="F93" i="15"/>
  <c r="I92" i="15"/>
  <c r="H92" i="15"/>
  <c r="G92" i="15"/>
  <c r="F92" i="15"/>
  <c r="I91" i="15"/>
  <c r="H91" i="15"/>
  <c r="G91" i="15"/>
  <c r="F91" i="15"/>
  <c r="I90" i="15"/>
  <c r="H90" i="15"/>
  <c r="G90" i="15"/>
  <c r="F90" i="15"/>
  <c r="J89" i="15"/>
  <c r="I89" i="15"/>
  <c r="H89" i="15"/>
  <c r="G89" i="15"/>
  <c r="F89" i="15"/>
  <c r="I88" i="15"/>
  <c r="H88" i="15"/>
  <c r="G88" i="15"/>
  <c r="F88" i="15"/>
  <c r="I87" i="15"/>
  <c r="H87" i="15"/>
  <c r="G87" i="15"/>
  <c r="F87" i="15"/>
  <c r="I86" i="15"/>
  <c r="H86" i="15"/>
  <c r="G86" i="15"/>
  <c r="F86" i="15"/>
  <c r="J85" i="15"/>
  <c r="I85" i="15"/>
  <c r="H85" i="15"/>
  <c r="G85" i="15"/>
  <c r="F85" i="15"/>
  <c r="J84" i="15"/>
  <c r="I84" i="15"/>
  <c r="H84" i="15"/>
  <c r="G84" i="15"/>
  <c r="F84" i="15"/>
  <c r="I83" i="15"/>
  <c r="H83" i="15"/>
  <c r="G83" i="15"/>
  <c r="F83" i="15"/>
  <c r="I82" i="15"/>
  <c r="H82" i="15"/>
  <c r="G82" i="15"/>
  <c r="F82" i="15"/>
  <c r="J81" i="15"/>
  <c r="I81" i="15"/>
  <c r="H81" i="15"/>
  <c r="G81" i="15"/>
  <c r="F81" i="15"/>
  <c r="I80" i="15"/>
  <c r="H80" i="15"/>
  <c r="G80" i="15"/>
  <c r="F80" i="15"/>
  <c r="I79" i="15"/>
  <c r="H79" i="15"/>
  <c r="G79" i="15"/>
  <c r="F79" i="15"/>
  <c r="I78" i="15"/>
  <c r="H78" i="15"/>
  <c r="G78" i="15"/>
  <c r="F78" i="15"/>
  <c r="J77" i="15"/>
  <c r="I77" i="15"/>
  <c r="H77" i="15"/>
  <c r="G77" i="15"/>
  <c r="F77" i="15"/>
  <c r="J76" i="15"/>
  <c r="I76" i="15"/>
  <c r="H76" i="15"/>
  <c r="G76" i="15"/>
  <c r="F76" i="15"/>
  <c r="I75" i="15"/>
  <c r="H75" i="15"/>
  <c r="G75" i="15"/>
  <c r="F75" i="15"/>
  <c r="I74" i="15"/>
  <c r="H74" i="15"/>
  <c r="G74" i="15"/>
  <c r="F74" i="15"/>
  <c r="J73" i="15"/>
  <c r="I73" i="15"/>
  <c r="H73" i="15"/>
  <c r="G73" i="15"/>
  <c r="F73" i="15"/>
  <c r="I72" i="15"/>
  <c r="H72" i="15"/>
  <c r="G72" i="15"/>
  <c r="F72" i="15"/>
  <c r="I71" i="15"/>
  <c r="H71" i="15"/>
  <c r="G71" i="15"/>
  <c r="F71" i="15"/>
  <c r="J70" i="15"/>
  <c r="I70" i="15"/>
  <c r="H70" i="15"/>
  <c r="G70" i="15"/>
  <c r="F70" i="15"/>
  <c r="I69" i="15"/>
  <c r="H69" i="15"/>
  <c r="G69" i="15"/>
  <c r="F69" i="15"/>
  <c r="J68" i="15"/>
  <c r="I68" i="15"/>
  <c r="H68" i="15"/>
  <c r="G68" i="15"/>
  <c r="F68" i="15"/>
  <c r="J67" i="15"/>
  <c r="I67" i="15"/>
  <c r="H67" i="15"/>
  <c r="G67" i="15"/>
  <c r="F67" i="15"/>
  <c r="I66" i="15"/>
  <c r="H66" i="15"/>
  <c r="G66" i="15"/>
  <c r="F66" i="15"/>
  <c r="J65" i="15"/>
  <c r="I65" i="15"/>
  <c r="H65" i="15"/>
  <c r="G65" i="15"/>
  <c r="F65" i="15"/>
  <c r="I64" i="15"/>
  <c r="H64" i="15"/>
  <c r="G64" i="15"/>
  <c r="F64" i="15"/>
  <c r="J63" i="15"/>
  <c r="I63" i="15"/>
  <c r="H63" i="15"/>
  <c r="G63" i="15"/>
  <c r="F63" i="15"/>
  <c r="J62" i="15"/>
  <c r="I62" i="15"/>
  <c r="H62" i="15"/>
  <c r="G62" i="15"/>
  <c r="F62" i="15"/>
  <c r="I61" i="15"/>
  <c r="H61" i="15"/>
  <c r="G61" i="15"/>
  <c r="F61" i="15"/>
  <c r="I60" i="15"/>
  <c r="H60" i="15"/>
  <c r="G60" i="15"/>
  <c r="F60" i="15"/>
  <c r="I59" i="15"/>
  <c r="H59" i="15"/>
  <c r="G59" i="15"/>
  <c r="F59" i="15"/>
  <c r="I58" i="15"/>
  <c r="H58" i="15"/>
  <c r="G58" i="15"/>
  <c r="F58" i="15"/>
  <c r="J57" i="15"/>
  <c r="I57" i="15"/>
  <c r="H57" i="15"/>
  <c r="G57" i="15"/>
  <c r="F57" i="15"/>
  <c r="I56" i="15"/>
  <c r="H56" i="15"/>
  <c r="G56" i="15"/>
  <c r="F56" i="15"/>
  <c r="I55" i="15"/>
  <c r="H55" i="15"/>
  <c r="G55" i="15"/>
  <c r="F55" i="15"/>
  <c r="J54" i="15"/>
  <c r="I54" i="15"/>
  <c r="H54" i="15"/>
  <c r="G54" i="15"/>
  <c r="F54" i="15"/>
  <c r="J53" i="15"/>
  <c r="I53" i="15"/>
  <c r="H53" i="15"/>
  <c r="G53" i="15"/>
  <c r="F53" i="15"/>
  <c r="J52" i="15"/>
  <c r="I52" i="15"/>
  <c r="H52" i="15"/>
  <c r="G52" i="15"/>
  <c r="F52" i="15"/>
  <c r="I51" i="15"/>
  <c r="H51" i="15"/>
  <c r="G51" i="15"/>
  <c r="F51" i="15"/>
  <c r="I50" i="15"/>
  <c r="H50" i="15"/>
  <c r="G50" i="15"/>
  <c r="F50" i="15"/>
  <c r="I49" i="15"/>
  <c r="H49" i="15"/>
  <c r="G49" i="15"/>
  <c r="F49" i="15"/>
  <c r="I48" i="15"/>
  <c r="H48" i="15"/>
  <c r="G48" i="15"/>
  <c r="F48" i="15"/>
  <c r="I47" i="15"/>
  <c r="H47" i="15"/>
  <c r="G47" i="15"/>
  <c r="F47" i="15"/>
  <c r="J46" i="15"/>
  <c r="I46" i="15"/>
  <c r="H46" i="15"/>
  <c r="G46" i="15"/>
  <c r="F46" i="15"/>
  <c r="J45" i="15"/>
  <c r="I45" i="15"/>
  <c r="H45" i="15"/>
  <c r="G45" i="15"/>
  <c r="F45" i="15"/>
  <c r="J44" i="15"/>
  <c r="I44" i="15"/>
  <c r="H44" i="15"/>
  <c r="G44" i="15"/>
  <c r="F44" i="15"/>
  <c r="J43" i="15"/>
  <c r="I43" i="15"/>
  <c r="H43" i="15"/>
  <c r="G43" i="15"/>
  <c r="F43" i="15"/>
  <c r="I42" i="15"/>
  <c r="H42" i="15"/>
  <c r="G42" i="15"/>
  <c r="F42" i="15"/>
  <c r="J41" i="15"/>
  <c r="I41" i="15"/>
  <c r="H41" i="15"/>
  <c r="G41" i="15"/>
  <c r="F41" i="15"/>
  <c r="I40" i="15"/>
  <c r="H40" i="15"/>
  <c r="G40" i="15"/>
  <c r="F40" i="15"/>
  <c r="I39" i="15"/>
  <c r="H39" i="15"/>
  <c r="G39" i="15"/>
  <c r="F39" i="15"/>
  <c r="J38" i="15"/>
  <c r="I38" i="15"/>
  <c r="H38" i="15"/>
  <c r="G38" i="15"/>
  <c r="F38" i="15"/>
  <c r="J37" i="15"/>
  <c r="I37" i="15"/>
  <c r="H37" i="15"/>
  <c r="G37" i="15"/>
  <c r="F37" i="15"/>
  <c r="I36" i="15"/>
  <c r="H36" i="15"/>
  <c r="G36" i="15"/>
  <c r="F36" i="15"/>
  <c r="J35" i="15"/>
  <c r="I35" i="15"/>
  <c r="H35" i="15"/>
  <c r="G35" i="15"/>
  <c r="F35" i="15"/>
  <c r="I34" i="15"/>
  <c r="H34" i="15"/>
  <c r="G34" i="15"/>
  <c r="F34" i="15"/>
  <c r="I33" i="15"/>
  <c r="H33" i="15"/>
  <c r="G33" i="15"/>
  <c r="F33" i="15"/>
  <c r="I32" i="15"/>
  <c r="H32" i="15"/>
  <c r="G32" i="15"/>
  <c r="F32" i="15"/>
  <c r="I31" i="15"/>
  <c r="H31" i="15"/>
  <c r="G31" i="15"/>
  <c r="F31" i="15"/>
  <c r="J30" i="15"/>
  <c r="I30" i="15"/>
  <c r="H30" i="15"/>
  <c r="G30" i="15"/>
  <c r="F30" i="15"/>
  <c r="I29" i="15"/>
  <c r="H29" i="15"/>
  <c r="G29" i="15"/>
  <c r="F29" i="15"/>
  <c r="J28" i="15"/>
  <c r="I28" i="15"/>
  <c r="H28" i="15"/>
  <c r="G28" i="15"/>
  <c r="F28" i="15"/>
  <c r="J27" i="15"/>
  <c r="I27" i="15"/>
  <c r="H27" i="15"/>
  <c r="G27" i="15"/>
  <c r="F27" i="15"/>
  <c r="I26" i="15"/>
  <c r="H26" i="15"/>
  <c r="G26" i="15"/>
  <c r="F26" i="15"/>
  <c r="J25" i="15"/>
  <c r="I25" i="15"/>
  <c r="H25" i="15"/>
  <c r="G25" i="15"/>
  <c r="F25" i="15"/>
  <c r="I24" i="15"/>
  <c r="H24" i="15"/>
  <c r="G24" i="15"/>
  <c r="F24" i="15"/>
  <c r="J23" i="15"/>
  <c r="I23" i="15"/>
  <c r="H23" i="15"/>
  <c r="G23" i="15"/>
  <c r="F23" i="15"/>
  <c r="J22" i="15"/>
  <c r="I22" i="15"/>
  <c r="H22" i="15"/>
  <c r="G22" i="15"/>
  <c r="F22" i="15"/>
  <c r="J21" i="15"/>
  <c r="I21" i="15"/>
  <c r="H21" i="15"/>
  <c r="G21" i="15"/>
  <c r="F21" i="15"/>
  <c r="J20" i="15"/>
  <c r="I20" i="15"/>
  <c r="H20" i="15"/>
  <c r="G20" i="15"/>
  <c r="F20" i="15"/>
  <c r="J19" i="15"/>
  <c r="I19" i="15"/>
  <c r="H19" i="15"/>
  <c r="G19" i="15"/>
  <c r="F19" i="15"/>
  <c r="J18" i="15"/>
  <c r="I18" i="15"/>
  <c r="H18" i="15"/>
  <c r="G18" i="15"/>
  <c r="F18" i="15"/>
  <c r="J17" i="15"/>
  <c r="I17" i="15"/>
  <c r="H17" i="15"/>
  <c r="G17" i="15"/>
  <c r="F17" i="15"/>
  <c r="J16" i="15"/>
  <c r="I16" i="15"/>
  <c r="H16" i="15"/>
  <c r="G16" i="15"/>
  <c r="F16" i="15"/>
  <c r="J15" i="15"/>
  <c r="I15" i="15"/>
  <c r="H15" i="15"/>
  <c r="G15" i="15"/>
  <c r="F15" i="15"/>
  <c r="J14" i="15"/>
  <c r="I14" i="15"/>
  <c r="H14" i="15"/>
  <c r="G14" i="15"/>
  <c r="F14" i="15"/>
  <c r="J13" i="15"/>
  <c r="I13" i="15"/>
  <c r="H13" i="15"/>
  <c r="G13" i="15"/>
  <c r="F13" i="15"/>
  <c r="J12" i="15"/>
  <c r="I12" i="15"/>
  <c r="H12" i="15"/>
  <c r="G12" i="15"/>
  <c r="F12" i="15"/>
  <c r="J11" i="15"/>
  <c r="I11" i="15"/>
  <c r="H11" i="15"/>
  <c r="G11" i="15"/>
  <c r="F11" i="15"/>
  <c r="J10" i="15"/>
  <c r="I10" i="15"/>
  <c r="H10" i="15"/>
  <c r="G10" i="15"/>
  <c r="F10" i="15"/>
  <c r="J9" i="15"/>
  <c r="I9" i="15"/>
  <c r="H9" i="15"/>
  <c r="G9" i="15"/>
  <c r="F9" i="15"/>
  <c r="J8" i="15"/>
  <c r="I8" i="15"/>
  <c r="H8" i="15"/>
  <c r="G8" i="15"/>
  <c r="F8" i="15"/>
  <c r="J7" i="15"/>
  <c r="I7" i="15"/>
  <c r="H7" i="15"/>
  <c r="G7" i="15"/>
  <c r="F7" i="15"/>
  <c r="J6" i="15"/>
  <c r="I6" i="15"/>
  <c r="H6" i="15"/>
  <c r="G6" i="15"/>
  <c r="F6" i="15"/>
  <c r="J5" i="15"/>
  <c r="I5" i="15"/>
  <c r="H5" i="15"/>
  <c r="G5" i="15"/>
  <c r="F5" i="15"/>
  <c r="J4" i="15"/>
  <c r="I4" i="15"/>
  <c r="H4" i="15"/>
  <c r="G4" i="15"/>
  <c r="F4" i="15"/>
  <c r="J3" i="15"/>
  <c r="I3" i="15"/>
  <c r="H3" i="15"/>
  <c r="G3" i="15"/>
  <c r="F3" i="15"/>
  <c r="J2" i="15"/>
  <c r="I2" i="15"/>
  <c r="H2" i="15"/>
  <c r="G2" i="15"/>
  <c r="F2" i="15"/>
  <c r="J301" i="14"/>
  <c r="I301" i="14"/>
  <c r="H301" i="14"/>
  <c r="G301" i="14"/>
  <c r="F301" i="14"/>
  <c r="J300" i="14"/>
  <c r="I300" i="14"/>
  <c r="H300" i="14"/>
  <c r="G300" i="14"/>
  <c r="F300" i="14"/>
  <c r="J299" i="14"/>
  <c r="I299" i="14"/>
  <c r="H299" i="14"/>
  <c r="G299" i="14"/>
  <c r="F299" i="14"/>
  <c r="J298" i="14"/>
  <c r="I298" i="14"/>
  <c r="H298" i="14"/>
  <c r="G298" i="14"/>
  <c r="F298" i="14"/>
  <c r="J297" i="14"/>
  <c r="I297" i="14"/>
  <c r="H297" i="14"/>
  <c r="G297" i="14"/>
  <c r="F297" i="14"/>
  <c r="J296" i="14"/>
  <c r="I296" i="14"/>
  <c r="H296" i="14"/>
  <c r="G296" i="14"/>
  <c r="F296" i="14"/>
  <c r="J295" i="14"/>
  <c r="I295" i="14"/>
  <c r="H295" i="14"/>
  <c r="G295" i="14"/>
  <c r="F295" i="14"/>
  <c r="J294" i="14"/>
  <c r="I294" i="14"/>
  <c r="H294" i="14"/>
  <c r="G294" i="14"/>
  <c r="F294" i="14"/>
  <c r="J293" i="14"/>
  <c r="I293" i="14"/>
  <c r="H293" i="14"/>
  <c r="G293" i="14"/>
  <c r="F293" i="14"/>
  <c r="J292" i="14"/>
  <c r="I292" i="14"/>
  <c r="H292" i="14"/>
  <c r="G292" i="14"/>
  <c r="F292" i="14"/>
  <c r="J291" i="14"/>
  <c r="I291" i="14"/>
  <c r="H291" i="14"/>
  <c r="G291" i="14"/>
  <c r="F291" i="14"/>
  <c r="J290" i="14"/>
  <c r="I290" i="14"/>
  <c r="H290" i="14"/>
  <c r="G290" i="14"/>
  <c r="F290" i="14"/>
  <c r="J289" i="14"/>
  <c r="I289" i="14"/>
  <c r="H289" i="14"/>
  <c r="G289" i="14"/>
  <c r="F289" i="14"/>
  <c r="J288" i="14"/>
  <c r="I288" i="14"/>
  <c r="H288" i="14"/>
  <c r="G288" i="14"/>
  <c r="F288" i="14"/>
  <c r="J287" i="14"/>
  <c r="I287" i="14"/>
  <c r="H287" i="14"/>
  <c r="G287" i="14"/>
  <c r="F287" i="14"/>
  <c r="J286" i="14"/>
  <c r="I286" i="14"/>
  <c r="H286" i="14"/>
  <c r="G286" i="14"/>
  <c r="F286" i="14"/>
  <c r="J285" i="14"/>
  <c r="I285" i="14"/>
  <c r="H285" i="14"/>
  <c r="G285" i="14"/>
  <c r="F285" i="14"/>
  <c r="J284" i="14"/>
  <c r="I284" i="14"/>
  <c r="H284" i="14"/>
  <c r="G284" i="14"/>
  <c r="F284" i="14"/>
  <c r="J283" i="14"/>
  <c r="I283" i="14"/>
  <c r="H283" i="14"/>
  <c r="G283" i="14"/>
  <c r="F283" i="14"/>
  <c r="J282" i="14"/>
  <c r="I282" i="14"/>
  <c r="H282" i="14"/>
  <c r="G282" i="14"/>
  <c r="F282" i="14"/>
  <c r="J281" i="14"/>
  <c r="I281" i="14"/>
  <c r="H281" i="14"/>
  <c r="G281" i="14"/>
  <c r="F281" i="14"/>
  <c r="J280" i="14"/>
  <c r="I280" i="14"/>
  <c r="H280" i="14"/>
  <c r="G280" i="14"/>
  <c r="F280" i="14"/>
  <c r="J279" i="14"/>
  <c r="I279" i="14"/>
  <c r="H279" i="14"/>
  <c r="G279" i="14"/>
  <c r="F279" i="14"/>
  <c r="J278" i="14"/>
  <c r="I278" i="14"/>
  <c r="H278" i="14"/>
  <c r="G278" i="14"/>
  <c r="F278" i="14"/>
  <c r="J277" i="14"/>
  <c r="I277" i="14"/>
  <c r="H277" i="14"/>
  <c r="G277" i="14"/>
  <c r="F277" i="14"/>
  <c r="J276" i="14"/>
  <c r="I276" i="14"/>
  <c r="H276" i="14"/>
  <c r="G276" i="14"/>
  <c r="F276" i="14"/>
  <c r="J275" i="14"/>
  <c r="I275" i="14"/>
  <c r="H275" i="14"/>
  <c r="G275" i="14"/>
  <c r="F275" i="14"/>
  <c r="J274" i="14"/>
  <c r="I274" i="14"/>
  <c r="H274" i="14"/>
  <c r="G274" i="14"/>
  <c r="F274" i="14"/>
  <c r="J273" i="14"/>
  <c r="I273" i="14"/>
  <c r="H273" i="14"/>
  <c r="G273" i="14"/>
  <c r="F273" i="14"/>
  <c r="J272" i="14"/>
  <c r="I272" i="14"/>
  <c r="H272" i="14"/>
  <c r="G272" i="14"/>
  <c r="F272" i="14"/>
  <c r="J271" i="14"/>
  <c r="I271" i="14"/>
  <c r="H271" i="14"/>
  <c r="G271" i="14"/>
  <c r="F271" i="14"/>
  <c r="J270" i="14"/>
  <c r="I270" i="14"/>
  <c r="H270" i="14"/>
  <c r="G270" i="14"/>
  <c r="F270" i="14"/>
  <c r="J269" i="14"/>
  <c r="I269" i="14"/>
  <c r="H269" i="14"/>
  <c r="G269" i="14"/>
  <c r="F269" i="14"/>
  <c r="J268" i="14"/>
  <c r="I268" i="14"/>
  <c r="H268" i="14"/>
  <c r="G268" i="14"/>
  <c r="F268" i="14"/>
  <c r="J267" i="14"/>
  <c r="I267" i="14"/>
  <c r="H267" i="14"/>
  <c r="G267" i="14"/>
  <c r="F267" i="14"/>
  <c r="J266" i="14"/>
  <c r="I266" i="14"/>
  <c r="H266" i="14"/>
  <c r="G266" i="14"/>
  <c r="F266" i="14"/>
  <c r="J265" i="14"/>
  <c r="I265" i="14"/>
  <c r="H265" i="14"/>
  <c r="G265" i="14"/>
  <c r="F265" i="14"/>
  <c r="J264" i="14"/>
  <c r="I264" i="14"/>
  <c r="H264" i="14"/>
  <c r="G264" i="14"/>
  <c r="F264" i="14"/>
  <c r="J263" i="14"/>
  <c r="I263" i="14"/>
  <c r="H263" i="14"/>
  <c r="G263" i="14"/>
  <c r="F263" i="14"/>
  <c r="J262" i="14"/>
  <c r="I262" i="14"/>
  <c r="H262" i="14"/>
  <c r="G262" i="14"/>
  <c r="F262" i="14"/>
  <c r="J261" i="14"/>
  <c r="I261" i="14"/>
  <c r="H261" i="14"/>
  <c r="G261" i="14"/>
  <c r="F261" i="14"/>
  <c r="J260" i="14"/>
  <c r="I260" i="14"/>
  <c r="H260" i="14"/>
  <c r="G260" i="14"/>
  <c r="F260" i="14"/>
  <c r="J259" i="14"/>
  <c r="I259" i="14"/>
  <c r="H259" i="14"/>
  <c r="G259" i="14"/>
  <c r="F259" i="14"/>
  <c r="J258" i="14"/>
  <c r="I258" i="14"/>
  <c r="H258" i="14"/>
  <c r="G258" i="14"/>
  <c r="F258" i="14"/>
  <c r="J257" i="14"/>
  <c r="I257" i="14"/>
  <c r="H257" i="14"/>
  <c r="G257" i="14"/>
  <c r="F257" i="14"/>
  <c r="J256" i="14"/>
  <c r="I256" i="14"/>
  <c r="H256" i="14"/>
  <c r="G256" i="14"/>
  <c r="F256" i="14"/>
  <c r="J255" i="14"/>
  <c r="I255" i="14"/>
  <c r="H255" i="14"/>
  <c r="G255" i="14"/>
  <c r="F255" i="14"/>
  <c r="J254" i="14"/>
  <c r="I254" i="14"/>
  <c r="H254" i="14"/>
  <c r="G254" i="14"/>
  <c r="F254" i="14"/>
  <c r="J253" i="14"/>
  <c r="I253" i="14"/>
  <c r="H253" i="14"/>
  <c r="G253" i="14"/>
  <c r="F253" i="14"/>
  <c r="J252" i="14"/>
  <c r="I252" i="14"/>
  <c r="H252" i="14"/>
  <c r="G252" i="14"/>
  <c r="F252" i="14"/>
  <c r="J251" i="14"/>
  <c r="I251" i="14"/>
  <c r="H251" i="14"/>
  <c r="G251" i="14"/>
  <c r="F251" i="14"/>
  <c r="J250" i="14"/>
  <c r="I250" i="14"/>
  <c r="H250" i="14"/>
  <c r="G250" i="14"/>
  <c r="F250" i="14"/>
  <c r="J249" i="14"/>
  <c r="I249" i="14"/>
  <c r="H249" i="14"/>
  <c r="G249" i="14"/>
  <c r="F249" i="14"/>
  <c r="J248" i="14"/>
  <c r="I248" i="14"/>
  <c r="H248" i="14"/>
  <c r="G248" i="14"/>
  <c r="F248" i="14"/>
  <c r="J247" i="14"/>
  <c r="I247" i="14"/>
  <c r="H247" i="14"/>
  <c r="G247" i="14"/>
  <c r="F247" i="14"/>
  <c r="J246" i="14"/>
  <c r="I246" i="14"/>
  <c r="H246" i="14"/>
  <c r="G246" i="14"/>
  <c r="F246" i="14"/>
  <c r="J245" i="14"/>
  <c r="I245" i="14"/>
  <c r="H245" i="14"/>
  <c r="G245" i="14"/>
  <c r="F245" i="14"/>
  <c r="J244" i="14"/>
  <c r="I244" i="14"/>
  <c r="H244" i="14"/>
  <c r="G244" i="14"/>
  <c r="F244" i="14"/>
  <c r="J243" i="14"/>
  <c r="I243" i="14"/>
  <c r="H243" i="14"/>
  <c r="G243" i="14"/>
  <c r="F243" i="14"/>
  <c r="J242" i="14"/>
  <c r="I242" i="14"/>
  <c r="H242" i="14"/>
  <c r="G242" i="14"/>
  <c r="F242" i="14"/>
  <c r="J241" i="14"/>
  <c r="I241" i="14"/>
  <c r="H241" i="14"/>
  <c r="G241" i="14"/>
  <c r="F241" i="14"/>
  <c r="J240" i="14"/>
  <c r="I240" i="14"/>
  <c r="H240" i="14"/>
  <c r="G240" i="14"/>
  <c r="F240" i="14"/>
  <c r="J239" i="14"/>
  <c r="I239" i="14"/>
  <c r="H239" i="14"/>
  <c r="G239" i="14"/>
  <c r="F239" i="14"/>
  <c r="J238" i="14"/>
  <c r="I238" i="14"/>
  <c r="H238" i="14"/>
  <c r="G238" i="14"/>
  <c r="F238" i="14"/>
  <c r="J237" i="14"/>
  <c r="I237" i="14"/>
  <c r="H237" i="14"/>
  <c r="G237" i="14"/>
  <c r="F237" i="14"/>
  <c r="J236" i="14"/>
  <c r="I236" i="14"/>
  <c r="H236" i="14"/>
  <c r="G236" i="14"/>
  <c r="F236" i="14"/>
  <c r="J235" i="14"/>
  <c r="I235" i="14"/>
  <c r="H235" i="14"/>
  <c r="G235" i="14"/>
  <c r="F235" i="14"/>
  <c r="J234" i="14"/>
  <c r="I234" i="14"/>
  <c r="H234" i="14"/>
  <c r="G234" i="14"/>
  <c r="F234" i="14"/>
  <c r="J233" i="14"/>
  <c r="I233" i="14"/>
  <c r="H233" i="14"/>
  <c r="G233" i="14"/>
  <c r="F233" i="14"/>
  <c r="J232" i="14"/>
  <c r="I232" i="14"/>
  <c r="H232" i="14"/>
  <c r="G232" i="14"/>
  <c r="F232" i="14"/>
  <c r="J231" i="14"/>
  <c r="I231" i="14"/>
  <c r="H231" i="14"/>
  <c r="G231" i="14"/>
  <c r="F231" i="14"/>
  <c r="J230" i="14"/>
  <c r="I230" i="14"/>
  <c r="H230" i="14"/>
  <c r="G230" i="14"/>
  <c r="F230" i="14"/>
  <c r="J229" i="14"/>
  <c r="I229" i="14"/>
  <c r="H229" i="14"/>
  <c r="G229" i="14"/>
  <c r="F229" i="14"/>
  <c r="J228" i="14"/>
  <c r="I228" i="14"/>
  <c r="H228" i="14"/>
  <c r="G228" i="14"/>
  <c r="F228" i="14"/>
  <c r="J227" i="14"/>
  <c r="I227" i="14"/>
  <c r="H227" i="14"/>
  <c r="G227" i="14"/>
  <c r="F227" i="14"/>
  <c r="J226" i="14"/>
  <c r="I226" i="14"/>
  <c r="H226" i="14"/>
  <c r="G226" i="14"/>
  <c r="F226" i="14"/>
  <c r="J225" i="14"/>
  <c r="I225" i="14"/>
  <c r="H225" i="14"/>
  <c r="G225" i="14"/>
  <c r="F225" i="14"/>
  <c r="J224" i="14"/>
  <c r="I224" i="14"/>
  <c r="H224" i="14"/>
  <c r="G224" i="14"/>
  <c r="F224" i="14"/>
  <c r="J223" i="14"/>
  <c r="I223" i="14"/>
  <c r="H223" i="14"/>
  <c r="G223" i="14"/>
  <c r="F223" i="14"/>
  <c r="J222" i="14"/>
  <c r="I222" i="14"/>
  <c r="H222" i="14"/>
  <c r="G222" i="14"/>
  <c r="F222" i="14"/>
  <c r="J221" i="14"/>
  <c r="I221" i="14"/>
  <c r="H221" i="14"/>
  <c r="G221" i="14"/>
  <c r="F221" i="14"/>
  <c r="J220" i="14"/>
  <c r="I220" i="14"/>
  <c r="H220" i="14"/>
  <c r="G220" i="14"/>
  <c r="F220" i="14"/>
  <c r="J219" i="14"/>
  <c r="I219" i="14"/>
  <c r="H219" i="14"/>
  <c r="G219" i="14"/>
  <c r="F219" i="14"/>
  <c r="J218" i="14"/>
  <c r="I218" i="14"/>
  <c r="H218" i="14"/>
  <c r="G218" i="14"/>
  <c r="F218" i="14"/>
  <c r="J217" i="14"/>
  <c r="I217" i="14"/>
  <c r="H217" i="14"/>
  <c r="G217" i="14"/>
  <c r="F217" i="14"/>
  <c r="J216" i="14"/>
  <c r="I216" i="14"/>
  <c r="H216" i="14"/>
  <c r="G216" i="14"/>
  <c r="F216" i="14"/>
  <c r="J215" i="14"/>
  <c r="I215" i="14"/>
  <c r="H215" i="14"/>
  <c r="G215" i="14"/>
  <c r="F215" i="14"/>
  <c r="J214" i="14"/>
  <c r="I214" i="14"/>
  <c r="H214" i="14"/>
  <c r="G214" i="14"/>
  <c r="F214" i="14"/>
  <c r="J213" i="14"/>
  <c r="I213" i="14"/>
  <c r="H213" i="14"/>
  <c r="G213" i="14"/>
  <c r="F213" i="14"/>
  <c r="J212" i="14"/>
  <c r="I212" i="14"/>
  <c r="H212" i="14"/>
  <c r="G212" i="14"/>
  <c r="F212" i="14"/>
  <c r="J211" i="14"/>
  <c r="I211" i="14"/>
  <c r="H211" i="14"/>
  <c r="G211" i="14"/>
  <c r="F211" i="14"/>
  <c r="J210" i="14"/>
  <c r="I210" i="14"/>
  <c r="H210" i="14"/>
  <c r="G210" i="14"/>
  <c r="F210" i="14"/>
  <c r="J209" i="14"/>
  <c r="I209" i="14"/>
  <c r="H209" i="14"/>
  <c r="G209" i="14"/>
  <c r="F209" i="14"/>
  <c r="J208" i="14"/>
  <c r="I208" i="14"/>
  <c r="H208" i="14"/>
  <c r="G208" i="14"/>
  <c r="F208" i="14"/>
  <c r="J207" i="14"/>
  <c r="I207" i="14"/>
  <c r="H207" i="14"/>
  <c r="G207" i="14"/>
  <c r="F207" i="14"/>
  <c r="J206" i="14"/>
  <c r="I206" i="14"/>
  <c r="H206" i="14"/>
  <c r="G206" i="14"/>
  <c r="F206" i="14"/>
  <c r="J205" i="14"/>
  <c r="I205" i="14"/>
  <c r="H205" i="14"/>
  <c r="G205" i="14"/>
  <c r="F205" i="14"/>
  <c r="J204" i="14"/>
  <c r="I204" i="14"/>
  <c r="H204" i="14"/>
  <c r="G204" i="14"/>
  <c r="F204" i="14"/>
  <c r="J203" i="14"/>
  <c r="I203" i="14"/>
  <c r="H203" i="14"/>
  <c r="G203" i="14"/>
  <c r="F203" i="14"/>
  <c r="J202" i="14"/>
  <c r="I202" i="14"/>
  <c r="H202" i="14"/>
  <c r="G202" i="14"/>
  <c r="F202" i="14"/>
  <c r="J201" i="14"/>
  <c r="I201" i="14"/>
  <c r="H201" i="14"/>
  <c r="G201" i="14"/>
  <c r="F201" i="14"/>
  <c r="J200" i="14"/>
  <c r="I200" i="14"/>
  <c r="H200" i="14"/>
  <c r="G200" i="14"/>
  <c r="F200" i="14"/>
  <c r="J199" i="14"/>
  <c r="I199" i="14"/>
  <c r="H199" i="14"/>
  <c r="G199" i="14"/>
  <c r="F199" i="14"/>
  <c r="J198" i="14"/>
  <c r="I198" i="14"/>
  <c r="H198" i="14"/>
  <c r="G198" i="14"/>
  <c r="F198" i="14"/>
  <c r="J197" i="14"/>
  <c r="I197" i="14"/>
  <c r="H197" i="14"/>
  <c r="G197" i="14"/>
  <c r="F197" i="14"/>
  <c r="J196" i="14"/>
  <c r="I196" i="14"/>
  <c r="H196" i="14"/>
  <c r="G196" i="14"/>
  <c r="F196" i="14"/>
  <c r="J195" i="14"/>
  <c r="I195" i="14"/>
  <c r="H195" i="14"/>
  <c r="G195" i="14"/>
  <c r="F195" i="14"/>
  <c r="J194" i="14"/>
  <c r="I194" i="14"/>
  <c r="H194" i="14"/>
  <c r="G194" i="14"/>
  <c r="F194" i="14"/>
  <c r="J193" i="14"/>
  <c r="I193" i="14"/>
  <c r="H193" i="14"/>
  <c r="G193" i="14"/>
  <c r="F193" i="14"/>
  <c r="J192" i="14"/>
  <c r="I192" i="14"/>
  <c r="H192" i="14"/>
  <c r="G192" i="14"/>
  <c r="F192" i="14"/>
  <c r="J191" i="14"/>
  <c r="I191" i="14"/>
  <c r="H191" i="14"/>
  <c r="G191" i="14"/>
  <c r="F191" i="14"/>
  <c r="J190" i="14"/>
  <c r="I190" i="14"/>
  <c r="H190" i="14"/>
  <c r="G190" i="14"/>
  <c r="F190" i="14"/>
  <c r="J189" i="14"/>
  <c r="I189" i="14"/>
  <c r="H189" i="14"/>
  <c r="G189" i="14"/>
  <c r="F189" i="14"/>
  <c r="J188" i="14"/>
  <c r="I188" i="14"/>
  <c r="H188" i="14"/>
  <c r="G188" i="14"/>
  <c r="F188" i="14"/>
  <c r="J187" i="14"/>
  <c r="I187" i="14"/>
  <c r="H187" i="14"/>
  <c r="G187" i="14"/>
  <c r="F187" i="14"/>
  <c r="J186" i="14"/>
  <c r="I186" i="14"/>
  <c r="H186" i="14"/>
  <c r="G186" i="14"/>
  <c r="F186" i="14"/>
  <c r="J185" i="14"/>
  <c r="I185" i="14"/>
  <c r="H185" i="14"/>
  <c r="G185" i="14"/>
  <c r="F185" i="14"/>
  <c r="J184" i="14"/>
  <c r="I184" i="14"/>
  <c r="H184" i="14"/>
  <c r="G184" i="14"/>
  <c r="F184" i="14"/>
  <c r="J183" i="14"/>
  <c r="I183" i="14"/>
  <c r="H183" i="14"/>
  <c r="G183" i="14"/>
  <c r="F183" i="14"/>
  <c r="J182" i="14"/>
  <c r="I182" i="14"/>
  <c r="H182" i="14"/>
  <c r="G182" i="14"/>
  <c r="F182" i="14"/>
  <c r="J181" i="14"/>
  <c r="I181" i="14"/>
  <c r="H181" i="14"/>
  <c r="G181" i="14"/>
  <c r="F181" i="14"/>
  <c r="J180" i="14"/>
  <c r="I180" i="14"/>
  <c r="H180" i="14"/>
  <c r="G180" i="14"/>
  <c r="F180" i="14"/>
  <c r="J179" i="14"/>
  <c r="I179" i="14"/>
  <c r="H179" i="14"/>
  <c r="G179" i="14"/>
  <c r="F179" i="14"/>
  <c r="J178" i="14"/>
  <c r="I178" i="14"/>
  <c r="H178" i="14"/>
  <c r="G178" i="14"/>
  <c r="F178" i="14"/>
  <c r="J177" i="14"/>
  <c r="I177" i="14"/>
  <c r="H177" i="14"/>
  <c r="G177" i="14"/>
  <c r="F177" i="14"/>
  <c r="J176" i="14"/>
  <c r="I176" i="14"/>
  <c r="H176" i="14"/>
  <c r="G176" i="14"/>
  <c r="F176" i="14"/>
  <c r="J175" i="14"/>
  <c r="I175" i="14"/>
  <c r="H175" i="14"/>
  <c r="G175" i="14"/>
  <c r="F175" i="14"/>
  <c r="J174" i="14"/>
  <c r="I174" i="14"/>
  <c r="H174" i="14"/>
  <c r="G174" i="14"/>
  <c r="F174" i="14"/>
  <c r="J173" i="14"/>
  <c r="I173" i="14"/>
  <c r="H173" i="14"/>
  <c r="G173" i="14"/>
  <c r="F173" i="14"/>
  <c r="J172" i="14"/>
  <c r="I172" i="14"/>
  <c r="H172" i="14"/>
  <c r="G172" i="14"/>
  <c r="F172" i="14"/>
  <c r="J171" i="14"/>
  <c r="I171" i="14"/>
  <c r="H171" i="14"/>
  <c r="G171" i="14"/>
  <c r="F171" i="14"/>
  <c r="J170" i="14"/>
  <c r="I170" i="14"/>
  <c r="H170" i="14"/>
  <c r="G170" i="14"/>
  <c r="F170" i="14"/>
  <c r="J169" i="14"/>
  <c r="I169" i="14"/>
  <c r="H169" i="14"/>
  <c r="G169" i="14"/>
  <c r="F169" i="14"/>
  <c r="J168" i="14"/>
  <c r="I168" i="14"/>
  <c r="H168" i="14"/>
  <c r="G168" i="14"/>
  <c r="F168" i="14"/>
  <c r="J167" i="14"/>
  <c r="I167" i="14"/>
  <c r="H167" i="14"/>
  <c r="G167" i="14"/>
  <c r="F167" i="14"/>
  <c r="J166" i="14"/>
  <c r="I166" i="14"/>
  <c r="H166" i="14"/>
  <c r="G166" i="14"/>
  <c r="F166" i="14"/>
  <c r="J165" i="14"/>
  <c r="I165" i="14"/>
  <c r="H165" i="14"/>
  <c r="G165" i="14"/>
  <c r="F165" i="14"/>
  <c r="J164" i="14"/>
  <c r="I164" i="14"/>
  <c r="H164" i="14"/>
  <c r="G164" i="14"/>
  <c r="F164" i="14"/>
  <c r="J163" i="14"/>
  <c r="I163" i="14"/>
  <c r="H163" i="14"/>
  <c r="G163" i="14"/>
  <c r="F163" i="14"/>
  <c r="J162" i="14"/>
  <c r="I162" i="14"/>
  <c r="H162" i="14"/>
  <c r="G162" i="14"/>
  <c r="F162" i="14"/>
  <c r="J161" i="14"/>
  <c r="I161" i="14"/>
  <c r="H161" i="14"/>
  <c r="G161" i="14"/>
  <c r="F161" i="14"/>
  <c r="J160" i="14"/>
  <c r="I160" i="14"/>
  <c r="H160" i="14"/>
  <c r="G160" i="14"/>
  <c r="F160" i="14"/>
  <c r="J159" i="14"/>
  <c r="I159" i="14"/>
  <c r="H159" i="14"/>
  <c r="G159" i="14"/>
  <c r="F159" i="14"/>
  <c r="J158" i="14"/>
  <c r="I158" i="14"/>
  <c r="H158" i="14"/>
  <c r="G158" i="14"/>
  <c r="F158" i="14"/>
  <c r="J157" i="14"/>
  <c r="I157" i="14"/>
  <c r="H157" i="14"/>
  <c r="G157" i="14"/>
  <c r="F157" i="14"/>
  <c r="J156" i="14"/>
  <c r="I156" i="14"/>
  <c r="H156" i="14"/>
  <c r="G156" i="14"/>
  <c r="F156" i="14"/>
  <c r="J155" i="14"/>
  <c r="I155" i="14"/>
  <c r="H155" i="14"/>
  <c r="G155" i="14"/>
  <c r="F155" i="14"/>
  <c r="J154" i="14"/>
  <c r="I154" i="14"/>
  <c r="H154" i="14"/>
  <c r="G154" i="14"/>
  <c r="F154" i="14"/>
  <c r="J153" i="14"/>
  <c r="I153" i="14"/>
  <c r="H153" i="14"/>
  <c r="G153" i="14"/>
  <c r="F153" i="14"/>
  <c r="J152" i="14"/>
  <c r="I152" i="14"/>
  <c r="H152" i="14"/>
  <c r="G152" i="14"/>
  <c r="F152" i="14"/>
  <c r="J151" i="14"/>
  <c r="I151" i="14"/>
  <c r="H151" i="14"/>
  <c r="G151" i="14"/>
  <c r="F151" i="14"/>
  <c r="J150" i="14"/>
  <c r="I150" i="14"/>
  <c r="H150" i="14"/>
  <c r="G150" i="14"/>
  <c r="F150" i="14"/>
  <c r="J149" i="14"/>
  <c r="I149" i="14"/>
  <c r="H149" i="14"/>
  <c r="G149" i="14"/>
  <c r="F149" i="14"/>
  <c r="J148" i="14"/>
  <c r="I148" i="14"/>
  <c r="H148" i="14"/>
  <c r="G148" i="14"/>
  <c r="F148" i="14"/>
  <c r="J147" i="14"/>
  <c r="I147" i="14"/>
  <c r="H147" i="14"/>
  <c r="G147" i="14"/>
  <c r="F147" i="14"/>
  <c r="J146" i="14"/>
  <c r="I146" i="14"/>
  <c r="H146" i="14"/>
  <c r="G146" i="14"/>
  <c r="F146" i="14"/>
  <c r="J145" i="14"/>
  <c r="I145" i="14"/>
  <c r="H145" i="14"/>
  <c r="G145" i="14"/>
  <c r="F145" i="14"/>
  <c r="J144" i="14"/>
  <c r="I144" i="14"/>
  <c r="H144" i="14"/>
  <c r="G144" i="14"/>
  <c r="F144" i="14"/>
  <c r="J143" i="14"/>
  <c r="I143" i="14"/>
  <c r="H143" i="14"/>
  <c r="G143" i="14"/>
  <c r="F143" i="14"/>
  <c r="J142" i="14"/>
  <c r="I142" i="14"/>
  <c r="H142" i="14"/>
  <c r="G142" i="14"/>
  <c r="F142" i="14"/>
  <c r="J141" i="14"/>
  <c r="I141" i="14"/>
  <c r="H141" i="14"/>
  <c r="G141" i="14"/>
  <c r="F141" i="14"/>
  <c r="J140" i="14"/>
  <c r="I140" i="14"/>
  <c r="H140" i="14"/>
  <c r="G140" i="14"/>
  <c r="F140" i="14"/>
  <c r="J139" i="14"/>
  <c r="I139" i="14"/>
  <c r="H139" i="14"/>
  <c r="G139" i="14"/>
  <c r="F139" i="14"/>
  <c r="J138" i="14"/>
  <c r="I138" i="14"/>
  <c r="H138" i="14"/>
  <c r="G138" i="14"/>
  <c r="F138" i="14"/>
  <c r="J137" i="14"/>
  <c r="I137" i="14"/>
  <c r="H137" i="14"/>
  <c r="G137" i="14"/>
  <c r="F137" i="14"/>
  <c r="J136" i="14"/>
  <c r="I136" i="14"/>
  <c r="H136" i="14"/>
  <c r="G136" i="14"/>
  <c r="F136" i="14"/>
  <c r="J135" i="14"/>
  <c r="I135" i="14"/>
  <c r="H135" i="14"/>
  <c r="G135" i="14"/>
  <c r="F135" i="14"/>
  <c r="J134" i="14"/>
  <c r="I134" i="14"/>
  <c r="H134" i="14"/>
  <c r="G134" i="14"/>
  <c r="F134" i="14"/>
  <c r="J133" i="14"/>
  <c r="I133" i="14"/>
  <c r="H133" i="14"/>
  <c r="G133" i="14"/>
  <c r="F133" i="14"/>
  <c r="J132" i="14"/>
  <c r="I132" i="14"/>
  <c r="H132" i="14"/>
  <c r="G132" i="14"/>
  <c r="F132" i="14"/>
  <c r="J131" i="14"/>
  <c r="I131" i="14"/>
  <c r="H131" i="14"/>
  <c r="G131" i="14"/>
  <c r="F131" i="14"/>
  <c r="J130" i="14"/>
  <c r="I130" i="14"/>
  <c r="H130" i="14"/>
  <c r="G130" i="14"/>
  <c r="F130" i="14"/>
  <c r="J129" i="14"/>
  <c r="I129" i="14"/>
  <c r="H129" i="14"/>
  <c r="G129" i="14"/>
  <c r="F129" i="14"/>
  <c r="J128" i="14"/>
  <c r="I128" i="14"/>
  <c r="H128" i="14"/>
  <c r="G128" i="14"/>
  <c r="F128" i="14"/>
  <c r="J127" i="14"/>
  <c r="I127" i="14"/>
  <c r="H127" i="14"/>
  <c r="G127" i="14"/>
  <c r="F127" i="14"/>
  <c r="J126" i="14"/>
  <c r="I126" i="14"/>
  <c r="H126" i="14"/>
  <c r="G126" i="14"/>
  <c r="F126" i="14"/>
  <c r="J125" i="14"/>
  <c r="I125" i="14"/>
  <c r="H125" i="14"/>
  <c r="G125" i="14"/>
  <c r="F125" i="14"/>
  <c r="J124" i="14"/>
  <c r="I124" i="14"/>
  <c r="H124" i="14"/>
  <c r="G124" i="14"/>
  <c r="F124" i="14"/>
  <c r="J123" i="14"/>
  <c r="I123" i="14"/>
  <c r="H123" i="14"/>
  <c r="G123" i="14"/>
  <c r="F123" i="14"/>
  <c r="J122" i="14"/>
  <c r="I122" i="14"/>
  <c r="H122" i="14"/>
  <c r="G122" i="14"/>
  <c r="F122" i="14"/>
  <c r="J121" i="14"/>
  <c r="I121" i="14"/>
  <c r="H121" i="14"/>
  <c r="G121" i="14"/>
  <c r="F121" i="14"/>
  <c r="J120" i="14"/>
  <c r="I120" i="14"/>
  <c r="H120" i="14"/>
  <c r="G120" i="14"/>
  <c r="F120" i="14"/>
  <c r="J119" i="14"/>
  <c r="I119" i="14"/>
  <c r="H119" i="14"/>
  <c r="G119" i="14"/>
  <c r="F119" i="14"/>
  <c r="J118" i="14"/>
  <c r="I118" i="14"/>
  <c r="H118" i="14"/>
  <c r="G118" i="14"/>
  <c r="F118" i="14"/>
  <c r="J117" i="14"/>
  <c r="I117" i="14"/>
  <c r="H117" i="14"/>
  <c r="G117" i="14"/>
  <c r="F117" i="14"/>
  <c r="J116" i="14"/>
  <c r="I116" i="14"/>
  <c r="H116" i="14"/>
  <c r="G116" i="14"/>
  <c r="F116" i="14"/>
  <c r="J115" i="14"/>
  <c r="I115" i="14"/>
  <c r="H115" i="14"/>
  <c r="G115" i="14"/>
  <c r="F115" i="14"/>
  <c r="J114" i="14"/>
  <c r="I114" i="14"/>
  <c r="H114" i="14"/>
  <c r="G114" i="14"/>
  <c r="F114" i="14"/>
  <c r="J113" i="14"/>
  <c r="I113" i="14"/>
  <c r="H113" i="14"/>
  <c r="G113" i="14"/>
  <c r="F113" i="14"/>
  <c r="J112" i="14"/>
  <c r="I112" i="14"/>
  <c r="H112" i="14"/>
  <c r="G112" i="14"/>
  <c r="F112" i="14"/>
  <c r="J111" i="14"/>
  <c r="I111" i="14"/>
  <c r="H111" i="14"/>
  <c r="G111" i="14"/>
  <c r="F111" i="14"/>
  <c r="J110" i="14"/>
  <c r="I110" i="14"/>
  <c r="H110" i="14"/>
  <c r="G110" i="14"/>
  <c r="F110" i="14"/>
  <c r="J109" i="14"/>
  <c r="I109" i="14"/>
  <c r="H109" i="14"/>
  <c r="G109" i="14"/>
  <c r="F109" i="14"/>
  <c r="J108" i="14"/>
  <c r="I108" i="14"/>
  <c r="H108" i="14"/>
  <c r="G108" i="14"/>
  <c r="F108" i="14"/>
  <c r="J107" i="14"/>
  <c r="I107" i="14"/>
  <c r="H107" i="14"/>
  <c r="G107" i="14"/>
  <c r="F107" i="14"/>
  <c r="J106" i="14"/>
  <c r="I106" i="14"/>
  <c r="H106" i="14"/>
  <c r="G106" i="14"/>
  <c r="F106" i="14"/>
  <c r="J105" i="14"/>
  <c r="I105" i="14"/>
  <c r="H105" i="14"/>
  <c r="G105" i="14"/>
  <c r="F105" i="14"/>
  <c r="J104" i="14"/>
  <c r="I104" i="14"/>
  <c r="H104" i="14"/>
  <c r="G104" i="14"/>
  <c r="F104" i="14"/>
  <c r="J103" i="14"/>
  <c r="I103" i="14"/>
  <c r="H103" i="14"/>
  <c r="G103" i="14"/>
  <c r="F103" i="14"/>
  <c r="J102" i="14"/>
  <c r="I102" i="14"/>
  <c r="H102" i="14"/>
  <c r="G102" i="14"/>
  <c r="F102" i="14"/>
  <c r="J101" i="14"/>
  <c r="I101" i="14"/>
  <c r="H101" i="14"/>
  <c r="G101" i="14"/>
  <c r="F101" i="14"/>
  <c r="J100" i="14"/>
  <c r="I100" i="14"/>
  <c r="H100" i="14"/>
  <c r="G100" i="14"/>
  <c r="F100" i="14"/>
  <c r="J99" i="14"/>
  <c r="I99" i="14"/>
  <c r="H99" i="14"/>
  <c r="G99" i="14"/>
  <c r="F99" i="14"/>
  <c r="J98" i="14"/>
  <c r="I98" i="14"/>
  <c r="H98" i="14"/>
  <c r="G98" i="14"/>
  <c r="F98" i="14"/>
  <c r="J97" i="14"/>
  <c r="I97" i="14"/>
  <c r="H97" i="14"/>
  <c r="G97" i="14"/>
  <c r="F97" i="14"/>
  <c r="J96" i="14"/>
  <c r="I96" i="14"/>
  <c r="H96" i="14"/>
  <c r="G96" i="14"/>
  <c r="F96" i="14"/>
  <c r="J95" i="14"/>
  <c r="I95" i="14"/>
  <c r="H95" i="14"/>
  <c r="G95" i="14"/>
  <c r="F95" i="14"/>
  <c r="J94" i="14"/>
  <c r="I94" i="14"/>
  <c r="H94" i="14"/>
  <c r="G94" i="14"/>
  <c r="F94" i="14"/>
  <c r="J93" i="14"/>
  <c r="I93" i="14"/>
  <c r="H93" i="14"/>
  <c r="G93" i="14"/>
  <c r="F93" i="14"/>
  <c r="J92" i="14"/>
  <c r="I92" i="14"/>
  <c r="H92" i="14"/>
  <c r="G92" i="14"/>
  <c r="F92" i="14"/>
  <c r="J91" i="14"/>
  <c r="I91" i="14"/>
  <c r="H91" i="14"/>
  <c r="G91" i="14"/>
  <c r="F91" i="14"/>
  <c r="J90" i="14"/>
  <c r="I90" i="14"/>
  <c r="H90" i="14"/>
  <c r="G90" i="14"/>
  <c r="F90" i="14"/>
  <c r="J89" i="14"/>
  <c r="I89" i="14"/>
  <c r="H89" i="14"/>
  <c r="G89" i="14"/>
  <c r="F89" i="14"/>
  <c r="J88" i="14"/>
  <c r="I88" i="14"/>
  <c r="H88" i="14"/>
  <c r="G88" i="14"/>
  <c r="F88" i="14"/>
  <c r="J87" i="14"/>
  <c r="I87" i="14"/>
  <c r="H87" i="14"/>
  <c r="G87" i="14"/>
  <c r="F87" i="14"/>
  <c r="J86" i="14"/>
  <c r="I86" i="14"/>
  <c r="H86" i="14"/>
  <c r="G86" i="14"/>
  <c r="F86" i="14"/>
  <c r="J85" i="14"/>
  <c r="I85" i="14"/>
  <c r="H85" i="14"/>
  <c r="G85" i="14"/>
  <c r="F85" i="14"/>
  <c r="J84" i="14"/>
  <c r="I84" i="14"/>
  <c r="H84" i="14"/>
  <c r="G84" i="14"/>
  <c r="F84" i="14"/>
  <c r="J83" i="14"/>
  <c r="I83" i="14"/>
  <c r="H83" i="14"/>
  <c r="G83" i="14"/>
  <c r="F83" i="14"/>
  <c r="J82" i="14"/>
  <c r="I82" i="14"/>
  <c r="H82" i="14"/>
  <c r="G82" i="14"/>
  <c r="F82" i="14"/>
  <c r="J81" i="14"/>
  <c r="I81" i="14"/>
  <c r="H81" i="14"/>
  <c r="G81" i="14"/>
  <c r="F81" i="14"/>
  <c r="J80" i="14"/>
  <c r="I80" i="14"/>
  <c r="H80" i="14"/>
  <c r="G80" i="14"/>
  <c r="F80" i="14"/>
  <c r="J79" i="14"/>
  <c r="I79" i="14"/>
  <c r="H79" i="14"/>
  <c r="G79" i="14"/>
  <c r="F79" i="14"/>
  <c r="J78" i="14"/>
  <c r="I78" i="14"/>
  <c r="H78" i="14"/>
  <c r="G78" i="14"/>
  <c r="F78" i="14"/>
  <c r="J77" i="14"/>
  <c r="I77" i="14"/>
  <c r="H77" i="14"/>
  <c r="G77" i="14"/>
  <c r="F77" i="14"/>
  <c r="J76" i="14"/>
  <c r="I76" i="14"/>
  <c r="H76" i="14"/>
  <c r="G76" i="14"/>
  <c r="F76" i="14"/>
  <c r="J75" i="14"/>
  <c r="I75" i="14"/>
  <c r="H75" i="14"/>
  <c r="G75" i="14"/>
  <c r="F75" i="14"/>
  <c r="J74" i="14"/>
  <c r="I74" i="14"/>
  <c r="H74" i="14"/>
  <c r="G74" i="14"/>
  <c r="F74" i="14"/>
  <c r="J73" i="14"/>
  <c r="I73" i="14"/>
  <c r="H73" i="14"/>
  <c r="G73" i="14"/>
  <c r="F73" i="14"/>
  <c r="J72" i="14"/>
  <c r="I72" i="14"/>
  <c r="H72" i="14"/>
  <c r="G72" i="14"/>
  <c r="F72" i="14"/>
  <c r="J71" i="14"/>
  <c r="I71" i="14"/>
  <c r="H71" i="14"/>
  <c r="G71" i="14"/>
  <c r="F71" i="14"/>
  <c r="J70" i="14"/>
  <c r="I70" i="14"/>
  <c r="H70" i="14"/>
  <c r="G70" i="14"/>
  <c r="F70" i="14"/>
  <c r="J69" i="14"/>
  <c r="I69" i="14"/>
  <c r="H69" i="14"/>
  <c r="G69" i="14"/>
  <c r="F69" i="14"/>
  <c r="J68" i="14"/>
  <c r="I68" i="14"/>
  <c r="H68" i="14"/>
  <c r="G68" i="14"/>
  <c r="F68" i="14"/>
  <c r="J67" i="14"/>
  <c r="I67" i="14"/>
  <c r="H67" i="14"/>
  <c r="G67" i="14"/>
  <c r="F67" i="14"/>
  <c r="J66" i="14"/>
  <c r="I66" i="14"/>
  <c r="H66" i="14"/>
  <c r="G66" i="14"/>
  <c r="F66" i="14"/>
  <c r="J65" i="14"/>
  <c r="I65" i="14"/>
  <c r="H65" i="14"/>
  <c r="G65" i="14"/>
  <c r="F65" i="14"/>
  <c r="J64" i="14"/>
  <c r="I64" i="14"/>
  <c r="H64" i="14"/>
  <c r="G64" i="14"/>
  <c r="F64" i="14"/>
  <c r="J63" i="14"/>
  <c r="I63" i="14"/>
  <c r="H63" i="14"/>
  <c r="G63" i="14"/>
  <c r="F63" i="14"/>
  <c r="J62" i="14"/>
  <c r="I62" i="14"/>
  <c r="H62" i="14"/>
  <c r="G62" i="14"/>
  <c r="F62" i="14"/>
  <c r="J61" i="14"/>
  <c r="I61" i="14"/>
  <c r="H61" i="14"/>
  <c r="G61" i="14"/>
  <c r="F61" i="14"/>
  <c r="J60" i="14"/>
  <c r="I60" i="14"/>
  <c r="H60" i="14"/>
  <c r="G60" i="14"/>
  <c r="F60" i="14"/>
  <c r="J59" i="14"/>
  <c r="I59" i="14"/>
  <c r="H59" i="14"/>
  <c r="G59" i="14"/>
  <c r="F59" i="14"/>
  <c r="J58" i="14"/>
  <c r="I58" i="14"/>
  <c r="H58" i="14"/>
  <c r="G58" i="14"/>
  <c r="F58" i="14"/>
  <c r="J57" i="14"/>
  <c r="I57" i="14"/>
  <c r="H57" i="14"/>
  <c r="G57" i="14"/>
  <c r="F57" i="14"/>
  <c r="J56" i="14"/>
  <c r="I56" i="14"/>
  <c r="H56" i="14"/>
  <c r="G56" i="14"/>
  <c r="F56" i="14"/>
  <c r="J55" i="14"/>
  <c r="I55" i="14"/>
  <c r="H55" i="14"/>
  <c r="G55" i="14"/>
  <c r="F55" i="14"/>
  <c r="J54" i="14"/>
  <c r="I54" i="14"/>
  <c r="H54" i="14"/>
  <c r="G54" i="14"/>
  <c r="F54" i="14"/>
  <c r="J53" i="14"/>
  <c r="I53" i="14"/>
  <c r="H53" i="14"/>
  <c r="G53" i="14"/>
  <c r="F53" i="14"/>
  <c r="J52" i="14"/>
  <c r="I52" i="14"/>
  <c r="H52" i="14"/>
  <c r="G52" i="14"/>
  <c r="F52" i="14"/>
  <c r="J51" i="14"/>
  <c r="I51" i="14"/>
  <c r="H51" i="14"/>
  <c r="G51" i="14"/>
  <c r="F51" i="14"/>
  <c r="J50" i="14"/>
  <c r="I50" i="14"/>
  <c r="H50" i="14"/>
  <c r="G50" i="14"/>
  <c r="F50" i="14"/>
  <c r="J49" i="14"/>
  <c r="I49" i="14"/>
  <c r="H49" i="14"/>
  <c r="G49" i="14"/>
  <c r="F49" i="14"/>
  <c r="J48" i="14"/>
  <c r="I48" i="14"/>
  <c r="H48" i="14"/>
  <c r="G48" i="14"/>
  <c r="F48" i="14"/>
  <c r="J47" i="14"/>
  <c r="I47" i="14"/>
  <c r="H47" i="14"/>
  <c r="G47" i="14"/>
  <c r="F47" i="14"/>
  <c r="J46" i="14"/>
  <c r="I46" i="14"/>
  <c r="H46" i="14"/>
  <c r="G46" i="14"/>
  <c r="F46" i="14"/>
  <c r="J45" i="14"/>
  <c r="I45" i="14"/>
  <c r="H45" i="14"/>
  <c r="G45" i="14"/>
  <c r="F45" i="14"/>
  <c r="J44" i="14"/>
  <c r="I44" i="14"/>
  <c r="H44" i="14"/>
  <c r="G44" i="14"/>
  <c r="F44" i="14"/>
  <c r="J43" i="14"/>
  <c r="I43" i="14"/>
  <c r="H43" i="14"/>
  <c r="G43" i="14"/>
  <c r="F43" i="14"/>
  <c r="J42" i="14"/>
  <c r="I42" i="14"/>
  <c r="H42" i="14"/>
  <c r="G42" i="14"/>
  <c r="F42" i="14"/>
  <c r="J41" i="14"/>
  <c r="I41" i="14"/>
  <c r="H41" i="14"/>
  <c r="G41" i="14"/>
  <c r="F41" i="14"/>
  <c r="J40" i="14"/>
  <c r="I40" i="14"/>
  <c r="H40" i="14"/>
  <c r="G40" i="14"/>
  <c r="F40" i="14"/>
  <c r="J39" i="14"/>
  <c r="I39" i="14"/>
  <c r="H39" i="14"/>
  <c r="G39" i="14"/>
  <c r="F39" i="14"/>
  <c r="J38" i="14"/>
  <c r="I38" i="14"/>
  <c r="H38" i="14"/>
  <c r="G38" i="14"/>
  <c r="F38" i="14"/>
  <c r="J37" i="14"/>
  <c r="I37" i="14"/>
  <c r="H37" i="14"/>
  <c r="G37" i="14"/>
  <c r="F37" i="14"/>
  <c r="J36" i="14"/>
  <c r="I36" i="14"/>
  <c r="H36" i="14"/>
  <c r="G36" i="14"/>
  <c r="F36" i="14"/>
  <c r="J35" i="14"/>
  <c r="I35" i="14"/>
  <c r="H35" i="14"/>
  <c r="G35" i="14"/>
  <c r="F35" i="14"/>
  <c r="J34" i="14"/>
  <c r="I34" i="14"/>
  <c r="H34" i="14"/>
  <c r="G34" i="14"/>
  <c r="F34" i="14"/>
  <c r="J33" i="14"/>
  <c r="I33" i="14"/>
  <c r="H33" i="14"/>
  <c r="G33" i="14"/>
  <c r="F33" i="14"/>
  <c r="J32" i="14"/>
  <c r="I32" i="14"/>
  <c r="H32" i="14"/>
  <c r="G32" i="14"/>
  <c r="F32" i="14"/>
  <c r="J31" i="14"/>
  <c r="I31" i="14"/>
  <c r="H31" i="14"/>
  <c r="G31" i="14"/>
  <c r="F31" i="14"/>
  <c r="J30" i="14"/>
  <c r="I30" i="14"/>
  <c r="H30" i="14"/>
  <c r="G30" i="14"/>
  <c r="F30" i="14"/>
  <c r="J29" i="14"/>
  <c r="I29" i="14"/>
  <c r="H29" i="14"/>
  <c r="G29" i="14"/>
  <c r="F29" i="14"/>
  <c r="J28" i="14"/>
  <c r="I28" i="14"/>
  <c r="H28" i="14"/>
  <c r="G28" i="14"/>
  <c r="F28" i="14"/>
  <c r="J27" i="14"/>
  <c r="I27" i="14"/>
  <c r="H27" i="14"/>
  <c r="G27" i="14"/>
  <c r="F27" i="14"/>
  <c r="J26" i="14"/>
  <c r="I26" i="14"/>
  <c r="H26" i="14"/>
  <c r="G26" i="14"/>
  <c r="F26" i="14"/>
  <c r="J25" i="14"/>
  <c r="I25" i="14"/>
  <c r="H25" i="14"/>
  <c r="G25" i="14"/>
  <c r="F25" i="14"/>
  <c r="J24" i="14"/>
  <c r="I24" i="14"/>
  <c r="H24" i="14"/>
  <c r="G24" i="14"/>
  <c r="F24" i="14"/>
  <c r="J23" i="14"/>
  <c r="I23" i="14"/>
  <c r="H23" i="14"/>
  <c r="G23" i="14"/>
  <c r="F23" i="14"/>
  <c r="J22" i="14"/>
  <c r="I22" i="14"/>
  <c r="H22" i="14"/>
  <c r="G22" i="14"/>
  <c r="F22" i="14"/>
  <c r="J21" i="14"/>
  <c r="I21" i="14"/>
  <c r="H21" i="14"/>
  <c r="G21" i="14"/>
  <c r="F21" i="14"/>
  <c r="J20" i="14"/>
  <c r="I20" i="14"/>
  <c r="H20" i="14"/>
  <c r="G20" i="14"/>
  <c r="F20" i="14"/>
  <c r="J19" i="14"/>
  <c r="I19" i="14"/>
  <c r="H19" i="14"/>
  <c r="G19" i="14"/>
  <c r="F19" i="14"/>
  <c r="J18" i="14"/>
  <c r="I18" i="14"/>
  <c r="H18" i="14"/>
  <c r="G18" i="14"/>
  <c r="F18" i="14"/>
  <c r="J17" i="14"/>
  <c r="I17" i="14"/>
  <c r="H17" i="14"/>
  <c r="G17" i="14"/>
  <c r="F17" i="14"/>
  <c r="J16" i="14"/>
  <c r="I16" i="14"/>
  <c r="H16" i="14"/>
  <c r="G16" i="14"/>
  <c r="F16" i="14"/>
  <c r="J15" i="14"/>
  <c r="I15" i="14"/>
  <c r="H15" i="14"/>
  <c r="G15" i="14"/>
  <c r="F15" i="14"/>
  <c r="J14" i="14"/>
  <c r="I14" i="14"/>
  <c r="H14" i="14"/>
  <c r="G14" i="14"/>
  <c r="F14" i="14"/>
  <c r="J13" i="14"/>
  <c r="I13" i="14"/>
  <c r="H13" i="14"/>
  <c r="G13" i="14"/>
  <c r="F13" i="14"/>
  <c r="J12" i="14"/>
  <c r="I12" i="14"/>
  <c r="H12" i="14"/>
  <c r="G12" i="14"/>
  <c r="F12" i="14"/>
  <c r="J11" i="14"/>
  <c r="I11" i="14"/>
  <c r="H11" i="14"/>
  <c r="G11" i="14"/>
  <c r="F11" i="14"/>
  <c r="J10" i="14"/>
  <c r="I10" i="14"/>
  <c r="H10" i="14"/>
  <c r="G10" i="14"/>
  <c r="F10" i="14"/>
  <c r="J9" i="14"/>
  <c r="I9" i="14"/>
  <c r="H9" i="14"/>
  <c r="G9" i="14"/>
  <c r="F9" i="14"/>
  <c r="J8" i="14"/>
  <c r="I8" i="14"/>
  <c r="H8" i="14"/>
  <c r="G8" i="14"/>
  <c r="F8" i="14"/>
  <c r="J7" i="14"/>
  <c r="I7" i="14"/>
  <c r="H7" i="14"/>
  <c r="G7" i="14"/>
  <c r="F7" i="14"/>
  <c r="J6" i="14"/>
  <c r="I6" i="14"/>
  <c r="H6" i="14"/>
  <c r="G6" i="14"/>
  <c r="F6" i="14"/>
  <c r="J5" i="14"/>
  <c r="I5" i="14"/>
  <c r="H5" i="14"/>
  <c r="G5" i="14"/>
  <c r="F5" i="14"/>
  <c r="J4" i="14"/>
  <c r="I4" i="14"/>
  <c r="H4" i="14"/>
  <c r="G4" i="14"/>
  <c r="F4" i="14"/>
  <c r="J3" i="14"/>
  <c r="I3" i="14"/>
  <c r="H3" i="14"/>
  <c r="G3" i="14"/>
  <c r="F3" i="14"/>
  <c r="J301" i="13"/>
  <c r="I301" i="13"/>
  <c r="H301" i="13"/>
  <c r="G301" i="13"/>
  <c r="F301" i="13"/>
  <c r="J300" i="13"/>
  <c r="I300" i="13"/>
  <c r="H300" i="13"/>
  <c r="G300" i="13"/>
  <c r="F300" i="13"/>
  <c r="J299" i="13"/>
  <c r="I299" i="13"/>
  <c r="H299" i="13"/>
  <c r="G299" i="13"/>
  <c r="F299" i="13"/>
  <c r="J298" i="13"/>
  <c r="I298" i="13"/>
  <c r="H298" i="13"/>
  <c r="G298" i="13"/>
  <c r="F298" i="13"/>
  <c r="J297" i="13"/>
  <c r="I297" i="13"/>
  <c r="H297" i="13"/>
  <c r="G297" i="13"/>
  <c r="F297" i="13"/>
  <c r="J296" i="13"/>
  <c r="I296" i="13"/>
  <c r="H296" i="13"/>
  <c r="G296" i="13"/>
  <c r="F296" i="13"/>
  <c r="J295" i="13"/>
  <c r="I295" i="13"/>
  <c r="H295" i="13"/>
  <c r="G295" i="13"/>
  <c r="F295" i="13"/>
  <c r="J294" i="13"/>
  <c r="I294" i="13"/>
  <c r="H294" i="13"/>
  <c r="G294" i="13"/>
  <c r="F294" i="13"/>
  <c r="J293" i="13"/>
  <c r="I293" i="13"/>
  <c r="H293" i="13"/>
  <c r="G293" i="13"/>
  <c r="F293" i="13"/>
  <c r="J292" i="13"/>
  <c r="I292" i="13"/>
  <c r="H292" i="13"/>
  <c r="G292" i="13"/>
  <c r="F292" i="13"/>
  <c r="J291" i="13"/>
  <c r="I291" i="13"/>
  <c r="H291" i="13"/>
  <c r="G291" i="13"/>
  <c r="F291" i="13"/>
  <c r="J290" i="13"/>
  <c r="I290" i="13"/>
  <c r="H290" i="13"/>
  <c r="G290" i="13"/>
  <c r="F290" i="13"/>
  <c r="J289" i="13"/>
  <c r="I289" i="13"/>
  <c r="H289" i="13"/>
  <c r="G289" i="13"/>
  <c r="F289" i="13"/>
  <c r="J288" i="13"/>
  <c r="I288" i="13"/>
  <c r="H288" i="13"/>
  <c r="G288" i="13"/>
  <c r="F288" i="13"/>
  <c r="J287" i="13"/>
  <c r="I287" i="13"/>
  <c r="H287" i="13"/>
  <c r="G287" i="13"/>
  <c r="F287" i="13"/>
  <c r="J286" i="13"/>
  <c r="I286" i="13"/>
  <c r="H286" i="13"/>
  <c r="G286" i="13"/>
  <c r="F286" i="13"/>
  <c r="J285" i="13"/>
  <c r="I285" i="13"/>
  <c r="H285" i="13"/>
  <c r="G285" i="13"/>
  <c r="F285" i="13"/>
  <c r="J284" i="13"/>
  <c r="I284" i="13"/>
  <c r="H284" i="13"/>
  <c r="G284" i="13"/>
  <c r="F284" i="13"/>
  <c r="J283" i="13"/>
  <c r="I283" i="13"/>
  <c r="H283" i="13"/>
  <c r="G283" i="13"/>
  <c r="F283" i="13"/>
  <c r="J282" i="13"/>
  <c r="I282" i="13"/>
  <c r="H282" i="13"/>
  <c r="G282" i="13"/>
  <c r="F282" i="13"/>
  <c r="J281" i="13"/>
  <c r="I281" i="13"/>
  <c r="H281" i="13"/>
  <c r="G281" i="13"/>
  <c r="F281" i="13"/>
  <c r="J280" i="13"/>
  <c r="I280" i="13"/>
  <c r="H280" i="13"/>
  <c r="G280" i="13"/>
  <c r="F280" i="13"/>
  <c r="J279" i="13"/>
  <c r="I279" i="13"/>
  <c r="H279" i="13"/>
  <c r="G279" i="13"/>
  <c r="F279" i="13"/>
  <c r="J278" i="13"/>
  <c r="I278" i="13"/>
  <c r="H278" i="13"/>
  <c r="G278" i="13"/>
  <c r="F278" i="13"/>
  <c r="J277" i="13"/>
  <c r="I277" i="13"/>
  <c r="H277" i="13"/>
  <c r="G277" i="13"/>
  <c r="F277" i="13"/>
  <c r="J276" i="13"/>
  <c r="I276" i="13"/>
  <c r="H276" i="13"/>
  <c r="G276" i="13"/>
  <c r="F276" i="13"/>
  <c r="J275" i="13"/>
  <c r="I275" i="13"/>
  <c r="H275" i="13"/>
  <c r="G275" i="13"/>
  <c r="F275" i="13"/>
  <c r="J274" i="13"/>
  <c r="I274" i="13"/>
  <c r="H274" i="13"/>
  <c r="G274" i="13"/>
  <c r="F274" i="13"/>
  <c r="J273" i="13"/>
  <c r="I273" i="13"/>
  <c r="H273" i="13"/>
  <c r="G273" i="13"/>
  <c r="F273" i="13"/>
  <c r="J272" i="13"/>
  <c r="I272" i="13"/>
  <c r="H272" i="13"/>
  <c r="G272" i="13"/>
  <c r="F272" i="13"/>
  <c r="J271" i="13"/>
  <c r="I271" i="13"/>
  <c r="H271" i="13"/>
  <c r="G271" i="13"/>
  <c r="F271" i="13"/>
  <c r="J270" i="13"/>
  <c r="I270" i="13"/>
  <c r="H270" i="13"/>
  <c r="G270" i="13"/>
  <c r="F270" i="13"/>
  <c r="J269" i="13"/>
  <c r="I269" i="13"/>
  <c r="H269" i="13"/>
  <c r="G269" i="13"/>
  <c r="F269" i="13"/>
  <c r="J268" i="13"/>
  <c r="I268" i="13"/>
  <c r="H268" i="13"/>
  <c r="G268" i="13"/>
  <c r="F268" i="13"/>
  <c r="J267" i="13"/>
  <c r="I267" i="13"/>
  <c r="H267" i="13"/>
  <c r="G267" i="13"/>
  <c r="F267" i="13"/>
  <c r="J266" i="13"/>
  <c r="I266" i="13"/>
  <c r="H266" i="13"/>
  <c r="G266" i="13"/>
  <c r="F266" i="13"/>
  <c r="J265" i="13"/>
  <c r="I265" i="13"/>
  <c r="H265" i="13"/>
  <c r="G265" i="13"/>
  <c r="F265" i="13"/>
  <c r="J264" i="13"/>
  <c r="I264" i="13"/>
  <c r="H264" i="13"/>
  <c r="G264" i="13"/>
  <c r="F264" i="13"/>
  <c r="J263" i="13"/>
  <c r="I263" i="13"/>
  <c r="H263" i="13"/>
  <c r="G263" i="13"/>
  <c r="F263" i="13"/>
  <c r="J262" i="13"/>
  <c r="I262" i="13"/>
  <c r="H262" i="13"/>
  <c r="G262" i="13"/>
  <c r="F262" i="13"/>
  <c r="J261" i="13"/>
  <c r="I261" i="13"/>
  <c r="H261" i="13"/>
  <c r="G261" i="13"/>
  <c r="F261" i="13"/>
  <c r="J260" i="13"/>
  <c r="I260" i="13"/>
  <c r="H260" i="13"/>
  <c r="G260" i="13"/>
  <c r="F260" i="13"/>
  <c r="J259" i="13"/>
  <c r="I259" i="13"/>
  <c r="H259" i="13"/>
  <c r="G259" i="13"/>
  <c r="F259" i="13"/>
  <c r="J258" i="13"/>
  <c r="I258" i="13"/>
  <c r="H258" i="13"/>
  <c r="G258" i="13"/>
  <c r="F258" i="13"/>
  <c r="J257" i="13"/>
  <c r="I257" i="13"/>
  <c r="H257" i="13"/>
  <c r="G257" i="13"/>
  <c r="F257" i="13"/>
  <c r="J256" i="13"/>
  <c r="I256" i="13"/>
  <c r="H256" i="13"/>
  <c r="G256" i="13"/>
  <c r="F256" i="13"/>
  <c r="J255" i="13"/>
  <c r="I255" i="13"/>
  <c r="H255" i="13"/>
  <c r="G255" i="13"/>
  <c r="F255" i="13"/>
  <c r="J254" i="13"/>
  <c r="I254" i="13"/>
  <c r="H254" i="13"/>
  <c r="G254" i="13"/>
  <c r="F254" i="13"/>
  <c r="J253" i="13"/>
  <c r="I253" i="13"/>
  <c r="H253" i="13"/>
  <c r="G253" i="13"/>
  <c r="F253" i="13"/>
  <c r="J252" i="13"/>
  <c r="I252" i="13"/>
  <c r="H252" i="13"/>
  <c r="G252" i="13"/>
  <c r="F252" i="13"/>
  <c r="J251" i="13"/>
  <c r="I251" i="13"/>
  <c r="H251" i="13"/>
  <c r="G251" i="13"/>
  <c r="F251" i="13"/>
  <c r="J250" i="13"/>
  <c r="I250" i="13"/>
  <c r="H250" i="13"/>
  <c r="G250" i="13"/>
  <c r="F250" i="13"/>
  <c r="J249" i="13"/>
  <c r="I249" i="13"/>
  <c r="H249" i="13"/>
  <c r="G249" i="13"/>
  <c r="F249" i="13"/>
  <c r="J248" i="13"/>
  <c r="I248" i="13"/>
  <c r="H248" i="13"/>
  <c r="G248" i="13"/>
  <c r="F248" i="13"/>
  <c r="J247" i="13"/>
  <c r="I247" i="13"/>
  <c r="H247" i="13"/>
  <c r="G247" i="13"/>
  <c r="F247" i="13"/>
  <c r="J246" i="13"/>
  <c r="I246" i="13"/>
  <c r="H246" i="13"/>
  <c r="G246" i="13"/>
  <c r="F246" i="13"/>
  <c r="J245" i="13"/>
  <c r="I245" i="13"/>
  <c r="H245" i="13"/>
  <c r="G245" i="13"/>
  <c r="F245" i="13"/>
  <c r="J244" i="13"/>
  <c r="I244" i="13"/>
  <c r="H244" i="13"/>
  <c r="G244" i="13"/>
  <c r="F244" i="13"/>
  <c r="J243" i="13"/>
  <c r="I243" i="13"/>
  <c r="H243" i="13"/>
  <c r="G243" i="13"/>
  <c r="F243" i="13"/>
  <c r="J242" i="13"/>
  <c r="I242" i="13"/>
  <c r="H242" i="13"/>
  <c r="G242" i="13"/>
  <c r="F242" i="13"/>
  <c r="J241" i="13"/>
  <c r="I241" i="13"/>
  <c r="H241" i="13"/>
  <c r="G241" i="13"/>
  <c r="F241" i="13"/>
  <c r="J240" i="13"/>
  <c r="I240" i="13"/>
  <c r="H240" i="13"/>
  <c r="G240" i="13"/>
  <c r="F240" i="13"/>
  <c r="J239" i="13"/>
  <c r="I239" i="13"/>
  <c r="H239" i="13"/>
  <c r="G239" i="13"/>
  <c r="F239" i="13"/>
  <c r="J238" i="13"/>
  <c r="I238" i="13"/>
  <c r="H238" i="13"/>
  <c r="G238" i="13"/>
  <c r="F238" i="13"/>
  <c r="J237" i="13"/>
  <c r="I237" i="13"/>
  <c r="H237" i="13"/>
  <c r="G237" i="13"/>
  <c r="F237" i="13"/>
  <c r="J236" i="13"/>
  <c r="I236" i="13"/>
  <c r="H236" i="13"/>
  <c r="G236" i="13"/>
  <c r="F236" i="13"/>
  <c r="J235" i="13"/>
  <c r="I235" i="13"/>
  <c r="H235" i="13"/>
  <c r="G235" i="13"/>
  <c r="F235" i="13"/>
  <c r="J234" i="13"/>
  <c r="I234" i="13"/>
  <c r="H234" i="13"/>
  <c r="G234" i="13"/>
  <c r="F234" i="13"/>
  <c r="J233" i="13"/>
  <c r="I233" i="13"/>
  <c r="H233" i="13"/>
  <c r="G233" i="13"/>
  <c r="F233" i="13"/>
  <c r="J232" i="13"/>
  <c r="I232" i="13"/>
  <c r="H232" i="13"/>
  <c r="G232" i="13"/>
  <c r="F232" i="13"/>
  <c r="J231" i="13"/>
  <c r="I231" i="13"/>
  <c r="H231" i="13"/>
  <c r="G231" i="13"/>
  <c r="F231" i="13"/>
  <c r="J230" i="13"/>
  <c r="I230" i="13"/>
  <c r="H230" i="13"/>
  <c r="G230" i="13"/>
  <c r="F230" i="13"/>
  <c r="J229" i="13"/>
  <c r="I229" i="13"/>
  <c r="H229" i="13"/>
  <c r="G229" i="13"/>
  <c r="F229" i="13"/>
  <c r="J228" i="13"/>
  <c r="I228" i="13"/>
  <c r="H228" i="13"/>
  <c r="G228" i="13"/>
  <c r="F228" i="13"/>
  <c r="J227" i="13"/>
  <c r="I227" i="13"/>
  <c r="H227" i="13"/>
  <c r="G227" i="13"/>
  <c r="F227" i="13"/>
  <c r="J226" i="13"/>
  <c r="I226" i="13"/>
  <c r="H226" i="13"/>
  <c r="G226" i="13"/>
  <c r="F226" i="13"/>
  <c r="J225" i="13"/>
  <c r="I225" i="13"/>
  <c r="H225" i="13"/>
  <c r="G225" i="13"/>
  <c r="F225" i="13"/>
  <c r="J224" i="13"/>
  <c r="I224" i="13"/>
  <c r="H224" i="13"/>
  <c r="G224" i="13"/>
  <c r="F224" i="13"/>
  <c r="J223" i="13"/>
  <c r="I223" i="13"/>
  <c r="H223" i="13"/>
  <c r="G223" i="13"/>
  <c r="F223" i="13"/>
  <c r="J222" i="13"/>
  <c r="I222" i="13"/>
  <c r="H222" i="13"/>
  <c r="G222" i="13"/>
  <c r="F222" i="13"/>
  <c r="J221" i="13"/>
  <c r="I221" i="13"/>
  <c r="H221" i="13"/>
  <c r="G221" i="13"/>
  <c r="F221" i="13"/>
  <c r="J220" i="13"/>
  <c r="I220" i="13"/>
  <c r="H220" i="13"/>
  <c r="G220" i="13"/>
  <c r="F220" i="13"/>
  <c r="J219" i="13"/>
  <c r="I219" i="13"/>
  <c r="H219" i="13"/>
  <c r="G219" i="13"/>
  <c r="F219" i="13"/>
  <c r="J218" i="13"/>
  <c r="I218" i="13"/>
  <c r="H218" i="13"/>
  <c r="G218" i="13"/>
  <c r="F218" i="13"/>
  <c r="J217" i="13"/>
  <c r="I217" i="13"/>
  <c r="H217" i="13"/>
  <c r="G217" i="13"/>
  <c r="F217" i="13"/>
  <c r="J216" i="13"/>
  <c r="I216" i="13"/>
  <c r="H216" i="13"/>
  <c r="G216" i="13"/>
  <c r="F216" i="13"/>
  <c r="J215" i="13"/>
  <c r="I215" i="13"/>
  <c r="H215" i="13"/>
  <c r="G215" i="13"/>
  <c r="F215" i="13"/>
  <c r="J214" i="13"/>
  <c r="I214" i="13"/>
  <c r="H214" i="13"/>
  <c r="G214" i="13"/>
  <c r="F214" i="13"/>
  <c r="J213" i="13"/>
  <c r="I213" i="13"/>
  <c r="H213" i="13"/>
  <c r="G213" i="13"/>
  <c r="F213" i="13"/>
  <c r="J212" i="13"/>
  <c r="I212" i="13"/>
  <c r="H212" i="13"/>
  <c r="G212" i="13"/>
  <c r="F212" i="13"/>
  <c r="J211" i="13"/>
  <c r="I211" i="13"/>
  <c r="H211" i="13"/>
  <c r="G211" i="13"/>
  <c r="F211" i="13"/>
  <c r="J210" i="13"/>
  <c r="I210" i="13"/>
  <c r="H210" i="13"/>
  <c r="G210" i="13"/>
  <c r="F210" i="13"/>
  <c r="J209" i="13"/>
  <c r="I209" i="13"/>
  <c r="H209" i="13"/>
  <c r="G209" i="13"/>
  <c r="F209" i="13"/>
  <c r="J208" i="13"/>
  <c r="I208" i="13"/>
  <c r="H208" i="13"/>
  <c r="G208" i="13"/>
  <c r="F208" i="13"/>
  <c r="J207" i="13"/>
  <c r="I207" i="13"/>
  <c r="H207" i="13"/>
  <c r="G207" i="13"/>
  <c r="F207" i="13"/>
  <c r="J206" i="13"/>
  <c r="I206" i="13"/>
  <c r="H206" i="13"/>
  <c r="G206" i="13"/>
  <c r="F206" i="13"/>
  <c r="J205" i="13"/>
  <c r="I205" i="13"/>
  <c r="H205" i="13"/>
  <c r="G205" i="13"/>
  <c r="F205" i="13"/>
  <c r="J204" i="13"/>
  <c r="I204" i="13"/>
  <c r="H204" i="13"/>
  <c r="G204" i="13"/>
  <c r="F204" i="13"/>
  <c r="J203" i="13"/>
  <c r="I203" i="13"/>
  <c r="H203" i="13"/>
  <c r="G203" i="13"/>
  <c r="F203" i="13"/>
  <c r="J202" i="13"/>
  <c r="I202" i="13"/>
  <c r="H202" i="13"/>
  <c r="G202" i="13"/>
  <c r="F202" i="13"/>
  <c r="J201" i="13"/>
  <c r="I201" i="13"/>
  <c r="H201" i="13"/>
  <c r="G201" i="13"/>
  <c r="F201" i="13"/>
  <c r="J200" i="13"/>
  <c r="I200" i="13"/>
  <c r="H200" i="13"/>
  <c r="G200" i="13"/>
  <c r="F200" i="13"/>
  <c r="J199" i="13"/>
  <c r="I199" i="13"/>
  <c r="H199" i="13"/>
  <c r="G199" i="13"/>
  <c r="F199" i="13"/>
  <c r="J198" i="13"/>
  <c r="I198" i="13"/>
  <c r="H198" i="13"/>
  <c r="G198" i="13"/>
  <c r="F198" i="13"/>
  <c r="J197" i="13"/>
  <c r="I197" i="13"/>
  <c r="H197" i="13"/>
  <c r="G197" i="13"/>
  <c r="F197" i="13"/>
  <c r="J196" i="13"/>
  <c r="I196" i="13"/>
  <c r="H196" i="13"/>
  <c r="G196" i="13"/>
  <c r="F196" i="13"/>
  <c r="J195" i="13"/>
  <c r="I195" i="13"/>
  <c r="H195" i="13"/>
  <c r="G195" i="13"/>
  <c r="F195" i="13"/>
  <c r="J194" i="13"/>
  <c r="I194" i="13"/>
  <c r="H194" i="13"/>
  <c r="G194" i="13"/>
  <c r="F194" i="13"/>
  <c r="J193" i="13"/>
  <c r="I193" i="13"/>
  <c r="H193" i="13"/>
  <c r="G193" i="13"/>
  <c r="F193" i="13"/>
  <c r="J192" i="13"/>
  <c r="I192" i="13"/>
  <c r="H192" i="13"/>
  <c r="G192" i="13"/>
  <c r="F192" i="13"/>
  <c r="J191" i="13"/>
  <c r="I191" i="13"/>
  <c r="H191" i="13"/>
  <c r="G191" i="13"/>
  <c r="F191" i="13"/>
  <c r="J190" i="13"/>
  <c r="I190" i="13"/>
  <c r="H190" i="13"/>
  <c r="G190" i="13"/>
  <c r="F190" i="13"/>
  <c r="J189" i="13"/>
  <c r="I189" i="13"/>
  <c r="H189" i="13"/>
  <c r="G189" i="13"/>
  <c r="F189" i="13"/>
  <c r="J188" i="13"/>
  <c r="I188" i="13"/>
  <c r="H188" i="13"/>
  <c r="G188" i="13"/>
  <c r="F188" i="13"/>
  <c r="J187" i="13"/>
  <c r="I187" i="13"/>
  <c r="H187" i="13"/>
  <c r="G187" i="13"/>
  <c r="F187" i="13"/>
  <c r="J186" i="13"/>
  <c r="I186" i="13"/>
  <c r="H186" i="13"/>
  <c r="G186" i="13"/>
  <c r="F186" i="13"/>
  <c r="J185" i="13"/>
  <c r="I185" i="13"/>
  <c r="H185" i="13"/>
  <c r="G185" i="13"/>
  <c r="F185" i="13"/>
  <c r="J184" i="13"/>
  <c r="I184" i="13"/>
  <c r="H184" i="13"/>
  <c r="G184" i="13"/>
  <c r="F184" i="13"/>
  <c r="J183" i="13"/>
  <c r="I183" i="13"/>
  <c r="H183" i="13"/>
  <c r="G183" i="13"/>
  <c r="F183" i="13"/>
  <c r="J182" i="13"/>
  <c r="I182" i="13"/>
  <c r="H182" i="13"/>
  <c r="G182" i="13"/>
  <c r="F182" i="13"/>
  <c r="J181" i="13"/>
  <c r="I181" i="13"/>
  <c r="H181" i="13"/>
  <c r="G181" i="13"/>
  <c r="F181" i="13"/>
  <c r="J180" i="13"/>
  <c r="I180" i="13"/>
  <c r="H180" i="13"/>
  <c r="G180" i="13"/>
  <c r="F180" i="13"/>
  <c r="J179" i="13"/>
  <c r="I179" i="13"/>
  <c r="H179" i="13"/>
  <c r="G179" i="13"/>
  <c r="F179" i="13"/>
  <c r="J178" i="13"/>
  <c r="I178" i="13"/>
  <c r="H178" i="13"/>
  <c r="G178" i="13"/>
  <c r="F178" i="13"/>
  <c r="J177" i="13"/>
  <c r="I177" i="13"/>
  <c r="H177" i="13"/>
  <c r="G177" i="13"/>
  <c r="F177" i="13"/>
  <c r="J176" i="13"/>
  <c r="I176" i="13"/>
  <c r="H176" i="13"/>
  <c r="G176" i="13"/>
  <c r="F176" i="13"/>
  <c r="J175" i="13"/>
  <c r="I175" i="13"/>
  <c r="H175" i="13"/>
  <c r="G175" i="13"/>
  <c r="F175" i="13"/>
  <c r="J174" i="13"/>
  <c r="I174" i="13"/>
  <c r="H174" i="13"/>
  <c r="G174" i="13"/>
  <c r="F174" i="13"/>
  <c r="J173" i="13"/>
  <c r="I173" i="13"/>
  <c r="H173" i="13"/>
  <c r="G173" i="13"/>
  <c r="F173" i="13"/>
  <c r="J172" i="13"/>
  <c r="I172" i="13"/>
  <c r="H172" i="13"/>
  <c r="G172" i="13"/>
  <c r="F172" i="13"/>
  <c r="J171" i="13"/>
  <c r="I171" i="13"/>
  <c r="H171" i="13"/>
  <c r="G171" i="13"/>
  <c r="F171" i="13"/>
  <c r="J170" i="13"/>
  <c r="I170" i="13"/>
  <c r="H170" i="13"/>
  <c r="G170" i="13"/>
  <c r="F170" i="13"/>
  <c r="J169" i="13"/>
  <c r="I169" i="13"/>
  <c r="H169" i="13"/>
  <c r="G169" i="13"/>
  <c r="F169" i="13"/>
  <c r="J168" i="13"/>
  <c r="I168" i="13"/>
  <c r="H168" i="13"/>
  <c r="G168" i="13"/>
  <c r="F168" i="13"/>
  <c r="J167" i="13"/>
  <c r="I167" i="13"/>
  <c r="H167" i="13"/>
  <c r="G167" i="13"/>
  <c r="F167" i="13"/>
  <c r="J166" i="13"/>
  <c r="I166" i="13"/>
  <c r="H166" i="13"/>
  <c r="G166" i="13"/>
  <c r="F166" i="13"/>
  <c r="J165" i="13"/>
  <c r="I165" i="13"/>
  <c r="H165" i="13"/>
  <c r="G165" i="13"/>
  <c r="F165" i="13"/>
  <c r="J164" i="13"/>
  <c r="I164" i="13"/>
  <c r="H164" i="13"/>
  <c r="G164" i="13"/>
  <c r="F164" i="13"/>
  <c r="J163" i="13"/>
  <c r="I163" i="13"/>
  <c r="H163" i="13"/>
  <c r="G163" i="13"/>
  <c r="F163" i="13"/>
  <c r="J162" i="13"/>
  <c r="I162" i="13"/>
  <c r="H162" i="13"/>
  <c r="G162" i="13"/>
  <c r="F162" i="13"/>
  <c r="J161" i="13"/>
  <c r="I161" i="13"/>
  <c r="H161" i="13"/>
  <c r="G161" i="13"/>
  <c r="F161" i="13"/>
  <c r="J160" i="13"/>
  <c r="I160" i="13"/>
  <c r="H160" i="13"/>
  <c r="G160" i="13"/>
  <c r="F160" i="13"/>
  <c r="J159" i="13"/>
  <c r="I159" i="13"/>
  <c r="H159" i="13"/>
  <c r="G159" i="13"/>
  <c r="F159" i="13"/>
  <c r="J158" i="13"/>
  <c r="I158" i="13"/>
  <c r="H158" i="13"/>
  <c r="G158" i="13"/>
  <c r="F158" i="13"/>
  <c r="J157" i="13"/>
  <c r="I157" i="13"/>
  <c r="H157" i="13"/>
  <c r="G157" i="13"/>
  <c r="F157" i="13"/>
  <c r="J156" i="13"/>
  <c r="I156" i="13"/>
  <c r="H156" i="13"/>
  <c r="G156" i="13"/>
  <c r="F156" i="13"/>
  <c r="J155" i="13"/>
  <c r="I155" i="13"/>
  <c r="H155" i="13"/>
  <c r="G155" i="13"/>
  <c r="F155" i="13"/>
  <c r="J154" i="13"/>
  <c r="I154" i="13"/>
  <c r="H154" i="13"/>
  <c r="G154" i="13"/>
  <c r="F154" i="13"/>
  <c r="J153" i="13"/>
  <c r="I153" i="13"/>
  <c r="H153" i="13"/>
  <c r="G153" i="13"/>
  <c r="F153" i="13"/>
  <c r="J152" i="13"/>
  <c r="I152" i="13"/>
  <c r="H152" i="13"/>
  <c r="G152" i="13"/>
  <c r="F152" i="13"/>
  <c r="J151" i="13"/>
  <c r="I151" i="13"/>
  <c r="H151" i="13"/>
  <c r="G151" i="13"/>
  <c r="F151" i="13"/>
  <c r="J150" i="13"/>
  <c r="I150" i="13"/>
  <c r="H150" i="13"/>
  <c r="G150" i="13"/>
  <c r="F150" i="13"/>
  <c r="J149" i="13"/>
  <c r="I149" i="13"/>
  <c r="H149" i="13"/>
  <c r="G149" i="13"/>
  <c r="F149" i="13"/>
  <c r="J148" i="13"/>
  <c r="I148" i="13"/>
  <c r="H148" i="13"/>
  <c r="G148" i="13"/>
  <c r="F148" i="13"/>
  <c r="J147" i="13"/>
  <c r="I147" i="13"/>
  <c r="H147" i="13"/>
  <c r="G147" i="13"/>
  <c r="F147" i="13"/>
  <c r="J146" i="13"/>
  <c r="I146" i="13"/>
  <c r="H146" i="13"/>
  <c r="G146" i="13"/>
  <c r="F146" i="13"/>
  <c r="J145" i="13"/>
  <c r="I145" i="13"/>
  <c r="H145" i="13"/>
  <c r="G145" i="13"/>
  <c r="F145" i="13"/>
  <c r="J144" i="13"/>
  <c r="I144" i="13"/>
  <c r="H144" i="13"/>
  <c r="G144" i="13"/>
  <c r="F144" i="13"/>
  <c r="J143" i="13"/>
  <c r="I143" i="13"/>
  <c r="H143" i="13"/>
  <c r="G143" i="13"/>
  <c r="F143" i="13"/>
  <c r="J142" i="13"/>
  <c r="I142" i="13"/>
  <c r="H142" i="13"/>
  <c r="G142" i="13"/>
  <c r="F142" i="13"/>
  <c r="J141" i="13"/>
  <c r="I141" i="13"/>
  <c r="H141" i="13"/>
  <c r="G141" i="13"/>
  <c r="F141" i="13"/>
  <c r="J140" i="13"/>
  <c r="I140" i="13"/>
  <c r="H140" i="13"/>
  <c r="G140" i="13"/>
  <c r="F140" i="13"/>
  <c r="J139" i="13"/>
  <c r="I139" i="13"/>
  <c r="H139" i="13"/>
  <c r="G139" i="13"/>
  <c r="F139" i="13"/>
  <c r="J138" i="13"/>
  <c r="I138" i="13"/>
  <c r="H138" i="13"/>
  <c r="G138" i="13"/>
  <c r="F138" i="13"/>
  <c r="J137" i="13"/>
  <c r="I137" i="13"/>
  <c r="H137" i="13"/>
  <c r="G137" i="13"/>
  <c r="F137" i="13"/>
  <c r="J136" i="13"/>
  <c r="I136" i="13"/>
  <c r="H136" i="13"/>
  <c r="G136" i="13"/>
  <c r="F136" i="13"/>
  <c r="J135" i="13"/>
  <c r="I135" i="13"/>
  <c r="H135" i="13"/>
  <c r="G135" i="13"/>
  <c r="F135" i="13"/>
  <c r="J134" i="13"/>
  <c r="I134" i="13"/>
  <c r="H134" i="13"/>
  <c r="G134" i="13"/>
  <c r="F134" i="13"/>
  <c r="J133" i="13"/>
  <c r="I133" i="13"/>
  <c r="H133" i="13"/>
  <c r="G133" i="13"/>
  <c r="F133" i="13"/>
  <c r="J132" i="13"/>
  <c r="I132" i="13"/>
  <c r="H132" i="13"/>
  <c r="G132" i="13"/>
  <c r="F132" i="13"/>
  <c r="J131" i="13"/>
  <c r="I131" i="13"/>
  <c r="H131" i="13"/>
  <c r="G131" i="13"/>
  <c r="F131" i="13"/>
  <c r="J130" i="13"/>
  <c r="I130" i="13"/>
  <c r="H130" i="13"/>
  <c r="G130" i="13"/>
  <c r="F130" i="13"/>
  <c r="J129" i="13"/>
  <c r="I129" i="13"/>
  <c r="H129" i="13"/>
  <c r="G129" i="13"/>
  <c r="F129" i="13"/>
  <c r="J128" i="13"/>
  <c r="I128" i="13"/>
  <c r="H128" i="13"/>
  <c r="G128" i="13"/>
  <c r="F128" i="13"/>
  <c r="J127" i="13"/>
  <c r="I127" i="13"/>
  <c r="H127" i="13"/>
  <c r="G127" i="13"/>
  <c r="F127" i="13"/>
  <c r="J126" i="13"/>
  <c r="I126" i="13"/>
  <c r="H126" i="13"/>
  <c r="G126" i="13"/>
  <c r="F126" i="13"/>
  <c r="J125" i="13"/>
  <c r="I125" i="13"/>
  <c r="H125" i="13"/>
  <c r="G125" i="13"/>
  <c r="F125" i="13"/>
  <c r="J124" i="13"/>
  <c r="I124" i="13"/>
  <c r="H124" i="13"/>
  <c r="G124" i="13"/>
  <c r="F124" i="13"/>
  <c r="J123" i="13"/>
  <c r="I123" i="13"/>
  <c r="H123" i="13"/>
  <c r="G123" i="13"/>
  <c r="F123" i="13"/>
  <c r="J122" i="13"/>
  <c r="I122" i="13"/>
  <c r="H122" i="13"/>
  <c r="G122" i="13"/>
  <c r="F122" i="13"/>
  <c r="J121" i="13"/>
  <c r="I121" i="13"/>
  <c r="H121" i="13"/>
  <c r="G121" i="13"/>
  <c r="F121" i="13"/>
  <c r="J120" i="13"/>
  <c r="I120" i="13"/>
  <c r="H120" i="13"/>
  <c r="G120" i="13"/>
  <c r="F120" i="13"/>
  <c r="J119" i="13"/>
  <c r="I119" i="13"/>
  <c r="H119" i="13"/>
  <c r="G119" i="13"/>
  <c r="F119" i="13"/>
  <c r="J118" i="13"/>
  <c r="I118" i="13"/>
  <c r="H118" i="13"/>
  <c r="G118" i="13"/>
  <c r="F118" i="13"/>
  <c r="J117" i="13"/>
  <c r="I117" i="13"/>
  <c r="H117" i="13"/>
  <c r="G117" i="13"/>
  <c r="F117" i="13"/>
  <c r="J116" i="13"/>
  <c r="I116" i="13"/>
  <c r="H116" i="13"/>
  <c r="G116" i="13"/>
  <c r="F116" i="13"/>
  <c r="J115" i="13"/>
  <c r="I115" i="13"/>
  <c r="H115" i="13"/>
  <c r="G115" i="13"/>
  <c r="F115" i="13"/>
  <c r="J114" i="13"/>
  <c r="I114" i="13"/>
  <c r="H114" i="13"/>
  <c r="G114" i="13"/>
  <c r="F114" i="13"/>
  <c r="J113" i="13"/>
  <c r="I113" i="13"/>
  <c r="H113" i="13"/>
  <c r="G113" i="13"/>
  <c r="F113" i="13"/>
  <c r="J112" i="13"/>
  <c r="I112" i="13"/>
  <c r="H112" i="13"/>
  <c r="G112" i="13"/>
  <c r="F112" i="13"/>
  <c r="J111" i="13"/>
  <c r="I111" i="13"/>
  <c r="H111" i="13"/>
  <c r="G111" i="13"/>
  <c r="F111" i="13"/>
  <c r="J110" i="13"/>
  <c r="I110" i="13"/>
  <c r="H110" i="13"/>
  <c r="G110" i="13"/>
  <c r="F110" i="13"/>
  <c r="J109" i="13"/>
  <c r="I109" i="13"/>
  <c r="H109" i="13"/>
  <c r="G109" i="13"/>
  <c r="F109" i="13"/>
  <c r="J108" i="13"/>
  <c r="I108" i="13"/>
  <c r="H108" i="13"/>
  <c r="G108" i="13"/>
  <c r="F108" i="13"/>
  <c r="J107" i="13"/>
  <c r="I107" i="13"/>
  <c r="H107" i="13"/>
  <c r="G107" i="13"/>
  <c r="F107" i="13"/>
  <c r="J106" i="13"/>
  <c r="I106" i="13"/>
  <c r="H106" i="13"/>
  <c r="G106" i="13"/>
  <c r="F106" i="13"/>
  <c r="J105" i="13"/>
  <c r="I105" i="13"/>
  <c r="H105" i="13"/>
  <c r="G105" i="13"/>
  <c r="F105" i="13"/>
  <c r="J104" i="13"/>
  <c r="I104" i="13"/>
  <c r="H104" i="13"/>
  <c r="G104" i="13"/>
  <c r="F104" i="13"/>
  <c r="J103" i="13"/>
  <c r="I103" i="13"/>
  <c r="H103" i="13"/>
  <c r="G103" i="13"/>
  <c r="F103" i="13"/>
  <c r="J102" i="13"/>
  <c r="I102" i="13"/>
  <c r="H102" i="13"/>
  <c r="G102" i="13"/>
  <c r="F102" i="13"/>
  <c r="J101" i="13"/>
  <c r="I101" i="13"/>
  <c r="H101" i="13"/>
  <c r="G101" i="13"/>
  <c r="F101" i="13"/>
  <c r="J100" i="13"/>
  <c r="I100" i="13"/>
  <c r="H100" i="13"/>
  <c r="G100" i="13"/>
  <c r="F100" i="13"/>
  <c r="J99" i="13"/>
  <c r="I99" i="13"/>
  <c r="H99" i="13"/>
  <c r="G99" i="13"/>
  <c r="F99" i="13"/>
  <c r="J98" i="13"/>
  <c r="I98" i="13"/>
  <c r="H98" i="13"/>
  <c r="G98" i="13"/>
  <c r="F98" i="13"/>
  <c r="J97" i="13"/>
  <c r="I97" i="13"/>
  <c r="H97" i="13"/>
  <c r="G97" i="13"/>
  <c r="F97" i="13"/>
  <c r="J96" i="13"/>
  <c r="I96" i="13"/>
  <c r="H96" i="13"/>
  <c r="G96" i="13"/>
  <c r="F96" i="13"/>
  <c r="J95" i="13"/>
  <c r="I95" i="13"/>
  <c r="H95" i="13"/>
  <c r="G95" i="13"/>
  <c r="F95" i="13"/>
  <c r="J94" i="13"/>
  <c r="I94" i="13"/>
  <c r="H94" i="13"/>
  <c r="G94" i="13"/>
  <c r="F94" i="13"/>
  <c r="J93" i="13"/>
  <c r="I93" i="13"/>
  <c r="H93" i="13"/>
  <c r="G93" i="13"/>
  <c r="F93" i="13"/>
  <c r="J92" i="13"/>
  <c r="I92" i="13"/>
  <c r="H92" i="13"/>
  <c r="G92" i="13"/>
  <c r="F92" i="13"/>
  <c r="J91" i="13"/>
  <c r="I91" i="13"/>
  <c r="H91" i="13"/>
  <c r="G91" i="13"/>
  <c r="F91" i="13"/>
  <c r="J90" i="13"/>
  <c r="I90" i="13"/>
  <c r="H90" i="13"/>
  <c r="G90" i="13"/>
  <c r="F90" i="13"/>
  <c r="J89" i="13"/>
  <c r="I89" i="13"/>
  <c r="H89" i="13"/>
  <c r="G89" i="13"/>
  <c r="F89" i="13"/>
  <c r="J88" i="13"/>
  <c r="I88" i="13"/>
  <c r="H88" i="13"/>
  <c r="G88" i="13"/>
  <c r="F88" i="13"/>
  <c r="J87" i="13"/>
  <c r="I87" i="13"/>
  <c r="H87" i="13"/>
  <c r="G87" i="13"/>
  <c r="F87" i="13"/>
  <c r="J86" i="13"/>
  <c r="I86" i="13"/>
  <c r="H86" i="13"/>
  <c r="G86" i="13"/>
  <c r="F86" i="13"/>
  <c r="J85" i="13"/>
  <c r="I85" i="13"/>
  <c r="H85" i="13"/>
  <c r="G85" i="13"/>
  <c r="F85" i="13"/>
  <c r="J84" i="13"/>
  <c r="I84" i="13"/>
  <c r="H84" i="13"/>
  <c r="G84" i="13"/>
  <c r="F84" i="13"/>
  <c r="J83" i="13"/>
  <c r="I83" i="13"/>
  <c r="H83" i="13"/>
  <c r="G83" i="13"/>
  <c r="F83" i="13"/>
  <c r="J82" i="13"/>
  <c r="I82" i="13"/>
  <c r="H82" i="13"/>
  <c r="G82" i="13"/>
  <c r="F82" i="13"/>
  <c r="J81" i="13"/>
  <c r="I81" i="13"/>
  <c r="H81" i="13"/>
  <c r="G81" i="13"/>
  <c r="F81" i="13"/>
  <c r="J80" i="13"/>
  <c r="I80" i="13"/>
  <c r="H80" i="13"/>
  <c r="G80" i="13"/>
  <c r="F80" i="13"/>
  <c r="J79" i="13"/>
  <c r="I79" i="13"/>
  <c r="H79" i="13"/>
  <c r="G79" i="13"/>
  <c r="F79" i="13"/>
  <c r="J78" i="13"/>
  <c r="I78" i="13"/>
  <c r="H78" i="13"/>
  <c r="G78" i="13"/>
  <c r="F78" i="13"/>
  <c r="J77" i="13"/>
  <c r="I77" i="13"/>
  <c r="H77" i="13"/>
  <c r="G77" i="13"/>
  <c r="F77" i="13"/>
  <c r="J76" i="13"/>
  <c r="I76" i="13"/>
  <c r="H76" i="13"/>
  <c r="G76" i="13"/>
  <c r="F76" i="13"/>
  <c r="J75" i="13"/>
  <c r="I75" i="13"/>
  <c r="H75" i="13"/>
  <c r="G75" i="13"/>
  <c r="F75" i="13"/>
  <c r="J74" i="13"/>
  <c r="I74" i="13"/>
  <c r="H74" i="13"/>
  <c r="G74" i="13"/>
  <c r="F74" i="13"/>
  <c r="J73" i="13"/>
  <c r="I73" i="13"/>
  <c r="H73" i="13"/>
  <c r="G73" i="13"/>
  <c r="F73" i="13"/>
  <c r="J72" i="13"/>
  <c r="I72" i="13"/>
  <c r="H72" i="13"/>
  <c r="G72" i="13"/>
  <c r="F72" i="13"/>
  <c r="J71" i="13"/>
  <c r="I71" i="13"/>
  <c r="H71" i="13"/>
  <c r="G71" i="13"/>
  <c r="F71" i="13"/>
  <c r="J70" i="13"/>
  <c r="I70" i="13"/>
  <c r="H70" i="13"/>
  <c r="G70" i="13"/>
  <c r="F70" i="13"/>
  <c r="J69" i="13"/>
  <c r="I69" i="13"/>
  <c r="H69" i="13"/>
  <c r="G69" i="13"/>
  <c r="F69" i="13"/>
  <c r="J68" i="13"/>
  <c r="I68" i="13"/>
  <c r="H68" i="13"/>
  <c r="G68" i="13"/>
  <c r="F68" i="13"/>
  <c r="J67" i="13"/>
  <c r="I67" i="13"/>
  <c r="H67" i="13"/>
  <c r="G67" i="13"/>
  <c r="F67" i="13"/>
  <c r="J66" i="13"/>
  <c r="I66" i="13"/>
  <c r="H66" i="13"/>
  <c r="G66" i="13"/>
  <c r="F66" i="13"/>
  <c r="J65" i="13"/>
  <c r="I65" i="13"/>
  <c r="H65" i="13"/>
  <c r="G65" i="13"/>
  <c r="F65" i="13"/>
  <c r="J64" i="13"/>
  <c r="I64" i="13"/>
  <c r="H64" i="13"/>
  <c r="G64" i="13"/>
  <c r="F64" i="13"/>
  <c r="J63" i="13"/>
  <c r="I63" i="13"/>
  <c r="H63" i="13"/>
  <c r="G63" i="13"/>
  <c r="F63" i="13"/>
  <c r="J62" i="13"/>
  <c r="I62" i="13"/>
  <c r="H62" i="13"/>
  <c r="G62" i="13"/>
  <c r="F62" i="13"/>
  <c r="J61" i="13"/>
  <c r="I61" i="13"/>
  <c r="H61" i="13"/>
  <c r="G61" i="13"/>
  <c r="F61" i="13"/>
  <c r="J60" i="13"/>
  <c r="I60" i="13"/>
  <c r="H60" i="13"/>
  <c r="G60" i="13"/>
  <c r="F60" i="13"/>
  <c r="J59" i="13"/>
  <c r="I59" i="13"/>
  <c r="H59" i="13"/>
  <c r="G59" i="13"/>
  <c r="F59" i="13"/>
  <c r="J58" i="13"/>
  <c r="I58" i="13"/>
  <c r="H58" i="13"/>
  <c r="G58" i="13"/>
  <c r="F58" i="13"/>
  <c r="J57" i="13"/>
  <c r="I57" i="13"/>
  <c r="H57" i="13"/>
  <c r="G57" i="13"/>
  <c r="F57" i="13"/>
  <c r="J56" i="13"/>
  <c r="I56" i="13"/>
  <c r="H56" i="13"/>
  <c r="G56" i="13"/>
  <c r="F56" i="13"/>
  <c r="J55" i="13"/>
  <c r="I55" i="13"/>
  <c r="H55" i="13"/>
  <c r="G55" i="13"/>
  <c r="F55" i="13"/>
  <c r="J54" i="13"/>
  <c r="I54" i="13"/>
  <c r="H54" i="13"/>
  <c r="G54" i="13"/>
  <c r="F54" i="13"/>
  <c r="J53" i="13"/>
  <c r="I53" i="13"/>
  <c r="H53" i="13"/>
  <c r="G53" i="13"/>
  <c r="F53" i="13"/>
  <c r="J52" i="13"/>
  <c r="I52" i="13"/>
  <c r="H52" i="13"/>
  <c r="G52" i="13"/>
  <c r="F52" i="13"/>
  <c r="J51" i="13"/>
  <c r="I51" i="13"/>
  <c r="H51" i="13"/>
  <c r="G51" i="13"/>
  <c r="F51" i="13"/>
  <c r="J50" i="13"/>
  <c r="I50" i="13"/>
  <c r="H50" i="13"/>
  <c r="G50" i="13"/>
  <c r="F50" i="13"/>
  <c r="J49" i="13"/>
  <c r="I49" i="13"/>
  <c r="H49" i="13"/>
  <c r="G49" i="13"/>
  <c r="F49" i="13"/>
  <c r="J48" i="13"/>
  <c r="I48" i="13"/>
  <c r="H48" i="13"/>
  <c r="G48" i="13"/>
  <c r="F48" i="13"/>
  <c r="J47" i="13"/>
  <c r="I47" i="13"/>
  <c r="H47" i="13"/>
  <c r="G47" i="13"/>
  <c r="F47" i="13"/>
  <c r="J46" i="13"/>
  <c r="I46" i="13"/>
  <c r="H46" i="13"/>
  <c r="G46" i="13"/>
  <c r="F46" i="13"/>
  <c r="J45" i="13"/>
  <c r="I45" i="13"/>
  <c r="H45" i="13"/>
  <c r="G45" i="13"/>
  <c r="F45" i="13"/>
  <c r="J44" i="13"/>
  <c r="I44" i="13"/>
  <c r="H44" i="13"/>
  <c r="G44" i="13"/>
  <c r="F44" i="13"/>
  <c r="J43" i="13"/>
  <c r="I43" i="13"/>
  <c r="H43" i="13"/>
  <c r="G43" i="13"/>
  <c r="F43" i="13"/>
  <c r="J42" i="13"/>
  <c r="I42" i="13"/>
  <c r="H42" i="13"/>
  <c r="G42" i="13"/>
  <c r="F42" i="13"/>
  <c r="J41" i="13"/>
  <c r="I41" i="13"/>
  <c r="H41" i="13"/>
  <c r="G41" i="13"/>
  <c r="F41" i="13"/>
  <c r="J40" i="13"/>
  <c r="I40" i="13"/>
  <c r="H40" i="13"/>
  <c r="G40" i="13"/>
  <c r="F40" i="13"/>
  <c r="J39" i="13"/>
  <c r="I39" i="13"/>
  <c r="H39" i="13"/>
  <c r="G39" i="13"/>
  <c r="F39" i="13"/>
  <c r="J38" i="13"/>
  <c r="I38" i="13"/>
  <c r="H38" i="13"/>
  <c r="G38" i="13"/>
  <c r="F38" i="13"/>
  <c r="J37" i="13"/>
  <c r="I37" i="13"/>
  <c r="H37" i="13"/>
  <c r="G37" i="13"/>
  <c r="F37" i="13"/>
  <c r="J36" i="13"/>
  <c r="I36" i="13"/>
  <c r="H36" i="13"/>
  <c r="G36" i="13"/>
  <c r="F36" i="13"/>
  <c r="J35" i="13"/>
  <c r="I35" i="13"/>
  <c r="H35" i="13"/>
  <c r="G35" i="13"/>
  <c r="F35" i="13"/>
  <c r="J34" i="13"/>
  <c r="I34" i="13"/>
  <c r="H34" i="13"/>
  <c r="G34" i="13"/>
  <c r="F34" i="13"/>
  <c r="J33" i="13"/>
  <c r="I33" i="13"/>
  <c r="H33" i="13"/>
  <c r="G33" i="13"/>
  <c r="F33" i="13"/>
  <c r="J32" i="13"/>
  <c r="I32" i="13"/>
  <c r="H32" i="13"/>
  <c r="G32" i="13"/>
  <c r="F32" i="13"/>
  <c r="J31" i="13"/>
  <c r="I31" i="13"/>
  <c r="H31" i="13"/>
  <c r="G31" i="13"/>
  <c r="F31" i="13"/>
  <c r="J30" i="13"/>
  <c r="I30" i="13"/>
  <c r="H30" i="13"/>
  <c r="G30" i="13"/>
  <c r="F30" i="13"/>
  <c r="J29" i="13"/>
  <c r="I29" i="13"/>
  <c r="H29" i="13"/>
  <c r="G29" i="13"/>
  <c r="F29" i="13"/>
  <c r="J28" i="13"/>
  <c r="I28" i="13"/>
  <c r="H28" i="13"/>
  <c r="G28" i="13"/>
  <c r="F28" i="13"/>
  <c r="J27" i="13"/>
  <c r="I27" i="13"/>
  <c r="H27" i="13"/>
  <c r="G27" i="13"/>
  <c r="F27" i="13"/>
  <c r="J26" i="13"/>
  <c r="I26" i="13"/>
  <c r="H26" i="13"/>
  <c r="G26" i="13"/>
  <c r="F26" i="13"/>
  <c r="J25" i="13"/>
  <c r="I25" i="13"/>
  <c r="H25" i="13"/>
  <c r="G25" i="13"/>
  <c r="F25" i="13"/>
  <c r="J24" i="13"/>
  <c r="I24" i="13"/>
  <c r="H24" i="13"/>
  <c r="G24" i="13"/>
  <c r="F24" i="13"/>
  <c r="J23" i="13"/>
  <c r="I23" i="13"/>
  <c r="H23" i="13"/>
  <c r="G23" i="13"/>
  <c r="F23" i="13"/>
  <c r="J22" i="13"/>
  <c r="I22" i="13"/>
  <c r="H22" i="13"/>
  <c r="G22" i="13"/>
  <c r="F22" i="13"/>
  <c r="J21" i="13"/>
  <c r="I21" i="13"/>
  <c r="H21" i="13"/>
  <c r="G21" i="13"/>
  <c r="F21" i="13"/>
  <c r="J20" i="13"/>
  <c r="I20" i="13"/>
  <c r="H20" i="13"/>
  <c r="G20" i="13"/>
  <c r="F20" i="13"/>
  <c r="J19" i="13"/>
  <c r="I19" i="13"/>
  <c r="H19" i="13"/>
  <c r="G19" i="13"/>
  <c r="F19" i="13"/>
  <c r="J18" i="13"/>
  <c r="I18" i="13"/>
  <c r="H18" i="13"/>
  <c r="G18" i="13"/>
  <c r="F18" i="13"/>
  <c r="J17" i="13"/>
  <c r="I17" i="13"/>
  <c r="H17" i="13"/>
  <c r="G17" i="13"/>
  <c r="F17" i="13"/>
  <c r="J16" i="13"/>
  <c r="I16" i="13"/>
  <c r="H16" i="13"/>
  <c r="G16" i="13"/>
  <c r="F16" i="13"/>
  <c r="J15" i="13"/>
  <c r="I15" i="13"/>
  <c r="H15" i="13"/>
  <c r="G15" i="13"/>
  <c r="F15" i="13"/>
  <c r="J14" i="13"/>
  <c r="I14" i="13"/>
  <c r="H14" i="13"/>
  <c r="G14" i="13"/>
  <c r="F14" i="13"/>
  <c r="J13" i="13"/>
  <c r="I13" i="13"/>
  <c r="H13" i="13"/>
  <c r="G13" i="13"/>
  <c r="F13" i="13"/>
  <c r="J12" i="13"/>
  <c r="I12" i="13"/>
  <c r="H12" i="13"/>
  <c r="G12" i="13"/>
  <c r="F12" i="13"/>
  <c r="J11" i="13"/>
  <c r="I11" i="13"/>
  <c r="H11" i="13"/>
  <c r="G11" i="13"/>
  <c r="F11" i="13"/>
  <c r="J10" i="13"/>
  <c r="I10" i="13"/>
  <c r="H10" i="13"/>
  <c r="G10" i="13"/>
  <c r="F10" i="13"/>
  <c r="J9" i="13"/>
  <c r="I9" i="13"/>
  <c r="H9" i="13"/>
  <c r="G9" i="13"/>
  <c r="F9" i="13"/>
  <c r="J8" i="13"/>
  <c r="I8" i="13"/>
  <c r="H8" i="13"/>
  <c r="G8" i="13"/>
  <c r="F8" i="13"/>
  <c r="J7" i="13"/>
  <c r="I7" i="13"/>
  <c r="H7" i="13"/>
  <c r="G7" i="13"/>
  <c r="F7" i="13"/>
  <c r="J6" i="13"/>
  <c r="I6" i="13"/>
  <c r="H6" i="13"/>
  <c r="G6" i="13"/>
  <c r="F6" i="13"/>
  <c r="J5" i="13"/>
  <c r="I5" i="13"/>
  <c r="H5" i="13"/>
  <c r="G5" i="13"/>
  <c r="F5" i="13"/>
  <c r="J4" i="13"/>
  <c r="I4" i="13"/>
  <c r="H4" i="13"/>
  <c r="G4" i="13"/>
  <c r="F4" i="13"/>
  <c r="J3" i="13"/>
  <c r="I3" i="13"/>
  <c r="H3" i="13"/>
  <c r="G3" i="13"/>
  <c r="F3" i="13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9" i="12"/>
  <c r="K8" i="12"/>
  <c r="K7" i="12"/>
  <c r="K6" i="12"/>
  <c r="K5" i="12"/>
  <c r="K4" i="12"/>
  <c r="K3" i="12"/>
  <c r="K2" i="12"/>
  <c r="K1" i="12"/>
  <c r="Z83" i="11"/>
  <c r="Y83" i="11"/>
  <c r="X83" i="11"/>
  <c r="W83" i="11"/>
  <c r="Z82" i="11"/>
  <c r="Y82" i="11"/>
  <c r="X82" i="11"/>
  <c r="W82" i="11"/>
  <c r="Z81" i="11"/>
  <c r="Y81" i="11"/>
  <c r="X81" i="11"/>
  <c r="W81" i="11"/>
  <c r="Z80" i="11"/>
  <c r="Y80" i="11"/>
  <c r="X80" i="11"/>
  <c r="W80" i="11"/>
  <c r="Z79" i="11"/>
  <c r="Y79" i="11"/>
  <c r="X79" i="11"/>
  <c r="W79" i="11"/>
  <c r="Z78" i="11"/>
  <c r="Y78" i="11"/>
  <c r="X78" i="11"/>
  <c r="W78" i="11"/>
  <c r="Z61" i="11"/>
  <c r="Y61" i="11"/>
  <c r="X61" i="11"/>
  <c r="W61" i="11"/>
  <c r="Z60" i="11"/>
  <c r="Y60" i="11"/>
  <c r="X60" i="11"/>
  <c r="W60" i="11"/>
  <c r="Z59" i="11"/>
  <c r="Y59" i="11"/>
  <c r="X59" i="11"/>
  <c r="W59" i="11"/>
  <c r="Z58" i="11"/>
  <c r="Y58" i="11"/>
  <c r="X58" i="11"/>
  <c r="W58" i="11"/>
  <c r="Z57" i="11"/>
  <c r="Y57" i="11"/>
  <c r="X57" i="11"/>
  <c r="W57" i="11"/>
  <c r="Z56" i="11"/>
  <c r="Y56" i="11"/>
  <c r="X56" i="11"/>
  <c r="W56" i="11"/>
  <c r="R24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AE5" i="11"/>
  <c r="X5" i="11"/>
  <c r="X4" i="11"/>
  <c r="R4" i="11"/>
  <c r="AA94" i="10"/>
  <c r="AB94" i="10" s="1"/>
  <c r="W94" i="10"/>
  <c r="X94" i="10" s="1"/>
  <c r="AB93" i="10"/>
  <c r="X93" i="10"/>
  <c r="AB92" i="10"/>
  <c r="X92" i="10"/>
  <c r="AB91" i="10"/>
  <c r="X91" i="10"/>
  <c r="AB90" i="10"/>
  <c r="X90" i="10"/>
  <c r="AB89" i="10"/>
  <c r="X89" i="10"/>
  <c r="AB88" i="10"/>
  <c r="X88" i="10"/>
  <c r="AF83" i="10"/>
  <c r="AE83" i="10"/>
  <c r="AD83" i="10"/>
  <c r="AC83" i="10"/>
  <c r="AF82" i="10"/>
  <c r="AE82" i="10"/>
  <c r="AD82" i="10"/>
  <c r="AC82" i="10"/>
  <c r="AF81" i="10"/>
  <c r="AE81" i="10"/>
  <c r="AD81" i="10"/>
  <c r="AC81" i="10"/>
  <c r="AF80" i="10"/>
  <c r="AE80" i="10"/>
  <c r="AD80" i="10"/>
  <c r="AC80" i="10"/>
  <c r="AF79" i="10"/>
  <c r="AE79" i="10"/>
  <c r="AD79" i="10"/>
  <c r="AC79" i="10"/>
  <c r="AF78" i="10"/>
  <c r="AD78" i="10"/>
  <c r="AC78" i="10"/>
  <c r="AA72" i="10"/>
  <c r="AA71" i="10"/>
  <c r="AA70" i="10"/>
  <c r="AA69" i="10"/>
  <c r="AA68" i="10"/>
  <c r="AF61" i="10"/>
  <c r="AE61" i="10"/>
  <c r="AD61" i="10"/>
  <c r="AC61" i="10"/>
  <c r="AF60" i="10"/>
  <c r="AE60" i="10"/>
  <c r="AD60" i="10"/>
  <c r="AC60" i="10"/>
  <c r="AF59" i="10"/>
  <c r="AE59" i="10"/>
  <c r="AD59" i="10"/>
  <c r="AC59" i="10"/>
  <c r="AF58" i="10"/>
  <c r="AE58" i="10"/>
  <c r="AD58" i="10"/>
  <c r="AC58" i="10"/>
  <c r="AF57" i="10"/>
  <c r="AE57" i="10"/>
  <c r="AD57" i="10"/>
  <c r="AC57" i="10"/>
  <c r="AF56" i="10"/>
  <c r="AD56" i="10"/>
  <c r="AC56" i="10"/>
  <c r="AA50" i="10"/>
  <c r="AA49" i="10"/>
  <c r="AA48" i="10"/>
  <c r="AA47" i="10"/>
  <c r="AA46" i="10"/>
  <c r="AF39" i="10"/>
  <c r="AE39" i="10"/>
  <c r="AD39" i="10"/>
  <c r="AC39" i="10"/>
  <c r="AF38" i="10"/>
  <c r="AE38" i="10"/>
  <c r="AD38" i="10"/>
  <c r="AC38" i="10"/>
  <c r="AF37" i="10"/>
  <c r="AE37" i="10"/>
  <c r="AD37" i="10"/>
  <c r="AC37" i="10"/>
  <c r="AF36" i="10"/>
  <c r="AE36" i="10"/>
  <c r="AD36" i="10"/>
  <c r="AC36" i="10"/>
  <c r="AF35" i="10"/>
  <c r="AE35" i="10"/>
  <c r="AD35" i="10"/>
  <c r="AC35" i="10"/>
  <c r="AF34" i="10"/>
  <c r="AD34" i="10"/>
  <c r="AC34" i="10"/>
  <c r="R24" i="10"/>
  <c r="X19" i="10"/>
  <c r="X18" i="10"/>
  <c r="X17" i="10"/>
  <c r="X16" i="10"/>
  <c r="X15" i="10"/>
  <c r="X14" i="10"/>
  <c r="X13" i="10"/>
  <c r="X12" i="10"/>
  <c r="X11" i="10"/>
  <c r="T11" i="10"/>
  <c r="E11" i="10"/>
  <c r="X10" i="10"/>
  <c r="T10" i="10"/>
  <c r="E10" i="10"/>
  <c r="X9" i="10"/>
  <c r="X8" i="10"/>
  <c r="C8" i="10"/>
  <c r="X7" i="10"/>
  <c r="C7" i="10"/>
  <c r="J11" i="10" s="1"/>
  <c r="X6" i="10"/>
  <c r="C6" i="10"/>
  <c r="J10" i="10" s="1"/>
  <c r="X5" i="10"/>
  <c r="AE4" i="10"/>
  <c r="AC4" i="10"/>
  <c r="X4" i="10"/>
  <c r="R4" i="10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J216" i="8"/>
  <c r="E216" i="8"/>
  <c r="J215" i="8"/>
  <c r="E215" i="8"/>
  <c r="J214" i="8"/>
  <c r="E214" i="8"/>
  <c r="J213" i="8"/>
  <c r="E213" i="8"/>
  <c r="J212" i="8"/>
  <c r="E212" i="8"/>
  <c r="J211" i="8"/>
  <c r="E211" i="8"/>
  <c r="J210" i="8"/>
  <c r="E210" i="8"/>
  <c r="J209" i="8"/>
  <c r="E209" i="8"/>
  <c r="J208" i="8"/>
  <c r="E208" i="8"/>
  <c r="J207" i="8"/>
  <c r="E207" i="8"/>
  <c r="J206" i="8"/>
  <c r="E206" i="8"/>
  <c r="J205" i="8"/>
  <c r="E205" i="8"/>
  <c r="J204" i="8"/>
  <c r="E204" i="8"/>
  <c r="J203" i="8"/>
  <c r="E203" i="8"/>
  <c r="J202" i="8"/>
  <c r="E202" i="8"/>
  <c r="J201" i="8"/>
  <c r="E201" i="8"/>
  <c r="J200" i="8"/>
  <c r="E200" i="8"/>
  <c r="J199" i="8"/>
  <c r="E199" i="8"/>
  <c r="J198" i="8"/>
  <c r="E198" i="8"/>
  <c r="J197" i="8"/>
  <c r="E197" i="8"/>
  <c r="J196" i="8"/>
  <c r="E196" i="8"/>
  <c r="J195" i="8"/>
  <c r="E195" i="8"/>
  <c r="J194" i="8"/>
  <c r="E194" i="8"/>
  <c r="J193" i="8"/>
  <c r="E193" i="8"/>
  <c r="J192" i="8"/>
  <c r="E192" i="8"/>
  <c r="J191" i="8"/>
  <c r="E191" i="8"/>
  <c r="J190" i="8"/>
  <c r="E190" i="8"/>
  <c r="J189" i="8"/>
  <c r="E189" i="8"/>
  <c r="J188" i="8"/>
  <c r="E188" i="8"/>
  <c r="J187" i="8"/>
  <c r="E187" i="8"/>
  <c r="J186" i="8"/>
  <c r="E186" i="8"/>
  <c r="J185" i="8"/>
  <c r="E185" i="8"/>
  <c r="J184" i="8"/>
  <c r="E184" i="8"/>
  <c r="J183" i="8"/>
  <c r="E183" i="8"/>
  <c r="J182" i="8"/>
  <c r="E182" i="8"/>
  <c r="J181" i="8"/>
  <c r="E181" i="8"/>
  <c r="J180" i="8"/>
  <c r="E180" i="8"/>
  <c r="J179" i="8"/>
  <c r="E179" i="8"/>
  <c r="J178" i="8"/>
  <c r="E178" i="8"/>
  <c r="J177" i="8"/>
  <c r="E177" i="8"/>
  <c r="J176" i="8"/>
  <c r="H176" i="8" a="1"/>
  <c r="H176" i="8" s="1"/>
  <c r="G176" i="8" a="1"/>
  <c r="G176" i="8" s="1"/>
  <c r="E176" i="8"/>
  <c r="J175" i="8"/>
  <c r="H175" i="8" a="1"/>
  <c r="H175" i="8" s="1"/>
  <c r="G175" i="8" a="1"/>
  <c r="G175" i="8" s="1"/>
  <c r="E175" i="8"/>
  <c r="J174" i="8"/>
  <c r="H174" i="8" a="1"/>
  <c r="H174" i="8" s="1"/>
  <c r="G174" i="8" a="1"/>
  <c r="G174" i="8" s="1"/>
  <c r="E174" i="8"/>
  <c r="J173" i="8"/>
  <c r="H173" i="8" a="1"/>
  <c r="H173" i="8" s="1"/>
  <c r="G173" i="8" a="1"/>
  <c r="G173" i="8" s="1"/>
  <c r="E173" i="8"/>
  <c r="J172" i="8"/>
  <c r="H172" i="8" a="1"/>
  <c r="H172" i="8" s="1"/>
  <c r="G172" i="8" a="1"/>
  <c r="G172" i="8" s="1"/>
  <c r="E172" i="8"/>
  <c r="J171" i="8"/>
  <c r="H171" i="8" a="1"/>
  <c r="H171" i="8" s="1"/>
  <c r="G171" i="8" a="1"/>
  <c r="G171" i="8" s="1"/>
  <c r="E171" i="8"/>
  <c r="J170" i="8"/>
  <c r="H170" i="8" a="1"/>
  <c r="H170" i="8" s="1"/>
  <c r="G170" i="8" a="1"/>
  <c r="G170" i="8" s="1"/>
  <c r="E170" i="8"/>
  <c r="J169" i="8"/>
  <c r="E169" i="8"/>
  <c r="J168" i="8"/>
  <c r="H168" i="8" a="1"/>
  <c r="H168" i="8" s="1"/>
  <c r="G168" i="8" a="1"/>
  <c r="G168" i="8" s="1"/>
  <c r="E168" i="8"/>
  <c r="J167" i="8"/>
  <c r="H167" i="8" a="1"/>
  <c r="H167" i="8" s="1"/>
  <c r="G167" i="8" a="1"/>
  <c r="G167" i="8" s="1"/>
  <c r="E167" i="8"/>
  <c r="J166" i="8"/>
  <c r="H166" i="8" a="1"/>
  <c r="H166" i="8" s="1"/>
  <c r="G166" i="8" a="1"/>
  <c r="G166" i="8" s="1"/>
  <c r="E166" i="8"/>
  <c r="J165" i="8"/>
  <c r="H165" i="8" a="1"/>
  <c r="H165" i="8" s="1"/>
  <c r="G165" i="8" a="1"/>
  <c r="G165" i="8" s="1"/>
  <c r="E165" i="8"/>
  <c r="J164" i="8"/>
  <c r="H164" i="8" a="1"/>
  <c r="H164" i="8" s="1"/>
  <c r="G164" i="8" a="1"/>
  <c r="G164" i="8" s="1"/>
  <c r="E164" i="8"/>
  <c r="J163" i="8"/>
  <c r="H163" i="8" a="1"/>
  <c r="H163" i="8" s="1"/>
  <c r="G163" i="8" a="1"/>
  <c r="G163" i="8" s="1"/>
  <c r="E163" i="8"/>
  <c r="J162" i="8"/>
  <c r="H162" i="8" a="1"/>
  <c r="H162" i="8" s="1"/>
  <c r="G162" i="8" a="1"/>
  <c r="G162" i="8" s="1"/>
  <c r="E162" i="8"/>
  <c r="J161" i="8"/>
  <c r="H161" i="8" a="1"/>
  <c r="H161" i="8" s="1"/>
  <c r="G161" i="8" a="1"/>
  <c r="G161" i="8" s="1"/>
  <c r="E161" i="8"/>
  <c r="J160" i="8"/>
  <c r="H160" i="8" a="1"/>
  <c r="H160" i="8" s="1"/>
  <c r="G160" i="8" a="1"/>
  <c r="G160" i="8" s="1"/>
  <c r="E160" i="8"/>
  <c r="J159" i="8"/>
  <c r="H159" i="8" a="1"/>
  <c r="H159" i="8" s="1"/>
  <c r="G159" i="8" a="1"/>
  <c r="G159" i="8" s="1"/>
  <c r="E159" i="8"/>
  <c r="J158" i="8"/>
  <c r="H158" i="8" a="1"/>
  <c r="H158" i="8" s="1"/>
  <c r="G158" i="8" a="1"/>
  <c r="G158" i="8" s="1"/>
  <c r="E158" i="8"/>
  <c r="J157" i="8"/>
  <c r="H157" i="8" a="1"/>
  <c r="H157" i="8" s="1"/>
  <c r="G157" i="8" a="1"/>
  <c r="G157" i="8" s="1"/>
  <c r="E157" i="8"/>
  <c r="J156" i="8"/>
  <c r="H156" i="8" a="1"/>
  <c r="H156" i="8" s="1"/>
  <c r="G156" i="8" a="1"/>
  <c r="G156" i="8" s="1"/>
  <c r="E156" i="8"/>
  <c r="J155" i="8"/>
  <c r="E155" i="8"/>
  <c r="J154" i="8"/>
  <c r="E154" i="8"/>
  <c r="J153" i="8"/>
  <c r="F153" i="8"/>
  <c r="E153" i="8"/>
  <c r="J152" i="8"/>
  <c r="F152" i="8"/>
  <c r="E152" i="8"/>
  <c r="J151" i="8"/>
  <c r="F151" i="8"/>
  <c r="E151" i="8"/>
  <c r="J150" i="8"/>
  <c r="E150" i="8"/>
  <c r="J149" i="8"/>
  <c r="F149" i="8"/>
  <c r="E149" i="8"/>
  <c r="J148" i="8"/>
  <c r="E148" i="8"/>
  <c r="J147" i="8"/>
  <c r="E147" i="8"/>
  <c r="J146" i="8"/>
  <c r="E146" i="8"/>
  <c r="J145" i="8"/>
  <c r="E145" i="8"/>
  <c r="J144" i="8"/>
  <c r="E144" i="8"/>
  <c r="J143" i="8"/>
  <c r="E143" i="8"/>
  <c r="J142" i="8"/>
  <c r="E142" i="8"/>
  <c r="J141" i="8"/>
  <c r="E141" i="8"/>
  <c r="J140" i="8"/>
  <c r="E140" i="8"/>
  <c r="J139" i="8"/>
  <c r="F139" i="8"/>
  <c r="E139" i="8"/>
  <c r="J138" i="8"/>
  <c r="E138" i="8"/>
  <c r="J137" i="8"/>
  <c r="F137" i="8"/>
  <c r="E137" i="8"/>
  <c r="J136" i="8"/>
  <c r="E136" i="8"/>
  <c r="J135" i="8"/>
  <c r="E135" i="8"/>
  <c r="J134" i="8"/>
  <c r="F134" i="8"/>
  <c r="E134" i="8"/>
  <c r="J133" i="8"/>
  <c r="F133" i="8"/>
  <c r="E133" i="8"/>
  <c r="J132" i="8"/>
  <c r="E132" i="8"/>
  <c r="J131" i="8"/>
  <c r="E131" i="8"/>
  <c r="J130" i="8"/>
  <c r="E130" i="8"/>
  <c r="J129" i="8"/>
  <c r="E129" i="8"/>
  <c r="J128" i="8"/>
  <c r="F128" i="8"/>
  <c r="E128" i="8"/>
  <c r="J127" i="8"/>
  <c r="F127" i="8"/>
  <c r="E127" i="8"/>
  <c r="J126" i="8"/>
  <c r="E126" i="8"/>
  <c r="J125" i="8"/>
  <c r="E125" i="8"/>
  <c r="J124" i="8"/>
  <c r="E124" i="8"/>
  <c r="J123" i="8"/>
  <c r="F123" i="8"/>
  <c r="E123" i="8"/>
  <c r="J122" i="8"/>
  <c r="F122" i="8"/>
  <c r="E122" i="8"/>
  <c r="J121" i="8"/>
  <c r="E121" i="8"/>
  <c r="J120" i="8"/>
  <c r="F120" i="8"/>
  <c r="E120" i="8"/>
  <c r="J119" i="8"/>
  <c r="E119" i="8"/>
  <c r="J118" i="8"/>
  <c r="E118" i="8"/>
  <c r="J117" i="8"/>
  <c r="F117" i="8"/>
  <c r="E117" i="8"/>
  <c r="J116" i="8"/>
  <c r="F116" i="8"/>
  <c r="E116" i="8"/>
  <c r="J115" i="8"/>
  <c r="E115" i="8"/>
  <c r="J114" i="8"/>
  <c r="E114" i="8"/>
  <c r="J113" i="8"/>
  <c r="E113" i="8"/>
  <c r="J112" i="8"/>
  <c r="F112" i="8"/>
  <c r="E112" i="8"/>
  <c r="J111" i="8"/>
  <c r="F111" i="8"/>
  <c r="E111" i="8"/>
  <c r="J110" i="8"/>
  <c r="F110" i="8"/>
  <c r="E110" i="8"/>
  <c r="J109" i="8"/>
  <c r="E109" i="8"/>
  <c r="J108" i="8"/>
  <c r="F108" i="8"/>
  <c r="E108" i="8"/>
  <c r="J107" i="8"/>
  <c r="F107" i="8"/>
  <c r="E107" i="8"/>
  <c r="J106" i="8"/>
  <c r="F106" i="8"/>
  <c r="E106" i="8"/>
  <c r="J105" i="8"/>
  <c r="F105" i="8"/>
  <c r="E105" i="8"/>
  <c r="J104" i="8"/>
  <c r="E104" i="8"/>
  <c r="J103" i="8"/>
  <c r="E103" i="8"/>
  <c r="J102" i="8"/>
  <c r="E102" i="8"/>
  <c r="J101" i="8"/>
  <c r="E101" i="8"/>
  <c r="J100" i="8"/>
  <c r="F100" i="8"/>
  <c r="E100" i="8"/>
  <c r="J99" i="8"/>
  <c r="F99" i="8"/>
  <c r="E99" i="8"/>
  <c r="J98" i="8"/>
  <c r="E98" i="8"/>
  <c r="J97" i="8"/>
  <c r="F97" i="8"/>
  <c r="E97" i="8"/>
  <c r="J96" i="8"/>
  <c r="F96" i="8"/>
  <c r="E96" i="8"/>
  <c r="J95" i="8"/>
  <c r="F95" i="8"/>
  <c r="E95" i="8"/>
  <c r="J94" i="8"/>
  <c r="F94" i="8"/>
  <c r="E94" i="8"/>
  <c r="J93" i="8"/>
  <c r="E93" i="8"/>
  <c r="J92" i="8"/>
  <c r="F92" i="8"/>
  <c r="E92" i="8"/>
  <c r="J91" i="8"/>
  <c r="F91" i="8"/>
  <c r="E91" i="8"/>
  <c r="J90" i="8"/>
  <c r="F90" i="8"/>
  <c r="E90" i="8"/>
  <c r="J89" i="8"/>
  <c r="F89" i="8"/>
  <c r="E89" i="8"/>
  <c r="J88" i="8"/>
  <c r="E88" i="8"/>
  <c r="J87" i="8"/>
  <c r="E87" i="8"/>
  <c r="J86" i="8"/>
  <c r="F86" i="8"/>
  <c r="E86" i="8"/>
  <c r="E85" i="8"/>
  <c r="J84" i="8"/>
  <c r="E84" i="8"/>
  <c r="E83" i="8"/>
  <c r="J82" i="8"/>
  <c r="E82" i="8"/>
  <c r="E81" i="8"/>
  <c r="J80" i="8"/>
  <c r="E80" i="8"/>
  <c r="J79" i="8"/>
  <c r="F79" i="8"/>
  <c r="E79" i="8"/>
  <c r="J78" i="8"/>
  <c r="F78" i="8"/>
  <c r="E78" i="8"/>
  <c r="J77" i="8"/>
  <c r="F77" i="8"/>
  <c r="E77" i="8"/>
  <c r="E76" i="8"/>
  <c r="E75" i="8"/>
  <c r="J74" i="8"/>
  <c r="E74" i="8"/>
  <c r="E73" i="8"/>
  <c r="J72" i="8"/>
  <c r="F72" i="8"/>
  <c r="E72" i="8"/>
  <c r="E71" i="8"/>
  <c r="J70" i="8"/>
  <c r="E70" i="8"/>
  <c r="J69" i="8"/>
  <c r="F69" i="8"/>
  <c r="E69" i="8"/>
  <c r="J68" i="8"/>
  <c r="F68" i="8"/>
  <c r="E68" i="8"/>
  <c r="J67" i="8"/>
  <c r="F67" i="8"/>
  <c r="E67" i="8"/>
  <c r="J66" i="8"/>
  <c r="F66" i="8"/>
  <c r="E66" i="8"/>
  <c r="E65" i="8"/>
  <c r="J64" i="8"/>
  <c r="E64" i="8"/>
  <c r="J63" i="8"/>
  <c r="E63" i="8"/>
  <c r="E62" i="8"/>
  <c r="J61" i="8"/>
  <c r="F61" i="8"/>
  <c r="E61" i="8"/>
  <c r="E60" i="8"/>
  <c r="J59" i="8"/>
  <c r="F59" i="8"/>
  <c r="E59" i="8"/>
  <c r="J58" i="8"/>
  <c r="F58" i="8"/>
  <c r="E58" i="8"/>
  <c r="J57" i="8"/>
  <c r="F57" i="8"/>
  <c r="E57" i="8"/>
  <c r="J56" i="8"/>
  <c r="F56" i="8"/>
  <c r="E56" i="8"/>
  <c r="J55" i="8"/>
  <c r="E55" i="8"/>
  <c r="J54" i="8"/>
  <c r="E54" i="8"/>
  <c r="J53" i="8"/>
  <c r="E53" i="8"/>
  <c r="J52" i="8"/>
  <c r="E52" i="8"/>
  <c r="J51" i="8"/>
  <c r="J50" i="8"/>
  <c r="F50" i="8"/>
  <c r="E50" i="8"/>
  <c r="J49" i="8"/>
  <c r="F49" i="8"/>
  <c r="E49" i="8"/>
  <c r="J48" i="8"/>
  <c r="F48" i="8"/>
  <c r="E48" i="8"/>
  <c r="J47" i="8"/>
  <c r="F47" i="8"/>
  <c r="E47" i="8"/>
  <c r="J46" i="8"/>
  <c r="F46" i="8"/>
  <c r="E46" i="8"/>
  <c r="J45" i="8"/>
  <c r="F45" i="8"/>
  <c r="E45" i="8"/>
  <c r="J44" i="8"/>
  <c r="F44" i="8"/>
  <c r="E44" i="8"/>
  <c r="J43" i="8"/>
  <c r="J42" i="8"/>
  <c r="E42" i="8"/>
  <c r="J41" i="8"/>
  <c r="F41" i="8"/>
  <c r="E41" i="8"/>
  <c r="J40" i="8"/>
  <c r="F40" i="8"/>
  <c r="E40" i="8"/>
  <c r="J39" i="8"/>
  <c r="E39" i="8"/>
  <c r="J38" i="8"/>
  <c r="F38" i="8"/>
  <c r="E38" i="8"/>
  <c r="J37" i="8"/>
  <c r="E37" i="8"/>
  <c r="J36" i="8"/>
  <c r="E36" i="8"/>
  <c r="J35" i="8"/>
  <c r="J34" i="8"/>
  <c r="F34" i="8"/>
  <c r="E34" i="8"/>
  <c r="J33" i="8"/>
  <c r="E33" i="8"/>
  <c r="J32" i="8"/>
  <c r="J31" i="8"/>
  <c r="F31" i="8"/>
  <c r="E31" i="8"/>
  <c r="J30" i="8"/>
  <c r="E30" i="8"/>
  <c r="J29" i="8"/>
  <c r="E29" i="8"/>
  <c r="J28" i="8"/>
  <c r="F28" i="8"/>
  <c r="E28" i="8"/>
  <c r="J27" i="8"/>
  <c r="F27" i="8"/>
  <c r="E27" i="8"/>
  <c r="J26" i="8"/>
  <c r="F26" i="8"/>
  <c r="E26" i="8"/>
  <c r="J25" i="8"/>
  <c r="F25" i="8"/>
  <c r="E25" i="8"/>
  <c r="E24" i="8"/>
  <c r="E23" i="8"/>
  <c r="E22" i="8"/>
  <c r="E21" i="8"/>
  <c r="J20" i="8"/>
  <c r="E20" i="8"/>
  <c r="E19" i="8"/>
  <c r="E18" i="8"/>
  <c r="E17" i="8"/>
  <c r="E16" i="8"/>
  <c r="E15" i="8"/>
  <c r="E13" i="8"/>
  <c r="E12" i="8"/>
  <c r="E11" i="8"/>
  <c r="E10" i="8"/>
  <c r="J9" i="8"/>
  <c r="E9" i="8"/>
  <c r="E8" i="8"/>
  <c r="E7" i="8"/>
  <c r="E6" i="8"/>
  <c r="E5" i="8"/>
  <c r="E4" i="8"/>
  <c r="E3" i="8"/>
  <c r="H31" i="17"/>
  <c r="G31" i="17"/>
  <c r="G138" i="17"/>
  <c r="H150" i="17"/>
  <c r="G150" i="17"/>
  <c r="H152" i="17"/>
  <c r="G152" i="17"/>
  <c r="H61" i="17"/>
  <c r="G61" i="17"/>
  <c r="H130" i="17"/>
  <c r="G130" i="17"/>
  <c r="H60" i="17"/>
  <c r="G60" i="17"/>
  <c r="G104" i="17"/>
  <c r="H195" i="17"/>
  <c r="G195" i="17"/>
  <c r="H136" i="17"/>
  <c r="G136" i="17"/>
  <c r="H190" i="17"/>
  <c r="G190" i="17"/>
  <c r="H194" i="17"/>
  <c r="G194" i="17"/>
  <c r="G115" i="17"/>
  <c r="H183" i="17"/>
  <c r="G183" i="17"/>
  <c r="H153" i="17"/>
  <c r="G153" i="17"/>
  <c r="H189" i="17"/>
  <c r="G189" i="17"/>
  <c r="G186" i="17"/>
  <c r="H193" i="17"/>
  <c r="G193" i="17"/>
  <c r="H167" i="17"/>
  <c r="G167" i="17"/>
  <c r="H121" i="17"/>
  <c r="G121" i="17"/>
  <c r="H159" i="17"/>
  <c r="G159" i="17"/>
  <c r="H92" i="17"/>
  <c r="G92" i="17"/>
  <c r="G96" i="17"/>
  <c r="H162" i="17"/>
  <c r="G162" i="17"/>
  <c r="H128" i="17"/>
  <c r="G128" i="17"/>
  <c r="H170" i="17"/>
  <c r="G170" i="17"/>
  <c r="G173" i="17"/>
  <c r="H182" i="17"/>
  <c r="G182" i="17"/>
  <c r="H191" i="17"/>
  <c r="G191" i="17"/>
  <c r="H180" i="17"/>
  <c r="G180" i="17"/>
  <c r="H181" i="17"/>
  <c r="G181" i="17"/>
  <c r="G87" i="17"/>
  <c r="H187" i="17"/>
  <c r="G187" i="17"/>
  <c r="H175" i="17"/>
  <c r="G175" i="17"/>
  <c r="H188" i="17"/>
  <c r="G188" i="17"/>
  <c r="G179" i="17"/>
  <c r="H80" i="17"/>
  <c r="G80" i="17"/>
  <c r="H125" i="17"/>
  <c r="G125" i="17"/>
  <c r="G144" i="17"/>
  <c r="H165" i="17"/>
  <c r="G165" i="17"/>
  <c r="G103" i="17"/>
  <c r="H143" i="17"/>
  <c r="G143" i="17"/>
  <c r="H142" i="17"/>
  <c r="G142" i="17"/>
  <c r="H151" i="17"/>
  <c r="G151" i="17"/>
  <c r="G65" i="17"/>
  <c r="H12" i="17"/>
  <c r="G12" i="17"/>
  <c r="H157" i="17"/>
  <c r="G157" i="17"/>
  <c r="H161" i="17"/>
  <c r="G161" i="17"/>
  <c r="H154" i="17"/>
  <c r="G154" i="17"/>
  <c r="G123" i="17"/>
  <c r="H172" i="17"/>
  <c r="G172" i="17"/>
  <c r="H147" i="17"/>
  <c r="G147" i="17"/>
  <c r="H40" i="17"/>
  <c r="G40" i="17"/>
  <c r="H146" i="17"/>
  <c r="G146" i="17"/>
  <c r="G86" i="17"/>
  <c r="H94" i="17"/>
  <c r="G94" i="17"/>
  <c r="H76" i="17"/>
  <c r="G76" i="17"/>
  <c r="H135" i="17"/>
  <c r="G135" i="17"/>
  <c r="H6" i="17"/>
  <c r="G6" i="17"/>
  <c r="G112" i="17"/>
  <c r="H140" i="17"/>
  <c r="G140" i="17"/>
  <c r="G169" i="17"/>
  <c r="H132" i="17"/>
  <c r="G132" i="17"/>
  <c r="G127" i="17"/>
  <c r="H21" i="17"/>
  <c r="G21" i="17"/>
  <c r="G106" i="17"/>
  <c r="G62" i="17"/>
  <c r="H44" i="17"/>
  <c r="G44" i="17"/>
  <c r="G26" i="17"/>
  <c r="H41" i="17"/>
  <c r="G41" i="17"/>
  <c r="G57" i="17"/>
  <c r="H5" i="17"/>
  <c r="G5" i="17"/>
  <c r="H120" i="17"/>
  <c r="G119" i="17"/>
  <c r="H13" i="17"/>
  <c r="G13" i="17"/>
  <c r="H9" i="17"/>
  <c r="G9" i="17"/>
  <c r="G54" i="17"/>
  <c r="G171" i="17"/>
  <c r="H56" i="17"/>
  <c r="G56" i="17"/>
  <c r="H145" i="17"/>
  <c r="G145" i="17"/>
  <c r="H131" i="17"/>
  <c r="G131" i="17"/>
  <c r="G93" i="17"/>
  <c r="G137" i="17"/>
  <c r="H99" i="17"/>
  <c r="G99" i="17"/>
  <c r="H107" i="17"/>
  <c r="G107" i="17"/>
  <c r="G17" i="17"/>
  <c r="H105" i="17"/>
  <c r="G105" i="17"/>
  <c r="G67" i="17"/>
  <c r="H14" i="17"/>
  <c r="G14" i="17"/>
  <c r="H168" i="17"/>
  <c r="G168" i="17"/>
  <c r="H185" i="17"/>
  <c r="G185" i="17"/>
  <c r="H192" i="17"/>
  <c r="G192" i="17"/>
  <c r="H196" i="17"/>
  <c r="G196" i="17"/>
  <c r="H133" i="17"/>
  <c r="G133" i="17"/>
  <c r="H7" i="17"/>
  <c r="G7" i="17"/>
  <c r="H139" i="17"/>
  <c r="G139" i="17"/>
  <c r="G184" i="17"/>
  <c r="G174" i="17"/>
  <c r="G176" i="17"/>
  <c r="H178" i="17"/>
  <c r="G178" i="17"/>
  <c r="G163" i="17"/>
  <c r="H158" i="17"/>
  <c r="G158" i="17"/>
  <c r="G164" i="17"/>
  <c r="H149" i="17"/>
  <c r="G149" i="17"/>
  <c r="H148" i="17"/>
  <c r="G148" i="17"/>
  <c r="H156" i="17"/>
  <c r="G156" i="17"/>
  <c r="H126" i="17"/>
  <c r="G126" i="17"/>
  <c r="G177" i="17"/>
  <c r="H155" i="17"/>
  <c r="G155" i="17"/>
  <c r="H129" i="17"/>
  <c r="G129" i="17"/>
  <c r="H113" i="17"/>
  <c r="G113" i="17"/>
  <c r="H30" i="17"/>
  <c r="H23" i="17"/>
  <c r="H52" i="17"/>
  <c r="G52" i="17"/>
  <c r="H45" i="17"/>
  <c r="G45" i="17"/>
  <c r="H20" i="17"/>
  <c r="H110" i="17"/>
  <c r="H46" i="17"/>
  <c r="G46" i="17"/>
  <c r="G53" i="17"/>
  <c r="G38" i="17"/>
  <c r="G28" i="17"/>
  <c r="G34" i="17"/>
  <c r="G49" i="17"/>
  <c r="G71" i="17"/>
  <c r="G29" i="17"/>
  <c r="G55" i="17"/>
  <c r="G134" i="17"/>
  <c r="G84" i="17"/>
  <c r="G69" i="17"/>
  <c r="G8" i="17"/>
  <c r="H2" i="17"/>
  <c r="G2" i="17"/>
  <c r="H63" i="17"/>
  <c r="G63" i="17"/>
  <c r="H116" i="17"/>
  <c r="G116" i="17"/>
  <c r="H124" i="17"/>
  <c r="G124" i="17"/>
  <c r="H16" i="17"/>
  <c r="G16" i="17"/>
  <c r="H90" i="17"/>
  <c r="G90" i="17"/>
  <c r="H51" i="17"/>
  <c r="G51" i="17"/>
  <c r="H42" i="17"/>
  <c r="G42" i="17"/>
  <c r="H43" i="17"/>
  <c r="G43" i="17"/>
  <c r="H24" i="17"/>
  <c r="G24" i="17"/>
  <c r="H37" i="17"/>
  <c r="G37" i="17"/>
  <c r="H91" i="17"/>
  <c r="G91" i="17"/>
  <c r="H109" i="17"/>
  <c r="G109" i="17"/>
  <c r="H95" i="17"/>
  <c r="G95" i="17"/>
  <c r="H36" i="17"/>
  <c r="G36" i="17"/>
  <c r="H141" i="17"/>
  <c r="G141" i="17"/>
  <c r="H50" i="17"/>
  <c r="G50" i="17"/>
  <c r="H35" i="17"/>
  <c r="G35" i="17"/>
  <c r="H27" i="17"/>
  <c r="G27" i="17"/>
  <c r="H72" i="17"/>
  <c r="G72" i="17"/>
  <c r="H118" i="17"/>
  <c r="G118" i="17"/>
  <c r="H68" i="17"/>
  <c r="G68" i="17"/>
  <c r="H18" i="17"/>
  <c r="G18" i="17"/>
  <c r="H73" i="17"/>
  <c r="G73" i="17"/>
  <c r="H101" i="17"/>
  <c r="G101" i="17"/>
  <c r="H79" i="17"/>
  <c r="G79" i="17"/>
  <c r="H122" i="17"/>
  <c r="G122" i="17"/>
  <c r="H98" i="17"/>
  <c r="G98" i="17"/>
  <c r="H108" i="17"/>
  <c r="G108" i="17"/>
  <c r="H77" i="17"/>
  <c r="G77" i="17"/>
  <c r="H89" i="17"/>
  <c r="G89" i="17"/>
  <c r="H100" i="17"/>
  <c r="G100" i="17"/>
  <c r="H88" i="17"/>
  <c r="G88" i="17"/>
  <c r="H85" i="17"/>
  <c r="G85" i="17"/>
  <c r="H15" i="17"/>
  <c r="G15" i="17"/>
  <c r="H47" i="17"/>
  <c r="G47" i="17"/>
  <c r="H75" i="17"/>
  <c r="G75" i="17"/>
  <c r="H97" i="17"/>
  <c r="G97" i="17"/>
  <c r="H74" i="17"/>
  <c r="G74" i="17"/>
  <c r="H70" i="17"/>
  <c r="G70" i="17"/>
  <c r="H58" i="17"/>
  <c r="G58" i="17"/>
  <c r="H166" i="17"/>
  <c r="G166" i="17"/>
  <c r="H11" i="17"/>
  <c r="G11" i="17"/>
  <c r="H4" i="17"/>
  <c r="G4" i="17"/>
  <c r="H3" i="17"/>
  <c r="G3" i="17"/>
  <c r="H22" i="17"/>
  <c r="G22" i="17"/>
  <c r="H39" i="17"/>
  <c r="G39" i="17"/>
  <c r="H48" i="17"/>
  <c r="G48" i="17"/>
  <c r="H59" i="17"/>
  <c r="G59" i="17"/>
  <c r="H82" i="17"/>
  <c r="G82" i="17"/>
  <c r="H81" i="17"/>
  <c r="G81" i="17"/>
  <c r="H83" i="17"/>
  <c r="G83" i="17"/>
  <c r="H117" i="17"/>
  <c r="G117" i="17"/>
  <c r="H25" i="17"/>
  <c r="G25" i="17"/>
  <c r="H33" i="17"/>
  <c r="G33" i="17"/>
  <c r="H19" i="17"/>
  <c r="G19" i="17"/>
  <c r="H32" i="17"/>
  <c r="G32" i="17"/>
  <c r="H102" i="17"/>
  <c r="G102" i="17"/>
  <c r="H64" i="17"/>
  <c r="G64" i="17"/>
  <c r="H66" i="17"/>
  <c r="G66" i="17"/>
  <c r="H160" i="17"/>
  <c r="G160" i="17"/>
  <c r="H111" i="17"/>
  <c r="G111" i="17"/>
  <c r="J36" i="6"/>
  <c r="J35" i="6"/>
  <c r="I35" i="6"/>
  <c r="J34" i="6"/>
  <c r="I34" i="6"/>
  <c r="J33" i="6"/>
  <c r="I33" i="6"/>
  <c r="J32" i="6"/>
  <c r="I32" i="6"/>
  <c r="J31" i="6"/>
  <c r="I31" i="6"/>
  <c r="J30" i="6"/>
  <c r="I30" i="6"/>
  <c r="J29" i="6"/>
  <c r="I29" i="6"/>
  <c r="J28" i="6"/>
  <c r="I28" i="6"/>
  <c r="J27" i="6"/>
  <c r="I27" i="6"/>
  <c r="J26" i="6"/>
  <c r="I26" i="6"/>
  <c r="J25" i="6"/>
  <c r="I25" i="6"/>
  <c r="J24" i="6"/>
  <c r="I24" i="6"/>
  <c r="J23" i="6"/>
  <c r="I23" i="6"/>
  <c r="J22" i="6"/>
  <c r="I22" i="6"/>
  <c r="J21" i="6"/>
  <c r="I21" i="6"/>
  <c r="J20" i="6"/>
  <c r="I20" i="6"/>
  <c r="J19" i="6"/>
  <c r="I19" i="6"/>
  <c r="J18" i="6"/>
  <c r="I18" i="6"/>
  <c r="J17" i="6"/>
  <c r="I17" i="6"/>
  <c r="J16" i="6"/>
  <c r="I16" i="6"/>
  <c r="J15" i="6"/>
  <c r="I15" i="6"/>
  <c r="J14" i="6"/>
  <c r="I14" i="6"/>
  <c r="J13" i="6"/>
  <c r="I13" i="6"/>
  <c r="J12" i="6"/>
  <c r="I12" i="6"/>
  <c r="J11" i="6"/>
  <c r="I11" i="6"/>
  <c r="J10" i="6"/>
  <c r="I10" i="6"/>
  <c r="J9" i="6"/>
  <c r="I9" i="6"/>
  <c r="J8" i="6"/>
  <c r="I8" i="6"/>
  <c r="J7" i="6"/>
  <c r="I7" i="6"/>
  <c r="J6" i="6"/>
  <c r="I6" i="6"/>
  <c r="J5" i="6"/>
  <c r="I5" i="6"/>
  <c r="J4" i="6"/>
  <c r="I4" i="6"/>
  <c r="J3" i="6"/>
  <c r="I3" i="6"/>
  <c r="J2" i="6"/>
  <c r="I2" i="6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V515" i="2"/>
  <c r="U515" i="2"/>
  <c r="Q515" i="2"/>
  <c r="W515" i="2" s="1"/>
  <c r="V514" i="2"/>
  <c r="U514" i="2"/>
  <c r="Q514" i="2"/>
  <c r="W514" i="2" s="1"/>
  <c r="V513" i="2"/>
  <c r="U513" i="2"/>
  <c r="Q513" i="2"/>
  <c r="W513" i="2" s="1"/>
  <c r="V512" i="2"/>
  <c r="U512" i="2"/>
  <c r="Q512" i="2"/>
  <c r="W512" i="2" s="1"/>
  <c r="V511" i="2"/>
  <c r="U511" i="2"/>
  <c r="Q511" i="2"/>
  <c r="W511" i="2" s="1"/>
  <c r="V510" i="2"/>
  <c r="U510" i="2"/>
  <c r="Q510" i="2"/>
  <c r="W510" i="2" s="1"/>
  <c r="V509" i="2"/>
  <c r="U509" i="2"/>
  <c r="Q509" i="2"/>
  <c r="W509" i="2" s="1"/>
  <c r="V508" i="2"/>
  <c r="U508" i="2"/>
  <c r="Q508" i="2"/>
  <c r="W508" i="2" s="1"/>
  <c r="V507" i="2"/>
  <c r="U507" i="2"/>
  <c r="Q507" i="2"/>
  <c r="W507" i="2" s="1"/>
  <c r="V506" i="2"/>
  <c r="U506" i="2"/>
  <c r="Q506" i="2"/>
  <c r="W506" i="2" s="1"/>
  <c r="V505" i="2"/>
  <c r="U505" i="2"/>
  <c r="Q505" i="2"/>
  <c r="W505" i="2" s="1"/>
  <c r="V504" i="2"/>
  <c r="U504" i="2"/>
  <c r="Q504" i="2"/>
  <c r="W504" i="2" s="1"/>
  <c r="V503" i="2"/>
  <c r="U503" i="2"/>
  <c r="Q503" i="2"/>
  <c r="W503" i="2" s="1"/>
  <c r="V502" i="2"/>
  <c r="U502" i="2"/>
  <c r="Q502" i="2"/>
  <c r="W502" i="2" s="1"/>
  <c r="V501" i="2"/>
  <c r="U501" i="2"/>
  <c r="Q501" i="2"/>
  <c r="W501" i="2" s="1"/>
  <c r="V500" i="2"/>
  <c r="U500" i="2"/>
  <c r="Q500" i="2"/>
  <c r="W500" i="2" s="1"/>
  <c r="V499" i="2"/>
  <c r="U499" i="2"/>
  <c r="Q499" i="2"/>
  <c r="W499" i="2" s="1"/>
  <c r="V498" i="2"/>
  <c r="U498" i="2"/>
  <c r="Q498" i="2"/>
  <c r="W498" i="2" s="1"/>
  <c r="V497" i="2"/>
  <c r="U497" i="2"/>
  <c r="Q497" i="2"/>
  <c r="W497" i="2" s="1"/>
  <c r="V496" i="2"/>
  <c r="U496" i="2"/>
  <c r="Q496" i="2"/>
  <c r="W496" i="2" s="1"/>
  <c r="V495" i="2"/>
  <c r="U495" i="2"/>
  <c r="Q495" i="2"/>
  <c r="W495" i="2" s="1"/>
  <c r="V494" i="2"/>
  <c r="U494" i="2"/>
  <c r="Q494" i="2"/>
  <c r="W494" i="2" s="1"/>
  <c r="V493" i="2"/>
  <c r="U493" i="2"/>
  <c r="Q493" i="2"/>
  <c r="W493" i="2" s="1"/>
  <c r="V492" i="2"/>
  <c r="U492" i="2"/>
  <c r="Q492" i="2"/>
  <c r="W492" i="2" s="1"/>
  <c r="V491" i="2"/>
  <c r="U491" i="2"/>
  <c r="Q491" i="2"/>
  <c r="W491" i="2" s="1"/>
  <c r="V490" i="2"/>
  <c r="U490" i="2"/>
  <c r="Q490" i="2"/>
  <c r="W490" i="2" s="1"/>
  <c r="V489" i="2"/>
  <c r="U489" i="2"/>
  <c r="Q489" i="2"/>
  <c r="W489" i="2" s="1"/>
  <c r="V488" i="2"/>
  <c r="U488" i="2"/>
  <c r="Q488" i="2"/>
  <c r="W488" i="2" s="1"/>
  <c r="V487" i="2"/>
  <c r="U487" i="2"/>
  <c r="Q487" i="2"/>
  <c r="W487" i="2" s="1"/>
  <c r="V486" i="2"/>
  <c r="U486" i="2"/>
  <c r="Q486" i="2"/>
  <c r="W486" i="2" s="1"/>
  <c r="V485" i="2"/>
  <c r="U485" i="2"/>
  <c r="Q485" i="2"/>
  <c r="W485" i="2" s="1"/>
  <c r="V484" i="2"/>
  <c r="U484" i="2"/>
  <c r="Q484" i="2"/>
  <c r="W484" i="2" s="1"/>
  <c r="V483" i="2"/>
  <c r="U483" i="2"/>
  <c r="Q483" i="2"/>
  <c r="W483" i="2" s="1"/>
  <c r="V482" i="2"/>
  <c r="U482" i="2"/>
  <c r="Q482" i="2"/>
  <c r="W482" i="2" s="1"/>
  <c r="V481" i="2"/>
  <c r="U481" i="2"/>
  <c r="Q481" i="2"/>
  <c r="W481" i="2" s="1"/>
  <c r="V480" i="2"/>
  <c r="U480" i="2"/>
  <c r="Q480" i="2"/>
  <c r="W480" i="2" s="1"/>
  <c r="V479" i="2"/>
  <c r="U479" i="2"/>
  <c r="Q479" i="2"/>
  <c r="W479" i="2" s="1"/>
  <c r="V478" i="2"/>
  <c r="U478" i="2"/>
  <c r="Q478" i="2"/>
  <c r="W478" i="2" s="1"/>
  <c r="V477" i="2"/>
  <c r="U477" i="2"/>
  <c r="Q477" i="2"/>
  <c r="W477" i="2" s="1"/>
  <c r="V476" i="2"/>
  <c r="U476" i="2"/>
  <c r="Q476" i="2"/>
  <c r="W476" i="2" s="1"/>
  <c r="V475" i="2"/>
  <c r="U475" i="2"/>
  <c r="Q475" i="2"/>
  <c r="W475" i="2" s="1"/>
  <c r="V474" i="2"/>
  <c r="U474" i="2"/>
  <c r="Q474" i="2"/>
  <c r="W474" i="2" s="1"/>
  <c r="V473" i="2"/>
  <c r="U473" i="2"/>
  <c r="Q473" i="2"/>
  <c r="W473" i="2" s="1"/>
  <c r="V472" i="2"/>
  <c r="U472" i="2"/>
  <c r="Q472" i="2"/>
  <c r="W472" i="2" s="1"/>
  <c r="V471" i="2"/>
  <c r="U471" i="2"/>
  <c r="Q471" i="2"/>
  <c r="W471" i="2" s="1"/>
  <c r="V470" i="2"/>
  <c r="U470" i="2"/>
  <c r="Q470" i="2"/>
  <c r="W470" i="2" s="1"/>
  <c r="V469" i="2"/>
  <c r="U469" i="2"/>
  <c r="Q469" i="2"/>
  <c r="W469" i="2" s="1"/>
  <c r="J301" i="15" s="1"/>
  <c r="V468" i="2"/>
  <c r="U468" i="2"/>
  <c r="Q468" i="2"/>
  <c r="W468" i="2" s="1"/>
  <c r="V467" i="2"/>
  <c r="U467" i="2"/>
  <c r="Q467" i="2"/>
  <c r="W467" i="2" s="1"/>
  <c r="J299" i="15" s="1"/>
  <c r="V466" i="2"/>
  <c r="U466" i="2"/>
  <c r="Q466" i="2"/>
  <c r="W466" i="2" s="1"/>
  <c r="V465" i="2"/>
  <c r="U465" i="2"/>
  <c r="Q465" i="2"/>
  <c r="W465" i="2" s="1"/>
  <c r="J300" i="15" s="1"/>
  <c r="V464" i="2"/>
  <c r="U464" i="2"/>
  <c r="Q464" i="2"/>
  <c r="W464" i="2" s="1"/>
  <c r="J298" i="15" s="1"/>
  <c r="V463" i="2"/>
  <c r="U463" i="2"/>
  <c r="Q463" i="2"/>
  <c r="W463" i="2" s="1"/>
  <c r="J290" i="15" s="1"/>
  <c r="V462" i="2"/>
  <c r="U462" i="2"/>
  <c r="Q462" i="2"/>
  <c r="W462" i="2" s="1"/>
  <c r="J289" i="15" s="1"/>
  <c r="V461" i="2"/>
  <c r="U461" i="2"/>
  <c r="Q461" i="2"/>
  <c r="W461" i="2" s="1"/>
  <c r="J287" i="15" s="1"/>
  <c r="V460" i="2"/>
  <c r="U460" i="2"/>
  <c r="Q460" i="2"/>
  <c r="W460" i="2" s="1"/>
  <c r="J291" i="15" s="1"/>
  <c r="V459" i="2"/>
  <c r="U459" i="2"/>
  <c r="Q459" i="2"/>
  <c r="W459" i="2" s="1"/>
  <c r="J296" i="15" s="1"/>
  <c r="V458" i="2"/>
  <c r="U458" i="2"/>
  <c r="Q458" i="2"/>
  <c r="W458" i="2" s="1"/>
  <c r="J295" i="15" s="1"/>
  <c r="V457" i="2"/>
  <c r="U457" i="2"/>
  <c r="Q457" i="2"/>
  <c r="W457" i="2" s="1"/>
  <c r="J288" i="15" s="1"/>
  <c r="V456" i="2"/>
  <c r="U456" i="2"/>
  <c r="Q456" i="2"/>
  <c r="W456" i="2" s="1"/>
  <c r="J286" i="15" s="1"/>
  <c r="V455" i="2"/>
  <c r="U455" i="2"/>
  <c r="Q455" i="2"/>
  <c r="W455" i="2" s="1"/>
  <c r="J292" i="15" s="1"/>
  <c r="V454" i="2"/>
  <c r="U454" i="2"/>
  <c r="Q454" i="2"/>
  <c r="W454" i="2" s="1"/>
  <c r="J293" i="15" s="1"/>
  <c r="V453" i="2"/>
  <c r="U453" i="2"/>
  <c r="Q453" i="2"/>
  <c r="W453" i="2" s="1"/>
  <c r="J294" i="15" s="1"/>
  <c r="V452" i="2"/>
  <c r="U452" i="2"/>
  <c r="Q452" i="2"/>
  <c r="W452" i="2" s="1"/>
  <c r="V451" i="2"/>
  <c r="U451" i="2"/>
  <c r="Q451" i="2"/>
  <c r="W451" i="2" s="1"/>
  <c r="V450" i="2"/>
  <c r="U450" i="2"/>
  <c r="Q450" i="2"/>
  <c r="W450" i="2" s="1"/>
  <c r="V449" i="2"/>
  <c r="U449" i="2"/>
  <c r="Q449" i="2"/>
  <c r="W449" i="2" s="1"/>
  <c r="V448" i="2"/>
  <c r="U448" i="2"/>
  <c r="Q448" i="2"/>
  <c r="W448" i="2" s="1"/>
  <c r="V447" i="2"/>
  <c r="U447" i="2"/>
  <c r="Q447" i="2"/>
  <c r="W447" i="2" s="1"/>
  <c r="V446" i="2"/>
  <c r="U446" i="2"/>
  <c r="Q446" i="2"/>
  <c r="W446" i="2" s="1"/>
  <c r="J75" i="15" s="1"/>
  <c r="V445" i="2"/>
  <c r="U445" i="2"/>
  <c r="Q445" i="2"/>
  <c r="W445" i="2" s="1"/>
  <c r="J74" i="15" s="1"/>
  <c r="V444" i="2"/>
  <c r="U444" i="2"/>
  <c r="Q444" i="2"/>
  <c r="W444" i="2" s="1"/>
  <c r="J72" i="15" s="1"/>
  <c r="V443" i="2"/>
  <c r="U443" i="2"/>
  <c r="Q443" i="2"/>
  <c r="W443" i="2" s="1"/>
  <c r="V442" i="2"/>
  <c r="U442" i="2"/>
  <c r="Q442" i="2"/>
  <c r="W442" i="2" s="1"/>
  <c r="V441" i="2"/>
  <c r="U441" i="2"/>
  <c r="Q441" i="2"/>
  <c r="W441" i="2" s="1"/>
  <c r="J71" i="15" s="1"/>
  <c r="V440" i="2"/>
  <c r="U440" i="2"/>
  <c r="Q440" i="2"/>
  <c r="W440" i="2" s="1"/>
  <c r="V439" i="2"/>
  <c r="U439" i="2"/>
  <c r="Q439" i="2"/>
  <c r="W439" i="2" s="1"/>
  <c r="V438" i="2"/>
  <c r="U438" i="2"/>
  <c r="Q438" i="2"/>
  <c r="W438" i="2" s="1"/>
  <c r="V437" i="2"/>
  <c r="U437" i="2"/>
  <c r="Q437" i="2"/>
  <c r="W437" i="2" s="1"/>
  <c r="V436" i="2"/>
  <c r="U436" i="2"/>
  <c r="Q436" i="2"/>
  <c r="W436" i="2" s="1"/>
  <c r="V435" i="2"/>
  <c r="U435" i="2"/>
  <c r="Q435" i="2"/>
  <c r="W435" i="2" s="1"/>
  <c r="V434" i="2"/>
  <c r="U434" i="2"/>
  <c r="Q434" i="2"/>
  <c r="W434" i="2" s="1"/>
  <c r="V433" i="2"/>
  <c r="U433" i="2"/>
  <c r="Q433" i="2"/>
  <c r="W433" i="2" s="1"/>
  <c r="V432" i="2"/>
  <c r="U432" i="2"/>
  <c r="Q432" i="2"/>
  <c r="W432" i="2" s="1"/>
  <c r="V431" i="2"/>
  <c r="U431" i="2"/>
  <c r="Q431" i="2"/>
  <c r="W431" i="2" s="1"/>
  <c r="V430" i="2"/>
  <c r="U430" i="2"/>
  <c r="Q430" i="2"/>
  <c r="W430" i="2" s="1"/>
  <c r="V429" i="2"/>
  <c r="U429" i="2"/>
  <c r="Q429" i="2"/>
  <c r="W429" i="2" s="1"/>
  <c r="V428" i="2"/>
  <c r="U428" i="2"/>
  <c r="Q428" i="2"/>
  <c r="W428" i="2" s="1"/>
  <c r="V427" i="2"/>
  <c r="U427" i="2"/>
  <c r="Q427" i="2"/>
  <c r="W427" i="2" s="1"/>
  <c r="V426" i="2"/>
  <c r="U426" i="2"/>
  <c r="Q426" i="2"/>
  <c r="W426" i="2" s="1"/>
  <c r="V425" i="2"/>
  <c r="U425" i="2"/>
  <c r="Q425" i="2"/>
  <c r="W425" i="2" s="1"/>
  <c r="V424" i="2"/>
  <c r="U424" i="2"/>
  <c r="Q424" i="2"/>
  <c r="W424" i="2" s="1"/>
  <c r="V423" i="2"/>
  <c r="U423" i="2"/>
  <c r="Q423" i="2"/>
  <c r="W423" i="2" s="1"/>
  <c r="V422" i="2"/>
  <c r="U422" i="2"/>
  <c r="Q422" i="2"/>
  <c r="W422" i="2" s="1"/>
  <c r="V421" i="2"/>
  <c r="U421" i="2"/>
  <c r="Q421" i="2"/>
  <c r="W421" i="2" s="1"/>
  <c r="V420" i="2"/>
  <c r="U420" i="2"/>
  <c r="Q420" i="2"/>
  <c r="W420" i="2" s="1"/>
  <c r="V419" i="2"/>
  <c r="U419" i="2"/>
  <c r="Q419" i="2"/>
  <c r="W419" i="2" s="1"/>
  <c r="V418" i="2"/>
  <c r="U418" i="2"/>
  <c r="Q418" i="2"/>
  <c r="W418" i="2" s="1"/>
  <c r="V417" i="2"/>
  <c r="U417" i="2"/>
  <c r="Q417" i="2"/>
  <c r="W417" i="2" s="1"/>
  <c r="V416" i="2"/>
  <c r="U416" i="2"/>
  <c r="Q416" i="2"/>
  <c r="W416" i="2" s="1"/>
  <c r="V415" i="2"/>
  <c r="U415" i="2"/>
  <c r="Q415" i="2"/>
  <c r="W415" i="2" s="1"/>
  <c r="V414" i="2"/>
  <c r="U414" i="2"/>
  <c r="Q414" i="2"/>
  <c r="W414" i="2" s="1"/>
  <c r="V413" i="2"/>
  <c r="U413" i="2"/>
  <c r="Q413" i="2"/>
  <c r="W413" i="2" s="1"/>
  <c r="V412" i="2"/>
  <c r="U412" i="2"/>
  <c r="Q412" i="2"/>
  <c r="W412" i="2" s="1"/>
  <c r="V411" i="2"/>
  <c r="U411" i="2"/>
  <c r="Q411" i="2"/>
  <c r="W411" i="2" s="1"/>
  <c r="V410" i="2"/>
  <c r="U410" i="2"/>
  <c r="Q410" i="2"/>
  <c r="W410" i="2" s="1"/>
  <c r="V409" i="2"/>
  <c r="U409" i="2"/>
  <c r="Q409" i="2"/>
  <c r="W409" i="2" s="1"/>
  <c r="V408" i="2"/>
  <c r="U408" i="2"/>
  <c r="Q408" i="2"/>
  <c r="W408" i="2" s="1"/>
  <c r="V407" i="2"/>
  <c r="U407" i="2"/>
  <c r="Q407" i="2"/>
  <c r="W407" i="2" s="1"/>
  <c r="V406" i="2"/>
  <c r="U406" i="2"/>
  <c r="Q406" i="2"/>
  <c r="W406" i="2" s="1"/>
  <c r="V405" i="2"/>
  <c r="U405" i="2"/>
  <c r="Q405" i="2"/>
  <c r="W405" i="2" s="1"/>
  <c r="V404" i="2"/>
  <c r="U404" i="2"/>
  <c r="Q404" i="2"/>
  <c r="W404" i="2" s="1"/>
  <c r="V403" i="2"/>
  <c r="U403" i="2"/>
  <c r="Q403" i="2"/>
  <c r="W403" i="2" s="1"/>
  <c r="V402" i="2"/>
  <c r="U402" i="2"/>
  <c r="Q402" i="2"/>
  <c r="W402" i="2" s="1"/>
  <c r="V401" i="2"/>
  <c r="U401" i="2"/>
  <c r="Q401" i="2"/>
  <c r="W401" i="2" s="1"/>
  <c r="V400" i="2"/>
  <c r="U400" i="2"/>
  <c r="Q400" i="2"/>
  <c r="W400" i="2" s="1"/>
  <c r="V399" i="2"/>
  <c r="U399" i="2"/>
  <c r="Q399" i="2"/>
  <c r="W399" i="2" s="1"/>
  <c r="V398" i="2"/>
  <c r="U398" i="2"/>
  <c r="Q398" i="2"/>
  <c r="W398" i="2" s="1"/>
  <c r="V397" i="2"/>
  <c r="U397" i="2"/>
  <c r="Q397" i="2"/>
  <c r="W397" i="2" s="1"/>
  <c r="V396" i="2"/>
  <c r="U396" i="2"/>
  <c r="Q396" i="2"/>
  <c r="W396" i="2" s="1"/>
  <c r="V395" i="2"/>
  <c r="U395" i="2"/>
  <c r="Q395" i="2"/>
  <c r="W395" i="2" s="1"/>
  <c r="V394" i="2"/>
  <c r="U394" i="2"/>
  <c r="Q394" i="2"/>
  <c r="W394" i="2" s="1"/>
  <c r="V393" i="2"/>
  <c r="U393" i="2"/>
  <c r="Q393" i="2"/>
  <c r="W393" i="2" s="1"/>
  <c r="V392" i="2"/>
  <c r="U392" i="2"/>
  <c r="Q392" i="2"/>
  <c r="W392" i="2" s="1"/>
  <c r="V391" i="2"/>
  <c r="U391" i="2"/>
  <c r="Q391" i="2"/>
  <c r="W391" i="2" s="1"/>
  <c r="V390" i="2"/>
  <c r="U390" i="2"/>
  <c r="Q390" i="2"/>
  <c r="W390" i="2" s="1"/>
  <c r="V389" i="2"/>
  <c r="U389" i="2"/>
  <c r="Q389" i="2"/>
  <c r="W389" i="2" s="1"/>
  <c r="V388" i="2"/>
  <c r="U388" i="2"/>
  <c r="Q388" i="2"/>
  <c r="W388" i="2" s="1"/>
  <c r="V387" i="2"/>
  <c r="U387" i="2"/>
  <c r="Q387" i="2"/>
  <c r="W387" i="2" s="1"/>
  <c r="V386" i="2"/>
  <c r="U386" i="2"/>
  <c r="Q386" i="2"/>
  <c r="W386" i="2" s="1"/>
  <c r="V385" i="2"/>
  <c r="U385" i="2"/>
  <c r="Q385" i="2"/>
  <c r="W385" i="2" s="1"/>
  <c r="V384" i="2"/>
  <c r="U384" i="2"/>
  <c r="Q384" i="2"/>
  <c r="W384" i="2" s="1"/>
  <c r="V383" i="2"/>
  <c r="U383" i="2"/>
  <c r="Q383" i="2"/>
  <c r="W383" i="2" s="1"/>
  <c r="V382" i="2"/>
  <c r="U382" i="2"/>
  <c r="Q382" i="2"/>
  <c r="W382" i="2" s="1"/>
  <c r="V381" i="2"/>
  <c r="U381" i="2"/>
  <c r="Q381" i="2"/>
  <c r="W381" i="2" s="1"/>
  <c r="V380" i="2"/>
  <c r="U380" i="2"/>
  <c r="Q380" i="2"/>
  <c r="W380" i="2" s="1"/>
  <c r="V379" i="2"/>
  <c r="U379" i="2"/>
  <c r="Q379" i="2"/>
  <c r="W379" i="2" s="1"/>
  <c r="V378" i="2"/>
  <c r="U378" i="2"/>
  <c r="Q378" i="2"/>
  <c r="W378" i="2" s="1"/>
  <c r="V377" i="2"/>
  <c r="U377" i="2"/>
  <c r="Q377" i="2"/>
  <c r="W377" i="2" s="1"/>
  <c r="V376" i="2"/>
  <c r="U376" i="2"/>
  <c r="Q376" i="2"/>
  <c r="W376" i="2" s="1"/>
  <c r="V375" i="2"/>
  <c r="U375" i="2"/>
  <c r="Q375" i="2"/>
  <c r="W375" i="2" s="1"/>
  <c r="V374" i="2"/>
  <c r="U374" i="2"/>
  <c r="Q374" i="2"/>
  <c r="W374" i="2" s="1"/>
  <c r="V373" i="2"/>
  <c r="U373" i="2"/>
  <c r="Q373" i="2"/>
  <c r="W373" i="2" s="1"/>
  <c r="V372" i="2"/>
  <c r="U372" i="2"/>
  <c r="Q372" i="2"/>
  <c r="W372" i="2" s="1"/>
  <c r="V371" i="2"/>
  <c r="U371" i="2"/>
  <c r="Q371" i="2"/>
  <c r="W371" i="2" s="1"/>
  <c r="V370" i="2"/>
  <c r="U370" i="2"/>
  <c r="Q370" i="2"/>
  <c r="W370" i="2" s="1"/>
  <c r="J251" i="15" s="1"/>
  <c r="V369" i="2"/>
  <c r="U369" i="2"/>
  <c r="Q369" i="2"/>
  <c r="W369" i="2" s="1"/>
  <c r="J252" i="15" s="1"/>
  <c r="V368" i="2"/>
  <c r="U368" i="2"/>
  <c r="Q368" i="2"/>
  <c r="W368" i="2" s="1"/>
  <c r="J248" i="15" s="1"/>
  <c r="V367" i="2"/>
  <c r="U367" i="2"/>
  <c r="Q367" i="2"/>
  <c r="W367" i="2" s="1"/>
  <c r="J250" i="15" s="1"/>
  <c r="V366" i="2"/>
  <c r="U366" i="2"/>
  <c r="Q366" i="2"/>
  <c r="W366" i="2" s="1"/>
  <c r="J239" i="15" s="1"/>
  <c r="V365" i="2"/>
  <c r="U365" i="2"/>
  <c r="Q365" i="2"/>
  <c r="W365" i="2" s="1"/>
  <c r="J240" i="15" s="1"/>
  <c r="V364" i="2"/>
  <c r="U364" i="2"/>
  <c r="Q364" i="2"/>
  <c r="W364" i="2" s="1"/>
  <c r="J238" i="15" s="1"/>
  <c r="V363" i="2"/>
  <c r="U363" i="2"/>
  <c r="Q363" i="2"/>
  <c r="W363" i="2" s="1"/>
  <c r="V362" i="2"/>
  <c r="U362" i="2"/>
  <c r="Q362" i="2"/>
  <c r="W362" i="2" s="1"/>
  <c r="J246" i="15" s="1"/>
  <c r="V361" i="2"/>
  <c r="U361" i="2"/>
  <c r="Q361" i="2"/>
  <c r="W361" i="2" s="1"/>
  <c r="J237" i="15" s="1"/>
  <c r="V360" i="2"/>
  <c r="U360" i="2"/>
  <c r="Q360" i="2"/>
  <c r="W360" i="2" s="1"/>
  <c r="J243" i="15" s="1"/>
  <c r="V359" i="2"/>
  <c r="U359" i="2"/>
  <c r="Q359" i="2"/>
  <c r="W359" i="2" s="1"/>
  <c r="J242" i="15" s="1"/>
  <c r="V358" i="2"/>
  <c r="U358" i="2"/>
  <c r="Q358" i="2"/>
  <c r="W358" i="2" s="1"/>
  <c r="V357" i="2"/>
  <c r="U357" i="2"/>
  <c r="Q357" i="2"/>
  <c r="W357" i="2" s="1"/>
  <c r="V356" i="2"/>
  <c r="U356" i="2"/>
  <c r="Q356" i="2"/>
  <c r="W356" i="2" s="1"/>
  <c r="J214" i="15" s="1"/>
  <c r="V355" i="2"/>
  <c r="U355" i="2"/>
  <c r="Q355" i="2"/>
  <c r="W355" i="2" s="1"/>
  <c r="J215" i="15" s="1"/>
  <c r="V354" i="2"/>
  <c r="U354" i="2"/>
  <c r="Q354" i="2"/>
  <c r="W354" i="2" s="1"/>
  <c r="J208" i="15" s="1"/>
  <c r="V353" i="2"/>
  <c r="U353" i="2"/>
  <c r="Q353" i="2"/>
  <c r="W353" i="2" s="1"/>
  <c r="J218" i="15" s="1"/>
  <c r="V352" i="2"/>
  <c r="U352" i="2"/>
  <c r="Q352" i="2"/>
  <c r="W352" i="2" s="1"/>
  <c r="V351" i="2"/>
  <c r="U351" i="2"/>
  <c r="Q351" i="2"/>
  <c r="W351" i="2" s="1"/>
  <c r="J213" i="15" s="1"/>
  <c r="V350" i="2"/>
  <c r="U350" i="2"/>
  <c r="Q350" i="2"/>
  <c r="W350" i="2" s="1"/>
  <c r="V349" i="2"/>
  <c r="U349" i="2"/>
  <c r="Q349" i="2"/>
  <c r="W349" i="2" s="1"/>
  <c r="V348" i="2"/>
  <c r="U348" i="2"/>
  <c r="Q348" i="2"/>
  <c r="W348" i="2" s="1"/>
  <c r="J220" i="15" s="1"/>
  <c r="V347" i="2"/>
  <c r="U347" i="2"/>
  <c r="Q347" i="2"/>
  <c r="W347" i="2" s="1"/>
  <c r="J210" i="15" s="1"/>
  <c r="V346" i="2"/>
  <c r="U346" i="2"/>
  <c r="Q346" i="2"/>
  <c r="W346" i="2" s="1"/>
  <c r="V345" i="2"/>
  <c r="U345" i="2"/>
  <c r="Q345" i="2"/>
  <c r="W345" i="2" s="1"/>
  <c r="J216" i="15" s="1"/>
  <c r="V344" i="2"/>
  <c r="U344" i="2"/>
  <c r="Q344" i="2"/>
  <c r="W344" i="2" s="1"/>
  <c r="J219" i="15" s="1"/>
  <c r="V343" i="2"/>
  <c r="U343" i="2"/>
  <c r="Q343" i="2"/>
  <c r="W343" i="2" s="1"/>
  <c r="J228" i="15" s="1"/>
  <c r="V342" i="2"/>
  <c r="U342" i="2"/>
  <c r="Q342" i="2"/>
  <c r="W342" i="2" s="1"/>
  <c r="J232" i="15" s="1"/>
  <c r="V341" i="2"/>
  <c r="U341" i="2"/>
  <c r="Q341" i="2"/>
  <c r="W341" i="2" s="1"/>
  <c r="J223" i="15" s="1"/>
  <c r="V340" i="2"/>
  <c r="U340" i="2"/>
  <c r="Q340" i="2"/>
  <c r="W340" i="2" s="1"/>
  <c r="J225" i="15" s="1"/>
  <c r="V339" i="2"/>
  <c r="U339" i="2"/>
  <c r="Q339" i="2"/>
  <c r="W339" i="2" s="1"/>
  <c r="V338" i="2"/>
  <c r="U338" i="2"/>
  <c r="Q338" i="2"/>
  <c r="W338" i="2" s="1"/>
  <c r="J227" i="15" s="1"/>
  <c r="V337" i="2"/>
  <c r="U337" i="2"/>
  <c r="Q337" i="2"/>
  <c r="W337" i="2" s="1"/>
  <c r="J234" i="15" s="1"/>
  <c r="V336" i="2"/>
  <c r="U336" i="2"/>
  <c r="Q336" i="2"/>
  <c r="W336" i="2" s="1"/>
  <c r="J231" i="15" s="1"/>
  <c r="V335" i="2"/>
  <c r="U335" i="2"/>
  <c r="Q335" i="2"/>
  <c r="W335" i="2" s="1"/>
  <c r="J235" i="15" s="1"/>
  <c r="V334" i="2"/>
  <c r="U334" i="2"/>
  <c r="Q334" i="2"/>
  <c r="W334" i="2" s="1"/>
  <c r="J224" i="15" s="1"/>
  <c r="V333" i="2"/>
  <c r="U333" i="2"/>
  <c r="Q333" i="2"/>
  <c r="W333" i="2" s="1"/>
  <c r="J222" i="15" s="1"/>
  <c r="V332" i="2"/>
  <c r="U332" i="2"/>
  <c r="Q332" i="2"/>
  <c r="W332" i="2" s="1"/>
  <c r="J226" i="15" s="1"/>
  <c r="V331" i="2"/>
  <c r="U331" i="2"/>
  <c r="Q331" i="2"/>
  <c r="W331" i="2" s="1"/>
  <c r="J230" i="15" s="1"/>
  <c r="V330" i="2"/>
  <c r="U330" i="2"/>
  <c r="Q330" i="2"/>
  <c r="W330" i="2" s="1"/>
  <c r="J229" i="15" s="1"/>
  <c r="V329" i="2"/>
  <c r="U329" i="2"/>
  <c r="Q329" i="2"/>
  <c r="W329" i="2" s="1"/>
  <c r="J198" i="15" s="1"/>
  <c r="V328" i="2"/>
  <c r="U328" i="2"/>
  <c r="Q328" i="2"/>
  <c r="W328" i="2" s="1"/>
  <c r="J197" i="15" s="1"/>
  <c r="V327" i="2"/>
  <c r="U327" i="2"/>
  <c r="Q327" i="2"/>
  <c r="W327" i="2" s="1"/>
  <c r="J199" i="15" s="1"/>
  <c r="V326" i="2"/>
  <c r="U326" i="2"/>
  <c r="Q326" i="2"/>
  <c r="W326" i="2" s="1"/>
  <c r="J195" i="15" s="1"/>
  <c r="V325" i="2"/>
  <c r="U325" i="2"/>
  <c r="Q325" i="2"/>
  <c r="W325" i="2" s="1"/>
  <c r="V324" i="2"/>
  <c r="U324" i="2"/>
  <c r="Q324" i="2"/>
  <c r="W324" i="2" s="1"/>
  <c r="J205" i="15" s="1"/>
  <c r="V323" i="2"/>
  <c r="U323" i="2"/>
  <c r="Q323" i="2"/>
  <c r="W323" i="2" s="1"/>
  <c r="J194" i="15" s="1"/>
  <c r="V322" i="2"/>
  <c r="U322" i="2"/>
  <c r="Q322" i="2"/>
  <c r="W322" i="2" s="1"/>
  <c r="J206" i="15" s="1"/>
  <c r="V321" i="2"/>
  <c r="U321" i="2"/>
  <c r="Q321" i="2"/>
  <c r="W321" i="2" s="1"/>
  <c r="J196" i="15" s="1"/>
  <c r="V320" i="2"/>
  <c r="U320" i="2"/>
  <c r="Q320" i="2"/>
  <c r="W320" i="2" s="1"/>
  <c r="V319" i="2"/>
  <c r="U319" i="2"/>
  <c r="Q319" i="2"/>
  <c r="W319" i="2" s="1"/>
  <c r="J202" i="15" s="1"/>
  <c r="V318" i="2"/>
  <c r="U318" i="2"/>
  <c r="Q318" i="2"/>
  <c r="W318" i="2" s="1"/>
  <c r="J200" i="15" s="1"/>
  <c r="V317" i="2"/>
  <c r="U317" i="2"/>
  <c r="Q317" i="2"/>
  <c r="W317" i="2" s="1"/>
  <c r="V316" i="2"/>
  <c r="U316" i="2"/>
  <c r="Q316" i="2"/>
  <c r="W316" i="2" s="1"/>
  <c r="J203" i="15" s="1"/>
  <c r="V315" i="2"/>
  <c r="U315" i="2"/>
  <c r="Q315" i="2"/>
  <c r="W315" i="2" s="1"/>
  <c r="V314" i="2"/>
  <c r="U314" i="2"/>
  <c r="Q314" i="2"/>
  <c r="W314" i="2" s="1"/>
  <c r="V313" i="2"/>
  <c r="U313" i="2"/>
  <c r="Q313" i="2"/>
  <c r="W313" i="2" s="1"/>
  <c r="V312" i="2"/>
  <c r="U312" i="2"/>
  <c r="Q312" i="2"/>
  <c r="W312" i="2" s="1"/>
  <c r="V311" i="2"/>
  <c r="U311" i="2"/>
  <c r="Q311" i="2"/>
  <c r="W311" i="2" s="1"/>
  <c r="V310" i="2"/>
  <c r="U310" i="2"/>
  <c r="Q310" i="2"/>
  <c r="W310" i="2" s="1"/>
  <c r="V309" i="2"/>
  <c r="U309" i="2"/>
  <c r="Q309" i="2"/>
  <c r="W309" i="2" s="1"/>
  <c r="V308" i="2"/>
  <c r="U308" i="2"/>
  <c r="Q308" i="2"/>
  <c r="W308" i="2" s="1"/>
  <c r="V307" i="2"/>
  <c r="U307" i="2"/>
  <c r="Q307" i="2"/>
  <c r="W307" i="2" s="1"/>
  <c r="V306" i="2"/>
  <c r="U306" i="2"/>
  <c r="Q306" i="2"/>
  <c r="W306" i="2" s="1"/>
  <c r="V305" i="2"/>
  <c r="U305" i="2"/>
  <c r="Q305" i="2"/>
  <c r="W305" i="2" s="1"/>
  <c r="V304" i="2"/>
  <c r="U304" i="2"/>
  <c r="Q304" i="2"/>
  <c r="W304" i="2" s="1"/>
  <c r="V303" i="2"/>
  <c r="U303" i="2"/>
  <c r="Q303" i="2"/>
  <c r="W303" i="2" s="1"/>
  <c r="V302" i="2"/>
  <c r="U302" i="2"/>
  <c r="Q302" i="2"/>
  <c r="W302" i="2" s="1"/>
  <c r="V301" i="2"/>
  <c r="U301" i="2"/>
  <c r="Q301" i="2"/>
  <c r="W301" i="2" s="1"/>
  <c r="V300" i="2"/>
  <c r="U300" i="2"/>
  <c r="Q300" i="2"/>
  <c r="W300" i="2" s="1"/>
  <c r="V299" i="2"/>
  <c r="U299" i="2"/>
  <c r="Q299" i="2"/>
  <c r="W299" i="2" s="1"/>
  <c r="V298" i="2"/>
  <c r="U298" i="2"/>
  <c r="Q298" i="2"/>
  <c r="W298" i="2" s="1"/>
  <c r="V297" i="2"/>
  <c r="U297" i="2"/>
  <c r="Q297" i="2"/>
  <c r="W297" i="2" s="1"/>
  <c r="V296" i="2"/>
  <c r="U296" i="2"/>
  <c r="Q296" i="2"/>
  <c r="W296" i="2" s="1"/>
  <c r="V295" i="2"/>
  <c r="U295" i="2"/>
  <c r="Q295" i="2"/>
  <c r="W295" i="2" s="1"/>
  <c r="V294" i="2"/>
  <c r="U294" i="2"/>
  <c r="Q294" i="2"/>
  <c r="W294" i="2" s="1"/>
  <c r="V293" i="2"/>
  <c r="U293" i="2"/>
  <c r="Q293" i="2"/>
  <c r="W293" i="2" s="1"/>
  <c r="V292" i="2"/>
  <c r="U292" i="2"/>
  <c r="Q292" i="2"/>
  <c r="W292" i="2" s="1"/>
  <c r="V291" i="2"/>
  <c r="U291" i="2"/>
  <c r="Q291" i="2"/>
  <c r="W291" i="2" s="1"/>
  <c r="V290" i="2"/>
  <c r="U290" i="2"/>
  <c r="Q290" i="2"/>
  <c r="W290" i="2" s="1"/>
  <c r="V289" i="2"/>
  <c r="U289" i="2"/>
  <c r="Q289" i="2"/>
  <c r="W289" i="2" s="1"/>
  <c r="V288" i="2"/>
  <c r="U288" i="2"/>
  <c r="Q288" i="2"/>
  <c r="W288" i="2" s="1"/>
  <c r="V287" i="2"/>
  <c r="U287" i="2"/>
  <c r="Q287" i="2"/>
  <c r="W287" i="2" s="1"/>
  <c r="V286" i="2"/>
  <c r="U286" i="2"/>
  <c r="Q286" i="2"/>
  <c r="W286" i="2" s="1"/>
  <c r="V285" i="2"/>
  <c r="U285" i="2"/>
  <c r="Q285" i="2"/>
  <c r="W285" i="2" s="1"/>
  <c r="V284" i="2"/>
  <c r="U284" i="2"/>
  <c r="Q284" i="2"/>
  <c r="W284" i="2" s="1"/>
  <c r="V283" i="2"/>
  <c r="U283" i="2"/>
  <c r="Q283" i="2"/>
  <c r="W283" i="2" s="1"/>
  <c r="V282" i="2"/>
  <c r="U282" i="2"/>
  <c r="Q282" i="2"/>
  <c r="W282" i="2" s="1"/>
  <c r="V281" i="2"/>
  <c r="U281" i="2"/>
  <c r="Q281" i="2"/>
  <c r="W281" i="2" s="1"/>
  <c r="J33" i="15" s="1"/>
  <c r="V280" i="2"/>
  <c r="U280" i="2"/>
  <c r="Q280" i="2"/>
  <c r="W280" i="2" s="1"/>
  <c r="J29" i="15" s="1"/>
  <c r="V279" i="2"/>
  <c r="U279" i="2"/>
  <c r="Q279" i="2"/>
  <c r="W279" i="2" s="1"/>
  <c r="J34" i="15" s="1"/>
  <c r="V278" i="2"/>
  <c r="U278" i="2"/>
  <c r="Q278" i="2"/>
  <c r="W278" i="2" s="1"/>
  <c r="J31" i="15" s="1"/>
  <c r="V277" i="2"/>
  <c r="U277" i="2"/>
  <c r="Q277" i="2"/>
  <c r="W277" i="2" s="1"/>
  <c r="V276" i="2"/>
  <c r="U276" i="2"/>
  <c r="Q276" i="2"/>
  <c r="W276" i="2" s="1"/>
  <c r="J36" i="15" s="1"/>
  <c r="V275" i="2"/>
  <c r="U275" i="2"/>
  <c r="Q275" i="2"/>
  <c r="W275" i="2" s="1"/>
  <c r="J32" i="15" s="1"/>
  <c r="V274" i="2"/>
  <c r="U274" i="2"/>
  <c r="Q274" i="2"/>
  <c r="W274" i="2" s="1"/>
  <c r="V273" i="2"/>
  <c r="U273" i="2"/>
  <c r="Q273" i="2"/>
  <c r="W273" i="2" s="1"/>
  <c r="J39" i="15" s="1"/>
  <c r="V272" i="2"/>
  <c r="U272" i="2"/>
  <c r="Q272" i="2"/>
  <c r="W272" i="2" s="1"/>
  <c r="V271" i="2"/>
  <c r="U271" i="2"/>
  <c r="Q271" i="2"/>
  <c r="W271" i="2" s="1"/>
  <c r="J40" i="15" s="1"/>
  <c r="V270" i="2"/>
  <c r="U270" i="2"/>
  <c r="Q270" i="2"/>
  <c r="W270" i="2" s="1"/>
  <c r="V269" i="2"/>
  <c r="U269" i="2"/>
  <c r="Q269" i="2"/>
  <c r="W269" i="2" s="1"/>
  <c r="V268" i="2"/>
  <c r="U268" i="2"/>
  <c r="Q268" i="2"/>
  <c r="W268" i="2" s="1"/>
  <c r="J42" i="15" s="1"/>
  <c r="V267" i="2"/>
  <c r="U267" i="2"/>
  <c r="Q267" i="2"/>
  <c r="W267" i="2" s="1"/>
  <c r="V266" i="2"/>
  <c r="U266" i="2"/>
  <c r="Q266" i="2"/>
  <c r="W266" i="2" s="1"/>
  <c r="J163" i="15" s="1"/>
  <c r="V265" i="2"/>
  <c r="U265" i="2"/>
  <c r="Q265" i="2"/>
  <c r="W265" i="2" s="1"/>
  <c r="J171" i="15" s="1"/>
  <c r="V264" i="2"/>
  <c r="U264" i="2"/>
  <c r="Q264" i="2"/>
  <c r="W264" i="2" s="1"/>
  <c r="V263" i="2"/>
  <c r="U263" i="2"/>
  <c r="Q263" i="2"/>
  <c r="W263" i="2" s="1"/>
  <c r="J168" i="15" s="1"/>
  <c r="V262" i="2"/>
  <c r="U262" i="2"/>
  <c r="Q262" i="2"/>
  <c r="W262" i="2" s="1"/>
  <c r="V261" i="2"/>
  <c r="U261" i="2"/>
  <c r="Q261" i="2"/>
  <c r="W261" i="2" s="1"/>
  <c r="J170" i="15" s="1"/>
  <c r="V260" i="2"/>
  <c r="U260" i="2"/>
  <c r="Q260" i="2"/>
  <c r="W260" i="2" s="1"/>
  <c r="J167" i="15" s="1"/>
  <c r="V259" i="2"/>
  <c r="U259" i="2"/>
  <c r="Q259" i="2"/>
  <c r="W259" i="2" s="1"/>
  <c r="V258" i="2"/>
  <c r="U258" i="2"/>
  <c r="Q258" i="2"/>
  <c r="W258" i="2" s="1"/>
  <c r="J165" i="15" s="1"/>
  <c r="V257" i="2"/>
  <c r="U257" i="2"/>
  <c r="Q257" i="2"/>
  <c r="W257" i="2" s="1"/>
  <c r="J188" i="15" s="1"/>
  <c r="V256" i="2"/>
  <c r="U256" i="2"/>
  <c r="Q256" i="2"/>
  <c r="W256" i="2" s="1"/>
  <c r="J181" i="15" s="1"/>
  <c r="V255" i="2"/>
  <c r="U255" i="2"/>
  <c r="Q255" i="2"/>
  <c r="W255" i="2" s="1"/>
  <c r="J185" i="15" s="1"/>
  <c r="V254" i="2"/>
  <c r="U254" i="2"/>
  <c r="Q254" i="2"/>
  <c r="W254" i="2" s="1"/>
  <c r="J154" i="15" s="1"/>
  <c r="V253" i="2"/>
  <c r="U253" i="2"/>
  <c r="Q253" i="2"/>
  <c r="W253" i="2" s="1"/>
  <c r="J159" i="15" s="1"/>
  <c r="V252" i="2"/>
  <c r="U252" i="2"/>
  <c r="Q252" i="2"/>
  <c r="W252" i="2" s="1"/>
  <c r="J172" i="15" s="1"/>
  <c r="V251" i="2"/>
  <c r="U251" i="2"/>
  <c r="Q251" i="2"/>
  <c r="W251" i="2" s="1"/>
  <c r="V250" i="2"/>
  <c r="U250" i="2"/>
  <c r="Q250" i="2"/>
  <c r="W250" i="2" s="1"/>
  <c r="J157" i="15" s="1"/>
  <c r="V249" i="2"/>
  <c r="U249" i="2"/>
  <c r="Q249" i="2"/>
  <c r="W249" i="2" s="1"/>
  <c r="J179" i="15" s="1"/>
  <c r="V248" i="2"/>
  <c r="U248" i="2"/>
  <c r="Q248" i="2"/>
  <c r="W248" i="2" s="1"/>
  <c r="J175" i="15" s="1"/>
  <c r="V247" i="2"/>
  <c r="U247" i="2"/>
  <c r="Q247" i="2"/>
  <c r="W247" i="2" s="1"/>
  <c r="J174" i="15" s="1"/>
  <c r="V246" i="2"/>
  <c r="U246" i="2"/>
  <c r="Q246" i="2"/>
  <c r="W246" i="2" s="1"/>
  <c r="J178" i="15" s="1"/>
  <c r="V245" i="2"/>
  <c r="U245" i="2"/>
  <c r="Q245" i="2"/>
  <c r="W245" i="2" s="1"/>
  <c r="V244" i="2"/>
  <c r="U244" i="2"/>
  <c r="Q244" i="2"/>
  <c r="W244" i="2" s="1"/>
  <c r="J177" i="15" s="1"/>
  <c r="V243" i="2"/>
  <c r="U243" i="2"/>
  <c r="Q243" i="2"/>
  <c r="W243" i="2" s="1"/>
  <c r="J186" i="15" s="1"/>
  <c r="V242" i="2"/>
  <c r="U242" i="2"/>
  <c r="Q242" i="2"/>
  <c r="W242" i="2" s="1"/>
  <c r="V241" i="2"/>
  <c r="U241" i="2"/>
  <c r="Q241" i="2"/>
  <c r="W241" i="2" s="1"/>
  <c r="J184" i="15" s="1"/>
  <c r="V240" i="2"/>
  <c r="U240" i="2"/>
  <c r="Q240" i="2"/>
  <c r="W240" i="2" s="1"/>
  <c r="J187" i="15" s="1"/>
  <c r="V239" i="2"/>
  <c r="U239" i="2"/>
  <c r="Q239" i="2"/>
  <c r="W239" i="2" s="1"/>
  <c r="J158" i="15" s="1"/>
  <c r="V238" i="2"/>
  <c r="U238" i="2"/>
  <c r="Q238" i="2"/>
  <c r="W238" i="2" s="1"/>
  <c r="J155" i="15" s="1"/>
  <c r="V237" i="2"/>
  <c r="U237" i="2"/>
  <c r="Q237" i="2"/>
  <c r="W237" i="2" s="1"/>
  <c r="J160" i="15" s="1"/>
  <c r="V236" i="2"/>
  <c r="U236" i="2"/>
  <c r="Q236" i="2"/>
  <c r="W236" i="2" s="1"/>
  <c r="J173" i="15" s="1"/>
  <c r="V235" i="2"/>
  <c r="U235" i="2"/>
  <c r="Q235" i="2"/>
  <c r="W235" i="2" s="1"/>
  <c r="J176" i="15" s="1"/>
  <c r="V234" i="2"/>
  <c r="U234" i="2"/>
  <c r="Q234" i="2"/>
  <c r="W234" i="2" s="1"/>
  <c r="J162" i="15" s="1"/>
  <c r="V233" i="2"/>
  <c r="U233" i="2"/>
  <c r="Q233" i="2"/>
  <c r="W233" i="2" s="1"/>
  <c r="J156" i="15" s="1"/>
  <c r="V232" i="2"/>
  <c r="U232" i="2"/>
  <c r="Q232" i="2"/>
  <c r="W232" i="2" s="1"/>
  <c r="J191" i="15" s="1"/>
  <c r="V231" i="2"/>
  <c r="U231" i="2"/>
  <c r="Q231" i="2"/>
  <c r="W231" i="2" s="1"/>
  <c r="J189" i="15" s="1"/>
  <c r="V230" i="2"/>
  <c r="U230" i="2"/>
  <c r="Q230" i="2"/>
  <c r="W230" i="2" s="1"/>
  <c r="J183" i="15" s="1"/>
  <c r="V229" i="2"/>
  <c r="U229" i="2"/>
  <c r="Q229" i="2"/>
  <c r="W229" i="2" s="1"/>
  <c r="V228" i="2"/>
  <c r="U228" i="2"/>
  <c r="Q228" i="2"/>
  <c r="W228" i="2" s="1"/>
  <c r="J60" i="15" s="1"/>
  <c r="V227" i="2"/>
  <c r="U227" i="2"/>
  <c r="Q227" i="2"/>
  <c r="W227" i="2" s="1"/>
  <c r="V226" i="2"/>
  <c r="U226" i="2"/>
  <c r="Q226" i="2"/>
  <c r="W226" i="2" s="1"/>
  <c r="J59" i="15" s="1"/>
  <c r="V225" i="2"/>
  <c r="U225" i="2"/>
  <c r="Q225" i="2"/>
  <c r="W225" i="2" s="1"/>
  <c r="J58" i="15" s="1"/>
  <c r="V224" i="2"/>
  <c r="U224" i="2"/>
  <c r="Q224" i="2"/>
  <c r="W224" i="2" s="1"/>
  <c r="J61" i="15" s="1"/>
  <c r="V223" i="2"/>
  <c r="U223" i="2"/>
  <c r="Q223" i="2"/>
  <c r="W223" i="2" s="1"/>
  <c r="J137" i="15" s="1"/>
  <c r="V222" i="2"/>
  <c r="U222" i="2"/>
  <c r="Q222" i="2"/>
  <c r="W222" i="2" s="1"/>
  <c r="J133" i="15" s="1"/>
  <c r="V221" i="2"/>
  <c r="U221" i="2"/>
  <c r="Q221" i="2"/>
  <c r="W221" i="2" s="1"/>
  <c r="J135" i="15" s="1"/>
  <c r="V220" i="2"/>
  <c r="U220" i="2"/>
  <c r="Q220" i="2"/>
  <c r="W220" i="2" s="1"/>
  <c r="J134" i="15" s="1"/>
  <c r="V219" i="2"/>
  <c r="U219" i="2"/>
  <c r="Q219" i="2"/>
  <c r="W219" i="2" s="1"/>
  <c r="J136" i="15" s="1"/>
  <c r="V218" i="2"/>
  <c r="U218" i="2"/>
  <c r="Q218" i="2"/>
  <c r="W218" i="2" s="1"/>
  <c r="V217" i="2"/>
  <c r="U217" i="2"/>
  <c r="Q217" i="2"/>
  <c r="W217" i="2" s="1"/>
  <c r="J123" i="15" s="1"/>
  <c r="V216" i="2"/>
  <c r="U216" i="2"/>
  <c r="Q216" i="2"/>
  <c r="W216" i="2" s="1"/>
  <c r="J149" i="15" s="1"/>
  <c r="V215" i="2"/>
  <c r="U215" i="2"/>
  <c r="Q215" i="2"/>
  <c r="W215" i="2" s="1"/>
  <c r="J142" i="15" s="1"/>
  <c r="V214" i="2"/>
  <c r="U214" i="2"/>
  <c r="Q214" i="2"/>
  <c r="W214" i="2" s="1"/>
  <c r="J141" i="15" s="1"/>
  <c r="V213" i="2"/>
  <c r="U213" i="2"/>
  <c r="Q213" i="2"/>
  <c r="W213" i="2" s="1"/>
  <c r="J120" i="15" s="1"/>
  <c r="V212" i="2"/>
  <c r="U212" i="2"/>
  <c r="Q212" i="2"/>
  <c r="W212" i="2" s="1"/>
  <c r="J130" i="15" s="1"/>
  <c r="V211" i="2"/>
  <c r="U211" i="2"/>
  <c r="Q211" i="2"/>
  <c r="W211" i="2" s="1"/>
  <c r="V210" i="2"/>
  <c r="U210" i="2"/>
  <c r="Q210" i="2"/>
  <c r="W210" i="2" s="1"/>
  <c r="J146" i="15" s="1"/>
  <c r="V209" i="2"/>
  <c r="U209" i="2"/>
  <c r="Q209" i="2"/>
  <c r="W209" i="2" s="1"/>
  <c r="J125" i="15" s="1"/>
  <c r="V208" i="2"/>
  <c r="U208" i="2"/>
  <c r="Q208" i="2"/>
  <c r="W208" i="2" s="1"/>
  <c r="J127" i="15" s="1"/>
  <c r="V207" i="2"/>
  <c r="U207" i="2"/>
  <c r="Q207" i="2"/>
  <c r="W207" i="2" s="1"/>
  <c r="J138" i="15" s="1"/>
  <c r="V206" i="2"/>
  <c r="U206" i="2"/>
  <c r="Q206" i="2"/>
  <c r="W206" i="2" s="1"/>
  <c r="V205" i="2"/>
  <c r="U205" i="2"/>
  <c r="Q205" i="2"/>
  <c r="W205" i="2" s="1"/>
  <c r="V204" i="2"/>
  <c r="U204" i="2"/>
  <c r="Q204" i="2"/>
  <c r="W204" i="2" s="1"/>
  <c r="J121" i="15" s="1"/>
  <c r="V203" i="2"/>
  <c r="U203" i="2"/>
  <c r="Q203" i="2"/>
  <c r="W203" i="2" s="1"/>
  <c r="V202" i="2"/>
  <c r="U202" i="2"/>
  <c r="Q202" i="2"/>
  <c r="W202" i="2" s="1"/>
  <c r="J147" i="15" s="1"/>
  <c r="V201" i="2"/>
  <c r="U201" i="2"/>
  <c r="Q201" i="2"/>
  <c r="W201" i="2" s="1"/>
  <c r="J128" i="15" s="1"/>
  <c r="V200" i="2"/>
  <c r="U200" i="2"/>
  <c r="Q200" i="2"/>
  <c r="W200" i="2" s="1"/>
  <c r="J151" i="15" s="1"/>
  <c r="V199" i="2"/>
  <c r="U199" i="2"/>
  <c r="Q199" i="2"/>
  <c r="W199" i="2" s="1"/>
  <c r="J148" i="15" s="1"/>
  <c r="V198" i="2"/>
  <c r="U198" i="2"/>
  <c r="Q198" i="2"/>
  <c r="W198" i="2" s="1"/>
  <c r="J131" i="15" s="1"/>
  <c r="V197" i="2"/>
  <c r="U197" i="2"/>
  <c r="Q197" i="2"/>
  <c r="W197" i="2" s="1"/>
  <c r="J122" i="15" s="1"/>
  <c r="V196" i="2"/>
  <c r="U196" i="2"/>
  <c r="Q196" i="2"/>
  <c r="W196" i="2" s="1"/>
  <c r="J139" i="15" s="1"/>
  <c r="V195" i="2"/>
  <c r="U195" i="2"/>
  <c r="Q195" i="2"/>
  <c r="W195" i="2" s="1"/>
  <c r="J152" i="15" s="1"/>
  <c r="V194" i="2"/>
  <c r="U194" i="2"/>
  <c r="Q194" i="2"/>
  <c r="W194" i="2" s="1"/>
  <c r="J144" i="15" s="1"/>
  <c r="V193" i="2"/>
  <c r="U193" i="2"/>
  <c r="Q193" i="2"/>
  <c r="W193" i="2" s="1"/>
  <c r="J129" i="15" s="1"/>
  <c r="V192" i="2"/>
  <c r="U192" i="2"/>
  <c r="Q192" i="2"/>
  <c r="W192" i="2" s="1"/>
  <c r="V191" i="2"/>
  <c r="U191" i="2"/>
  <c r="Q191" i="2"/>
  <c r="W191" i="2" s="1"/>
  <c r="J143" i="15" s="1"/>
  <c r="V190" i="2"/>
  <c r="U190" i="2"/>
  <c r="Q190" i="2"/>
  <c r="W190" i="2" s="1"/>
  <c r="J119" i="15" s="1"/>
  <c r="V189" i="2"/>
  <c r="U189" i="2"/>
  <c r="Q189" i="2"/>
  <c r="W189" i="2" s="1"/>
  <c r="V188" i="2"/>
  <c r="U188" i="2"/>
  <c r="Q188" i="2"/>
  <c r="W188" i="2" s="1"/>
  <c r="J101" i="15" s="1"/>
  <c r="V187" i="2"/>
  <c r="U187" i="2"/>
  <c r="Q187" i="2"/>
  <c r="W187" i="2" s="1"/>
  <c r="V186" i="2"/>
  <c r="U186" i="2"/>
  <c r="Q186" i="2"/>
  <c r="W186" i="2" s="1"/>
  <c r="J104" i="15" s="1"/>
  <c r="V185" i="2"/>
  <c r="U185" i="2"/>
  <c r="Q185" i="2"/>
  <c r="W185" i="2" s="1"/>
  <c r="J106" i="15" s="1"/>
  <c r="V184" i="2"/>
  <c r="U184" i="2"/>
  <c r="Q184" i="2"/>
  <c r="W184" i="2" s="1"/>
  <c r="V183" i="2"/>
  <c r="U183" i="2"/>
  <c r="Q183" i="2"/>
  <c r="W183" i="2" s="1"/>
  <c r="J105" i="15" s="1"/>
  <c r="V182" i="2"/>
  <c r="U182" i="2"/>
  <c r="Q182" i="2"/>
  <c r="W182" i="2" s="1"/>
  <c r="V181" i="2"/>
  <c r="U181" i="2"/>
  <c r="Q181" i="2"/>
  <c r="W181" i="2" s="1"/>
  <c r="V180" i="2"/>
  <c r="U180" i="2"/>
  <c r="Q180" i="2"/>
  <c r="W180" i="2" s="1"/>
  <c r="J103" i="15" s="1"/>
  <c r="V179" i="2"/>
  <c r="U179" i="2"/>
  <c r="Q179" i="2"/>
  <c r="W179" i="2" s="1"/>
  <c r="J111" i="15" s="1"/>
  <c r="V178" i="2"/>
  <c r="U178" i="2"/>
  <c r="Q178" i="2"/>
  <c r="W178" i="2" s="1"/>
  <c r="J91" i="15" s="1"/>
  <c r="V177" i="2"/>
  <c r="U177" i="2"/>
  <c r="Q177" i="2"/>
  <c r="W177" i="2" s="1"/>
  <c r="J92" i="15" s="1"/>
  <c r="V176" i="2"/>
  <c r="U176" i="2"/>
  <c r="Q176" i="2"/>
  <c r="W176" i="2" s="1"/>
  <c r="J99" i="15" s="1"/>
  <c r="V175" i="2"/>
  <c r="U175" i="2"/>
  <c r="Q175" i="2"/>
  <c r="W175" i="2" s="1"/>
  <c r="J112" i="15" s="1"/>
  <c r="V174" i="2"/>
  <c r="U174" i="2"/>
  <c r="Q174" i="2"/>
  <c r="W174" i="2" s="1"/>
  <c r="V173" i="2"/>
  <c r="U173" i="2"/>
  <c r="Q173" i="2"/>
  <c r="W173" i="2" s="1"/>
  <c r="J98" i="15" s="1"/>
  <c r="V172" i="2"/>
  <c r="U172" i="2"/>
  <c r="Q172" i="2"/>
  <c r="W172" i="2" s="1"/>
  <c r="J115" i="15" s="1"/>
  <c r="V171" i="2"/>
  <c r="U171" i="2"/>
  <c r="Q171" i="2"/>
  <c r="W171" i="2" s="1"/>
  <c r="V170" i="2"/>
  <c r="U170" i="2"/>
  <c r="Q170" i="2"/>
  <c r="W170" i="2" s="1"/>
  <c r="J96" i="15" s="1"/>
  <c r="V169" i="2"/>
  <c r="U169" i="2"/>
  <c r="Q169" i="2"/>
  <c r="W169" i="2" s="1"/>
  <c r="J109" i="15" s="1"/>
  <c r="V168" i="2"/>
  <c r="U168" i="2"/>
  <c r="Q168" i="2"/>
  <c r="W168" i="2" s="1"/>
  <c r="V167" i="2"/>
  <c r="U167" i="2"/>
  <c r="Q167" i="2"/>
  <c r="W167" i="2" s="1"/>
  <c r="J116" i="15" s="1"/>
  <c r="V166" i="2"/>
  <c r="U166" i="2"/>
  <c r="Q166" i="2"/>
  <c r="W166" i="2" s="1"/>
  <c r="V165" i="2"/>
  <c r="U165" i="2"/>
  <c r="Q165" i="2"/>
  <c r="W165" i="2" s="1"/>
  <c r="J90" i="15" s="1"/>
  <c r="V164" i="2"/>
  <c r="U164" i="2"/>
  <c r="Q164" i="2"/>
  <c r="W164" i="2" s="1"/>
  <c r="J95" i="15" s="1"/>
  <c r="V163" i="2"/>
  <c r="U163" i="2"/>
  <c r="Q163" i="2"/>
  <c r="W163" i="2" s="1"/>
  <c r="J114" i="15" s="1"/>
  <c r="V162" i="2"/>
  <c r="U162" i="2"/>
  <c r="Q162" i="2"/>
  <c r="W162" i="2" s="1"/>
  <c r="J93" i="15" s="1"/>
  <c r="V161" i="2"/>
  <c r="U161" i="2"/>
  <c r="Q161" i="2"/>
  <c r="W161" i="2" s="1"/>
  <c r="J69" i="15" s="1"/>
  <c r="V160" i="2"/>
  <c r="U160" i="2"/>
  <c r="Q160" i="2"/>
  <c r="W160" i="2" s="1"/>
  <c r="V159" i="2"/>
  <c r="U159" i="2"/>
  <c r="Q159" i="2"/>
  <c r="W159" i="2" s="1"/>
  <c r="J66" i="15" s="1"/>
  <c r="V158" i="2"/>
  <c r="U158" i="2"/>
  <c r="Q158" i="2"/>
  <c r="W158" i="2" s="1"/>
  <c r="V157" i="2"/>
  <c r="U157" i="2"/>
  <c r="Q157" i="2"/>
  <c r="W157" i="2" s="1"/>
  <c r="V156" i="2"/>
  <c r="U156" i="2"/>
  <c r="Q156" i="2"/>
  <c r="W156" i="2" s="1"/>
  <c r="J64" i="15" s="1"/>
  <c r="V155" i="2"/>
  <c r="U155" i="2"/>
  <c r="Q155" i="2"/>
  <c r="W155" i="2" s="1"/>
  <c r="J266" i="15" s="1"/>
  <c r="V154" i="2"/>
  <c r="U154" i="2"/>
  <c r="Q154" i="2"/>
  <c r="W154" i="2" s="1"/>
  <c r="J265" i="15" s="1"/>
  <c r="V153" i="2"/>
  <c r="U153" i="2"/>
  <c r="Q153" i="2"/>
  <c r="W153" i="2" s="1"/>
  <c r="J264" i="15" s="1"/>
  <c r="V152" i="2"/>
  <c r="U152" i="2"/>
  <c r="Q152" i="2"/>
  <c r="W152" i="2" s="1"/>
  <c r="J267" i="15" s="1"/>
  <c r="V151" i="2"/>
  <c r="U151" i="2"/>
  <c r="Q151" i="2"/>
  <c r="W151" i="2" s="1"/>
  <c r="J268" i="15" s="1"/>
  <c r="V150" i="2"/>
  <c r="U150" i="2"/>
  <c r="Q150" i="2"/>
  <c r="W150" i="2" s="1"/>
  <c r="J262" i="15" s="1"/>
  <c r="V149" i="2"/>
  <c r="U149" i="2"/>
  <c r="Q149" i="2"/>
  <c r="W149" i="2" s="1"/>
  <c r="J263" i="15" s="1"/>
  <c r="V148" i="2"/>
  <c r="U148" i="2"/>
  <c r="Q148" i="2"/>
  <c r="W148" i="2" s="1"/>
  <c r="J260" i="15" s="1"/>
  <c r="V147" i="2"/>
  <c r="U147" i="2"/>
  <c r="Q147" i="2"/>
  <c r="W147" i="2" s="1"/>
  <c r="V146" i="2"/>
  <c r="U146" i="2"/>
  <c r="Q146" i="2"/>
  <c r="W146" i="2" s="1"/>
  <c r="J256" i="15" s="1"/>
  <c r="V145" i="2"/>
  <c r="U145" i="2"/>
  <c r="Q145" i="2"/>
  <c r="W145" i="2" s="1"/>
  <c r="J257" i="15" s="1"/>
  <c r="V144" i="2"/>
  <c r="U144" i="2"/>
  <c r="Q144" i="2"/>
  <c r="W144" i="2" s="1"/>
  <c r="J255" i="15" s="1"/>
  <c r="V143" i="2"/>
  <c r="U143" i="2"/>
  <c r="Q143" i="2"/>
  <c r="W143" i="2" s="1"/>
  <c r="J258" i="15" s="1"/>
  <c r="V142" i="2"/>
  <c r="U142" i="2"/>
  <c r="Q142" i="2"/>
  <c r="W142" i="2" s="1"/>
  <c r="J254" i="15" s="1"/>
  <c r="V141" i="2"/>
  <c r="U141" i="2"/>
  <c r="Q141" i="2"/>
  <c r="W141" i="2" s="1"/>
  <c r="J271" i="15" s="1"/>
  <c r="V140" i="2"/>
  <c r="U140" i="2"/>
  <c r="Q140" i="2"/>
  <c r="W140" i="2" s="1"/>
  <c r="J270" i="15" s="1"/>
  <c r="V139" i="2"/>
  <c r="U139" i="2"/>
  <c r="Q139" i="2"/>
  <c r="W139" i="2" s="1"/>
  <c r="J279" i="15" s="1"/>
  <c r="V138" i="2"/>
  <c r="U138" i="2"/>
  <c r="Q138" i="2"/>
  <c r="W138" i="2" s="1"/>
  <c r="J283" i="15" s="1"/>
  <c r="V137" i="2"/>
  <c r="U137" i="2"/>
  <c r="Q137" i="2"/>
  <c r="W137" i="2" s="1"/>
  <c r="J277" i="15" s="1"/>
  <c r="V136" i="2"/>
  <c r="U136" i="2"/>
  <c r="Q136" i="2"/>
  <c r="W136" i="2" s="1"/>
  <c r="J280" i="15" s="1"/>
  <c r="V135" i="2"/>
  <c r="U135" i="2"/>
  <c r="Q135" i="2"/>
  <c r="W135" i="2" s="1"/>
  <c r="J278" i="15" s="1"/>
  <c r="V134" i="2"/>
  <c r="U134" i="2"/>
  <c r="Q134" i="2"/>
  <c r="W134" i="2" s="1"/>
  <c r="J282" i="15" s="1"/>
  <c r="V133" i="2"/>
  <c r="U133" i="2"/>
  <c r="Q133" i="2"/>
  <c r="W133" i="2" s="1"/>
  <c r="J284" i="15" s="1"/>
  <c r="V132" i="2"/>
  <c r="U132" i="2"/>
  <c r="Q132" i="2"/>
  <c r="W132" i="2" s="1"/>
  <c r="J276" i="15" s="1"/>
  <c r="V131" i="2"/>
  <c r="U131" i="2"/>
  <c r="Q131" i="2"/>
  <c r="W131" i="2" s="1"/>
  <c r="J274" i="15" s="1"/>
  <c r="V130" i="2"/>
  <c r="U130" i="2"/>
  <c r="Q130" i="2"/>
  <c r="W130" i="2" s="1"/>
  <c r="J275" i="15" s="1"/>
  <c r="V129" i="2"/>
  <c r="U129" i="2"/>
  <c r="Q129" i="2"/>
  <c r="W129" i="2" s="1"/>
  <c r="J273" i="15" s="1"/>
  <c r="V128" i="2"/>
  <c r="U128" i="2"/>
  <c r="Q128" i="2"/>
  <c r="W128" i="2" s="1"/>
  <c r="J281" i="15" s="1"/>
  <c r="V127" i="2"/>
  <c r="U127" i="2"/>
  <c r="Q127" i="2"/>
  <c r="W127" i="2" s="1"/>
  <c r="J272" i="15" s="1"/>
  <c r="V126" i="2"/>
  <c r="U126" i="2"/>
  <c r="Q126" i="2"/>
  <c r="W126" i="2" s="1"/>
  <c r="V125" i="2"/>
  <c r="U125" i="2"/>
  <c r="Q125" i="2"/>
  <c r="W125" i="2" s="1"/>
  <c r="J48" i="15" s="1"/>
  <c r="V124" i="2"/>
  <c r="U124" i="2"/>
  <c r="Q124" i="2"/>
  <c r="W124" i="2" s="1"/>
  <c r="J51" i="15" s="1"/>
  <c r="V123" i="2"/>
  <c r="U123" i="2"/>
  <c r="Q123" i="2"/>
  <c r="W123" i="2" s="1"/>
  <c r="V122" i="2"/>
  <c r="U122" i="2"/>
  <c r="Q122" i="2"/>
  <c r="W122" i="2" s="1"/>
  <c r="V121" i="2"/>
  <c r="U121" i="2"/>
  <c r="Q121" i="2"/>
  <c r="W121" i="2" s="1"/>
  <c r="J56" i="15" s="1"/>
  <c r="V120" i="2"/>
  <c r="U120" i="2"/>
  <c r="Q120" i="2"/>
  <c r="W120" i="2" s="1"/>
  <c r="J50" i="15" s="1"/>
  <c r="V119" i="2"/>
  <c r="U119" i="2"/>
  <c r="Q119" i="2"/>
  <c r="W119" i="2" s="1"/>
  <c r="J49" i="15" s="1"/>
  <c r="V118" i="2"/>
  <c r="U118" i="2"/>
  <c r="Q118" i="2"/>
  <c r="W118" i="2" s="1"/>
  <c r="J55" i="15" s="1"/>
  <c r="V117" i="2"/>
  <c r="U117" i="2"/>
  <c r="Q117" i="2"/>
  <c r="W117" i="2" s="1"/>
  <c r="J47" i="15" s="1"/>
  <c r="V116" i="2"/>
  <c r="U116" i="2"/>
  <c r="Q116" i="2"/>
  <c r="W116" i="2" s="1"/>
  <c r="V115" i="2"/>
  <c r="U115" i="2"/>
  <c r="Q115" i="2"/>
  <c r="W115" i="2" s="1"/>
  <c r="V114" i="2"/>
  <c r="U114" i="2"/>
  <c r="Q114" i="2"/>
  <c r="W114" i="2" s="1"/>
  <c r="V113" i="2"/>
  <c r="U113" i="2"/>
  <c r="Q113" i="2"/>
  <c r="W113" i="2" s="1"/>
  <c r="V112" i="2"/>
  <c r="U112" i="2"/>
  <c r="Q112" i="2"/>
  <c r="W112" i="2" s="1"/>
  <c r="V111" i="2"/>
  <c r="U111" i="2"/>
  <c r="Q111" i="2"/>
  <c r="W111" i="2" s="1"/>
  <c r="V110" i="2"/>
  <c r="U110" i="2"/>
  <c r="Q110" i="2"/>
  <c r="W110" i="2" s="1"/>
  <c r="V109" i="2"/>
  <c r="U109" i="2"/>
  <c r="Q109" i="2"/>
  <c r="W109" i="2" s="1"/>
  <c r="V108" i="2"/>
  <c r="U108" i="2"/>
  <c r="Q108" i="2"/>
  <c r="W108" i="2" s="1"/>
  <c r="V107" i="2"/>
  <c r="U107" i="2"/>
  <c r="Q107" i="2"/>
  <c r="W107" i="2" s="1"/>
  <c r="V106" i="2"/>
  <c r="U106" i="2"/>
  <c r="Q106" i="2"/>
  <c r="W106" i="2" s="1"/>
  <c r="V105" i="2"/>
  <c r="U105" i="2"/>
  <c r="Q105" i="2"/>
  <c r="W105" i="2" s="1"/>
  <c r="V104" i="2"/>
  <c r="U104" i="2"/>
  <c r="Q104" i="2"/>
  <c r="W104" i="2" s="1"/>
  <c r="V103" i="2"/>
  <c r="U103" i="2"/>
  <c r="Q103" i="2"/>
  <c r="W103" i="2" s="1"/>
  <c r="V102" i="2"/>
  <c r="U102" i="2"/>
  <c r="Q102" i="2"/>
  <c r="W102" i="2" s="1"/>
  <c r="V101" i="2"/>
  <c r="U101" i="2"/>
  <c r="Q101" i="2"/>
  <c r="W101" i="2" s="1"/>
  <c r="V100" i="2"/>
  <c r="U100" i="2"/>
  <c r="Q100" i="2"/>
  <c r="W100" i="2" s="1"/>
  <c r="V99" i="2"/>
  <c r="U99" i="2"/>
  <c r="Q99" i="2"/>
  <c r="W99" i="2" s="1"/>
  <c r="J82" i="15" s="1"/>
  <c r="V98" i="2"/>
  <c r="U98" i="2"/>
  <c r="Q98" i="2"/>
  <c r="W98" i="2" s="1"/>
  <c r="V97" i="2"/>
  <c r="U97" i="2"/>
  <c r="Q97" i="2"/>
  <c r="W97" i="2" s="1"/>
  <c r="J79" i="15" s="1"/>
  <c r="V96" i="2"/>
  <c r="U96" i="2"/>
  <c r="Q96" i="2"/>
  <c r="W96" i="2" s="1"/>
  <c r="J88" i="15" s="1"/>
  <c r="V95" i="2"/>
  <c r="U95" i="2"/>
  <c r="Q95" i="2"/>
  <c r="W95" i="2" s="1"/>
  <c r="J86" i="15" s="1"/>
  <c r="V94" i="2"/>
  <c r="U94" i="2"/>
  <c r="Q94" i="2"/>
  <c r="W94" i="2" s="1"/>
  <c r="J87" i="15" s="1"/>
  <c r="V93" i="2"/>
  <c r="U93" i="2"/>
  <c r="Q93" i="2"/>
  <c r="W93" i="2" s="1"/>
  <c r="V92" i="2"/>
  <c r="U92" i="2"/>
  <c r="Q92" i="2"/>
  <c r="W92" i="2" s="1"/>
  <c r="J78" i="15" s="1"/>
  <c r="V91" i="2"/>
  <c r="U91" i="2"/>
  <c r="Q91" i="2"/>
  <c r="W91" i="2" s="1"/>
  <c r="V90" i="2"/>
  <c r="U90" i="2"/>
  <c r="Q90" i="2"/>
  <c r="W90" i="2" s="1"/>
  <c r="J83" i="15" s="1"/>
  <c r="V89" i="2"/>
  <c r="U89" i="2"/>
  <c r="Q89" i="2"/>
  <c r="W89" i="2" s="1"/>
  <c r="J80" i="15" s="1"/>
  <c r="V88" i="2"/>
  <c r="U88" i="2"/>
  <c r="Q88" i="2"/>
  <c r="W88" i="2" s="1"/>
  <c r="V87" i="2"/>
  <c r="U87" i="2"/>
  <c r="Q87" i="2"/>
  <c r="W87" i="2" s="1"/>
  <c r="V86" i="2"/>
  <c r="U86" i="2"/>
  <c r="Q86" i="2"/>
  <c r="W86" i="2" s="1"/>
  <c r="V85" i="2"/>
  <c r="U85" i="2"/>
  <c r="Q85" i="2"/>
  <c r="W85" i="2" s="1"/>
  <c r="V84" i="2"/>
  <c r="U84" i="2"/>
  <c r="Q84" i="2"/>
  <c r="W84" i="2" s="1"/>
  <c r="V83" i="2"/>
  <c r="U83" i="2"/>
  <c r="Q83" i="2"/>
  <c r="W83" i="2" s="1"/>
  <c r="V82" i="2"/>
  <c r="U82" i="2"/>
  <c r="Q82" i="2"/>
  <c r="W82" i="2" s="1"/>
  <c r="V81" i="2"/>
  <c r="U81" i="2"/>
  <c r="Q81" i="2"/>
  <c r="W81" i="2" s="1"/>
  <c r="V80" i="2"/>
  <c r="U80" i="2"/>
  <c r="Q80" i="2"/>
  <c r="W80" i="2" s="1"/>
  <c r="V79" i="2"/>
  <c r="U79" i="2"/>
  <c r="Q79" i="2"/>
  <c r="W79" i="2" s="1"/>
  <c r="V78" i="2"/>
  <c r="U78" i="2"/>
  <c r="Q78" i="2"/>
  <c r="W78" i="2" s="1"/>
  <c r="V77" i="2"/>
  <c r="U77" i="2"/>
  <c r="Q77" i="2"/>
  <c r="W77" i="2" s="1"/>
  <c r="V76" i="2"/>
  <c r="U76" i="2"/>
  <c r="Q76" i="2"/>
  <c r="W76" i="2" s="1"/>
  <c r="V75" i="2"/>
  <c r="U75" i="2"/>
  <c r="Q75" i="2"/>
  <c r="W75" i="2" s="1"/>
  <c r="V74" i="2"/>
  <c r="U74" i="2"/>
  <c r="Q74" i="2"/>
  <c r="W74" i="2" s="1"/>
  <c r="V73" i="2"/>
  <c r="U73" i="2"/>
  <c r="Q73" i="2"/>
  <c r="W73" i="2" s="1"/>
  <c r="V72" i="2"/>
  <c r="U72" i="2"/>
  <c r="Q72" i="2"/>
  <c r="W72" i="2" s="1"/>
  <c r="V71" i="2"/>
  <c r="U71" i="2"/>
  <c r="Q71" i="2"/>
  <c r="W71" i="2" s="1"/>
  <c r="V70" i="2"/>
  <c r="U70" i="2"/>
  <c r="Q70" i="2"/>
  <c r="W70" i="2" s="1"/>
  <c r="V69" i="2"/>
  <c r="U69" i="2"/>
  <c r="Q69" i="2"/>
  <c r="W69" i="2" s="1"/>
  <c r="V68" i="2"/>
  <c r="U68" i="2"/>
  <c r="Q68" i="2"/>
  <c r="W68" i="2" s="1"/>
  <c r="V67" i="2"/>
  <c r="U67" i="2"/>
  <c r="Q67" i="2"/>
  <c r="W67" i="2" s="1"/>
  <c r="V66" i="2"/>
  <c r="U66" i="2"/>
  <c r="Q66" i="2"/>
  <c r="W66" i="2" s="1"/>
  <c r="V65" i="2"/>
  <c r="U65" i="2"/>
  <c r="Q65" i="2"/>
  <c r="W65" i="2" s="1"/>
  <c r="V64" i="2"/>
  <c r="U64" i="2"/>
  <c r="Q64" i="2"/>
  <c r="W64" i="2" s="1"/>
  <c r="V63" i="2"/>
  <c r="U63" i="2"/>
  <c r="Q63" i="2"/>
  <c r="W63" i="2" s="1"/>
  <c r="V62" i="2"/>
  <c r="U62" i="2"/>
  <c r="Q62" i="2"/>
  <c r="W62" i="2" s="1"/>
  <c r="V61" i="2"/>
  <c r="U61" i="2"/>
  <c r="Q61" i="2"/>
  <c r="W61" i="2" s="1"/>
  <c r="V60" i="2"/>
  <c r="U60" i="2"/>
  <c r="Q60" i="2"/>
  <c r="W60" i="2" s="1"/>
  <c r="V59" i="2"/>
  <c r="U59" i="2"/>
  <c r="Q59" i="2"/>
  <c r="W59" i="2" s="1"/>
  <c r="V58" i="2"/>
  <c r="U58" i="2"/>
  <c r="Q58" i="2"/>
  <c r="W58" i="2" s="1"/>
  <c r="V57" i="2"/>
  <c r="U57" i="2"/>
  <c r="Q57" i="2"/>
  <c r="W57" i="2" s="1"/>
  <c r="V56" i="2"/>
  <c r="U56" i="2"/>
  <c r="Q56" i="2"/>
  <c r="W56" i="2" s="1"/>
  <c r="V55" i="2"/>
  <c r="U55" i="2"/>
  <c r="Q55" i="2"/>
  <c r="W55" i="2" s="1"/>
  <c r="V54" i="2"/>
  <c r="U54" i="2"/>
  <c r="Q54" i="2"/>
  <c r="W54" i="2" s="1"/>
  <c r="V53" i="2"/>
  <c r="U53" i="2"/>
  <c r="Q53" i="2"/>
  <c r="W53" i="2" s="1"/>
  <c r="V52" i="2"/>
  <c r="U52" i="2"/>
  <c r="Q52" i="2"/>
  <c r="W52" i="2" s="1"/>
  <c r="V51" i="2"/>
  <c r="U51" i="2"/>
  <c r="Q51" i="2"/>
  <c r="W51" i="2" s="1"/>
  <c r="V50" i="2"/>
  <c r="U50" i="2"/>
  <c r="Q50" i="2"/>
  <c r="W50" i="2" s="1"/>
  <c r="V49" i="2"/>
  <c r="U49" i="2"/>
  <c r="Q49" i="2"/>
  <c r="W49" i="2" s="1"/>
  <c r="V48" i="2"/>
  <c r="U48" i="2"/>
  <c r="Q48" i="2"/>
  <c r="W48" i="2" s="1"/>
  <c r="V47" i="2"/>
  <c r="U47" i="2"/>
  <c r="Q47" i="2"/>
  <c r="W47" i="2" s="1"/>
  <c r="V46" i="2"/>
  <c r="U46" i="2"/>
  <c r="Q46" i="2"/>
  <c r="W46" i="2" s="1"/>
  <c r="V45" i="2"/>
  <c r="U45" i="2"/>
  <c r="Q45" i="2"/>
  <c r="W45" i="2" s="1"/>
  <c r="V44" i="2"/>
  <c r="U44" i="2"/>
  <c r="Q44" i="2"/>
  <c r="W44" i="2" s="1"/>
  <c r="V43" i="2"/>
  <c r="U43" i="2"/>
  <c r="Q43" i="2"/>
  <c r="W43" i="2" s="1"/>
  <c r="V42" i="2"/>
  <c r="U42" i="2"/>
  <c r="Q42" i="2"/>
  <c r="W42" i="2" s="1"/>
  <c r="V41" i="2"/>
  <c r="U41" i="2"/>
  <c r="Q41" i="2"/>
  <c r="W41" i="2" s="1"/>
  <c r="V40" i="2"/>
  <c r="U40" i="2"/>
  <c r="Q40" i="2"/>
  <c r="W40" i="2" s="1"/>
  <c r="V39" i="2"/>
  <c r="U39" i="2"/>
  <c r="Q39" i="2"/>
  <c r="W39" i="2" s="1"/>
  <c r="V38" i="2"/>
  <c r="U38" i="2"/>
  <c r="Q38" i="2"/>
  <c r="W38" i="2" s="1"/>
  <c r="V37" i="2"/>
  <c r="U37" i="2"/>
  <c r="Q37" i="2"/>
  <c r="W37" i="2" s="1"/>
  <c r="V36" i="2"/>
  <c r="U36" i="2"/>
  <c r="Q36" i="2"/>
  <c r="W36" i="2" s="1"/>
  <c r="V35" i="2"/>
  <c r="U35" i="2"/>
  <c r="Q35" i="2"/>
  <c r="W35" i="2" s="1"/>
  <c r="V34" i="2"/>
  <c r="U34" i="2"/>
  <c r="Q34" i="2"/>
  <c r="W34" i="2" s="1"/>
  <c r="V33" i="2"/>
  <c r="U33" i="2"/>
  <c r="Q33" i="2"/>
  <c r="W33" i="2" s="1"/>
  <c r="V32" i="2"/>
  <c r="U32" i="2"/>
  <c r="Q32" i="2"/>
  <c r="W32" i="2" s="1"/>
  <c r="V31" i="2"/>
  <c r="U31" i="2"/>
  <c r="Q31" i="2"/>
  <c r="W31" i="2" s="1"/>
  <c r="V30" i="2"/>
  <c r="U30" i="2"/>
  <c r="Q30" i="2"/>
  <c r="W30" i="2" s="1"/>
  <c r="V29" i="2"/>
  <c r="U29" i="2"/>
  <c r="Q29" i="2"/>
  <c r="W29" i="2" s="1"/>
  <c r="V28" i="2"/>
  <c r="U28" i="2"/>
  <c r="Q28" i="2"/>
  <c r="W28" i="2" s="1"/>
  <c r="V27" i="2"/>
  <c r="U27" i="2"/>
  <c r="Q27" i="2"/>
  <c r="W27" i="2" s="1"/>
  <c r="V26" i="2"/>
  <c r="U26" i="2"/>
  <c r="Q26" i="2"/>
  <c r="W26" i="2" s="1"/>
  <c r="V25" i="2"/>
  <c r="U25" i="2"/>
  <c r="Q25" i="2"/>
  <c r="W25" i="2" s="1"/>
  <c r="V24" i="2"/>
  <c r="U24" i="2"/>
  <c r="Q24" i="2"/>
  <c r="W24" i="2" s="1"/>
  <c r="V23" i="2"/>
  <c r="U23" i="2"/>
  <c r="Q23" i="2"/>
  <c r="W23" i="2" s="1"/>
  <c r="V22" i="2"/>
  <c r="U22" i="2"/>
  <c r="Q22" i="2"/>
  <c r="W22" i="2" s="1"/>
  <c r="V21" i="2"/>
  <c r="U21" i="2"/>
  <c r="Q21" i="2"/>
  <c r="W21" i="2" s="1"/>
  <c r="V20" i="2"/>
  <c r="U20" i="2"/>
  <c r="Q20" i="2"/>
  <c r="W20" i="2" s="1"/>
  <c r="V19" i="2"/>
  <c r="U19" i="2"/>
  <c r="Q19" i="2"/>
  <c r="W19" i="2" s="1"/>
  <c r="V18" i="2"/>
  <c r="U18" i="2"/>
  <c r="Q18" i="2"/>
  <c r="W18" i="2" s="1"/>
  <c r="V17" i="2"/>
  <c r="U17" i="2"/>
  <c r="Q17" i="2"/>
  <c r="W17" i="2" s="1"/>
  <c r="V16" i="2"/>
  <c r="U16" i="2"/>
  <c r="Q16" i="2"/>
  <c r="W16" i="2" s="1"/>
  <c r="V15" i="2"/>
  <c r="U15" i="2"/>
  <c r="Q15" i="2"/>
  <c r="W15" i="2" s="1"/>
  <c r="V14" i="2"/>
  <c r="U14" i="2"/>
  <c r="Q14" i="2"/>
  <c r="W14" i="2" s="1"/>
  <c r="V13" i="2"/>
  <c r="U13" i="2"/>
  <c r="Q13" i="2"/>
  <c r="W13" i="2" s="1"/>
  <c r="V12" i="2"/>
  <c r="U12" i="2"/>
  <c r="Q12" i="2"/>
  <c r="W12" i="2" s="1"/>
  <c r="V11" i="2"/>
  <c r="U11" i="2"/>
  <c r="Q11" i="2"/>
  <c r="W11" i="2" s="1"/>
  <c r="V10" i="2"/>
  <c r="U10" i="2"/>
  <c r="Q10" i="2"/>
  <c r="W10" i="2" s="1"/>
  <c r="J24" i="15" s="1"/>
  <c r="V9" i="2"/>
  <c r="U9" i="2"/>
  <c r="Q9" i="2"/>
  <c r="W9" i="2" s="1"/>
  <c r="V8" i="2"/>
  <c r="U8" i="2"/>
  <c r="Q8" i="2"/>
  <c r="W8" i="2" s="1"/>
  <c r="V7" i="2"/>
  <c r="U7" i="2"/>
  <c r="Q7" i="2"/>
  <c r="W7" i="2" s="1"/>
  <c r="V6" i="2"/>
  <c r="U6" i="2"/>
  <c r="Q6" i="2"/>
  <c r="W6" i="2" s="1"/>
  <c r="V5" i="2"/>
  <c r="U5" i="2"/>
  <c r="Q5" i="2"/>
  <c r="W5" i="2" s="1"/>
  <c r="V4" i="2"/>
  <c r="U4" i="2"/>
  <c r="Q4" i="2"/>
  <c r="W4" i="2" s="1"/>
  <c r="V3" i="2"/>
  <c r="U3" i="2"/>
  <c r="Q3" i="2"/>
  <c r="W3" i="2" s="1"/>
  <c r="V2" i="2"/>
  <c r="U2" i="2"/>
  <c r="Q2" i="2"/>
  <c r="W2" i="2" s="1"/>
  <c r="J26" i="15" s="1"/>
  <c r="D6" i="10" l="1"/>
  <c r="I36" i="6"/>
  <c r="H6" i="10"/>
  <c r="O10" i="10" s="1"/>
  <c r="CW275" i="5"/>
  <c r="CO275" i="5"/>
  <c r="CG275" i="5"/>
  <c r="BY275" i="5"/>
  <c r="BQ275" i="5"/>
  <c r="BI275" i="5"/>
  <c r="BA275" i="5"/>
  <c r="AS275" i="5"/>
  <c r="AK275" i="5"/>
  <c r="AC275" i="5"/>
  <c r="DB274" i="5"/>
  <c r="CT274" i="5"/>
  <c r="CL274" i="5"/>
  <c r="CD274" i="5"/>
  <c r="BV274" i="5"/>
  <c r="BN274" i="5"/>
  <c r="BF274" i="5"/>
  <c r="AX274" i="5"/>
  <c r="AP274" i="5"/>
  <c r="AH274" i="5"/>
  <c r="Z274" i="5"/>
  <c r="R274" i="5"/>
  <c r="CY273" i="5"/>
  <c r="CQ273" i="5"/>
  <c r="CI273" i="5"/>
  <c r="CA273" i="5"/>
  <c r="BS273" i="5"/>
  <c r="BK273" i="5"/>
  <c r="BC273" i="5"/>
  <c r="AU273" i="5"/>
  <c r="AM273" i="5"/>
  <c r="AE273" i="5"/>
  <c r="O273" i="5"/>
  <c r="CV272" i="5"/>
  <c r="CN272" i="5"/>
  <c r="CF272" i="5"/>
  <c r="BX272" i="5"/>
  <c r="BP272" i="5"/>
  <c r="BH272" i="5"/>
  <c r="AZ272" i="5"/>
  <c r="AR272" i="5"/>
  <c r="AJ272" i="5"/>
  <c r="AB272" i="5"/>
  <c r="DA271" i="5"/>
  <c r="CS271" i="5"/>
  <c r="CK271" i="5"/>
  <c r="CC271" i="5"/>
  <c r="BU271" i="5"/>
  <c r="BM271" i="5"/>
  <c r="AW271" i="5"/>
  <c r="AO271" i="5"/>
  <c r="AG271" i="5"/>
  <c r="Y271" i="5"/>
  <c r="CX270" i="5"/>
  <c r="CP270" i="5"/>
  <c r="CH270" i="5"/>
  <c r="BZ270" i="5"/>
  <c r="BR270" i="5"/>
  <c r="BJ270" i="5"/>
  <c r="BB270" i="5"/>
  <c r="AT270" i="5"/>
  <c r="AL270" i="5"/>
  <c r="AD270" i="5"/>
  <c r="N270" i="5"/>
  <c r="CU269" i="5"/>
  <c r="CM269" i="5"/>
  <c r="CE269" i="5"/>
  <c r="BW269" i="5"/>
  <c r="BO269" i="5"/>
  <c r="BG269" i="5"/>
  <c r="AY269" i="5"/>
  <c r="AQ269" i="5"/>
  <c r="AI269" i="5"/>
  <c r="AA269" i="5"/>
  <c r="CZ268" i="5"/>
  <c r="CR268" i="5"/>
  <c r="CJ268" i="5"/>
  <c r="CB268" i="5"/>
  <c r="BT268" i="5"/>
  <c r="BL268" i="5"/>
  <c r="BD268" i="5"/>
  <c r="AV268" i="5"/>
  <c r="AN268" i="5"/>
  <c r="AF268" i="5"/>
  <c r="X268" i="5"/>
  <c r="P268" i="5"/>
  <c r="CW267" i="5"/>
  <c r="CO267" i="5"/>
  <c r="CG267" i="5"/>
  <c r="BY267" i="5"/>
  <c r="BQ267" i="5"/>
  <c r="BI267" i="5"/>
  <c r="BA267" i="5"/>
  <c r="AS267" i="5"/>
  <c r="AK267" i="5"/>
  <c r="AC267" i="5"/>
  <c r="DB266" i="5"/>
  <c r="CT266" i="5"/>
  <c r="CL266" i="5"/>
  <c r="CD266" i="5"/>
  <c r="BV266" i="5"/>
  <c r="BN266" i="5"/>
  <c r="BF266" i="5"/>
  <c r="AX266" i="5"/>
  <c r="AP266" i="5"/>
  <c r="AH266" i="5"/>
  <c r="Z266" i="5"/>
  <c r="R266" i="5"/>
  <c r="CY265" i="5"/>
  <c r="CQ265" i="5"/>
  <c r="CI265" i="5"/>
  <c r="CA265" i="5"/>
  <c r="BS265" i="5"/>
  <c r="BK265" i="5"/>
  <c r="BC265" i="5"/>
  <c r="AU265" i="5"/>
  <c r="AM265" i="5"/>
  <c r="AE265" i="5"/>
  <c r="O265" i="5"/>
  <c r="CV264" i="5"/>
  <c r="CN264" i="5"/>
  <c r="CF264" i="5"/>
  <c r="BX264" i="5"/>
  <c r="BP264" i="5"/>
  <c r="BH264" i="5"/>
  <c r="AZ264" i="5"/>
  <c r="AR264" i="5"/>
  <c r="AJ264" i="5"/>
  <c r="AB264" i="5"/>
  <c r="DA263" i="5"/>
  <c r="CS263" i="5"/>
  <c r="CK263" i="5"/>
  <c r="CC263" i="5"/>
  <c r="BU263" i="5"/>
  <c r="BM263" i="5"/>
  <c r="AW263" i="5"/>
  <c r="AO263" i="5"/>
  <c r="AG263" i="5"/>
  <c r="Y263" i="5"/>
  <c r="CX262" i="5"/>
  <c r="CP262" i="5"/>
  <c r="CH262" i="5"/>
  <c r="BZ262" i="5"/>
  <c r="BR262" i="5"/>
  <c r="BJ262" i="5"/>
  <c r="BB262" i="5"/>
  <c r="AT262" i="5"/>
  <c r="AL262" i="5"/>
  <c r="AD262" i="5"/>
  <c r="N262" i="5"/>
  <c r="CU261" i="5"/>
  <c r="CM261" i="5"/>
  <c r="CE261" i="5"/>
  <c r="BW261" i="5"/>
  <c r="BO261" i="5"/>
  <c r="BG261" i="5"/>
  <c r="AY261" i="5"/>
  <c r="AQ261" i="5"/>
  <c r="AI261" i="5"/>
  <c r="AA261" i="5"/>
  <c r="CZ260" i="5"/>
  <c r="CR260" i="5"/>
  <c r="CJ260" i="5"/>
  <c r="CB260" i="5"/>
  <c r="BT260" i="5"/>
  <c r="BL260" i="5"/>
  <c r="BD260" i="5"/>
  <c r="AV260" i="5"/>
  <c r="AN260" i="5"/>
  <c r="AF260" i="5"/>
  <c r="X260" i="5"/>
  <c r="P260" i="5"/>
  <c r="CW259" i="5"/>
  <c r="CO259" i="5"/>
  <c r="CG259" i="5"/>
  <c r="BY259" i="5"/>
  <c r="BQ259" i="5"/>
  <c r="BI259" i="5"/>
  <c r="BA259" i="5"/>
  <c r="AS259" i="5"/>
  <c r="AK259" i="5"/>
  <c r="AC259" i="5"/>
  <c r="DB258" i="5"/>
  <c r="CT258" i="5"/>
  <c r="CL258" i="5"/>
  <c r="CD258" i="5"/>
  <c r="BV258" i="5"/>
  <c r="BN258" i="5"/>
  <c r="BF258" i="5"/>
  <c r="AX258" i="5"/>
  <c r="AP258" i="5"/>
  <c r="AH258" i="5"/>
  <c r="Z258" i="5"/>
  <c r="R258" i="5"/>
  <c r="CY257" i="5"/>
  <c r="CQ257" i="5"/>
  <c r="CI257" i="5"/>
  <c r="CA257" i="5"/>
  <c r="BS257" i="5"/>
  <c r="BK257" i="5"/>
  <c r="BC257" i="5"/>
  <c r="AU257" i="5"/>
  <c r="AM257" i="5"/>
  <c r="AE257" i="5"/>
  <c r="O257" i="5"/>
  <c r="CV256" i="5"/>
  <c r="CN256" i="5"/>
  <c r="CF256" i="5"/>
  <c r="BX256" i="5"/>
  <c r="BP256" i="5"/>
  <c r="BH256" i="5"/>
  <c r="AZ256" i="5"/>
  <c r="AR256" i="5"/>
  <c r="AJ256" i="5"/>
  <c r="AB256" i="5"/>
  <c r="DA255" i="5"/>
  <c r="CS255" i="5"/>
  <c r="CK255" i="5"/>
  <c r="CC255" i="5"/>
  <c r="BU255" i="5"/>
  <c r="BM255" i="5"/>
  <c r="AW255" i="5"/>
  <c r="AO255" i="5"/>
  <c r="AG255" i="5"/>
  <c r="Y255" i="5"/>
  <c r="CX254" i="5"/>
  <c r="CP254" i="5"/>
  <c r="CH254" i="5"/>
  <c r="BZ254" i="5"/>
  <c r="BR254" i="5"/>
  <c r="BJ254" i="5"/>
  <c r="BB254" i="5"/>
  <c r="AT254" i="5"/>
  <c r="AL254" i="5"/>
  <c r="AD254" i="5"/>
  <c r="N254" i="5"/>
  <c r="CU253" i="5"/>
  <c r="CM253" i="5"/>
  <c r="CE253" i="5"/>
  <c r="BW253" i="5"/>
  <c r="BO253" i="5"/>
  <c r="BG253" i="5"/>
  <c r="AY253" i="5"/>
  <c r="AQ253" i="5"/>
  <c r="AI253" i="5"/>
  <c r="AA253" i="5"/>
  <c r="CZ252" i="5"/>
  <c r="CR252" i="5"/>
  <c r="CJ252" i="5"/>
  <c r="CB252" i="5"/>
  <c r="BT252" i="5"/>
  <c r="BL252" i="5"/>
  <c r="BD252" i="5"/>
  <c r="AV252" i="5"/>
  <c r="AN252" i="5"/>
  <c r="AF252" i="5"/>
  <c r="X252" i="5"/>
  <c r="P252" i="5"/>
  <c r="CW251" i="5"/>
  <c r="CO251" i="5"/>
  <c r="CG251" i="5"/>
  <c r="BY251" i="5"/>
  <c r="BQ251" i="5"/>
  <c r="BI251" i="5"/>
  <c r="BA251" i="5"/>
  <c r="AS251" i="5"/>
  <c r="AK251" i="5"/>
  <c r="AC251" i="5"/>
  <c r="DB250" i="5"/>
  <c r="CT250" i="5"/>
  <c r="CL250" i="5"/>
  <c r="CD250" i="5"/>
  <c r="BV250" i="5"/>
  <c r="BN250" i="5"/>
  <c r="BF250" i="5"/>
  <c r="AX250" i="5"/>
  <c r="AP250" i="5"/>
  <c r="AH250" i="5"/>
  <c r="Z250" i="5"/>
  <c r="R250" i="5"/>
  <c r="CY249" i="5"/>
  <c r="CQ249" i="5"/>
  <c r="CI249" i="5"/>
  <c r="CA249" i="5"/>
  <c r="BS249" i="5"/>
  <c r="BK249" i="5"/>
  <c r="BC249" i="5"/>
  <c r="AU249" i="5"/>
  <c r="AM249" i="5"/>
  <c r="AE249" i="5"/>
  <c r="O249" i="5"/>
  <c r="CV248" i="5"/>
  <c r="CN248" i="5"/>
  <c r="CF248" i="5"/>
  <c r="BX248" i="5"/>
  <c r="BP248" i="5"/>
  <c r="BH248" i="5"/>
  <c r="AZ248" i="5"/>
  <c r="AR248" i="5"/>
  <c r="AJ248" i="5"/>
  <c r="AB248" i="5"/>
  <c r="DA247" i="5"/>
  <c r="CS247" i="5"/>
  <c r="CK247" i="5"/>
  <c r="CC247" i="5"/>
  <c r="BU247" i="5"/>
  <c r="BM247" i="5"/>
  <c r="AW247" i="5"/>
  <c r="AO247" i="5"/>
  <c r="AG247" i="5"/>
  <c r="Y247" i="5"/>
  <c r="CX246" i="5"/>
  <c r="CP246" i="5"/>
  <c r="CH246" i="5"/>
  <c r="BZ246" i="5"/>
  <c r="BR246" i="5"/>
  <c r="BJ246" i="5"/>
  <c r="BB246" i="5"/>
  <c r="AT246" i="5"/>
  <c r="AL246" i="5"/>
  <c r="AD246" i="5"/>
  <c r="N246" i="5"/>
  <c r="CU245" i="5"/>
  <c r="CM245" i="5"/>
  <c r="CE245" i="5"/>
  <c r="BW245" i="5"/>
  <c r="BO245" i="5"/>
  <c r="BG245" i="5"/>
  <c r="AY245" i="5"/>
  <c r="AQ245" i="5"/>
  <c r="AI245" i="5"/>
  <c r="AA245" i="5"/>
  <c r="CZ244" i="5"/>
  <c r="CR244" i="5"/>
  <c r="CJ244" i="5"/>
  <c r="CB244" i="5"/>
  <c r="BT244" i="5"/>
  <c r="BL244" i="5"/>
  <c r="BD244" i="5"/>
  <c r="AV244" i="5"/>
  <c r="AN244" i="5"/>
  <c r="AF244" i="5"/>
  <c r="X244" i="5"/>
  <c r="P244" i="5"/>
  <c r="CW243" i="5"/>
  <c r="CO243" i="5"/>
  <c r="CG243" i="5"/>
  <c r="BY243" i="5"/>
  <c r="BQ243" i="5"/>
  <c r="BI243" i="5"/>
  <c r="BA243" i="5"/>
  <c r="AS243" i="5"/>
  <c r="AK243" i="5"/>
  <c r="AC243" i="5"/>
  <c r="DB242" i="5"/>
  <c r="CT242" i="5"/>
  <c r="CL242" i="5"/>
  <c r="CD242" i="5"/>
  <c r="BV242" i="5"/>
  <c r="BN242" i="5"/>
  <c r="BF242" i="5"/>
  <c r="AX242" i="5"/>
  <c r="AP242" i="5"/>
  <c r="AH242" i="5"/>
  <c r="Z242" i="5"/>
  <c r="R242" i="5"/>
  <c r="CY241" i="5"/>
  <c r="CQ241" i="5"/>
  <c r="CI241" i="5"/>
  <c r="CA241" i="5"/>
  <c r="BS241" i="5"/>
  <c r="BK241" i="5"/>
  <c r="BC241" i="5"/>
  <c r="AU241" i="5"/>
  <c r="AM241" i="5"/>
  <c r="AE241" i="5"/>
  <c r="O241" i="5"/>
  <c r="CV240" i="5"/>
  <c r="CN240" i="5"/>
  <c r="CF240" i="5"/>
  <c r="BX240" i="5"/>
  <c r="BP240" i="5"/>
  <c r="BH240" i="5"/>
  <c r="AZ240" i="5"/>
  <c r="AR240" i="5"/>
  <c r="AJ240" i="5"/>
  <c r="AB240" i="5"/>
  <c r="DA239" i="5"/>
  <c r="CS239" i="5"/>
  <c r="CK239" i="5"/>
  <c r="CC239" i="5"/>
  <c r="BU239" i="5"/>
  <c r="BM239" i="5"/>
  <c r="AW239" i="5"/>
  <c r="AO239" i="5"/>
  <c r="AG239" i="5"/>
  <c r="Y239" i="5"/>
  <c r="CX238" i="5"/>
  <c r="CP238" i="5"/>
  <c r="CH238" i="5"/>
  <c r="BZ238" i="5"/>
  <c r="BR238" i="5"/>
  <c r="BJ238" i="5"/>
  <c r="BB238" i="5"/>
  <c r="AT238" i="5"/>
  <c r="AL238" i="5"/>
  <c r="AD238" i="5"/>
  <c r="N238" i="5"/>
  <c r="CU237" i="5"/>
  <c r="CM237" i="5"/>
  <c r="CE237" i="5"/>
  <c r="BW237" i="5"/>
  <c r="BO237" i="5"/>
  <c r="BG237" i="5"/>
  <c r="AY237" i="5"/>
  <c r="AQ237" i="5"/>
  <c r="AI237" i="5"/>
  <c r="AA237" i="5"/>
  <c r="CZ236" i="5"/>
  <c r="CR236" i="5"/>
  <c r="CJ236" i="5"/>
  <c r="CB236" i="5"/>
  <c r="BT236" i="5"/>
  <c r="BL236" i="5"/>
  <c r="BD236" i="5"/>
  <c r="AV236" i="5"/>
  <c r="AN236" i="5"/>
  <c r="AF236" i="5"/>
  <c r="X236" i="5"/>
  <c r="P236" i="5"/>
  <c r="CW235" i="5"/>
  <c r="CO235" i="5"/>
  <c r="CG235" i="5"/>
  <c r="BY235" i="5"/>
  <c r="BQ235" i="5"/>
  <c r="BI235" i="5"/>
  <c r="BA235" i="5"/>
  <c r="AS235" i="5"/>
  <c r="AK235" i="5"/>
  <c r="AC235" i="5"/>
  <c r="DB234" i="5"/>
  <c r="CT234" i="5"/>
  <c r="CL234" i="5"/>
  <c r="CD234" i="5"/>
  <c r="BV234" i="5"/>
  <c r="BN234" i="5"/>
  <c r="BF234" i="5"/>
  <c r="AX234" i="5"/>
  <c r="AP234" i="5"/>
  <c r="AH234" i="5"/>
  <c r="Z234" i="5"/>
  <c r="R234" i="5"/>
  <c r="CY233" i="5"/>
  <c r="DB275" i="5"/>
  <c r="CS275" i="5"/>
  <c r="CJ275" i="5"/>
  <c r="CA275" i="5"/>
  <c r="BR275" i="5"/>
  <c r="BH275" i="5"/>
  <c r="AY275" i="5"/>
  <c r="AP275" i="5"/>
  <c r="AG275" i="5"/>
  <c r="X275" i="5"/>
  <c r="O275" i="5"/>
  <c r="CU274" i="5"/>
  <c r="CK274" i="5"/>
  <c r="CB274" i="5"/>
  <c r="BS274" i="5"/>
  <c r="BJ274" i="5"/>
  <c r="BA274" i="5"/>
  <c r="AR274" i="5"/>
  <c r="AI274" i="5"/>
  <c r="Y274" i="5"/>
  <c r="P274" i="5"/>
  <c r="CV273" i="5"/>
  <c r="CM273" i="5"/>
  <c r="CD273" i="5"/>
  <c r="BU273" i="5"/>
  <c r="BL273" i="5"/>
  <c r="BB273" i="5"/>
  <c r="AS273" i="5"/>
  <c r="AJ273" i="5"/>
  <c r="AA273" i="5"/>
  <c r="R273" i="5"/>
  <c r="CX272" i="5"/>
  <c r="CO272" i="5"/>
  <c r="CE272" i="5"/>
  <c r="BV272" i="5"/>
  <c r="BM272" i="5"/>
  <c r="BD272" i="5"/>
  <c r="AU272" i="5"/>
  <c r="AL272" i="5"/>
  <c r="AC272" i="5"/>
  <c r="CY271" i="5"/>
  <c r="CP271" i="5"/>
  <c r="CG271" i="5"/>
  <c r="BX271" i="5"/>
  <c r="BO271" i="5"/>
  <c r="BF271" i="5"/>
  <c r="AV271" i="5"/>
  <c r="AM271" i="5"/>
  <c r="AD271" i="5"/>
  <c r="DA270" i="5"/>
  <c r="CR270" i="5"/>
  <c r="CI270" i="5"/>
  <c r="BY270" i="5"/>
  <c r="BP270" i="5"/>
  <c r="BG270" i="5"/>
  <c r="AX270" i="5"/>
  <c r="AO270" i="5"/>
  <c r="AF270" i="5"/>
  <c r="DB269" i="5"/>
  <c r="CS269" i="5"/>
  <c r="CJ269" i="5"/>
  <c r="CA269" i="5"/>
  <c r="BR269" i="5"/>
  <c r="BI269" i="5"/>
  <c r="AZ269" i="5"/>
  <c r="AP269" i="5"/>
  <c r="AG269" i="5"/>
  <c r="X269" i="5"/>
  <c r="O269" i="5"/>
  <c r="CU268" i="5"/>
  <c r="CL268" i="5"/>
  <c r="CC268" i="5"/>
  <c r="BS268" i="5"/>
  <c r="BJ268" i="5"/>
  <c r="BA268" i="5"/>
  <c r="AR268" i="5"/>
  <c r="AI268" i="5"/>
  <c r="Z268" i="5"/>
  <c r="CV267" i="5"/>
  <c r="CM267" i="5"/>
  <c r="CD267" i="5"/>
  <c r="BU267" i="5"/>
  <c r="BL267" i="5"/>
  <c r="BC267" i="5"/>
  <c r="AT267" i="5"/>
  <c r="AJ267" i="5"/>
  <c r="AA267" i="5"/>
  <c r="R267" i="5"/>
  <c r="CX266" i="5"/>
  <c r="CO266" i="5"/>
  <c r="CF266" i="5"/>
  <c r="BW266" i="5"/>
  <c r="BM266" i="5"/>
  <c r="BD266" i="5"/>
  <c r="AU266" i="5"/>
  <c r="AL266" i="5"/>
  <c r="AC266" i="5"/>
  <c r="CZ265" i="5"/>
  <c r="CP265" i="5"/>
  <c r="CG265" i="5"/>
  <c r="BX265" i="5"/>
  <c r="BO265" i="5"/>
  <c r="BF265" i="5"/>
  <c r="AW265" i="5"/>
  <c r="AN265" i="5"/>
  <c r="AD265" i="5"/>
  <c r="DA264" i="5"/>
  <c r="CR264" i="5"/>
  <c r="CI264" i="5"/>
  <c r="BZ264" i="5"/>
  <c r="BQ264" i="5"/>
  <c r="BG264" i="5"/>
  <c r="AX264" i="5"/>
  <c r="AO264" i="5"/>
  <c r="AF264" i="5"/>
  <c r="N264" i="5"/>
  <c r="CT263" i="5"/>
  <c r="CJ263" i="5"/>
  <c r="CA263" i="5"/>
  <c r="BR263" i="5"/>
  <c r="BI263" i="5"/>
  <c r="AZ263" i="5"/>
  <c r="AQ263" i="5"/>
  <c r="AH263" i="5"/>
  <c r="X263" i="5"/>
  <c r="O263" i="5"/>
  <c r="CU262" i="5"/>
  <c r="CL262" i="5"/>
  <c r="CC262" i="5"/>
  <c r="BT262" i="5"/>
  <c r="BK262" i="5"/>
  <c r="BA262" i="5"/>
  <c r="AR262" i="5"/>
  <c r="AI262" i="5"/>
  <c r="Z262" i="5"/>
  <c r="CW261" i="5"/>
  <c r="CN261" i="5"/>
  <c r="CD261" i="5"/>
  <c r="BU261" i="5"/>
  <c r="BL261" i="5"/>
  <c r="BC261" i="5"/>
  <c r="AT261" i="5"/>
  <c r="AK261" i="5"/>
  <c r="AB261" i="5"/>
  <c r="R261" i="5"/>
  <c r="CX260" i="5"/>
  <c r="CO260" i="5"/>
  <c r="CF260" i="5"/>
  <c r="BW260" i="5"/>
  <c r="BN260" i="5"/>
  <c r="AU260" i="5"/>
  <c r="AL260" i="5"/>
  <c r="AC260" i="5"/>
  <c r="CZ259" i="5"/>
  <c r="CQ259" i="5"/>
  <c r="CH259" i="5"/>
  <c r="BX259" i="5"/>
  <c r="BO259" i="5"/>
  <c r="BF259" i="5"/>
  <c r="AW259" i="5"/>
  <c r="AN259" i="5"/>
  <c r="AE259" i="5"/>
  <c r="DA258" i="5"/>
  <c r="CR258" i="5"/>
  <c r="CI258" i="5"/>
  <c r="BZ258" i="5"/>
  <c r="BQ258" i="5"/>
  <c r="BH258" i="5"/>
  <c r="AY258" i="5"/>
  <c r="AO258" i="5"/>
  <c r="AF258" i="5"/>
  <c r="N258" i="5"/>
  <c r="CT257" i="5"/>
  <c r="CK257" i="5"/>
  <c r="CB257" i="5"/>
  <c r="BR257" i="5"/>
  <c r="BI257" i="5"/>
  <c r="AZ257" i="5"/>
  <c r="AQ257" i="5"/>
  <c r="AH257" i="5"/>
  <c r="Y257" i="5"/>
  <c r="P257" i="5"/>
  <c r="CU256" i="5"/>
  <c r="CL256" i="5"/>
  <c r="CC256" i="5"/>
  <c r="BT256" i="5"/>
  <c r="BK256" i="5"/>
  <c r="BB256" i="5"/>
  <c r="AS256" i="5"/>
  <c r="AI256" i="5"/>
  <c r="Z256" i="5"/>
  <c r="CW255" i="5"/>
  <c r="CN255" i="5"/>
  <c r="CE255" i="5"/>
  <c r="BV255" i="5"/>
  <c r="BL255" i="5"/>
  <c r="BC255" i="5"/>
  <c r="AT255" i="5"/>
  <c r="AK255" i="5"/>
  <c r="AB255" i="5"/>
  <c r="CY254" i="5"/>
  <c r="CO254" i="5"/>
  <c r="CF254" i="5"/>
  <c r="BW254" i="5"/>
  <c r="BN254" i="5"/>
  <c r="AV254" i="5"/>
  <c r="AM254" i="5"/>
  <c r="AC254" i="5"/>
  <c r="CZ253" i="5"/>
  <c r="CQ253" i="5"/>
  <c r="CH253" i="5"/>
  <c r="BY253" i="5"/>
  <c r="BP253" i="5"/>
  <c r="BF253" i="5"/>
  <c r="AW253" i="5"/>
  <c r="AN253" i="5"/>
  <c r="AE253" i="5"/>
  <c r="DB252" i="5"/>
  <c r="CS252" i="5"/>
  <c r="CI252" i="5"/>
  <c r="BZ252" i="5"/>
  <c r="BQ252" i="5"/>
  <c r="BH252" i="5"/>
  <c r="AY252" i="5"/>
  <c r="AP252" i="5"/>
  <c r="AG252" i="5"/>
  <c r="N252" i="5"/>
  <c r="CT251" i="5"/>
  <c r="CK251" i="5"/>
  <c r="CB251" i="5"/>
  <c r="BS251" i="5"/>
  <c r="BJ251" i="5"/>
  <c r="AZ251" i="5"/>
  <c r="AQ251" i="5"/>
  <c r="AH251" i="5"/>
  <c r="Y251" i="5"/>
  <c r="P251" i="5"/>
  <c r="CV250" i="5"/>
  <c r="CM250" i="5"/>
  <c r="CC250" i="5"/>
  <c r="BT250" i="5"/>
  <c r="BK250" i="5"/>
  <c r="BB250" i="5"/>
  <c r="AS250" i="5"/>
  <c r="AJ250" i="5"/>
  <c r="AA250" i="5"/>
  <c r="CW249" i="5"/>
  <c r="CN249" i="5"/>
  <c r="CE249" i="5"/>
  <c r="BV249" i="5"/>
  <c r="BM249" i="5"/>
  <c r="BD249" i="5"/>
  <c r="AT249" i="5"/>
  <c r="AK249" i="5"/>
  <c r="AB249" i="5"/>
  <c r="CY248" i="5"/>
  <c r="CP248" i="5"/>
  <c r="CG248" i="5"/>
  <c r="BW248" i="5"/>
  <c r="BN248" i="5"/>
  <c r="AV248" i="5"/>
  <c r="AM248" i="5"/>
  <c r="AD248" i="5"/>
  <c r="CZ247" i="5"/>
  <c r="CQ247" i="5"/>
  <c r="CH247" i="5"/>
  <c r="BY247" i="5"/>
  <c r="BP247" i="5"/>
  <c r="BG247" i="5"/>
  <c r="AX247" i="5"/>
  <c r="AN247" i="5"/>
  <c r="AE247" i="5"/>
  <c r="DB246" i="5"/>
  <c r="CS246" i="5"/>
  <c r="CJ246" i="5"/>
  <c r="CA246" i="5"/>
  <c r="BQ246" i="5"/>
  <c r="BH246" i="5"/>
  <c r="AY246" i="5"/>
  <c r="AP246" i="5"/>
  <c r="AG246" i="5"/>
  <c r="X246" i="5"/>
  <c r="O246" i="5"/>
  <c r="CT245" i="5"/>
  <c r="CK245" i="5"/>
  <c r="CB245" i="5"/>
  <c r="BS245" i="5"/>
  <c r="BJ245" i="5"/>
  <c r="BA245" i="5"/>
  <c r="AR245" i="5"/>
  <c r="AH245" i="5"/>
  <c r="Y245" i="5"/>
  <c r="P245" i="5"/>
  <c r="CV244" i="5"/>
  <c r="CM244" i="5"/>
  <c r="CD244" i="5"/>
  <c r="BU244" i="5"/>
  <c r="BK244" i="5"/>
  <c r="BB244" i="5"/>
  <c r="AS244" i="5"/>
  <c r="AJ244" i="5"/>
  <c r="AA244" i="5"/>
  <c r="R244" i="5"/>
  <c r="CX243" i="5"/>
  <c r="CN243" i="5"/>
  <c r="CE243" i="5"/>
  <c r="BV243" i="5"/>
  <c r="BM243" i="5"/>
  <c r="BD243" i="5"/>
  <c r="AU243" i="5"/>
  <c r="AL243" i="5"/>
  <c r="AB243" i="5"/>
  <c r="CY242" i="5"/>
  <c r="CP242" i="5"/>
  <c r="CG242" i="5"/>
  <c r="BX242" i="5"/>
  <c r="BO242" i="5"/>
  <c r="AV242" i="5"/>
  <c r="AM242" i="5"/>
  <c r="AD242" i="5"/>
  <c r="DA241" i="5"/>
  <c r="CR241" i="5"/>
  <c r="CH241" i="5"/>
  <c r="BY241" i="5"/>
  <c r="BP241" i="5"/>
  <c r="BG241" i="5"/>
  <c r="AX241" i="5"/>
  <c r="AO241" i="5"/>
  <c r="AF241" i="5"/>
  <c r="DB240" i="5"/>
  <c r="CS240" i="5"/>
  <c r="CJ240" i="5"/>
  <c r="CA240" i="5"/>
  <c r="BR240" i="5"/>
  <c r="BI240" i="5"/>
  <c r="AY240" i="5"/>
  <c r="AP240" i="5"/>
  <c r="AG240" i="5"/>
  <c r="X240" i="5"/>
  <c r="O240" i="5"/>
  <c r="CU239" i="5"/>
  <c r="CL239" i="5"/>
  <c r="CB239" i="5"/>
  <c r="BS239" i="5"/>
  <c r="BJ239" i="5"/>
  <c r="BA239" i="5"/>
  <c r="AR239" i="5"/>
  <c r="AI239" i="5"/>
  <c r="Z239" i="5"/>
  <c r="P239" i="5"/>
  <c r="CV238" i="5"/>
  <c r="CM238" i="5"/>
  <c r="CD238" i="5"/>
  <c r="BU238" i="5"/>
  <c r="BL238" i="5"/>
  <c r="BC238" i="5"/>
  <c r="AS238" i="5"/>
  <c r="AJ238" i="5"/>
  <c r="AA238" i="5"/>
  <c r="R238" i="5"/>
  <c r="S238" i="5" s="1"/>
  <c r="V238" i="5" s="1"/>
  <c r="CX237" i="5"/>
  <c r="CO237" i="5"/>
  <c r="CF237" i="5"/>
  <c r="BV237" i="5"/>
  <c r="BM237" i="5"/>
  <c r="BD237" i="5"/>
  <c r="AU237" i="5"/>
  <c r="AL237" i="5"/>
  <c r="AC237" i="5"/>
  <c r="CY236" i="5"/>
  <c r="CP236" i="5"/>
  <c r="CG236" i="5"/>
  <c r="BX236" i="5"/>
  <c r="BO236" i="5"/>
  <c r="BF236" i="5"/>
  <c r="AW236" i="5"/>
  <c r="AM236" i="5"/>
  <c r="AD236" i="5"/>
  <c r="DA235" i="5"/>
  <c r="CR235" i="5"/>
  <c r="CI235" i="5"/>
  <c r="BZ235" i="5"/>
  <c r="BP235" i="5"/>
  <c r="BG235" i="5"/>
  <c r="AX235" i="5"/>
  <c r="AO235" i="5"/>
  <c r="AF235" i="5"/>
  <c r="N235" i="5"/>
  <c r="CS234" i="5"/>
  <c r="CJ234" i="5"/>
  <c r="CA234" i="5"/>
  <c r="BR234" i="5"/>
  <c r="BI234" i="5"/>
  <c r="AZ234" i="5"/>
  <c r="AQ234" i="5"/>
  <c r="AG234" i="5"/>
  <c r="X234" i="5"/>
  <c r="O234" i="5"/>
  <c r="CU233" i="5"/>
  <c r="CM233" i="5"/>
  <c r="CE233" i="5"/>
  <c r="BW233" i="5"/>
  <c r="BO233" i="5"/>
  <c r="BG233" i="5"/>
  <c r="AY233" i="5"/>
  <c r="AQ233" i="5"/>
  <c r="AI233" i="5"/>
  <c r="AA233" i="5"/>
  <c r="CZ232" i="5"/>
  <c r="CR232" i="5"/>
  <c r="CJ232" i="5"/>
  <c r="CB232" i="5"/>
  <c r="BT232" i="5"/>
  <c r="BL232" i="5"/>
  <c r="BD232" i="5"/>
  <c r="AV232" i="5"/>
  <c r="AN232" i="5"/>
  <c r="AF232" i="5"/>
  <c r="X232" i="5"/>
  <c r="P232" i="5"/>
  <c r="CW231" i="5"/>
  <c r="CO231" i="5"/>
  <c r="CG231" i="5"/>
  <c r="BY231" i="5"/>
  <c r="BQ231" i="5"/>
  <c r="BI231" i="5"/>
  <c r="BA231" i="5"/>
  <c r="AS231" i="5"/>
  <c r="AK231" i="5"/>
  <c r="AC231" i="5"/>
  <c r="DB230" i="5"/>
  <c r="CT230" i="5"/>
  <c r="CL230" i="5"/>
  <c r="CD230" i="5"/>
  <c r="BV230" i="5"/>
  <c r="BN230" i="5"/>
  <c r="BF230" i="5"/>
  <c r="AX230" i="5"/>
  <c r="AP230" i="5"/>
  <c r="AH230" i="5"/>
  <c r="Z230" i="5"/>
  <c r="R230" i="5"/>
  <c r="CY229" i="5"/>
  <c r="CQ229" i="5"/>
  <c r="CI229" i="5"/>
  <c r="CA229" i="5"/>
  <c r="BS229" i="5"/>
  <c r="BK229" i="5"/>
  <c r="BC229" i="5"/>
  <c r="AU229" i="5"/>
  <c r="AM229" i="5"/>
  <c r="AE229" i="5"/>
  <c r="O229" i="5"/>
  <c r="CV228" i="5"/>
  <c r="CN228" i="5"/>
  <c r="CF228" i="5"/>
  <c r="BX228" i="5"/>
  <c r="BP228" i="5"/>
  <c r="BH228" i="5"/>
  <c r="AZ228" i="5"/>
  <c r="AR228" i="5"/>
  <c r="AJ228" i="5"/>
  <c r="AB228" i="5"/>
  <c r="DA227" i="5"/>
  <c r="CS227" i="5"/>
  <c r="CK227" i="5"/>
  <c r="CC227" i="5"/>
  <c r="BU227" i="5"/>
  <c r="BM227" i="5"/>
  <c r="AW227" i="5"/>
  <c r="AO227" i="5"/>
  <c r="AG227" i="5"/>
  <c r="Y227" i="5"/>
  <c r="CX226" i="5"/>
  <c r="CP226" i="5"/>
  <c r="CH226" i="5"/>
  <c r="BZ226" i="5"/>
  <c r="BR226" i="5"/>
  <c r="BJ226" i="5"/>
  <c r="BB226" i="5"/>
  <c r="AT226" i="5"/>
  <c r="AL226" i="5"/>
  <c r="AD226" i="5"/>
  <c r="N226" i="5"/>
  <c r="CU225" i="5"/>
  <c r="CM225" i="5"/>
  <c r="CE225" i="5"/>
  <c r="BW225" i="5"/>
  <c r="BO225" i="5"/>
  <c r="BG225" i="5"/>
  <c r="AY225" i="5"/>
  <c r="AQ225" i="5"/>
  <c r="AI225" i="5"/>
  <c r="AA225" i="5"/>
  <c r="CZ224" i="5"/>
  <c r="CR224" i="5"/>
  <c r="CJ224" i="5"/>
  <c r="CB224" i="5"/>
  <c r="BT224" i="5"/>
  <c r="BL224" i="5"/>
  <c r="BD224" i="5"/>
  <c r="AV224" i="5"/>
  <c r="AN224" i="5"/>
  <c r="AF224" i="5"/>
  <c r="X224" i="5"/>
  <c r="P224" i="5"/>
  <c r="CW223" i="5"/>
  <c r="CO223" i="5"/>
  <c r="CG223" i="5"/>
  <c r="BY223" i="5"/>
  <c r="BQ223" i="5"/>
  <c r="BI223" i="5"/>
  <c r="BA223" i="5"/>
  <c r="AS223" i="5"/>
  <c r="AK223" i="5"/>
  <c r="AC223" i="5"/>
  <c r="DB222" i="5"/>
  <c r="CT222" i="5"/>
  <c r="CL222" i="5"/>
  <c r="CD222" i="5"/>
  <c r="BV222" i="5"/>
  <c r="BN222" i="5"/>
  <c r="BF222" i="5"/>
  <c r="AX222" i="5"/>
  <c r="AP222" i="5"/>
  <c r="AH222" i="5"/>
  <c r="Z222" i="5"/>
  <c r="R222" i="5"/>
  <c r="CY221" i="5"/>
  <c r="CQ221" i="5"/>
  <c r="CI221" i="5"/>
  <c r="CA221" i="5"/>
  <c r="BS221" i="5"/>
  <c r="BK221" i="5"/>
  <c r="BC221" i="5"/>
  <c r="AU221" i="5"/>
  <c r="AM221" i="5"/>
  <c r="AE221" i="5"/>
  <c r="O221" i="5"/>
  <c r="CV220" i="5"/>
  <c r="CN220" i="5"/>
  <c r="CF220" i="5"/>
  <c r="BX220" i="5"/>
  <c r="BP220" i="5"/>
  <c r="BH220" i="5"/>
  <c r="AZ220" i="5"/>
  <c r="AR220" i="5"/>
  <c r="AJ220" i="5"/>
  <c r="AB220" i="5"/>
  <c r="DA219" i="5"/>
  <c r="CS219" i="5"/>
  <c r="CK219" i="5"/>
  <c r="CC219" i="5"/>
  <c r="BU219" i="5"/>
  <c r="BM219" i="5"/>
  <c r="AW219" i="5"/>
  <c r="AO219" i="5"/>
  <c r="AG219" i="5"/>
  <c r="Y219" i="5"/>
  <c r="CX218" i="5"/>
  <c r="CP218" i="5"/>
  <c r="CH218" i="5"/>
  <c r="BZ218" i="5"/>
  <c r="BR218" i="5"/>
  <c r="BJ218" i="5"/>
  <c r="BB218" i="5"/>
  <c r="AT218" i="5"/>
  <c r="AL218" i="5"/>
  <c r="AD218" i="5"/>
  <c r="N218" i="5"/>
  <c r="CU217" i="5"/>
  <c r="CM217" i="5"/>
  <c r="CE217" i="5"/>
  <c r="BW217" i="5"/>
  <c r="BO217" i="5"/>
  <c r="BG217" i="5"/>
  <c r="AY217" i="5"/>
  <c r="AQ217" i="5"/>
  <c r="AI217" i="5"/>
  <c r="AA217" i="5"/>
  <c r="CZ216" i="5"/>
  <c r="CR216" i="5"/>
  <c r="CJ216" i="5"/>
  <c r="CB216" i="5"/>
  <c r="BT216" i="5"/>
  <c r="BL216" i="5"/>
  <c r="BD216" i="5"/>
  <c r="AV216" i="5"/>
  <c r="AN216" i="5"/>
  <c r="AF216" i="5"/>
  <c r="X216" i="5"/>
  <c r="P216" i="5"/>
  <c r="CW215" i="5"/>
  <c r="CO215" i="5"/>
  <c r="CG215" i="5"/>
  <c r="BY215" i="5"/>
  <c r="BQ215" i="5"/>
  <c r="BI215" i="5"/>
  <c r="BA215" i="5"/>
  <c r="AS215" i="5"/>
  <c r="AK215" i="5"/>
  <c r="AC215" i="5"/>
  <c r="DB214" i="5"/>
  <c r="CT214" i="5"/>
  <c r="CL214" i="5"/>
  <c r="CD214" i="5"/>
  <c r="BV214" i="5"/>
  <c r="BN214" i="5"/>
  <c r="BF214" i="5"/>
  <c r="AX214" i="5"/>
  <c r="AP214" i="5"/>
  <c r="AH214" i="5"/>
  <c r="CR275" i="5"/>
  <c r="CH275" i="5"/>
  <c r="BW275" i="5"/>
  <c r="BM275" i="5"/>
  <c r="BC275" i="5"/>
  <c r="AR275" i="5"/>
  <c r="AH275" i="5"/>
  <c r="DA274" i="5"/>
  <c r="CQ274" i="5"/>
  <c r="CG274" i="5"/>
  <c r="BW274" i="5"/>
  <c r="BL274" i="5"/>
  <c r="BB274" i="5"/>
  <c r="AQ274" i="5"/>
  <c r="AF274" i="5"/>
  <c r="DA273" i="5"/>
  <c r="CP273" i="5"/>
  <c r="CF273" i="5"/>
  <c r="BV273" i="5"/>
  <c r="BJ273" i="5"/>
  <c r="AZ273" i="5"/>
  <c r="AP273" i="5"/>
  <c r="AF273" i="5"/>
  <c r="CZ272" i="5"/>
  <c r="CP272" i="5"/>
  <c r="CD272" i="5"/>
  <c r="BT272" i="5"/>
  <c r="BJ272" i="5"/>
  <c r="AY272" i="5"/>
  <c r="AO272" i="5"/>
  <c r="AE272" i="5"/>
  <c r="CX271" i="5"/>
  <c r="CN271" i="5"/>
  <c r="CD271" i="5"/>
  <c r="BS271" i="5"/>
  <c r="BI271" i="5"/>
  <c r="AY271" i="5"/>
  <c r="AN271" i="5"/>
  <c r="AC271" i="5"/>
  <c r="CW270" i="5"/>
  <c r="CM270" i="5"/>
  <c r="CC270" i="5"/>
  <c r="BS270" i="5"/>
  <c r="BH270" i="5"/>
  <c r="AW270" i="5"/>
  <c r="AM270" i="5"/>
  <c r="AB270" i="5"/>
  <c r="R270" i="5"/>
  <c r="S270" i="5" s="1"/>
  <c r="V270" i="5" s="1"/>
  <c r="CW269" i="5"/>
  <c r="CL269" i="5"/>
  <c r="CB269" i="5"/>
  <c r="BQ269" i="5"/>
  <c r="BF269" i="5"/>
  <c r="AV269" i="5"/>
  <c r="AL269" i="5"/>
  <c r="AB269" i="5"/>
  <c r="CV268" i="5"/>
  <c r="CK268" i="5"/>
  <c r="BZ268" i="5"/>
  <c r="BP268" i="5"/>
  <c r="BF268" i="5"/>
  <c r="AU268" i="5"/>
  <c r="AK268" i="5"/>
  <c r="AA268" i="5"/>
  <c r="O268" i="5"/>
  <c r="CT267" i="5"/>
  <c r="CJ267" i="5"/>
  <c r="BZ267" i="5"/>
  <c r="BO267" i="5"/>
  <c r="AU267" i="5"/>
  <c r="AI267" i="5"/>
  <c r="Y267" i="5"/>
  <c r="O267" i="5"/>
  <c r="CS266" i="5"/>
  <c r="CI266" i="5"/>
  <c r="BY266" i="5"/>
  <c r="BO266" i="5"/>
  <c r="BC266" i="5"/>
  <c r="AS266" i="5"/>
  <c r="AI266" i="5"/>
  <c r="X266" i="5"/>
  <c r="N266" i="5"/>
  <c r="CS265" i="5"/>
  <c r="CH265" i="5"/>
  <c r="BW265" i="5"/>
  <c r="BM265" i="5"/>
  <c r="BB265" i="5"/>
  <c r="AR265" i="5"/>
  <c r="AH265" i="5"/>
  <c r="X265" i="5"/>
  <c r="DB264" i="5"/>
  <c r="CQ264" i="5"/>
  <c r="CG264" i="5"/>
  <c r="BV264" i="5"/>
  <c r="BL264" i="5"/>
  <c r="BB264" i="5"/>
  <c r="AQ264" i="5"/>
  <c r="AG264" i="5"/>
  <c r="CZ263" i="5"/>
  <c r="CP263" i="5"/>
  <c r="CF263" i="5"/>
  <c r="BV263" i="5"/>
  <c r="BK263" i="5"/>
  <c r="BA263" i="5"/>
  <c r="AP263" i="5"/>
  <c r="AE263" i="5"/>
  <c r="CZ262" i="5"/>
  <c r="CO262" i="5"/>
  <c r="CE262" i="5"/>
  <c r="BU262" i="5"/>
  <c r="BI262" i="5"/>
  <c r="AY262" i="5"/>
  <c r="AO262" i="5"/>
  <c r="AE262" i="5"/>
  <c r="CY261" i="5"/>
  <c r="CO261" i="5"/>
  <c r="CC261" i="5"/>
  <c r="BS261" i="5"/>
  <c r="BI261" i="5"/>
  <c r="AX261" i="5"/>
  <c r="AN261" i="5"/>
  <c r="AD261" i="5"/>
  <c r="CW260" i="5"/>
  <c r="CM260" i="5"/>
  <c r="CC260" i="5"/>
  <c r="BR260" i="5"/>
  <c r="BH260" i="5"/>
  <c r="AX260" i="5"/>
  <c r="AM260" i="5"/>
  <c r="AB260" i="5"/>
  <c r="R260" i="5"/>
  <c r="CV259" i="5"/>
  <c r="CL259" i="5"/>
  <c r="CB259" i="5"/>
  <c r="BR259" i="5"/>
  <c r="BG259" i="5"/>
  <c r="AV259" i="5"/>
  <c r="AL259" i="5"/>
  <c r="AA259" i="5"/>
  <c r="CV258" i="5"/>
  <c r="CK258" i="5"/>
  <c r="CA258" i="5"/>
  <c r="BP258" i="5"/>
  <c r="AU258" i="5"/>
  <c r="AK258" i="5"/>
  <c r="AA258" i="5"/>
  <c r="P258" i="5"/>
  <c r="CU257" i="5"/>
  <c r="CJ257" i="5"/>
  <c r="BY257" i="5"/>
  <c r="BO257" i="5"/>
  <c r="AT257" i="5"/>
  <c r="AJ257" i="5"/>
  <c r="Z257" i="5"/>
  <c r="N257" i="5"/>
  <c r="CS256" i="5"/>
  <c r="CI256" i="5"/>
  <c r="BY256" i="5"/>
  <c r="BN256" i="5"/>
  <c r="BD256" i="5"/>
  <c r="AT256" i="5"/>
  <c r="AH256" i="5"/>
  <c r="X256" i="5"/>
  <c r="N256" i="5"/>
  <c r="CR255" i="5"/>
  <c r="CH255" i="5"/>
  <c r="BX255" i="5"/>
  <c r="BN255" i="5"/>
  <c r="BB255" i="5"/>
  <c r="AR255" i="5"/>
  <c r="AH255" i="5"/>
  <c r="DB254" i="5"/>
  <c r="CR254" i="5"/>
  <c r="CG254" i="5"/>
  <c r="BV254" i="5"/>
  <c r="BL254" i="5"/>
  <c r="BA254" i="5"/>
  <c r="AQ254" i="5"/>
  <c r="AG254" i="5"/>
  <c r="DA253" i="5"/>
  <c r="CP253" i="5"/>
  <c r="CF253" i="5"/>
  <c r="BU253" i="5"/>
  <c r="BK253" i="5"/>
  <c r="BA253" i="5"/>
  <c r="AP253" i="5"/>
  <c r="AF253" i="5"/>
  <c r="CY252" i="5"/>
  <c r="CO252" i="5"/>
  <c r="CE252" i="5"/>
  <c r="BU252" i="5"/>
  <c r="BJ252" i="5"/>
  <c r="AZ252" i="5"/>
  <c r="AO252" i="5"/>
  <c r="AD252" i="5"/>
  <c r="CY251" i="5"/>
  <c r="CN251" i="5"/>
  <c r="CD251" i="5"/>
  <c r="BT251" i="5"/>
  <c r="BH251" i="5"/>
  <c r="AX251" i="5"/>
  <c r="AN251" i="5"/>
  <c r="AD251" i="5"/>
  <c r="CX250" i="5"/>
  <c r="CN250" i="5"/>
  <c r="CB250" i="5"/>
  <c r="BR250" i="5"/>
  <c r="BH250" i="5"/>
  <c r="AW250" i="5"/>
  <c r="AM250" i="5"/>
  <c r="AC250" i="5"/>
  <c r="CV249" i="5"/>
  <c r="CL249" i="5"/>
  <c r="CB249" i="5"/>
  <c r="BQ249" i="5"/>
  <c r="BG249" i="5"/>
  <c r="AW249" i="5"/>
  <c r="AL249" i="5"/>
  <c r="AA249" i="5"/>
  <c r="CU248" i="5"/>
  <c r="CK248" i="5"/>
  <c r="CA248" i="5"/>
  <c r="BQ248" i="5"/>
  <c r="BF248" i="5"/>
  <c r="AU248" i="5"/>
  <c r="AK248" i="5"/>
  <c r="Z248" i="5"/>
  <c r="P248" i="5"/>
  <c r="CU247" i="5"/>
  <c r="CJ247" i="5"/>
  <c r="BZ247" i="5"/>
  <c r="BO247" i="5"/>
  <c r="BD247" i="5"/>
  <c r="AT247" i="5"/>
  <c r="AJ247" i="5"/>
  <c r="Z247" i="5"/>
  <c r="O247" i="5"/>
  <c r="CT246" i="5"/>
  <c r="CI246" i="5"/>
  <c r="BX246" i="5"/>
  <c r="BN246" i="5"/>
  <c r="BD246" i="5"/>
  <c r="AS246" i="5"/>
  <c r="AI246" i="5"/>
  <c r="Y246" i="5"/>
  <c r="DB245" i="5"/>
  <c r="CR245" i="5"/>
  <c r="CH245" i="5"/>
  <c r="BX245" i="5"/>
  <c r="BM245" i="5"/>
  <c r="BC245" i="5"/>
  <c r="AS245" i="5"/>
  <c r="AG245" i="5"/>
  <c r="DB244" i="5"/>
  <c r="CQ244" i="5"/>
  <c r="CG244" i="5"/>
  <c r="BW244" i="5"/>
  <c r="BM244" i="5"/>
  <c r="BA244" i="5"/>
  <c r="AQ244" i="5"/>
  <c r="AG244" i="5"/>
  <c r="DA243" i="5"/>
  <c r="CQ243" i="5"/>
  <c r="CF243" i="5"/>
  <c r="BU243" i="5"/>
  <c r="BK243" i="5"/>
  <c r="AZ243" i="5"/>
  <c r="AP243" i="5"/>
  <c r="AF243" i="5"/>
  <c r="CZ242" i="5"/>
  <c r="CO242" i="5"/>
  <c r="CE242" i="5"/>
  <c r="BT242" i="5"/>
  <c r="BJ242" i="5"/>
  <c r="AZ242" i="5"/>
  <c r="AO242" i="5"/>
  <c r="AE242" i="5"/>
  <c r="CX241" i="5"/>
  <c r="CN241" i="5"/>
  <c r="CD241" i="5"/>
  <c r="BT241" i="5"/>
  <c r="BI241" i="5"/>
  <c r="AY241" i="5"/>
  <c r="AN241" i="5"/>
  <c r="AC241" i="5"/>
  <c r="CX240" i="5"/>
  <c r="CM240" i="5"/>
  <c r="CC240" i="5"/>
  <c r="BS240" i="5"/>
  <c r="BG240" i="5"/>
  <c r="AW240" i="5"/>
  <c r="AM240" i="5"/>
  <c r="AC240" i="5"/>
  <c r="R240" i="5"/>
  <c r="CW239" i="5"/>
  <c r="CM239" i="5"/>
  <c r="CA239" i="5"/>
  <c r="BQ239" i="5"/>
  <c r="BG239" i="5"/>
  <c r="AV239" i="5"/>
  <c r="AL239" i="5"/>
  <c r="AB239" i="5"/>
  <c r="R239" i="5"/>
  <c r="CU238" i="5"/>
  <c r="CK238" i="5"/>
  <c r="CA238" i="5"/>
  <c r="BP238" i="5"/>
  <c r="BF238" i="5"/>
  <c r="AV238" i="5"/>
  <c r="AK238" i="5"/>
  <c r="Z238" i="5"/>
  <c r="P238" i="5"/>
  <c r="CT237" i="5"/>
  <c r="CJ237" i="5"/>
  <c r="BZ237" i="5"/>
  <c r="BP237" i="5"/>
  <c r="AT237" i="5"/>
  <c r="AJ237" i="5"/>
  <c r="Y237" i="5"/>
  <c r="O237" i="5"/>
  <c r="CT236" i="5"/>
  <c r="CI236" i="5"/>
  <c r="BY236" i="5"/>
  <c r="BN236" i="5"/>
  <c r="BC236" i="5"/>
  <c r="AS236" i="5"/>
  <c r="AI236" i="5"/>
  <c r="Y236" i="5"/>
  <c r="N236" i="5"/>
  <c r="CS235" i="5"/>
  <c r="CH235" i="5"/>
  <c r="BW235" i="5"/>
  <c r="BM235" i="5"/>
  <c r="BC235" i="5"/>
  <c r="AR235" i="5"/>
  <c r="AH235" i="5"/>
  <c r="X235" i="5"/>
  <c r="DA234" i="5"/>
  <c r="CQ234" i="5"/>
  <c r="CG234" i="5"/>
  <c r="BW234" i="5"/>
  <c r="BL234" i="5"/>
  <c r="BB234" i="5"/>
  <c r="AR234" i="5"/>
  <c r="AF234" i="5"/>
  <c r="DA233" i="5"/>
  <c r="CQ233" i="5"/>
  <c r="CH233" i="5"/>
  <c r="BY233" i="5"/>
  <c r="BP233" i="5"/>
  <c r="BF233" i="5"/>
  <c r="AW233" i="5"/>
  <c r="AN233" i="5"/>
  <c r="AE233" i="5"/>
  <c r="DB232" i="5"/>
  <c r="CS232" i="5"/>
  <c r="CI232" i="5"/>
  <c r="BZ232" i="5"/>
  <c r="BQ232" i="5"/>
  <c r="BH232" i="5"/>
  <c r="AY232" i="5"/>
  <c r="AP232" i="5"/>
  <c r="AG232" i="5"/>
  <c r="N232" i="5"/>
  <c r="CT231" i="5"/>
  <c r="CK231" i="5"/>
  <c r="CB231" i="5"/>
  <c r="BS231" i="5"/>
  <c r="BJ231" i="5"/>
  <c r="AZ231" i="5"/>
  <c r="AQ231" i="5"/>
  <c r="AH231" i="5"/>
  <c r="Y231" i="5"/>
  <c r="P231" i="5"/>
  <c r="CV230" i="5"/>
  <c r="CM230" i="5"/>
  <c r="CC230" i="5"/>
  <c r="BT230" i="5"/>
  <c r="BK230" i="5"/>
  <c r="BB230" i="5"/>
  <c r="AS230" i="5"/>
  <c r="AJ230" i="5"/>
  <c r="AA230" i="5"/>
  <c r="CW229" i="5"/>
  <c r="CN229" i="5"/>
  <c r="CE229" i="5"/>
  <c r="BV229" i="5"/>
  <c r="BM229" i="5"/>
  <c r="BD229" i="5"/>
  <c r="AT229" i="5"/>
  <c r="AK229" i="5"/>
  <c r="AB229" i="5"/>
  <c r="CY228" i="5"/>
  <c r="CP228" i="5"/>
  <c r="CG228" i="5"/>
  <c r="BW228" i="5"/>
  <c r="BN228" i="5"/>
  <c r="AV228" i="5"/>
  <c r="AM228" i="5"/>
  <c r="AD228" i="5"/>
  <c r="CZ227" i="5"/>
  <c r="CQ227" i="5"/>
  <c r="CH227" i="5"/>
  <c r="BY227" i="5"/>
  <c r="BP227" i="5"/>
  <c r="BG227" i="5"/>
  <c r="AX227" i="5"/>
  <c r="AN227" i="5"/>
  <c r="AE227" i="5"/>
  <c r="DB226" i="5"/>
  <c r="CS226" i="5"/>
  <c r="CJ226" i="5"/>
  <c r="CA226" i="5"/>
  <c r="BQ226" i="5"/>
  <c r="BH226" i="5"/>
  <c r="AY226" i="5"/>
  <c r="AP226" i="5"/>
  <c r="AG226" i="5"/>
  <c r="X226" i="5"/>
  <c r="O226" i="5"/>
  <c r="CT225" i="5"/>
  <c r="CK225" i="5"/>
  <c r="CB225" i="5"/>
  <c r="BS225" i="5"/>
  <c r="BJ225" i="5"/>
  <c r="BA225" i="5"/>
  <c r="AR225" i="5"/>
  <c r="AH225" i="5"/>
  <c r="Y225" i="5"/>
  <c r="P225" i="5"/>
  <c r="CV224" i="5"/>
  <c r="CM224" i="5"/>
  <c r="CD224" i="5"/>
  <c r="BU224" i="5"/>
  <c r="BK224" i="5"/>
  <c r="BB224" i="5"/>
  <c r="AS224" i="5"/>
  <c r="AJ224" i="5"/>
  <c r="AA224" i="5"/>
  <c r="R224" i="5"/>
  <c r="CX223" i="5"/>
  <c r="CN223" i="5"/>
  <c r="CE223" i="5"/>
  <c r="BV223" i="5"/>
  <c r="BM223" i="5"/>
  <c r="BD223" i="5"/>
  <c r="AU223" i="5"/>
  <c r="AL223" i="5"/>
  <c r="AB223" i="5"/>
  <c r="CY222" i="5"/>
  <c r="CP222" i="5"/>
  <c r="CG222" i="5"/>
  <c r="BX222" i="5"/>
  <c r="BO222" i="5"/>
  <c r="AV222" i="5"/>
  <c r="AM222" i="5"/>
  <c r="AD222" i="5"/>
  <c r="DA221" i="5"/>
  <c r="CR221" i="5"/>
  <c r="CH221" i="5"/>
  <c r="BY221" i="5"/>
  <c r="BP221" i="5"/>
  <c r="BG221" i="5"/>
  <c r="AX221" i="5"/>
  <c r="AO221" i="5"/>
  <c r="AF221" i="5"/>
  <c r="DB220" i="5"/>
  <c r="CS220" i="5"/>
  <c r="CJ220" i="5"/>
  <c r="CA220" i="5"/>
  <c r="BR220" i="5"/>
  <c r="BI220" i="5"/>
  <c r="AY220" i="5"/>
  <c r="AP220" i="5"/>
  <c r="AG220" i="5"/>
  <c r="X220" i="5"/>
  <c r="O220" i="5"/>
  <c r="CU219" i="5"/>
  <c r="CL219" i="5"/>
  <c r="CB219" i="5"/>
  <c r="BS219" i="5"/>
  <c r="BJ219" i="5"/>
  <c r="BA219" i="5"/>
  <c r="AR219" i="5"/>
  <c r="AI219" i="5"/>
  <c r="Z219" i="5"/>
  <c r="P219" i="5"/>
  <c r="CV218" i="5"/>
  <c r="CM218" i="5"/>
  <c r="CD218" i="5"/>
  <c r="BU218" i="5"/>
  <c r="BL218" i="5"/>
  <c r="BC218" i="5"/>
  <c r="AS218" i="5"/>
  <c r="AJ218" i="5"/>
  <c r="AA218" i="5"/>
  <c r="R218" i="5"/>
  <c r="CX217" i="5"/>
  <c r="CO217" i="5"/>
  <c r="CF217" i="5"/>
  <c r="BV217" i="5"/>
  <c r="BM217" i="5"/>
  <c r="BD217" i="5"/>
  <c r="AU217" i="5"/>
  <c r="AL217" i="5"/>
  <c r="AC217" i="5"/>
  <c r="CY216" i="5"/>
  <c r="CP216" i="5"/>
  <c r="CG216" i="5"/>
  <c r="BX216" i="5"/>
  <c r="BO216" i="5"/>
  <c r="BF216" i="5"/>
  <c r="AW216" i="5"/>
  <c r="AM216" i="5"/>
  <c r="AD216" i="5"/>
  <c r="DA215" i="5"/>
  <c r="CR215" i="5"/>
  <c r="CI215" i="5"/>
  <c r="BZ215" i="5"/>
  <c r="BP215" i="5"/>
  <c r="BG215" i="5"/>
  <c r="AX215" i="5"/>
  <c r="AO215" i="5"/>
  <c r="AF215" i="5"/>
  <c r="N215" i="5"/>
  <c r="CS214" i="5"/>
  <c r="CJ214" i="5"/>
  <c r="CA214" i="5"/>
  <c r="BR214" i="5"/>
  <c r="BI214" i="5"/>
  <c r="AZ214" i="5"/>
  <c r="AQ214" i="5"/>
  <c r="AG214" i="5"/>
  <c r="Y214" i="5"/>
  <c r="CX213" i="5"/>
  <c r="CP213" i="5"/>
  <c r="CH213" i="5"/>
  <c r="BZ213" i="5"/>
  <c r="BR213" i="5"/>
  <c r="BJ213" i="5"/>
  <c r="BB213" i="5"/>
  <c r="AT213" i="5"/>
  <c r="AL213" i="5"/>
  <c r="AD213" i="5"/>
  <c r="N213" i="5"/>
  <c r="CU212" i="5"/>
  <c r="CM212" i="5"/>
  <c r="CE212" i="5"/>
  <c r="BW212" i="5"/>
  <c r="BO212" i="5"/>
  <c r="BG212" i="5"/>
  <c r="AY212" i="5"/>
  <c r="AQ212" i="5"/>
  <c r="AI212" i="5"/>
  <c r="AA212" i="5"/>
  <c r="CZ211" i="5"/>
  <c r="CR211" i="5"/>
  <c r="CJ211" i="5"/>
  <c r="CB211" i="5"/>
  <c r="BT211" i="5"/>
  <c r="BL211" i="5"/>
  <c r="BD211" i="5"/>
  <c r="AV211" i="5"/>
  <c r="AN211" i="5"/>
  <c r="AF211" i="5"/>
  <c r="X211" i="5"/>
  <c r="P211" i="5"/>
  <c r="CW210" i="5"/>
  <c r="CO210" i="5"/>
  <c r="CG210" i="5"/>
  <c r="BY210" i="5"/>
  <c r="BQ210" i="5"/>
  <c r="BI210" i="5"/>
  <c r="BA210" i="5"/>
  <c r="AS210" i="5"/>
  <c r="AK210" i="5"/>
  <c r="AC210" i="5"/>
  <c r="DB209" i="5"/>
  <c r="CT209" i="5"/>
  <c r="CL209" i="5"/>
  <c r="CD209" i="5"/>
  <c r="BV209" i="5"/>
  <c r="BN209" i="5"/>
  <c r="BF209" i="5"/>
  <c r="AX209" i="5"/>
  <c r="AP209" i="5"/>
  <c r="AH209" i="5"/>
  <c r="Z209" i="5"/>
  <c r="R209" i="5"/>
  <c r="CY208" i="5"/>
  <c r="CQ208" i="5"/>
  <c r="CI208" i="5"/>
  <c r="CA208" i="5"/>
  <c r="BS208" i="5"/>
  <c r="BK208" i="5"/>
  <c r="BC208" i="5"/>
  <c r="AU208" i="5"/>
  <c r="AM208" i="5"/>
  <c r="AE208" i="5"/>
  <c r="O208" i="5"/>
  <c r="CV207" i="5"/>
  <c r="CN207" i="5"/>
  <c r="CF207" i="5"/>
  <c r="BX207" i="5"/>
  <c r="BP207" i="5"/>
  <c r="BH207" i="5"/>
  <c r="AZ207" i="5"/>
  <c r="AR207" i="5"/>
  <c r="AJ207" i="5"/>
  <c r="AB207" i="5"/>
  <c r="DA206" i="5"/>
  <c r="CS206" i="5"/>
  <c r="CK206" i="5"/>
  <c r="CC206" i="5"/>
  <c r="BU206" i="5"/>
  <c r="BM206" i="5"/>
  <c r="AW206" i="5"/>
  <c r="AO206" i="5"/>
  <c r="AG206" i="5"/>
  <c r="Y206" i="5"/>
  <c r="CX205" i="5"/>
  <c r="CP205" i="5"/>
  <c r="CH205" i="5"/>
  <c r="BZ205" i="5"/>
  <c r="BR205" i="5"/>
  <c r="BJ205" i="5"/>
  <c r="BB205" i="5"/>
  <c r="AT205" i="5"/>
  <c r="AL205" i="5"/>
  <c r="AD205" i="5"/>
  <c r="N205" i="5"/>
  <c r="CU204" i="5"/>
  <c r="CM204" i="5"/>
  <c r="CE204" i="5"/>
  <c r="BW204" i="5"/>
  <c r="BO204" i="5"/>
  <c r="BG204" i="5"/>
  <c r="AY204" i="5"/>
  <c r="AQ204" i="5"/>
  <c r="AI204" i="5"/>
  <c r="AA204" i="5"/>
  <c r="CZ203" i="5"/>
  <c r="CR203" i="5"/>
  <c r="CJ203" i="5"/>
  <c r="CB203" i="5"/>
  <c r="BT203" i="5"/>
  <c r="BL203" i="5"/>
  <c r="BD203" i="5"/>
  <c r="AV203" i="5"/>
  <c r="AN203" i="5"/>
  <c r="AF203" i="5"/>
  <c r="X203" i="5"/>
  <c r="P203" i="5"/>
  <c r="CW202" i="5"/>
  <c r="CO202" i="5"/>
  <c r="CG202" i="5"/>
  <c r="BY202" i="5"/>
  <c r="BQ202" i="5"/>
  <c r="BI202" i="5"/>
  <c r="BA202" i="5"/>
  <c r="AS202" i="5"/>
  <c r="AK202" i="5"/>
  <c r="AC202" i="5"/>
  <c r="DB201" i="5"/>
  <c r="CT201" i="5"/>
  <c r="CL201" i="5"/>
  <c r="CD201" i="5"/>
  <c r="BV201" i="5"/>
  <c r="BN201" i="5"/>
  <c r="BF201" i="5"/>
  <c r="AX201" i="5"/>
  <c r="AP201" i="5"/>
  <c r="AH201" i="5"/>
  <c r="Z201" i="5"/>
  <c r="R201" i="5"/>
  <c r="CY200" i="5"/>
  <c r="CQ200" i="5"/>
  <c r="CI200" i="5"/>
  <c r="CA200" i="5"/>
  <c r="BS200" i="5"/>
  <c r="BK200" i="5"/>
  <c r="BC200" i="5"/>
  <c r="AU200" i="5"/>
  <c r="AM200" i="5"/>
  <c r="AE200" i="5"/>
  <c r="O200" i="5"/>
  <c r="CV199" i="5"/>
  <c r="CN199" i="5"/>
  <c r="CF199" i="5"/>
  <c r="BX199" i="5"/>
  <c r="BP199" i="5"/>
  <c r="BH199" i="5"/>
  <c r="AZ199" i="5"/>
  <c r="AR199" i="5"/>
  <c r="AJ199" i="5"/>
  <c r="AB199" i="5"/>
  <c r="DA198" i="5"/>
  <c r="CS198" i="5"/>
  <c r="CK198" i="5"/>
  <c r="CC198" i="5"/>
  <c r="BU198" i="5"/>
  <c r="BM198" i="5"/>
  <c r="AW198" i="5"/>
  <c r="AO198" i="5"/>
  <c r="AG198" i="5"/>
  <c r="Y198" i="5"/>
  <c r="CX197" i="5"/>
  <c r="CP197" i="5"/>
  <c r="CH197" i="5"/>
  <c r="BZ197" i="5"/>
  <c r="BR197" i="5"/>
  <c r="BJ197" i="5"/>
  <c r="BB197" i="5"/>
  <c r="AT197" i="5"/>
  <c r="AL197" i="5"/>
  <c r="AD197" i="5"/>
  <c r="N197" i="5"/>
  <c r="CU196" i="5"/>
  <c r="CM196" i="5"/>
  <c r="CE196" i="5"/>
  <c r="BW196" i="5"/>
  <c r="BO196" i="5"/>
  <c r="BG196" i="5"/>
  <c r="AY196" i="5"/>
  <c r="AQ196" i="5"/>
  <c r="AI196" i="5"/>
  <c r="AA196" i="5"/>
  <c r="CZ195" i="5"/>
  <c r="CR195" i="5"/>
  <c r="CJ195" i="5"/>
  <c r="CB195" i="5"/>
  <c r="BT195" i="5"/>
  <c r="BL195" i="5"/>
  <c r="BD195" i="5"/>
  <c r="AV195" i="5"/>
  <c r="AN195" i="5"/>
  <c r="AF195" i="5"/>
  <c r="X195" i="5"/>
  <c r="P195" i="5"/>
  <c r="CW194" i="5"/>
  <c r="CO194" i="5"/>
  <c r="CG194" i="5"/>
  <c r="BY194" i="5"/>
  <c r="BQ194" i="5"/>
  <c r="BI194" i="5"/>
  <c r="BA194" i="5"/>
  <c r="AS194" i="5"/>
  <c r="AK194" i="5"/>
  <c r="AC194" i="5"/>
  <c r="DB193" i="5"/>
  <c r="CT193" i="5"/>
  <c r="CL193" i="5"/>
  <c r="CD193" i="5"/>
  <c r="BV193" i="5"/>
  <c r="BN193" i="5"/>
  <c r="BF193" i="5"/>
  <c r="AX193" i="5"/>
  <c r="AP193" i="5"/>
  <c r="AH193" i="5"/>
  <c r="Z193" i="5"/>
  <c r="R193" i="5"/>
  <c r="CY192" i="5"/>
  <c r="CQ192" i="5"/>
  <c r="CI192" i="5"/>
  <c r="CA192" i="5"/>
  <c r="BS192" i="5"/>
  <c r="BK192" i="5"/>
  <c r="BC192" i="5"/>
  <c r="AU192" i="5"/>
  <c r="AM192" i="5"/>
  <c r="AE192" i="5"/>
  <c r="O192" i="5"/>
  <c r="CV191" i="5"/>
  <c r="CN191" i="5"/>
  <c r="CF191" i="5"/>
  <c r="BX191" i="5"/>
  <c r="BP191" i="5"/>
  <c r="BH191" i="5"/>
  <c r="AZ191" i="5"/>
  <c r="AR191" i="5"/>
  <c r="AJ191" i="5"/>
  <c r="AB191" i="5"/>
  <c r="DA190" i="5"/>
  <c r="CS190" i="5"/>
  <c r="CK190" i="5"/>
  <c r="CC190" i="5"/>
  <c r="BU190" i="5"/>
  <c r="BM190" i="5"/>
  <c r="AW190" i="5"/>
  <c r="AO190" i="5"/>
  <c r="AG190" i="5"/>
  <c r="Y190" i="5"/>
  <c r="CX189" i="5"/>
  <c r="CP189" i="5"/>
  <c r="CH189" i="5"/>
  <c r="BZ189" i="5"/>
  <c r="BR189" i="5"/>
  <c r="BJ189" i="5"/>
  <c r="BB189" i="5"/>
  <c r="AT189" i="5"/>
  <c r="AL189" i="5"/>
  <c r="AD189" i="5"/>
  <c r="N189" i="5"/>
  <c r="CU188" i="5"/>
  <c r="CM188" i="5"/>
  <c r="CE188" i="5"/>
  <c r="BW188" i="5"/>
  <c r="BO188" i="5"/>
  <c r="BG188" i="5"/>
  <c r="AY188" i="5"/>
  <c r="AQ188" i="5"/>
  <c r="AI188" i="5"/>
  <c r="AA188" i="5"/>
  <c r="CZ187" i="5"/>
  <c r="CR187" i="5"/>
  <c r="CJ187" i="5"/>
  <c r="CB187" i="5"/>
  <c r="BT187" i="5"/>
  <c r="BL187" i="5"/>
  <c r="BD187" i="5"/>
  <c r="AV187" i="5"/>
  <c r="AN187" i="5"/>
  <c r="AF187" i="5"/>
  <c r="X187" i="5"/>
  <c r="P187" i="5"/>
  <c r="CW186" i="5"/>
  <c r="CO186" i="5"/>
  <c r="CG186" i="5"/>
  <c r="BY186" i="5"/>
  <c r="BQ186" i="5"/>
  <c r="BI186" i="5"/>
  <c r="BA186" i="5"/>
  <c r="AS186" i="5"/>
  <c r="AK186" i="5"/>
  <c r="AC186" i="5"/>
  <c r="DB185" i="5"/>
  <c r="CT185" i="5"/>
  <c r="CL185" i="5"/>
  <c r="CD185" i="5"/>
  <c r="BV185" i="5"/>
  <c r="BN185" i="5"/>
  <c r="BF185" i="5"/>
  <c r="AX185" i="5"/>
  <c r="AP185" i="5"/>
  <c r="AH185" i="5"/>
  <c r="Z185" i="5"/>
  <c r="R185" i="5"/>
  <c r="CY184" i="5"/>
  <c r="CQ184" i="5"/>
  <c r="CI184" i="5"/>
  <c r="CA184" i="5"/>
  <c r="BS184" i="5"/>
  <c r="BK184" i="5"/>
  <c r="BC184" i="5"/>
  <c r="AU184" i="5"/>
  <c r="AM184" i="5"/>
  <c r="AE184" i="5"/>
  <c r="O184" i="5"/>
  <c r="CV183" i="5"/>
  <c r="CN183" i="5"/>
  <c r="CF183" i="5"/>
  <c r="BX183" i="5"/>
  <c r="BP183" i="5"/>
  <c r="BH183" i="5"/>
  <c r="AZ183" i="5"/>
  <c r="AR183" i="5"/>
  <c r="AJ183" i="5"/>
  <c r="AB183" i="5"/>
  <c r="DA182" i="5"/>
  <c r="CS182" i="5"/>
  <c r="CK182" i="5"/>
  <c r="CC182" i="5"/>
  <c r="BU182" i="5"/>
  <c r="BM182" i="5"/>
  <c r="AW182" i="5"/>
  <c r="AO182" i="5"/>
  <c r="AG182" i="5"/>
  <c r="Y182" i="5"/>
  <c r="CX181" i="5"/>
  <c r="CP181" i="5"/>
  <c r="CH181" i="5"/>
  <c r="BZ181" i="5"/>
  <c r="BR181" i="5"/>
  <c r="BJ181" i="5"/>
  <c r="BB181" i="5"/>
  <c r="AT181" i="5"/>
  <c r="AL181" i="5"/>
  <c r="AD181" i="5"/>
  <c r="N181" i="5"/>
  <c r="CU180" i="5"/>
  <c r="CM180" i="5"/>
  <c r="CE180" i="5"/>
  <c r="BW180" i="5"/>
  <c r="BO180" i="5"/>
  <c r="BG180" i="5"/>
  <c r="AY180" i="5"/>
  <c r="AQ180" i="5"/>
  <c r="AI180" i="5"/>
  <c r="AA180" i="5"/>
  <c r="CZ179" i="5"/>
  <c r="CR179" i="5"/>
  <c r="CJ179" i="5"/>
  <c r="CB179" i="5"/>
  <c r="BT179" i="5"/>
  <c r="BL179" i="5"/>
  <c r="BD179" i="5"/>
  <c r="AV179" i="5"/>
  <c r="AN179" i="5"/>
  <c r="AF179" i="5"/>
  <c r="X179" i="5"/>
  <c r="P179" i="5"/>
  <c r="CW178" i="5"/>
  <c r="CO178" i="5"/>
  <c r="CG178" i="5"/>
  <c r="BY178" i="5"/>
  <c r="BQ178" i="5"/>
  <c r="BI178" i="5"/>
  <c r="BA178" i="5"/>
  <c r="AS178" i="5"/>
  <c r="AK178" i="5"/>
  <c r="AC178" i="5"/>
  <c r="DB177" i="5"/>
  <c r="CT177" i="5"/>
  <c r="CL177" i="5"/>
  <c r="CD177" i="5"/>
  <c r="BV177" i="5"/>
  <c r="BN177" i="5"/>
  <c r="BF177" i="5"/>
  <c r="AX177" i="5"/>
  <c r="AP177" i="5"/>
  <c r="AH177" i="5"/>
  <c r="Z177" i="5"/>
  <c r="R177" i="5"/>
  <c r="CY176" i="5"/>
  <c r="CQ176" i="5"/>
  <c r="CI176" i="5"/>
  <c r="CA176" i="5"/>
  <c r="BS176" i="5"/>
  <c r="BK176" i="5"/>
  <c r="BC176" i="5"/>
  <c r="AU176" i="5"/>
  <c r="AM176" i="5"/>
  <c r="AE176" i="5"/>
  <c r="O176" i="5"/>
  <c r="CV175" i="5"/>
  <c r="CN175" i="5"/>
  <c r="CF175" i="5"/>
  <c r="BX175" i="5"/>
  <c r="BP175" i="5"/>
  <c r="BH175" i="5"/>
  <c r="AZ175" i="5"/>
  <c r="AR175" i="5"/>
  <c r="AJ175" i="5"/>
  <c r="AB175" i="5"/>
  <c r="DA174" i="5"/>
  <c r="CS174" i="5"/>
  <c r="CK174" i="5"/>
  <c r="CC174" i="5"/>
  <c r="BU174" i="5"/>
  <c r="BM174" i="5"/>
  <c r="AW174" i="5"/>
  <c r="AO174" i="5"/>
  <c r="AG174" i="5"/>
  <c r="Y174" i="5"/>
  <c r="CX173" i="5"/>
  <c r="CP173" i="5"/>
  <c r="CH173" i="5"/>
  <c r="BZ173" i="5"/>
  <c r="BR173" i="5"/>
  <c r="BJ173" i="5"/>
  <c r="BB173" i="5"/>
  <c r="AT173" i="5"/>
  <c r="AL173" i="5"/>
  <c r="AD173" i="5"/>
  <c r="N173" i="5"/>
  <c r="CU172" i="5"/>
  <c r="CM172" i="5"/>
  <c r="CE172" i="5"/>
  <c r="BW172" i="5"/>
  <c r="BO172" i="5"/>
  <c r="BG172" i="5"/>
  <c r="AY172" i="5"/>
  <c r="AQ172" i="5"/>
  <c r="AI172" i="5"/>
  <c r="AA172" i="5"/>
  <c r="CZ171" i="5"/>
  <c r="CR171" i="5"/>
  <c r="CJ171" i="5"/>
  <c r="CB171" i="5"/>
  <c r="BT171" i="5"/>
  <c r="BL171" i="5"/>
  <c r="BD171" i="5"/>
  <c r="AV171" i="5"/>
  <c r="AN171" i="5"/>
  <c r="AF171" i="5"/>
  <c r="X171" i="5"/>
  <c r="P171" i="5"/>
  <c r="CW170" i="5"/>
  <c r="CO170" i="5"/>
  <c r="CG170" i="5"/>
  <c r="BY170" i="5"/>
  <c r="BQ170" i="5"/>
  <c r="BI170" i="5"/>
  <c r="BA170" i="5"/>
  <c r="AS170" i="5"/>
  <c r="AK170" i="5"/>
  <c r="AC170" i="5"/>
  <c r="DB169" i="5"/>
  <c r="CT169" i="5"/>
  <c r="CL169" i="5"/>
  <c r="CD169" i="5"/>
  <c r="BV169" i="5"/>
  <c r="BN169" i="5"/>
  <c r="BF169" i="5"/>
  <c r="AX169" i="5"/>
  <c r="AP169" i="5"/>
  <c r="AH169" i="5"/>
  <c r="Z169" i="5"/>
  <c r="R169" i="5"/>
  <c r="CY168" i="5"/>
  <c r="CQ168" i="5"/>
  <c r="CI168" i="5"/>
  <c r="CA168" i="5"/>
  <c r="BS168" i="5"/>
  <c r="BK168" i="5"/>
  <c r="BC168" i="5"/>
  <c r="AU168" i="5"/>
  <c r="AM168" i="5"/>
  <c r="AE168" i="5"/>
  <c r="O168" i="5"/>
  <c r="CV167" i="5"/>
  <c r="CN167" i="5"/>
  <c r="CF167" i="5"/>
  <c r="BX167" i="5"/>
  <c r="BP167" i="5"/>
  <c r="BH167" i="5"/>
  <c r="AZ167" i="5"/>
  <c r="AR167" i="5"/>
  <c r="AJ167" i="5"/>
  <c r="AB167" i="5"/>
  <c r="DA166" i="5"/>
  <c r="CS166" i="5"/>
  <c r="CK166" i="5"/>
  <c r="CC166" i="5"/>
  <c r="BU166" i="5"/>
  <c r="BM166" i="5"/>
  <c r="AW166" i="5"/>
  <c r="AO166" i="5"/>
  <c r="AG166" i="5"/>
  <c r="Y166" i="5"/>
  <c r="CX165" i="5"/>
  <c r="CP165" i="5"/>
  <c r="CH165" i="5"/>
  <c r="BZ165" i="5"/>
  <c r="BR165" i="5"/>
  <c r="BJ165" i="5"/>
  <c r="BB165" i="5"/>
  <c r="AT165" i="5"/>
  <c r="AL165" i="5"/>
  <c r="AD165" i="5"/>
  <c r="N165" i="5"/>
  <c r="CU164" i="5"/>
  <c r="CM164" i="5"/>
  <c r="CE164" i="5"/>
  <c r="BW164" i="5"/>
  <c r="BO164" i="5"/>
  <c r="BG164" i="5"/>
  <c r="AY164" i="5"/>
  <c r="AQ164" i="5"/>
  <c r="AI164" i="5"/>
  <c r="AA164" i="5"/>
  <c r="CZ163" i="5"/>
  <c r="CR163" i="5"/>
  <c r="CJ163" i="5"/>
  <c r="CB163" i="5"/>
  <c r="BT163" i="5"/>
  <c r="BL163" i="5"/>
  <c r="BD163" i="5"/>
  <c r="AV163" i="5"/>
  <c r="AN163" i="5"/>
  <c r="AF163" i="5"/>
  <c r="X163" i="5"/>
  <c r="P163" i="5"/>
  <c r="CW162" i="5"/>
  <c r="CO162" i="5"/>
  <c r="CG162" i="5"/>
  <c r="BY162" i="5"/>
  <c r="BQ162" i="5"/>
  <c r="BI162" i="5"/>
  <c r="BA162" i="5"/>
  <c r="AS162" i="5"/>
  <c r="AK162" i="5"/>
  <c r="AC162" i="5"/>
  <c r="DB161" i="5"/>
  <c r="CT161" i="5"/>
  <c r="CL161" i="5"/>
  <c r="CD161" i="5"/>
  <c r="BV161" i="5"/>
  <c r="BN161" i="5"/>
  <c r="BF161" i="5"/>
  <c r="AX161" i="5"/>
  <c r="AP161" i="5"/>
  <c r="AH161" i="5"/>
  <c r="Z161" i="5"/>
  <c r="R161" i="5"/>
  <c r="CY160" i="5"/>
  <c r="CQ160" i="5"/>
  <c r="CI160" i="5"/>
  <c r="CA160" i="5"/>
  <c r="BS160" i="5"/>
  <c r="BK160" i="5"/>
  <c r="BC160" i="5"/>
  <c r="AU160" i="5"/>
  <c r="AM160" i="5"/>
  <c r="AE160" i="5"/>
  <c r="O160" i="5"/>
  <c r="CV159" i="5"/>
  <c r="CN159" i="5"/>
  <c r="CF159" i="5"/>
  <c r="BX159" i="5"/>
  <c r="BP159" i="5"/>
  <c r="BH159" i="5"/>
  <c r="AZ159" i="5"/>
  <c r="AR159" i="5"/>
  <c r="AJ159" i="5"/>
  <c r="AB159" i="5"/>
  <c r="DA158" i="5"/>
  <c r="CS158" i="5"/>
  <c r="CK158" i="5"/>
  <c r="CC158" i="5"/>
  <c r="BU158" i="5"/>
  <c r="BM158" i="5"/>
  <c r="AW158" i="5"/>
  <c r="AO158" i="5"/>
  <c r="AG158" i="5"/>
  <c r="Y158" i="5"/>
  <c r="CX157" i="5"/>
  <c r="CP157" i="5"/>
  <c r="CH157" i="5"/>
  <c r="BZ157" i="5"/>
  <c r="BR157" i="5"/>
  <c r="BJ157" i="5"/>
  <c r="BB157" i="5"/>
  <c r="AT157" i="5"/>
  <c r="AL157" i="5"/>
  <c r="AD157" i="5"/>
  <c r="N157" i="5"/>
  <c r="CU156" i="5"/>
  <c r="CM156" i="5"/>
  <c r="CE156" i="5"/>
  <c r="BW156" i="5"/>
  <c r="BO156" i="5"/>
  <c r="BG156" i="5"/>
  <c r="AY156" i="5"/>
  <c r="AQ156" i="5"/>
  <c r="AI156" i="5"/>
  <c r="AA156" i="5"/>
  <c r="CZ155" i="5"/>
  <c r="CR155" i="5"/>
  <c r="CJ155" i="5"/>
  <c r="CB155" i="5"/>
  <c r="BT155" i="5"/>
  <c r="BL155" i="5"/>
  <c r="BD155" i="5"/>
  <c r="AV155" i="5"/>
  <c r="AN155" i="5"/>
  <c r="AF155" i="5"/>
  <c r="X155" i="5"/>
  <c r="P155" i="5"/>
  <c r="CW154" i="5"/>
  <c r="CO154" i="5"/>
  <c r="CG154" i="5"/>
  <c r="BY154" i="5"/>
  <c r="BQ154" i="5"/>
  <c r="BI154" i="5"/>
  <c r="BA154" i="5"/>
  <c r="AS154" i="5"/>
  <c r="AK154" i="5"/>
  <c r="AC154" i="5"/>
  <c r="DB153" i="5"/>
  <c r="CT153" i="5"/>
  <c r="CL153" i="5"/>
  <c r="CD153" i="5"/>
  <c r="BV153" i="5"/>
  <c r="BN153" i="5"/>
  <c r="BF153" i="5"/>
  <c r="AX153" i="5"/>
  <c r="AP153" i="5"/>
  <c r="AH153" i="5"/>
  <c r="Z153" i="5"/>
  <c r="R153" i="5"/>
  <c r="CY152" i="5"/>
  <c r="CQ152" i="5"/>
  <c r="CI152" i="5"/>
  <c r="CA152" i="5"/>
  <c r="BS152" i="5"/>
  <c r="BK152" i="5"/>
  <c r="BC152" i="5"/>
  <c r="AU152" i="5"/>
  <c r="AM152" i="5"/>
  <c r="AE152" i="5"/>
  <c r="O152" i="5"/>
  <c r="CV151" i="5"/>
  <c r="CN151" i="5"/>
  <c r="CF151" i="5"/>
  <c r="BX151" i="5"/>
  <c r="BP151" i="5"/>
  <c r="BH151" i="5"/>
  <c r="AZ151" i="5"/>
  <c r="AR151" i="5"/>
  <c r="AJ151" i="5"/>
  <c r="AB151" i="5"/>
  <c r="DA150" i="5"/>
  <c r="CS150" i="5"/>
  <c r="CK150" i="5"/>
  <c r="CC150" i="5"/>
  <c r="BU150" i="5"/>
  <c r="BM150" i="5"/>
  <c r="AW150" i="5"/>
  <c r="AO150" i="5"/>
  <c r="AG150" i="5"/>
  <c r="Y150" i="5"/>
  <c r="CX149" i="5"/>
  <c r="CP149" i="5"/>
  <c r="CH149" i="5"/>
  <c r="BZ149" i="5"/>
  <c r="BR149" i="5"/>
  <c r="BJ149" i="5"/>
  <c r="BB149" i="5"/>
  <c r="AT149" i="5"/>
  <c r="AL149" i="5"/>
  <c r="AD149" i="5"/>
  <c r="N149" i="5"/>
  <c r="CU148" i="5"/>
  <c r="CM148" i="5"/>
  <c r="CE148" i="5"/>
  <c r="BW148" i="5"/>
  <c r="BO148" i="5"/>
  <c r="BG148" i="5"/>
  <c r="AY148" i="5"/>
  <c r="AQ148" i="5"/>
  <c r="AI148" i="5"/>
  <c r="AA148" i="5"/>
  <c r="CZ147" i="5"/>
  <c r="CR147" i="5"/>
  <c r="CJ147" i="5"/>
  <c r="CB147" i="5"/>
  <c r="BT147" i="5"/>
  <c r="BL147" i="5"/>
  <c r="BD147" i="5"/>
  <c r="AV147" i="5"/>
  <c r="AN147" i="5"/>
  <c r="AF147" i="5"/>
  <c r="X147" i="5"/>
  <c r="P147" i="5"/>
  <c r="CW146" i="5"/>
  <c r="CO146" i="5"/>
  <c r="CG146" i="5"/>
  <c r="BY146" i="5"/>
  <c r="BQ146" i="5"/>
  <c r="CV275" i="5"/>
  <c r="CK275" i="5"/>
  <c r="BX275" i="5"/>
  <c r="BL275" i="5"/>
  <c r="AZ275" i="5"/>
  <c r="AN275" i="5"/>
  <c r="AB275" i="5"/>
  <c r="CS274" i="5"/>
  <c r="CH274" i="5"/>
  <c r="BU274" i="5"/>
  <c r="BI274" i="5"/>
  <c r="AW274" i="5"/>
  <c r="AL274" i="5"/>
  <c r="AA274" i="5"/>
  <c r="N274" i="5"/>
  <c r="CR273" i="5"/>
  <c r="CE273" i="5"/>
  <c r="BR273" i="5"/>
  <c r="BG273" i="5"/>
  <c r="AV273" i="5"/>
  <c r="AI273" i="5"/>
  <c r="X273" i="5"/>
  <c r="DA272" i="5"/>
  <c r="CM272" i="5"/>
  <c r="CB272" i="5"/>
  <c r="BQ272" i="5"/>
  <c r="AS272" i="5"/>
  <c r="AG272" i="5"/>
  <c r="CW271" i="5"/>
  <c r="CL271" i="5"/>
  <c r="BZ271" i="5"/>
  <c r="BN271" i="5"/>
  <c r="BB271" i="5"/>
  <c r="AQ271" i="5"/>
  <c r="AE271" i="5"/>
  <c r="R271" i="5"/>
  <c r="CU270" i="5"/>
  <c r="CJ270" i="5"/>
  <c r="BW270" i="5"/>
  <c r="BL270" i="5"/>
  <c r="AZ270" i="5"/>
  <c r="AN270" i="5"/>
  <c r="AA270" i="5"/>
  <c r="P270" i="5"/>
  <c r="CR269" i="5"/>
  <c r="CG269" i="5"/>
  <c r="BU269" i="5"/>
  <c r="BJ269" i="5"/>
  <c r="AW269" i="5"/>
  <c r="AK269" i="5"/>
  <c r="Y269" i="5"/>
  <c r="DB268" i="5"/>
  <c r="CP268" i="5"/>
  <c r="CE268" i="5"/>
  <c r="BR268" i="5"/>
  <c r="BG268" i="5"/>
  <c r="AT268" i="5"/>
  <c r="AH268" i="5"/>
  <c r="CZ267" i="5"/>
  <c r="CN267" i="5"/>
  <c r="CB267" i="5"/>
  <c r="BP267" i="5"/>
  <c r="BD267" i="5"/>
  <c r="AQ267" i="5"/>
  <c r="AF267" i="5"/>
  <c r="CW266" i="5"/>
  <c r="CK266" i="5"/>
  <c r="BZ266" i="5"/>
  <c r="BL266" i="5"/>
  <c r="BA266" i="5"/>
  <c r="AO266" i="5"/>
  <c r="AD266" i="5"/>
  <c r="CU265" i="5"/>
  <c r="CJ265" i="5"/>
  <c r="BV265" i="5"/>
  <c r="BJ265" i="5"/>
  <c r="AY265" i="5"/>
  <c r="AL265" i="5"/>
  <c r="AA265" i="5"/>
  <c r="P265" i="5"/>
  <c r="CS264" i="5"/>
  <c r="CE264" i="5"/>
  <c r="BT264" i="5"/>
  <c r="BI264" i="5"/>
  <c r="AV264" i="5"/>
  <c r="AK264" i="5"/>
  <c r="Y264" i="5"/>
  <c r="DB263" i="5"/>
  <c r="CO263" i="5"/>
  <c r="CD263" i="5"/>
  <c r="BQ263" i="5"/>
  <c r="BF263" i="5"/>
  <c r="AT263" i="5"/>
  <c r="AI263" i="5"/>
  <c r="CY262" i="5"/>
  <c r="CM262" i="5"/>
  <c r="CA262" i="5"/>
  <c r="BO262" i="5"/>
  <c r="BD262" i="5"/>
  <c r="AQ262" i="5"/>
  <c r="AF262" i="5"/>
  <c r="CV261" i="5"/>
  <c r="CJ261" i="5"/>
  <c r="BY261" i="5"/>
  <c r="BM261" i="5"/>
  <c r="BA261" i="5"/>
  <c r="AO261" i="5"/>
  <c r="AC261" i="5"/>
  <c r="P261" i="5"/>
  <c r="CT260" i="5"/>
  <c r="CH260" i="5"/>
  <c r="BV260" i="5"/>
  <c r="BJ260" i="5"/>
  <c r="AY260" i="5"/>
  <c r="AK260" i="5"/>
  <c r="Z260" i="5"/>
  <c r="N260" i="5"/>
  <c r="CR259" i="5"/>
  <c r="CE259" i="5"/>
  <c r="BT259" i="5"/>
  <c r="BH259" i="5"/>
  <c r="AU259" i="5"/>
  <c r="AI259" i="5"/>
  <c r="X259" i="5"/>
  <c r="CZ258" i="5"/>
  <c r="CO258" i="5"/>
  <c r="CC258" i="5"/>
  <c r="BR258" i="5"/>
  <c r="BD258" i="5"/>
  <c r="AS258" i="5"/>
  <c r="AG258" i="5"/>
  <c r="CX257" i="5"/>
  <c r="CM257" i="5"/>
  <c r="BZ257" i="5"/>
  <c r="BN257" i="5"/>
  <c r="BB257" i="5"/>
  <c r="AP257" i="5"/>
  <c r="AD257" i="5"/>
  <c r="CW256" i="5"/>
  <c r="CJ256" i="5"/>
  <c r="BW256" i="5"/>
  <c r="BL256" i="5"/>
  <c r="AY256" i="5"/>
  <c r="AN256" i="5"/>
  <c r="AC256" i="5"/>
  <c r="P256" i="5"/>
  <c r="CT255" i="5"/>
  <c r="CG255" i="5"/>
  <c r="BT255" i="5"/>
  <c r="BI255" i="5"/>
  <c r="AX255" i="5"/>
  <c r="AL255" i="5"/>
  <c r="Z255" i="5"/>
  <c r="N255" i="5"/>
  <c r="CQ254" i="5"/>
  <c r="CD254" i="5"/>
  <c r="BS254" i="5"/>
  <c r="BG254" i="5"/>
  <c r="AU254" i="5"/>
  <c r="AI254" i="5"/>
  <c r="X254" i="5"/>
  <c r="CY253" i="5"/>
  <c r="CN253" i="5"/>
  <c r="CB253" i="5"/>
  <c r="BQ253" i="5"/>
  <c r="BD253" i="5"/>
  <c r="AS253" i="5"/>
  <c r="AG253" i="5"/>
  <c r="CW252" i="5"/>
  <c r="CL252" i="5"/>
  <c r="BY252" i="5"/>
  <c r="BN252" i="5"/>
  <c r="BB252" i="5"/>
  <c r="AQ252" i="5"/>
  <c r="AC252" i="5"/>
  <c r="R252" i="5"/>
  <c r="S252" i="5" s="1"/>
  <c r="V252" i="5" s="1"/>
  <c r="CU251" i="5"/>
  <c r="CI251" i="5"/>
  <c r="BW251" i="5"/>
  <c r="BL251" i="5"/>
  <c r="AY251" i="5"/>
  <c r="AM251" i="5"/>
  <c r="AA251" i="5"/>
  <c r="O251" i="5"/>
  <c r="CR250" i="5"/>
  <c r="CG250" i="5"/>
  <c r="BU250" i="5"/>
  <c r="BI250" i="5"/>
  <c r="AV250" i="5"/>
  <c r="AK250" i="5"/>
  <c r="X250" i="5"/>
  <c r="DB249" i="5"/>
  <c r="CP249" i="5"/>
  <c r="CD249" i="5"/>
  <c r="BR249" i="5"/>
  <c r="BF249" i="5"/>
  <c r="AS249" i="5"/>
  <c r="AH249" i="5"/>
  <c r="CZ248" i="5"/>
  <c r="CM248" i="5"/>
  <c r="CB248" i="5"/>
  <c r="BO248" i="5"/>
  <c r="BC248" i="5"/>
  <c r="AQ248" i="5"/>
  <c r="AF248" i="5"/>
  <c r="CW247" i="5"/>
  <c r="CL247" i="5"/>
  <c r="BX247" i="5"/>
  <c r="BL247" i="5"/>
  <c r="BA247" i="5"/>
  <c r="AP247" i="5"/>
  <c r="AC247" i="5"/>
  <c r="R247" i="5"/>
  <c r="CU246" i="5"/>
  <c r="CG246" i="5"/>
  <c r="BV246" i="5"/>
  <c r="BK246" i="5"/>
  <c r="AX246" i="5"/>
  <c r="AM246" i="5"/>
  <c r="AA246" i="5"/>
  <c r="P246" i="5"/>
  <c r="CQ245" i="5"/>
  <c r="CF245" i="5"/>
  <c r="BT245" i="5"/>
  <c r="BH245" i="5"/>
  <c r="AV245" i="5"/>
  <c r="AK245" i="5"/>
  <c r="X245" i="5"/>
  <c r="DA244" i="5"/>
  <c r="CO244" i="5"/>
  <c r="CC244" i="5"/>
  <c r="BQ244" i="5"/>
  <c r="BF244" i="5"/>
  <c r="AT244" i="5"/>
  <c r="AH244" i="5"/>
  <c r="CY243" i="5"/>
  <c r="CL243" i="5"/>
  <c r="CA243" i="5"/>
  <c r="BO243" i="5"/>
  <c r="BC243" i="5"/>
  <c r="AQ243" i="5"/>
  <c r="AE243" i="5"/>
  <c r="R243" i="5"/>
  <c r="CV242" i="5"/>
  <c r="CJ242" i="5"/>
  <c r="BY242" i="5"/>
  <c r="BL242" i="5"/>
  <c r="BA242" i="5"/>
  <c r="AN242" i="5"/>
  <c r="AB242" i="5"/>
  <c r="P242" i="5"/>
  <c r="CT241" i="5"/>
  <c r="CG241" i="5"/>
  <c r="BV241" i="5"/>
  <c r="BJ241" i="5"/>
  <c r="AW241" i="5"/>
  <c r="AK241" i="5"/>
  <c r="Z241" i="5"/>
  <c r="N241" i="5"/>
  <c r="CQ240" i="5"/>
  <c r="CE240" i="5"/>
  <c r="BT240" i="5"/>
  <c r="BF240" i="5"/>
  <c r="AU240" i="5"/>
  <c r="AI240" i="5"/>
  <c r="CZ239" i="5"/>
  <c r="CO239" i="5"/>
  <c r="CD239" i="5"/>
  <c r="BP239" i="5"/>
  <c r="BD239" i="5"/>
  <c r="AS239" i="5"/>
  <c r="AF239" i="5"/>
  <c r="CY238" i="5"/>
  <c r="CL238" i="5"/>
  <c r="BY238" i="5"/>
  <c r="BN238" i="5"/>
  <c r="BA238" i="5"/>
  <c r="AP238" i="5"/>
  <c r="AE238" i="5"/>
  <c r="CV237" i="5"/>
  <c r="CI237" i="5"/>
  <c r="BX237" i="5"/>
  <c r="BK237" i="5"/>
  <c r="AZ237" i="5"/>
  <c r="AN237" i="5"/>
  <c r="AB237" i="5"/>
  <c r="P237" i="5"/>
  <c r="CS236" i="5"/>
  <c r="CF236" i="5"/>
  <c r="BU236" i="5"/>
  <c r="BI236" i="5"/>
  <c r="AX236" i="5"/>
  <c r="AK236" i="5"/>
  <c r="Z236" i="5"/>
  <c r="DB235" i="5"/>
  <c r="CP235" i="5"/>
  <c r="CD235" i="5"/>
  <c r="BS235" i="5"/>
  <c r="BF235" i="5"/>
  <c r="AU235" i="5"/>
  <c r="AI235" i="5"/>
  <c r="CY234" i="5"/>
  <c r="CN234" i="5"/>
  <c r="CB234" i="5"/>
  <c r="BP234" i="5"/>
  <c r="BD234" i="5"/>
  <c r="AS234" i="5"/>
  <c r="AE234" i="5"/>
  <c r="CW233" i="5"/>
  <c r="CL233" i="5"/>
  <c r="CB233" i="5"/>
  <c r="BR233" i="5"/>
  <c r="BH233" i="5"/>
  <c r="AV233" i="5"/>
  <c r="AL233" i="5"/>
  <c r="AB233" i="5"/>
  <c r="CV232" i="5"/>
  <c r="CL232" i="5"/>
  <c r="CA232" i="5"/>
  <c r="BP232" i="5"/>
  <c r="BF232" i="5"/>
  <c r="AU232" i="5"/>
  <c r="AK232" i="5"/>
  <c r="AA232" i="5"/>
  <c r="CU231" i="5"/>
  <c r="CJ231" i="5"/>
  <c r="BZ231" i="5"/>
  <c r="BO231" i="5"/>
  <c r="AU231" i="5"/>
  <c r="AJ231" i="5"/>
  <c r="Z231" i="5"/>
  <c r="O231" i="5"/>
  <c r="CS230" i="5"/>
  <c r="CI230" i="5"/>
  <c r="BY230" i="5"/>
  <c r="BO230" i="5"/>
  <c r="BD230" i="5"/>
  <c r="AT230" i="5"/>
  <c r="AI230" i="5"/>
  <c r="X230" i="5"/>
  <c r="N230" i="5"/>
  <c r="CS229" i="5"/>
  <c r="CH229" i="5"/>
  <c r="BX229" i="5"/>
  <c r="BN229" i="5"/>
  <c r="BB229" i="5"/>
  <c r="AR229" i="5"/>
  <c r="AH229" i="5"/>
  <c r="X229" i="5"/>
  <c r="DB228" i="5"/>
  <c r="CR228" i="5"/>
  <c r="CH228" i="5"/>
  <c r="BV228" i="5"/>
  <c r="BL228" i="5"/>
  <c r="BB228" i="5"/>
  <c r="AQ228" i="5"/>
  <c r="AG228" i="5"/>
  <c r="DB227" i="5"/>
  <c r="CP227" i="5"/>
  <c r="CF227" i="5"/>
  <c r="BV227" i="5"/>
  <c r="BK227" i="5"/>
  <c r="BA227" i="5"/>
  <c r="AQ227" i="5"/>
  <c r="AF227" i="5"/>
  <c r="CZ226" i="5"/>
  <c r="CO226" i="5"/>
  <c r="CE226" i="5"/>
  <c r="BU226" i="5"/>
  <c r="BK226" i="5"/>
  <c r="AZ226" i="5"/>
  <c r="AO226" i="5"/>
  <c r="AE226" i="5"/>
  <c r="CY225" i="5"/>
  <c r="CO225" i="5"/>
  <c r="CD225" i="5"/>
  <c r="BT225" i="5"/>
  <c r="BI225" i="5"/>
  <c r="AX225" i="5"/>
  <c r="AN225" i="5"/>
  <c r="AD225" i="5"/>
  <c r="CX224" i="5"/>
  <c r="CN224" i="5"/>
  <c r="CC224" i="5"/>
  <c r="BR224" i="5"/>
  <c r="BH224" i="5"/>
  <c r="AX224" i="5"/>
  <c r="AM224" i="5"/>
  <c r="AC224" i="5"/>
  <c r="CV223" i="5"/>
  <c r="CL223" i="5"/>
  <c r="CB223" i="5"/>
  <c r="BR223" i="5"/>
  <c r="BG223" i="5"/>
  <c r="AW223" i="5"/>
  <c r="AM223" i="5"/>
  <c r="AA223" i="5"/>
  <c r="CV222" i="5"/>
  <c r="CK222" i="5"/>
  <c r="CA222" i="5"/>
  <c r="BQ222" i="5"/>
  <c r="BG222" i="5"/>
  <c r="AU222" i="5"/>
  <c r="AK222" i="5"/>
  <c r="AA222" i="5"/>
  <c r="P222" i="5"/>
  <c r="CU221" i="5"/>
  <c r="CK221" i="5"/>
  <c r="BZ221" i="5"/>
  <c r="BO221" i="5"/>
  <c r="AT221" i="5"/>
  <c r="AJ221" i="5"/>
  <c r="Z221" i="5"/>
  <c r="P221" i="5"/>
  <c r="CT220" i="5"/>
  <c r="CI220" i="5"/>
  <c r="BY220" i="5"/>
  <c r="BN220" i="5"/>
  <c r="BD220" i="5"/>
  <c r="AT220" i="5"/>
  <c r="AI220" i="5"/>
  <c r="Y220" i="5"/>
  <c r="N220" i="5"/>
  <c r="CR219" i="5"/>
  <c r="CH219" i="5"/>
  <c r="BX219" i="5"/>
  <c r="BN219" i="5"/>
  <c r="BC219" i="5"/>
  <c r="AS219" i="5"/>
  <c r="AH219" i="5"/>
  <c r="DB218" i="5"/>
  <c r="CR218" i="5"/>
  <c r="CG218" i="5"/>
  <c r="BW218" i="5"/>
  <c r="BM218" i="5"/>
  <c r="BA218" i="5"/>
  <c r="AQ218" i="5"/>
  <c r="AG218" i="5"/>
  <c r="DA217" i="5"/>
  <c r="CQ217" i="5"/>
  <c r="CG217" i="5"/>
  <c r="BU217" i="5"/>
  <c r="BK217" i="5"/>
  <c r="BA217" i="5"/>
  <c r="AP217" i="5"/>
  <c r="AF217" i="5"/>
  <c r="DA216" i="5"/>
  <c r="CO216" i="5"/>
  <c r="CE216" i="5"/>
  <c r="BU216" i="5"/>
  <c r="BJ216" i="5"/>
  <c r="AZ216" i="5"/>
  <c r="AP216" i="5"/>
  <c r="AE216" i="5"/>
  <c r="CY215" i="5"/>
  <c r="CN215" i="5"/>
  <c r="CD215" i="5"/>
  <c r="BT215" i="5"/>
  <c r="BJ215" i="5"/>
  <c r="AY215" i="5"/>
  <c r="AN215" i="5"/>
  <c r="AD215" i="5"/>
  <c r="CX214" i="5"/>
  <c r="CN214" i="5"/>
  <c r="CC214" i="5"/>
  <c r="BS214" i="5"/>
  <c r="BH214" i="5"/>
  <c r="AW214" i="5"/>
  <c r="AM214" i="5"/>
  <c r="AC214" i="5"/>
  <c r="CZ213" i="5"/>
  <c r="CQ213" i="5"/>
  <c r="CG213" i="5"/>
  <c r="BX213" i="5"/>
  <c r="BO213" i="5"/>
  <c r="BF213" i="5"/>
  <c r="AW213" i="5"/>
  <c r="AN213" i="5"/>
  <c r="AE213" i="5"/>
  <c r="DA212" i="5"/>
  <c r="CR212" i="5"/>
  <c r="CI212" i="5"/>
  <c r="BZ212" i="5"/>
  <c r="BQ212" i="5"/>
  <c r="BH212" i="5"/>
  <c r="AX212" i="5"/>
  <c r="AO212" i="5"/>
  <c r="AF212" i="5"/>
  <c r="N212" i="5"/>
  <c r="CT211" i="5"/>
  <c r="CK211" i="5"/>
  <c r="CA211" i="5"/>
  <c r="BR211" i="5"/>
  <c r="BI211" i="5"/>
  <c r="AZ211" i="5"/>
  <c r="AQ211" i="5"/>
  <c r="AH211" i="5"/>
  <c r="Y211" i="5"/>
  <c r="O211" i="5"/>
  <c r="CU210" i="5"/>
  <c r="CL210" i="5"/>
  <c r="CC210" i="5"/>
  <c r="BT210" i="5"/>
  <c r="BK210" i="5"/>
  <c r="BB210" i="5"/>
  <c r="AR210" i="5"/>
  <c r="AI210" i="5"/>
  <c r="Z210" i="5"/>
  <c r="CW209" i="5"/>
  <c r="CN209" i="5"/>
  <c r="CE209" i="5"/>
  <c r="BU209" i="5"/>
  <c r="BL209" i="5"/>
  <c r="BC209" i="5"/>
  <c r="AT209" i="5"/>
  <c r="AK209" i="5"/>
  <c r="AB209" i="5"/>
  <c r="CX208" i="5"/>
  <c r="CO208" i="5"/>
  <c r="CF208" i="5"/>
  <c r="BW208" i="5"/>
  <c r="BN208" i="5"/>
  <c r="AV208" i="5"/>
  <c r="AL208" i="5"/>
  <c r="AC208" i="5"/>
  <c r="CZ207" i="5"/>
  <c r="CQ207" i="5"/>
  <c r="CH207" i="5"/>
  <c r="BY207" i="5"/>
  <c r="BO207" i="5"/>
  <c r="BF207" i="5"/>
  <c r="AW207" i="5"/>
  <c r="AN207" i="5"/>
  <c r="AE207" i="5"/>
  <c r="DB206" i="5"/>
  <c r="CR206" i="5"/>
  <c r="CI206" i="5"/>
  <c r="BZ206" i="5"/>
  <c r="BQ206" i="5"/>
  <c r="BH206" i="5"/>
  <c r="AY206" i="5"/>
  <c r="AP206" i="5"/>
  <c r="AF206" i="5"/>
  <c r="N206" i="5"/>
  <c r="CT205" i="5"/>
  <c r="CK205" i="5"/>
  <c r="CB205" i="5"/>
  <c r="BS205" i="5"/>
  <c r="BI205" i="5"/>
  <c r="AZ205" i="5"/>
  <c r="AQ205" i="5"/>
  <c r="AH205" i="5"/>
  <c r="Y205" i="5"/>
  <c r="P205" i="5"/>
  <c r="CV204" i="5"/>
  <c r="CL204" i="5"/>
  <c r="CC204" i="5"/>
  <c r="BT204" i="5"/>
  <c r="BK204" i="5"/>
  <c r="BB204" i="5"/>
  <c r="AS204" i="5"/>
  <c r="AJ204" i="5"/>
  <c r="Z204" i="5"/>
  <c r="CW203" i="5"/>
  <c r="CN203" i="5"/>
  <c r="CE203" i="5"/>
  <c r="BV203" i="5"/>
  <c r="BM203" i="5"/>
  <c r="BC203" i="5"/>
  <c r="AT203" i="5"/>
  <c r="AK203" i="5"/>
  <c r="AB203" i="5"/>
  <c r="CY202" i="5"/>
  <c r="CP202" i="5"/>
  <c r="CF202" i="5"/>
  <c r="BW202" i="5"/>
  <c r="BN202" i="5"/>
  <c r="AV202" i="5"/>
  <c r="AM202" i="5"/>
  <c r="AD202" i="5"/>
  <c r="CZ201" i="5"/>
  <c r="CQ201" i="5"/>
  <c r="CH201" i="5"/>
  <c r="BY201" i="5"/>
  <c r="BP201" i="5"/>
  <c r="BG201" i="5"/>
  <c r="AW201" i="5"/>
  <c r="AN201" i="5"/>
  <c r="AE201" i="5"/>
  <c r="DB200" i="5"/>
  <c r="CS200" i="5"/>
  <c r="CJ200" i="5"/>
  <c r="BZ200" i="5"/>
  <c r="BQ200" i="5"/>
  <c r="BH200" i="5"/>
  <c r="AY200" i="5"/>
  <c r="AP200" i="5"/>
  <c r="AG200" i="5"/>
  <c r="X200" i="5"/>
  <c r="N200" i="5"/>
  <c r="CT199" i="5"/>
  <c r="CK199" i="5"/>
  <c r="CB199" i="5"/>
  <c r="BS199" i="5"/>
  <c r="BJ199" i="5"/>
  <c r="BA199" i="5"/>
  <c r="AQ199" i="5"/>
  <c r="AH199" i="5"/>
  <c r="Y199" i="5"/>
  <c r="P199" i="5"/>
  <c r="CV198" i="5"/>
  <c r="CM198" i="5"/>
  <c r="CD198" i="5"/>
  <c r="BT198" i="5"/>
  <c r="BK198" i="5"/>
  <c r="BB198" i="5"/>
  <c r="AS198" i="5"/>
  <c r="AJ198" i="5"/>
  <c r="AA198" i="5"/>
  <c r="R198" i="5"/>
  <c r="CW197" i="5"/>
  <c r="CN197" i="5"/>
  <c r="CE197" i="5"/>
  <c r="BV197" i="5"/>
  <c r="BM197" i="5"/>
  <c r="BD197" i="5"/>
  <c r="AU197" i="5"/>
  <c r="AK197" i="5"/>
  <c r="AB197" i="5"/>
  <c r="CZ275" i="5"/>
  <c r="CN275" i="5"/>
  <c r="CC275" i="5"/>
  <c r="BP275" i="5"/>
  <c r="AT275" i="5"/>
  <c r="AF275" i="5"/>
  <c r="CX274" i="5"/>
  <c r="CM274" i="5"/>
  <c r="BZ274" i="5"/>
  <c r="BO274" i="5"/>
  <c r="BC274" i="5"/>
  <c r="AO274" i="5"/>
  <c r="AD274" i="5"/>
  <c r="CU273" i="5"/>
  <c r="CJ273" i="5"/>
  <c r="BX273" i="5"/>
  <c r="BM273" i="5"/>
  <c r="AY273" i="5"/>
  <c r="AN273" i="5"/>
  <c r="AB273" i="5"/>
  <c r="P273" i="5"/>
  <c r="CS272" i="5"/>
  <c r="CH272" i="5"/>
  <c r="BU272" i="5"/>
  <c r="BI272" i="5"/>
  <c r="AW272" i="5"/>
  <c r="AK272" i="5"/>
  <c r="Y272" i="5"/>
  <c r="N272" i="5"/>
  <c r="CQ271" i="5"/>
  <c r="CE271" i="5"/>
  <c r="BR271" i="5"/>
  <c r="BG271" i="5"/>
  <c r="AT271" i="5"/>
  <c r="AI271" i="5"/>
  <c r="CZ270" i="5"/>
  <c r="CN270" i="5"/>
  <c r="CB270" i="5"/>
  <c r="BO270" i="5"/>
  <c r="BD270" i="5"/>
  <c r="AR270" i="5"/>
  <c r="AG270" i="5"/>
  <c r="CX269" i="5"/>
  <c r="CK269" i="5"/>
  <c r="BY269" i="5"/>
  <c r="BM269" i="5"/>
  <c r="BB269" i="5"/>
  <c r="AO269" i="5"/>
  <c r="AD269" i="5"/>
  <c r="R269" i="5"/>
  <c r="CT268" i="5"/>
  <c r="CH268" i="5"/>
  <c r="BW268" i="5"/>
  <c r="BK268" i="5"/>
  <c r="AY268" i="5"/>
  <c r="AM268" i="5"/>
  <c r="AB268" i="5"/>
  <c r="N268" i="5"/>
  <c r="CR267" i="5"/>
  <c r="CF267" i="5"/>
  <c r="BT267" i="5"/>
  <c r="BH267" i="5"/>
  <c r="AW267" i="5"/>
  <c r="AL267" i="5"/>
  <c r="X267" i="5"/>
  <c r="DA266" i="5"/>
  <c r="CP266" i="5"/>
  <c r="CC266" i="5"/>
  <c r="BR266" i="5"/>
  <c r="BG266" i="5"/>
  <c r="AT266" i="5"/>
  <c r="AG266" i="5"/>
  <c r="CX265" i="5"/>
  <c r="CM265" i="5"/>
  <c r="CB265" i="5"/>
  <c r="BP265" i="5"/>
  <c r="BD265" i="5"/>
  <c r="AQ265" i="5"/>
  <c r="AF265" i="5"/>
  <c r="CW264" i="5"/>
  <c r="CK264" i="5"/>
  <c r="BY264" i="5"/>
  <c r="BM264" i="5"/>
  <c r="BA264" i="5"/>
  <c r="AN264" i="5"/>
  <c r="AC264" i="5"/>
  <c r="CU263" i="5"/>
  <c r="CH263" i="5"/>
  <c r="BW263" i="5"/>
  <c r="BJ263" i="5"/>
  <c r="AX263" i="5"/>
  <c r="AL263" i="5"/>
  <c r="AA263" i="5"/>
  <c r="N263" i="5"/>
  <c r="CR262" i="5"/>
  <c r="CF262" i="5"/>
  <c r="BS262" i="5"/>
  <c r="BG262" i="5"/>
  <c r="AV262" i="5"/>
  <c r="AJ262" i="5"/>
  <c r="X262" i="5"/>
  <c r="DA261" i="5"/>
  <c r="CP261" i="5"/>
  <c r="CB261" i="5"/>
  <c r="BQ261" i="5"/>
  <c r="AS261" i="5"/>
  <c r="AG261" i="5"/>
  <c r="CY260" i="5"/>
  <c r="CL260" i="5"/>
  <c r="BZ260" i="5"/>
  <c r="BO260" i="5"/>
  <c r="BB260" i="5"/>
  <c r="AQ260" i="5"/>
  <c r="AE260" i="5"/>
  <c r="CU259" i="5"/>
  <c r="CJ259" i="5"/>
  <c r="BW259" i="5"/>
  <c r="BL259" i="5"/>
  <c r="AZ259" i="5"/>
  <c r="AO259" i="5"/>
  <c r="AB259" i="5"/>
  <c r="P259" i="5"/>
  <c r="CS258" i="5"/>
  <c r="CG258" i="5"/>
  <c r="BU258" i="5"/>
  <c r="BJ258" i="5"/>
  <c r="AW258" i="5"/>
  <c r="AL258" i="5"/>
  <c r="Y258" i="5"/>
  <c r="DB257" i="5"/>
  <c r="CP257" i="5"/>
  <c r="CE257" i="5"/>
  <c r="BT257" i="5"/>
  <c r="BG257" i="5"/>
  <c r="AV257" i="5"/>
  <c r="AI257" i="5"/>
  <c r="CZ256" i="5"/>
  <c r="CO256" i="5"/>
  <c r="CB256" i="5"/>
  <c r="BQ256" i="5"/>
  <c r="AQ256" i="5"/>
  <c r="AF256" i="5"/>
  <c r="CX255" i="5"/>
  <c r="CL255" i="5"/>
  <c r="BZ255" i="5"/>
  <c r="BO255" i="5"/>
  <c r="BA255" i="5"/>
  <c r="AP255" i="5"/>
  <c r="AD255" i="5"/>
  <c r="R255" i="5"/>
  <c r="CU254" i="5"/>
  <c r="CJ254" i="5"/>
  <c r="BX254" i="5"/>
  <c r="BK254" i="5"/>
  <c r="AY254" i="5"/>
  <c r="AN254" i="5"/>
  <c r="AA254" i="5"/>
  <c r="P254" i="5"/>
  <c r="CS253" i="5"/>
  <c r="CG253" i="5"/>
  <c r="BT253" i="5"/>
  <c r="BI253" i="5"/>
  <c r="AV253" i="5"/>
  <c r="AK253" i="5"/>
  <c r="Y253" i="5"/>
  <c r="N253" i="5"/>
  <c r="CP252" i="5"/>
  <c r="CD252" i="5"/>
  <c r="BR252" i="5"/>
  <c r="BF252" i="5"/>
  <c r="AT252" i="5"/>
  <c r="AI252" i="5"/>
  <c r="CZ251" i="5"/>
  <c r="CM251" i="5"/>
  <c r="CA251" i="5"/>
  <c r="BO251" i="5"/>
  <c r="BD251" i="5"/>
  <c r="AR251" i="5"/>
  <c r="AF251" i="5"/>
  <c r="CW250" i="5"/>
  <c r="CJ250" i="5"/>
  <c r="BY250" i="5"/>
  <c r="BM250" i="5"/>
  <c r="BA250" i="5"/>
  <c r="CQ275" i="5"/>
  <c r="CB275" i="5"/>
  <c r="BK275" i="5"/>
  <c r="AV275" i="5"/>
  <c r="AE275" i="5"/>
  <c r="P275" i="5"/>
  <c r="CO274" i="5"/>
  <c r="BY274" i="5"/>
  <c r="BH274" i="5"/>
  <c r="AT274" i="5"/>
  <c r="AC274" i="5"/>
  <c r="DB273" i="5"/>
  <c r="CL273" i="5"/>
  <c r="BW273" i="5"/>
  <c r="BF273" i="5"/>
  <c r="AQ273" i="5"/>
  <c r="Z273" i="5"/>
  <c r="CY272" i="5"/>
  <c r="CJ272" i="5"/>
  <c r="BS272" i="5"/>
  <c r="BC272" i="5"/>
  <c r="AN272" i="5"/>
  <c r="X272" i="5"/>
  <c r="CV271" i="5"/>
  <c r="CH271" i="5"/>
  <c r="BQ271" i="5"/>
  <c r="BA271" i="5"/>
  <c r="AK271" i="5"/>
  <c r="CT270" i="5"/>
  <c r="CE270" i="5"/>
  <c r="BN270" i="5"/>
  <c r="AY270" i="5"/>
  <c r="AI270" i="5"/>
  <c r="CQ269" i="5"/>
  <c r="CC269" i="5"/>
  <c r="BL269" i="5"/>
  <c r="AU269" i="5"/>
  <c r="AF269" i="5"/>
  <c r="P269" i="5"/>
  <c r="CO268" i="5"/>
  <c r="BY268" i="5"/>
  <c r="BI268" i="5"/>
  <c r="AS268" i="5"/>
  <c r="AD268" i="5"/>
  <c r="DB267" i="5"/>
  <c r="CL267" i="5"/>
  <c r="BW267" i="5"/>
  <c r="BG267" i="5"/>
  <c r="AP267" i="5"/>
  <c r="AB267" i="5"/>
  <c r="CZ266" i="5"/>
  <c r="CJ266" i="5"/>
  <c r="BT266" i="5"/>
  <c r="AN266" i="5"/>
  <c r="Y266" i="5"/>
  <c r="CW265" i="5"/>
  <c r="CF265" i="5"/>
  <c r="BR265" i="5"/>
  <c r="BA265" i="5"/>
  <c r="AK265" i="5"/>
  <c r="CU264" i="5"/>
  <c r="CD264" i="5"/>
  <c r="BO264" i="5"/>
  <c r="AY264" i="5"/>
  <c r="AI264" i="5"/>
  <c r="CR263" i="5"/>
  <c r="CB263" i="5"/>
  <c r="BN263" i="5"/>
  <c r="AV263" i="5"/>
  <c r="AF263" i="5"/>
  <c r="R263" i="5"/>
  <c r="S263" i="5" s="1"/>
  <c r="V263" i="5" s="1"/>
  <c r="CQ262" i="5"/>
  <c r="BY262" i="5"/>
  <c r="BL262" i="5"/>
  <c r="AU262" i="5"/>
  <c r="AC262" i="5"/>
  <c r="O262" i="5"/>
  <c r="CL261" i="5"/>
  <c r="BX261" i="5"/>
  <c r="BH261" i="5"/>
  <c r="AR261" i="5"/>
  <c r="Z261" i="5"/>
  <c r="DB260" i="5"/>
  <c r="CK260" i="5"/>
  <c r="BU260" i="5"/>
  <c r="BF260" i="5"/>
  <c r="AP260" i="5"/>
  <c r="Y260" i="5"/>
  <c r="CY259" i="5"/>
  <c r="CI259" i="5"/>
  <c r="BS259" i="5"/>
  <c r="BC259" i="5"/>
  <c r="AM259" i="5"/>
  <c r="CW258" i="5"/>
  <c r="CF258" i="5"/>
  <c r="BO258" i="5"/>
  <c r="BA258" i="5"/>
  <c r="AJ258" i="5"/>
  <c r="CS257" i="5"/>
  <c r="CD257" i="5"/>
  <c r="BM257" i="5"/>
  <c r="AX257" i="5"/>
  <c r="AG257" i="5"/>
  <c r="R257" i="5"/>
  <c r="S257" i="5" s="1"/>
  <c r="V257" i="5" s="1"/>
  <c r="CQ256" i="5"/>
  <c r="CA256" i="5"/>
  <c r="BJ256" i="5"/>
  <c r="AV256" i="5"/>
  <c r="AE256" i="5"/>
  <c r="O256" i="5"/>
  <c r="CO255" i="5"/>
  <c r="BY255" i="5"/>
  <c r="BH255" i="5"/>
  <c r="AS255" i="5"/>
  <c r="AC255" i="5"/>
  <c r="DA254" i="5"/>
  <c r="CL254" i="5"/>
  <c r="BU254" i="5"/>
  <c r="BF254" i="5"/>
  <c r="AP254" i="5"/>
  <c r="Z254" i="5"/>
  <c r="CX253" i="5"/>
  <c r="CJ253" i="5"/>
  <c r="BS253" i="5"/>
  <c r="BC253" i="5"/>
  <c r="AM253" i="5"/>
  <c r="X253" i="5"/>
  <c r="CV252" i="5"/>
  <c r="CG252" i="5"/>
  <c r="BP252" i="5"/>
  <c r="BA252" i="5"/>
  <c r="AK252" i="5"/>
  <c r="CS251" i="5"/>
  <c r="CE251" i="5"/>
  <c r="BN251" i="5"/>
  <c r="AW251" i="5"/>
  <c r="AI251" i="5"/>
  <c r="R251" i="5"/>
  <c r="CQ250" i="5"/>
  <c r="CA250" i="5"/>
  <c r="BL250" i="5"/>
  <c r="AU250" i="5"/>
  <c r="AG250" i="5"/>
  <c r="CU249" i="5"/>
  <c r="CH249" i="5"/>
  <c r="BU249" i="5"/>
  <c r="BH249" i="5"/>
  <c r="AR249" i="5"/>
  <c r="BE249" i="5" s="1"/>
  <c r="AF249" i="5"/>
  <c r="R249" i="5"/>
  <c r="CS248" i="5"/>
  <c r="CE248" i="5"/>
  <c r="BS248" i="5"/>
  <c r="BD248" i="5"/>
  <c r="AP248" i="5"/>
  <c r="AC248" i="5"/>
  <c r="O248" i="5"/>
  <c r="CP247" i="5"/>
  <c r="CD247" i="5"/>
  <c r="BQ247" i="5"/>
  <c r="BB247" i="5"/>
  <c r="AM247" i="5"/>
  <c r="AA247" i="5"/>
  <c r="DA246" i="5"/>
  <c r="CN246" i="5"/>
  <c r="CB246" i="5"/>
  <c r="BM246" i="5"/>
  <c r="AZ246" i="5"/>
  <c r="AK246" i="5"/>
  <c r="CY245" i="5"/>
  <c r="CL245" i="5"/>
  <c r="BY245" i="5"/>
  <c r="BK245" i="5"/>
  <c r="AW245" i="5"/>
  <c r="AJ245" i="5"/>
  <c r="CW244" i="5"/>
  <c r="CI244" i="5"/>
  <c r="BV244" i="5"/>
  <c r="BH244" i="5"/>
  <c r="AU244" i="5"/>
  <c r="AE244" i="5"/>
  <c r="CT243" i="5"/>
  <c r="CH243" i="5"/>
  <c r="BS243" i="5"/>
  <c r="BF243" i="5"/>
  <c r="AR243" i="5"/>
  <c r="AD243" i="5"/>
  <c r="P243" i="5"/>
  <c r="CR242" i="5"/>
  <c r="CC242" i="5"/>
  <c r="BQ242" i="5"/>
  <c r="BC242" i="5"/>
  <c r="AQ242" i="5"/>
  <c r="AA242" i="5"/>
  <c r="N242" i="5"/>
  <c r="CO241" i="5"/>
  <c r="CB241" i="5"/>
  <c r="BN241" i="5"/>
  <c r="BA241" i="5"/>
  <c r="AL241" i="5"/>
  <c r="Y241" i="5"/>
  <c r="CZ240" i="5"/>
  <c r="CL240" i="5"/>
  <c r="BY240" i="5"/>
  <c r="BL240" i="5"/>
  <c r="AX240" i="5"/>
  <c r="AK240" i="5"/>
  <c r="CX239" i="5"/>
  <c r="CI239" i="5"/>
  <c r="BW239" i="5"/>
  <c r="BI239" i="5"/>
  <c r="AU239" i="5"/>
  <c r="AH239" i="5"/>
  <c r="CT238" i="5"/>
  <c r="CG238" i="5"/>
  <c r="BT238" i="5"/>
  <c r="BG238" i="5"/>
  <c r="AR238" i="5"/>
  <c r="AF238" i="5"/>
  <c r="CR237" i="5"/>
  <c r="CD237" i="5"/>
  <c r="BR237" i="5"/>
  <c r="BC237" i="5"/>
  <c r="AP237" i="5"/>
  <c r="AD237" i="5"/>
  <c r="N237" i="5"/>
  <c r="CO236" i="5"/>
  <c r="CC236" i="5"/>
  <c r="BP236" i="5"/>
  <c r="BA236" i="5"/>
  <c r="AO236" i="5"/>
  <c r="AA236" i="5"/>
  <c r="CZ235" i="5"/>
  <c r="CM235" i="5"/>
  <c r="CA235" i="5"/>
  <c r="BL235" i="5"/>
  <c r="AY235" i="5"/>
  <c r="AL235" i="5"/>
  <c r="Y235" i="5"/>
  <c r="CX234" i="5"/>
  <c r="CK234" i="5"/>
  <c r="BX234" i="5"/>
  <c r="BJ234" i="5"/>
  <c r="AV234" i="5"/>
  <c r="AJ234" i="5"/>
  <c r="CV233" i="5"/>
  <c r="CJ233" i="5"/>
  <c r="BX233" i="5"/>
  <c r="BL233" i="5"/>
  <c r="BA233" i="5"/>
  <c r="AO233" i="5"/>
  <c r="AC233" i="5"/>
  <c r="P233" i="5"/>
  <c r="CT232" i="5"/>
  <c r="CG232" i="5"/>
  <c r="BV232" i="5"/>
  <c r="BJ232" i="5"/>
  <c r="AX232" i="5"/>
  <c r="AL232" i="5"/>
  <c r="Z232" i="5"/>
  <c r="DB231" i="5"/>
  <c r="CQ231" i="5"/>
  <c r="CE231" i="5"/>
  <c r="BT231" i="5"/>
  <c r="BG231" i="5"/>
  <c r="AV231" i="5"/>
  <c r="AI231" i="5"/>
  <c r="CZ230" i="5"/>
  <c r="CO230" i="5"/>
  <c r="CB230" i="5"/>
  <c r="BQ230" i="5"/>
  <c r="AR230" i="5"/>
  <c r="AF230" i="5"/>
  <c r="CX229" i="5"/>
  <c r="CL229" i="5"/>
  <c r="BZ229" i="5"/>
  <c r="BO229" i="5"/>
  <c r="BA229" i="5"/>
  <c r="AP229" i="5"/>
  <c r="AD229" i="5"/>
  <c r="R229" i="5"/>
  <c r="CU228" i="5"/>
  <c r="CJ228" i="5"/>
  <c r="BY228" i="5"/>
  <c r="BK228" i="5"/>
  <c r="AY228" i="5"/>
  <c r="AN228" i="5"/>
  <c r="AA228" i="5"/>
  <c r="P228" i="5"/>
  <c r="CT227" i="5"/>
  <c r="CG227" i="5"/>
  <c r="BT227" i="5"/>
  <c r="BI227" i="5"/>
  <c r="AV227" i="5"/>
  <c r="AK227" i="5"/>
  <c r="Z227" i="5"/>
  <c r="N227" i="5"/>
  <c r="CQ226" i="5"/>
  <c r="CD226" i="5"/>
  <c r="BS226" i="5"/>
  <c r="BF226" i="5"/>
  <c r="AU226" i="5"/>
  <c r="AI226" i="5"/>
  <c r="CZ225" i="5"/>
  <c r="CN225" i="5"/>
  <c r="CA225" i="5"/>
  <c r="BP225" i="5"/>
  <c r="BD225" i="5"/>
  <c r="AS225" i="5"/>
  <c r="AF225" i="5"/>
  <c r="CW224" i="5"/>
  <c r="CK224" i="5"/>
  <c r="BY224" i="5"/>
  <c r="BN224" i="5"/>
  <c r="BA224" i="5"/>
  <c r="AP224" i="5"/>
  <c r="AD224" i="5"/>
  <c r="CT223" i="5"/>
  <c r="CI223" i="5"/>
  <c r="BW223" i="5"/>
  <c r="BK223" i="5"/>
  <c r="AY223" i="5"/>
  <c r="AN223" i="5"/>
  <c r="Z223" i="5"/>
  <c r="O223" i="5"/>
  <c r="CR222" i="5"/>
  <c r="CF222" i="5"/>
  <c r="BT222" i="5"/>
  <c r="BI222" i="5"/>
  <c r="AW222" i="5"/>
  <c r="AJ222" i="5"/>
  <c r="X222" i="5"/>
  <c r="DB221" i="5"/>
  <c r="CO221" i="5"/>
  <c r="CD221" i="5"/>
  <c r="BR221" i="5"/>
  <c r="BF221" i="5"/>
  <c r="AS221" i="5"/>
  <c r="AH221" i="5"/>
  <c r="CY220" i="5"/>
  <c r="CM220" i="5"/>
  <c r="CB220" i="5"/>
  <c r="BO220" i="5"/>
  <c r="BC220" i="5"/>
  <c r="AQ220" i="5"/>
  <c r="AE220" i="5"/>
  <c r="CW219" i="5"/>
  <c r="CJ219" i="5"/>
  <c r="BY219" i="5"/>
  <c r="BL219" i="5"/>
  <c r="AZ219" i="5"/>
  <c r="AN219" i="5"/>
  <c r="AC219" i="5"/>
  <c r="R219" i="5"/>
  <c r="CT218" i="5"/>
  <c r="CI218" i="5"/>
  <c r="BV218" i="5"/>
  <c r="BI218" i="5"/>
  <c r="AX218" i="5"/>
  <c r="AM218" i="5"/>
  <c r="Z218" i="5"/>
  <c r="O218" i="5"/>
  <c r="CR217" i="5"/>
  <c r="CD217" i="5"/>
  <c r="BS217" i="5"/>
  <c r="BH217" i="5"/>
  <c r="AV217" i="5"/>
  <c r="AJ217" i="5"/>
  <c r="X217" i="5"/>
  <c r="DB216" i="5"/>
  <c r="CN216" i="5"/>
  <c r="CC216" i="5"/>
  <c r="BQ216" i="5"/>
  <c r="AS216" i="5"/>
  <c r="AH216" i="5"/>
  <c r="CX215" i="5"/>
  <c r="CL215" i="5"/>
  <c r="CA215" i="5"/>
  <c r="BN215" i="5"/>
  <c r="BC215" i="5"/>
  <c r="AQ215" i="5"/>
  <c r="AE215" i="5"/>
  <c r="R215" i="5"/>
  <c r="CV214" i="5"/>
  <c r="CP275" i="5"/>
  <c r="BZ275" i="5"/>
  <c r="BJ275" i="5"/>
  <c r="AU275" i="5"/>
  <c r="AD275" i="5"/>
  <c r="N275" i="5"/>
  <c r="CN274" i="5"/>
  <c r="BX274" i="5"/>
  <c r="BG274" i="5"/>
  <c r="AS274" i="5"/>
  <c r="AB274" i="5"/>
  <c r="CZ273" i="5"/>
  <c r="CK273" i="5"/>
  <c r="BT273" i="5"/>
  <c r="AO273" i="5"/>
  <c r="Y273" i="5"/>
  <c r="CW272" i="5"/>
  <c r="CI272" i="5"/>
  <c r="BR272" i="5"/>
  <c r="BB272" i="5"/>
  <c r="AM272" i="5"/>
  <c r="CU271" i="5"/>
  <c r="CF271" i="5"/>
  <c r="BP271" i="5"/>
  <c r="AZ271" i="5"/>
  <c r="AJ271" i="5"/>
  <c r="CS270" i="5"/>
  <c r="CD270" i="5"/>
  <c r="BM270" i="5"/>
  <c r="AV270" i="5"/>
  <c r="AH270" i="5"/>
  <c r="CP269" i="5"/>
  <c r="BZ269" i="5"/>
  <c r="BK269" i="5"/>
  <c r="AT269" i="5"/>
  <c r="AE269" i="5"/>
  <c r="N269" i="5"/>
  <c r="CN268" i="5"/>
  <c r="BX268" i="5"/>
  <c r="BH268" i="5"/>
  <c r="AQ268" i="5"/>
  <c r="AC268" i="5"/>
  <c r="DA267" i="5"/>
  <c r="CK267" i="5"/>
  <c r="BV267" i="5"/>
  <c r="BF267" i="5"/>
  <c r="AO267" i="5"/>
  <c r="Z267" i="5"/>
  <c r="CY266" i="5"/>
  <c r="CH266" i="5"/>
  <c r="BS266" i="5"/>
  <c r="BB266" i="5"/>
  <c r="AM266" i="5"/>
  <c r="CV265" i="5"/>
  <c r="CE265" i="5"/>
  <c r="BQ265" i="5"/>
  <c r="AZ265" i="5"/>
  <c r="AJ265" i="5"/>
  <c r="CT264" i="5"/>
  <c r="CC264" i="5"/>
  <c r="BN264" i="5"/>
  <c r="AW264" i="5"/>
  <c r="AH264" i="5"/>
  <c r="R264" i="5"/>
  <c r="S264" i="5" s="1"/>
  <c r="V264" i="5" s="1"/>
  <c r="CQ263" i="5"/>
  <c r="BZ263" i="5"/>
  <c r="BL263" i="5"/>
  <c r="AU263" i="5"/>
  <c r="AD263" i="5"/>
  <c r="P263" i="5"/>
  <c r="CN262" i="5"/>
  <c r="BX262" i="5"/>
  <c r="BH262" i="5"/>
  <c r="AS262" i="5"/>
  <c r="AB262" i="5"/>
  <c r="DB261" i="5"/>
  <c r="CK261" i="5"/>
  <c r="BV261" i="5"/>
  <c r="BF261" i="5"/>
  <c r="AP261" i="5"/>
  <c r="Y261" i="5"/>
  <c r="DA260" i="5"/>
  <c r="CI260" i="5"/>
  <c r="BS260" i="5"/>
  <c r="BC260" i="5"/>
  <c r="AO260" i="5"/>
  <c r="CX259" i="5"/>
  <c r="CF259" i="5"/>
  <c r="BP259" i="5"/>
  <c r="BB259" i="5"/>
  <c r="AJ259" i="5"/>
  <c r="CU258" i="5"/>
  <c r="CE258" i="5"/>
  <c r="BM258" i="5"/>
  <c r="AZ258" i="5"/>
  <c r="AI258" i="5"/>
  <c r="CR257" i="5"/>
  <c r="CC257" i="5"/>
  <c r="BL257" i="5"/>
  <c r="AW257" i="5"/>
  <c r="AF257" i="5"/>
  <c r="CP256" i="5"/>
  <c r="BZ256" i="5"/>
  <c r="BI256" i="5"/>
  <c r="AU256" i="5"/>
  <c r="AD256" i="5"/>
  <c r="DB255" i="5"/>
  <c r="CM255" i="5"/>
  <c r="BW255" i="5"/>
  <c r="BG255" i="5"/>
  <c r="AQ255" i="5"/>
  <c r="AA255" i="5"/>
  <c r="CZ254" i="5"/>
  <c r="CK254" i="5"/>
  <c r="BT254" i="5"/>
  <c r="BD254" i="5"/>
  <c r="AO254" i="5"/>
  <c r="Y254" i="5"/>
  <c r="CW253" i="5"/>
  <c r="CI253" i="5"/>
  <c r="BR253" i="5"/>
  <c r="BB253" i="5"/>
  <c r="AL253" i="5"/>
  <c r="CU252" i="5"/>
  <c r="CF252" i="5"/>
  <c r="BO252" i="5"/>
  <c r="AX252" i="5"/>
  <c r="AJ252" i="5"/>
  <c r="CR251" i="5"/>
  <c r="CC251" i="5"/>
  <c r="BM251" i="5"/>
  <c r="AV251" i="5"/>
  <c r="AG251" i="5"/>
  <c r="CP250" i="5"/>
  <c r="BZ250" i="5"/>
  <c r="BJ250" i="5"/>
  <c r="AT250" i="5"/>
  <c r="AF250" i="5"/>
  <c r="CT249" i="5"/>
  <c r="CG249" i="5"/>
  <c r="BT249" i="5"/>
  <c r="AQ249" i="5"/>
  <c r="AD249" i="5"/>
  <c r="P249" i="5"/>
  <c r="CR248" i="5"/>
  <c r="CD248" i="5"/>
  <c r="BR248" i="5"/>
  <c r="BB248" i="5"/>
  <c r="AO248" i="5"/>
  <c r="AA248" i="5"/>
  <c r="N248" i="5"/>
  <c r="CO247" i="5"/>
  <c r="CB247" i="5"/>
  <c r="BN247" i="5"/>
  <c r="AZ247" i="5"/>
  <c r="AL247" i="5"/>
  <c r="X247" i="5"/>
  <c r="CZ246" i="5"/>
  <c r="CM246" i="5"/>
  <c r="BY246" i="5"/>
  <c r="BL246" i="5"/>
  <c r="AW246" i="5"/>
  <c r="AJ246" i="5"/>
  <c r="CX245" i="5"/>
  <c r="CJ245" i="5"/>
  <c r="BV245" i="5"/>
  <c r="BI245" i="5"/>
  <c r="AU245" i="5"/>
  <c r="AF245" i="5"/>
  <c r="CU244" i="5"/>
  <c r="CH244" i="5"/>
  <c r="BS244" i="5"/>
  <c r="BG244" i="5"/>
  <c r="AR244" i="5"/>
  <c r="AD244" i="5"/>
  <c r="CS243" i="5"/>
  <c r="CD243" i="5"/>
  <c r="BR243" i="5"/>
  <c r="AO243" i="5"/>
  <c r="AA243" i="5"/>
  <c r="O243" i="5"/>
  <c r="CQ242" i="5"/>
  <c r="CB242" i="5"/>
  <c r="BP242" i="5"/>
  <c r="BB242" i="5"/>
  <c r="AL242" i="5"/>
  <c r="Y242" i="5"/>
  <c r="DB241" i="5"/>
  <c r="CM241" i="5"/>
  <c r="BZ241" i="5"/>
  <c r="BM241" i="5"/>
  <c r="AZ241" i="5"/>
  <c r="AJ241" i="5"/>
  <c r="X241" i="5"/>
  <c r="CY240" i="5"/>
  <c r="CK240" i="5"/>
  <c r="BW240" i="5"/>
  <c r="BK240" i="5"/>
  <c r="AV240" i="5"/>
  <c r="AH240" i="5"/>
  <c r="CV239" i="5"/>
  <c r="CH239" i="5"/>
  <c r="BV239" i="5"/>
  <c r="BH239" i="5"/>
  <c r="AT239" i="5"/>
  <c r="AE239" i="5"/>
  <c r="CS238" i="5"/>
  <c r="CF238" i="5"/>
  <c r="BS238" i="5"/>
  <c r="AQ238" i="5"/>
  <c r="AC238" i="5"/>
  <c r="O238" i="5"/>
  <c r="CQ237" i="5"/>
  <c r="CC237" i="5"/>
  <c r="BQ237" i="5"/>
  <c r="BB237" i="5"/>
  <c r="AO237" i="5"/>
  <c r="Z237" i="5"/>
  <c r="DB236" i="5"/>
  <c r="CN236" i="5"/>
  <c r="CA236" i="5"/>
  <c r="BM236" i="5"/>
  <c r="AZ236" i="5"/>
  <c r="AL236" i="5"/>
  <c r="CY235" i="5"/>
  <c r="CL235" i="5"/>
  <c r="BX235" i="5"/>
  <c r="BK235" i="5"/>
  <c r="AW235" i="5"/>
  <c r="AJ235" i="5"/>
  <c r="CW234" i="5"/>
  <c r="CI234" i="5"/>
  <c r="BU234" i="5"/>
  <c r="BH234" i="5"/>
  <c r="AU234" i="5"/>
  <c r="AI234" i="5"/>
  <c r="CT233" i="5"/>
  <c r="CI233" i="5"/>
  <c r="BV233" i="5"/>
  <c r="BK233" i="5"/>
  <c r="AZ233" i="5"/>
  <c r="AM233" i="5"/>
  <c r="Z233" i="5"/>
  <c r="O233" i="5"/>
  <c r="CQ232" i="5"/>
  <c r="CF232" i="5"/>
  <c r="BU232" i="5"/>
  <c r="BI232" i="5"/>
  <c r="AW232" i="5"/>
  <c r="AJ232" i="5"/>
  <c r="Y232" i="5"/>
  <c r="DA231" i="5"/>
  <c r="CP231" i="5"/>
  <c r="CD231" i="5"/>
  <c r="BR231" i="5"/>
  <c r="BF231" i="5"/>
  <c r="AT231" i="5"/>
  <c r="AG231" i="5"/>
  <c r="CY230" i="5"/>
  <c r="CN230" i="5"/>
  <c r="CA230" i="5"/>
  <c r="BP230" i="5"/>
  <c r="BC230" i="5"/>
  <c r="AQ230" i="5"/>
  <c r="AE230" i="5"/>
  <c r="CV229" i="5"/>
  <c r="CK229" i="5"/>
  <c r="BY229" i="5"/>
  <c r="BL229" i="5"/>
  <c r="AZ229" i="5"/>
  <c r="AO229" i="5"/>
  <c r="AC229" i="5"/>
  <c r="CT228" i="5"/>
  <c r="CI228" i="5"/>
  <c r="BU228" i="5"/>
  <c r="BJ228" i="5"/>
  <c r="AX228" i="5"/>
  <c r="AL228" i="5"/>
  <c r="Z228" i="5"/>
  <c r="O228" i="5"/>
  <c r="CR227" i="5"/>
  <c r="CE227" i="5"/>
  <c r="BS227" i="5"/>
  <c r="BH227" i="5"/>
  <c r="AU227" i="5"/>
  <c r="AJ227" i="5"/>
  <c r="X227" i="5"/>
  <c r="DA226" i="5"/>
  <c r="CN226" i="5"/>
  <c r="CC226" i="5"/>
  <c r="BP226" i="5"/>
  <c r="AS226" i="5"/>
  <c r="AH226" i="5"/>
  <c r="CX225" i="5"/>
  <c r="CL225" i="5"/>
  <c r="BZ225" i="5"/>
  <c r="BN225" i="5"/>
  <c r="BC225" i="5"/>
  <c r="AP225" i="5"/>
  <c r="AE225" i="5"/>
  <c r="R225" i="5"/>
  <c r="CU224" i="5"/>
  <c r="CI224" i="5"/>
  <c r="BX224" i="5"/>
  <c r="BM224" i="5"/>
  <c r="AZ224" i="5"/>
  <c r="AO224" i="5"/>
  <c r="AB224" i="5"/>
  <c r="O224" i="5"/>
  <c r="CS223" i="5"/>
  <c r="CH223" i="5"/>
  <c r="BU223" i="5"/>
  <c r="BJ223" i="5"/>
  <c r="AX223" i="5"/>
  <c r="AJ223" i="5"/>
  <c r="Y223" i="5"/>
  <c r="N223" i="5"/>
  <c r="CQ222" i="5"/>
  <c r="CE222" i="5"/>
  <c r="BS222" i="5"/>
  <c r="BH222" i="5"/>
  <c r="AT222" i="5"/>
  <c r="AI222" i="5"/>
  <c r="CZ221" i="5"/>
  <c r="CN221" i="5"/>
  <c r="CC221" i="5"/>
  <c r="BQ221" i="5"/>
  <c r="BD221" i="5"/>
  <c r="AR221" i="5"/>
  <c r="AG221" i="5"/>
  <c r="CX220" i="5"/>
  <c r="CL220" i="5"/>
  <c r="BZ220" i="5"/>
  <c r="BM220" i="5"/>
  <c r="BB220" i="5"/>
  <c r="AO220" i="5"/>
  <c r="AD220" i="5"/>
  <c r="R220" i="5"/>
  <c r="S220" i="5" s="1"/>
  <c r="V220" i="5" s="1"/>
  <c r="CV219" i="5"/>
  <c r="CI219" i="5"/>
  <c r="BW219" i="5"/>
  <c r="BK219" i="5"/>
  <c r="AY219" i="5"/>
  <c r="AM219" i="5"/>
  <c r="AB219" i="5"/>
  <c r="O219" i="5"/>
  <c r="CS218" i="5"/>
  <c r="CF218" i="5"/>
  <c r="BT218" i="5"/>
  <c r="BH218" i="5"/>
  <c r="AW218" i="5"/>
  <c r="AK218" i="5"/>
  <c r="Y218" i="5"/>
  <c r="DB217" i="5"/>
  <c r="CP217" i="5"/>
  <c r="CC217" i="5"/>
  <c r="BR217" i="5"/>
  <c r="BF217" i="5"/>
  <c r="AT217" i="5"/>
  <c r="AH217" i="5"/>
  <c r="CX216" i="5"/>
  <c r="CM216" i="5"/>
  <c r="CA216" i="5"/>
  <c r="BP216" i="5"/>
  <c r="BC216" i="5"/>
  <c r="AR216" i="5"/>
  <c r="AG216" i="5"/>
  <c r="CV215" i="5"/>
  <c r="CK215" i="5"/>
  <c r="BX215" i="5"/>
  <c r="BM215" i="5"/>
  <c r="BB215" i="5"/>
  <c r="AP215" i="5"/>
  <c r="AB215" i="5"/>
  <c r="CU214" i="5"/>
  <c r="CH214" i="5"/>
  <c r="BW214" i="5"/>
  <c r="BK214" i="5"/>
  <c r="AY214" i="5"/>
  <c r="AL214" i="5"/>
  <c r="AA214" i="5"/>
  <c r="P214" i="5"/>
  <c r="CU213" i="5"/>
  <c r="CK213" i="5"/>
  <c r="CA213" i="5"/>
  <c r="BP213" i="5"/>
  <c r="AU213" i="5"/>
  <c r="AJ213" i="5"/>
  <c r="Z213" i="5"/>
  <c r="P213" i="5"/>
  <c r="CT212" i="5"/>
  <c r="CJ212" i="5"/>
  <c r="BY212" i="5"/>
  <c r="BN212" i="5"/>
  <c r="BD212" i="5"/>
  <c r="AT212" i="5"/>
  <c r="AJ212" i="5"/>
  <c r="Y212" i="5"/>
  <c r="O212" i="5"/>
  <c r="CS211" i="5"/>
  <c r="CH211" i="5"/>
  <c r="BX211" i="5"/>
  <c r="BN211" i="5"/>
  <c r="BC211" i="5"/>
  <c r="AS211" i="5"/>
  <c r="AI211" i="5"/>
  <c r="DB210" i="5"/>
  <c r="CR210" i="5"/>
  <c r="CH210" i="5"/>
  <c r="BW210" i="5"/>
  <c r="BM210" i="5"/>
  <c r="BC210" i="5"/>
  <c r="AQ210" i="5"/>
  <c r="AG210" i="5"/>
  <c r="DA209" i="5"/>
  <c r="CQ209" i="5"/>
  <c r="CG209" i="5"/>
  <c r="BW209" i="5"/>
  <c r="BK209" i="5"/>
  <c r="BA209" i="5"/>
  <c r="AQ209" i="5"/>
  <c r="AF209" i="5"/>
  <c r="DA208" i="5"/>
  <c r="CP208" i="5"/>
  <c r="CE208" i="5"/>
  <c r="BU208" i="5"/>
  <c r="BJ208" i="5"/>
  <c r="AZ208" i="5"/>
  <c r="AP208" i="5"/>
  <c r="AF208" i="5"/>
  <c r="CY207" i="5"/>
  <c r="CO207" i="5"/>
  <c r="CD207" i="5"/>
  <c r="BT207" i="5"/>
  <c r="BJ207" i="5"/>
  <c r="AY207" i="5"/>
  <c r="AO207" i="5"/>
  <c r="AD207" i="5"/>
  <c r="CX206" i="5"/>
  <c r="CN206" i="5"/>
  <c r="CD206" i="5"/>
  <c r="BS206" i="5"/>
  <c r="BI206" i="5"/>
  <c r="AX206" i="5"/>
  <c r="AM206" i="5"/>
  <c r="AC206" i="5"/>
  <c r="CW205" i="5"/>
  <c r="CM205" i="5"/>
  <c r="CC205" i="5"/>
  <c r="BQ205" i="5"/>
  <c r="BG205" i="5"/>
  <c r="AW205" i="5"/>
  <c r="AM205" i="5"/>
  <c r="AB205" i="5"/>
  <c r="R205" i="5"/>
  <c r="S205" i="5" s="1"/>
  <c r="V205" i="5" s="1"/>
  <c r="CW204" i="5"/>
  <c r="CK204" i="5"/>
  <c r="CA204" i="5"/>
  <c r="BQ204" i="5"/>
  <c r="BF204" i="5"/>
  <c r="AV204" i="5"/>
  <c r="AL204" i="5"/>
  <c r="AB204" i="5"/>
  <c r="P204" i="5"/>
  <c r="CU203" i="5"/>
  <c r="CK203" i="5"/>
  <c r="BZ203" i="5"/>
  <c r="BP203" i="5"/>
  <c r="BF203" i="5"/>
  <c r="AU203" i="5"/>
  <c r="AJ203" i="5"/>
  <c r="Z203" i="5"/>
  <c r="O203" i="5"/>
  <c r="CT202" i="5"/>
  <c r="CJ202" i="5"/>
  <c r="BZ202" i="5"/>
  <c r="BO202" i="5"/>
  <c r="BD202" i="5"/>
  <c r="AT202" i="5"/>
  <c r="AI202" i="5"/>
  <c r="Y202" i="5"/>
  <c r="O202" i="5"/>
  <c r="CS201" i="5"/>
  <c r="CI201" i="5"/>
  <c r="BX201" i="5"/>
  <c r="BM201" i="5"/>
  <c r="BC201" i="5"/>
  <c r="AS201" i="5"/>
  <c r="AI201" i="5"/>
  <c r="X201" i="5"/>
  <c r="N201" i="5"/>
  <c r="CR200" i="5"/>
  <c r="CG200" i="5"/>
  <c r="BW200" i="5"/>
  <c r="BM200" i="5"/>
  <c r="BB200" i="5"/>
  <c r="AR200" i="5"/>
  <c r="AH200" i="5"/>
  <c r="DA199" i="5"/>
  <c r="CQ199" i="5"/>
  <c r="CG199" i="5"/>
  <c r="BV199" i="5"/>
  <c r="BL199" i="5"/>
  <c r="BB199" i="5"/>
  <c r="AP199" i="5"/>
  <c r="AF199" i="5"/>
  <c r="CZ198" i="5"/>
  <c r="CP198" i="5"/>
  <c r="CF198" i="5"/>
  <c r="BV198" i="5"/>
  <c r="BJ198" i="5"/>
  <c r="AZ198" i="5"/>
  <c r="AP198" i="5"/>
  <c r="AE198" i="5"/>
  <c r="CZ197" i="5"/>
  <c r="CO197" i="5"/>
  <c r="CD197" i="5"/>
  <c r="BT197" i="5"/>
  <c r="BI197" i="5"/>
  <c r="AY197" i="5"/>
  <c r="AO197" i="5"/>
  <c r="AE197" i="5"/>
  <c r="CZ196" i="5"/>
  <c r="CQ196" i="5"/>
  <c r="CH196" i="5"/>
  <c r="BY196" i="5"/>
  <c r="BP196" i="5"/>
  <c r="BF196" i="5"/>
  <c r="AW196" i="5"/>
  <c r="AN196" i="5"/>
  <c r="AE196" i="5"/>
  <c r="DB195" i="5"/>
  <c r="CS195" i="5"/>
  <c r="CI195" i="5"/>
  <c r="BZ195" i="5"/>
  <c r="BQ195" i="5"/>
  <c r="BH195" i="5"/>
  <c r="AY195" i="5"/>
  <c r="AP195" i="5"/>
  <c r="AG195" i="5"/>
  <c r="N195" i="5"/>
  <c r="CT194" i="5"/>
  <c r="CK194" i="5"/>
  <c r="CB194" i="5"/>
  <c r="BS194" i="5"/>
  <c r="BJ194" i="5"/>
  <c r="AZ194" i="5"/>
  <c r="AQ194" i="5"/>
  <c r="AH194" i="5"/>
  <c r="Y194" i="5"/>
  <c r="P194" i="5"/>
  <c r="CV193" i="5"/>
  <c r="CM193" i="5"/>
  <c r="CC193" i="5"/>
  <c r="BT193" i="5"/>
  <c r="BK193" i="5"/>
  <c r="BB193" i="5"/>
  <c r="AS193" i="5"/>
  <c r="AJ193" i="5"/>
  <c r="AA193" i="5"/>
  <c r="CW192" i="5"/>
  <c r="CN192" i="5"/>
  <c r="CE192" i="5"/>
  <c r="BV192" i="5"/>
  <c r="BM192" i="5"/>
  <c r="BD192" i="5"/>
  <c r="AT192" i="5"/>
  <c r="AK192" i="5"/>
  <c r="AB192" i="5"/>
  <c r="CY191" i="5"/>
  <c r="CP191" i="5"/>
  <c r="CG191" i="5"/>
  <c r="BW191" i="5"/>
  <c r="BN191" i="5"/>
  <c r="AV191" i="5"/>
  <c r="AM191" i="5"/>
  <c r="AD191" i="5"/>
  <c r="CZ190" i="5"/>
  <c r="CQ190" i="5"/>
  <c r="CH190" i="5"/>
  <c r="BY190" i="5"/>
  <c r="BP190" i="5"/>
  <c r="BG190" i="5"/>
  <c r="AX190" i="5"/>
  <c r="AN190" i="5"/>
  <c r="AE190" i="5"/>
  <c r="DB189" i="5"/>
  <c r="CS189" i="5"/>
  <c r="CJ189" i="5"/>
  <c r="CA189" i="5"/>
  <c r="BQ189" i="5"/>
  <c r="BH189" i="5"/>
  <c r="AY189" i="5"/>
  <c r="AP189" i="5"/>
  <c r="AG189" i="5"/>
  <c r="X189" i="5"/>
  <c r="O189" i="5"/>
  <c r="CT188" i="5"/>
  <c r="CK188" i="5"/>
  <c r="CB188" i="5"/>
  <c r="BS188" i="5"/>
  <c r="BJ188" i="5"/>
  <c r="BA188" i="5"/>
  <c r="AR188" i="5"/>
  <c r="AH188" i="5"/>
  <c r="Y188" i="5"/>
  <c r="P188" i="5"/>
  <c r="CV187" i="5"/>
  <c r="CM187" i="5"/>
  <c r="CD187" i="5"/>
  <c r="BU187" i="5"/>
  <c r="BK187" i="5"/>
  <c r="BB187" i="5"/>
  <c r="AS187" i="5"/>
  <c r="AJ187" i="5"/>
  <c r="AA187" i="5"/>
  <c r="R187" i="5"/>
  <c r="CX186" i="5"/>
  <c r="CN186" i="5"/>
  <c r="CE186" i="5"/>
  <c r="BV186" i="5"/>
  <c r="BM186" i="5"/>
  <c r="BD186" i="5"/>
  <c r="AU186" i="5"/>
  <c r="AL186" i="5"/>
  <c r="AB186" i="5"/>
  <c r="CY185" i="5"/>
  <c r="CP185" i="5"/>
  <c r="CG185" i="5"/>
  <c r="BX185" i="5"/>
  <c r="BO185" i="5"/>
  <c r="AV185" i="5"/>
  <c r="AM185" i="5"/>
  <c r="AD185" i="5"/>
  <c r="DA184" i="5"/>
  <c r="CR184" i="5"/>
  <c r="CH184" i="5"/>
  <c r="BY184" i="5"/>
  <c r="BP184" i="5"/>
  <c r="BG184" i="5"/>
  <c r="AX184" i="5"/>
  <c r="AO184" i="5"/>
  <c r="AF184" i="5"/>
  <c r="DB183" i="5"/>
  <c r="CS183" i="5"/>
  <c r="CM275" i="5"/>
  <c r="BV275" i="5"/>
  <c r="BG275" i="5"/>
  <c r="AQ275" i="5"/>
  <c r="AA275" i="5"/>
  <c r="CZ274" i="5"/>
  <c r="CJ274" i="5"/>
  <c r="BT274" i="5"/>
  <c r="AN274" i="5"/>
  <c r="X274" i="5"/>
  <c r="CX273" i="5"/>
  <c r="CH273" i="5"/>
  <c r="BQ273" i="5"/>
  <c r="BD273" i="5"/>
  <c r="AL273" i="5"/>
  <c r="CU272" i="5"/>
  <c r="CG272" i="5"/>
  <c r="BO272" i="5"/>
  <c r="BA272" i="5"/>
  <c r="AI272" i="5"/>
  <c r="R272" i="5"/>
  <c r="CT271" i="5"/>
  <c r="CB271" i="5"/>
  <c r="BL271" i="5"/>
  <c r="AX271" i="5"/>
  <c r="AH271" i="5"/>
  <c r="P271" i="5"/>
  <c r="CQ270" i="5"/>
  <c r="CA270" i="5"/>
  <c r="BK270" i="5"/>
  <c r="AU270" i="5"/>
  <c r="AE270" i="5"/>
  <c r="O270" i="5"/>
  <c r="CO269" i="5"/>
  <c r="BX269" i="5"/>
  <c r="BH269" i="5"/>
  <c r="AS269" i="5"/>
  <c r="AC269" i="5"/>
  <c r="DA268" i="5"/>
  <c r="CM268" i="5"/>
  <c r="BV268" i="5"/>
  <c r="AP268" i="5"/>
  <c r="Y268" i="5"/>
  <c r="CY267" i="5"/>
  <c r="CI267" i="5"/>
  <c r="BS267" i="5"/>
  <c r="BB267" i="5"/>
  <c r="AN267" i="5"/>
  <c r="CV266" i="5"/>
  <c r="CG266" i="5"/>
  <c r="BQ266" i="5"/>
  <c r="AZ266" i="5"/>
  <c r="AK266" i="5"/>
  <c r="CT265" i="5"/>
  <c r="CD265" i="5"/>
  <c r="BN265" i="5"/>
  <c r="AX265" i="5"/>
  <c r="AI265" i="5"/>
  <c r="R265" i="5"/>
  <c r="CP264" i="5"/>
  <c r="CB264" i="5"/>
  <c r="BK264" i="5"/>
  <c r="AU264" i="5"/>
  <c r="AE264" i="5"/>
  <c r="P264" i="5"/>
  <c r="CN263" i="5"/>
  <c r="BY263" i="5"/>
  <c r="BH263" i="5"/>
  <c r="AS263" i="5"/>
  <c r="AC263" i="5"/>
  <c r="DB262" i="5"/>
  <c r="CK262" i="5"/>
  <c r="BW262" i="5"/>
  <c r="BF262" i="5"/>
  <c r="AP262" i="5"/>
  <c r="AA262" i="5"/>
  <c r="CZ261" i="5"/>
  <c r="CI261" i="5"/>
  <c r="BT261" i="5"/>
  <c r="BD261" i="5"/>
  <c r="AM261" i="5"/>
  <c r="X261" i="5"/>
  <c r="CV260" i="5"/>
  <c r="CG260" i="5"/>
  <c r="BQ260" i="5"/>
  <c r="BA260" i="5"/>
  <c r="AJ260" i="5"/>
  <c r="CT259" i="5"/>
  <c r="CD259" i="5"/>
  <c r="BN259" i="5"/>
  <c r="AY259" i="5"/>
  <c r="AH259" i="5"/>
  <c r="CQ258" i="5"/>
  <c r="CB258" i="5"/>
  <c r="BL258" i="5"/>
  <c r="AV258" i="5"/>
  <c r="AE258" i="5"/>
  <c r="CO257" i="5"/>
  <c r="BX257" i="5"/>
  <c r="BJ257" i="5"/>
  <c r="AS257" i="5"/>
  <c r="AC257" i="5"/>
  <c r="DB256" i="5"/>
  <c r="CM256" i="5"/>
  <c r="BV256" i="5"/>
  <c r="BG256" i="5"/>
  <c r="AP256" i="5"/>
  <c r="AA256" i="5"/>
  <c r="CZ255" i="5"/>
  <c r="CJ255" i="5"/>
  <c r="BS255" i="5"/>
  <c r="BF255" i="5"/>
  <c r="AN255" i="5"/>
  <c r="X255" i="5"/>
  <c r="CW254" i="5"/>
  <c r="CI254" i="5"/>
  <c r="BQ254" i="5"/>
  <c r="BC254" i="5"/>
  <c r="AK254" i="5"/>
  <c r="CV253" i="5"/>
  <c r="CD253" i="5"/>
  <c r="BN253" i="5"/>
  <c r="AZ253" i="5"/>
  <c r="AJ253" i="5"/>
  <c r="R253" i="5"/>
  <c r="S253" i="5" s="1"/>
  <c r="V253" i="5" s="1"/>
  <c r="CT252" i="5"/>
  <c r="CC252" i="5"/>
  <c r="BM252" i="5"/>
  <c r="AW252" i="5"/>
  <c r="AH252" i="5"/>
  <c r="CQ251" i="5"/>
  <c r="BZ251" i="5"/>
  <c r="BK251" i="5"/>
  <c r="AU251" i="5"/>
  <c r="AE251" i="5"/>
  <c r="N251" i="5"/>
  <c r="CO250" i="5"/>
  <c r="BX250" i="5"/>
  <c r="BG250" i="5"/>
  <c r="AR250" i="5"/>
  <c r="AE250" i="5"/>
  <c r="P250" i="5"/>
  <c r="CS249" i="5"/>
  <c r="CF249" i="5"/>
  <c r="BP249" i="5"/>
  <c r="BB249" i="5"/>
  <c r="AP249" i="5"/>
  <c r="AC249" i="5"/>
  <c r="N249" i="5"/>
  <c r="CQ248" i="5"/>
  <c r="CC248" i="5"/>
  <c r="BM248" i="5"/>
  <c r="BA248" i="5"/>
  <c r="AN248" i="5"/>
  <c r="Y248" i="5"/>
  <c r="DB247" i="5"/>
  <c r="CN247" i="5"/>
  <c r="CA247" i="5"/>
  <c r="BK247" i="5"/>
  <c r="AY247" i="5"/>
  <c r="AK247" i="5"/>
  <c r="CY246" i="5"/>
  <c r="CL246" i="5"/>
  <c r="BW246" i="5"/>
  <c r="BI246" i="5"/>
  <c r="AV246" i="5"/>
  <c r="AH246" i="5"/>
  <c r="CW245" i="5"/>
  <c r="CI245" i="5"/>
  <c r="BU245" i="5"/>
  <c r="BF245" i="5"/>
  <c r="AT245" i="5"/>
  <c r="AE245" i="5"/>
  <c r="R245" i="5"/>
  <c r="CT244" i="5"/>
  <c r="CF244" i="5"/>
  <c r="BR244" i="5"/>
  <c r="AP244" i="5"/>
  <c r="AC244" i="5"/>
  <c r="O244" i="5"/>
  <c r="CR243" i="5"/>
  <c r="CC243" i="5"/>
  <c r="BP243" i="5"/>
  <c r="BB243" i="5"/>
  <c r="AN243" i="5"/>
  <c r="Z243" i="5"/>
  <c r="N243" i="5"/>
  <c r="CN242" i="5"/>
  <c r="CA242" i="5"/>
  <c r="BM242" i="5"/>
  <c r="AY242" i="5"/>
  <c r="AK242" i="5"/>
  <c r="X242" i="5"/>
  <c r="CZ241" i="5"/>
  <c r="CL241" i="5"/>
  <c r="BX241" i="5"/>
  <c r="BL241" i="5"/>
  <c r="AV241" i="5"/>
  <c r="AI241" i="5"/>
  <c r="CW240" i="5"/>
  <c r="CI240" i="5"/>
  <c r="BV240" i="5"/>
  <c r="BJ240" i="5"/>
  <c r="AT240" i="5"/>
  <c r="AF240" i="5"/>
  <c r="CT239" i="5"/>
  <c r="CG239" i="5"/>
  <c r="BT239" i="5"/>
  <c r="BF239" i="5"/>
  <c r="AQ239" i="5"/>
  <c r="AD239" i="5"/>
  <c r="O239" i="5"/>
  <c r="CR238" i="5"/>
  <c r="CE238" i="5"/>
  <c r="BQ238" i="5"/>
  <c r="BD238" i="5"/>
  <c r="AO238" i="5"/>
  <c r="AB238" i="5"/>
  <c r="DB237" i="5"/>
  <c r="CP237" i="5"/>
  <c r="CB237" i="5"/>
  <c r="BN237" i="5"/>
  <c r="BA237" i="5"/>
  <c r="AM237" i="5"/>
  <c r="X237" i="5"/>
  <c r="DA236" i="5"/>
  <c r="CM236" i="5"/>
  <c r="BZ236" i="5"/>
  <c r="BK236" i="5"/>
  <c r="AY236" i="5"/>
  <c r="AJ236" i="5"/>
  <c r="CX235" i="5"/>
  <c r="CK235" i="5"/>
  <c r="BV235" i="5"/>
  <c r="BJ235" i="5"/>
  <c r="AV235" i="5"/>
  <c r="AG235" i="5"/>
  <c r="CV234" i="5"/>
  <c r="CH234" i="5"/>
  <c r="BT234" i="5"/>
  <c r="BG234" i="5"/>
  <c r="AT234" i="5"/>
  <c r="AD234" i="5"/>
  <c r="CS233" i="5"/>
  <c r="CG233" i="5"/>
  <c r="BU233" i="5"/>
  <c r="BJ233" i="5"/>
  <c r="AX233" i="5"/>
  <c r="AK233" i="5"/>
  <c r="Y233" i="5"/>
  <c r="N233" i="5"/>
  <c r="CP232" i="5"/>
  <c r="CE232" i="5"/>
  <c r="BS232" i="5"/>
  <c r="BG232" i="5"/>
  <c r="AT232" i="5"/>
  <c r="AI232" i="5"/>
  <c r="CZ231" i="5"/>
  <c r="CN231" i="5"/>
  <c r="CC231" i="5"/>
  <c r="BP231" i="5"/>
  <c r="BD231" i="5"/>
  <c r="AR231" i="5"/>
  <c r="AF231" i="5"/>
  <c r="CX230" i="5"/>
  <c r="CK230" i="5"/>
  <c r="BZ230" i="5"/>
  <c r="BM230" i="5"/>
  <c r="BA230" i="5"/>
  <c r="AO230" i="5"/>
  <c r="AD230" i="5"/>
  <c r="CU229" i="5"/>
  <c r="CJ229" i="5"/>
  <c r="BW229" i="5"/>
  <c r="BJ229" i="5"/>
  <c r="AY229" i="5"/>
  <c r="AN229" i="5"/>
  <c r="AA229" i="5"/>
  <c r="P229" i="5"/>
  <c r="CS228" i="5"/>
  <c r="CE228" i="5"/>
  <c r="BT228" i="5"/>
  <c r="BI228" i="5"/>
  <c r="AW228" i="5"/>
  <c r="AK228" i="5"/>
  <c r="Y228" i="5"/>
  <c r="N228" i="5"/>
  <c r="CO227" i="5"/>
  <c r="CD227" i="5"/>
  <c r="BR227" i="5"/>
  <c r="BF227" i="5"/>
  <c r="AT227" i="5"/>
  <c r="AI227" i="5"/>
  <c r="CY226" i="5"/>
  <c r="CM226" i="5"/>
  <c r="CB226" i="5"/>
  <c r="BO226" i="5"/>
  <c r="BD226" i="5"/>
  <c r="AR226" i="5"/>
  <c r="AF226" i="5"/>
  <c r="CW225" i="5"/>
  <c r="CJ225" i="5"/>
  <c r="BY225" i="5"/>
  <c r="BM225" i="5"/>
  <c r="BB225" i="5"/>
  <c r="AO225" i="5"/>
  <c r="AC225" i="5"/>
  <c r="CT224" i="5"/>
  <c r="CH224" i="5"/>
  <c r="BW224" i="5"/>
  <c r="BJ224" i="5"/>
  <c r="AY224" i="5"/>
  <c r="AL224" i="5"/>
  <c r="Z224" i="5"/>
  <c r="N224" i="5"/>
  <c r="CR223" i="5"/>
  <c r="CF223" i="5"/>
  <c r="BT223" i="5"/>
  <c r="BH223" i="5"/>
  <c r="AV223" i="5"/>
  <c r="AI223" i="5"/>
  <c r="X223" i="5"/>
  <c r="DA222" i="5"/>
  <c r="CO222" i="5"/>
  <c r="CC222" i="5"/>
  <c r="BR222" i="5"/>
  <c r="BD222" i="5"/>
  <c r="AS222" i="5"/>
  <c r="AG222" i="5"/>
  <c r="CX221" i="5"/>
  <c r="CM221" i="5"/>
  <c r="CB221" i="5"/>
  <c r="BN221" i="5"/>
  <c r="BB221" i="5"/>
  <c r="AQ221" i="5"/>
  <c r="AD221" i="5"/>
  <c r="CW220" i="5"/>
  <c r="CK220" i="5"/>
  <c r="BW220" i="5"/>
  <c r="BL220" i="5"/>
  <c r="BA220" i="5"/>
  <c r="AN220" i="5"/>
  <c r="AC220" i="5"/>
  <c r="CT219" i="5"/>
  <c r="CG219" i="5"/>
  <c r="BV219" i="5"/>
  <c r="BI219" i="5"/>
  <c r="AX219" i="5"/>
  <c r="AL219" i="5"/>
  <c r="AA219" i="5"/>
  <c r="N219" i="5"/>
  <c r="CQ218" i="5"/>
  <c r="CE218" i="5"/>
  <c r="BS218" i="5"/>
  <c r="BG218" i="5"/>
  <c r="AV218" i="5"/>
  <c r="AI218" i="5"/>
  <c r="X218" i="5"/>
  <c r="CZ217" i="5"/>
  <c r="CN217" i="5"/>
  <c r="CB217" i="5"/>
  <c r="BQ217" i="5"/>
  <c r="AS217" i="5"/>
  <c r="AG217" i="5"/>
  <c r="CW216" i="5"/>
  <c r="CL216" i="5"/>
  <c r="BZ216" i="5"/>
  <c r="BN216" i="5"/>
  <c r="BB216" i="5"/>
  <c r="AQ216" i="5"/>
  <c r="AC216" i="5"/>
  <c r="R216" i="5"/>
  <c r="CU215" i="5"/>
  <c r="CJ215" i="5"/>
  <c r="BW215" i="5"/>
  <c r="BL215" i="5"/>
  <c r="AZ215" i="5"/>
  <c r="AM215" i="5"/>
  <c r="AA215" i="5"/>
  <c r="P215" i="5"/>
  <c r="CR214" i="5"/>
  <c r="CG214" i="5"/>
  <c r="BU214" i="5"/>
  <c r="BJ214" i="5"/>
  <c r="AV214" i="5"/>
  <c r="AK214" i="5"/>
  <c r="Z214" i="5"/>
  <c r="O214" i="5"/>
  <c r="CT213" i="5"/>
  <c r="CJ213" i="5"/>
  <c r="BY213" i="5"/>
  <c r="BN213" i="5"/>
  <c r="BD213" i="5"/>
  <c r="AS213" i="5"/>
  <c r="AI213" i="5"/>
  <c r="Y213" i="5"/>
  <c r="O213" i="5"/>
  <c r="CS212" i="5"/>
  <c r="CH212" i="5"/>
  <c r="BX212" i="5"/>
  <c r="BM212" i="5"/>
  <c r="BC212" i="5"/>
  <c r="AS212" i="5"/>
  <c r="AH212" i="5"/>
  <c r="X212" i="5"/>
  <c r="DB211" i="5"/>
  <c r="CQ211" i="5"/>
  <c r="CG211" i="5"/>
  <c r="BW211" i="5"/>
  <c r="BM211" i="5"/>
  <c r="BB211" i="5"/>
  <c r="AR211" i="5"/>
  <c r="AG211" i="5"/>
  <c r="DA210" i="5"/>
  <c r="CQ210" i="5"/>
  <c r="CF210" i="5"/>
  <c r="BV210" i="5"/>
  <c r="BL210" i="5"/>
  <c r="AZ210" i="5"/>
  <c r="AP210" i="5"/>
  <c r="AF210" i="5"/>
  <c r="CZ209" i="5"/>
  <c r="CP209" i="5"/>
  <c r="CF209" i="5"/>
  <c r="BT209" i="5"/>
  <c r="BJ209" i="5"/>
  <c r="AZ209" i="5"/>
  <c r="AO209" i="5"/>
  <c r="AE209" i="5"/>
  <c r="CZ208" i="5"/>
  <c r="CN208" i="5"/>
  <c r="CD208" i="5"/>
  <c r="BT208" i="5"/>
  <c r="BI208" i="5"/>
  <c r="AY208" i="5"/>
  <c r="AO208" i="5"/>
  <c r="AD208" i="5"/>
  <c r="CX207" i="5"/>
  <c r="CM207" i="5"/>
  <c r="CC207" i="5"/>
  <c r="BS207" i="5"/>
  <c r="BI207" i="5"/>
  <c r="AX207" i="5"/>
  <c r="AM207" i="5"/>
  <c r="AC207" i="5"/>
  <c r="R207" i="5"/>
  <c r="CW206" i="5"/>
  <c r="CM206" i="5"/>
  <c r="CB206" i="5"/>
  <c r="BR206" i="5"/>
  <c r="BG206" i="5"/>
  <c r="AV206" i="5"/>
  <c r="AL206" i="5"/>
  <c r="AB206" i="5"/>
  <c r="R206" i="5"/>
  <c r="S206" i="5" s="1"/>
  <c r="V206" i="5" s="1"/>
  <c r="CV205" i="5"/>
  <c r="CL205" i="5"/>
  <c r="CA205" i="5"/>
  <c r="BP205" i="5"/>
  <c r="BF205" i="5"/>
  <c r="AV205" i="5"/>
  <c r="AK205" i="5"/>
  <c r="AA205" i="5"/>
  <c r="CT204" i="5"/>
  <c r="CJ204" i="5"/>
  <c r="BZ204" i="5"/>
  <c r="BP204" i="5"/>
  <c r="AU204" i="5"/>
  <c r="AK204" i="5"/>
  <c r="Y204" i="5"/>
  <c r="O204" i="5"/>
  <c r="CT203" i="5"/>
  <c r="CI203" i="5"/>
  <c r="BY203" i="5"/>
  <c r="BO203" i="5"/>
  <c r="AS203" i="5"/>
  <c r="AI203" i="5"/>
  <c r="Y203" i="5"/>
  <c r="N203" i="5"/>
  <c r="CS202" i="5"/>
  <c r="CI202" i="5"/>
  <c r="BX202" i="5"/>
  <c r="BM202" i="5"/>
  <c r="BC202" i="5"/>
  <c r="AR202" i="5"/>
  <c r="AH202" i="5"/>
  <c r="X202" i="5"/>
  <c r="N202" i="5"/>
  <c r="CR201" i="5"/>
  <c r="CG201" i="5"/>
  <c r="BW201" i="5"/>
  <c r="BL201" i="5"/>
  <c r="BB201" i="5"/>
  <c r="AR201" i="5"/>
  <c r="AG201" i="5"/>
  <c r="DA200" i="5"/>
  <c r="CP200" i="5"/>
  <c r="CF200" i="5"/>
  <c r="BV200" i="5"/>
  <c r="BL200" i="5"/>
  <c r="BA200" i="5"/>
  <c r="AQ200" i="5"/>
  <c r="AF200" i="5"/>
  <c r="CZ199" i="5"/>
  <c r="CP199" i="5"/>
  <c r="CE199" i="5"/>
  <c r="BU199" i="5"/>
  <c r="BK199" i="5"/>
  <c r="AY199" i="5"/>
  <c r="AO199" i="5"/>
  <c r="AE199" i="5"/>
  <c r="CY198" i="5"/>
  <c r="CO198" i="5"/>
  <c r="CE198" i="5"/>
  <c r="BS198" i="5"/>
  <c r="BI198" i="5"/>
  <c r="AY198" i="5"/>
  <c r="AN198" i="5"/>
  <c r="AD198" i="5"/>
  <c r="CY197" i="5"/>
  <c r="CM197" i="5"/>
  <c r="CC197" i="5"/>
  <c r="BS197" i="5"/>
  <c r="BH197" i="5"/>
  <c r="AX197" i="5"/>
  <c r="AN197" i="5"/>
  <c r="AC197" i="5"/>
  <c r="CY196" i="5"/>
  <c r="CP196" i="5"/>
  <c r="CG196" i="5"/>
  <c r="BX196" i="5"/>
  <c r="BN196" i="5"/>
  <c r="AV196" i="5"/>
  <c r="AM196" i="5"/>
  <c r="AD196" i="5"/>
  <c r="DA195" i="5"/>
  <c r="CQ195" i="5"/>
  <c r="CH195" i="5"/>
  <c r="BY195" i="5"/>
  <c r="BP195" i="5"/>
  <c r="BG195" i="5"/>
  <c r="AX195" i="5"/>
  <c r="AO195" i="5"/>
  <c r="AE195" i="5"/>
  <c r="DB194" i="5"/>
  <c r="CS194" i="5"/>
  <c r="CJ194" i="5"/>
  <c r="CA194" i="5"/>
  <c r="BR194" i="5"/>
  <c r="BH194" i="5"/>
  <c r="AY194" i="5"/>
  <c r="AP194" i="5"/>
  <c r="AG194" i="5"/>
  <c r="X194" i="5"/>
  <c r="O194" i="5"/>
  <c r="CU193" i="5"/>
  <c r="CK193" i="5"/>
  <c r="CB193" i="5"/>
  <c r="BS193" i="5"/>
  <c r="BJ193" i="5"/>
  <c r="BA193" i="5"/>
  <c r="AR193" i="5"/>
  <c r="AI193" i="5"/>
  <c r="Y193" i="5"/>
  <c r="P193" i="5"/>
  <c r="CV192" i="5"/>
  <c r="CM192" i="5"/>
  <c r="CD192" i="5"/>
  <c r="BU192" i="5"/>
  <c r="BL192" i="5"/>
  <c r="BB192" i="5"/>
  <c r="AS192" i="5"/>
  <c r="AJ192" i="5"/>
  <c r="AA192" i="5"/>
  <c r="R192" i="5"/>
  <c r="CX191" i="5"/>
  <c r="CO191" i="5"/>
  <c r="CE191" i="5"/>
  <c r="BV191" i="5"/>
  <c r="BM191" i="5"/>
  <c r="BD191" i="5"/>
  <c r="AU191" i="5"/>
  <c r="AL191" i="5"/>
  <c r="AC191" i="5"/>
  <c r="CY190" i="5"/>
  <c r="CP190" i="5"/>
  <c r="CG190" i="5"/>
  <c r="BX190" i="5"/>
  <c r="BO190" i="5"/>
  <c r="BF190" i="5"/>
  <c r="AV190" i="5"/>
  <c r="AM190" i="5"/>
  <c r="AD190" i="5"/>
  <c r="DA189" i="5"/>
  <c r="CR189" i="5"/>
  <c r="CI189" i="5"/>
  <c r="BY189" i="5"/>
  <c r="BP189" i="5"/>
  <c r="BG189" i="5"/>
  <c r="AX189" i="5"/>
  <c r="AO189" i="5"/>
  <c r="AF189" i="5"/>
  <c r="DB188" i="5"/>
  <c r="CS188" i="5"/>
  <c r="CJ188" i="5"/>
  <c r="CA188" i="5"/>
  <c r="BR188" i="5"/>
  <c r="BI188" i="5"/>
  <c r="AZ188" i="5"/>
  <c r="AP188" i="5"/>
  <c r="AG188" i="5"/>
  <c r="X188" i="5"/>
  <c r="O188" i="5"/>
  <c r="CU187" i="5"/>
  <c r="CL187" i="5"/>
  <c r="CC187" i="5"/>
  <c r="BS187" i="5"/>
  <c r="BJ187" i="5"/>
  <c r="BA187" i="5"/>
  <c r="AR187" i="5"/>
  <c r="AI187" i="5"/>
  <c r="Z187" i="5"/>
  <c r="CV186" i="5"/>
  <c r="CM186" i="5"/>
  <c r="CD186" i="5"/>
  <c r="BU186" i="5"/>
  <c r="BL186" i="5"/>
  <c r="BC186" i="5"/>
  <c r="AT186" i="5"/>
  <c r="AJ186" i="5"/>
  <c r="AA186" i="5"/>
  <c r="R186" i="5"/>
  <c r="CX185" i="5"/>
  <c r="CO185" i="5"/>
  <c r="CF185" i="5"/>
  <c r="BW185" i="5"/>
  <c r="BM185" i="5"/>
  <c r="BD185" i="5"/>
  <c r="AU185" i="5"/>
  <c r="AL185" i="5"/>
  <c r="AC185" i="5"/>
  <c r="CZ184" i="5"/>
  <c r="CP184" i="5"/>
  <c r="CG184" i="5"/>
  <c r="BX184" i="5"/>
  <c r="BO184" i="5"/>
  <c r="BF184" i="5"/>
  <c r="AW184" i="5"/>
  <c r="AN184" i="5"/>
  <c r="AD184" i="5"/>
  <c r="DA183" i="5"/>
  <c r="CR183" i="5"/>
  <c r="CI183" i="5"/>
  <c r="BZ183" i="5"/>
  <c r="BQ183" i="5"/>
  <c r="BG183" i="5"/>
  <c r="AX183" i="5"/>
  <c r="AO183" i="5"/>
  <c r="AF183" i="5"/>
  <c r="N183" i="5"/>
  <c r="CT182" i="5"/>
  <c r="CJ182" i="5"/>
  <c r="CA182" i="5"/>
  <c r="BR182" i="5"/>
  <c r="BI182" i="5"/>
  <c r="AZ182" i="5"/>
  <c r="AQ182" i="5"/>
  <c r="AH182" i="5"/>
  <c r="X182" i="5"/>
  <c r="O182" i="5"/>
  <c r="CU181" i="5"/>
  <c r="CL181" i="5"/>
  <c r="CY275" i="5"/>
  <c r="CI275" i="5"/>
  <c r="BT275" i="5"/>
  <c r="BD275" i="5"/>
  <c r="AM275" i="5"/>
  <c r="Y275" i="5"/>
  <c r="CW274" i="5"/>
  <c r="CF274" i="5"/>
  <c r="BQ274" i="5"/>
  <c r="AZ274" i="5"/>
  <c r="AK274" i="5"/>
  <c r="CT273" i="5"/>
  <c r="CC273" i="5"/>
  <c r="BO273" i="5"/>
  <c r="AX273" i="5"/>
  <c r="AH273" i="5"/>
  <c r="CR272" i="5"/>
  <c r="CA272" i="5"/>
  <c r="BL272" i="5"/>
  <c r="AV272" i="5"/>
  <c r="AF272" i="5"/>
  <c r="P272" i="5"/>
  <c r="CO271" i="5"/>
  <c r="BY271" i="5"/>
  <c r="BJ271" i="5"/>
  <c r="AS271" i="5"/>
  <c r="AB271" i="5"/>
  <c r="N271" i="5"/>
  <c r="CL270" i="5"/>
  <c r="BV270" i="5"/>
  <c r="BF270" i="5"/>
  <c r="AQ270" i="5"/>
  <c r="Z270" i="5"/>
  <c r="CZ269" i="5"/>
  <c r="CI269" i="5"/>
  <c r="BT269" i="5"/>
  <c r="BD269" i="5"/>
  <c r="AN269" i="5"/>
  <c r="CX268" i="5"/>
  <c r="CG268" i="5"/>
  <c r="BQ268" i="5"/>
  <c r="BB268" i="5"/>
  <c r="AL268" i="5"/>
  <c r="CU267" i="5"/>
  <c r="CE267" i="5"/>
  <c r="BN267" i="5"/>
  <c r="AY267" i="5"/>
  <c r="AH267" i="5"/>
  <c r="CR266" i="5"/>
  <c r="CB266" i="5"/>
  <c r="BK266" i="5"/>
  <c r="AW266" i="5"/>
  <c r="AF266" i="5"/>
  <c r="P266" i="5"/>
  <c r="CO265" i="5"/>
  <c r="BZ265" i="5"/>
  <c r="BI265" i="5"/>
  <c r="AT265" i="5"/>
  <c r="AC265" i="5"/>
  <c r="N265" i="5"/>
  <c r="CM264" i="5"/>
  <c r="BW264" i="5"/>
  <c r="BF264" i="5"/>
  <c r="AS264" i="5"/>
  <c r="AA264" i="5"/>
  <c r="CY263" i="5"/>
  <c r="CL263" i="5"/>
  <c r="BT263" i="5"/>
  <c r="BD263" i="5"/>
  <c r="AN263" i="5"/>
  <c r="Z263" i="5"/>
  <c r="CW262" i="5"/>
  <c r="CI262" i="5"/>
  <c r="BQ262" i="5"/>
  <c r="BC262" i="5"/>
  <c r="AM262" i="5"/>
  <c r="CT261" i="5"/>
  <c r="CG261" i="5"/>
  <c r="BP261" i="5"/>
  <c r="AZ261" i="5"/>
  <c r="AJ261" i="5"/>
  <c r="CS260" i="5"/>
  <c r="CD260" i="5"/>
  <c r="BM260" i="5"/>
  <c r="AW260" i="5"/>
  <c r="AH260" i="5"/>
  <c r="CP259" i="5"/>
  <c r="CA259" i="5"/>
  <c r="BK259" i="5"/>
  <c r="AT259" i="5"/>
  <c r="AF259" i="5"/>
  <c r="O259" i="5"/>
  <c r="CN258" i="5"/>
  <c r="BX258" i="5"/>
  <c r="BI258" i="5"/>
  <c r="AR258" i="5"/>
  <c r="BE258" i="5" s="1"/>
  <c r="AC258" i="5"/>
  <c r="DA257" i="5"/>
  <c r="CL257" i="5"/>
  <c r="BV257" i="5"/>
  <c r="BF257" i="5"/>
  <c r="AO257" i="5"/>
  <c r="AA257" i="5"/>
  <c r="CY256" i="5"/>
  <c r="CH256" i="5"/>
  <c r="BS256" i="5"/>
  <c r="BC256" i="5"/>
  <c r="AM256" i="5"/>
  <c r="CV255" i="5"/>
  <c r="CF255" i="5"/>
  <c r="BQ255" i="5"/>
  <c r="AZ255" i="5"/>
  <c r="AJ255" i="5"/>
  <c r="CT254" i="5"/>
  <c r="CC254" i="5"/>
  <c r="BO254" i="5"/>
  <c r="AX254" i="5"/>
  <c r="AH254" i="5"/>
  <c r="R254" i="5"/>
  <c r="S254" i="5" s="1"/>
  <c r="V254" i="5" s="1"/>
  <c r="CR253" i="5"/>
  <c r="CA253" i="5"/>
  <c r="BL253" i="5"/>
  <c r="AU253" i="5"/>
  <c r="AD253" i="5"/>
  <c r="P253" i="5"/>
  <c r="CN252" i="5"/>
  <c r="BX252" i="5"/>
  <c r="BI252" i="5"/>
  <c r="AS252" i="5"/>
  <c r="AB252" i="5"/>
  <c r="DB251" i="5"/>
  <c r="CL251" i="5"/>
  <c r="BV251" i="5"/>
  <c r="BF251" i="5"/>
  <c r="AP251" i="5"/>
  <c r="Z251" i="5"/>
  <c r="CZ250" i="5"/>
  <c r="CI250" i="5"/>
  <c r="BS250" i="5"/>
  <c r="BD250" i="5"/>
  <c r="AO250" i="5"/>
  <c r="AB250" i="5"/>
  <c r="N250" i="5"/>
  <c r="CO249" i="5"/>
  <c r="BZ249" i="5"/>
  <c r="BN249" i="5"/>
  <c r="AZ249" i="5"/>
  <c r="AN249" i="5"/>
  <c r="Y249" i="5"/>
  <c r="DA248" i="5"/>
  <c r="CL248" i="5"/>
  <c r="BY248" i="5"/>
  <c r="BK248" i="5"/>
  <c r="AX248" i="5"/>
  <c r="AI248" i="5"/>
  <c r="CX247" i="5"/>
  <c r="CI247" i="5"/>
  <c r="BV247" i="5"/>
  <c r="BI247" i="5"/>
  <c r="AU247" i="5"/>
  <c r="AH247" i="5"/>
  <c r="CV246" i="5"/>
  <c r="CF246" i="5"/>
  <c r="BT246" i="5"/>
  <c r="BF246" i="5"/>
  <c r="AR246" i="5"/>
  <c r="AE246" i="5"/>
  <c r="R246" i="5"/>
  <c r="S246" i="5" s="1"/>
  <c r="V246" i="5" s="1"/>
  <c r="CS245" i="5"/>
  <c r="CD245" i="5"/>
  <c r="BQ245" i="5"/>
  <c r="BD245" i="5"/>
  <c r="AO245" i="5"/>
  <c r="AC245" i="5"/>
  <c r="O245" i="5"/>
  <c r="CP244" i="5"/>
  <c r="CA244" i="5"/>
  <c r="BO244" i="5"/>
  <c r="AZ244" i="5"/>
  <c r="AM244" i="5"/>
  <c r="Z244" i="5"/>
  <c r="DB243" i="5"/>
  <c r="CM243" i="5"/>
  <c r="BZ243" i="5"/>
  <c r="BL243" i="5"/>
  <c r="AX243" i="5"/>
  <c r="AJ243" i="5"/>
  <c r="X243" i="5"/>
  <c r="CX242" i="5"/>
  <c r="CK242" i="5"/>
  <c r="BW242" i="5"/>
  <c r="BI242" i="5"/>
  <c r="AU242" i="5"/>
  <c r="AI242" i="5"/>
  <c r="CV241" i="5"/>
  <c r="CJ241" i="5"/>
  <c r="BU241" i="5"/>
  <c r="BF241" i="5"/>
  <c r="AS241" i="5"/>
  <c r="AG241" i="5"/>
  <c r="R241" i="5"/>
  <c r="S241" i="5" s="1"/>
  <c r="V241" i="5" s="1"/>
  <c r="CT240" i="5"/>
  <c r="CG240" i="5"/>
  <c r="BQ240" i="5"/>
  <c r="BD240" i="5"/>
  <c r="AQ240" i="5"/>
  <c r="AD240" i="5"/>
  <c r="P240" i="5"/>
  <c r="CQ239" i="5"/>
  <c r="CE239" i="5"/>
  <c r="BO239" i="5"/>
  <c r="BB239" i="5"/>
  <c r="AN239" i="5"/>
  <c r="AA239" i="5"/>
  <c r="DB238" i="5"/>
  <c r="CO238" i="5"/>
  <c r="CB238" i="5"/>
  <c r="BM238" i="5"/>
  <c r="AY238" i="5"/>
  <c r="AM238" i="5"/>
  <c r="X238" i="5"/>
  <c r="CZ237" i="5"/>
  <c r="CL237" i="5"/>
  <c r="BY237" i="5"/>
  <c r="BJ237" i="5"/>
  <c r="AW237" i="5"/>
  <c r="AH237" i="5"/>
  <c r="CW236" i="5"/>
  <c r="CK236" i="5"/>
  <c r="BV236" i="5"/>
  <c r="BH236" i="5"/>
  <c r="AT236" i="5"/>
  <c r="AG236" i="5"/>
  <c r="CU235" i="5"/>
  <c r="CF235" i="5"/>
  <c r="BT235" i="5"/>
  <c r="AQ235" i="5"/>
  <c r="AD235" i="5"/>
  <c r="CR234" i="5"/>
  <c r="CE234" i="5"/>
  <c r="BQ234" i="5"/>
  <c r="BC234" i="5"/>
  <c r="AN234" i="5"/>
  <c r="AB234" i="5"/>
  <c r="N234" i="5"/>
  <c r="CP233" i="5"/>
  <c r="CD233" i="5"/>
  <c r="BS233" i="5"/>
  <c r="AT233" i="5"/>
  <c r="AH233" i="5"/>
  <c r="CY232" i="5"/>
  <c r="CN232" i="5"/>
  <c r="CC232" i="5"/>
  <c r="BO232" i="5"/>
  <c r="BC232" i="5"/>
  <c r="AR232" i="5"/>
  <c r="BE232" i="5" s="1"/>
  <c r="AE232" i="5"/>
  <c r="CX231" i="5"/>
  <c r="CL231" i="5"/>
  <c r="BX231" i="5"/>
  <c r="BM231" i="5"/>
  <c r="BB231" i="5"/>
  <c r="AO231" i="5"/>
  <c r="AD231" i="5"/>
  <c r="R231" i="5"/>
  <c r="CU230" i="5"/>
  <c r="CH230" i="5"/>
  <c r="BW230" i="5"/>
  <c r="BJ230" i="5"/>
  <c r="AY230" i="5"/>
  <c r="AM230" i="5"/>
  <c r="AB230" i="5"/>
  <c r="O230" i="5"/>
  <c r="CR229" i="5"/>
  <c r="CF229" i="5"/>
  <c r="BT229" i="5"/>
  <c r="BH229" i="5"/>
  <c r="AW229" i="5"/>
  <c r="AJ229" i="5"/>
  <c r="Y229" i="5"/>
  <c r="DA228" i="5"/>
  <c r="CO228" i="5"/>
  <c r="CC228" i="5"/>
  <c r="BR228" i="5"/>
  <c r="BF228" i="5"/>
  <c r="AT228" i="5"/>
  <c r="AH228" i="5"/>
  <c r="CX227" i="5"/>
  <c r="CM227" i="5"/>
  <c r="CA227" i="5"/>
  <c r="BO227" i="5"/>
  <c r="BC227" i="5"/>
  <c r="AR227" i="5"/>
  <c r="AD227" i="5"/>
  <c r="CV226" i="5"/>
  <c r="CK226" i="5"/>
  <c r="BX226" i="5"/>
  <c r="BM226" i="5"/>
  <c r="BA226" i="5"/>
  <c r="AN226" i="5"/>
  <c r="AB226" i="5"/>
  <c r="CS225" i="5"/>
  <c r="CH225" i="5"/>
  <c r="BV225" i="5"/>
  <c r="BK225" i="5"/>
  <c r="AW225" i="5"/>
  <c r="AL225" i="5"/>
  <c r="Z225" i="5"/>
  <c r="N225" i="5"/>
  <c r="CQ224" i="5"/>
  <c r="CF224" i="5"/>
  <c r="BS224" i="5"/>
  <c r="BG224" i="5"/>
  <c r="AU224" i="5"/>
  <c r="AI224" i="5"/>
  <c r="DA223" i="5"/>
  <c r="CP223" i="5"/>
  <c r="CC223" i="5"/>
  <c r="BP223" i="5"/>
  <c r="AR223" i="5"/>
  <c r="BE223" i="5" s="1"/>
  <c r="AG223" i="5"/>
  <c r="CX222" i="5"/>
  <c r="CM222" i="5"/>
  <c r="BZ222" i="5"/>
  <c r="BM222" i="5"/>
  <c r="BB222" i="5"/>
  <c r="AQ222" i="5"/>
  <c r="AE222" i="5"/>
  <c r="CV221" i="5"/>
  <c r="CJ221" i="5"/>
  <c r="BW221" i="5"/>
  <c r="BL221" i="5"/>
  <c r="AZ221" i="5"/>
  <c r="AN221" i="5"/>
  <c r="AB221" i="5"/>
  <c r="CR220" i="5"/>
  <c r="CG220" i="5"/>
  <c r="BU220" i="5"/>
  <c r="BJ220" i="5"/>
  <c r="AW220" i="5"/>
  <c r="AL220" i="5"/>
  <c r="Z220" i="5"/>
  <c r="DB219" i="5"/>
  <c r="CP219" i="5"/>
  <c r="CE219" i="5"/>
  <c r="BR219" i="5"/>
  <c r="BG219" i="5"/>
  <c r="AU219" i="5"/>
  <c r="AJ219" i="5"/>
  <c r="CZ218" i="5"/>
  <c r="CN218" i="5"/>
  <c r="CB218" i="5"/>
  <c r="BP218" i="5"/>
  <c r="AR218" i="5"/>
  <c r="AF218" i="5"/>
  <c r="CW217" i="5"/>
  <c r="CK217" i="5"/>
  <c r="BZ217" i="5"/>
  <c r="BN217" i="5"/>
  <c r="BB217" i="5"/>
  <c r="AO217" i="5"/>
  <c r="AD217" i="5"/>
  <c r="CU216" i="5"/>
  <c r="CI216" i="5"/>
  <c r="BW216" i="5"/>
  <c r="BK216" i="5"/>
  <c r="AY216" i="5"/>
  <c r="AL216" i="5"/>
  <c r="AA216" i="5"/>
  <c r="O216" i="5"/>
  <c r="CS215" i="5"/>
  <c r="CF215" i="5"/>
  <c r="BU215" i="5"/>
  <c r="BH215" i="5"/>
  <c r="AV215" i="5"/>
  <c r="AJ215" i="5"/>
  <c r="Y215" i="5"/>
  <c r="DA214" i="5"/>
  <c r="CP214" i="5"/>
  <c r="CE214" i="5"/>
  <c r="BQ214" i="5"/>
  <c r="AT214" i="5"/>
  <c r="AI214" i="5"/>
  <c r="DB213" i="5"/>
  <c r="CR213" i="5"/>
  <c r="CF213" i="5"/>
  <c r="BV213" i="5"/>
  <c r="BL213" i="5"/>
  <c r="BA213" i="5"/>
  <c r="AQ213" i="5"/>
  <c r="AG213" i="5"/>
  <c r="CZ212" i="5"/>
  <c r="CP212" i="5"/>
  <c r="CF212" i="5"/>
  <c r="BU212" i="5"/>
  <c r="BK212" i="5"/>
  <c r="BA212" i="5"/>
  <c r="AP212" i="5"/>
  <c r="AE212" i="5"/>
  <c r="CY211" i="5"/>
  <c r="CO211" i="5"/>
  <c r="CE211" i="5"/>
  <c r="BU211" i="5"/>
  <c r="BJ211" i="5"/>
  <c r="AY211" i="5"/>
  <c r="AO211" i="5"/>
  <c r="AD211" i="5"/>
  <c r="CY210" i="5"/>
  <c r="CN210" i="5"/>
  <c r="CD210" i="5"/>
  <c r="BS210" i="5"/>
  <c r="BH210" i="5"/>
  <c r="AX210" i="5"/>
  <c r="AN210" i="5"/>
  <c r="AD210" i="5"/>
  <c r="CX209" i="5"/>
  <c r="CM209" i="5"/>
  <c r="CB209" i="5"/>
  <c r="BR209" i="5"/>
  <c r="BH209" i="5"/>
  <c r="AW209" i="5"/>
  <c r="AM209" i="5"/>
  <c r="AC209" i="5"/>
  <c r="CV208" i="5"/>
  <c r="CL208" i="5"/>
  <c r="CB208" i="5"/>
  <c r="BQ208" i="5"/>
  <c r="BG208" i="5"/>
  <c r="AW208" i="5"/>
  <c r="AK208" i="5"/>
  <c r="AA208" i="5"/>
  <c r="CU207" i="5"/>
  <c r="CK207" i="5"/>
  <c r="CA207" i="5"/>
  <c r="BQ207" i="5"/>
  <c r="AU207" i="5"/>
  <c r="AK207" i="5"/>
  <c r="Z207" i="5"/>
  <c r="P207" i="5"/>
  <c r="CU206" i="5"/>
  <c r="CJ206" i="5"/>
  <c r="BY206" i="5"/>
  <c r="BO206" i="5"/>
  <c r="BD206" i="5"/>
  <c r="AT206" i="5"/>
  <c r="AJ206" i="5"/>
  <c r="Z206" i="5"/>
  <c r="O206" i="5"/>
  <c r="CS205" i="5"/>
  <c r="CI205" i="5"/>
  <c r="BX205" i="5"/>
  <c r="BN205" i="5"/>
  <c r="BD205" i="5"/>
  <c r="AS205" i="5"/>
  <c r="AI205" i="5"/>
  <c r="X205" i="5"/>
  <c r="DB204" i="5"/>
  <c r="CR204" i="5"/>
  <c r="CH204" i="5"/>
  <c r="BX204" i="5"/>
  <c r="BM204" i="5"/>
  <c r="BC204" i="5"/>
  <c r="AR204" i="5"/>
  <c r="AG204" i="5"/>
  <c r="DB203" i="5"/>
  <c r="CQ203" i="5"/>
  <c r="CG203" i="5"/>
  <c r="BW203" i="5"/>
  <c r="BK203" i="5"/>
  <c r="BA203" i="5"/>
  <c r="AQ203" i="5"/>
  <c r="AG203" i="5"/>
  <c r="DA202" i="5"/>
  <c r="CQ202" i="5"/>
  <c r="CE202" i="5"/>
  <c r="BU202" i="5"/>
  <c r="BK202" i="5"/>
  <c r="AZ202" i="5"/>
  <c r="AP202" i="5"/>
  <c r="AF202" i="5"/>
  <c r="CY201" i="5"/>
  <c r="CO201" i="5"/>
  <c r="CE201" i="5"/>
  <c r="BT201" i="5"/>
  <c r="BJ201" i="5"/>
  <c r="AZ201" i="5"/>
  <c r="AO201" i="5"/>
  <c r="AD201" i="5"/>
  <c r="CX200" i="5"/>
  <c r="CN200" i="5"/>
  <c r="CD200" i="5"/>
  <c r="BT200" i="5"/>
  <c r="BI200" i="5"/>
  <c r="AX200" i="5"/>
  <c r="AN200" i="5"/>
  <c r="AC200" i="5"/>
  <c r="CX199" i="5"/>
  <c r="CM199" i="5"/>
  <c r="CC199" i="5"/>
  <c r="BR199" i="5"/>
  <c r="BG199" i="5"/>
  <c r="AW199" i="5"/>
  <c r="AM199" i="5"/>
  <c r="AC199" i="5"/>
  <c r="R199" i="5"/>
  <c r="CW198" i="5"/>
  <c r="CL198" i="5"/>
  <c r="CA198" i="5"/>
  <c r="BQ198" i="5"/>
  <c r="BG198" i="5"/>
  <c r="AV198" i="5"/>
  <c r="AL198" i="5"/>
  <c r="AB198" i="5"/>
  <c r="P198" i="5"/>
  <c r="CU197" i="5"/>
  <c r="CK197" i="5"/>
  <c r="CA197" i="5"/>
  <c r="BP197" i="5"/>
  <c r="BF197" i="5"/>
  <c r="AV197" i="5"/>
  <c r="AJ197" i="5"/>
  <c r="Z197" i="5"/>
  <c r="CW196" i="5"/>
  <c r="CN196" i="5"/>
  <c r="CD196" i="5"/>
  <c r="BU196" i="5"/>
  <c r="BL196" i="5"/>
  <c r="BC196" i="5"/>
  <c r="AT196" i="5"/>
  <c r="AK196" i="5"/>
  <c r="AB196" i="5"/>
  <c r="R196" i="5"/>
  <c r="CX195" i="5"/>
  <c r="CO195" i="5"/>
  <c r="CF195" i="5"/>
  <c r="BW195" i="5"/>
  <c r="BN195" i="5"/>
  <c r="AU195" i="5"/>
  <c r="AL195" i="5"/>
  <c r="AC195" i="5"/>
  <c r="CZ194" i="5"/>
  <c r="CQ194" i="5"/>
  <c r="CH194" i="5"/>
  <c r="BX194" i="5"/>
  <c r="BO194" i="5"/>
  <c r="BF194" i="5"/>
  <c r="AW194" i="5"/>
  <c r="AN194" i="5"/>
  <c r="AE194" i="5"/>
  <c r="DA193" i="5"/>
  <c r="CR193" i="5"/>
  <c r="CI193" i="5"/>
  <c r="BZ193" i="5"/>
  <c r="BQ193" i="5"/>
  <c r="BH193" i="5"/>
  <c r="AY193" i="5"/>
  <c r="AO193" i="5"/>
  <c r="AF193" i="5"/>
  <c r="N193" i="5"/>
  <c r="CT192" i="5"/>
  <c r="CK192" i="5"/>
  <c r="CB192" i="5"/>
  <c r="BR192" i="5"/>
  <c r="BI192" i="5"/>
  <c r="AZ192" i="5"/>
  <c r="AQ192" i="5"/>
  <c r="AH192" i="5"/>
  <c r="Y192" i="5"/>
  <c r="P192" i="5"/>
  <c r="CU191" i="5"/>
  <c r="CL191" i="5"/>
  <c r="CC191" i="5"/>
  <c r="BT191" i="5"/>
  <c r="BK191" i="5"/>
  <c r="BB191" i="5"/>
  <c r="AS191" i="5"/>
  <c r="AI191" i="5"/>
  <c r="Z191" i="5"/>
  <c r="CW190" i="5"/>
  <c r="CN190" i="5"/>
  <c r="CE190" i="5"/>
  <c r="BV190" i="5"/>
  <c r="BL190" i="5"/>
  <c r="BC190" i="5"/>
  <c r="AT190" i="5"/>
  <c r="AK190" i="5"/>
  <c r="AB190" i="5"/>
  <c r="CY189" i="5"/>
  <c r="CO189" i="5"/>
  <c r="CF189" i="5"/>
  <c r="BW189" i="5"/>
  <c r="BN189" i="5"/>
  <c r="AV189" i="5"/>
  <c r="AM189" i="5"/>
  <c r="AC189" i="5"/>
  <c r="CZ188" i="5"/>
  <c r="CQ188" i="5"/>
  <c r="CH188" i="5"/>
  <c r="BY188" i="5"/>
  <c r="BP188" i="5"/>
  <c r="BF188" i="5"/>
  <c r="AW188" i="5"/>
  <c r="AN188" i="5"/>
  <c r="AE188" i="5"/>
  <c r="DB187" i="5"/>
  <c r="CS187" i="5"/>
  <c r="CI187" i="5"/>
  <c r="BZ187" i="5"/>
  <c r="BQ187" i="5"/>
  <c r="BH187" i="5"/>
  <c r="AY187" i="5"/>
  <c r="AP187" i="5"/>
  <c r="AG187" i="5"/>
  <c r="N187" i="5"/>
  <c r="CT186" i="5"/>
  <c r="CK186" i="5"/>
  <c r="CB186" i="5"/>
  <c r="BS186" i="5"/>
  <c r="BJ186" i="5"/>
  <c r="AZ186" i="5"/>
  <c r="AQ186" i="5"/>
  <c r="AH186" i="5"/>
  <c r="Y186" i="5"/>
  <c r="P186" i="5"/>
  <c r="CV185" i="5"/>
  <c r="CM185" i="5"/>
  <c r="CC185" i="5"/>
  <c r="BT185" i="5"/>
  <c r="BK185" i="5"/>
  <c r="BB185" i="5"/>
  <c r="AS185" i="5"/>
  <c r="AJ185" i="5"/>
  <c r="AA185" i="5"/>
  <c r="CW184" i="5"/>
  <c r="CN184" i="5"/>
  <c r="CE184" i="5"/>
  <c r="BV184" i="5"/>
  <c r="BM184" i="5"/>
  <c r="BD184" i="5"/>
  <c r="AT184" i="5"/>
  <c r="AK184" i="5"/>
  <c r="AB184" i="5"/>
  <c r="CY183" i="5"/>
  <c r="CP183" i="5"/>
  <c r="CG183" i="5"/>
  <c r="BW183" i="5"/>
  <c r="BN183" i="5"/>
  <c r="AV183" i="5"/>
  <c r="AM183" i="5"/>
  <c r="AD183" i="5"/>
  <c r="CZ182" i="5"/>
  <c r="CQ182" i="5"/>
  <c r="CH182" i="5"/>
  <c r="BY182" i="5"/>
  <c r="BP182" i="5"/>
  <c r="BG182" i="5"/>
  <c r="AX182" i="5"/>
  <c r="AN182" i="5"/>
  <c r="AE182" i="5"/>
  <c r="DB181" i="5"/>
  <c r="CS181" i="5"/>
  <c r="CJ181" i="5"/>
  <c r="CA181" i="5"/>
  <c r="CU275" i="5"/>
  <c r="CE275" i="5"/>
  <c r="BO275" i="5"/>
  <c r="AX275" i="5"/>
  <c r="AJ275" i="5"/>
  <c r="CR274" i="5"/>
  <c r="CC274" i="5"/>
  <c r="BM274" i="5"/>
  <c r="AV274" i="5"/>
  <c r="AG274" i="5"/>
  <c r="CO273" i="5"/>
  <c r="BZ273" i="5"/>
  <c r="BI273" i="5"/>
  <c r="AT273" i="5"/>
  <c r="AD273" i="5"/>
  <c r="N273" i="5"/>
  <c r="CL272" i="5"/>
  <c r="BY272" i="5"/>
  <c r="BG272" i="5"/>
  <c r="AQ272" i="5"/>
  <c r="AA272" i="5"/>
  <c r="DB271" i="5"/>
  <c r="CJ271" i="5"/>
  <c r="BV271" i="5"/>
  <c r="BD271" i="5"/>
  <c r="AP271" i="5"/>
  <c r="Z271" i="5"/>
  <c r="CY270" i="5"/>
  <c r="CG270" i="5"/>
  <c r="BT270" i="5"/>
  <c r="BC270" i="5"/>
  <c r="AK270" i="5"/>
  <c r="X270" i="5"/>
  <c r="CV269" i="5"/>
  <c r="CF269" i="5"/>
  <c r="BP269" i="5"/>
  <c r="BA269" i="5"/>
  <c r="AJ269" i="5"/>
  <c r="CS268" i="5"/>
  <c r="CD268" i="5"/>
  <c r="BN268" i="5"/>
  <c r="AX268" i="5"/>
  <c r="AG268" i="5"/>
  <c r="CQ267" i="5"/>
  <c r="CA267" i="5"/>
  <c r="BK267" i="5"/>
  <c r="AV267" i="5"/>
  <c r="AE267" i="5"/>
  <c r="P267" i="5"/>
  <c r="CN266" i="5"/>
  <c r="BX266" i="5"/>
  <c r="BI266" i="5"/>
  <c r="AR266" i="5"/>
  <c r="AB266" i="5"/>
  <c r="DB265" i="5"/>
  <c r="CL265" i="5"/>
  <c r="BU265" i="5"/>
  <c r="BG265" i="5"/>
  <c r="AP265" i="5"/>
  <c r="Z265" i="5"/>
  <c r="CY264" i="5"/>
  <c r="CJ264" i="5"/>
  <c r="BS264" i="5"/>
  <c r="BD264" i="5"/>
  <c r="AM264" i="5"/>
  <c r="X264" i="5"/>
  <c r="CW263" i="5"/>
  <c r="CG263" i="5"/>
  <c r="BP263" i="5"/>
  <c r="BB263" i="5"/>
  <c r="AK263" i="5"/>
  <c r="CT262" i="5"/>
  <c r="CD262" i="5"/>
  <c r="BN262" i="5"/>
  <c r="AX262" i="5"/>
  <c r="AH262" i="5"/>
  <c r="R262" i="5"/>
  <c r="CR261" i="5"/>
  <c r="CA261" i="5"/>
  <c r="BK261" i="5"/>
  <c r="AV261" i="5"/>
  <c r="AF261" i="5"/>
  <c r="O261" i="5"/>
  <c r="CP260" i="5"/>
  <c r="BY260" i="5"/>
  <c r="BI260" i="5"/>
  <c r="AS260" i="5"/>
  <c r="AD260" i="5"/>
  <c r="DB259" i="5"/>
  <c r="CM259" i="5"/>
  <c r="BV259" i="5"/>
  <c r="AQ259" i="5"/>
  <c r="Z259" i="5"/>
  <c r="CY258" i="5"/>
  <c r="CJ258" i="5"/>
  <c r="BT258" i="5"/>
  <c r="BC258" i="5"/>
  <c r="AN258" i="5"/>
  <c r="X258" i="5"/>
  <c r="CW257" i="5"/>
  <c r="CG257" i="5"/>
  <c r="BQ257" i="5"/>
  <c r="BA257" i="5"/>
  <c r="AL257" i="5"/>
  <c r="CT256" i="5"/>
  <c r="CE256" i="5"/>
  <c r="BO256" i="5"/>
  <c r="AX256" i="5"/>
  <c r="AK256" i="5"/>
  <c r="CQ255" i="5"/>
  <c r="CB255" i="5"/>
  <c r="BK255" i="5"/>
  <c r="AV255" i="5"/>
  <c r="AF255" i="5"/>
  <c r="P255" i="5"/>
  <c r="CN254" i="5"/>
  <c r="CA254" i="5"/>
  <c r="BI254" i="5"/>
  <c r="AS254" i="5"/>
  <c r="AE254" i="5"/>
  <c r="O254" i="5"/>
  <c r="CL253" i="5"/>
  <c r="BX253" i="5"/>
  <c r="BH253" i="5"/>
  <c r="AR253" i="5"/>
  <c r="AB253" i="5"/>
  <c r="DA252" i="5"/>
  <c r="CK252" i="5"/>
  <c r="BV252" i="5"/>
  <c r="AM252" i="5"/>
  <c r="Z252" i="5"/>
  <c r="CX251" i="5"/>
  <c r="CH251" i="5"/>
  <c r="BR251" i="5"/>
  <c r="BC251" i="5"/>
  <c r="AL251" i="5"/>
  <c r="CU250" i="5"/>
  <c r="CF250" i="5"/>
  <c r="BP250" i="5"/>
  <c r="AZ250" i="5"/>
  <c r="AL250" i="5"/>
  <c r="CZ249" i="5"/>
  <c r="CK249" i="5"/>
  <c r="BX249" i="5"/>
  <c r="BJ249" i="5"/>
  <c r="AX249" i="5"/>
  <c r="AI249" i="5"/>
  <c r="CW248" i="5"/>
  <c r="CI248" i="5"/>
  <c r="BU248" i="5"/>
  <c r="BI248" i="5"/>
  <c r="AT248" i="5"/>
  <c r="AG248" i="5"/>
  <c r="R248" i="5"/>
  <c r="S248" i="5" s="1"/>
  <c r="V248" i="5" s="1"/>
  <c r="CT247" i="5"/>
  <c r="CF247" i="5"/>
  <c r="BS247" i="5"/>
  <c r="BF247" i="5"/>
  <c r="AR247" i="5"/>
  <c r="AD247" i="5"/>
  <c r="P247" i="5"/>
  <c r="CQ246" i="5"/>
  <c r="CD246" i="5"/>
  <c r="BP246" i="5"/>
  <c r="BC246" i="5"/>
  <c r="AO246" i="5"/>
  <c r="AB246" i="5"/>
  <c r="DA245" i="5"/>
  <c r="CO245" i="5"/>
  <c r="CA245" i="5"/>
  <c r="BN245" i="5"/>
  <c r="AZ245" i="5"/>
  <c r="AM245" i="5"/>
  <c r="Z245" i="5"/>
  <c r="CY244" i="5"/>
  <c r="CL244" i="5"/>
  <c r="BY244" i="5"/>
  <c r="BJ244" i="5"/>
  <c r="AX244" i="5"/>
  <c r="AK244" i="5"/>
  <c r="CV243" i="5"/>
  <c r="CJ243" i="5"/>
  <c r="BW243" i="5"/>
  <c r="BH243" i="5"/>
  <c r="AV243" i="5"/>
  <c r="AH243" i="5"/>
  <c r="CU242" i="5"/>
  <c r="CH242" i="5"/>
  <c r="BS242" i="5"/>
  <c r="BG242" i="5"/>
  <c r="AS242" i="5"/>
  <c r="AF242" i="5"/>
  <c r="CS241" i="5"/>
  <c r="CE241" i="5"/>
  <c r="BQ241" i="5"/>
  <c r="BD241" i="5"/>
  <c r="AQ241" i="5"/>
  <c r="AB241" i="5"/>
  <c r="P241" i="5"/>
  <c r="CP240" i="5"/>
  <c r="CB240" i="5"/>
  <c r="BN240" i="5"/>
  <c r="BB240" i="5"/>
  <c r="AN240" i="5"/>
  <c r="Z240" i="5"/>
  <c r="DB239" i="5"/>
  <c r="CN239" i="5"/>
  <c r="BY239" i="5"/>
  <c r="BL239" i="5"/>
  <c r="AY239" i="5"/>
  <c r="AK239" i="5"/>
  <c r="CZ238" i="5"/>
  <c r="CJ238" i="5"/>
  <c r="BW238" i="5"/>
  <c r="BI238" i="5"/>
  <c r="AW238" i="5"/>
  <c r="AH238" i="5"/>
  <c r="CW237" i="5"/>
  <c r="CH237" i="5"/>
  <c r="BT237" i="5"/>
  <c r="BH237" i="5"/>
  <c r="AS237" i="5"/>
  <c r="AF237" i="5"/>
  <c r="R237" i="5"/>
  <c r="S237" i="5" s="1"/>
  <c r="V237" i="5" s="1"/>
  <c r="CU236" i="5"/>
  <c r="CE236" i="5"/>
  <c r="BR236" i="5"/>
  <c r="AQ236" i="5"/>
  <c r="AC236" i="5"/>
  <c r="CQ235" i="5"/>
  <c r="CC235" i="5"/>
  <c r="BO235" i="5"/>
  <c r="BB235" i="5"/>
  <c r="AN235" i="5"/>
  <c r="AA235" i="5"/>
  <c r="O235" i="5"/>
  <c r="CO234" i="5"/>
  <c r="BZ234" i="5"/>
  <c r="BM234" i="5"/>
  <c r="AY234" i="5"/>
  <c r="AL234" i="5"/>
  <c r="Y234" i="5"/>
  <c r="CZ233" i="5"/>
  <c r="CN233" i="5"/>
  <c r="CA233" i="5"/>
  <c r="BN233" i="5"/>
  <c r="BC233" i="5"/>
  <c r="AR233" i="5"/>
  <c r="AF233" i="5"/>
  <c r="CW232" i="5"/>
  <c r="CK232" i="5"/>
  <c r="BX232" i="5"/>
  <c r="BM232" i="5"/>
  <c r="BA232" i="5"/>
  <c r="AO232" i="5"/>
  <c r="AC232" i="5"/>
  <c r="R232" i="5"/>
  <c r="S232" i="5" s="1"/>
  <c r="V232" i="5" s="1"/>
  <c r="CS231" i="5"/>
  <c r="CH231" i="5"/>
  <c r="BV231" i="5"/>
  <c r="BK231" i="5"/>
  <c r="AX231" i="5"/>
  <c r="AM231" i="5"/>
  <c r="AA231" i="5"/>
  <c r="N231" i="5"/>
  <c r="CQ230" i="5"/>
  <c r="CF230" i="5"/>
  <c r="BS230" i="5"/>
  <c r="BH230" i="5"/>
  <c r="AV230" i="5"/>
  <c r="AK230" i="5"/>
  <c r="DA229" i="5"/>
  <c r="CO229" i="5"/>
  <c r="CC229" i="5"/>
  <c r="BQ229" i="5"/>
  <c r="BF229" i="5"/>
  <c r="AS229" i="5"/>
  <c r="AG229" i="5"/>
  <c r="CX228" i="5"/>
  <c r="CL228" i="5"/>
  <c r="CA228" i="5"/>
  <c r="BO228" i="5"/>
  <c r="BC228" i="5"/>
  <c r="AP228" i="5"/>
  <c r="AE228" i="5"/>
  <c r="R228" i="5"/>
  <c r="CV227" i="5"/>
  <c r="CJ227" i="5"/>
  <c r="BX227" i="5"/>
  <c r="BL227" i="5"/>
  <c r="AZ227" i="5"/>
  <c r="AM227" i="5"/>
  <c r="AB227" i="5"/>
  <c r="P227" i="5"/>
  <c r="CT226" i="5"/>
  <c r="CG226" i="5"/>
  <c r="BV226" i="5"/>
  <c r="BI226" i="5"/>
  <c r="AW226" i="5"/>
  <c r="AK226" i="5"/>
  <c r="Z226" i="5"/>
  <c r="DB225" i="5"/>
  <c r="CQ225" i="5"/>
  <c r="CF225" i="5"/>
  <c r="BR225" i="5"/>
  <c r="BF225" i="5"/>
  <c r="AU225" i="5"/>
  <c r="AJ225" i="5"/>
  <c r="DA224" i="5"/>
  <c r="CO224" i="5"/>
  <c r="CA224" i="5"/>
  <c r="BP224" i="5"/>
  <c r="AR224" i="5"/>
  <c r="BE224" i="5" s="1"/>
  <c r="AG224" i="5"/>
  <c r="CY223" i="5"/>
  <c r="CK223" i="5"/>
  <c r="BZ223" i="5"/>
  <c r="BN223" i="5"/>
  <c r="BB223" i="5"/>
  <c r="AP223" i="5"/>
  <c r="AE223" i="5"/>
  <c r="R223" i="5"/>
  <c r="CU222" i="5"/>
  <c r="CI222" i="5"/>
  <c r="BW222" i="5"/>
  <c r="BK222" i="5"/>
  <c r="AZ222" i="5"/>
  <c r="AN222" i="5"/>
  <c r="AB222" i="5"/>
  <c r="O222" i="5"/>
  <c r="CS221" i="5"/>
  <c r="CF221" i="5"/>
  <c r="BU221" i="5"/>
  <c r="BI221" i="5"/>
  <c r="AW221" i="5"/>
  <c r="AK221" i="5"/>
  <c r="Y221" i="5"/>
  <c r="DA220" i="5"/>
  <c r="CP220" i="5"/>
  <c r="CD220" i="5"/>
  <c r="BS220" i="5"/>
  <c r="BF220" i="5"/>
  <c r="AU220" i="5"/>
  <c r="AH220" i="5"/>
  <c r="CY219" i="5"/>
  <c r="CN219" i="5"/>
  <c r="CA219" i="5"/>
  <c r="BP219" i="5"/>
  <c r="BD219" i="5"/>
  <c r="AQ219" i="5"/>
  <c r="AE219" i="5"/>
  <c r="CW218" i="5"/>
  <c r="CK218" i="5"/>
  <c r="BY218" i="5"/>
  <c r="BN218" i="5"/>
  <c r="AZ218" i="5"/>
  <c r="AO218" i="5"/>
  <c r="AC218" i="5"/>
  <c r="CT217" i="5"/>
  <c r="CI217" i="5"/>
  <c r="BX217" i="5"/>
  <c r="BJ217" i="5"/>
  <c r="AX217" i="5"/>
  <c r="AM217" i="5"/>
  <c r="Z217" i="5"/>
  <c r="O217" i="5"/>
  <c r="CS216" i="5"/>
  <c r="CF216" i="5"/>
  <c r="BS216" i="5"/>
  <c r="BH216" i="5"/>
  <c r="AU216" i="5"/>
  <c r="AJ216" i="5"/>
  <c r="Y216" i="5"/>
  <c r="DB215" i="5"/>
  <c r="CP215" i="5"/>
  <c r="CC215" i="5"/>
  <c r="BR215" i="5"/>
  <c r="AT215" i="5"/>
  <c r="AH215" i="5"/>
  <c r="CY214" i="5"/>
  <c r="CM214" i="5"/>
  <c r="BZ214" i="5"/>
  <c r="BO214" i="5"/>
  <c r="BC214" i="5"/>
  <c r="AR214" i="5"/>
  <c r="BE214" i="5" s="1"/>
  <c r="AE214" i="5"/>
  <c r="CY213" i="5"/>
  <c r="CN213" i="5"/>
  <c r="CD213" i="5"/>
  <c r="BT213" i="5"/>
  <c r="BI213" i="5"/>
  <c r="AY213" i="5"/>
  <c r="AO213" i="5"/>
  <c r="AC213" i="5"/>
  <c r="CX212" i="5"/>
  <c r="CN212" i="5"/>
  <c r="CC212" i="5"/>
  <c r="BS212" i="5"/>
  <c r="BI212" i="5"/>
  <c r="AW212" i="5"/>
  <c r="AM212" i="5"/>
  <c r="AC212" i="5"/>
  <c r="R212" i="5"/>
  <c r="CW211" i="5"/>
  <c r="CM211" i="5"/>
  <c r="CC211" i="5"/>
  <c r="BQ211" i="5"/>
  <c r="BG211" i="5"/>
  <c r="AW211" i="5"/>
  <c r="AL211" i="5"/>
  <c r="AB211" i="5"/>
  <c r="R211" i="5"/>
  <c r="CV210" i="5"/>
  <c r="CK210" i="5"/>
  <c r="CA210" i="5"/>
  <c r="BP210" i="5"/>
  <c r="BF210" i="5"/>
  <c r="AV210" i="5"/>
  <c r="AL210" i="5"/>
  <c r="AA210" i="5"/>
  <c r="P210" i="5"/>
  <c r="CU209" i="5"/>
  <c r="CJ209" i="5"/>
  <c r="BZ209" i="5"/>
  <c r="BP209" i="5"/>
  <c r="AU209" i="5"/>
  <c r="AJ209" i="5"/>
  <c r="Y209" i="5"/>
  <c r="O209" i="5"/>
  <c r="CT208" i="5"/>
  <c r="CJ208" i="5"/>
  <c r="BY208" i="5"/>
  <c r="BO208" i="5"/>
  <c r="BD208" i="5"/>
  <c r="AS208" i="5"/>
  <c r="AI208" i="5"/>
  <c r="Y208" i="5"/>
  <c r="N208" i="5"/>
  <c r="CS207" i="5"/>
  <c r="CI207" i="5"/>
  <c r="BW207" i="5"/>
  <c r="BM207" i="5"/>
  <c r="BC207" i="5"/>
  <c r="AS207" i="5"/>
  <c r="AH207" i="5"/>
  <c r="X207" i="5"/>
  <c r="N207" i="5"/>
  <c r="CQ206" i="5"/>
  <c r="CG206" i="5"/>
  <c r="BW206" i="5"/>
  <c r="BL206" i="5"/>
  <c r="BB206" i="5"/>
  <c r="AR206" i="5"/>
  <c r="AH206" i="5"/>
  <c r="DA205" i="5"/>
  <c r="CQ205" i="5"/>
  <c r="CF205" i="5"/>
  <c r="BV205" i="5"/>
  <c r="BL205" i="5"/>
  <c r="BA205" i="5"/>
  <c r="AP205" i="5"/>
  <c r="AF205" i="5"/>
  <c r="CZ204" i="5"/>
  <c r="CP204" i="5"/>
  <c r="CF204" i="5"/>
  <c r="BU204" i="5"/>
  <c r="BJ204" i="5"/>
  <c r="AZ204" i="5"/>
  <c r="AO204" i="5"/>
  <c r="AE204" i="5"/>
  <c r="CY203" i="5"/>
  <c r="CO203" i="5"/>
  <c r="CD203" i="5"/>
  <c r="BS203" i="5"/>
  <c r="BI203" i="5"/>
  <c r="AY203" i="5"/>
  <c r="AO203" i="5"/>
  <c r="AD203" i="5"/>
  <c r="CX202" i="5"/>
  <c r="CM202" i="5"/>
  <c r="CC202" i="5"/>
  <c r="BS202" i="5"/>
  <c r="BH202" i="5"/>
  <c r="AX202" i="5"/>
  <c r="AN202" i="5"/>
  <c r="AB202" i="5"/>
  <c r="R202" i="5"/>
  <c r="CW201" i="5"/>
  <c r="CM201" i="5"/>
  <c r="CB201" i="5"/>
  <c r="BR201" i="5"/>
  <c r="BH201" i="5"/>
  <c r="AV201" i="5"/>
  <c r="AL201" i="5"/>
  <c r="AB201" i="5"/>
  <c r="CV200" i="5"/>
  <c r="CL200" i="5"/>
  <c r="CB200" i="5"/>
  <c r="BP200" i="5"/>
  <c r="BF200" i="5"/>
  <c r="AV200" i="5"/>
  <c r="AK200" i="5"/>
  <c r="AA200" i="5"/>
  <c r="CU199" i="5"/>
  <c r="CJ199" i="5"/>
  <c r="BZ199" i="5"/>
  <c r="BO199" i="5"/>
  <c r="AU199" i="5"/>
  <c r="AK199" i="5"/>
  <c r="Z199" i="5"/>
  <c r="O199" i="5"/>
  <c r="CT198" i="5"/>
  <c r="CI198" i="5"/>
  <c r="BY198" i="5"/>
  <c r="BO198" i="5"/>
  <c r="BD198" i="5"/>
  <c r="AT198" i="5"/>
  <c r="AI198" i="5"/>
  <c r="X198" i="5"/>
  <c r="N198" i="5"/>
  <c r="CS197" i="5"/>
  <c r="CI197" i="5"/>
  <c r="BX197" i="5"/>
  <c r="BN197" i="5"/>
  <c r="BC197" i="5"/>
  <c r="AR197" i="5"/>
  <c r="AH197" i="5"/>
  <c r="X197" i="5"/>
  <c r="O197" i="5"/>
  <c r="CT196" i="5"/>
  <c r="CK196" i="5"/>
  <c r="CB196" i="5"/>
  <c r="BS196" i="5"/>
  <c r="BJ196" i="5"/>
  <c r="BA196" i="5"/>
  <c r="AR196" i="5"/>
  <c r="BE196" i="5" s="1"/>
  <c r="AH196" i="5"/>
  <c r="Y196" i="5"/>
  <c r="P196" i="5"/>
  <c r="CV195" i="5"/>
  <c r="CM195" i="5"/>
  <c r="CD195" i="5"/>
  <c r="BU195" i="5"/>
  <c r="BK195" i="5"/>
  <c r="BB195" i="5"/>
  <c r="AS195" i="5"/>
  <c r="AJ195" i="5"/>
  <c r="AA195" i="5"/>
  <c r="R195" i="5"/>
  <c r="CX194" i="5"/>
  <c r="CN194" i="5"/>
  <c r="CE194" i="5"/>
  <c r="BV194" i="5"/>
  <c r="BM194" i="5"/>
  <c r="BD194" i="5"/>
  <c r="AU194" i="5"/>
  <c r="AL194" i="5"/>
  <c r="AB194" i="5"/>
  <c r="CY193" i="5"/>
  <c r="CP193" i="5"/>
  <c r="CG193" i="5"/>
  <c r="BX193" i="5"/>
  <c r="BO193" i="5"/>
  <c r="AV193" i="5"/>
  <c r="AM193" i="5"/>
  <c r="AD193" i="5"/>
  <c r="DA192" i="5"/>
  <c r="CR192" i="5"/>
  <c r="CH192" i="5"/>
  <c r="BY192" i="5"/>
  <c r="BP192" i="5"/>
  <c r="BG192" i="5"/>
  <c r="AX192" i="5"/>
  <c r="AO192" i="5"/>
  <c r="AF192" i="5"/>
  <c r="DB191" i="5"/>
  <c r="CS191" i="5"/>
  <c r="CJ191" i="5"/>
  <c r="CA191" i="5"/>
  <c r="BR191" i="5"/>
  <c r="BI191" i="5"/>
  <c r="AY191" i="5"/>
  <c r="AP191" i="5"/>
  <c r="AG191" i="5"/>
  <c r="X191" i="5"/>
  <c r="O191" i="5"/>
  <c r="CU190" i="5"/>
  <c r="CL190" i="5"/>
  <c r="CB190" i="5"/>
  <c r="BS190" i="5"/>
  <c r="BJ190" i="5"/>
  <c r="BA190" i="5"/>
  <c r="AR190" i="5"/>
  <c r="BE190" i="5" s="1"/>
  <c r="AI190" i="5"/>
  <c r="Z190" i="5"/>
  <c r="P190" i="5"/>
  <c r="CV189" i="5"/>
  <c r="CM189" i="5"/>
  <c r="CD189" i="5"/>
  <c r="BU189" i="5"/>
  <c r="BL189" i="5"/>
  <c r="BC189" i="5"/>
  <c r="AS189" i="5"/>
  <c r="AJ189" i="5"/>
  <c r="AA189" i="5"/>
  <c r="R189" i="5"/>
  <c r="S189" i="5" s="1"/>
  <c r="V189" i="5" s="1"/>
  <c r="CX188" i="5"/>
  <c r="CO188" i="5"/>
  <c r="CF188" i="5"/>
  <c r="BV188" i="5"/>
  <c r="BM188" i="5"/>
  <c r="BD188" i="5"/>
  <c r="AU188" i="5"/>
  <c r="AL188" i="5"/>
  <c r="AC188" i="5"/>
  <c r="CY187" i="5"/>
  <c r="CP187" i="5"/>
  <c r="CG187" i="5"/>
  <c r="BX187" i="5"/>
  <c r="BO187" i="5"/>
  <c r="BF187" i="5"/>
  <c r="AW187" i="5"/>
  <c r="AM187" i="5"/>
  <c r="AD187" i="5"/>
  <c r="DA186" i="5"/>
  <c r="CR186" i="5"/>
  <c r="CI186" i="5"/>
  <c r="BZ186" i="5"/>
  <c r="BP186" i="5"/>
  <c r="BG186" i="5"/>
  <c r="AX186" i="5"/>
  <c r="AO186" i="5"/>
  <c r="AF186" i="5"/>
  <c r="N186" i="5"/>
  <c r="BS275" i="5"/>
  <c r="Z275" i="5"/>
  <c r="CA274" i="5"/>
  <c r="AJ274" i="5"/>
  <c r="CG273" i="5"/>
  <c r="AR273" i="5"/>
  <c r="CQ272" i="5"/>
  <c r="AX272" i="5"/>
  <c r="CZ271" i="5"/>
  <c r="BH271" i="5"/>
  <c r="O271" i="5"/>
  <c r="BQ270" i="5"/>
  <c r="Y270" i="5"/>
  <c r="BV269" i="5"/>
  <c r="AH269" i="5"/>
  <c r="CF268" i="5"/>
  <c r="AO268" i="5"/>
  <c r="CP267" i="5"/>
  <c r="AX267" i="5"/>
  <c r="CU266" i="5"/>
  <c r="BH266" i="5"/>
  <c r="O266" i="5"/>
  <c r="BL265" i="5"/>
  <c r="Y265" i="5"/>
  <c r="BU264" i="5"/>
  <c r="AD264" i="5"/>
  <c r="CE263" i="5"/>
  <c r="AM263" i="5"/>
  <c r="CJ262" i="5"/>
  <c r="AW262" i="5"/>
  <c r="CS261" i="5"/>
  <c r="BB261" i="5"/>
  <c r="N261" i="5"/>
  <c r="BK260" i="5"/>
  <c r="BU259" i="5"/>
  <c r="AD259" i="5"/>
  <c r="BY258" i="5"/>
  <c r="AM258" i="5"/>
  <c r="CH257" i="5"/>
  <c r="AR257" i="5"/>
  <c r="CR256" i="5"/>
  <c r="BA256" i="5"/>
  <c r="CY255" i="5"/>
  <c r="BJ255" i="5"/>
  <c r="BP254" i="5"/>
  <c r="AB254" i="5"/>
  <c r="BZ253" i="5"/>
  <c r="AH253" i="5"/>
  <c r="CH252" i="5"/>
  <c r="AR252" i="5"/>
  <c r="CP251" i="5"/>
  <c r="BB251" i="5"/>
  <c r="CY250" i="5"/>
  <c r="BY249" i="5"/>
  <c r="AO249" i="5"/>
  <c r="CT248" i="5"/>
  <c r="BJ248" i="5"/>
  <c r="X248" i="5"/>
  <c r="CE247" i="5"/>
  <c r="AS247" i="5"/>
  <c r="CW246" i="5"/>
  <c r="BO246" i="5"/>
  <c r="AC246" i="5"/>
  <c r="CG245" i="5"/>
  <c r="AX245" i="5"/>
  <c r="N245" i="5"/>
  <c r="BP244" i="5"/>
  <c r="AI244" i="5"/>
  <c r="CK243" i="5"/>
  <c r="AY243" i="5"/>
  <c r="BU242" i="5"/>
  <c r="AJ242" i="5"/>
  <c r="CP241" i="5"/>
  <c r="BZ240" i="5"/>
  <c r="AO240" i="5"/>
  <c r="CR239" i="5"/>
  <c r="BK239" i="5"/>
  <c r="X239" i="5"/>
  <c r="CC238" i="5"/>
  <c r="AU238" i="5"/>
  <c r="CY237" i="5"/>
  <c r="BL237" i="5"/>
  <c r="AE237" i="5"/>
  <c r="CH236" i="5"/>
  <c r="AU236" i="5"/>
  <c r="O236" i="5"/>
  <c r="BR235" i="5"/>
  <c r="AE235" i="5"/>
  <c r="CM234" i="5"/>
  <c r="BA234" i="5"/>
  <c r="P234" i="5"/>
  <c r="BZ233" i="5"/>
  <c r="AS233" i="5"/>
  <c r="DA232" i="5"/>
  <c r="BW232" i="5"/>
  <c r="AQ232" i="5"/>
  <c r="CY231" i="5"/>
  <c r="BU231" i="5"/>
  <c r="AN231" i="5"/>
  <c r="CW230" i="5"/>
  <c r="BR230" i="5"/>
  <c r="AL230" i="5"/>
  <c r="CT229" i="5"/>
  <c r="BP229" i="5"/>
  <c r="AI229" i="5"/>
  <c r="CQ228" i="5"/>
  <c r="BM228" i="5"/>
  <c r="AF228" i="5"/>
  <c r="CN227" i="5"/>
  <c r="BJ227" i="5"/>
  <c r="AC227" i="5"/>
  <c r="CL226" i="5"/>
  <c r="BG226" i="5"/>
  <c r="AA226" i="5"/>
  <c r="CI225" i="5"/>
  <c r="X225" i="5"/>
  <c r="CG224" i="5"/>
  <c r="BC224" i="5"/>
  <c r="CD223" i="5"/>
  <c r="AZ223" i="5"/>
  <c r="CB222" i="5"/>
  <c r="AY222" i="5"/>
  <c r="BX221" i="5"/>
  <c r="AV221" i="5"/>
  <c r="N221" i="5"/>
  <c r="BV220" i="5"/>
  <c r="AS220" i="5"/>
  <c r="CZ219" i="5"/>
  <c r="BT219" i="5"/>
  <c r="AP219" i="5"/>
  <c r="CY218" i="5"/>
  <c r="BQ218" i="5"/>
  <c r="AN218" i="5"/>
  <c r="CV217" i="5"/>
  <c r="BP217" i="5"/>
  <c r="AK217" i="5"/>
  <c r="CT216" i="5"/>
  <c r="BM216" i="5"/>
  <c r="AI216" i="5"/>
  <c r="CQ215" i="5"/>
  <c r="BK215" i="5"/>
  <c r="AG215" i="5"/>
  <c r="CO214" i="5"/>
  <c r="BP214" i="5"/>
  <c r="AS214" i="5"/>
  <c r="CO213" i="5"/>
  <c r="BU213" i="5"/>
  <c r="AZ213" i="5"/>
  <c r="AF213" i="5"/>
  <c r="CY212" i="5"/>
  <c r="CD212" i="5"/>
  <c r="BJ212" i="5"/>
  <c r="AN212" i="5"/>
  <c r="CN211" i="5"/>
  <c r="BS211" i="5"/>
  <c r="AX211" i="5"/>
  <c r="AC211" i="5"/>
  <c r="CX210" i="5"/>
  <c r="CB210" i="5"/>
  <c r="BG210" i="5"/>
  <c r="AM210" i="5"/>
  <c r="R210" i="5"/>
  <c r="CK209" i="5"/>
  <c r="BQ209" i="5"/>
  <c r="AV209" i="5"/>
  <c r="AA209" i="5"/>
  <c r="CU208" i="5"/>
  <c r="BZ208" i="5"/>
  <c r="BF208" i="5"/>
  <c r="AJ208" i="5"/>
  <c r="P208" i="5"/>
  <c r="CJ207" i="5"/>
  <c r="BN207" i="5"/>
  <c r="AT207" i="5"/>
  <c r="Y207" i="5"/>
  <c r="CT206" i="5"/>
  <c r="BX206" i="5"/>
  <c r="BC206" i="5"/>
  <c r="AI206" i="5"/>
  <c r="DB205" i="5"/>
  <c r="CG205" i="5"/>
  <c r="BM205" i="5"/>
  <c r="AR205" i="5"/>
  <c r="BE205" i="5" s="1"/>
  <c r="CQ204" i="5"/>
  <c r="BV204" i="5"/>
  <c r="BA204" i="5"/>
  <c r="AF204" i="5"/>
  <c r="DA203" i="5"/>
  <c r="CF203" i="5"/>
  <c r="BJ203" i="5"/>
  <c r="AP203" i="5"/>
  <c r="CN202" i="5"/>
  <c r="BT202" i="5"/>
  <c r="AY202" i="5"/>
  <c r="AE202" i="5"/>
  <c r="CX201" i="5"/>
  <c r="CC201" i="5"/>
  <c r="BI201" i="5"/>
  <c r="AM201" i="5"/>
  <c r="CM200" i="5"/>
  <c r="BR200" i="5"/>
  <c r="AW200" i="5"/>
  <c r="AB200" i="5"/>
  <c r="CW199" i="5"/>
  <c r="CA199" i="5"/>
  <c r="BF199" i="5"/>
  <c r="AL199" i="5"/>
  <c r="CJ198" i="5"/>
  <c r="BP198" i="5"/>
  <c r="AU198" i="5"/>
  <c r="Z198" i="5"/>
  <c r="CT197" i="5"/>
  <c r="BY197" i="5"/>
  <c r="AI197" i="5"/>
  <c r="P197" i="5"/>
  <c r="CL196" i="5"/>
  <c r="BT196" i="5"/>
  <c r="BB196" i="5"/>
  <c r="AJ196" i="5"/>
  <c r="CN195" i="5"/>
  <c r="BV195" i="5"/>
  <c r="BC195" i="5"/>
  <c r="AK195" i="5"/>
  <c r="CP194" i="5"/>
  <c r="BW194" i="5"/>
  <c r="AM194" i="5"/>
  <c r="CQ193" i="5"/>
  <c r="BY193" i="5"/>
  <c r="BG193" i="5"/>
  <c r="AN193" i="5"/>
  <c r="CS192" i="5"/>
  <c r="BZ192" i="5"/>
  <c r="BH192" i="5"/>
  <c r="AP192" i="5"/>
  <c r="X192" i="5"/>
  <c r="CT191" i="5"/>
  <c r="CB191" i="5"/>
  <c r="BJ191" i="5"/>
  <c r="AQ191" i="5"/>
  <c r="Y191" i="5"/>
  <c r="CV190" i="5"/>
  <c r="CD190" i="5"/>
  <c r="BK190" i="5"/>
  <c r="AS190" i="5"/>
  <c r="AA190" i="5"/>
  <c r="CW189" i="5"/>
  <c r="CE189" i="5"/>
  <c r="BM189" i="5"/>
  <c r="AU189" i="5"/>
  <c r="AB189" i="5"/>
  <c r="CY188" i="5"/>
  <c r="CG188" i="5"/>
  <c r="BN188" i="5"/>
  <c r="AV188" i="5"/>
  <c r="AD188" i="5"/>
  <c r="DA187" i="5"/>
  <c r="CH187" i="5"/>
  <c r="BP187" i="5"/>
  <c r="AX187" i="5"/>
  <c r="AE187" i="5"/>
  <c r="DB186" i="5"/>
  <c r="CJ186" i="5"/>
  <c r="BR186" i="5"/>
  <c r="AY186" i="5"/>
  <c r="AG186" i="5"/>
  <c r="O186" i="5"/>
  <c r="CN185" i="5"/>
  <c r="BZ185" i="5"/>
  <c r="BJ185" i="5"/>
  <c r="AW185" i="5"/>
  <c r="AG185" i="5"/>
  <c r="CT184" i="5"/>
  <c r="CD184" i="5"/>
  <c r="BQ184" i="5"/>
  <c r="BA184" i="5"/>
  <c r="AL184" i="5"/>
  <c r="Y184" i="5"/>
  <c r="CX183" i="5"/>
  <c r="CK183" i="5"/>
  <c r="BY183" i="5"/>
  <c r="BL183" i="5"/>
  <c r="BA183" i="5"/>
  <c r="AN183" i="5"/>
  <c r="AA183" i="5"/>
  <c r="P183" i="5"/>
  <c r="CR182" i="5"/>
  <c r="CF182" i="5"/>
  <c r="BT182" i="5"/>
  <c r="BH182" i="5"/>
  <c r="AU182" i="5"/>
  <c r="AJ182" i="5"/>
  <c r="CZ181" i="5"/>
  <c r="CN181" i="5"/>
  <c r="CC181" i="5"/>
  <c r="BS181" i="5"/>
  <c r="BI181" i="5"/>
  <c r="AZ181" i="5"/>
  <c r="AQ181" i="5"/>
  <c r="AH181" i="5"/>
  <c r="Y181" i="5"/>
  <c r="P181" i="5"/>
  <c r="CV180" i="5"/>
  <c r="CL180" i="5"/>
  <c r="CC180" i="5"/>
  <c r="BT180" i="5"/>
  <c r="BK180" i="5"/>
  <c r="BB180" i="5"/>
  <c r="AS180" i="5"/>
  <c r="AJ180" i="5"/>
  <c r="Z180" i="5"/>
  <c r="CW179" i="5"/>
  <c r="CN179" i="5"/>
  <c r="CE179" i="5"/>
  <c r="BV179" i="5"/>
  <c r="BM179" i="5"/>
  <c r="BC179" i="5"/>
  <c r="AT179" i="5"/>
  <c r="AK179" i="5"/>
  <c r="AB179" i="5"/>
  <c r="CY178" i="5"/>
  <c r="CP178" i="5"/>
  <c r="CF178" i="5"/>
  <c r="BW178" i="5"/>
  <c r="DA275" i="5"/>
  <c r="BN275" i="5"/>
  <c r="BR274" i="5"/>
  <c r="AE274" i="5"/>
  <c r="CB273" i="5"/>
  <c r="AK273" i="5"/>
  <c r="CK272" i="5"/>
  <c r="AT272" i="5"/>
  <c r="CR271" i="5"/>
  <c r="BC271" i="5"/>
  <c r="DB270" i="5"/>
  <c r="BI270" i="5"/>
  <c r="BS269" i="5"/>
  <c r="Z269" i="5"/>
  <c r="CA268" i="5"/>
  <c r="AJ268" i="5"/>
  <c r="CH267" i="5"/>
  <c r="AR267" i="5"/>
  <c r="CQ266" i="5"/>
  <c r="AY266" i="5"/>
  <c r="DA265" i="5"/>
  <c r="BH265" i="5"/>
  <c r="BR264" i="5"/>
  <c r="Z264" i="5"/>
  <c r="BX263" i="5"/>
  <c r="AJ263" i="5"/>
  <c r="CG262" i="5"/>
  <c r="AN262" i="5"/>
  <c r="CQ261" i="5"/>
  <c r="AW261" i="5"/>
  <c r="CU260" i="5"/>
  <c r="BG260" i="5"/>
  <c r="O260" i="5"/>
  <c r="BM259" i="5"/>
  <c r="Y259" i="5"/>
  <c r="BW258" i="5"/>
  <c r="AD258" i="5"/>
  <c r="CF257" i="5"/>
  <c r="AN257" i="5"/>
  <c r="CK256" i="5"/>
  <c r="AW256" i="5"/>
  <c r="CU255" i="5"/>
  <c r="BD255" i="5"/>
  <c r="O255" i="5"/>
  <c r="BM254" i="5"/>
  <c r="BV253" i="5"/>
  <c r="AC253" i="5"/>
  <c r="CA252" i="5"/>
  <c r="AL252" i="5"/>
  <c r="CJ251" i="5"/>
  <c r="AT251" i="5"/>
  <c r="CS250" i="5"/>
  <c r="BC250" i="5"/>
  <c r="O250" i="5"/>
  <c r="BW249" i="5"/>
  <c r="AJ249" i="5"/>
  <c r="CO248" i="5"/>
  <c r="BG248" i="5"/>
  <c r="BW247" i="5"/>
  <c r="AQ247" i="5"/>
  <c r="CR246" i="5"/>
  <c r="BG246" i="5"/>
  <c r="Z246" i="5"/>
  <c r="CC245" i="5"/>
  <c r="AP245" i="5"/>
  <c r="CX244" i="5"/>
  <c r="BN244" i="5"/>
  <c r="AB244" i="5"/>
  <c r="CI243" i="5"/>
  <c r="AW243" i="5"/>
  <c r="DA242" i="5"/>
  <c r="BR242" i="5"/>
  <c r="AG242" i="5"/>
  <c r="CK241" i="5"/>
  <c r="BB241" i="5"/>
  <c r="BU240" i="5"/>
  <c r="AL240" i="5"/>
  <c r="CP239" i="5"/>
  <c r="BC239" i="5"/>
  <c r="BX238" i="5"/>
  <c r="AN238" i="5"/>
  <c r="CS237" i="5"/>
  <c r="BI237" i="5"/>
  <c r="CD236" i="5"/>
  <c r="AR236" i="5"/>
  <c r="CV235" i="5"/>
  <c r="BN235" i="5"/>
  <c r="AB235" i="5"/>
  <c r="CF234" i="5"/>
  <c r="AW234" i="5"/>
  <c r="DB233" i="5"/>
  <c r="BT233" i="5"/>
  <c r="AP233" i="5"/>
  <c r="CX232" i="5"/>
  <c r="BR232" i="5"/>
  <c r="AM232" i="5"/>
  <c r="CV231" i="5"/>
  <c r="BN231" i="5"/>
  <c r="AL231" i="5"/>
  <c r="CR230" i="5"/>
  <c r="BL230" i="5"/>
  <c r="AG230" i="5"/>
  <c r="CP229" i="5"/>
  <c r="BI229" i="5"/>
  <c r="AF229" i="5"/>
  <c r="CM228" i="5"/>
  <c r="BG228" i="5"/>
  <c r="AC228" i="5"/>
  <c r="CL227" i="5"/>
  <c r="BD227" i="5"/>
  <c r="AA227" i="5"/>
  <c r="CI226" i="5"/>
  <c r="BC226" i="5"/>
  <c r="Y226" i="5"/>
  <c r="CG225" i="5"/>
  <c r="AZ225" i="5"/>
  <c r="CE224" i="5"/>
  <c r="AW224" i="5"/>
  <c r="CA223" i="5"/>
  <c r="AT223" i="5"/>
  <c r="P223" i="5"/>
  <c r="BY222" i="5"/>
  <c r="AR222" i="5"/>
  <c r="N222" i="5"/>
  <c r="BV221" i="5"/>
  <c r="AP221" i="5"/>
  <c r="CZ220" i="5"/>
  <c r="BT220" i="5"/>
  <c r="AM220" i="5"/>
  <c r="CX219" i="5"/>
  <c r="BQ219" i="5"/>
  <c r="AK219" i="5"/>
  <c r="CU218" i="5"/>
  <c r="BO218" i="5"/>
  <c r="AH218" i="5"/>
  <c r="CS217" i="5"/>
  <c r="BL217" i="5"/>
  <c r="AE217" i="5"/>
  <c r="CQ216" i="5"/>
  <c r="BI216" i="5"/>
  <c r="AB216" i="5"/>
  <c r="CM215" i="5"/>
  <c r="BF215" i="5"/>
  <c r="Z215" i="5"/>
  <c r="CK214" i="5"/>
  <c r="BM214" i="5"/>
  <c r="AO214" i="5"/>
  <c r="CM213" i="5"/>
  <c r="BS213" i="5"/>
  <c r="AX213" i="5"/>
  <c r="AB213" i="5"/>
  <c r="CW212" i="5"/>
  <c r="CB212" i="5"/>
  <c r="BF212" i="5"/>
  <c r="AL212" i="5"/>
  <c r="CL211" i="5"/>
  <c r="BP211" i="5"/>
  <c r="AU211" i="5"/>
  <c r="AA211" i="5"/>
  <c r="CT210" i="5"/>
  <c r="BZ210" i="5"/>
  <c r="AJ210" i="5"/>
  <c r="O210" i="5"/>
  <c r="CI209" i="5"/>
  <c r="BO209" i="5"/>
  <c r="AS209" i="5"/>
  <c r="X209" i="5"/>
  <c r="CS208" i="5"/>
  <c r="BX208" i="5"/>
  <c r="BB208" i="5"/>
  <c r="AH208" i="5"/>
  <c r="DB207" i="5"/>
  <c r="CG207" i="5"/>
  <c r="BL207" i="5"/>
  <c r="AQ207" i="5"/>
  <c r="CP206" i="5"/>
  <c r="BV206" i="5"/>
  <c r="BA206" i="5"/>
  <c r="AE206" i="5"/>
  <c r="CZ205" i="5"/>
  <c r="CE205" i="5"/>
  <c r="BK205" i="5"/>
  <c r="AO205" i="5"/>
  <c r="CO204" i="5"/>
  <c r="BS204" i="5"/>
  <c r="AX204" i="5"/>
  <c r="AD204" i="5"/>
  <c r="CX203" i="5"/>
  <c r="CC203" i="5"/>
  <c r="BH203" i="5"/>
  <c r="AM203" i="5"/>
  <c r="R203" i="5"/>
  <c r="CL202" i="5"/>
  <c r="BR202" i="5"/>
  <c r="AW202" i="5"/>
  <c r="AA202" i="5"/>
  <c r="CV201" i="5"/>
  <c r="CA201" i="5"/>
  <c r="AK201" i="5"/>
  <c r="P201" i="5"/>
  <c r="CK200" i="5"/>
  <c r="BO200" i="5"/>
  <c r="AT200" i="5"/>
  <c r="Z200" i="5"/>
  <c r="CS199" i="5"/>
  <c r="BY199" i="5"/>
  <c r="BD199" i="5"/>
  <c r="AI199" i="5"/>
  <c r="N199" i="5"/>
  <c r="CH198" i="5"/>
  <c r="BN198" i="5"/>
  <c r="AR198" i="5"/>
  <c r="BE198" i="5" s="1"/>
  <c r="CR197" i="5"/>
  <c r="BW197" i="5"/>
  <c r="BA197" i="5"/>
  <c r="AG197" i="5"/>
  <c r="DB196" i="5"/>
  <c r="CJ196" i="5"/>
  <c r="BR196" i="5"/>
  <c r="AZ196" i="5"/>
  <c r="AG196" i="5"/>
  <c r="O196" i="5"/>
  <c r="CL195" i="5"/>
  <c r="BS195" i="5"/>
  <c r="BA195" i="5"/>
  <c r="AI195" i="5"/>
  <c r="CM194" i="5"/>
  <c r="BU194" i="5"/>
  <c r="BC194" i="5"/>
  <c r="AJ194" i="5"/>
  <c r="R194" i="5"/>
  <c r="CO193" i="5"/>
  <c r="BW193" i="5"/>
  <c r="BD193" i="5"/>
  <c r="AL193" i="5"/>
  <c r="CP192" i="5"/>
  <c r="BX192" i="5"/>
  <c r="BF192" i="5"/>
  <c r="AN192" i="5"/>
  <c r="CR191" i="5"/>
  <c r="BZ191" i="5"/>
  <c r="BG191" i="5"/>
  <c r="AO191" i="5"/>
  <c r="CT190" i="5"/>
  <c r="CA190" i="5"/>
  <c r="BI190" i="5"/>
  <c r="AQ190" i="5"/>
  <c r="X190" i="5"/>
  <c r="CU189" i="5"/>
  <c r="CC189" i="5"/>
  <c r="BK189" i="5"/>
  <c r="AR189" i="5"/>
  <c r="BE189" i="5" s="1"/>
  <c r="Z189" i="5"/>
  <c r="CW188" i="5"/>
  <c r="CD188" i="5"/>
  <c r="BL188" i="5"/>
  <c r="AT188" i="5"/>
  <c r="AB188" i="5"/>
  <c r="CX187" i="5"/>
  <c r="CF187" i="5"/>
  <c r="BN187" i="5"/>
  <c r="AU187" i="5"/>
  <c r="AC187" i="5"/>
  <c r="CZ186" i="5"/>
  <c r="CH186" i="5"/>
  <c r="BO186" i="5"/>
  <c r="AW186" i="5"/>
  <c r="AE186" i="5"/>
  <c r="DA185" i="5"/>
  <c r="CK185" i="5"/>
  <c r="BY185" i="5"/>
  <c r="BI185" i="5"/>
  <c r="AT185" i="5"/>
  <c r="AF185" i="5"/>
  <c r="P185" i="5"/>
  <c r="CS184" i="5"/>
  <c r="CC184" i="5"/>
  <c r="BN184" i="5"/>
  <c r="AZ184" i="5"/>
  <c r="AJ184" i="5"/>
  <c r="X184" i="5"/>
  <c r="CW183" i="5"/>
  <c r="CJ183" i="5"/>
  <c r="BV183" i="5"/>
  <c r="BK183" i="5"/>
  <c r="AY183" i="5"/>
  <c r="AL183" i="5"/>
  <c r="Z183" i="5"/>
  <c r="O183" i="5"/>
  <c r="CP182" i="5"/>
  <c r="CE182" i="5"/>
  <c r="BS182" i="5"/>
  <c r="BF182" i="5"/>
  <c r="AT182" i="5"/>
  <c r="AI182" i="5"/>
  <c r="CY181" i="5"/>
  <c r="CM181" i="5"/>
  <c r="CB181" i="5"/>
  <c r="BQ181" i="5"/>
  <c r="BH181" i="5"/>
  <c r="AY181" i="5"/>
  <c r="AP181" i="5"/>
  <c r="AG181" i="5"/>
  <c r="X181" i="5"/>
  <c r="O181" i="5"/>
  <c r="CT180" i="5"/>
  <c r="CK180" i="5"/>
  <c r="CB180" i="5"/>
  <c r="BS180" i="5"/>
  <c r="BJ180" i="5"/>
  <c r="BA180" i="5"/>
  <c r="AR180" i="5"/>
  <c r="AH180" i="5"/>
  <c r="Y180" i="5"/>
  <c r="P180" i="5"/>
  <c r="CV179" i="5"/>
  <c r="CM179" i="5"/>
  <c r="CD179" i="5"/>
  <c r="BU179" i="5"/>
  <c r="BK179" i="5"/>
  <c r="BB179" i="5"/>
  <c r="AS179" i="5"/>
  <c r="AJ179" i="5"/>
  <c r="AA179" i="5"/>
  <c r="R179" i="5"/>
  <c r="CX178" i="5"/>
  <c r="CN178" i="5"/>
  <c r="CE178" i="5"/>
  <c r="BV178" i="5"/>
  <c r="BM178" i="5"/>
  <c r="CX275" i="5"/>
  <c r="BF275" i="5"/>
  <c r="R275" i="5"/>
  <c r="S275" i="5" s="1"/>
  <c r="V275" i="5" s="1"/>
  <c r="BP274" i="5"/>
  <c r="BY273" i="5"/>
  <c r="AG273" i="5"/>
  <c r="CC272" i="5"/>
  <c r="AP272" i="5"/>
  <c r="CM271" i="5"/>
  <c r="AU271" i="5"/>
  <c r="CV270" i="5"/>
  <c r="DA269" i="5"/>
  <c r="BN269" i="5"/>
  <c r="BU268" i="5"/>
  <c r="AE268" i="5"/>
  <c r="CC267" i="5"/>
  <c r="AM267" i="5"/>
  <c r="CM266" i="5"/>
  <c r="AV266" i="5"/>
  <c r="CR265" i="5"/>
  <c r="CZ264" i="5"/>
  <c r="BJ264" i="5"/>
  <c r="BS263" i="5"/>
  <c r="AB263" i="5"/>
  <c r="CB262" i="5"/>
  <c r="AK262" i="5"/>
  <c r="CH261" i="5"/>
  <c r="AU261" i="5"/>
  <c r="CQ260" i="5"/>
  <c r="AZ260" i="5"/>
  <c r="DA259" i="5"/>
  <c r="BJ259" i="5"/>
  <c r="R259" i="5"/>
  <c r="BS258" i="5"/>
  <c r="AB258" i="5"/>
  <c r="BW257" i="5"/>
  <c r="AK257" i="5"/>
  <c r="CG256" i="5"/>
  <c r="AO256" i="5"/>
  <c r="CP255" i="5"/>
  <c r="AY255" i="5"/>
  <c r="CV254" i="5"/>
  <c r="BH254" i="5"/>
  <c r="BM253" i="5"/>
  <c r="Z253" i="5"/>
  <c r="BW252" i="5"/>
  <c r="AE252" i="5"/>
  <c r="CF251" i="5"/>
  <c r="AO251" i="5"/>
  <c r="CK250" i="5"/>
  <c r="AY250" i="5"/>
  <c r="DA249" i="5"/>
  <c r="BO249" i="5"/>
  <c r="AG249" i="5"/>
  <c r="CJ248" i="5"/>
  <c r="AY248" i="5"/>
  <c r="BT247" i="5"/>
  <c r="AI247" i="5"/>
  <c r="CO246" i="5"/>
  <c r="BZ245" i="5"/>
  <c r="AN245" i="5"/>
  <c r="CS244" i="5"/>
  <c r="BI244" i="5"/>
  <c r="Y244" i="5"/>
  <c r="CB243" i="5"/>
  <c r="AT243" i="5"/>
  <c r="CW242" i="5"/>
  <c r="BK242" i="5"/>
  <c r="AC242" i="5"/>
  <c r="CF241" i="5"/>
  <c r="AT241" i="5"/>
  <c r="DA240" i="5"/>
  <c r="BO240" i="5"/>
  <c r="AE240" i="5"/>
  <c r="CJ239" i="5"/>
  <c r="AZ239" i="5"/>
  <c r="N239" i="5"/>
  <c r="BV238" i="5"/>
  <c r="AI238" i="5"/>
  <c r="CN237" i="5"/>
  <c r="BF237" i="5"/>
  <c r="BW236" i="5"/>
  <c r="AP236" i="5"/>
  <c r="CT235" i="5"/>
  <c r="BH235" i="5"/>
  <c r="Z235" i="5"/>
  <c r="CC234" i="5"/>
  <c r="AO234" i="5"/>
  <c r="CX233" i="5"/>
  <c r="BQ233" i="5"/>
  <c r="AJ233" i="5"/>
  <c r="CU232" i="5"/>
  <c r="BN232" i="5"/>
  <c r="AH232" i="5"/>
  <c r="CR231" i="5"/>
  <c r="BL231" i="5"/>
  <c r="AE231" i="5"/>
  <c r="CP230" i="5"/>
  <c r="BI230" i="5"/>
  <c r="AC230" i="5"/>
  <c r="CM229" i="5"/>
  <c r="BG229" i="5"/>
  <c r="Z229" i="5"/>
  <c r="CK228" i="5"/>
  <c r="BD228" i="5"/>
  <c r="X228" i="5"/>
  <c r="CI227" i="5"/>
  <c r="BB227" i="5"/>
  <c r="CF226" i="5"/>
  <c r="AX226" i="5"/>
  <c r="R226" i="5"/>
  <c r="S226" i="5" s="1"/>
  <c r="V226" i="5" s="1"/>
  <c r="CC225" i="5"/>
  <c r="AV225" i="5"/>
  <c r="O225" i="5"/>
  <c r="BZ224" i="5"/>
  <c r="AT224" i="5"/>
  <c r="DB223" i="5"/>
  <c r="BX223" i="5"/>
  <c r="AQ223" i="5"/>
  <c r="CZ222" i="5"/>
  <c r="BU222" i="5"/>
  <c r="AO222" i="5"/>
  <c r="CW221" i="5"/>
  <c r="BT221" i="5"/>
  <c r="AL221" i="5"/>
  <c r="CU220" i="5"/>
  <c r="BQ220" i="5"/>
  <c r="AK220" i="5"/>
  <c r="CQ219" i="5"/>
  <c r="BO219" i="5"/>
  <c r="AF219" i="5"/>
  <c r="CO218" i="5"/>
  <c r="BK218" i="5"/>
  <c r="AE218" i="5"/>
  <c r="CL217" i="5"/>
  <c r="BI217" i="5"/>
  <c r="AB217" i="5"/>
  <c r="CK216" i="5"/>
  <c r="BG216" i="5"/>
  <c r="Z216" i="5"/>
  <c r="CH215" i="5"/>
  <c r="BD215" i="5"/>
  <c r="X215" i="5"/>
  <c r="CI214" i="5"/>
  <c r="BL214" i="5"/>
  <c r="AN214" i="5"/>
  <c r="R214" i="5"/>
  <c r="CL213" i="5"/>
  <c r="BQ213" i="5"/>
  <c r="AV213" i="5"/>
  <c r="AA213" i="5"/>
  <c r="CV212" i="5"/>
  <c r="CA212" i="5"/>
  <c r="AK212" i="5"/>
  <c r="P212" i="5"/>
  <c r="CI211" i="5"/>
  <c r="BO211" i="5"/>
  <c r="AT211" i="5"/>
  <c r="Z211" i="5"/>
  <c r="CS210" i="5"/>
  <c r="BX210" i="5"/>
  <c r="BD210" i="5"/>
  <c r="AH210" i="5"/>
  <c r="N210" i="5"/>
  <c r="CH209" i="5"/>
  <c r="BM209" i="5"/>
  <c r="AR209" i="5"/>
  <c r="CR208" i="5"/>
  <c r="BV208" i="5"/>
  <c r="BA208" i="5"/>
  <c r="AG208" i="5"/>
  <c r="DA207" i="5"/>
  <c r="CE207" i="5"/>
  <c r="BK207" i="5"/>
  <c r="AP207" i="5"/>
  <c r="CO206" i="5"/>
  <c r="BT206" i="5"/>
  <c r="AZ206" i="5"/>
  <c r="AD206" i="5"/>
  <c r="CY205" i="5"/>
  <c r="CD205" i="5"/>
  <c r="BH205" i="5"/>
  <c r="AN205" i="5"/>
  <c r="CN204" i="5"/>
  <c r="BR204" i="5"/>
  <c r="AW204" i="5"/>
  <c r="AC204" i="5"/>
  <c r="CV203" i="5"/>
  <c r="CA203" i="5"/>
  <c r="BG203" i="5"/>
  <c r="AL203" i="5"/>
  <c r="CK202" i="5"/>
  <c r="BP202" i="5"/>
  <c r="AU202" i="5"/>
  <c r="Z202" i="5"/>
  <c r="CU201" i="5"/>
  <c r="BZ201" i="5"/>
  <c r="BD201" i="5"/>
  <c r="AJ201" i="5"/>
  <c r="O201" i="5"/>
  <c r="CH200" i="5"/>
  <c r="BN200" i="5"/>
  <c r="AS200" i="5"/>
  <c r="Y200" i="5"/>
  <c r="CR199" i="5"/>
  <c r="BW199" i="5"/>
  <c r="BC199" i="5"/>
  <c r="AG199" i="5"/>
  <c r="DB198" i="5"/>
  <c r="CG198" i="5"/>
  <c r="BL198" i="5"/>
  <c r="AQ198" i="5"/>
  <c r="CQ197" i="5"/>
  <c r="BU197" i="5"/>
  <c r="AZ197" i="5"/>
  <c r="AF197" i="5"/>
  <c r="DA196" i="5"/>
  <c r="CI196" i="5"/>
  <c r="BQ196" i="5"/>
  <c r="AX196" i="5"/>
  <c r="AF196" i="5"/>
  <c r="N196" i="5"/>
  <c r="CK195" i="5"/>
  <c r="BR195" i="5"/>
  <c r="AZ195" i="5"/>
  <c r="AH195" i="5"/>
  <c r="O195" i="5"/>
  <c r="CL194" i="5"/>
  <c r="BT194" i="5"/>
  <c r="BB194" i="5"/>
  <c r="AI194" i="5"/>
  <c r="CN193" i="5"/>
  <c r="BU193" i="5"/>
  <c r="BC193" i="5"/>
  <c r="AK193" i="5"/>
  <c r="CO192" i="5"/>
  <c r="BW192" i="5"/>
  <c r="AL192" i="5"/>
  <c r="CQ191" i="5"/>
  <c r="BY191" i="5"/>
  <c r="BF191" i="5"/>
  <c r="AN191" i="5"/>
  <c r="CR190" i="5"/>
  <c r="BZ190" i="5"/>
  <c r="BH190" i="5"/>
  <c r="AP190" i="5"/>
  <c r="CT189" i="5"/>
  <c r="CB189" i="5"/>
  <c r="BI189" i="5"/>
  <c r="AQ189" i="5"/>
  <c r="Y189" i="5"/>
  <c r="CV188" i="5"/>
  <c r="CC188" i="5"/>
  <c r="BK188" i="5"/>
  <c r="AS188" i="5"/>
  <c r="Z188" i="5"/>
  <c r="CW187" i="5"/>
  <c r="CE187" i="5"/>
  <c r="BM187" i="5"/>
  <c r="AT187" i="5"/>
  <c r="AB187" i="5"/>
  <c r="CY186" i="5"/>
  <c r="CF186" i="5"/>
  <c r="BN186" i="5"/>
  <c r="AV186" i="5"/>
  <c r="AD186" i="5"/>
  <c r="CZ185" i="5"/>
  <c r="CJ185" i="5"/>
  <c r="BU185" i="5"/>
  <c r="BH185" i="5"/>
  <c r="AR185" i="5"/>
  <c r="AE185" i="5"/>
  <c r="O185" i="5"/>
  <c r="CO184" i="5"/>
  <c r="CB184" i="5"/>
  <c r="BL184" i="5"/>
  <c r="AY184" i="5"/>
  <c r="AI184" i="5"/>
  <c r="CU183" i="5"/>
  <c r="CH183" i="5"/>
  <c r="BU183" i="5"/>
  <c r="BJ183" i="5"/>
  <c r="AW183" i="5"/>
  <c r="AK183" i="5"/>
  <c r="Y183" i="5"/>
  <c r="DB182" i="5"/>
  <c r="CO182" i="5"/>
  <c r="CD182" i="5"/>
  <c r="BQ182" i="5"/>
  <c r="BD182" i="5"/>
  <c r="AS182" i="5"/>
  <c r="AF182" i="5"/>
  <c r="CW181" i="5"/>
  <c r="CK181" i="5"/>
  <c r="BY181" i="5"/>
  <c r="BP181" i="5"/>
  <c r="BG181" i="5"/>
  <c r="AX181" i="5"/>
  <c r="AO181" i="5"/>
  <c r="AF181" i="5"/>
  <c r="DB180" i="5"/>
  <c r="CS180" i="5"/>
  <c r="CJ180" i="5"/>
  <c r="CA180" i="5"/>
  <c r="BR180" i="5"/>
  <c r="BI180" i="5"/>
  <c r="AZ180" i="5"/>
  <c r="AP180" i="5"/>
  <c r="AG180" i="5"/>
  <c r="X180" i="5"/>
  <c r="O180" i="5"/>
  <c r="CU179" i="5"/>
  <c r="CL179" i="5"/>
  <c r="CC179" i="5"/>
  <c r="BS179" i="5"/>
  <c r="BJ179" i="5"/>
  <c r="BA179" i="5"/>
  <c r="AR179" i="5"/>
  <c r="AI179" i="5"/>
  <c r="Z179" i="5"/>
  <c r="CV178" i="5"/>
  <c r="CM178" i="5"/>
  <c r="CD178" i="5"/>
  <c r="BU178" i="5"/>
  <c r="BL178" i="5"/>
  <c r="BC178" i="5"/>
  <c r="AT178" i="5"/>
  <c r="AJ178" i="5"/>
  <c r="AA178" i="5"/>
  <c r="R178" i="5"/>
  <c r="CT275" i="5"/>
  <c r="BB275" i="5"/>
  <c r="CY274" i="5"/>
  <c r="BK274" i="5"/>
  <c r="BP273" i="5"/>
  <c r="AC273" i="5"/>
  <c r="BZ272" i="5"/>
  <c r="AH272" i="5"/>
  <c r="CI271" i="5"/>
  <c r="AR271" i="5"/>
  <c r="CO270" i="5"/>
  <c r="BA270" i="5"/>
  <c r="CY269" i="5"/>
  <c r="BO268" i="5"/>
  <c r="BX267" i="5"/>
  <c r="AG267" i="5"/>
  <c r="CE266" i="5"/>
  <c r="AQ266" i="5"/>
  <c r="CN265" i="5"/>
  <c r="AV265" i="5"/>
  <c r="CX264" i="5"/>
  <c r="O264" i="5"/>
  <c r="BO263" i="5"/>
  <c r="BV262" i="5"/>
  <c r="AG262" i="5"/>
  <c r="CF261" i="5"/>
  <c r="AL261" i="5"/>
  <c r="CN260" i="5"/>
  <c r="AT260" i="5"/>
  <c r="CS259" i="5"/>
  <c r="BD259" i="5"/>
  <c r="N259" i="5"/>
  <c r="BK258" i="5"/>
  <c r="BU257" i="5"/>
  <c r="AB257" i="5"/>
  <c r="CD256" i="5"/>
  <c r="AL256" i="5"/>
  <c r="CI255" i="5"/>
  <c r="AU255" i="5"/>
  <c r="CS254" i="5"/>
  <c r="AZ254" i="5"/>
  <c r="DB253" i="5"/>
  <c r="BJ253" i="5"/>
  <c r="BS252" i="5"/>
  <c r="AA252" i="5"/>
  <c r="BX251" i="5"/>
  <c r="AJ251" i="5"/>
  <c r="CH250" i="5"/>
  <c r="AQ250" i="5"/>
  <c r="CX249" i="5"/>
  <c r="BL249" i="5"/>
  <c r="Z249" i="5"/>
  <c r="CH248" i="5"/>
  <c r="AW248" i="5"/>
  <c r="CY247" i="5"/>
  <c r="BR247" i="5"/>
  <c r="AF247" i="5"/>
  <c r="CK246" i="5"/>
  <c r="BA246" i="5"/>
  <c r="BR245" i="5"/>
  <c r="AL245" i="5"/>
  <c r="CN244" i="5"/>
  <c r="BC244" i="5"/>
  <c r="BX243" i="5"/>
  <c r="AM243" i="5"/>
  <c r="CS242" i="5"/>
  <c r="BH242" i="5"/>
  <c r="CC241" i="5"/>
  <c r="AR241" i="5"/>
  <c r="CU240" i="5"/>
  <c r="BM240" i="5"/>
  <c r="AA240" i="5"/>
  <c r="CF239" i="5"/>
  <c r="AX239" i="5"/>
  <c r="DA238" i="5"/>
  <c r="BO238" i="5"/>
  <c r="AG238" i="5"/>
  <c r="CK237" i="5"/>
  <c r="AX237" i="5"/>
  <c r="BS236" i="5"/>
  <c r="AH236" i="5"/>
  <c r="CN235" i="5"/>
  <c r="BD235" i="5"/>
  <c r="R235" i="5"/>
  <c r="S235" i="5" s="1"/>
  <c r="V235" i="5" s="1"/>
  <c r="BY234" i="5"/>
  <c r="AM234" i="5"/>
  <c r="CR233" i="5"/>
  <c r="BM233" i="5"/>
  <c r="AG233" i="5"/>
  <c r="CO232" i="5"/>
  <c r="BK232" i="5"/>
  <c r="AD232" i="5"/>
  <c r="CM231" i="5"/>
  <c r="BH231" i="5"/>
  <c r="AB231" i="5"/>
  <c r="CJ230" i="5"/>
  <c r="BG230" i="5"/>
  <c r="Y230" i="5"/>
  <c r="CG229" i="5"/>
  <c r="CD228" i="5"/>
  <c r="BA228" i="5"/>
  <c r="CB227" i="5"/>
  <c r="AY227" i="5"/>
  <c r="R227" i="5"/>
  <c r="S227" i="5" s="1"/>
  <c r="V227" i="5" s="1"/>
  <c r="BY226" i="5"/>
  <c r="AV226" i="5"/>
  <c r="P226" i="5"/>
  <c r="BX225" i="5"/>
  <c r="AT225" i="5"/>
  <c r="DB224" i="5"/>
  <c r="BV224" i="5"/>
  <c r="AQ224" i="5"/>
  <c r="CZ223" i="5"/>
  <c r="BS223" i="5"/>
  <c r="AO223" i="5"/>
  <c r="CW222" i="5"/>
  <c r="BP222" i="5"/>
  <c r="AL222" i="5"/>
  <c r="CT221" i="5"/>
  <c r="BM221" i="5"/>
  <c r="AI221" i="5"/>
  <c r="CQ220" i="5"/>
  <c r="BK220" i="5"/>
  <c r="AF220" i="5"/>
  <c r="CO219" i="5"/>
  <c r="BH219" i="5"/>
  <c r="AD219" i="5"/>
  <c r="CL218" i="5"/>
  <c r="BF218" i="5"/>
  <c r="AB218" i="5"/>
  <c r="CJ217" i="5"/>
  <c r="BC217" i="5"/>
  <c r="Y217" i="5"/>
  <c r="CH216" i="5"/>
  <c r="BA216" i="5"/>
  <c r="CE215" i="5"/>
  <c r="AW215" i="5"/>
  <c r="CF214" i="5"/>
  <c r="BG214" i="5"/>
  <c r="AJ214" i="5"/>
  <c r="N214" i="5"/>
  <c r="CI213" i="5"/>
  <c r="BM213" i="5"/>
  <c r="AR213" i="5"/>
  <c r="BE213" i="5" s="1"/>
  <c r="X213" i="5"/>
  <c r="CQ212" i="5"/>
  <c r="BV212" i="5"/>
  <c r="BB212" i="5"/>
  <c r="AG212" i="5"/>
  <c r="DA211" i="5"/>
  <c r="CF211" i="5"/>
  <c r="BK211" i="5"/>
  <c r="AP211" i="5"/>
  <c r="CP210" i="5"/>
  <c r="BU210" i="5"/>
  <c r="AY210" i="5"/>
  <c r="AE210" i="5"/>
  <c r="CY209" i="5"/>
  <c r="CC209" i="5"/>
  <c r="BI209" i="5"/>
  <c r="AN209" i="5"/>
  <c r="CM208" i="5"/>
  <c r="BR208" i="5"/>
  <c r="AX208" i="5"/>
  <c r="AB208" i="5"/>
  <c r="CW207" i="5"/>
  <c r="CB207" i="5"/>
  <c r="BG207" i="5"/>
  <c r="AL207" i="5"/>
  <c r="CL206" i="5"/>
  <c r="BP206" i="5"/>
  <c r="AU206" i="5"/>
  <c r="AA206" i="5"/>
  <c r="CU205" i="5"/>
  <c r="BY205" i="5"/>
  <c r="AJ205" i="5"/>
  <c r="O205" i="5"/>
  <c r="CI204" i="5"/>
  <c r="BN204" i="5"/>
  <c r="AT204" i="5"/>
  <c r="X204" i="5"/>
  <c r="CS203" i="5"/>
  <c r="BX203" i="5"/>
  <c r="BB203" i="5"/>
  <c r="AH203" i="5"/>
  <c r="DB202" i="5"/>
  <c r="CH202" i="5"/>
  <c r="BL202" i="5"/>
  <c r="AQ202" i="5"/>
  <c r="CP201" i="5"/>
  <c r="BU201" i="5"/>
  <c r="BA201" i="5"/>
  <c r="AF201" i="5"/>
  <c r="CZ200" i="5"/>
  <c r="CE200" i="5"/>
  <c r="BJ200" i="5"/>
  <c r="AO200" i="5"/>
  <c r="CO199" i="5"/>
  <c r="BT199" i="5"/>
  <c r="AX199" i="5"/>
  <c r="AD199" i="5"/>
  <c r="CX198" i="5"/>
  <c r="CB198" i="5"/>
  <c r="BH198" i="5"/>
  <c r="AM198" i="5"/>
  <c r="CL197" i="5"/>
  <c r="BQ197" i="5"/>
  <c r="AW197" i="5"/>
  <c r="AA197" i="5"/>
  <c r="CX196" i="5"/>
  <c r="CF196" i="5"/>
  <c r="BM196" i="5"/>
  <c r="AU196" i="5"/>
  <c r="AC196" i="5"/>
  <c r="CY195" i="5"/>
  <c r="CG195" i="5"/>
  <c r="BO195" i="5"/>
  <c r="AW195" i="5"/>
  <c r="AD195" i="5"/>
  <c r="DA194" i="5"/>
  <c r="CI194" i="5"/>
  <c r="BP194" i="5"/>
  <c r="AX194" i="5"/>
  <c r="AF194" i="5"/>
  <c r="N194" i="5"/>
  <c r="CJ193" i="5"/>
  <c r="BR193" i="5"/>
  <c r="AZ193" i="5"/>
  <c r="AG193" i="5"/>
  <c r="O193" i="5"/>
  <c r="CL192" i="5"/>
  <c r="BT192" i="5"/>
  <c r="BA192" i="5"/>
  <c r="AI192" i="5"/>
  <c r="CM191" i="5"/>
  <c r="BU191" i="5"/>
  <c r="BC191" i="5"/>
  <c r="AK191" i="5"/>
  <c r="R191" i="5"/>
  <c r="S191" i="5" s="1"/>
  <c r="V191" i="5" s="1"/>
  <c r="CO190" i="5"/>
  <c r="BW190" i="5"/>
  <c r="BD190" i="5"/>
  <c r="AL190" i="5"/>
  <c r="CQ189" i="5"/>
  <c r="BX189" i="5"/>
  <c r="BF189" i="5"/>
  <c r="AN189" i="5"/>
  <c r="CR188" i="5"/>
  <c r="BZ188" i="5"/>
  <c r="BH188" i="5"/>
  <c r="AO188" i="5"/>
  <c r="CT187" i="5"/>
  <c r="CA187" i="5"/>
  <c r="BI187" i="5"/>
  <c r="AQ187" i="5"/>
  <c r="Y187" i="5"/>
  <c r="CU186" i="5"/>
  <c r="CC186" i="5"/>
  <c r="BK186" i="5"/>
  <c r="AR186" i="5"/>
  <c r="Z186" i="5"/>
  <c r="CW185" i="5"/>
  <c r="CI185" i="5"/>
  <c r="BS185" i="5"/>
  <c r="BG185" i="5"/>
  <c r="AQ185" i="5"/>
  <c r="AB185" i="5"/>
  <c r="N185" i="5"/>
  <c r="CM184" i="5"/>
  <c r="BZ184" i="5"/>
  <c r="BJ184" i="5"/>
  <c r="AV184" i="5"/>
  <c r="AH184" i="5"/>
  <c r="R184" i="5"/>
  <c r="CT183" i="5"/>
  <c r="CE183" i="5"/>
  <c r="BT183" i="5"/>
  <c r="BI183" i="5"/>
  <c r="AU183" i="5"/>
  <c r="AI183" i="5"/>
  <c r="X183" i="5"/>
  <c r="CY182" i="5"/>
  <c r="CN182" i="5"/>
  <c r="CB182" i="5"/>
  <c r="BO182" i="5"/>
  <c r="BC182" i="5"/>
  <c r="AR182" i="5"/>
  <c r="BE182" i="5" s="1"/>
  <c r="AD182" i="5"/>
  <c r="CV181" i="5"/>
  <c r="CI181" i="5"/>
  <c r="BX181" i="5"/>
  <c r="BO181" i="5"/>
  <c r="BF181" i="5"/>
  <c r="AW181" i="5"/>
  <c r="AN181" i="5"/>
  <c r="AE181" i="5"/>
  <c r="DA180" i="5"/>
  <c r="CR180" i="5"/>
  <c r="CI180" i="5"/>
  <c r="BZ180" i="5"/>
  <c r="BQ180" i="5"/>
  <c r="BH180" i="5"/>
  <c r="AX180" i="5"/>
  <c r="AO180" i="5"/>
  <c r="AF180" i="5"/>
  <c r="N180" i="5"/>
  <c r="CT179" i="5"/>
  <c r="CK179" i="5"/>
  <c r="CA179" i="5"/>
  <c r="BR179" i="5"/>
  <c r="BI179" i="5"/>
  <c r="CL275" i="5"/>
  <c r="AW275" i="5"/>
  <c r="CV274" i="5"/>
  <c r="BD274" i="5"/>
  <c r="O274" i="5"/>
  <c r="BN273" i="5"/>
  <c r="BW272" i="5"/>
  <c r="AD272" i="5"/>
  <c r="CA271" i="5"/>
  <c r="AL271" i="5"/>
  <c r="CK270" i="5"/>
  <c r="AS270" i="5"/>
  <c r="CT269" i="5"/>
  <c r="BC269" i="5"/>
  <c r="CY268" i="5"/>
  <c r="BM268" i="5"/>
  <c r="BR267" i="5"/>
  <c r="AD267" i="5"/>
  <c r="CA266" i="5"/>
  <c r="AJ266" i="5"/>
  <c r="CK265" i="5"/>
  <c r="AS265" i="5"/>
  <c r="CO264" i="5"/>
  <c r="BC264" i="5"/>
  <c r="CX263" i="5"/>
  <c r="BG263" i="5"/>
  <c r="BP262" i="5"/>
  <c r="Y262" i="5"/>
  <c r="BZ261" i="5"/>
  <c r="AH261" i="5"/>
  <c r="CE260" i="5"/>
  <c r="AR260" i="5"/>
  <c r="BE260" i="5" s="1"/>
  <c r="CN259" i="5"/>
  <c r="AX259" i="5"/>
  <c r="CX258" i="5"/>
  <c r="BG258" i="5"/>
  <c r="O258" i="5"/>
  <c r="BP257" i="5"/>
  <c r="X257" i="5"/>
  <c r="BU256" i="5"/>
  <c r="AG256" i="5"/>
  <c r="CD255" i="5"/>
  <c r="AM255" i="5"/>
  <c r="CM254" i="5"/>
  <c r="AW254" i="5"/>
  <c r="CT253" i="5"/>
  <c r="O253" i="5"/>
  <c r="BK252" i="5"/>
  <c r="Y252" i="5"/>
  <c r="BU251" i="5"/>
  <c r="AB251" i="5"/>
  <c r="CE250" i="5"/>
  <c r="AN250" i="5"/>
  <c r="CR249" i="5"/>
  <c r="BI249" i="5"/>
  <c r="X249" i="5"/>
  <c r="BZ248" i="5"/>
  <c r="AS248" i="5"/>
  <c r="CV247" i="5"/>
  <c r="BJ247" i="5"/>
  <c r="AB247" i="5"/>
  <c r="CE246" i="5"/>
  <c r="AU246" i="5"/>
  <c r="CZ245" i="5"/>
  <c r="BP245" i="5"/>
  <c r="AD245" i="5"/>
  <c r="CK244" i="5"/>
  <c r="AY244" i="5"/>
  <c r="N244" i="5"/>
  <c r="BT243" i="5"/>
  <c r="AI243" i="5"/>
  <c r="CM242" i="5"/>
  <c r="BD242" i="5"/>
  <c r="BW241" i="5"/>
  <c r="AP241" i="5"/>
  <c r="CR240" i="5"/>
  <c r="Y240" i="5"/>
  <c r="BZ239" i="5"/>
  <c r="AP239" i="5"/>
  <c r="CW238" i="5"/>
  <c r="BK238" i="5"/>
  <c r="Y238" i="5"/>
  <c r="CG237" i="5"/>
  <c r="AV237" i="5"/>
  <c r="CX236" i="5"/>
  <c r="BQ236" i="5"/>
  <c r="AE236" i="5"/>
  <c r="CJ235" i="5"/>
  <c r="AZ235" i="5"/>
  <c r="P235" i="5"/>
  <c r="BS234" i="5"/>
  <c r="AK234" i="5"/>
  <c r="CO233" i="5"/>
  <c r="BI233" i="5"/>
  <c r="AD233" i="5"/>
  <c r="CM232" i="5"/>
  <c r="AB232" i="5"/>
  <c r="CI231" i="5"/>
  <c r="BC231" i="5"/>
  <c r="X231" i="5"/>
  <c r="CG230" i="5"/>
  <c r="AZ230" i="5"/>
  <c r="CD229" i="5"/>
  <c r="AX229" i="5"/>
  <c r="CB228" i="5"/>
  <c r="AU228" i="5"/>
  <c r="BZ227" i="5"/>
  <c r="AS227" i="5"/>
  <c r="O227" i="5"/>
  <c r="BW226" i="5"/>
  <c r="AQ226" i="5"/>
  <c r="DA225" i="5"/>
  <c r="BU225" i="5"/>
  <c r="AM225" i="5"/>
  <c r="CY224" i="5"/>
  <c r="BQ224" i="5"/>
  <c r="AK224" i="5"/>
  <c r="CU223" i="5"/>
  <c r="BO223" i="5"/>
  <c r="AH223" i="5"/>
  <c r="CS222" i="5"/>
  <c r="BL222" i="5"/>
  <c r="AF222" i="5"/>
  <c r="CP221" i="5"/>
  <c r="BJ221" i="5"/>
  <c r="AC221" i="5"/>
  <c r="CO220" i="5"/>
  <c r="BG220" i="5"/>
  <c r="AA220" i="5"/>
  <c r="CM219" i="5"/>
  <c r="BF219" i="5"/>
  <c r="X219" i="5"/>
  <c r="CJ218" i="5"/>
  <c r="BD218" i="5"/>
  <c r="CH217" i="5"/>
  <c r="AZ217" i="5"/>
  <c r="R217" i="5"/>
  <c r="CD216" i="5"/>
  <c r="AX216" i="5"/>
  <c r="CB215" i="5"/>
  <c r="AU215" i="5"/>
  <c r="O215" i="5"/>
  <c r="CB214" i="5"/>
  <c r="BD214" i="5"/>
  <c r="AF214" i="5"/>
  <c r="DA213" i="5"/>
  <c r="CE213" i="5"/>
  <c r="BK213" i="5"/>
  <c r="AP213" i="5"/>
  <c r="CO212" i="5"/>
  <c r="BT212" i="5"/>
  <c r="AZ212" i="5"/>
  <c r="AD212" i="5"/>
  <c r="CX211" i="5"/>
  <c r="CD211" i="5"/>
  <c r="BH211" i="5"/>
  <c r="AM211" i="5"/>
  <c r="CM210" i="5"/>
  <c r="BR210" i="5"/>
  <c r="AW210" i="5"/>
  <c r="AB210" i="5"/>
  <c r="CV209" i="5"/>
  <c r="CA209" i="5"/>
  <c r="BG209" i="5"/>
  <c r="AL209" i="5"/>
  <c r="P209" i="5"/>
  <c r="CK208" i="5"/>
  <c r="BP208" i="5"/>
  <c r="AT208" i="5"/>
  <c r="Z208" i="5"/>
  <c r="CT207" i="5"/>
  <c r="BZ207" i="5"/>
  <c r="BD207" i="5"/>
  <c r="AI207" i="5"/>
  <c r="O207" i="5"/>
  <c r="CH206" i="5"/>
  <c r="BN206" i="5"/>
  <c r="AS206" i="5"/>
  <c r="X206" i="5"/>
  <c r="CR205" i="5"/>
  <c r="BW205" i="5"/>
  <c r="BC205" i="5"/>
  <c r="AG205" i="5"/>
  <c r="DA204" i="5"/>
  <c r="CG204" i="5"/>
  <c r="BL204" i="5"/>
  <c r="AP204" i="5"/>
  <c r="CP203" i="5"/>
  <c r="BU203" i="5"/>
  <c r="AZ203" i="5"/>
  <c r="AE203" i="5"/>
  <c r="CZ202" i="5"/>
  <c r="CD202" i="5"/>
  <c r="BJ202" i="5"/>
  <c r="AO202" i="5"/>
  <c r="CN201" i="5"/>
  <c r="BS201" i="5"/>
  <c r="AY201" i="5"/>
  <c r="AC201" i="5"/>
  <c r="CW200" i="5"/>
  <c r="CC200" i="5"/>
  <c r="BG200" i="5"/>
  <c r="AL200" i="5"/>
  <c r="R200" i="5"/>
  <c r="S200" i="5" s="1"/>
  <c r="V200" i="5" s="1"/>
  <c r="CL199" i="5"/>
  <c r="BQ199" i="5"/>
  <c r="AV199" i="5"/>
  <c r="AA199" i="5"/>
  <c r="CU198" i="5"/>
  <c r="BZ198" i="5"/>
  <c r="BF198" i="5"/>
  <c r="AK198" i="5"/>
  <c r="O198" i="5"/>
  <c r="CJ197" i="5"/>
  <c r="BO197" i="5"/>
  <c r="AS197" i="5"/>
  <c r="Y197" i="5"/>
  <c r="CV196" i="5"/>
  <c r="CC196" i="5"/>
  <c r="BK196" i="5"/>
  <c r="AS196" i="5"/>
  <c r="Z196" i="5"/>
  <c r="CW195" i="5"/>
  <c r="CE195" i="5"/>
  <c r="BM195" i="5"/>
  <c r="AT195" i="5"/>
  <c r="AB195" i="5"/>
  <c r="CY194" i="5"/>
  <c r="CF194" i="5"/>
  <c r="BN194" i="5"/>
  <c r="AV194" i="5"/>
  <c r="AD194" i="5"/>
  <c r="CZ193" i="5"/>
  <c r="CH193" i="5"/>
  <c r="BP193" i="5"/>
  <c r="AW193" i="5"/>
  <c r="AE193" i="5"/>
  <c r="DB192" i="5"/>
  <c r="CJ192" i="5"/>
  <c r="BQ192" i="5"/>
  <c r="AY192" i="5"/>
  <c r="AG192" i="5"/>
  <c r="N192" i="5"/>
  <c r="CK191" i="5"/>
  <c r="BS191" i="5"/>
  <c r="BA191" i="5"/>
  <c r="AH191" i="5"/>
  <c r="P191" i="5"/>
  <c r="CM190" i="5"/>
  <c r="BT190" i="5"/>
  <c r="BB190" i="5"/>
  <c r="AJ190" i="5"/>
  <c r="R190" i="5"/>
  <c r="CN189" i="5"/>
  <c r="BV189" i="5"/>
  <c r="BD189" i="5"/>
  <c r="AK189" i="5"/>
  <c r="CP188" i="5"/>
  <c r="BX188" i="5"/>
  <c r="AM188" i="5"/>
  <c r="CQ187" i="5"/>
  <c r="BY187" i="5"/>
  <c r="BG187" i="5"/>
  <c r="AO187" i="5"/>
  <c r="CS186" i="5"/>
  <c r="CA186" i="5"/>
  <c r="BH186" i="5"/>
  <c r="AP186" i="5"/>
  <c r="X186" i="5"/>
  <c r="CU185" i="5"/>
  <c r="CH185" i="5"/>
  <c r="BR185" i="5"/>
  <c r="BC185" i="5"/>
  <c r="AO185" i="5"/>
  <c r="Y185" i="5"/>
  <c r="DB184" i="5"/>
  <c r="CL184" i="5"/>
  <c r="BW184" i="5"/>
  <c r="BI184" i="5"/>
  <c r="AS184" i="5"/>
  <c r="CF275" i="5"/>
  <c r="AO275" i="5"/>
  <c r="CP274" i="5"/>
  <c r="AY274" i="5"/>
  <c r="CW273" i="5"/>
  <c r="BH273" i="5"/>
  <c r="BN272" i="5"/>
  <c r="Z272" i="5"/>
  <c r="BW271" i="5"/>
  <c r="AF271" i="5"/>
  <c r="CF270" i="5"/>
  <c r="AP270" i="5"/>
  <c r="CN269" i="5"/>
  <c r="AX269" i="5"/>
  <c r="CW268" i="5"/>
  <c r="BC268" i="5"/>
  <c r="R268" i="5"/>
  <c r="S268" i="5" s="1"/>
  <c r="V268" i="5" s="1"/>
  <c r="BM267" i="5"/>
  <c r="BU266" i="5"/>
  <c r="AE266" i="5"/>
  <c r="CC265" i="5"/>
  <c r="AO265" i="5"/>
  <c r="CL264" i="5"/>
  <c r="AT264" i="5"/>
  <c r="CV263" i="5"/>
  <c r="BC263" i="5"/>
  <c r="DA262" i="5"/>
  <c r="BM262" i="5"/>
  <c r="BR261" i="5"/>
  <c r="AE261" i="5"/>
  <c r="CA260" i="5"/>
  <c r="AI260" i="5"/>
  <c r="CK259" i="5"/>
  <c r="AR259" i="5"/>
  <c r="CP258" i="5"/>
  <c r="BB258" i="5"/>
  <c r="CZ257" i="5"/>
  <c r="BH257" i="5"/>
  <c r="BR256" i="5"/>
  <c r="Y256" i="5"/>
  <c r="CA255" i="5"/>
  <c r="AI255" i="5"/>
  <c r="CE254" i="5"/>
  <c r="AR254" i="5"/>
  <c r="BE254" i="5" s="1"/>
  <c r="CO253" i="5"/>
  <c r="AX253" i="5"/>
  <c r="CX252" i="5"/>
  <c r="BG252" i="5"/>
  <c r="O252" i="5"/>
  <c r="BP251" i="5"/>
  <c r="X251" i="5"/>
  <c r="BW250" i="5"/>
  <c r="AI250" i="5"/>
  <c r="CM249" i="5"/>
  <c r="BA249" i="5"/>
  <c r="BV248" i="5"/>
  <c r="AL248" i="5"/>
  <c r="CR247" i="5"/>
  <c r="BH247" i="5"/>
  <c r="CC246" i="5"/>
  <c r="AQ246" i="5"/>
  <c r="CV245" i="5"/>
  <c r="BL245" i="5"/>
  <c r="AB245" i="5"/>
  <c r="CE244" i="5"/>
  <c r="AW244" i="5"/>
  <c r="CZ243" i="5"/>
  <c r="BN243" i="5"/>
  <c r="AG243" i="5"/>
  <c r="CI242" i="5"/>
  <c r="AW242" i="5"/>
  <c r="O242" i="5"/>
  <c r="BR241" i="5"/>
  <c r="AH241" i="5"/>
  <c r="CO240" i="5"/>
  <c r="BC240" i="5"/>
  <c r="BX239" i="5"/>
  <c r="AM239" i="5"/>
  <c r="CQ238" i="5"/>
  <c r="BH238" i="5"/>
  <c r="CA237" i="5"/>
  <c r="AR237" i="5"/>
  <c r="CV236" i="5"/>
  <c r="BJ236" i="5"/>
  <c r="AB236" i="5"/>
  <c r="CE235" i="5"/>
  <c r="AT235" i="5"/>
  <c r="CZ234" i="5"/>
  <c r="BO234" i="5"/>
  <c r="AC234" i="5"/>
  <c r="CK233" i="5"/>
  <c r="BD233" i="5"/>
  <c r="X233" i="5"/>
  <c r="CH232" i="5"/>
  <c r="BB232" i="5"/>
  <c r="CF231" i="5"/>
  <c r="AY231" i="5"/>
  <c r="CE230" i="5"/>
  <c r="AW230" i="5"/>
  <c r="P230" i="5"/>
  <c r="CB229" i="5"/>
  <c r="AV229" i="5"/>
  <c r="N229" i="5"/>
  <c r="BZ228" i="5"/>
  <c r="AS228" i="5"/>
  <c r="CY227" i="5"/>
  <c r="BW227" i="5"/>
  <c r="AP227" i="5"/>
  <c r="CW226" i="5"/>
  <c r="BT226" i="5"/>
  <c r="AM226" i="5"/>
  <c r="CV225" i="5"/>
  <c r="BQ225" i="5"/>
  <c r="AK225" i="5"/>
  <c r="CS224" i="5"/>
  <c r="BO224" i="5"/>
  <c r="AH224" i="5"/>
  <c r="CQ223" i="5"/>
  <c r="BL223" i="5"/>
  <c r="AF223" i="5"/>
  <c r="CN222" i="5"/>
  <c r="BJ222" i="5"/>
  <c r="AC222" i="5"/>
  <c r="CL221" i="5"/>
  <c r="BH221" i="5"/>
  <c r="AA221" i="5"/>
  <c r="CH220" i="5"/>
  <c r="CF219" i="5"/>
  <c r="BB219" i="5"/>
  <c r="CC218" i="5"/>
  <c r="AY218" i="5"/>
  <c r="CA217" i="5"/>
  <c r="AW217" i="5"/>
  <c r="P217" i="5"/>
  <c r="BY216" i="5"/>
  <c r="AT216" i="5"/>
  <c r="N216" i="5"/>
  <c r="BV215" i="5"/>
  <c r="AR215" i="5"/>
  <c r="CZ214" i="5"/>
  <c r="BY214" i="5"/>
  <c r="BB214" i="5"/>
  <c r="AD214" i="5"/>
  <c r="CW213" i="5"/>
  <c r="CC213" i="5"/>
  <c r="BH213" i="5"/>
  <c r="AM213" i="5"/>
  <c r="R213" i="5"/>
  <c r="S213" i="5" s="1"/>
  <c r="V213" i="5" s="1"/>
  <c r="CL212" i="5"/>
  <c r="BR212" i="5"/>
  <c r="AV212" i="5"/>
  <c r="AB212" i="5"/>
  <c r="CV211" i="5"/>
  <c r="BZ211" i="5"/>
  <c r="BF211" i="5"/>
  <c r="AK211" i="5"/>
  <c r="CJ210" i="5"/>
  <c r="BO210" i="5"/>
  <c r="AU210" i="5"/>
  <c r="Y210" i="5"/>
  <c r="CS209" i="5"/>
  <c r="BY209" i="5"/>
  <c r="BD209" i="5"/>
  <c r="AI209" i="5"/>
  <c r="N209" i="5"/>
  <c r="CH208" i="5"/>
  <c r="BM208" i="5"/>
  <c r="AR208" i="5"/>
  <c r="X208" i="5"/>
  <c r="CR207" i="5"/>
  <c r="BV207" i="5"/>
  <c r="BB207" i="5"/>
  <c r="AG207" i="5"/>
  <c r="CZ206" i="5"/>
  <c r="CF206" i="5"/>
  <c r="BK206" i="5"/>
  <c r="AQ206" i="5"/>
  <c r="CO205" i="5"/>
  <c r="BU205" i="5"/>
  <c r="AY205" i="5"/>
  <c r="AE205" i="5"/>
  <c r="CY204" i="5"/>
  <c r="CD204" i="5"/>
  <c r="BI204" i="5"/>
  <c r="AN204" i="5"/>
  <c r="CM203" i="5"/>
  <c r="BR203" i="5"/>
  <c r="AX203" i="5"/>
  <c r="AC203" i="5"/>
  <c r="CV202" i="5"/>
  <c r="CB202" i="5"/>
  <c r="BG202" i="5"/>
  <c r="AL202" i="5"/>
  <c r="CK201" i="5"/>
  <c r="BQ201" i="5"/>
  <c r="AU201" i="5"/>
  <c r="AA201" i="5"/>
  <c r="CU200" i="5"/>
  <c r="BY200" i="5"/>
  <c r="AJ200" i="5"/>
  <c r="P200" i="5"/>
  <c r="CI199" i="5"/>
  <c r="BN199" i="5"/>
  <c r="AT199" i="5"/>
  <c r="X199" i="5"/>
  <c r="CR198" i="5"/>
  <c r="BX198" i="5"/>
  <c r="BC198" i="5"/>
  <c r="AH198" i="5"/>
  <c r="DB197" i="5"/>
  <c r="CG197" i="5"/>
  <c r="BL197" i="5"/>
  <c r="AQ197" i="5"/>
  <c r="CS196" i="5"/>
  <c r="CA196" i="5"/>
  <c r="BI196" i="5"/>
  <c r="AP196" i="5"/>
  <c r="X196" i="5"/>
  <c r="CU195" i="5"/>
  <c r="CC195" i="5"/>
  <c r="BJ195" i="5"/>
  <c r="AR195" i="5"/>
  <c r="Z195" i="5"/>
  <c r="CV194" i="5"/>
  <c r="CD194" i="5"/>
  <c r="BL194" i="5"/>
  <c r="AT194" i="5"/>
  <c r="AA194" i="5"/>
  <c r="CX193" i="5"/>
  <c r="CF193" i="5"/>
  <c r="BM193" i="5"/>
  <c r="AU193" i="5"/>
  <c r="AC193" i="5"/>
  <c r="CZ192" i="5"/>
  <c r="CG192" i="5"/>
  <c r="BO192" i="5"/>
  <c r="AW192" i="5"/>
  <c r="AD192" i="5"/>
  <c r="DA191" i="5"/>
  <c r="CI191" i="5"/>
  <c r="BQ191" i="5"/>
  <c r="AX191" i="5"/>
  <c r="AF191" i="5"/>
  <c r="N191" i="5"/>
  <c r="CJ190" i="5"/>
  <c r="BR190" i="5"/>
  <c r="AZ190" i="5"/>
  <c r="AH190" i="5"/>
  <c r="O190" i="5"/>
  <c r="CL189" i="5"/>
  <c r="BT189" i="5"/>
  <c r="BA189" i="5"/>
  <c r="AI189" i="5"/>
  <c r="CN188" i="5"/>
  <c r="BU188" i="5"/>
  <c r="BC188" i="5"/>
  <c r="AK188" i="5"/>
  <c r="R188" i="5"/>
  <c r="CO187" i="5"/>
  <c r="BW187" i="5"/>
  <c r="AL187" i="5"/>
  <c r="CQ186" i="5"/>
  <c r="BX186" i="5"/>
  <c r="BF186" i="5"/>
  <c r="AN186" i="5"/>
  <c r="CS185" i="5"/>
  <c r="CE185" i="5"/>
  <c r="BQ185" i="5"/>
  <c r="BA185" i="5"/>
  <c r="AN185" i="5"/>
  <c r="X185" i="5"/>
  <c r="CX184" i="5"/>
  <c r="CK184" i="5"/>
  <c r="BU184" i="5"/>
  <c r="BH184" i="5"/>
  <c r="AR184" i="5"/>
  <c r="AC184" i="5"/>
  <c r="P184" i="5"/>
  <c r="CO183" i="5"/>
  <c r="CC183" i="5"/>
  <c r="BR183" i="5"/>
  <c r="BD183" i="5"/>
  <c r="AS183" i="5"/>
  <c r="AG183" i="5"/>
  <c r="CW182" i="5"/>
  <c r="CL182" i="5"/>
  <c r="BX182" i="5"/>
  <c r="BL182" i="5"/>
  <c r="BA182" i="5"/>
  <c r="AM182" i="5"/>
  <c r="AB182" i="5"/>
  <c r="P182" i="5"/>
  <c r="CR181" i="5"/>
  <c r="CF181" i="5"/>
  <c r="BV181" i="5"/>
  <c r="BM181" i="5"/>
  <c r="BD181" i="5"/>
  <c r="AU181" i="5"/>
  <c r="AK181" i="5"/>
  <c r="AB181" i="5"/>
  <c r="CY180" i="5"/>
  <c r="CP180" i="5"/>
  <c r="CG180" i="5"/>
  <c r="BX180" i="5"/>
  <c r="BN180" i="5"/>
  <c r="AV180" i="5"/>
  <c r="AM180" i="5"/>
  <c r="AD180" i="5"/>
  <c r="DA179" i="5"/>
  <c r="CQ179" i="5"/>
  <c r="CH179" i="5"/>
  <c r="BY179" i="5"/>
  <c r="BP179" i="5"/>
  <c r="BG179" i="5"/>
  <c r="AX179" i="5"/>
  <c r="AO179" i="5"/>
  <c r="AE179" i="5"/>
  <c r="DB178" i="5"/>
  <c r="CS178" i="5"/>
  <c r="CJ178" i="5"/>
  <c r="CA178" i="5"/>
  <c r="BR178" i="5"/>
  <c r="BH178" i="5"/>
  <c r="AY178" i="5"/>
  <c r="AP178" i="5"/>
  <c r="AG178" i="5"/>
  <c r="X178" i="5"/>
  <c r="CD275" i="5"/>
  <c r="AL275" i="5"/>
  <c r="CI274" i="5"/>
  <c r="AU274" i="5"/>
  <c r="CS273" i="5"/>
  <c r="BA273" i="5"/>
  <c r="DB272" i="5"/>
  <c r="BK272" i="5"/>
  <c r="BT271" i="5"/>
  <c r="AA271" i="5"/>
  <c r="BX270" i="5"/>
  <c r="AJ270" i="5"/>
  <c r="CH269" i="5"/>
  <c r="AR269" i="5"/>
  <c r="CQ268" i="5"/>
  <c r="AZ268" i="5"/>
  <c r="CX267" i="5"/>
  <c r="BJ267" i="5"/>
  <c r="BP266" i="5"/>
  <c r="AA266" i="5"/>
  <c r="BY265" i="5"/>
  <c r="AG265" i="5"/>
  <c r="CH264" i="5"/>
  <c r="AP264" i="5"/>
  <c r="CM263" i="5"/>
  <c r="AY263" i="5"/>
  <c r="CV262" i="5"/>
  <c r="P262" i="5"/>
  <c r="BN261" i="5"/>
  <c r="BX260" i="5"/>
  <c r="AG260" i="5"/>
  <c r="CC259" i="5"/>
  <c r="AP259" i="5"/>
  <c r="CM258" i="5"/>
  <c r="AT258" i="5"/>
  <c r="CV257" i="5"/>
  <c r="BD257" i="5"/>
  <c r="DA256" i="5"/>
  <c r="BM256" i="5"/>
  <c r="BR255" i="5"/>
  <c r="AE255" i="5"/>
  <c r="CB254" i="5"/>
  <c r="AJ254" i="5"/>
  <c r="CK253" i="5"/>
  <c r="AT253" i="5"/>
  <c r="CQ252" i="5"/>
  <c r="BC252" i="5"/>
  <c r="DA251" i="5"/>
  <c r="BG251" i="5"/>
  <c r="BQ250" i="5"/>
  <c r="AD250" i="5"/>
  <c r="CJ249" i="5"/>
  <c r="AY249" i="5"/>
  <c r="DB248" i="5"/>
  <c r="BT248" i="5"/>
  <c r="AH248" i="5"/>
  <c r="CM247" i="5"/>
  <c r="BC247" i="5"/>
  <c r="BU246" i="5"/>
  <c r="AN246" i="5"/>
  <c r="CP245" i="5"/>
  <c r="BZ244" i="5"/>
  <c r="AO244" i="5"/>
  <c r="CU243" i="5"/>
  <c r="BJ243" i="5"/>
  <c r="Y243" i="5"/>
  <c r="CF242" i="5"/>
  <c r="AT242" i="5"/>
  <c r="CW241" i="5"/>
  <c r="BO241" i="5"/>
  <c r="AD241" i="5"/>
  <c r="CH240" i="5"/>
  <c r="BA240" i="5"/>
  <c r="N240" i="5"/>
  <c r="BR239" i="5"/>
  <c r="AJ239" i="5"/>
  <c r="CN238" i="5"/>
  <c r="AZ238" i="5"/>
  <c r="BU237" i="5"/>
  <c r="AK237" i="5"/>
  <c r="CQ236" i="5"/>
  <c r="BG236" i="5"/>
  <c r="CB235" i="5"/>
  <c r="AP235" i="5"/>
  <c r="CU234" i="5"/>
  <c r="BK234" i="5"/>
  <c r="AA234" i="5"/>
  <c r="CF233" i="5"/>
  <c r="BB233" i="5"/>
  <c r="CD232" i="5"/>
  <c r="AZ232" i="5"/>
  <c r="CA231" i="5"/>
  <c r="AW231" i="5"/>
  <c r="BX230" i="5"/>
  <c r="AU230" i="5"/>
  <c r="DB229" i="5"/>
  <c r="BU229" i="5"/>
  <c r="AQ229" i="5"/>
  <c r="CZ228" i="5"/>
  <c r="BS228" i="5"/>
  <c r="AO228" i="5"/>
  <c r="CW227" i="5"/>
  <c r="BQ227" i="5"/>
  <c r="AL227" i="5"/>
  <c r="CU226" i="5"/>
  <c r="BN226" i="5"/>
  <c r="AJ226" i="5"/>
  <c r="CR225" i="5"/>
  <c r="BL225" i="5"/>
  <c r="AG225" i="5"/>
  <c r="CP224" i="5"/>
  <c r="BI224" i="5"/>
  <c r="AE224" i="5"/>
  <c r="CM223" i="5"/>
  <c r="BF223" i="5"/>
  <c r="AD223" i="5"/>
  <c r="CJ222" i="5"/>
  <c r="BC222" i="5"/>
  <c r="Y222" i="5"/>
  <c r="CG221" i="5"/>
  <c r="BA221" i="5"/>
  <c r="X221" i="5"/>
  <c r="CE220" i="5"/>
  <c r="AX220" i="5"/>
  <c r="CD219" i="5"/>
  <c r="AV219" i="5"/>
  <c r="CA218" i="5"/>
  <c r="AU218" i="5"/>
  <c r="P218" i="5"/>
  <c r="BY217" i="5"/>
  <c r="AR217" i="5"/>
  <c r="N217" i="5"/>
  <c r="BV216" i="5"/>
  <c r="AO216" i="5"/>
  <c r="CZ215" i="5"/>
  <c r="BS215" i="5"/>
  <c r="AL215" i="5"/>
  <c r="CW214" i="5"/>
  <c r="BX214" i="5"/>
  <c r="BA214" i="5"/>
  <c r="AB214" i="5"/>
  <c r="CV213" i="5"/>
  <c r="CB213" i="5"/>
  <c r="BG213" i="5"/>
  <c r="AK213" i="5"/>
  <c r="CK212" i="5"/>
  <c r="BP212" i="5"/>
  <c r="AU212" i="5"/>
  <c r="Z212" i="5"/>
  <c r="CU211" i="5"/>
  <c r="BY211" i="5"/>
  <c r="AJ211" i="5"/>
  <c r="N211" i="5"/>
  <c r="CI210" i="5"/>
  <c r="BN210" i="5"/>
  <c r="AT210" i="5"/>
  <c r="X210" i="5"/>
  <c r="CR209" i="5"/>
  <c r="BX209" i="5"/>
  <c r="BB209" i="5"/>
  <c r="AG209" i="5"/>
  <c r="DB208" i="5"/>
  <c r="CG208" i="5"/>
  <c r="BL208" i="5"/>
  <c r="AQ208" i="5"/>
  <c r="CP207" i="5"/>
  <c r="BU207" i="5"/>
  <c r="BA207" i="5"/>
  <c r="AF207" i="5"/>
  <c r="CY206" i="5"/>
  <c r="CE206" i="5"/>
  <c r="BJ206" i="5"/>
  <c r="AN206" i="5"/>
  <c r="CN205" i="5"/>
  <c r="BT205" i="5"/>
  <c r="AX205" i="5"/>
  <c r="AC205" i="5"/>
  <c r="CX204" i="5"/>
  <c r="CB204" i="5"/>
  <c r="BH204" i="5"/>
  <c r="AM204" i="5"/>
  <c r="R204" i="5"/>
  <c r="CL203" i="5"/>
  <c r="BQ203" i="5"/>
  <c r="AW203" i="5"/>
  <c r="AA203" i="5"/>
  <c r="CU202" i="5"/>
  <c r="CA202" i="5"/>
  <c r="BF202" i="5"/>
  <c r="AJ202" i="5"/>
  <c r="P202" i="5"/>
  <c r="CJ201" i="5"/>
  <c r="BO201" i="5"/>
  <c r="AT201" i="5"/>
  <c r="Y201" i="5"/>
  <c r="CT200" i="5"/>
  <c r="BX200" i="5"/>
  <c r="BD200" i="5"/>
  <c r="AI200" i="5"/>
  <c r="DB199" i="5"/>
  <c r="CH199" i="5"/>
  <c r="BM199" i="5"/>
  <c r="AS199" i="5"/>
  <c r="CQ198" i="5"/>
  <c r="BW198" i="5"/>
  <c r="BA198" i="5"/>
  <c r="AF198" i="5"/>
  <c r="DA197" i="5"/>
  <c r="CF197" i="5"/>
  <c r="BK197" i="5"/>
  <c r="AP197" i="5"/>
  <c r="CR196" i="5"/>
  <c r="BZ196" i="5"/>
  <c r="BH196" i="5"/>
  <c r="AO196" i="5"/>
  <c r="CT195" i="5"/>
  <c r="CA195" i="5"/>
  <c r="BI195" i="5"/>
  <c r="AQ195" i="5"/>
  <c r="Y195" i="5"/>
  <c r="CU194" i="5"/>
  <c r="CC194" i="5"/>
  <c r="BK194" i="5"/>
  <c r="AR194" i="5"/>
  <c r="Z194" i="5"/>
  <c r="CW193" i="5"/>
  <c r="CE193" i="5"/>
  <c r="BL193" i="5"/>
  <c r="AT193" i="5"/>
  <c r="AB193" i="5"/>
  <c r="CX192" i="5"/>
  <c r="CF192" i="5"/>
  <c r="BN192" i="5"/>
  <c r="AV192" i="5"/>
  <c r="AC192" i="5"/>
  <c r="CZ191" i="5"/>
  <c r="CH191" i="5"/>
  <c r="BO191" i="5"/>
  <c r="AW191" i="5"/>
  <c r="AE191" i="5"/>
  <c r="DB190" i="5"/>
  <c r="CI190" i="5"/>
  <c r="BQ190" i="5"/>
  <c r="AY190" i="5"/>
  <c r="AF190" i="5"/>
  <c r="N190" i="5"/>
  <c r="CK189" i="5"/>
  <c r="BS189" i="5"/>
  <c r="AZ189" i="5"/>
  <c r="AH189" i="5"/>
  <c r="P189" i="5"/>
  <c r="CL188" i="5"/>
  <c r="BT188" i="5"/>
  <c r="BB188" i="5"/>
  <c r="AJ188" i="5"/>
  <c r="CN187" i="5"/>
  <c r="BV187" i="5"/>
  <c r="BC187" i="5"/>
  <c r="AK187" i="5"/>
  <c r="CP186" i="5"/>
  <c r="BW186" i="5"/>
  <c r="AM186" i="5"/>
  <c r="CR185" i="5"/>
  <c r="CB185" i="5"/>
  <c r="BP185" i="5"/>
  <c r="AZ185" i="5"/>
  <c r="AK185" i="5"/>
  <c r="CV184" i="5"/>
  <c r="CJ184" i="5"/>
  <c r="BT184" i="5"/>
  <c r="AQ184" i="5"/>
  <c r="AA184" i="5"/>
  <c r="N184" i="5"/>
  <c r="CM183" i="5"/>
  <c r="CB183" i="5"/>
  <c r="BO183" i="5"/>
  <c r="BC183" i="5"/>
  <c r="AQ183" i="5"/>
  <c r="AE183" i="5"/>
  <c r="R183" i="5"/>
  <c r="S183" i="5" s="1"/>
  <c r="V183" i="5" s="1"/>
  <c r="CV182" i="5"/>
  <c r="CI182" i="5"/>
  <c r="BW182" i="5"/>
  <c r="BK182" i="5"/>
  <c r="AY182" i="5"/>
  <c r="AL182" i="5"/>
  <c r="AA182" i="5"/>
  <c r="N182" i="5"/>
  <c r="CQ181" i="5"/>
  <c r="CE181" i="5"/>
  <c r="BU181" i="5"/>
  <c r="BL181" i="5"/>
  <c r="BC181" i="5"/>
  <c r="AS181" i="5"/>
  <c r="AJ181" i="5"/>
  <c r="AA181" i="5"/>
  <c r="R181" i="5"/>
  <c r="S181" i="5" s="1"/>
  <c r="V181" i="5" s="1"/>
  <c r="CX180" i="5"/>
  <c r="CO180" i="5"/>
  <c r="CF180" i="5"/>
  <c r="BV180" i="5"/>
  <c r="BM180" i="5"/>
  <c r="BD180" i="5"/>
  <c r="AU180" i="5"/>
  <c r="AL180" i="5"/>
  <c r="AC180" i="5"/>
  <c r="CY179" i="5"/>
  <c r="CP179" i="5"/>
  <c r="CG179" i="5"/>
  <c r="BX179" i="5"/>
  <c r="BO179" i="5"/>
  <c r="BF272" i="5"/>
  <c r="CI268" i="5"/>
  <c r="AB265" i="5"/>
  <c r="BJ261" i="5"/>
  <c r="CN257" i="5"/>
  <c r="AF254" i="5"/>
  <c r="BO250" i="5"/>
  <c r="AV247" i="5"/>
  <c r="AL244" i="5"/>
  <c r="AA241" i="5"/>
  <c r="DA237" i="5"/>
  <c r="CP234" i="5"/>
  <c r="O232" i="5"/>
  <c r="AL229" i="5"/>
  <c r="BL226" i="5"/>
  <c r="CJ223" i="5"/>
  <c r="R221" i="5"/>
  <c r="S221" i="5" s="1"/>
  <c r="V221" i="5" s="1"/>
  <c r="AP218" i="5"/>
  <c r="BO215" i="5"/>
  <c r="BC213" i="5"/>
  <c r="BV211" i="5"/>
  <c r="CO209" i="5"/>
  <c r="R208" i="5"/>
  <c r="S208" i="5" s="1"/>
  <c r="V208" i="5" s="1"/>
  <c r="AK206" i="5"/>
  <c r="BD204" i="5"/>
  <c r="BV202" i="5"/>
  <c r="CO200" i="5"/>
  <c r="AM197" i="5"/>
  <c r="BX195" i="5"/>
  <c r="BJ192" i="5"/>
  <c r="CX190" i="5"/>
  <c r="AW189" i="5"/>
  <c r="CK187" i="5"/>
  <c r="AI186" i="5"/>
  <c r="CU184" i="5"/>
  <c r="CZ183" i="5"/>
  <c r="BB183" i="5"/>
  <c r="CU182" i="5"/>
  <c r="AV182" i="5"/>
  <c r="CO181" i="5"/>
  <c r="BA181" i="5"/>
  <c r="BU180" i="5"/>
  <c r="AK180" i="5"/>
  <c r="CO179" i="5"/>
  <c r="BF179" i="5"/>
  <c r="AM179" i="5"/>
  <c r="CR178" i="5"/>
  <c r="BZ178" i="5"/>
  <c r="BJ178" i="5"/>
  <c r="AW178" i="5"/>
  <c r="AL178" i="5"/>
  <c r="Y178" i="5"/>
  <c r="N178" i="5"/>
  <c r="CS177" i="5"/>
  <c r="CJ177" i="5"/>
  <c r="CA177" i="5"/>
  <c r="BR177" i="5"/>
  <c r="BI177" i="5"/>
  <c r="AZ177" i="5"/>
  <c r="AQ177" i="5"/>
  <c r="AG177" i="5"/>
  <c r="X177" i="5"/>
  <c r="O177" i="5"/>
  <c r="CU176" i="5"/>
  <c r="CL176" i="5"/>
  <c r="CC176" i="5"/>
  <c r="BT176" i="5"/>
  <c r="BJ176" i="5"/>
  <c r="BA176" i="5"/>
  <c r="AR176" i="5"/>
  <c r="AI176" i="5"/>
  <c r="Z176" i="5"/>
  <c r="CW175" i="5"/>
  <c r="CM175" i="5"/>
  <c r="CD175" i="5"/>
  <c r="BU175" i="5"/>
  <c r="BL175" i="5"/>
  <c r="BC175" i="5"/>
  <c r="AT175" i="5"/>
  <c r="AK175" i="5"/>
  <c r="AA175" i="5"/>
  <c r="R175" i="5"/>
  <c r="CX174" i="5"/>
  <c r="CO174" i="5"/>
  <c r="CF174" i="5"/>
  <c r="BW174" i="5"/>
  <c r="BN174" i="5"/>
  <c r="BD174" i="5"/>
  <c r="AU174" i="5"/>
  <c r="AL174" i="5"/>
  <c r="AC174" i="5"/>
  <c r="CZ173" i="5"/>
  <c r="CQ173" i="5"/>
  <c r="CG173" i="5"/>
  <c r="BX173" i="5"/>
  <c r="BO173" i="5"/>
  <c r="BF173" i="5"/>
  <c r="AW173" i="5"/>
  <c r="AN173" i="5"/>
  <c r="AE173" i="5"/>
  <c r="DA172" i="5"/>
  <c r="CR172" i="5"/>
  <c r="CI172" i="5"/>
  <c r="BZ172" i="5"/>
  <c r="BQ172" i="5"/>
  <c r="BH172" i="5"/>
  <c r="AX172" i="5"/>
  <c r="AO172" i="5"/>
  <c r="AF172" i="5"/>
  <c r="N172" i="5"/>
  <c r="CT171" i="5"/>
  <c r="CK171" i="5"/>
  <c r="CA171" i="5"/>
  <c r="BR171" i="5"/>
  <c r="BI171" i="5"/>
  <c r="AZ171" i="5"/>
  <c r="AQ171" i="5"/>
  <c r="AH171" i="5"/>
  <c r="Y171" i="5"/>
  <c r="O171" i="5"/>
  <c r="CU170" i="5"/>
  <c r="CL170" i="5"/>
  <c r="CC170" i="5"/>
  <c r="BT170" i="5"/>
  <c r="BK170" i="5"/>
  <c r="BB170" i="5"/>
  <c r="AR170" i="5"/>
  <c r="AI170" i="5"/>
  <c r="Z170" i="5"/>
  <c r="CW169" i="5"/>
  <c r="CN169" i="5"/>
  <c r="CE169" i="5"/>
  <c r="BU169" i="5"/>
  <c r="BL169" i="5"/>
  <c r="BC169" i="5"/>
  <c r="AT169" i="5"/>
  <c r="AK169" i="5"/>
  <c r="AB169" i="5"/>
  <c r="CX168" i="5"/>
  <c r="CO168" i="5"/>
  <c r="CF168" i="5"/>
  <c r="BW168" i="5"/>
  <c r="BN168" i="5"/>
  <c r="AV168" i="5"/>
  <c r="AL168" i="5"/>
  <c r="AC168" i="5"/>
  <c r="CZ167" i="5"/>
  <c r="CQ167" i="5"/>
  <c r="CH167" i="5"/>
  <c r="BY167" i="5"/>
  <c r="BO167" i="5"/>
  <c r="BF167" i="5"/>
  <c r="AW167" i="5"/>
  <c r="AN167" i="5"/>
  <c r="AE167" i="5"/>
  <c r="DB166" i="5"/>
  <c r="CR166" i="5"/>
  <c r="CI166" i="5"/>
  <c r="BZ166" i="5"/>
  <c r="BQ166" i="5"/>
  <c r="BH166" i="5"/>
  <c r="AY166" i="5"/>
  <c r="AP166" i="5"/>
  <c r="AF166" i="5"/>
  <c r="N166" i="5"/>
  <c r="CT165" i="5"/>
  <c r="CK165" i="5"/>
  <c r="CB165" i="5"/>
  <c r="BS165" i="5"/>
  <c r="BI165" i="5"/>
  <c r="AZ165" i="5"/>
  <c r="AQ165" i="5"/>
  <c r="AH165" i="5"/>
  <c r="Y165" i="5"/>
  <c r="P165" i="5"/>
  <c r="CV164" i="5"/>
  <c r="CL164" i="5"/>
  <c r="CC164" i="5"/>
  <c r="BT164" i="5"/>
  <c r="BK164" i="5"/>
  <c r="BB164" i="5"/>
  <c r="AS164" i="5"/>
  <c r="AJ164" i="5"/>
  <c r="Z164" i="5"/>
  <c r="CW163" i="5"/>
  <c r="CN163" i="5"/>
  <c r="CE163" i="5"/>
  <c r="BV163" i="5"/>
  <c r="BM163" i="5"/>
  <c r="BC163" i="5"/>
  <c r="AT163" i="5"/>
  <c r="AK163" i="5"/>
  <c r="AB163" i="5"/>
  <c r="CY162" i="5"/>
  <c r="CP162" i="5"/>
  <c r="CF162" i="5"/>
  <c r="BW162" i="5"/>
  <c r="BN162" i="5"/>
  <c r="AV162" i="5"/>
  <c r="AM162" i="5"/>
  <c r="AD162" i="5"/>
  <c r="CZ161" i="5"/>
  <c r="CQ161" i="5"/>
  <c r="CH161" i="5"/>
  <c r="BY161" i="5"/>
  <c r="BP161" i="5"/>
  <c r="BG161" i="5"/>
  <c r="AW161" i="5"/>
  <c r="AN161" i="5"/>
  <c r="AE161" i="5"/>
  <c r="DB160" i="5"/>
  <c r="CS160" i="5"/>
  <c r="CJ160" i="5"/>
  <c r="BZ160" i="5"/>
  <c r="BQ160" i="5"/>
  <c r="BH160" i="5"/>
  <c r="AY160" i="5"/>
  <c r="AP160" i="5"/>
  <c r="AG160" i="5"/>
  <c r="X160" i="5"/>
  <c r="N160" i="5"/>
  <c r="CT159" i="5"/>
  <c r="CK159" i="5"/>
  <c r="CB159" i="5"/>
  <c r="BS159" i="5"/>
  <c r="BJ159" i="5"/>
  <c r="BA159" i="5"/>
  <c r="AQ159" i="5"/>
  <c r="AH159" i="5"/>
  <c r="Y159" i="5"/>
  <c r="P159" i="5"/>
  <c r="CV158" i="5"/>
  <c r="CM158" i="5"/>
  <c r="CD158" i="5"/>
  <c r="BT158" i="5"/>
  <c r="BK158" i="5"/>
  <c r="BB158" i="5"/>
  <c r="AS158" i="5"/>
  <c r="AJ158" i="5"/>
  <c r="AA158" i="5"/>
  <c r="R158" i="5"/>
  <c r="CW157" i="5"/>
  <c r="CN157" i="5"/>
  <c r="CE157" i="5"/>
  <c r="BV157" i="5"/>
  <c r="BM157" i="5"/>
  <c r="BD157" i="5"/>
  <c r="AU157" i="5"/>
  <c r="AK157" i="5"/>
  <c r="AB157" i="5"/>
  <c r="CY156" i="5"/>
  <c r="CP156" i="5"/>
  <c r="CG156" i="5"/>
  <c r="BX156" i="5"/>
  <c r="BN156" i="5"/>
  <c r="AV156" i="5"/>
  <c r="AM156" i="5"/>
  <c r="AD156" i="5"/>
  <c r="DA155" i="5"/>
  <c r="CQ155" i="5"/>
  <c r="CH155" i="5"/>
  <c r="BY155" i="5"/>
  <c r="BP155" i="5"/>
  <c r="BG155" i="5"/>
  <c r="AX155" i="5"/>
  <c r="AO155" i="5"/>
  <c r="AE155" i="5"/>
  <c r="DB154" i="5"/>
  <c r="CS154" i="5"/>
  <c r="CJ154" i="5"/>
  <c r="CA154" i="5"/>
  <c r="BR154" i="5"/>
  <c r="BH154" i="5"/>
  <c r="AY154" i="5"/>
  <c r="AP154" i="5"/>
  <c r="AG154" i="5"/>
  <c r="X154" i="5"/>
  <c r="O154" i="5"/>
  <c r="CU153" i="5"/>
  <c r="CK153" i="5"/>
  <c r="CB153" i="5"/>
  <c r="BS153" i="5"/>
  <c r="BJ153" i="5"/>
  <c r="BA153" i="5"/>
  <c r="AR153" i="5"/>
  <c r="AI153" i="5"/>
  <c r="Y153" i="5"/>
  <c r="P153" i="5"/>
  <c r="CV152" i="5"/>
  <c r="CM152" i="5"/>
  <c r="CD152" i="5"/>
  <c r="BU152" i="5"/>
  <c r="BL152" i="5"/>
  <c r="BB152" i="5"/>
  <c r="AS152" i="5"/>
  <c r="AJ152" i="5"/>
  <c r="AA152" i="5"/>
  <c r="R152" i="5"/>
  <c r="CX151" i="5"/>
  <c r="CO151" i="5"/>
  <c r="CE151" i="5"/>
  <c r="BV151" i="5"/>
  <c r="BM151" i="5"/>
  <c r="BD151" i="5"/>
  <c r="AU151" i="5"/>
  <c r="AL151" i="5"/>
  <c r="AC151" i="5"/>
  <c r="CY150" i="5"/>
  <c r="CP150" i="5"/>
  <c r="CG150" i="5"/>
  <c r="BX150" i="5"/>
  <c r="BO150" i="5"/>
  <c r="BF150" i="5"/>
  <c r="AV150" i="5"/>
  <c r="AM150" i="5"/>
  <c r="AD150" i="5"/>
  <c r="DA149" i="5"/>
  <c r="CR149" i="5"/>
  <c r="CI149" i="5"/>
  <c r="BY149" i="5"/>
  <c r="BP149" i="5"/>
  <c r="BG149" i="5"/>
  <c r="AX149" i="5"/>
  <c r="AO149" i="5"/>
  <c r="AF149" i="5"/>
  <c r="DB148" i="5"/>
  <c r="CS148" i="5"/>
  <c r="CJ148" i="5"/>
  <c r="CA148" i="5"/>
  <c r="BR148" i="5"/>
  <c r="BI148" i="5"/>
  <c r="AZ148" i="5"/>
  <c r="AP148" i="5"/>
  <c r="AG148" i="5"/>
  <c r="X148" i="5"/>
  <c r="O148" i="5"/>
  <c r="CU147" i="5"/>
  <c r="CL147" i="5"/>
  <c r="CC147" i="5"/>
  <c r="BS147" i="5"/>
  <c r="BJ147" i="5"/>
  <c r="BA147" i="5"/>
  <c r="AR147" i="5"/>
  <c r="AI147" i="5"/>
  <c r="Z147" i="5"/>
  <c r="CV146" i="5"/>
  <c r="CM146" i="5"/>
  <c r="CD146" i="5"/>
  <c r="BU146" i="5"/>
  <c r="BL146" i="5"/>
  <c r="BD146" i="5"/>
  <c r="AV146" i="5"/>
  <c r="AN146" i="5"/>
  <c r="AF146" i="5"/>
  <c r="X146" i="5"/>
  <c r="P146" i="5"/>
  <c r="CW145" i="5"/>
  <c r="CO145" i="5"/>
  <c r="CG145" i="5"/>
  <c r="BY145" i="5"/>
  <c r="BQ145" i="5"/>
  <c r="BI145" i="5"/>
  <c r="BA145" i="5"/>
  <c r="AS145" i="5"/>
  <c r="AK145" i="5"/>
  <c r="AC145" i="5"/>
  <c r="DB144" i="5"/>
  <c r="CT144" i="5"/>
  <c r="CL144" i="5"/>
  <c r="CD144" i="5"/>
  <c r="BV144" i="5"/>
  <c r="BN144" i="5"/>
  <c r="BF144" i="5"/>
  <c r="AX144" i="5"/>
  <c r="AP144" i="5"/>
  <c r="AH144" i="5"/>
  <c r="Z144" i="5"/>
  <c r="R144" i="5"/>
  <c r="CY143" i="5"/>
  <c r="CQ143" i="5"/>
  <c r="CI143" i="5"/>
  <c r="CA143" i="5"/>
  <c r="BS143" i="5"/>
  <c r="BK143" i="5"/>
  <c r="BC143" i="5"/>
  <c r="AU143" i="5"/>
  <c r="AM143" i="5"/>
  <c r="AE143" i="5"/>
  <c r="O143" i="5"/>
  <c r="CV142" i="5"/>
  <c r="CN142" i="5"/>
  <c r="CF142" i="5"/>
  <c r="BX142" i="5"/>
  <c r="BP142" i="5"/>
  <c r="BH142" i="5"/>
  <c r="AZ142" i="5"/>
  <c r="AR142" i="5"/>
  <c r="AJ142" i="5"/>
  <c r="AB142" i="5"/>
  <c r="DA141" i="5"/>
  <c r="CS141" i="5"/>
  <c r="CK141" i="5"/>
  <c r="CC141" i="5"/>
  <c r="BU141" i="5"/>
  <c r="BM141" i="5"/>
  <c r="AW141" i="5"/>
  <c r="AO141" i="5"/>
  <c r="AG141" i="5"/>
  <c r="Y141" i="5"/>
  <c r="CX140" i="5"/>
  <c r="CP140" i="5"/>
  <c r="CH140" i="5"/>
  <c r="BZ140" i="5"/>
  <c r="BR140" i="5"/>
  <c r="BJ140" i="5"/>
  <c r="BB140" i="5"/>
  <c r="AT140" i="5"/>
  <c r="AL140" i="5"/>
  <c r="AD140" i="5"/>
  <c r="N140" i="5"/>
  <c r="CU139" i="5"/>
  <c r="CM139" i="5"/>
  <c r="CE139" i="5"/>
  <c r="BW139" i="5"/>
  <c r="BO139" i="5"/>
  <c r="BG139" i="5"/>
  <c r="AY139" i="5"/>
  <c r="AQ139" i="5"/>
  <c r="AI139" i="5"/>
  <c r="AA139" i="5"/>
  <c r="CZ138" i="5"/>
  <c r="CR138" i="5"/>
  <c r="CJ138" i="5"/>
  <c r="CB138" i="5"/>
  <c r="BT138" i="5"/>
  <c r="BL138" i="5"/>
  <c r="BD138" i="5"/>
  <c r="AV138" i="5"/>
  <c r="AN138" i="5"/>
  <c r="AF138" i="5"/>
  <c r="X138" i="5"/>
  <c r="P138" i="5"/>
  <c r="CW137" i="5"/>
  <c r="CO137" i="5"/>
  <c r="CG137" i="5"/>
  <c r="BY137" i="5"/>
  <c r="BQ137" i="5"/>
  <c r="BI137" i="5"/>
  <c r="BA137" i="5"/>
  <c r="AS137" i="5"/>
  <c r="AK137" i="5"/>
  <c r="AC137" i="5"/>
  <c r="DB136" i="5"/>
  <c r="CT136" i="5"/>
  <c r="CL136" i="5"/>
  <c r="CD136" i="5"/>
  <c r="BV136" i="5"/>
  <c r="BN136" i="5"/>
  <c r="BF136" i="5"/>
  <c r="AX136" i="5"/>
  <c r="AP136" i="5"/>
  <c r="AH136" i="5"/>
  <c r="Z136" i="5"/>
  <c r="R136" i="5"/>
  <c r="CY135" i="5"/>
  <c r="CQ135" i="5"/>
  <c r="CI135" i="5"/>
  <c r="CA135" i="5"/>
  <c r="BS135" i="5"/>
  <c r="BK135" i="5"/>
  <c r="BC135" i="5"/>
  <c r="AU135" i="5"/>
  <c r="AM135" i="5"/>
  <c r="AE135" i="5"/>
  <c r="O135" i="5"/>
  <c r="CV134" i="5"/>
  <c r="CN134" i="5"/>
  <c r="CF134" i="5"/>
  <c r="BX134" i="5"/>
  <c r="BP134" i="5"/>
  <c r="BH134" i="5"/>
  <c r="AZ134" i="5"/>
  <c r="AR134" i="5"/>
  <c r="AJ134" i="5"/>
  <c r="AB134" i="5"/>
  <c r="DA133" i="5"/>
  <c r="CS133" i="5"/>
  <c r="CK133" i="5"/>
  <c r="CC133" i="5"/>
  <c r="BU133" i="5"/>
  <c r="BM133" i="5"/>
  <c r="AW133" i="5"/>
  <c r="AO133" i="5"/>
  <c r="AG133" i="5"/>
  <c r="Y133" i="5"/>
  <c r="CX132" i="5"/>
  <c r="CP132" i="5"/>
  <c r="CH132" i="5"/>
  <c r="BZ132" i="5"/>
  <c r="BR132" i="5"/>
  <c r="BJ132" i="5"/>
  <c r="BB132" i="5"/>
  <c r="AT132" i="5"/>
  <c r="AL132" i="5"/>
  <c r="AD132" i="5"/>
  <c r="N132" i="5"/>
  <c r="CU131" i="5"/>
  <c r="CM131" i="5"/>
  <c r="CE131" i="5"/>
  <c r="BW131" i="5"/>
  <c r="BO131" i="5"/>
  <c r="BG131" i="5"/>
  <c r="AY131" i="5"/>
  <c r="AQ131" i="5"/>
  <c r="AI131" i="5"/>
  <c r="AA131" i="5"/>
  <c r="CZ130" i="5"/>
  <c r="CR130" i="5"/>
  <c r="CJ130" i="5"/>
  <c r="CB130" i="5"/>
  <c r="BT130" i="5"/>
  <c r="BL130" i="5"/>
  <c r="BD130" i="5"/>
  <c r="AV130" i="5"/>
  <c r="AN130" i="5"/>
  <c r="AF130" i="5"/>
  <c r="X130" i="5"/>
  <c r="P130" i="5"/>
  <c r="CW129" i="5"/>
  <c r="CO129" i="5"/>
  <c r="CG129" i="5"/>
  <c r="BY129" i="5"/>
  <c r="BQ129" i="5"/>
  <c r="BI129" i="5"/>
  <c r="BA129" i="5"/>
  <c r="AS129" i="5"/>
  <c r="AK129" i="5"/>
  <c r="AC129" i="5"/>
  <c r="DB128" i="5"/>
  <c r="CT128" i="5"/>
  <c r="CL128" i="5"/>
  <c r="CD128" i="5"/>
  <c r="BV128" i="5"/>
  <c r="BN128" i="5"/>
  <c r="BF128" i="5"/>
  <c r="AX128" i="5"/>
  <c r="AP128" i="5"/>
  <c r="AH128" i="5"/>
  <c r="Z128" i="5"/>
  <c r="R128" i="5"/>
  <c r="CY127" i="5"/>
  <c r="CQ127" i="5"/>
  <c r="CI127" i="5"/>
  <c r="CA127" i="5"/>
  <c r="BS127" i="5"/>
  <c r="BK127" i="5"/>
  <c r="BC127" i="5"/>
  <c r="AU127" i="5"/>
  <c r="AM127" i="5"/>
  <c r="AE127" i="5"/>
  <c r="O127" i="5"/>
  <c r="CV126" i="5"/>
  <c r="CN126" i="5"/>
  <c r="CF126" i="5"/>
  <c r="BX126" i="5"/>
  <c r="BP126" i="5"/>
  <c r="BH126" i="5"/>
  <c r="AZ126" i="5"/>
  <c r="AR126" i="5"/>
  <c r="AJ126" i="5"/>
  <c r="AB126" i="5"/>
  <c r="DA125" i="5"/>
  <c r="CS125" i="5"/>
  <c r="CK125" i="5"/>
  <c r="CC125" i="5"/>
  <c r="BU125" i="5"/>
  <c r="BM125" i="5"/>
  <c r="AW125" i="5"/>
  <c r="AO125" i="5"/>
  <c r="AG125" i="5"/>
  <c r="Y125" i="5"/>
  <c r="CX124" i="5"/>
  <c r="CP124" i="5"/>
  <c r="CH124" i="5"/>
  <c r="BZ124" i="5"/>
  <c r="BR124" i="5"/>
  <c r="BJ124" i="5"/>
  <c r="BB124" i="5"/>
  <c r="AT124" i="5"/>
  <c r="AL124" i="5"/>
  <c r="AD124" i="5"/>
  <c r="N124" i="5"/>
  <c r="CU123" i="5"/>
  <c r="CM123" i="5"/>
  <c r="CE123" i="5"/>
  <c r="BW123" i="5"/>
  <c r="BO123" i="5"/>
  <c r="BG123" i="5"/>
  <c r="AY123" i="5"/>
  <c r="AQ123" i="5"/>
  <c r="AI123" i="5"/>
  <c r="AA123" i="5"/>
  <c r="CZ122" i="5"/>
  <c r="CR122" i="5"/>
  <c r="CJ122" i="5"/>
  <c r="BU275" i="5"/>
  <c r="O272" i="5"/>
  <c r="AW268" i="5"/>
  <c r="CA264" i="5"/>
  <c r="AY257" i="5"/>
  <c r="CC253" i="5"/>
  <c r="Y250" i="5"/>
  <c r="N247" i="5"/>
  <c r="CP243" i="5"/>
  <c r="CD240" i="5"/>
  <c r="BS237" i="5"/>
  <c r="BW231" i="5"/>
  <c r="CW228" i="5"/>
  <c r="AC226" i="5"/>
  <c r="BC223" i="5"/>
  <c r="CC220" i="5"/>
  <c r="CY217" i="5"/>
  <c r="AI215" i="5"/>
  <c r="AH213" i="5"/>
  <c r="BA211" i="5"/>
  <c r="BS209" i="5"/>
  <c r="CL207" i="5"/>
  <c r="P206" i="5"/>
  <c r="AH204" i="5"/>
  <c r="BB202" i="5"/>
  <c r="BU200" i="5"/>
  <c r="CN198" i="5"/>
  <c r="R197" i="5"/>
  <c r="BF195" i="5"/>
  <c r="CS193" i="5"/>
  <c r="AR192" i="5"/>
  <c r="CF190" i="5"/>
  <c r="AE189" i="5"/>
  <c r="BR187" i="5"/>
  <c r="CF184" i="5"/>
  <c r="CQ183" i="5"/>
  <c r="AT183" i="5"/>
  <c r="CM182" i="5"/>
  <c r="AP182" i="5"/>
  <c r="CG181" i="5"/>
  <c r="AV181" i="5"/>
  <c r="CZ180" i="5"/>
  <c r="BP180" i="5"/>
  <c r="AE180" i="5"/>
  <c r="CI179" i="5"/>
  <c r="AL179" i="5"/>
  <c r="CQ178" i="5"/>
  <c r="BX178" i="5"/>
  <c r="BG178" i="5"/>
  <c r="AV178" i="5"/>
  <c r="AI178" i="5"/>
  <c r="DA177" i="5"/>
  <c r="CR177" i="5"/>
  <c r="CI177" i="5"/>
  <c r="BZ177" i="5"/>
  <c r="BQ177" i="5"/>
  <c r="BH177" i="5"/>
  <c r="AY177" i="5"/>
  <c r="AO177" i="5"/>
  <c r="AF177" i="5"/>
  <c r="N177" i="5"/>
  <c r="CT176" i="5"/>
  <c r="CK176" i="5"/>
  <c r="CB176" i="5"/>
  <c r="BR176" i="5"/>
  <c r="BI176" i="5"/>
  <c r="AZ176" i="5"/>
  <c r="AQ176" i="5"/>
  <c r="AH176" i="5"/>
  <c r="Y176" i="5"/>
  <c r="P176" i="5"/>
  <c r="CU175" i="5"/>
  <c r="CL175" i="5"/>
  <c r="CC175" i="5"/>
  <c r="BT175" i="5"/>
  <c r="BK175" i="5"/>
  <c r="BB175" i="5"/>
  <c r="AS175" i="5"/>
  <c r="AI175" i="5"/>
  <c r="Z175" i="5"/>
  <c r="CW174" i="5"/>
  <c r="CN174" i="5"/>
  <c r="CE174" i="5"/>
  <c r="BV174" i="5"/>
  <c r="BL174" i="5"/>
  <c r="BC174" i="5"/>
  <c r="AT174" i="5"/>
  <c r="AK174" i="5"/>
  <c r="AB174" i="5"/>
  <c r="CY173" i="5"/>
  <c r="CO173" i="5"/>
  <c r="CF173" i="5"/>
  <c r="BW173" i="5"/>
  <c r="BN173" i="5"/>
  <c r="AV173" i="5"/>
  <c r="AM173" i="5"/>
  <c r="AC173" i="5"/>
  <c r="CZ172" i="5"/>
  <c r="CQ172" i="5"/>
  <c r="CH172" i="5"/>
  <c r="BY172" i="5"/>
  <c r="BP172" i="5"/>
  <c r="BF172" i="5"/>
  <c r="AW172" i="5"/>
  <c r="AN172" i="5"/>
  <c r="AE172" i="5"/>
  <c r="DB171" i="5"/>
  <c r="CS171" i="5"/>
  <c r="CI171" i="5"/>
  <c r="BZ171" i="5"/>
  <c r="BQ171" i="5"/>
  <c r="BH171" i="5"/>
  <c r="AY171" i="5"/>
  <c r="AP171" i="5"/>
  <c r="AG171" i="5"/>
  <c r="N171" i="5"/>
  <c r="CT170" i="5"/>
  <c r="CK170" i="5"/>
  <c r="CB170" i="5"/>
  <c r="BS170" i="5"/>
  <c r="BJ170" i="5"/>
  <c r="AZ170" i="5"/>
  <c r="AQ170" i="5"/>
  <c r="AH170" i="5"/>
  <c r="Y170" i="5"/>
  <c r="P170" i="5"/>
  <c r="CV169" i="5"/>
  <c r="CM169" i="5"/>
  <c r="CC169" i="5"/>
  <c r="BT169" i="5"/>
  <c r="BK169" i="5"/>
  <c r="BB169" i="5"/>
  <c r="AS169" i="5"/>
  <c r="AJ169" i="5"/>
  <c r="AA169" i="5"/>
  <c r="CW168" i="5"/>
  <c r="CN168" i="5"/>
  <c r="CE168" i="5"/>
  <c r="BV168" i="5"/>
  <c r="BM168" i="5"/>
  <c r="BD168" i="5"/>
  <c r="AT168" i="5"/>
  <c r="AK168" i="5"/>
  <c r="AB168" i="5"/>
  <c r="CY167" i="5"/>
  <c r="CP167" i="5"/>
  <c r="CG167" i="5"/>
  <c r="BW167" i="5"/>
  <c r="BN167" i="5"/>
  <c r="AV167" i="5"/>
  <c r="AM167" i="5"/>
  <c r="AD167" i="5"/>
  <c r="CZ166" i="5"/>
  <c r="CQ166" i="5"/>
  <c r="CH166" i="5"/>
  <c r="BY166" i="5"/>
  <c r="BP166" i="5"/>
  <c r="BG166" i="5"/>
  <c r="AX166" i="5"/>
  <c r="AN166" i="5"/>
  <c r="AE166" i="5"/>
  <c r="DB165" i="5"/>
  <c r="CS165" i="5"/>
  <c r="CJ165" i="5"/>
  <c r="CA165" i="5"/>
  <c r="BQ165" i="5"/>
  <c r="BH165" i="5"/>
  <c r="AY165" i="5"/>
  <c r="AP165" i="5"/>
  <c r="AG165" i="5"/>
  <c r="X165" i="5"/>
  <c r="O165" i="5"/>
  <c r="CT164" i="5"/>
  <c r="CK164" i="5"/>
  <c r="CB164" i="5"/>
  <c r="BS164" i="5"/>
  <c r="BJ164" i="5"/>
  <c r="BA164" i="5"/>
  <c r="AR164" i="5"/>
  <c r="AH164" i="5"/>
  <c r="Y164" i="5"/>
  <c r="P164" i="5"/>
  <c r="CV163" i="5"/>
  <c r="CM163" i="5"/>
  <c r="CD163" i="5"/>
  <c r="BU163" i="5"/>
  <c r="BK163" i="5"/>
  <c r="BB163" i="5"/>
  <c r="AS163" i="5"/>
  <c r="AJ163" i="5"/>
  <c r="AA163" i="5"/>
  <c r="R163" i="5"/>
  <c r="CX162" i="5"/>
  <c r="CN162" i="5"/>
  <c r="CE162" i="5"/>
  <c r="BV162" i="5"/>
  <c r="BM162" i="5"/>
  <c r="BD162" i="5"/>
  <c r="AU162" i="5"/>
  <c r="AL162" i="5"/>
  <c r="AB162" i="5"/>
  <c r="CY161" i="5"/>
  <c r="CP161" i="5"/>
  <c r="CG161" i="5"/>
  <c r="BX161" i="5"/>
  <c r="BO161" i="5"/>
  <c r="AV161" i="5"/>
  <c r="AM161" i="5"/>
  <c r="AD161" i="5"/>
  <c r="DA160" i="5"/>
  <c r="CR160" i="5"/>
  <c r="CH160" i="5"/>
  <c r="BY160" i="5"/>
  <c r="BP160" i="5"/>
  <c r="BG160" i="5"/>
  <c r="AX160" i="5"/>
  <c r="AO160" i="5"/>
  <c r="AF160" i="5"/>
  <c r="DB159" i="5"/>
  <c r="CS159" i="5"/>
  <c r="CJ159" i="5"/>
  <c r="CA159" i="5"/>
  <c r="BR159" i="5"/>
  <c r="BI159" i="5"/>
  <c r="AY159" i="5"/>
  <c r="AP159" i="5"/>
  <c r="AG159" i="5"/>
  <c r="X159" i="5"/>
  <c r="O159" i="5"/>
  <c r="CU158" i="5"/>
  <c r="CL158" i="5"/>
  <c r="CB158" i="5"/>
  <c r="BS158" i="5"/>
  <c r="BJ158" i="5"/>
  <c r="BA158" i="5"/>
  <c r="AR158" i="5"/>
  <c r="AI158" i="5"/>
  <c r="Z158" i="5"/>
  <c r="P158" i="5"/>
  <c r="CV157" i="5"/>
  <c r="CM157" i="5"/>
  <c r="CD157" i="5"/>
  <c r="BU157" i="5"/>
  <c r="BL157" i="5"/>
  <c r="BC157" i="5"/>
  <c r="AS157" i="5"/>
  <c r="AJ157" i="5"/>
  <c r="AA157" i="5"/>
  <c r="R157" i="5"/>
  <c r="S157" i="5" s="1"/>
  <c r="V157" i="5" s="1"/>
  <c r="CX156" i="5"/>
  <c r="CO156" i="5"/>
  <c r="CF156" i="5"/>
  <c r="BV156" i="5"/>
  <c r="BM156" i="5"/>
  <c r="BD156" i="5"/>
  <c r="AU156" i="5"/>
  <c r="AL156" i="5"/>
  <c r="AC156" i="5"/>
  <c r="CY155" i="5"/>
  <c r="CP155" i="5"/>
  <c r="CG155" i="5"/>
  <c r="BX155" i="5"/>
  <c r="BO155" i="5"/>
  <c r="BF155" i="5"/>
  <c r="AW155" i="5"/>
  <c r="AM155" i="5"/>
  <c r="AD155" i="5"/>
  <c r="DA154" i="5"/>
  <c r="CR154" i="5"/>
  <c r="CI154" i="5"/>
  <c r="BZ154" i="5"/>
  <c r="BP154" i="5"/>
  <c r="BG154" i="5"/>
  <c r="AX154" i="5"/>
  <c r="AO154" i="5"/>
  <c r="AF154" i="5"/>
  <c r="N154" i="5"/>
  <c r="CS153" i="5"/>
  <c r="CJ153" i="5"/>
  <c r="CA153" i="5"/>
  <c r="BR153" i="5"/>
  <c r="BI153" i="5"/>
  <c r="AZ153" i="5"/>
  <c r="AQ153" i="5"/>
  <c r="AG153" i="5"/>
  <c r="X153" i="5"/>
  <c r="O153" i="5"/>
  <c r="CU152" i="5"/>
  <c r="CL152" i="5"/>
  <c r="CC152" i="5"/>
  <c r="BT152" i="5"/>
  <c r="BJ152" i="5"/>
  <c r="BA152" i="5"/>
  <c r="AR152" i="5"/>
  <c r="AI152" i="5"/>
  <c r="Z152" i="5"/>
  <c r="CW151" i="5"/>
  <c r="CM151" i="5"/>
  <c r="CD151" i="5"/>
  <c r="BU151" i="5"/>
  <c r="BL151" i="5"/>
  <c r="BC151" i="5"/>
  <c r="AT151" i="5"/>
  <c r="AK151" i="5"/>
  <c r="AA151" i="5"/>
  <c r="R151" i="5"/>
  <c r="CX150" i="5"/>
  <c r="CO150" i="5"/>
  <c r="CF150" i="5"/>
  <c r="BW150" i="5"/>
  <c r="BN150" i="5"/>
  <c r="BD150" i="5"/>
  <c r="AU150" i="5"/>
  <c r="AL150" i="5"/>
  <c r="AC150" i="5"/>
  <c r="CZ149" i="5"/>
  <c r="CQ149" i="5"/>
  <c r="CG149" i="5"/>
  <c r="BX149" i="5"/>
  <c r="BO149" i="5"/>
  <c r="BF149" i="5"/>
  <c r="AW149" i="5"/>
  <c r="AN149" i="5"/>
  <c r="AE149" i="5"/>
  <c r="DA148" i="5"/>
  <c r="CR148" i="5"/>
  <c r="CI148" i="5"/>
  <c r="BZ148" i="5"/>
  <c r="BQ148" i="5"/>
  <c r="BH148" i="5"/>
  <c r="AX148" i="5"/>
  <c r="AO148" i="5"/>
  <c r="AF148" i="5"/>
  <c r="N148" i="5"/>
  <c r="CT147" i="5"/>
  <c r="CK147" i="5"/>
  <c r="CA147" i="5"/>
  <c r="BR147" i="5"/>
  <c r="BI147" i="5"/>
  <c r="AZ147" i="5"/>
  <c r="AQ147" i="5"/>
  <c r="AH147" i="5"/>
  <c r="Y147" i="5"/>
  <c r="O147" i="5"/>
  <c r="CU146" i="5"/>
  <c r="CL146" i="5"/>
  <c r="CC146" i="5"/>
  <c r="BT146" i="5"/>
  <c r="BK146" i="5"/>
  <c r="BC146" i="5"/>
  <c r="AU146" i="5"/>
  <c r="AM146" i="5"/>
  <c r="AE146" i="5"/>
  <c r="O146" i="5"/>
  <c r="CV145" i="5"/>
  <c r="CN145" i="5"/>
  <c r="CF145" i="5"/>
  <c r="BX145" i="5"/>
  <c r="BP145" i="5"/>
  <c r="BH145" i="5"/>
  <c r="AZ145" i="5"/>
  <c r="AR145" i="5"/>
  <c r="AJ145" i="5"/>
  <c r="AB145" i="5"/>
  <c r="DA144" i="5"/>
  <c r="CS144" i="5"/>
  <c r="CK144" i="5"/>
  <c r="CC144" i="5"/>
  <c r="BU144" i="5"/>
  <c r="BM144" i="5"/>
  <c r="AW144" i="5"/>
  <c r="AO144" i="5"/>
  <c r="AG144" i="5"/>
  <c r="Y144" i="5"/>
  <c r="CX143" i="5"/>
  <c r="CP143" i="5"/>
  <c r="CH143" i="5"/>
  <c r="BZ143" i="5"/>
  <c r="BR143" i="5"/>
  <c r="BJ143" i="5"/>
  <c r="BB143" i="5"/>
  <c r="AT143" i="5"/>
  <c r="AL143" i="5"/>
  <c r="AD143" i="5"/>
  <c r="N143" i="5"/>
  <c r="CU142" i="5"/>
  <c r="CM142" i="5"/>
  <c r="CE142" i="5"/>
  <c r="BW142" i="5"/>
  <c r="BO142" i="5"/>
  <c r="BG142" i="5"/>
  <c r="AY142" i="5"/>
  <c r="AQ142" i="5"/>
  <c r="AI142" i="5"/>
  <c r="AA142" i="5"/>
  <c r="CZ141" i="5"/>
  <c r="CR141" i="5"/>
  <c r="CJ141" i="5"/>
  <c r="CB141" i="5"/>
  <c r="BT141" i="5"/>
  <c r="BL141" i="5"/>
  <c r="BD141" i="5"/>
  <c r="AV141" i="5"/>
  <c r="AN141" i="5"/>
  <c r="AF141" i="5"/>
  <c r="X141" i="5"/>
  <c r="P141" i="5"/>
  <c r="CW140" i="5"/>
  <c r="CO140" i="5"/>
  <c r="CG140" i="5"/>
  <c r="BY140" i="5"/>
  <c r="BQ140" i="5"/>
  <c r="BI140" i="5"/>
  <c r="BA140" i="5"/>
  <c r="AS140" i="5"/>
  <c r="AK140" i="5"/>
  <c r="AC140" i="5"/>
  <c r="DB139" i="5"/>
  <c r="CT139" i="5"/>
  <c r="CL139" i="5"/>
  <c r="CD139" i="5"/>
  <c r="BV139" i="5"/>
  <c r="BN139" i="5"/>
  <c r="BF139" i="5"/>
  <c r="AX139" i="5"/>
  <c r="AP139" i="5"/>
  <c r="AH139" i="5"/>
  <c r="Z139" i="5"/>
  <c r="R139" i="5"/>
  <c r="CY138" i="5"/>
  <c r="CQ138" i="5"/>
  <c r="CI138" i="5"/>
  <c r="CA138" i="5"/>
  <c r="BS138" i="5"/>
  <c r="BK138" i="5"/>
  <c r="BC138" i="5"/>
  <c r="AU138" i="5"/>
  <c r="AM138" i="5"/>
  <c r="AE138" i="5"/>
  <c r="O138" i="5"/>
  <c r="CV137" i="5"/>
  <c r="CN137" i="5"/>
  <c r="CF137" i="5"/>
  <c r="BX137" i="5"/>
  <c r="BP137" i="5"/>
  <c r="BH137" i="5"/>
  <c r="AZ137" i="5"/>
  <c r="AR137" i="5"/>
  <c r="AJ137" i="5"/>
  <c r="AB137" i="5"/>
  <c r="DA136" i="5"/>
  <c r="CS136" i="5"/>
  <c r="CK136" i="5"/>
  <c r="CC136" i="5"/>
  <c r="BU136" i="5"/>
  <c r="BM136" i="5"/>
  <c r="AW136" i="5"/>
  <c r="AO136" i="5"/>
  <c r="AG136" i="5"/>
  <c r="Y136" i="5"/>
  <c r="CX135" i="5"/>
  <c r="CP135" i="5"/>
  <c r="CH135" i="5"/>
  <c r="BZ135" i="5"/>
  <c r="BR135" i="5"/>
  <c r="BJ135" i="5"/>
  <c r="BB135" i="5"/>
  <c r="AT135" i="5"/>
  <c r="AL135" i="5"/>
  <c r="AD135" i="5"/>
  <c r="N135" i="5"/>
  <c r="CU134" i="5"/>
  <c r="CM134" i="5"/>
  <c r="CE134" i="5"/>
  <c r="BW134" i="5"/>
  <c r="BO134" i="5"/>
  <c r="BG134" i="5"/>
  <c r="AY134" i="5"/>
  <c r="AQ134" i="5"/>
  <c r="AI134" i="5"/>
  <c r="AA134" i="5"/>
  <c r="CZ133" i="5"/>
  <c r="CR133" i="5"/>
  <c r="CJ133" i="5"/>
  <c r="CB133" i="5"/>
  <c r="BT133" i="5"/>
  <c r="BL133" i="5"/>
  <c r="BD133" i="5"/>
  <c r="AV133" i="5"/>
  <c r="AN133" i="5"/>
  <c r="AF133" i="5"/>
  <c r="X133" i="5"/>
  <c r="P133" i="5"/>
  <c r="CW132" i="5"/>
  <c r="CO132" i="5"/>
  <c r="CG132" i="5"/>
  <c r="BY132" i="5"/>
  <c r="BQ132" i="5"/>
  <c r="BI132" i="5"/>
  <c r="BA132" i="5"/>
  <c r="AS132" i="5"/>
  <c r="AK132" i="5"/>
  <c r="AC132" i="5"/>
  <c r="DB131" i="5"/>
  <c r="CT131" i="5"/>
  <c r="CL131" i="5"/>
  <c r="CD131" i="5"/>
  <c r="BV131" i="5"/>
  <c r="BN131" i="5"/>
  <c r="BF131" i="5"/>
  <c r="AX131" i="5"/>
  <c r="AP131" i="5"/>
  <c r="AH131" i="5"/>
  <c r="Z131" i="5"/>
  <c r="R131" i="5"/>
  <c r="CY130" i="5"/>
  <c r="CQ130" i="5"/>
  <c r="CI130" i="5"/>
  <c r="CA130" i="5"/>
  <c r="BS130" i="5"/>
  <c r="BK130" i="5"/>
  <c r="BC130" i="5"/>
  <c r="AU130" i="5"/>
  <c r="AM130" i="5"/>
  <c r="AE130" i="5"/>
  <c r="O130" i="5"/>
  <c r="CV129" i="5"/>
  <c r="CN129" i="5"/>
  <c r="CF129" i="5"/>
  <c r="BX129" i="5"/>
  <c r="BP129" i="5"/>
  <c r="BH129" i="5"/>
  <c r="AZ129" i="5"/>
  <c r="AR129" i="5"/>
  <c r="AJ129" i="5"/>
  <c r="AB129" i="5"/>
  <c r="DA128" i="5"/>
  <c r="CS128" i="5"/>
  <c r="CK128" i="5"/>
  <c r="CC128" i="5"/>
  <c r="BU128" i="5"/>
  <c r="BM128" i="5"/>
  <c r="AW128" i="5"/>
  <c r="AO128" i="5"/>
  <c r="AG128" i="5"/>
  <c r="Y128" i="5"/>
  <c r="CX127" i="5"/>
  <c r="CP127" i="5"/>
  <c r="CH127" i="5"/>
  <c r="BZ127" i="5"/>
  <c r="BR127" i="5"/>
  <c r="BJ127" i="5"/>
  <c r="BB127" i="5"/>
  <c r="AT127" i="5"/>
  <c r="AL127" i="5"/>
  <c r="AD127" i="5"/>
  <c r="N127" i="5"/>
  <c r="CU126" i="5"/>
  <c r="CM126" i="5"/>
  <c r="CE126" i="5"/>
  <c r="BW126" i="5"/>
  <c r="BO126" i="5"/>
  <c r="BG126" i="5"/>
  <c r="AY126" i="5"/>
  <c r="AQ126" i="5"/>
  <c r="AI126" i="5"/>
  <c r="AA126" i="5"/>
  <c r="CZ125" i="5"/>
  <c r="CR125" i="5"/>
  <c r="CJ125" i="5"/>
  <c r="CB125" i="5"/>
  <c r="BT125" i="5"/>
  <c r="BL125" i="5"/>
  <c r="BD125" i="5"/>
  <c r="AV125" i="5"/>
  <c r="AN125" i="5"/>
  <c r="AF125" i="5"/>
  <c r="X125" i="5"/>
  <c r="P125" i="5"/>
  <c r="CW124" i="5"/>
  <c r="CO124" i="5"/>
  <c r="CG124" i="5"/>
  <c r="BY124" i="5"/>
  <c r="BQ124" i="5"/>
  <c r="BI124" i="5"/>
  <c r="BA124" i="5"/>
  <c r="AS124" i="5"/>
  <c r="AK124" i="5"/>
  <c r="AC124" i="5"/>
  <c r="DB123" i="5"/>
  <c r="CT123" i="5"/>
  <c r="CL123" i="5"/>
  <c r="CD123" i="5"/>
  <c r="BV123" i="5"/>
  <c r="BN123" i="5"/>
  <c r="BF123" i="5"/>
  <c r="AX123" i="5"/>
  <c r="AP123" i="5"/>
  <c r="AH123" i="5"/>
  <c r="Z123" i="5"/>
  <c r="R123" i="5"/>
  <c r="CY122" i="5"/>
  <c r="CQ122" i="5"/>
  <c r="CI122" i="5"/>
  <c r="CA122" i="5"/>
  <c r="BS122" i="5"/>
  <c r="BK122" i="5"/>
  <c r="BC122" i="5"/>
  <c r="AU122" i="5"/>
  <c r="AM122" i="5"/>
  <c r="AE122" i="5"/>
  <c r="O122" i="5"/>
  <c r="CV121" i="5"/>
  <c r="CN121" i="5"/>
  <c r="CF121" i="5"/>
  <c r="BX121" i="5"/>
  <c r="BP121" i="5"/>
  <c r="BH121" i="5"/>
  <c r="AZ121" i="5"/>
  <c r="AR121" i="5"/>
  <c r="AJ121" i="5"/>
  <c r="AB121" i="5"/>
  <c r="DA120" i="5"/>
  <c r="CS120" i="5"/>
  <c r="CK120" i="5"/>
  <c r="CC120" i="5"/>
  <c r="BU120" i="5"/>
  <c r="BM120" i="5"/>
  <c r="AW120" i="5"/>
  <c r="AI275" i="5"/>
  <c r="BK271" i="5"/>
  <c r="CS267" i="5"/>
  <c r="AL264" i="5"/>
  <c r="BP260" i="5"/>
  <c r="CX256" i="5"/>
  <c r="AO253" i="5"/>
  <c r="CC249" i="5"/>
  <c r="BS246" i="5"/>
  <c r="BG243" i="5"/>
  <c r="AS240" i="5"/>
  <c r="AG237" i="5"/>
  <c r="AP231" i="5"/>
  <c r="BQ228" i="5"/>
  <c r="CP225" i="5"/>
  <c r="AV220" i="5"/>
  <c r="BT217" i="5"/>
  <c r="CQ214" i="5"/>
  <c r="DB212" i="5"/>
  <c r="AE211" i="5"/>
  <c r="AY209" i="5"/>
  <c r="BR207" i="5"/>
  <c r="CJ205" i="5"/>
  <c r="N204" i="5"/>
  <c r="AG202" i="5"/>
  <c r="AZ200" i="5"/>
  <c r="BR198" i="5"/>
  <c r="CO196" i="5"/>
  <c r="AM195" i="5"/>
  <c r="CA193" i="5"/>
  <c r="Z192" i="5"/>
  <c r="BN190" i="5"/>
  <c r="DA188" i="5"/>
  <c r="AZ187" i="5"/>
  <c r="CQ185" i="5"/>
  <c r="BR184" i="5"/>
  <c r="CL183" i="5"/>
  <c r="AP183" i="5"/>
  <c r="CG182" i="5"/>
  <c r="AK182" i="5"/>
  <c r="CD181" i="5"/>
  <c r="AR181" i="5"/>
  <c r="CW180" i="5"/>
  <c r="BL180" i="5"/>
  <c r="AB180" i="5"/>
  <c r="CF179" i="5"/>
  <c r="AZ179" i="5"/>
  <c r="AH179" i="5"/>
  <c r="O179" i="5"/>
  <c r="CL178" i="5"/>
  <c r="BT178" i="5"/>
  <c r="BF178" i="5"/>
  <c r="AU178" i="5"/>
  <c r="AH178" i="5"/>
  <c r="CZ177" i="5"/>
  <c r="CQ177" i="5"/>
  <c r="CH177" i="5"/>
  <c r="BY177" i="5"/>
  <c r="BP177" i="5"/>
  <c r="BG177" i="5"/>
  <c r="AW177" i="5"/>
  <c r="AN177" i="5"/>
  <c r="AE177" i="5"/>
  <c r="DB176" i="5"/>
  <c r="CS176" i="5"/>
  <c r="CJ176" i="5"/>
  <c r="BZ176" i="5"/>
  <c r="BQ176" i="5"/>
  <c r="BH176" i="5"/>
  <c r="AY176" i="5"/>
  <c r="AP176" i="5"/>
  <c r="AG176" i="5"/>
  <c r="X176" i="5"/>
  <c r="N176" i="5"/>
  <c r="CT175" i="5"/>
  <c r="CK175" i="5"/>
  <c r="CB175" i="5"/>
  <c r="BS175" i="5"/>
  <c r="BJ175" i="5"/>
  <c r="BA175" i="5"/>
  <c r="AQ175" i="5"/>
  <c r="AH175" i="5"/>
  <c r="Y175" i="5"/>
  <c r="P175" i="5"/>
  <c r="CV174" i="5"/>
  <c r="CM174" i="5"/>
  <c r="CD174" i="5"/>
  <c r="BT174" i="5"/>
  <c r="BK174" i="5"/>
  <c r="BB174" i="5"/>
  <c r="AS174" i="5"/>
  <c r="AJ174" i="5"/>
  <c r="AA174" i="5"/>
  <c r="R174" i="5"/>
  <c r="CW173" i="5"/>
  <c r="CN173" i="5"/>
  <c r="CE173" i="5"/>
  <c r="BV173" i="5"/>
  <c r="BM173" i="5"/>
  <c r="BD173" i="5"/>
  <c r="AU173" i="5"/>
  <c r="AK173" i="5"/>
  <c r="AB173" i="5"/>
  <c r="CY172" i="5"/>
  <c r="CP172" i="5"/>
  <c r="CG172" i="5"/>
  <c r="BX172" i="5"/>
  <c r="BN172" i="5"/>
  <c r="AV172" i="5"/>
  <c r="AM172" i="5"/>
  <c r="AD172" i="5"/>
  <c r="DA171" i="5"/>
  <c r="CQ171" i="5"/>
  <c r="CH171" i="5"/>
  <c r="BY171" i="5"/>
  <c r="BP171" i="5"/>
  <c r="BG171" i="5"/>
  <c r="AX171" i="5"/>
  <c r="AO171" i="5"/>
  <c r="AE171" i="5"/>
  <c r="DB170" i="5"/>
  <c r="CS170" i="5"/>
  <c r="CJ170" i="5"/>
  <c r="CA170" i="5"/>
  <c r="BR170" i="5"/>
  <c r="BH170" i="5"/>
  <c r="AY170" i="5"/>
  <c r="AP170" i="5"/>
  <c r="AG170" i="5"/>
  <c r="X170" i="5"/>
  <c r="O170" i="5"/>
  <c r="CU169" i="5"/>
  <c r="CK169" i="5"/>
  <c r="CB169" i="5"/>
  <c r="BS169" i="5"/>
  <c r="BJ169" i="5"/>
  <c r="BA169" i="5"/>
  <c r="AR169" i="5"/>
  <c r="AI169" i="5"/>
  <c r="Y169" i="5"/>
  <c r="P169" i="5"/>
  <c r="CV168" i="5"/>
  <c r="CM168" i="5"/>
  <c r="CD168" i="5"/>
  <c r="BU168" i="5"/>
  <c r="BL168" i="5"/>
  <c r="BB168" i="5"/>
  <c r="AS168" i="5"/>
  <c r="AJ168" i="5"/>
  <c r="AA168" i="5"/>
  <c r="R168" i="5"/>
  <c r="CX167" i="5"/>
  <c r="CO167" i="5"/>
  <c r="CE167" i="5"/>
  <c r="BV167" i="5"/>
  <c r="BM167" i="5"/>
  <c r="BD167" i="5"/>
  <c r="AU167" i="5"/>
  <c r="AL167" i="5"/>
  <c r="AC167" i="5"/>
  <c r="CY166" i="5"/>
  <c r="CP166" i="5"/>
  <c r="CG166" i="5"/>
  <c r="BX166" i="5"/>
  <c r="BO166" i="5"/>
  <c r="BF166" i="5"/>
  <c r="AV166" i="5"/>
  <c r="AM166" i="5"/>
  <c r="AD166" i="5"/>
  <c r="DA165" i="5"/>
  <c r="CR165" i="5"/>
  <c r="CI165" i="5"/>
  <c r="BY165" i="5"/>
  <c r="BP165" i="5"/>
  <c r="BG165" i="5"/>
  <c r="AX165" i="5"/>
  <c r="AO165" i="5"/>
  <c r="AF165" i="5"/>
  <c r="DB164" i="5"/>
  <c r="CS164" i="5"/>
  <c r="CJ164" i="5"/>
  <c r="CA164" i="5"/>
  <c r="BR164" i="5"/>
  <c r="BI164" i="5"/>
  <c r="AZ164" i="5"/>
  <c r="AP164" i="5"/>
  <c r="AG164" i="5"/>
  <c r="X164" i="5"/>
  <c r="O164" i="5"/>
  <c r="CU163" i="5"/>
  <c r="CL163" i="5"/>
  <c r="CC163" i="5"/>
  <c r="BS163" i="5"/>
  <c r="BJ163" i="5"/>
  <c r="BA163" i="5"/>
  <c r="AR163" i="5"/>
  <c r="AI163" i="5"/>
  <c r="Z163" i="5"/>
  <c r="CV162" i="5"/>
  <c r="CM162" i="5"/>
  <c r="CD162" i="5"/>
  <c r="BU162" i="5"/>
  <c r="BL162" i="5"/>
  <c r="BC162" i="5"/>
  <c r="AT162" i="5"/>
  <c r="AJ162" i="5"/>
  <c r="AA162" i="5"/>
  <c r="R162" i="5"/>
  <c r="CX161" i="5"/>
  <c r="CO161" i="5"/>
  <c r="CF161" i="5"/>
  <c r="BW161" i="5"/>
  <c r="BM161" i="5"/>
  <c r="BD161" i="5"/>
  <c r="AU161" i="5"/>
  <c r="AL161" i="5"/>
  <c r="AC161" i="5"/>
  <c r="CZ160" i="5"/>
  <c r="CP160" i="5"/>
  <c r="CG160" i="5"/>
  <c r="BX160" i="5"/>
  <c r="BO160" i="5"/>
  <c r="BF160" i="5"/>
  <c r="AW160" i="5"/>
  <c r="AN160" i="5"/>
  <c r="AD160" i="5"/>
  <c r="DA159" i="5"/>
  <c r="CR159" i="5"/>
  <c r="CI159" i="5"/>
  <c r="BZ159" i="5"/>
  <c r="BQ159" i="5"/>
  <c r="BG159" i="5"/>
  <c r="AX159" i="5"/>
  <c r="AO159" i="5"/>
  <c r="AF159" i="5"/>
  <c r="N159" i="5"/>
  <c r="CT158" i="5"/>
  <c r="CJ158" i="5"/>
  <c r="CA158" i="5"/>
  <c r="BR158" i="5"/>
  <c r="BI158" i="5"/>
  <c r="AZ158" i="5"/>
  <c r="AQ158" i="5"/>
  <c r="AH158" i="5"/>
  <c r="X158" i="5"/>
  <c r="O158" i="5"/>
  <c r="CU157" i="5"/>
  <c r="CL157" i="5"/>
  <c r="CC157" i="5"/>
  <c r="BT157" i="5"/>
  <c r="BK157" i="5"/>
  <c r="BA157" i="5"/>
  <c r="AR157" i="5"/>
  <c r="AI157" i="5"/>
  <c r="Z157" i="5"/>
  <c r="CW156" i="5"/>
  <c r="CN156" i="5"/>
  <c r="CD156" i="5"/>
  <c r="BU156" i="5"/>
  <c r="BL156" i="5"/>
  <c r="BC156" i="5"/>
  <c r="AT156" i="5"/>
  <c r="AK156" i="5"/>
  <c r="AB156" i="5"/>
  <c r="R156" i="5"/>
  <c r="CX155" i="5"/>
  <c r="CO155" i="5"/>
  <c r="CF155" i="5"/>
  <c r="BW155" i="5"/>
  <c r="BN155" i="5"/>
  <c r="AU155" i="5"/>
  <c r="AL155" i="5"/>
  <c r="AC155" i="5"/>
  <c r="CZ154" i="5"/>
  <c r="CQ154" i="5"/>
  <c r="CH154" i="5"/>
  <c r="BX154" i="5"/>
  <c r="BO154" i="5"/>
  <c r="BF154" i="5"/>
  <c r="AW154" i="5"/>
  <c r="AN154" i="5"/>
  <c r="AE154" i="5"/>
  <c r="DA153" i="5"/>
  <c r="CR153" i="5"/>
  <c r="CI153" i="5"/>
  <c r="BZ153" i="5"/>
  <c r="BQ153" i="5"/>
  <c r="BH153" i="5"/>
  <c r="AY153" i="5"/>
  <c r="AO153" i="5"/>
  <c r="AF153" i="5"/>
  <c r="N153" i="5"/>
  <c r="CT152" i="5"/>
  <c r="CK152" i="5"/>
  <c r="CB152" i="5"/>
  <c r="BR152" i="5"/>
  <c r="BI152" i="5"/>
  <c r="AZ152" i="5"/>
  <c r="AQ152" i="5"/>
  <c r="AH152" i="5"/>
  <c r="Y152" i="5"/>
  <c r="P152" i="5"/>
  <c r="CU151" i="5"/>
  <c r="CL151" i="5"/>
  <c r="CC151" i="5"/>
  <c r="BT151" i="5"/>
  <c r="BK151" i="5"/>
  <c r="BB151" i="5"/>
  <c r="AS151" i="5"/>
  <c r="AI151" i="5"/>
  <c r="Z151" i="5"/>
  <c r="CW150" i="5"/>
  <c r="CN150" i="5"/>
  <c r="CE150" i="5"/>
  <c r="BV150" i="5"/>
  <c r="BL150" i="5"/>
  <c r="BC150" i="5"/>
  <c r="AT150" i="5"/>
  <c r="AK150" i="5"/>
  <c r="AB150" i="5"/>
  <c r="CY149" i="5"/>
  <c r="CO149" i="5"/>
  <c r="CF149" i="5"/>
  <c r="BW149" i="5"/>
  <c r="BN149" i="5"/>
  <c r="AV149" i="5"/>
  <c r="AM149" i="5"/>
  <c r="AC149" i="5"/>
  <c r="CZ148" i="5"/>
  <c r="CQ148" i="5"/>
  <c r="CH148" i="5"/>
  <c r="BY148" i="5"/>
  <c r="BP148" i="5"/>
  <c r="BF148" i="5"/>
  <c r="AW148" i="5"/>
  <c r="AN148" i="5"/>
  <c r="AE148" i="5"/>
  <c r="DB147" i="5"/>
  <c r="CS147" i="5"/>
  <c r="CI147" i="5"/>
  <c r="BZ147" i="5"/>
  <c r="BQ147" i="5"/>
  <c r="BH147" i="5"/>
  <c r="AY147" i="5"/>
  <c r="AP147" i="5"/>
  <c r="AG147" i="5"/>
  <c r="N147" i="5"/>
  <c r="CT146" i="5"/>
  <c r="CK146" i="5"/>
  <c r="CB146" i="5"/>
  <c r="BS146" i="5"/>
  <c r="BJ146" i="5"/>
  <c r="BB146" i="5"/>
  <c r="AT146" i="5"/>
  <c r="AL146" i="5"/>
  <c r="AD146" i="5"/>
  <c r="N146" i="5"/>
  <c r="CU145" i="5"/>
  <c r="CM145" i="5"/>
  <c r="CE145" i="5"/>
  <c r="BW145" i="5"/>
  <c r="BO145" i="5"/>
  <c r="BG145" i="5"/>
  <c r="AY145" i="5"/>
  <c r="AQ145" i="5"/>
  <c r="AI145" i="5"/>
  <c r="AA145" i="5"/>
  <c r="CZ144" i="5"/>
  <c r="CR144" i="5"/>
  <c r="CJ144" i="5"/>
  <c r="CB144" i="5"/>
  <c r="BT144" i="5"/>
  <c r="BL144" i="5"/>
  <c r="BD144" i="5"/>
  <c r="AV144" i="5"/>
  <c r="AN144" i="5"/>
  <c r="AF144" i="5"/>
  <c r="X144" i="5"/>
  <c r="P144" i="5"/>
  <c r="CW143" i="5"/>
  <c r="CO143" i="5"/>
  <c r="CG143" i="5"/>
  <c r="BY143" i="5"/>
  <c r="BQ143" i="5"/>
  <c r="BI143" i="5"/>
  <c r="BA143" i="5"/>
  <c r="AS143" i="5"/>
  <c r="AK143" i="5"/>
  <c r="AC143" i="5"/>
  <c r="DB142" i="5"/>
  <c r="CT142" i="5"/>
  <c r="CL142" i="5"/>
  <c r="CD142" i="5"/>
  <c r="BV142" i="5"/>
  <c r="BN142" i="5"/>
  <c r="BF142" i="5"/>
  <c r="AX142" i="5"/>
  <c r="AP142" i="5"/>
  <c r="AH142" i="5"/>
  <c r="Z142" i="5"/>
  <c r="R142" i="5"/>
  <c r="CY141" i="5"/>
  <c r="CQ141" i="5"/>
  <c r="CI141" i="5"/>
  <c r="CA141" i="5"/>
  <c r="BS141" i="5"/>
  <c r="BK141" i="5"/>
  <c r="BC141" i="5"/>
  <c r="AU141" i="5"/>
  <c r="AM141" i="5"/>
  <c r="AE141" i="5"/>
  <c r="O141" i="5"/>
  <c r="CV140" i="5"/>
  <c r="CN140" i="5"/>
  <c r="CF140" i="5"/>
  <c r="BX140" i="5"/>
  <c r="BP140" i="5"/>
  <c r="BH140" i="5"/>
  <c r="AZ140" i="5"/>
  <c r="AR140" i="5"/>
  <c r="AJ140" i="5"/>
  <c r="AB140" i="5"/>
  <c r="DA139" i="5"/>
  <c r="CS139" i="5"/>
  <c r="CK139" i="5"/>
  <c r="CC139" i="5"/>
  <c r="BU139" i="5"/>
  <c r="BM139" i="5"/>
  <c r="AW139" i="5"/>
  <c r="AO139" i="5"/>
  <c r="AG139" i="5"/>
  <c r="Y139" i="5"/>
  <c r="CX138" i="5"/>
  <c r="CP138" i="5"/>
  <c r="CH138" i="5"/>
  <c r="BZ138" i="5"/>
  <c r="BR138" i="5"/>
  <c r="BJ138" i="5"/>
  <c r="BB138" i="5"/>
  <c r="AT138" i="5"/>
  <c r="AL138" i="5"/>
  <c r="AD138" i="5"/>
  <c r="N138" i="5"/>
  <c r="CU137" i="5"/>
  <c r="CM137" i="5"/>
  <c r="CE137" i="5"/>
  <c r="BW137" i="5"/>
  <c r="BO137" i="5"/>
  <c r="BG137" i="5"/>
  <c r="AY137" i="5"/>
  <c r="AQ137" i="5"/>
  <c r="AI137" i="5"/>
  <c r="AA137" i="5"/>
  <c r="CZ136" i="5"/>
  <c r="CR136" i="5"/>
  <c r="CJ136" i="5"/>
  <c r="CB136" i="5"/>
  <c r="BT136" i="5"/>
  <c r="BL136" i="5"/>
  <c r="BD136" i="5"/>
  <c r="AV136" i="5"/>
  <c r="AN136" i="5"/>
  <c r="AF136" i="5"/>
  <c r="X136" i="5"/>
  <c r="P136" i="5"/>
  <c r="CW135" i="5"/>
  <c r="CO135" i="5"/>
  <c r="CG135" i="5"/>
  <c r="BY135" i="5"/>
  <c r="BQ135" i="5"/>
  <c r="BI135" i="5"/>
  <c r="BA135" i="5"/>
  <c r="AS135" i="5"/>
  <c r="AK135" i="5"/>
  <c r="AC135" i="5"/>
  <c r="DB134" i="5"/>
  <c r="CT134" i="5"/>
  <c r="CL134" i="5"/>
  <c r="CD134" i="5"/>
  <c r="BV134" i="5"/>
  <c r="BN134" i="5"/>
  <c r="BF134" i="5"/>
  <c r="AX134" i="5"/>
  <c r="AP134" i="5"/>
  <c r="AH134" i="5"/>
  <c r="Z134" i="5"/>
  <c r="R134" i="5"/>
  <c r="CY133" i="5"/>
  <c r="CQ133" i="5"/>
  <c r="CI133" i="5"/>
  <c r="CA133" i="5"/>
  <c r="BS133" i="5"/>
  <c r="BK133" i="5"/>
  <c r="BC133" i="5"/>
  <c r="AU133" i="5"/>
  <c r="AM133" i="5"/>
  <c r="AE133" i="5"/>
  <c r="O133" i="5"/>
  <c r="CV132" i="5"/>
  <c r="CN132" i="5"/>
  <c r="CF132" i="5"/>
  <c r="BX132" i="5"/>
  <c r="BP132" i="5"/>
  <c r="BH132" i="5"/>
  <c r="AZ132" i="5"/>
  <c r="AR132" i="5"/>
  <c r="AJ132" i="5"/>
  <c r="AB132" i="5"/>
  <c r="DA131" i="5"/>
  <c r="CS131" i="5"/>
  <c r="CK131" i="5"/>
  <c r="CC131" i="5"/>
  <c r="BU131" i="5"/>
  <c r="BM131" i="5"/>
  <c r="AW131" i="5"/>
  <c r="AO131" i="5"/>
  <c r="AG131" i="5"/>
  <c r="Y131" i="5"/>
  <c r="CX130" i="5"/>
  <c r="CP130" i="5"/>
  <c r="CH130" i="5"/>
  <c r="BZ130" i="5"/>
  <c r="BR130" i="5"/>
  <c r="BJ130" i="5"/>
  <c r="BB130" i="5"/>
  <c r="AT130" i="5"/>
  <c r="AL130" i="5"/>
  <c r="AD130" i="5"/>
  <c r="N130" i="5"/>
  <c r="CU129" i="5"/>
  <c r="CM129" i="5"/>
  <c r="CE129" i="5"/>
  <c r="BW129" i="5"/>
  <c r="BO129" i="5"/>
  <c r="BG129" i="5"/>
  <c r="AY129" i="5"/>
  <c r="AQ129" i="5"/>
  <c r="AI129" i="5"/>
  <c r="AA129" i="5"/>
  <c r="CZ128" i="5"/>
  <c r="CR128" i="5"/>
  <c r="CJ128" i="5"/>
  <c r="CB128" i="5"/>
  <c r="BT128" i="5"/>
  <c r="BL128" i="5"/>
  <c r="BD128" i="5"/>
  <c r="AV128" i="5"/>
  <c r="AN128" i="5"/>
  <c r="AF128" i="5"/>
  <c r="X128" i="5"/>
  <c r="P128" i="5"/>
  <c r="CW127" i="5"/>
  <c r="CO127" i="5"/>
  <c r="CG127" i="5"/>
  <c r="BY127" i="5"/>
  <c r="BQ127" i="5"/>
  <c r="BI127" i="5"/>
  <c r="BA127" i="5"/>
  <c r="AS127" i="5"/>
  <c r="AK127" i="5"/>
  <c r="AC127" i="5"/>
  <c r="DB126" i="5"/>
  <c r="CT126" i="5"/>
  <c r="CL126" i="5"/>
  <c r="CD126" i="5"/>
  <c r="BV126" i="5"/>
  <c r="BN126" i="5"/>
  <c r="BF126" i="5"/>
  <c r="AX126" i="5"/>
  <c r="AP126" i="5"/>
  <c r="AH126" i="5"/>
  <c r="Z126" i="5"/>
  <c r="R126" i="5"/>
  <c r="CY125" i="5"/>
  <c r="CQ125" i="5"/>
  <c r="CI125" i="5"/>
  <c r="CA125" i="5"/>
  <c r="BS125" i="5"/>
  <c r="BK125" i="5"/>
  <c r="BC125" i="5"/>
  <c r="AU125" i="5"/>
  <c r="AM125" i="5"/>
  <c r="AE125" i="5"/>
  <c r="O125" i="5"/>
  <c r="CV124" i="5"/>
  <c r="CN124" i="5"/>
  <c r="CF124" i="5"/>
  <c r="BX124" i="5"/>
  <c r="BP124" i="5"/>
  <c r="BH124" i="5"/>
  <c r="AZ124" i="5"/>
  <c r="AR124" i="5"/>
  <c r="AJ124" i="5"/>
  <c r="AB124" i="5"/>
  <c r="DA123" i="5"/>
  <c r="CS123" i="5"/>
  <c r="CK123" i="5"/>
  <c r="CC123" i="5"/>
  <c r="BU123" i="5"/>
  <c r="BM123" i="5"/>
  <c r="AW123" i="5"/>
  <c r="AO123" i="5"/>
  <c r="AG123" i="5"/>
  <c r="Y123" i="5"/>
  <c r="CX122" i="5"/>
  <c r="CP122" i="5"/>
  <c r="CH122" i="5"/>
  <c r="BZ122" i="5"/>
  <c r="BR122" i="5"/>
  <c r="BJ122" i="5"/>
  <c r="BB122" i="5"/>
  <c r="AT122" i="5"/>
  <c r="AL122" i="5"/>
  <c r="AD122" i="5"/>
  <c r="N122" i="5"/>
  <c r="CU121" i="5"/>
  <c r="CM121" i="5"/>
  <c r="CE121" i="5"/>
  <c r="BW121" i="5"/>
  <c r="BO121" i="5"/>
  <c r="BG121" i="5"/>
  <c r="AY121" i="5"/>
  <c r="AQ121" i="5"/>
  <c r="AI121" i="5"/>
  <c r="AA121" i="5"/>
  <c r="CZ120" i="5"/>
  <c r="CR120" i="5"/>
  <c r="CJ120" i="5"/>
  <c r="CB120" i="5"/>
  <c r="BT120" i="5"/>
  <c r="BL120" i="5"/>
  <c r="BD120" i="5"/>
  <c r="AV120" i="5"/>
  <c r="AN120" i="5"/>
  <c r="AF120" i="5"/>
  <c r="CE274" i="5"/>
  <c r="X271" i="5"/>
  <c r="AZ267" i="5"/>
  <c r="CI263" i="5"/>
  <c r="AA260" i="5"/>
  <c r="BF256" i="5"/>
  <c r="CM252" i="5"/>
  <c r="AV249" i="5"/>
  <c r="AF246" i="5"/>
  <c r="CY239" i="5"/>
  <c r="CL236" i="5"/>
  <c r="CC233" i="5"/>
  <c r="DA230" i="5"/>
  <c r="AI228" i="5"/>
  <c r="BH225" i="5"/>
  <c r="CH222" i="5"/>
  <c r="P220" i="5"/>
  <c r="AN217" i="5"/>
  <c r="BT214" i="5"/>
  <c r="CG212" i="5"/>
  <c r="CZ210" i="5"/>
  <c r="AD209" i="5"/>
  <c r="AV207" i="5"/>
  <c r="BO205" i="5"/>
  <c r="CH203" i="5"/>
  <c r="DA201" i="5"/>
  <c r="AD200" i="5"/>
  <c r="AX198" i="5"/>
  <c r="BV196" i="5"/>
  <c r="BI193" i="5"/>
  <c r="CW191" i="5"/>
  <c r="AU190" i="5"/>
  <c r="CI188" i="5"/>
  <c r="AH187" i="5"/>
  <c r="CA185" i="5"/>
  <c r="BB184" i="5"/>
  <c r="CD183" i="5"/>
  <c r="AH183" i="5"/>
  <c r="BZ182" i="5"/>
  <c r="AC182" i="5"/>
  <c r="BW181" i="5"/>
  <c r="AM181" i="5"/>
  <c r="CQ180" i="5"/>
  <c r="BF180" i="5"/>
  <c r="BZ179" i="5"/>
  <c r="AY179" i="5"/>
  <c r="AG179" i="5"/>
  <c r="N179" i="5"/>
  <c r="CK178" i="5"/>
  <c r="BS178" i="5"/>
  <c r="AR178" i="5"/>
  <c r="AF178" i="5"/>
  <c r="CY177" i="5"/>
  <c r="CP177" i="5"/>
  <c r="CG177" i="5"/>
  <c r="BX177" i="5"/>
  <c r="BO177" i="5"/>
  <c r="AV177" i="5"/>
  <c r="AM177" i="5"/>
  <c r="AD177" i="5"/>
  <c r="DA176" i="5"/>
  <c r="CR176" i="5"/>
  <c r="CH176" i="5"/>
  <c r="BY176" i="5"/>
  <c r="BP176" i="5"/>
  <c r="BG176" i="5"/>
  <c r="AX176" i="5"/>
  <c r="AO176" i="5"/>
  <c r="AF176" i="5"/>
  <c r="DB175" i="5"/>
  <c r="CS175" i="5"/>
  <c r="CJ175" i="5"/>
  <c r="CA175" i="5"/>
  <c r="BR175" i="5"/>
  <c r="BI175" i="5"/>
  <c r="AY175" i="5"/>
  <c r="AP175" i="5"/>
  <c r="AG175" i="5"/>
  <c r="X175" i="5"/>
  <c r="O175" i="5"/>
  <c r="CU174" i="5"/>
  <c r="CL174" i="5"/>
  <c r="CB174" i="5"/>
  <c r="BS174" i="5"/>
  <c r="BJ174" i="5"/>
  <c r="BA174" i="5"/>
  <c r="AR174" i="5"/>
  <c r="AI174" i="5"/>
  <c r="Z174" i="5"/>
  <c r="P174" i="5"/>
  <c r="CV173" i="5"/>
  <c r="CM173" i="5"/>
  <c r="CD173" i="5"/>
  <c r="BU173" i="5"/>
  <c r="BL173" i="5"/>
  <c r="BC173" i="5"/>
  <c r="AS173" i="5"/>
  <c r="AJ173" i="5"/>
  <c r="AA173" i="5"/>
  <c r="R173" i="5"/>
  <c r="S173" i="5" s="1"/>
  <c r="V173" i="5" s="1"/>
  <c r="CX172" i="5"/>
  <c r="CO172" i="5"/>
  <c r="CF172" i="5"/>
  <c r="BV172" i="5"/>
  <c r="BM172" i="5"/>
  <c r="BD172" i="5"/>
  <c r="AU172" i="5"/>
  <c r="AL172" i="5"/>
  <c r="AC172" i="5"/>
  <c r="CY171" i="5"/>
  <c r="CP171" i="5"/>
  <c r="CG171" i="5"/>
  <c r="BX171" i="5"/>
  <c r="BO171" i="5"/>
  <c r="BF171" i="5"/>
  <c r="AW171" i="5"/>
  <c r="AM171" i="5"/>
  <c r="AD171" i="5"/>
  <c r="DA170" i="5"/>
  <c r="CR170" i="5"/>
  <c r="CI170" i="5"/>
  <c r="BZ170" i="5"/>
  <c r="BP170" i="5"/>
  <c r="BG170" i="5"/>
  <c r="AX170" i="5"/>
  <c r="AO170" i="5"/>
  <c r="AF170" i="5"/>
  <c r="N170" i="5"/>
  <c r="CS169" i="5"/>
  <c r="CJ169" i="5"/>
  <c r="CA169" i="5"/>
  <c r="BR169" i="5"/>
  <c r="BI169" i="5"/>
  <c r="AZ169" i="5"/>
  <c r="AQ169" i="5"/>
  <c r="AG169" i="5"/>
  <c r="X169" i="5"/>
  <c r="O169" i="5"/>
  <c r="CU168" i="5"/>
  <c r="CL168" i="5"/>
  <c r="CC168" i="5"/>
  <c r="BT168" i="5"/>
  <c r="BJ168" i="5"/>
  <c r="BA168" i="5"/>
  <c r="AR168" i="5"/>
  <c r="AI168" i="5"/>
  <c r="Z168" i="5"/>
  <c r="CW167" i="5"/>
  <c r="CM167" i="5"/>
  <c r="CD167" i="5"/>
  <c r="BU167" i="5"/>
  <c r="BL167" i="5"/>
  <c r="BC167" i="5"/>
  <c r="AT167" i="5"/>
  <c r="AK167" i="5"/>
  <c r="AA167" i="5"/>
  <c r="R167" i="5"/>
  <c r="CX166" i="5"/>
  <c r="CO166" i="5"/>
  <c r="CF166" i="5"/>
  <c r="BW166" i="5"/>
  <c r="BN166" i="5"/>
  <c r="BD166" i="5"/>
  <c r="AU166" i="5"/>
  <c r="AL166" i="5"/>
  <c r="AC166" i="5"/>
  <c r="CZ165" i="5"/>
  <c r="CQ165" i="5"/>
  <c r="CG165" i="5"/>
  <c r="BX165" i="5"/>
  <c r="BO165" i="5"/>
  <c r="BF165" i="5"/>
  <c r="AW165" i="5"/>
  <c r="AN165" i="5"/>
  <c r="AE165" i="5"/>
  <c r="DA164" i="5"/>
  <c r="CR164" i="5"/>
  <c r="CI164" i="5"/>
  <c r="BZ164" i="5"/>
  <c r="BQ164" i="5"/>
  <c r="BH164" i="5"/>
  <c r="AX164" i="5"/>
  <c r="AO164" i="5"/>
  <c r="AF164" i="5"/>
  <c r="N164" i="5"/>
  <c r="CT163" i="5"/>
  <c r="CK163" i="5"/>
  <c r="CA163" i="5"/>
  <c r="BR163" i="5"/>
  <c r="BI163" i="5"/>
  <c r="AZ163" i="5"/>
  <c r="AQ163" i="5"/>
  <c r="AH163" i="5"/>
  <c r="Y163" i="5"/>
  <c r="O163" i="5"/>
  <c r="CU162" i="5"/>
  <c r="CL162" i="5"/>
  <c r="CC162" i="5"/>
  <c r="BT162" i="5"/>
  <c r="BK162" i="5"/>
  <c r="BB162" i="5"/>
  <c r="AR162" i="5"/>
  <c r="AI162" i="5"/>
  <c r="Z162" i="5"/>
  <c r="CW161" i="5"/>
  <c r="CN161" i="5"/>
  <c r="CE161" i="5"/>
  <c r="BU161" i="5"/>
  <c r="BL161" i="5"/>
  <c r="BC161" i="5"/>
  <c r="AT161" i="5"/>
  <c r="AK161" i="5"/>
  <c r="AB161" i="5"/>
  <c r="CX160" i="5"/>
  <c r="CO160" i="5"/>
  <c r="CF160" i="5"/>
  <c r="BW160" i="5"/>
  <c r="BN160" i="5"/>
  <c r="AV160" i="5"/>
  <c r="AL160" i="5"/>
  <c r="AC160" i="5"/>
  <c r="CZ159" i="5"/>
  <c r="CQ159" i="5"/>
  <c r="CH159" i="5"/>
  <c r="BY159" i="5"/>
  <c r="BO159" i="5"/>
  <c r="BF159" i="5"/>
  <c r="AW159" i="5"/>
  <c r="AN159" i="5"/>
  <c r="AE159" i="5"/>
  <c r="DB158" i="5"/>
  <c r="CR158" i="5"/>
  <c r="CI158" i="5"/>
  <c r="BZ158" i="5"/>
  <c r="BQ158" i="5"/>
  <c r="BH158" i="5"/>
  <c r="AY158" i="5"/>
  <c r="AP158" i="5"/>
  <c r="AF158" i="5"/>
  <c r="N158" i="5"/>
  <c r="CT157" i="5"/>
  <c r="CK157" i="5"/>
  <c r="CB157" i="5"/>
  <c r="BS157" i="5"/>
  <c r="BI157" i="5"/>
  <c r="AZ157" i="5"/>
  <c r="AQ157" i="5"/>
  <c r="AH157" i="5"/>
  <c r="Y157" i="5"/>
  <c r="P157" i="5"/>
  <c r="CV156" i="5"/>
  <c r="CL156" i="5"/>
  <c r="CC156" i="5"/>
  <c r="BT156" i="5"/>
  <c r="BK156" i="5"/>
  <c r="BB156" i="5"/>
  <c r="AS156" i="5"/>
  <c r="AJ156" i="5"/>
  <c r="Z156" i="5"/>
  <c r="CW155" i="5"/>
  <c r="CN155" i="5"/>
  <c r="CE155" i="5"/>
  <c r="BV155" i="5"/>
  <c r="BM155" i="5"/>
  <c r="BC155" i="5"/>
  <c r="AT155" i="5"/>
  <c r="AK155" i="5"/>
  <c r="AB155" i="5"/>
  <c r="CY154" i="5"/>
  <c r="CP154" i="5"/>
  <c r="CF154" i="5"/>
  <c r="BW154" i="5"/>
  <c r="BN154" i="5"/>
  <c r="AV154" i="5"/>
  <c r="AM154" i="5"/>
  <c r="AD154" i="5"/>
  <c r="CZ153" i="5"/>
  <c r="CQ153" i="5"/>
  <c r="CH153" i="5"/>
  <c r="BY153" i="5"/>
  <c r="BP153" i="5"/>
  <c r="BG153" i="5"/>
  <c r="AW153" i="5"/>
  <c r="AN153" i="5"/>
  <c r="AE153" i="5"/>
  <c r="DB152" i="5"/>
  <c r="CS152" i="5"/>
  <c r="CJ152" i="5"/>
  <c r="BZ152" i="5"/>
  <c r="BQ152" i="5"/>
  <c r="BH152" i="5"/>
  <c r="AY152" i="5"/>
  <c r="AP152" i="5"/>
  <c r="AG152" i="5"/>
  <c r="X152" i="5"/>
  <c r="N152" i="5"/>
  <c r="CT151" i="5"/>
  <c r="CK151" i="5"/>
  <c r="CB151" i="5"/>
  <c r="BS151" i="5"/>
  <c r="BJ151" i="5"/>
  <c r="BA151" i="5"/>
  <c r="AQ151" i="5"/>
  <c r="AH151" i="5"/>
  <c r="Y151" i="5"/>
  <c r="P151" i="5"/>
  <c r="CV150" i="5"/>
  <c r="CM150" i="5"/>
  <c r="CD150" i="5"/>
  <c r="BT150" i="5"/>
  <c r="BK150" i="5"/>
  <c r="BB150" i="5"/>
  <c r="AS150" i="5"/>
  <c r="AJ150" i="5"/>
  <c r="AA150" i="5"/>
  <c r="R150" i="5"/>
  <c r="CW149" i="5"/>
  <c r="CN149" i="5"/>
  <c r="CE149" i="5"/>
  <c r="BV149" i="5"/>
  <c r="BM149" i="5"/>
  <c r="BD149" i="5"/>
  <c r="AU149" i="5"/>
  <c r="AK149" i="5"/>
  <c r="AB149" i="5"/>
  <c r="CY148" i="5"/>
  <c r="CP148" i="5"/>
  <c r="CG148" i="5"/>
  <c r="BX148" i="5"/>
  <c r="BN148" i="5"/>
  <c r="AV148" i="5"/>
  <c r="AM148" i="5"/>
  <c r="AD148" i="5"/>
  <c r="DA147" i="5"/>
  <c r="CQ147" i="5"/>
  <c r="CH147" i="5"/>
  <c r="BY147" i="5"/>
  <c r="BP147" i="5"/>
  <c r="BG147" i="5"/>
  <c r="AX147" i="5"/>
  <c r="AO147" i="5"/>
  <c r="AE147" i="5"/>
  <c r="DB146" i="5"/>
  <c r="CS146" i="5"/>
  <c r="CJ146" i="5"/>
  <c r="CA146" i="5"/>
  <c r="BR146" i="5"/>
  <c r="BI146" i="5"/>
  <c r="BA146" i="5"/>
  <c r="AS146" i="5"/>
  <c r="AK146" i="5"/>
  <c r="AC146" i="5"/>
  <c r="DB145" i="5"/>
  <c r="CT145" i="5"/>
  <c r="CL145" i="5"/>
  <c r="CD145" i="5"/>
  <c r="BV145" i="5"/>
  <c r="BN145" i="5"/>
  <c r="BF145" i="5"/>
  <c r="AX145" i="5"/>
  <c r="AP145" i="5"/>
  <c r="AH145" i="5"/>
  <c r="Z145" i="5"/>
  <c r="R145" i="5"/>
  <c r="CY144" i="5"/>
  <c r="CQ144" i="5"/>
  <c r="CI144" i="5"/>
  <c r="CA144" i="5"/>
  <c r="BS144" i="5"/>
  <c r="BK144" i="5"/>
  <c r="BC144" i="5"/>
  <c r="AU144" i="5"/>
  <c r="AM144" i="5"/>
  <c r="AE144" i="5"/>
  <c r="O144" i="5"/>
  <c r="CV143" i="5"/>
  <c r="CN143" i="5"/>
  <c r="CF143" i="5"/>
  <c r="BX143" i="5"/>
  <c r="BP143" i="5"/>
  <c r="BH143" i="5"/>
  <c r="AZ143" i="5"/>
  <c r="AR143" i="5"/>
  <c r="AJ143" i="5"/>
  <c r="AB143" i="5"/>
  <c r="DA142" i="5"/>
  <c r="CS142" i="5"/>
  <c r="CK142" i="5"/>
  <c r="CC142" i="5"/>
  <c r="BU142" i="5"/>
  <c r="BM142" i="5"/>
  <c r="AW142" i="5"/>
  <c r="AO142" i="5"/>
  <c r="AG142" i="5"/>
  <c r="Y142" i="5"/>
  <c r="AM274" i="5"/>
  <c r="BU270" i="5"/>
  <c r="N267" i="5"/>
  <c r="AR263" i="5"/>
  <c r="BZ259" i="5"/>
  <c r="R256" i="5"/>
  <c r="S256" i="5" s="1"/>
  <c r="V256" i="5" s="1"/>
  <c r="AU252" i="5"/>
  <c r="CX248" i="5"/>
  <c r="CN245" i="5"/>
  <c r="BZ242" i="5"/>
  <c r="BN239" i="5"/>
  <c r="BB236" i="5"/>
  <c r="AU233" i="5"/>
  <c r="BU230" i="5"/>
  <c r="CU227" i="5"/>
  <c r="AB225" i="5"/>
  <c r="BA222" i="5"/>
  <c r="BZ219" i="5"/>
  <c r="CV216" i="5"/>
  <c r="AU214" i="5"/>
  <c r="BL212" i="5"/>
  <c r="CE210" i="5"/>
  <c r="CW208" i="5"/>
  <c r="AA207" i="5"/>
  <c r="AU205" i="5"/>
  <c r="BN203" i="5"/>
  <c r="CF201" i="5"/>
  <c r="CY199" i="5"/>
  <c r="AC198" i="5"/>
  <c r="BD196" i="5"/>
  <c r="CR194" i="5"/>
  <c r="AQ193" i="5"/>
  <c r="CD191" i="5"/>
  <c r="AC190" i="5"/>
  <c r="BQ188" i="5"/>
  <c r="O187" i="5"/>
  <c r="BL185" i="5"/>
  <c r="AP184" i="5"/>
  <c r="CA183" i="5"/>
  <c r="AC183" i="5"/>
  <c r="BV182" i="5"/>
  <c r="Z182" i="5"/>
  <c r="BT181" i="5"/>
  <c r="AI181" i="5"/>
  <c r="CN180" i="5"/>
  <c r="BC180" i="5"/>
  <c r="R180" i="5"/>
  <c r="S180" i="5" s="1"/>
  <c r="V180" i="5" s="1"/>
  <c r="BW179" i="5"/>
  <c r="AW179" i="5"/>
  <c r="AD179" i="5"/>
  <c r="DA178" i="5"/>
  <c r="CI178" i="5"/>
  <c r="BP178" i="5"/>
  <c r="BD178" i="5"/>
  <c r="AQ178" i="5"/>
  <c r="AE178" i="5"/>
  <c r="CX177" i="5"/>
  <c r="CO177" i="5"/>
  <c r="CF177" i="5"/>
  <c r="BW177" i="5"/>
  <c r="BM177" i="5"/>
  <c r="BD177" i="5"/>
  <c r="AU177" i="5"/>
  <c r="AL177" i="5"/>
  <c r="AC177" i="5"/>
  <c r="CZ176" i="5"/>
  <c r="CP176" i="5"/>
  <c r="CG176" i="5"/>
  <c r="BX176" i="5"/>
  <c r="BO176" i="5"/>
  <c r="BF176" i="5"/>
  <c r="AW176" i="5"/>
  <c r="AN176" i="5"/>
  <c r="AD176" i="5"/>
  <c r="DA175" i="5"/>
  <c r="CR175" i="5"/>
  <c r="CI175" i="5"/>
  <c r="BZ175" i="5"/>
  <c r="BQ175" i="5"/>
  <c r="BG175" i="5"/>
  <c r="AX175" i="5"/>
  <c r="AO175" i="5"/>
  <c r="AF175" i="5"/>
  <c r="N175" i="5"/>
  <c r="CT174" i="5"/>
  <c r="CJ174" i="5"/>
  <c r="CA174" i="5"/>
  <c r="BR174" i="5"/>
  <c r="BI174" i="5"/>
  <c r="AZ174" i="5"/>
  <c r="AQ174" i="5"/>
  <c r="AH174" i="5"/>
  <c r="X174" i="5"/>
  <c r="O174" i="5"/>
  <c r="CU173" i="5"/>
  <c r="CL173" i="5"/>
  <c r="CC173" i="5"/>
  <c r="BT173" i="5"/>
  <c r="BK173" i="5"/>
  <c r="BA173" i="5"/>
  <c r="AR173" i="5"/>
  <c r="AI173" i="5"/>
  <c r="Z173" i="5"/>
  <c r="CW172" i="5"/>
  <c r="CN172" i="5"/>
  <c r="CD172" i="5"/>
  <c r="BU172" i="5"/>
  <c r="BL172" i="5"/>
  <c r="BC172" i="5"/>
  <c r="AT172" i="5"/>
  <c r="AK172" i="5"/>
  <c r="AB172" i="5"/>
  <c r="R172" i="5"/>
  <c r="S172" i="5" s="1"/>
  <c r="V172" i="5" s="1"/>
  <c r="CX171" i="5"/>
  <c r="CO171" i="5"/>
  <c r="CF171" i="5"/>
  <c r="BW171" i="5"/>
  <c r="BN171" i="5"/>
  <c r="AU171" i="5"/>
  <c r="AL171" i="5"/>
  <c r="AC171" i="5"/>
  <c r="CZ170" i="5"/>
  <c r="CQ170" i="5"/>
  <c r="CH170" i="5"/>
  <c r="BX170" i="5"/>
  <c r="BO170" i="5"/>
  <c r="BF170" i="5"/>
  <c r="AW170" i="5"/>
  <c r="AN170" i="5"/>
  <c r="AE170" i="5"/>
  <c r="DA169" i="5"/>
  <c r="CR169" i="5"/>
  <c r="CI169" i="5"/>
  <c r="BZ169" i="5"/>
  <c r="BQ169" i="5"/>
  <c r="BH169" i="5"/>
  <c r="AY169" i="5"/>
  <c r="AO169" i="5"/>
  <c r="AF169" i="5"/>
  <c r="N169" i="5"/>
  <c r="CT168" i="5"/>
  <c r="CK168" i="5"/>
  <c r="CB168" i="5"/>
  <c r="BR168" i="5"/>
  <c r="BI168" i="5"/>
  <c r="AZ168" i="5"/>
  <c r="AQ168" i="5"/>
  <c r="AH168" i="5"/>
  <c r="Y168" i="5"/>
  <c r="P168" i="5"/>
  <c r="CU167" i="5"/>
  <c r="CL167" i="5"/>
  <c r="CC167" i="5"/>
  <c r="BT167" i="5"/>
  <c r="BK167" i="5"/>
  <c r="BB167" i="5"/>
  <c r="AS167" i="5"/>
  <c r="AI167" i="5"/>
  <c r="Z167" i="5"/>
  <c r="CW166" i="5"/>
  <c r="CN166" i="5"/>
  <c r="CE166" i="5"/>
  <c r="BV166" i="5"/>
  <c r="BL166" i="5"/>
  <c r="BC166" i="5"/>
  <c r="AT166" i="5"/>
  <c r="AK166" i="5"/>
  <c r="AB166" i="5"/>
  <c r="CY165" i="5"/>
  <c r="CO165" i="5"/>
  <c r="CF165" i="5"/>
  <c r="BW165" i="5"/>
  <c r="BN165" i="5"/>
  <c r="AV165" i="5"/>
  <c r="AM165" i="5"/>
  <c r="AC165" i="5"/>
  <c r="CZ164" i="5"/>
  <c r="CQ164" i="5"/>
  <c r="CH164" i="5"/>
  <c r="BY164" i="5"/>
  <c r="BP164" i="5"/>
  <c r="BF164" i="5"/>
  <c r="AW164" i="5"/>
  <c r="AN164" i="5"/>
  <c r="AE164" i="5"/>
  <c r="DB163" i="5"/>
  <c r="CS163" i="5"/>
  <c r="CI163" i="5"/>
  <c r="BZ163" i="5"/>
  <c r="BQ163" i="5"/>
  <c r="BH163" i="5"/>
  <c r="AY163" i="5"/>
  <c r="AP163" i="5"/>
  <c r="AG163" i="5"/>
  <c r="N163" i="5"/>
  <c r="CT162" i="5"/>
  <c r="CK162" i="5"/>
  <c r="CB162" i="5"/>
  <c r="BS162" i="5"/>
  <c r="BJ162" i="5"/>
  <c r="AZ162" i="5"/>
  <c r="AQ162" i="5"/>
  <c r="AH162" i="5"/>
  <c r="Y162" i="5"/>
  <c r="P162" i="5"/>
  <c r="CV161" i="5"/>
  <c r="CM161" i="5"/>
  <c r="CC161" i="5"/>
  <c r="BT161" i="5"/>
  <c r="BK161" i="5"/>
  <c r="BB161" i="5"/>
  <c r="AS161" i="5"/>
  <c r="AJ161" i="5"/>
  <c r="AA161" i="5"/>
  <c r="CW160" i="5"/>
  <c r="CN160" i="5"/>
  <c r="CE160" i="5"/>
  <c r="BV160" i="5"/>
  <c r="BM160" i="5"/>
  <c r="BD160" i="5"/>
  <c r="AT160" i="5"/>
  <c r="AK160" i="5"/>
  <c r="AB160" i="5"/>
  <c r="CY159" i="5"/>
  <c r="CP159" i="5"/>
  <c r="CG159" i="5"/>
  <c r="BW159" i="5"/>
  <c r="BN159" i="5"/>
  <c r="AV159" i="5"/>
  <c r="AM159" i="5"/>
  <c r="AD159" i="5"/>
  <c r="CZ158" i="5"/>
  <c r="CQ158" i="5"/>
  <c r="CH158" i="5"/>
  <c r="BY158" i="5"/>
  <c r="BP158" i="5"/>
  <c r="BG158" i="5"/>
  <c r="AX158" i="5"/>
  <c r="AN158" i="5"/>
  <c r="AE158" i="5"/>
  <c r="DB157" i="5"/>
  <c r="CS157" i="5"/>
  <c r="CJ157" i="5"/>
  <c r="CA157" i="5"/>
  <c r="BQ157" i="5"/>
  <c r="BH157" i="5"/>
  <c r="AY157" i="5"/>
  <c r="AP157" i="5"/>
  <c r="AG157" i="5"/>
  <c r="X157" i="5"/>
  <c r="O157" i="5"/>
  <c r="CT156" i="5"/>
  <c r="CK156" i="5"/>
  <c r="CB156" i="5"/>
  <c r="BS156" i="5"/>
  <c r="BJ156" i="5"/>
  <c r="BA156" i="5"/>
  <c r="AR156" i="5"/>
  <c r="AH156" i="5"/>
  <c r="Y156" i="5"/>
  <c r="P156" i="5"/>
  <c r="CV155" i="5"/>
  <c r="CM155" i="5"/>
  <c r="CD155" i="5"/>
  <c r="BU155" i="5"/>
  <c r="BK155" i="5"/>
  <c r="BB155" i="5"/>
  <c r="AS155" i="5"/>
  <c r="AJ155" i="5"/>
  <c r="AA155" i="5"/>
  <c r="R155" i="5"/>
  <c r="CX154" i="5"/>
  <c r="CN154" i="5"/>
  <c r="CE154" i="5"/>
  <c r="BV154" i="5"/>
  <c r="BM154" i="5"/>
  <c r="BD154" i="5"/>
  <c r="AU154" i="5"/>
  <c r="AL154" i="5"/>
  <c r="AB154" i="5"/>
  <c r="CY153" i="5"/>
  <c r="CP153" i="5"/>
  <c r="CG153" i="5"/>
  <c r="BX153" i="5"/>
  <c r="BO153" i="5"/>
  <c r="AV153" i="5"/>
  <c r="AM153" i="5"/>
  <c r="AD153" i="5"/>
  <c r="DA152" i="5"/>
  <c r="CR152" i="5"/>
  <c r="CH152" i="5"/>
  <c r="BY152" i="5"/>
  <c r="BP152" i="5"/>
  <c r="BG152" i="5"/>
  <c r="AX152" i="5"/>
  <c r="AO152" i="5"/>
  <c r="AF152" i="5"/>
  <c r="DB151" i="5"/>
  <c r="CS151" i="5"/>
  <c r="CJ151" i="5"/>
  <c r="CA151" i="5"/>
  <c r="BR151" i="5"/>
  <c r="BI151" i="5"/>
  <c r="AY151" i="5"/>
  <c r="AP151" i="5"/>
  <c r="AG151" i="5"/>
  <c r="X151" i="5"/>
  <c r="O151" i="5"/>
  <c r="CU150" i="5"/>
  <c r="CL150" i="5"/>
  <c r="CB150" i="5"/>
  <c r="BS150" i="5"/>
  <c r="BJ150" i="5"/>
  <c r="BA150" i="5"/>
  <c r="AR150" i="5"/>
  <c r="BE150" i="5" s="1"/>
  <c r="AI150" i="5"/>
  <c r="Z150" i="5"/>
  <c r="P150" i="5"/>
  <c r="CV149" i="5"/>
  <c r="CM149" i="5"/>
  <c r="CD149" i="5"/>
  <c r="BU149" i="5"/>
  <c r="BL149" i="5"/>
  <c r="BC149" i="5"/>
  <c r="AS149" i="5"/>
  <c r="AJ149" i="5"/>
  <c r="AA149" i="5"/>
  <c r="R149" i="5"/>
  <c r="S149" i="5" s="1"/>
  <c r="V149" i="5" s="1"/>
  <c r="CX148" i="5"/>
  <c r="CO148" i="5"/>
  <c r="CF148" i="5"/>
  <c r="BV148" i="5"/>
  <c r="BM148" i="5"/>
  <c r="BD148" i="5"/>
  <c r="AU148" i="5"/>
  <c r="AL148" i="5"/>
  <c r="AC148" i="5"/>
  <c r="CY147" i="5"/>
  <c r="CP147" i="5"/>
  <c r="CG147" i="5"/>
  <c r="BX147" i="5"/>
  <c r="BO147" i="5"/>
  <c r="BF147" i="5"/>
  <c r="AW147" i="5"/>
  <c r="AM147" i="5"/>
  <c r="AD147" i="5"/>
  <c r="DA146" i="5"/>
  <c r="CR146" i="5"/>
  <c r="CI146" i="5"/>
  <c r="BZ146" i="5"/>
  <c r="BP146" i="5"/>
  <c r="BH146" i="5"/>
  <c r="AZ146" i="5"/>
  <c r="AR146" i="5"/>
  <c r="AJ146" i="5"/>
  <c r="AB146" i="5"/>
  <c r="DA145" i="5"/>
  <c r="CS145" i="5"/>
  <c r="CK145" i="5"/>
  <c r="CC145" i="5"/>
  <c r="BU145" i="5"/>
  <c r="BM145" i="5"/>
  <c r="AW145" i="5"/>
  <c r="AO145" i="5"/>
  <c r="AG145" i="5"/>
  <c r="Y145" i="5"/>
  <c r="CX144" i="5"/>
  <c r="CP144" i="5"/>
  <c r="CH144" i="5"/>
  <c r="BZ144" i="5"/>
  <c r="BR144" i="5"/>
  <c r="BJ144" i="5"/>
  <c r="BB144" i="5"/>
  <c r="AT144" i="5"/>
  <c r="AL144" i="5"/>
  <c r="AD144" i="5"/>
  <c r="N144" i="5"/>
  <c r="CU143" i="5"/>
  <c r="CM143" i="5"/>
  <c r="CE143" i="5"/>
  <c r="BW143" i="5"/>
  <c r="BO143" i="5"/>
  <c r="BG143" i="5"/>
  <c r="AY143" i="5"/>
  <c r="AQ143" i="5"/>
  <c r="AI143" i="5"/>
  <c r="AA143" i="5"/>
  <c r="CZ142" i="5"/>
  <c r="CR142" i="5"/>
  <c r="CJ142" i="5"/>
  <c r="CB142" i="5"/>
  <c r="BT142" i="5"/>
  <c r="BL142" i="5"/>
  <c r="BD142" i="5"/>
  <c r="AV142" i="5"/>
  <c r="AN142" i="5"/>
  <c r="AF142" i="5"/>
  <c r="X142" i="5"/>
  <c r="P142" i="5"/>
  <c r="CW141" i="5"/>
  <c r="CO141" i="5"/>
  <c r="CG141" i="5"/>
  <c r="BY141" i="5"/>
  <c r="BQ141" i="5"/>
  <c r="BI141" i="5"/>
  <c r="BA141" i="5"/>
  <c r="AS141" i="5"/>
  <c r="AK141" i="5"/>
  <c r="AC141" i="5"/>
  <c r="DB140" i="5"/>
  <c r="CT140" i="5"/>
  <c r="CL140" i="5"/>
  <c r="CD140" i="5"/>
  <c r="BV140" i="5"/>
  <c r="BN140" i="5"/>
  <c r="BF140" i="5"/>
  <c r="AX140" i="5"/>
  <c r="AP140" i="5"/>
  <c r="AH140" i="5"/>
  <c r="Z140" i="5"/>
  <c r="R140" i="5"/>
  <c r="S140" i="5" s="1"/>
  <c r="V140" i="5" s="1"/>
  <c r="CY139" i="5"/>
  <c r="CQ139" i="5"/>
  <c r="CI139" i="5"/>
  <c r="CA139" i="5"/>
  <c r="BS139" i="5"/>
  <c r="BK139" i="5"/>
  <c r="BC139" i="5"/>
  <c r="AU139" i="5"/>
  <c r="AM139" i="5"/>
  <c r="AE139" i="5"/>
  <c r="O139" i="5"/>
  <c r="CV138" i="5"/>
  <c r="CN138" i="5"/>
  <c r="CF138" i="5"/>
  <c r="BX138" i="5"/>
  <c r="BP138" i="5"/>
  <c r="BH138" i="5"/>
  <c r="AZ138" i="5"/>
  <c r="AR138" i="5"/>
  <c r="AJ138" i="5"/>
  <c r="AB138" i="5"/>
  <c r="DA137" i="5"/>
  <c r="CS137" i="5"/>
  <c r="CK137" i="5"/>
  <c r="CC137" i="5"/>
  <c r="BU137" i="5"/>
  <c r="BM137" i="5"/>
  <c r="AW137" i="5"/>
  <c r="AO137" i="5"/>
  <c r="AG137" i="5"/>
  <c r="Y137" i="5"/>
  <c r="CX136" i="5"/>
  <c r="CP136" i="5"/>
  <c r="CH136" i="5"/>
  <c r="BZ136" i="5"/>
  <c r="BR136" i="5"/>
  <c r="BJ136" i="5"/>
  <c r="BB136" i="5"/>
  <c r="AT136" i="5"/>
  <c r="AL136" i="5"/>
  <c r="AD136" i="5"/>
  <c r="N136" i="5"/>
  <c r="CU135" i="5"/>
  <c r="CM135" i="5"/>
  <c r="CE135" i="5"/>
  <c r="BW135" i="5"/>
  <c r="BO135" i="5"/>
  <c r="BG135" i="5"/>
  <c r="AY135" i="5"/>
  <c r="AQ135" i="5"/>
  <c r="AI135" i="5"/>
  <c r="AA135" i="5"/>
  <c r="CZ134" i="5"/>
  <c r="CR134" i="5"/>
  <c r="CJ134" i="5"/>
  <c r="CB134" i="5"/>
  <c r="BT134" i="5"/>
  <c r="BL134" i="5"/>
  <c r="BD134" i="5"/>
  <c r="AV134" i="5"/>
  <c r="AN134" i="5"/>
  <c r="AF134" i="5"/>
  <c r="X134" i="5"/>
  <c r="P134" i="5"/>
  <c r="CW133" i="5"/>
  <c r="CO133" i="5"/>
  <c r="CG133" i="5"/>
  <c r="BY133" i="5"/>
  <c r="BQ133" i="5"/>
  <c r="BI133" i="5"/>
  <c r="BA133" i="5"/>
  <c r="AS133" i="5"/>
  <c r="AK133" i="5"/>
  <c r="AC133" i="5"/>
  <c r="DB132" i="5"/>
  <c r="CT132" i="5"/>
  <c r="CL132" i="5"/>
  <c r="CD132" i="5"/>
  <c r="BV132" i="5"/>
  <c r="BN132" i="5"/>
  <c r="BF132" i="5"/>
  <c r="AX132" i="5"/>
  <c r="AP132" i="5"/>
  <c r="AH132" i="5"/>
  <c r="Z132" i="5"/>
  <c r="R132" i="5"/>
  <c r="S132" i="5" s="1"/>
  <c r="V132" i="5" s="1"/>
  <c r="CY131" i="5"/>
  <c r="CQ131" i="5"/>
  <c r="CI131" i="5"/>
  <c r="CA131" i="5"/>
  <c r="BS131" i="5"/>
  <c r="BK131" i="5"/>
  <c r="BC131" i="5"/>
  <c r="AU131" i="5"/>
  <c r="AM131" i="5"/>
  <c r="AE131" i="5"/>
  <c r="O131" i="5"/>
  <c r="CV130" i="5"/>
  <c r="CN130" i="5"/>
  <c r="CF130" i="5"/>
  <c r="BX130" i="5"/>
  <c r="BP130" i="5"/>
  <c r="BH130" i="5"/>
  <c r="AZ130" i="5"/>
  <c r="AR130" i="5"/>
  <c r="AJ130" i="5"/>
  <c r="AB130" i="5"/>
  <c r="DA129" i="5"/>
  <c r="CS129" i="5"/>
  <c r="CK129" i="5"/>
  <c r="CC129" i="5"/>
  <c r="BU129" i="5"/>
  <c r="BM129" i="5"/>
  <c r="AW129" i="5"/>
  <c r="AO129" i="5"/>
  <c r="AG129" i="5"/>
  <c r="Y129" i="5"/>
  <c r="CX128" i="5"/>
  <c r="CP128" i="5"/>
  <c r="CH128" i="5"/>
  <c r="BZ128" i="5"/>
  <c r="BR128" i="5"/>
  <c r="BJ128" i="5"/>
  <c r="BB128" i="5"/>
  <c r="AT128" i="5"/>
  <c r="AL128" i="5"/>
  <c r="AD128" i="5"/>
  <c r="N128" i="5"/>
  <c r="CU127" i="5"/>
  <c r="CM127" i="5"/>
  <c r="CE127" i="5"/>
  <c r="BW127" i="5"/>
  <c r="BO127" i="5"/>
  <c r="BG127" i="5"/>
  <c r="AY127" i="5"/>
  <c r="AQ127" i="5"/>
  <c r="AI127" i="5"/>
  <c r="AA127" i="5"/>
  <c r="CZ126" i="5"/>
  <c r="CR126" i="5"/>
  <c r="CJ126" i="5"/>
  <c r="CB126" i="5"/>
  <c r="BT126" i="5"/>
  <c r="BL126" i="5"/>
  <c r="BD126" i="5"/>
  <c r="AV126" i="5"/>
  <c r="AN126" i="5"/>
  <c r="AF126" i="5"/>
  <c r="X126" i="5"/>
  <c r="P126" i="5"/>
  <c r="CW125" i="5"/>
  <c r="CO125" i="5"/>
  <c r="CG125" i="5"/>
  <c r="BY125" i="5"/>
  <c r="BQ125" i="5"/>
  <c r="BI125" i="5"/>
  <c r="BA125" i="5"/>
  <c r="AS125" i="5"/>
  <c r="AK125" i="5"/>
  <c r="AC125" i="5"/>
  <c r="DB124" i="5"/>
  <c r="CT124" i="5"/>
  <c r="CL124" i="5"/>
  <c r="CD124" i="5"/>
  <c r="BV124" i="5"/>
  <c r="BN124" i="5"/>
  <c r="BF124" i="5"/>
  <c r="AX124" i="5"/>
  <c r="AP124" i="5"/>
  <c r="AH124" i="5"/>
  <c r="Z124" i="5"/>
  <c r="R124" i="5"/>
  <c r="S124" i="5" s="1"/>
  <c r="V124" i="5" s="1"/>
  <c r="CY123" i="5"/>
  <c r="CQ123" i="5"/>
  <c r="CI123" i="5"/>
  <c r="CA123" i="5"/>
  <c r="BS123" i="5"/>
  <c r="BK123" i="5"/>
  <c r="BC123" i="5"/>
  <c r="AU123" i="5"/>
  <c r="AM123" i="5"/>
  <c r="AE123" i="5"/>
  <c r="O123" i="5"/>
  <c r="CV122" i="5"/>
  <c r="CN122" i="5"/>
  <c r="CF122" i="5"/>
  <c r="BX122" i="5"/>
  <c r="BP122" i="5"/>
  <c r="BH122" i="5"/>
  <c r="AZ122" i="5"/>
  <c r="AR122" i="5"/>
  <c r="AJ122" i="5"/>
  <c r="AB122" i="5"/>
  <c r="DA121" i="5"/>
  <c r="CS121" i="5"/>
  <c r="CK121" i="5"/>
  <c r="CC121" i="5"/>
  <c r="BU121" i="5"/>
  <c r="BM121" i="5"/>
  <c r="AW121" i="5"/>
  <c r="AO121" i="5"/>
  <c r="AG121" i="5"/>
  <c r="Y121" i="5"/>
  <c r="CX120" i="5"/>
  <c r="CP120" i="5"/>
  <c r="CH120" i="5"/>
  <c r="CN273" i="5"/>
  <c r="AC270" i="5"/>
  <c r="BJ266" i="5"/>
  <c r="CS262" i="5"/>
  <c r="AG259" i="5"/>
  <c r="BP255" i="5"/>
  <c r="CV251" i="5"/>
  <c r="BL248" i="5"/>
  <c r="BB245" i="5"/>
  <c r="AR242" i="5"/>
  <c r="BE242" i="5" s="1"/>
  <c r="AC239" i="5"/>
  <c r="R236" i="5"/>
  <c r="S236" i="5" s="1"/>
  <c r="V236" i="5" s="1"/>
  <c r="R233" i="5"/>
  <c r="S233" i="5" s="1"/>
  <c r="V233" i="5" s="1"/>
  <c r="AN230" i="5"/>
  <c r="BN227" i="5"/>
  <c r="CL224" i="5"/>
  <c r="AT219" i="5"/>
  <c r="BR216" i="5"/>
  <c r="X214" i="5"/>
  <c r="AR212" i="5"/>
  <c r="BJ210" i="5"/>
  <c r="CC208" i="5"/>
  <c r="CV206" i="5"/>
  <c r="Z205" i="5"/>
  <c r="AR203" i="5"/>
  <c r="BK201" i="5"/>
  <c r="CD199" i="5"/>
  <c r="CV197" i="5"/>
  <c r="AL196" i="5"/>
  <c r="BZ194" i="5"/>
  <c r="X193" i="5"/>
  <c r="BL191" i="5"/>
  <c r="CZ189" i="5"/>
  <c r="AX188" i="5"/>
  <c r="CL186" i="5"/>
  <c r="AY185" i="5"/>
  <c r="AG184" i="5"/>
  <c r="BS183" i="5"/>
  <c r="BN182" i="5"/>
  <c r="R182" i="5"/>
  <c r="S182" i="5" s="1"/>
  <c r="V182" i="5" s="1"/>
  <c r="BN181" i="5"/>
  <c r="AC181" i="5"/>
  <c r="CH180" i="5"/>
  <c r="AW180" i="5"/>
  <c r="DB179" i="5"/>
  <c r="BQ179" i="5"/>
  <c r="AU179" i="5"/>
  <c r="AC179" i="5"/>
  <c r="CZ178" i="5"/>
  <c r="CH178" i="5"/>
  <c r="BO178" i="5"/>
  <c r="BB178" i="5"/>
  <c r="AO178" i="5"/>
  <c r="AD178" i="5"/>
  <c r="CW177" i="5"/>
  <c r="CN177" i="5"/>
  <c r="CE177" i="5"/>
  <c r="BU177" i="5"/>
  <c r="BL177" i="5"/>
  <c r="BC177" i="5"/>
  <c r="AT177" i="5"/>
  <c r="AK177" i="5"/>
  <c r="AB177" i="5"/>
  <c r="CX176" i="5"/>
  <c r="CO176" i="5"/>
  <c r="CF176" i="5"/>
  <c r="BW176" i="5"/>
  <c r="BN176" i="5"/>
  <c r="AV176" i="5"/>
  <c r="AL176" i="5"/>
  <c r="AC176" i="5"/>
  <c r="CZ175" i="5"/>
  <c r="CQ175" i="5"/>
  <c r="CH175" i="5"/>
  <c r="BY175" i="5"/>
  <c r="BO175" i="5"/>
  <c r="BF175" i="5"/>
  <c r="AW175" i="5"/>
  <c r="AN175" i="5"/>
  <c r="AE175" i="5"/>
  <c r="DB174" i="5"/>
  <c r="CR174" i="5"/>
  <c r="CI174" i="5"/>
  <c r="BZ174" i="5"/>
  <c r="BQ174" i="5"/>
  <c r="BH174" i="5"/>
  <c r="AY174" i="5"/>
  <c r="AP174" i="5"/>
  <c r="AF174" i="5"/>
  <c r="N174" i="5"/>
  <c r="CT173" i="5"/>
  <c r="CK173" i="5"/>
  <c r="CB173" i="5"/>
  <c r="BS173" i="5"/>
  <c r="BI173" i="5"/>
  <c r="AZ173" i="5"/>
  <c r="AQ173" i="5"/>
  <c r="AH173" i="5"/>
  <c r="Y173" i="5"/>
  <c r="P173" i="5"/>
  <c r="CV172" i="5"/>
  <c r="CL172" i="5"/>
  <c r="CC172" i="5"/>
  <c r="BT172" i="5"/>
  <c r="BK172" i="5"/>
  <c r="BB172" i="5"/>
  <c r="AS172" i="5"/>
  <c r="AJ172" i="5"/>
  <c r="Z172" i="5"/>
  <c r="CW171" i="5"/>
  <c r="CN171" i="5"/>
  <c r="CE171" i="5"/>
  <c r="BV171" i="5"/>
  <c r="BM171" i="5"/>
  <c r="BC171" i="5"/>
  <c r="AT171" i="5"/>
  <c r="AK171" i="5"/>
  <c r="AB171" i="5"/>
  <c r="CY170" i="5"/>
  <c r="CP170" i="5"/>
  <c r="CF170" i="5"/>
  <c r="BW170" i="5"/>
  <c r="BN170" i="5"/>
  <c r="AV170" i="5"/>
  <c r="AM170" i="5"/>
  <c r="AD170" i="5"/>
  <c r="CZ169" i="5"/>
  <c r="CQ169" i="5"/>
  <c r="CH169" i="5"/>
  <c r="BY169" i="5"/>
  <c r="BP169" i="5"/>
  <c r="BG169" i="5"/>
  <c r="AW169" i="5"/>
  <c r="AN169" i="5"/>
  <c r="AE169" i="5"/>
  <c r="DB168" i="5"/>
  <c r="CS168" i="5"/>
  <c r="CJ168" i="5"/>
  <c r="BZ168" i="5"/>
  <c r="BQ168" i="5"/>
  <c r="BH168" i="5"/>
  <c r="AY168" i="5"/>
  <c r="AP168" i="5"/>
  <c r="AG168" i="5"/>
  <c r="X168" i="5"/>
  <c r="N168" i="5"/>
  <c r="CT167" i="5"/>
  <c r="CK167" i="5"/>
  <c r="CB167" i="5"/>
  <c r="BS167" i="5"/>
  <c r="BJ167" i="5"/>
  <c r="BA167" i="5"/>
  <c r="AQ167" i="5"/>
  <c r="AH167" i="5"/>
  <c r="Y167" i="5"/>
  <c r="P167" i="5"/>
  <c r="CV166" i="5"/>
  <c r="CM166" i="5"/>
  <c r="CD166" i="5"/>
  <c r="BT166" i="5"/>
  <c r="BK166" i="5"/>
  <c r="BB166" i="5"/>
  <c r="AS166" i="5"/>
  <c r="AJ166" i="5"/>
  <c r="AA166" i="5"/>
  <c r="R166" i="5"/>
  <c r="S166" i="5" s="1"/>
  <c r="V166" i="5" s="1"/>
  <c r="CW165" i="5"/>
  <c r="CN165" i="5"/>
  <c r="CE165" i="5"/>
  <c r="BV165" i="5"/>
  <c r="BM165" i="5"/>
  <c r="BD165" i="5"/>
  <c r="AU165" i="5"/>
  <c r="AK165" i="5"/>
  <c r="AB165" i="5"/>
  <c r="CY164" i="5"/>
  <c r="CP164" i="5"/>
  <c r="CG164" i="5"/>
  <c r="BX164" i="5"/>
  <c r="BN164" i="5"/>
  <c r="AV164" i="5"/>
  <c r="AM164" i="5"/>
  <c r="AD164" i="5"/>
  <c r="DA163" i="5"/>
  <c r="CQ163" i="5"/>
  <c r="CH163" i="5"/>
  <c r="BY163" i="5"/>
  <c r="BP163" i="5"/>
  <c r="BG163" i="5"/>
  <c r="AX163" i="5"/>
  <c r="AO163" i="5"/>
  <c r="AE163" i="5"/>
  <c r="DB162" i="5"/>
  <c r="CS162" i="5"/>
  <c r="CJ162" i="5"/>
  <c r="CA162" i="5"/>
  <c r="BR162" i="5"/>
  <c r="BH162" i="5"/>
  <c r="AY162" i="5"/>
  <c r="AP162" i="5"/>
  <c r="AG162" i="5"/>
  <c r="X162" i="5"/>
  <c r="O162" i="5"/>
  <c r="CU161" i="5"/>
  <c r="CK161" i="5"/>
  <c r="CB161" i="5"/>
  <c r="BS161" i="5"/>
  <c r="BJ161" i="5"/>
  <c r="BA161" i="5"/>
  <c r="AR161" i="5"/>
  <c r="BE161" i="5" s="1"/>
  <c r="AI161" i="5"/>
  <c r="Y161" i="5"/>
  <c r="P161" i="5"/>
  <c r="CV160" i="5"/>
  <c r="CM160" i="5"/>
  <c r="CD160" i="5"/>
  <c r="BU160" i="5"/>
  <c r="BL160" i="5"/>
  <c r="BB160" i="5"/>
  <c r="AS160" i="5"/>
  <c r="AJ160" i="5"/>
  <c r="AA160" i="5"/>
  <c r="R160" i="5"/>
  <c r="S160" i="5" s="1"/>
  <c r="V160" i="5" s="1"/>
  <c r="CX159" i="5"/>
  <c r="CO159" i="5"/>
  <c r="CE159" i="5"/>
  <c r="BV159" i="5"/>
  <c r="BM159" i="5"/>
  <c r="BD159" i="5"/>
  <c r="AU159" i="5"/>
  <c r="AL159" i="5"/>
  <c r="AC159" i="5"/>
  <c r="CY158" i="5"/>
  <c r="CP158" i="5"/>
  <c r="CG158" i="5"/>
  <c r="BX158" i="5"/>
  <c r="BO158" i="5"/>
  <c r="BF158" i="5"/>
  <c r="AV158" i="5"/>
  <c r="AM158" i="5"/>
  <c r="AD158" i="5"/>
  <c r="DA157" i="5"/>
  <c r="CR157" i="5"/>
  <c r="CI157" i="5"/>
  <c r="BY157" i="5"/>
  <c r="BP157" i="5"/>
  <c r="BG157" i="5"/>
  <c r="AX157" i="5"/>
  <c r="AO157" i="5"/>
  <c r="AF157" i="5"/>
  <c r="DB156" i="5"/>
  <c r="CS156" i="5"/>
  <c r="CJ156" i="5"/>
  <c r="CA156" i="5"/>
  <c r="BR156" i="5"/>
  <c r="BI156" i="5"/>
  <c r="AZ156" i="5"/>
  <c r="AP156" i="5"/>
  <c r="AG156" i="5"/>
  <c r="X156" i="5"/>
  <c r="O156" i="5"/>
  <c r="CU155" i="5"/>
  <c r="CL155" i="5"/>
  <c r="CC155" i="5"/>
  <c r="BS155" i="5"/>
  <c r="BJ155" i="5"/>
  <c r="BA155" i="5"/>
  <c r="AR155" i="5"/>
  <c r="AI155" i="5"/>
  <c r="Z155" i="5"/>
  <c r="CV154" i="5"/>
  <c r="CM154" i="5"/>
  <c r="CD154" i="5"/>
  <c r="BU154" i="5"/>
  <c r="BL154" i="5"/>
  <c r="BC154" i="5"/>
  <c r="AT154" i="5"/>
  <c r="AJ154" i="5"/>
  <c r="AA154" i="5"/>
  <c r="R154" i="5"/>
  <c r="S154" i="5" s="1"/>
  <c r="V154" i="5" s="1"/>
  <c r="CX153" i="5"/>
  <c r="CO153" i="5"/>
  <c r="CF153" i="5"/>
  <c r="BW153" i="5"/>
  <c r="BM153" i="5"/>
  <c r="BD153" i="5"/>
  <c r="AU153" i="5"/>
  <c r="AL153" i="5"/>
  <c r="AC153" i="5"/>
  <c r="CZ152" i="5"/>
  <c r="CP152" i="5"/>
  <c r="CG152" i="5"/>
  <c r="BX152" i="5"/>
  <c r="BO152" i="5"/>
  <c r="BF152" i="5"/>
  <c r="AW152" i="5"/>
  <c r="AN152" i="5"/>
  <c r="AD152" i="5"/>
  <c r="DA151" i="5"/>
  <c r="CR151" i="5"/>
  <c r="CI151" i="5"/>
  <c r="BZ151" i="5"/>
  <c r="BQ151" i="5"/>
  <c r="BG151" i="5"/>
  <c r="AX151" i="5"/>
  <c r="AO151" i="5"/>
  <c r="AF151" i="5"/>
  <c r="N151" i="5"/>
  <c r="CT150" i="5"/>
  <c r="CJ150" i="5"/>
  <c r="CA150" i="5"/>
  <c r="BR150" i="5"/>
  <c r="BI150" i="5"/>
  <c r="AZ150" i="5"/>
  <c r="AQ150" i="5"/>
  <c r="AH150" i="5"/>
  <c r="X150" i="5"/>
  <c r="O150" i="5"/>
  <c r="CU149" i="5"/>
  <c r="CL149" i="5"/>
  <c r="CC149" i="5"/>
  <c r="BT149" i="5"/>
  <c r="BK149" i="5"/>
  <c r="BA149" i="5"/>
  <c r="AR149" i="5"/>
  <c r="AI149" i="5"/>
  <c r="Z149" i="5"/>
  <c r="CW148" i="5"/>
  <c r="CN148" i="5"/>
  <c r="CD148" i="5"/>
  <c r="BU148" i="5"/>
  <c r="BL148" i="5"/>
  <c r="BC148" i="5"/>
  <c r="AT148" i="5"/>
  <c r="AK148" i="5"/>
  <c r="AB148" i="5"/>
  <c r="R148" i="5"/>
  <c r="CX147" i="5"/>
  <c r="CO147" i="5"/>
  <c r="CF147" i="5"/>
  <c r="BW147" i="5"/>
  <c r="BN147" i="5"/>
  <c r="AU147" i="5"/>
  <c r="AL147" i="5"/>
  <c r="AC147" i="5"/>
  <c r="CZ146" i="5"/>
  <c r="CQ146" i="5"/>
  <c r="CH146" i="5"/>
  <c r="BX146" i="5"/>
  <c r="BO146" i="5"/>
  <c r="BG146" i="5"/>
  <c r="AY146" i="5"/>
  <c r="AQ146" i="5"/>
  <c r="AI146" i="5"/>
  <c r="AA146" i="5"/>
  <c r="CZ145" i="5"/>
  <c r="CR145" i="5"/>
  <c r="CJ145" i="5"/>
  <c r="CB145" i="5"/>
  <c r="BT145" i="5"/>
  <c r="BL145" i="5"/>
  <c r="BD145" i="5"/>
  <c r="AV145" i="5"/>
  <c r="AN145" i="5"/>
  <c r="AF145" i="5"/>
  <c r="X145" i="5"/>
  <c r="P145" i="5"/>
  <c r="CW144" i="5"/>
  <c r="CO144" i="5"/>
  <c r="CG144" i="5"/>
  <c r="BY144" i="5"/>
  <c r="BQ144" i="5"/>
  <c r="BI144" i="5"/>
  <c r="BA144" i="5"/>
  <c r="AS144" i="5"/>
  <c r="AK144" i="5"/>
  <c r="AC144" i="5"/>
  <c r="DB143" i="5"/>
  <c r="CT143" i="5"/>
  <c r="CL143" i="5"/>
  <c r="CD143" i="5"/>
  <c r="BV143" i="5"/>
  <c r="BN143" i="5"/>
  <c r="BF143" i="5"/>
  <c r="AX143" i="5"/>
  <c r="AP143" i="5"/>
  <c r="AH143" i="5"/>
  <c r="Z143" i="5"/>
  <c r="R143" i="5"/>
  <c r="S143" i="5" s="1"/>
  <c r="V143" i="5" s="1"/>
  <c r="CY142" i="5"/>
  <c r="CQ142" i="5"/>
  <c r="CI142" i="5"/>
  <c r="CA142" i="5"/>
  <c r="BS142" i="5"/>
  <c r="BK142" i="5"/>
  <c r="BC142" i="5"/>
  <c r="AU142" i="5"/>
  <c r="AM142" i="5"/>
  <c r="AE142" i="5"/>
  <c r="O142" i="5"/>
  <c r="CV141" i="5"/>
  <c r="CN141" i="5"/>
  <c r="CF141" i="5"/>
  <c r="BX141" i="5"/>
  <c r="BP141" i="5"/>
  <c r="BH141" i="5"/>
  <c r="AZ141" i="5"/>
  <c r="AR141" i="5"/>
  <c r="BE141" i="5" s="1"/>
  <c r="AJ141" i="5"/>
  <c r="AB141" i="5"/>
  <c r="DA140" i="5"/>
  <c r="CS140" i="5"/>
  <c r="CK140" i="5"/>
  <c r="CC140" i="5"/>
  <c r="BU140" i="5"/>
  <c r="BM140" i="5"/>
  <c r="AW140" i="5"/>
  <c r="AO140" i="5"/>
  <c r="AG140" i="5"/>
  <c r="Y140" i="5"/>
  <c r="CX139" i="5"/>
  <c r="CP139" i="5"/>
  <c r="CH139" i="5"/>
  <c r="BZ139" i="5"/>
  <c r="BR139" i="5"/>
  <c r="BJ139" i="5"/>
  <c r="BB139" i="5"/>
  <c r="AT139" i="5"/>
  <c r="AL139" i="5"/>
  <c r="AD139" i="5"/>
  <c r="N139" i="5"/>
  <c r="CU138" i="5"/>
  <c r="CM138" i="5"/>
  <c r="CE138" i="5"/>
  <c r="BW138" i="5"/>
  <c r="BO138" i="5"/>
  <c r="BG138" i="5"/>
  <c r="AY138" i="5"/>
  <c r="AQ138" i="5"/>
  <c r="AI138" i="5"/>
  <c r="AA138" i="5"/>
  <c r="CZ137" i="5"/>
  <c r="CR137" i="5"/>
  <c r="CJ137" i="5"/>
  <c r="CB137" i="5"/>
  <c r="BT137" i="5"/>
  <c r="BL137" i="5"/>
  <c r="BD137" i="5"/>
  <c r="AV137" i="5"/>
  <c r="AN137" i="5"/>
  <c r="AF137" i="5"/>
  <c r="X137" i="5"/>
  <c r="P137" i="5"/>
  <c r="CW136" i="5"/>
  <c r="CO136" i="5"/>
  <c r="CG136" i="5"/>
  <c r="BY136" i="5"/>
  <c r="BQ136" i="5"/>
  <c r="BI136" i="5"/>
  <c r="BA136" i="5"/>
  <c r="AS136" i="5"/>
  <c r="AK136" i="5"/>
  <c r="AC136" i="5"/>
  <c r="DB135" i="5"/>
  <c r="CT135" i="5"/>
  <c r="CL135" i="5"/>
  <c r="CD135" i="5"/>
  <c r="BV135" i="5"/>
  <c r="BN135" i="5"/>
  <c r="BF135" i="5"/>
  <c r="AX135" i="5"/>
  <c r="AP135" i="5"/>
  <c r="AH135" i="5"/>
  <c r="Z135" i="5"/>
  <c r="R135" i="5"/>
  <c r="S135" i="5" s="1"/>
  <c r="V135" i="5" s="1"/>
  <c r="CY134" i="5"/>
  <c r="CQ134" i="5"/>
  <c r="CI134" i="5"/>
  <c r="CA134" i="5"/>
  <c r="BS134" i="5"/>
  <c r="BK134" i="5"/>
  <c r="BC134" i="5"/>
  <c r="AU134" i="5"/>
  <c r="AM134" i="5"/>
  <c r="AE134" i="5"/>
  <c r="O134" i="5"/>
  <c r="CV133" i="5"/>
  <c r="CN133" i="5"/>
  <c r="CF133" i="5"/>
  <c r="BX133" i="5"/>
  <c r="BP133" i="5"/>
  <c r="BH133" i="5"/>
  <c r="AZ133" i="5"/>
  <c r="AR133" i="5"/>
  <c r="AJ133" i="5"/>
  <c r="AB133" i="5"/>
  <c r="DA132" i="5"/>
  <c r="CS132" i="5"/>
  <c r="CK132" i="5"/>
  <c r="CC132" i="5"/>
  <c r="BU132" i="5"/>
  <c r="BM132" i="5"/>
  <c r="AW132" i="5"/>
  <c r="AO132" i="5"/>
  <c r="AG132" i="5"/>
  <c r="Y132" i="5"/>
  <c r="CX131" i="5"/>
  <c r="CP131" i="5"/>
  <c r="CH131" i="5"/>
  <c r="BZ131" i="5"/>
  <c r="BR131" i="5"/>
  <c r="BJ131" i="5"/>
  <c r="BB131" i="5"/>
  <c r="AT131" i="5"/>
  <c r="AL131" i="5"/>
  <c r="AD131" i="5"/>
  <c r="N131" i="5"/>
  <c r="CU130" i="5"/>
  <c r="CM130" i="5"/>
  <c r="CE130" i="5"/>
  <c r="BW130" i="5"/>
  <c r="BO130" i="5"/>
  <c r="BG130" i="5"/>
  <c r="AY130" i="5"/>
  <c r="AQ130" i="5"/>
  <c r="AI130" i="5"/>
  <c r="AA130" i="5"/>
  <c r="CZ129" i="5"/>
  <c r="CR129" i="5"/>
  <c r="CJ129" i="5"/>
  <c r="CB129" i="5"/>
  <c r="BT129" i="5"/>
  <c r="BL129" i="5"/>
  <c r="BD129" i="5"/>
  <c r="AV129" i="5"/>
  <c r="AN129" i="5"/>
  <c r="AF129" i="5"/>
  <c r="X129" i="5"/>
  <c r="P129" i="5"/>
  <c r="CW128" i="5"/>
  <c r="CO128" i="5"/>
  <c r="CG128" i="5"/>
  <c r="BY128" i="5"/>
  <c r="BQ128" i="5"/>
  <c r="BI128" i="5"/>
  <c r="BA128" i="5"/>
  <c r="AS128" i="5"/>
  <c r="AK128" i="5"/>
  <c r="AC128" i="5"/>
  <c r="DB127" i="5"/>
  <c r="CT127" i="5"/>
  <c r="CL127" i="5"/>
  <c r="CD127" i="5"/>
  <c r="BV127" i="5"/>
  <c r="BN127" i="5"/>
  <c r="BF127" i="5"/>
  <c r="AX127" i="5"/>
  <c r="AP127" i="5"/>
  <c r="AH127" i="5"/>
  <c r="Z127" i="5"/>
  <c r="R127" i="5"/>
  <c r="CY126" i="5"/>
  <c r="CQ126" i="5"/>
  <c r="CI126" i="5"/>
  <c r="CA126" i="5"/>
  <c r="BS126" i="5"/>
  <c r="BK126" i="5"/>
  <c r="BC126" i="5"/>
  <c r="AU126" i="5"/>
  <c r="AM126" i="5"/>
  <c r="AE126" i="5"/>
  <c r="O126" i="5"/>
  <c r="CV125" i="5"/>
  <c r="CN125" i="5"/>
  <c r="CF125" i="5"/>
  <c r="BX125" i="5"/>
  <c r="BP125" i="5"/>
  <c r="BH125" i="5"/>
  <c r="AZ125" i="5"/>
  <c r="AR125" i="5"/>
  <c r="AJ125" i="5"/>
  <c r="AB125" i="5"/>
  <c r="DA124" i="5"/>
  <c r="CS124" i="5"/>
  <c r="CK124" i="5"/>
  <c r="CC124" i="5"/>
  <c r="BU124" i="5"/>
  <c r="BM124" i="5"/>
  <c r="AW124" i="5"/>
  <c r="AO124" i="5"/>
  <c r="AG124" i="5"/>
  <c r="Y124" i="5"/>
  <c r="CX123" i="5"/>
  <c r="CP123" i="5"/>
  <c r="CH123" i="5"/>
  <c r="BZ123" i="5"/>
  <c r="BR123" i="5"/>
  <c r="BJ123" i="5"/>
  <c r="AW273" i="5"/>
  <c r="CD269" i="5"/>
  <c r="AZ262" i="5"/>
  <c r="CH258" i="5"/>
  <c r="AE248" i="5"/>
  <c r="CU241" i="5"/>
  <c r="CI238" i="5"/>
  <c r="BU235" i="5"/>
  <c r="BY232" i="5"/>
  <c r="CZ229" i="5"/>
  <c r="AH227" i="5"/>
  <c r="BF224" i="5"/>
  <c r="CE221" i="5"/>
  <c r="DA218" i="5"/>
  <c r="AK216" i="5"/>
  <c r="CS213" i="5"/>
  <c r="AO210" i="5"/>
  <c r="BH208" i="5"/>
  <c r="CA206" i="5"/>
  <c r="CS204" i="5"/>
  <c r="AQ201" i="5"/>
  <c r="BI199" i="5"/>
  <c r="CB197" i="5"/>
  <c r="BG194" i="5"/>
  <c r="CU192" i="5"/>
  <c r="AT191" i="5"/>
  <c r="CG189" i="5"/>
  <c r="AF188" i="5"/>
  <c r="BT186" i="5"/>
  <c r="AI185" i="5"/>
  <c r="Z184" i="5"/>
  <c r="BM183" i="5"/>
  <c r="BJ182" i="5"/>
  <c r="DA181" i="5"/>
  <c r="BK181" i="5"/>
  <c r="Z181" i="5"/>
  <c r="CD180" i="5"/>
  <c r="AT180" i="5"/>
  <c r="CX179" i="5"/>
  <c r="BN179" i="5"/>
  <c r="AQ179" i="5"/>
  <c r="Y179" i="5"/>
  <c r="CU178" i="5"/>
  <c r="CC178" i="5"/>
  <c r="BN178" i="5"/>
  <c r="AZ178" i="5"/>
  <c r="AN178" i="5"/>
  <c r="AB178" i="5"/>
  <c r="P178" i="5"/>
  <c r="CV177" i="5"/>
  <c r="CM177" i="5"/>
  <c r="CC177" i="5"/>
  <c r="BT177" i="5"/>
  <c r="BK177" i="5"/>
  <c r="BB177" i="5"/>
  <c r="AS177" i="5"/>
  <c r="AJ177" i="5"/>
  <c r="AA177" i="5"/>
  <c r="CW176" i="5"/>
  <c r="CN176" i="5"/>
  <c r="CE176" i="5"/>
  <c r="BV176" i="5"/>
  <c r="BM176" i="5"/>
  <c r="BD176" i="5"/>
  <c r="AT176" i="5"/>
  <c r="AK176" i="5"/>
  <c r="AB176" i="5"/>
  <c r="CY175" i="5"/>
  <c r="CP175" i="5"/>
  <c r="CG175" i="5"/>
  <c r="BW175" i="5"/>
  <c r="BN175" i="5"/>
  <c r="AV175" i="5"/>
  <c r="AM175" i="5"/>
  <c r="AD175" i="5"/>
  <c r="CZ174" i="5"/>
  <c r="CQ174" i="5"/>
  <c r="CH174" i="5"/>
  <c r="BY174" i="5"/>
  <c r="BP174" i="5"/>
  <c r="BG174" i="5"/>
  <c r="AX174" i="5"/>
  <c r="AN174" i="5"/>
  <c r="AE174" i="5"/>
  <c r="DB173" i="5"/>
  <c r="CS173" i="5"/>
  <c r="CJ173" i="5"/>
  <c r="CA173" i="5"/>
  <c r="BQ173" i="5"/>
  <c r="BH173" i="5"/>
  <c r="AY173" i="5"/>
  <c r="AP173" i="5"/>
  <c r="AG173" i="5"/>
  <c r="X173" i="5"/>
  <c r="O173" i="5"/>
  <c r="CT172" i="5"/>
  <c r="CK172" i="5"/>
  <c r="CB172" i="5"/>
  <c r="BS172" i="5"/>
  <c r="BJ172" i="5"/>
  <c r="BA172" i="5"/>
  <c r="AR172" i="5"/>
  <c r="AH172" i="5"/>
  <c r="Y172" i="5"/>
  <c r="P172" i="5"/>
  <c r="CV171" i="5"/>
  <c r="CM171" i="5"/>
  <c r="CD171" i="5"/>
  <c r="BU171" i="5"/>
  <c r="BK171" i="5"/>
  <c r="BB171" i="5"/>
  <c r="AS171" i="5"/>
  <c r="AJ171" i="5"/>
  <c r="AA171" i="5"/>
  <c r="R171" i="5"/>
  <c r="S171" i="5" s="1"/>
  <c r="V171" i="5" s="1"/>
  <c r="CX170" i="5"/>
  <c r="CN170" i="5"/>
  <c r="CE170" i="5"/>
  <c r="BV170" i="5"/>
  <c r="BM170" i="5"/>
  <c r="BD170" i="5"/>
  <c r="AU170" i="5"/>
  <c r="AL170" i="5"/>
  <c r="AB170" i="5"/>
  <c r="CY169" i="5"/>
  <c r="CP169" i="5"/>
  <c r="CG169" i="5"/>
  <c r="BX169" i="5"/>
  <c r="BO169" i="5"/>
  <c r="AV169" i="5"/>
  <c r="AM169" i="5"/>
  <c r="AD169" i="5"/>
  <c r="DA168" i="5"/>
  <c r="CR168" i="5"/>
  <c r="CH168" i="5"/>
  <c r="BY168" i="5"/>
  <c r="BP168" i="5"/>
  <c r="BG168" i="5"/>
  <c r="AX168" i="5"/>
  <c r="AO168" i="5"/>
  <c r="AF168" i="5"/>
  <c r="DB167" i="5"/>
  <c r="CS167" i="5"/>
  <c r="CJ167" i="5"/>
  <c r="CA167" i="5"/>
  <c r="BR167" i="5"/>
  <c r="BI167" i="5"/>
  <c r="AY167" i="5"/>
  <c r="AP167" i="5"/>
  <c r="AG167" i="5"/>
  <c r="X167" i="5"/>
  <c r="O167" i="5"/>
  <c r="CU166" i="5"/>
  <c r="CL166" i="5"/>
  <c r="CB166" i="5"/>
  <c r="BS166" i="5"/>
  <c r="BJ166" i="5"/>
  <c r="BA166" i="5"/>
  <c r="AR166" i="5"/>
  <c r="AI166" i="5"/>
  <c r="Z166" i="5"/>
  <c r="P166" i="5"/>
  <c r="CV165" i="5"/>
  <c r="CM165" i="5"/>
  <c r="CD165" i="5"/>
  <c r="BU165" i="5"/>
  <c r="BL165" i="5"/>
  <c r="BC165" i="5"/>
  <c r="AS165" i="5"/>
  <c r="AJ165" i="5"/>
  <c r="AA165" i="5"/>
  <c r="R165" i="5"/>
  <c r="S165" i="5" s="1"/>
  <c r="V165" i="5" s="1"/>
  <c r="CX164" i="5"/>
  <c r="CO164" i="5"/>
  <c r="CF164" i="5"/>
  <c r="BV164" i="5"/>
  <c r="BM164" i="5"/>
  <c r="BD164" i="5"/>
  <c r="AU164" i="5"/>
  <c r="AL164" i="5"/>
  <c r="AC164" i="5"/>
  <c r="CY163" i="5"/>
  <c r="CP163" i="5"/>
  <c r="CG163" i="5"/>
  <c r="BX163" i="5"/>
  <c r="BO163" i="5"/>
  <c r="BF163" i="5"/>
  <c r="AW163" i="5"/>
  <c r="AM163" i="5"/>
  <c r="AD163" i="5"/>
  <c r="DA162" i="5"/>
  <c r="CR162" i="5"/>
  <c r="CI162" i="5"/>
  <c r="BZ162" i="5"/>
  <c r="BP162" i="5"/>
  <c r="BG162" i="5"/>
  <c r="AX162" i="5"/>
  <c r="AO162" i="5"/>
  <c r="AF162" i="5"/>
  <c r="N162" i="5"/>
  <c r="CS161" i="5"/>
  <c r="CJ161" i="5"/>
  <c r="CA161" i="5"/>
  <c r="BR161" i="5"/>
  <c r="BI161" i="5"/>
  <c r="AZ161" i="5"/>
  <c r="AQ161" i="5"/>
  <c r="AG161" i="5"/>
  <c r="X161" i="5"/>
  <c r="O161" i="5"/>
  <c r="CU160" i="5"/>
  <c r="CL160" i="5"/>
  <c r="CC160" i="5"/>
  <c r="BT160" i="5"/>
  <c r="BJ160" i="5"/>
  <c r="BA160" i="5"/>
  <c r="AR160" i="5"/>
  <c r="BE160" i="5" s="1"/>
  <c r="AI160" i="5"/>
  <c r="Z160" i="5"/>
  <c r="CW159" i="5"/>
  <c r="CM159" i="5"/>
  <c r="CD159" i="5"/>
  <c r="BU159" i="5"/>
  <c r="BL159" i="5"/>
  <c r="BC159" i="5"/>
  <c r="AT159" i="5"/>
  <c r="AK159" i="5"/>
  <c r="AA159" i="5"/>
  <c r="R159" i="5"/>
  <c r="S159" i="5" s="1"/>
  <c r="V159" i="5" s="1"/>
  <c r="CX158" i="5"/>
  <c r="CO158" i="5"/>
  <c r="CF158" i="5"/>
  <c r="BW158" i="5"/>
  <c r="BN158" i="5"/>
  <c r="BD158" i="5"/>
  <c r="AU158" i="5"/>
  <c r="AL158" i="5"/>
  <c r="AC158" i="5"/>
  <c r="CZ157" i="5"/>
  <c r="CQ157" i="5"/>
  <c r="CG157" i="5"/>
  <c r="BX157" i="5"/>
  <c r="BO157" i="5"/>
  <c r="BF157" i="5"/>
  <c r="AW157" i="5"/>
  <c r="AN157" i="5"/>
  <c r="AE157" i="5"/>
  <c r="DA156" i="5"/>
  <c r="CR156" i="5"/>
  <c r="CI156" i="5"/>
  <c r="BZ156" i="5"/>
  <c r="BQ156" i="5"/>
  <c r="BH156" i="5"/>
  <c r="AX156" i="5"/>
  <c r="AO156" i="5"/>
  <c r="AF156" i="5"/>
  <c r="N156" i="5"/>
  <c r="CT155" i="5"/>
  <c r="CK155" i="5"/>
  <c r="CA155" i="5"/>
  <c r="BR155" i="5"/>
  <c r="BI155" i="5"/>
  <c r="AZ155" i="5"/>
  <c r="AQ155" i="5"/>
  <c r="AH155" i="5"/>
  <c r="Y155" i="5"/>
  <c r="O155" i="5"/>
  <c r="CU154" i="5"/>
  <c r="CL154" i="5"/>
  <c r="CC154" i="5"/>
  <c r="BT154" i="5"/>
  <c r="BK154" i="5"/>
  <c r="BB154" i="5"/>
  <c r="AR154" i="5"/>
  <c r="BE154" i="5" s="1"/>
  <c r="AI154" i="5"/>
  <c r="Z154" i="5"/>
  <c r="CW153" i="5"/>
  <c r="CN153" i="5"/>
  <c r="CE153" i="5"/>
  <c r="BU153" i="5"/>
  <c r="BL153" i="5"/>
  <c r="BC153" i="5"/>
  <c r="AT153" i="5"/>
  <c r="AK153" i="5"/>
  <c r="AB153" i="5"/>
  <c r="CX152" i="5"/>
  <c r="CO152" i="5"/>
  <c r="CF152" i="5"/>
  <c r="BW152" i="5"/>
  <c r="BN152" i="5"/>
  <c r="AV152" i="5"/>
  <c r="AL152" i="5"/>
  <c r="AC152" i="5"/>
  <c r="CZ151" i="5"/>
  <c r="CQ151" i="5"/>
  <c r="CH151" i="5"/>
  <c r="BY151" i="5"/>
  <c r="BO151" i="5"/>
  <c r="BF151" i="5"/>
  <c r="AW151" i="5"/>
  <c r="AN151" i="5"/>
  <c r="AE151" i="5"/>
  <c r="DB150" i="5"/>
  <c r="CR150" i="5"/>
  <c r="CI150" i="5"/>
  <c r="BZ150" i="5"/>
  <c r="BQ150" i="5"/>
  <c r="BH150" i="5"/>
  <c r="AY150" i="5"/>
  <c r="AP150" i="5"/>
  <c r="AF150" i="5"/>
  <c r="N150" i="5"/>
  <c r="CT149" i="5"/>
  <c r="CK149" i="5"/>
  <c r="CB149" i="5"/>
  <c r="BS149" i="5"/>
  <c r="BI149" i="5"/>
  <c r="AZ149" i="5"/>
  <c r="AQ149" i="5"/>
  <c r="AH149" i="5"/>
  <c r="Y149" i="5"/>
  <c r="P149" i="5"/>
  <c r="CV148" i="5"/>
  <c r="CL148" i="5"/>
  <c r="CC148" i="5"/>
  <c r="BT148" i="5"/>
  <c r="BK148" i="5"/>
  <c r="BB148" i="5"/>
  <c r="AS148" i="5"/>
  <c r="AJ148" i="5"/>
  <c r="Z148" i="5"/>
  <c r="CW147" i="5"/>
  <c r="CN147" i="5"/>
  <c r="CE147" i="5"/>
  <c r="BV147" i="5"/>
  <c r="BM147" i="5"/>
  <c r="BC147" i="5"/>
  <c r="AT147" i="5"/>
  <c r="AK147" i="5"/>
  <c r="AB147" i="5"/>
  <c r="CY146" i="5"/>
  <c r="CP146" i="5"/>
  <c r="CF146" i="5"/>
  <c r="BW146" i="5"/>
  <c r="BN146" i="5"/>
  <c r="BF146" i="5"/>
  <c r="AX146" i="5"/>
  <c r="AP146" i="5"/>
  <c r="AH146" i="5"/>
  <c r="Z146" i="5"/>
  <c r="R146" i="5"/>
  <c r="S146" i="5" s="1"/>
  <c r="V146" i="5" s="1"/>
  <c r="CY145" i="5"/>
  <c r="CQ145" i="5"/>
  <c r="CI145" i="5"/>
  <c r="CA145" i="5"/>
  <c r="BS145" i="5"/>
  <c r="BK145" i="5"/>
  <c r="BC145" i="5"/>
  <c r="AU145" i="5"/>
  <c r="AM145" i="5"/>
  <c r="AE145" i="5"/>
  <c r="O145" i="5"/>
  <c r="CV144" i="5"/>
  <c r="CN144" i="5"/>
  <c r="CF144" i="5"/>
  <c r="BX144" i="5"/>
  <c r="BP144" i="5"/>
  <c r="BH144" i="5"/>
  <c r="AZ144" i="5"/>
  <c r="AR144" i="5"/>
  <c r="BE144" i="5" s="1"/>
  <c r="AJ144" i="5"/>
  <c r="AB144" i="5"/>
  <c r="DA143" i="5"/>
  <c r="CS143" i="5"/>
  <c r="CK143" i="5"/>
  <c r="CC143" i="5"/>
  <c r="BU143" i="5"/>
  <c r="BM143" i="5"/>
  <c r="AW143" i="5"/>
  <c r="AO143" i="5"/>
  <c r="AG143" i="5"/>
  <c r="Y143" i="5"/>
  <c r="CX142" i="5"/>
  <c r="CP142" i="5"/>
  <c r="CH142" i="5"/>
  <c r="BZ142" i="5"/>
  <c r="BR142" i="5"/>
  <c r="BJ142" i="5"/>
  <c r="BB142" i="5"/>
  <c r="AT142" i="5"/>
  <c r="AL142" i="5"/>
  <c r="AD142" i="5"/>
  <c r="N142" i="5"/>
  <c r="CU141" i="5"/>
  <c r="CM141" i="5"/>
  <c r="CE141" i="5"/>
  <c r="BW141" i="5"/>
  <c r="BO141" i="5"/>
  <c r="BG141" i="5"/>
  <c r="AY141" i="5"/>
  <c r="AQ141" i="5"/>
  <c r="AI141" i="5"/>
  <c r="AA141" i="5"/>
  <c r="CZ140" i="5"/>
  <c r="CR140" i="5"/>
  <c r="CJ140" i="5"/>
  <c r="CB140" i="5"/>
  <c r="BT140" i="5"/>
  <c r="BL140" i="5"/>
  <c r="BD140" i="5"/>
  <c r="AV140" i="5"/>
  <c r="AN140" i="5"/>
  <c r="AF140" i="5"/>
  <c r="X140" i="5"/>
  <c r="P140" i="5"/>
  <c r="CW139" i="5"/>
  <c r="CO139" i="5"/>
  <c r="CG139" i="5"/>
  <c r="BY139" i="5"/>
  <c r="BQ139" i="5"/>
  <c r="BI139" i="5"/>
  <c r="BA139" i="5"/>
  <c r="AS139" i="5"/>
  <c r="AK139" i="5"/>
  <c r="AC139" i="5"/>
  <c r="DB138" i="5"/>
  <c r="CT138" i="5"/>
  <c r="CL138" i="5"/>
  <c r="CD138" i="5"/>
  <c r="BV138" i="5"/>
  <c r="BN138" i="5"/>
  <c r="BF138" i="5"/>
  <c r="AX138" i="5"/>
  <c r="AP138" i="5"/>
  <c r="AH138" i="5"/>
  <c r="Z138" i="5"/>
  <c r="R138" i="5"/>
  <c r="S138" i="5" s="1"/>
  <c r="V138" i="5" s="1"/>
  <c r="CY137" i="5"/>
  <c r="CQ137" i="5"/>
  <c r="CI137" i="5"/>
  <c r="CA137" i="5"/>
  <c r="BS137" i="5"/>
  <c r="BK137" i="5"/>
  <c r="BC137" i="5"/>
  <c r="AU137" i="5"/>
  <c r="AM137" i="5"/>
  <c r="AE137" i="5"/>
  <c r="O137" i="5"/>
  <c r="CV136" i="5"/>
  <c r="CN136" i="5"/>
  <c r="CF136" i="5"/>
  <c r="BX136" i="5"/>
  <c r="BP136" i="5"/>
  <c r="BH136" i="5"/>
  <c r="AZ136" i="5"/>
  <c r="AR136" i="5"/>
  <c r="AJ136" i="5"/>
  <c r="AB136" i="5"/>
  <c r="DA135" i="5"/>
  <c r="CS135" i="5"/>
  <c r="CK135" i="5"/>
  <c r="CC135" i="5"/>
  <c r="BU135" i="5"/>
  <c r="BM135" i="5"/>
  <c r="AW135" i="5"/>
  <c r="AO135" i="5"/>
  <c r="AG135" i="5"/>
  <c r="Y135" i="5"/>
  <c r="CX134" i="5"/>
  <c r="CP134" i="5"/>
  <c r="CH134" i="5"/>
  <c r="BZ134" i="5"/>
  <c r="BR134" i="5"/>
  <c r="BJ134" i="5"/>
  <c r="BB134" i="5"/>
  <c r="AT134" i="5"/>
  <c r="AL134" i="5"/>
  <c r="AD134" i="5"/>
  <c r="N134" i="5"/>
  <c r="CU133" i="5"/>
  <c r="CM133" i="5"/>
  <c r="CE133" i="5"/>
  <c r="BW133" i="5"/>
  <c r="BO133" i="5"/>
  <c r="BG133" i="5"/>
  <c r="AY133" i="5"/>
  <c r="AQ133" i="5"/>
  <c r="AI133" i="5"/>
  <c r="AA133" i="5"/>
  <c r="CZ132" i="5"/>
  <c r="CR132" i="5"/>
  <c r="CJ132" i="5"/>
  <c r="CB132" i="5"/>
  <c r="BT132" i="5"/>
  <c r="BL132" i="5"/>
  <c r="BD132" i="5"/>
  <c r="AV132" i="5"/>
  <c r="AN132" i="5"/>
  <c r="AF132" i="5"/>
  <c r="X132" i="5"/>
  <c r="P132" i="5"/>
  <c r="CW131" i="5"/>
  <c r="CO131" i="5"/>
  <c r="CG131" i="5"/>
  <c r="BY131" i="5"/>
  <c r="BQ131" i="5"/>
  <c r="BI131" i="5"/>
  <c r="BA131" i="5"/>
  <c r="AS131" i="5"/>
  <c r="AK131" i="5"/>
  <c r="AC131" i="5"/>
  <c r="DB130" i="5"/>
  <c r="CT130" i="5"/>
  <c r="CL130" i="5"/>
  <c r="CD130" i="5"/>
  <c r="BV130" i="5"/>
  <c r="BN130" i="5"/>
  <c r="BF130" i="5"/>
  <c r="AX130" i="5"/>
  <c r="AP130" i="5"/>
  <c r="AH130" i="5"/>
  <c r="Z130" i="5"/>
  <c r="R130" i="5"/>
  <c r="CY129" i="5"/>
  <c r="CQ129" i="5"/>
  <c r="CI129" i="5"/>
  <c r="CA129" i="5"/>
  <c r="BS129" i="5"/>
  <c r="BK129" i="5"/>
  <c r="BC129" i="5"/>
  <c r="AU129" i="5"/>
  <c r="AM129" i="5"/>
  <c r="AE129" i="5"/>
  <c r="O129" i="5"/>
  <c r="CV128" i="5"/>
  <c r="CN128" i="5"/>
  <c r="CF128" i="5"/>
  <c r="BX128" i="5"/>
  <c r="BP128" i="5"/>
  <c r="BH128" i="5"/>
  <c r="AZ128" i="5"/>
  <c r="AR128" i="5"/>
  <c r="AJ128" i="5"/>
  <c r="AB128" i="5"/>
  <c r="DA127" i="5"/>
  <c r="CS127" i="5"/>
  <c r="CK127" i="5"/>
  <c r="CC127" i="5"/>
  <c r="BU127" i="5"/>
  <c r="BM127" i="5"/>
  <c r="AW127" i="5"/>
  <c r="AO127" i="5"/>
  <c r="AG127" i="5"/>
  <c r="Y127" i="5"/>
  <c r="CX126" i="5"/>
  <c r="CP126" i="5"/>
  <c r="CH126" i="5"/>
  <c r="BZ126" i="5"/>
  <c r="BR126" i="5"/>
  <c r="BJ126" i="5"/>
  <c r="BB126" i="5"/>
  <c r="AT126" i="5"/>
  <c r="AL126" i="5"/>
  <c r="AD126" i="5"/>
  <c r="N126" i="5"/>
  <c r="CU125" i="5"/>
  <c r="CM125" i="5"/>
  <c r="CE125" i="5"/>
  <c r="BW125" i="5"/>
  <c r="BO125" i="5"/>
  <c r="BG125" i="5"/>
  <c r="AY125" i="5"/>
  <c r="AQ125" i="5"/>
  <c r="AI125" i="5"/>
  <c r="AA125" i="5"/>
  <c r="CZ124" i="5"/>
  <c r="CR124" i="5"/>
  <c r="CJ124" i="5"/>
  <c r="CB124" i="5"/>
  <c r="BT124" i="5"/>
  <c r="BL124" i="5"/>
  <c r="BD124" i="5"/>
  <c r="AV124" i="5"/>
  <c r="AN124" i="5"/>
  <c r="AF124" i="5"/>
  <c r="X124" i="5"/>
  <c r="P124" i="5"/>
  <c r="CW123" i="5"/>
  <c r="CO123" i="5"/>
  <c r="CG123" i="5"/>
  <c r="BY123" i="5"/>
  <c r="BQ123" i="5"/>
  <c r="BI123" i="5"/>
  <c r="BA123" i="5"/>
  <c r="AS123" i="5"/>
  <c r="AK123" i="5"/>
  <c r="AC123" i="5"/>
  <c r="DB122" i="5"/>
  <c r="CT122" i="5"/>
  <c r="CL122" i="5"/>
  <c r="CD122" i="5"/>
  <c r="BV122" i="5"/>
  <c r="BN122" i="5"/>
  <c r="BF122" i="5"/>
  <c r="AX122" i="5"/>
  <c r="AP122" i="5"/>
  <c r="AH122" i="5"/>
  <c r="Z122" i="5"/>
  <c r="R122" i="5"/>
  <c r="S122" i="5" s="1"/>
  <c r="V122" i="5" s="1"/>
  <c r="CY121" i="5"/>
  <c r="CQ121" i="5"/>
  <c r="CI121" i="5"/>
  <c r="CA121" i="5"/>
  <c r="BS121" i="5"/>
  <c r="BK121" i="5"/>
  <c r="BC121" i="5"/>
  <c r="AU121" i="5"/>
  <c r="AM121" i="5"/>
  <c r="AE121" i="5"/>
  <c r="O121" i="5"/>
  <c r="CV120" i="5"/>
  <c r="CN120" i="5"/>
  <c r="CT272" i="5"/>
  <c r="AM269" i="5"/>
  <c r="BT265" i="5"/>
  <c r="CX261" i="5"/>
  <c r="AQ258" i="5"/>
  <c r="BY254" i="5"/>
  <c r="DA250" i="5"/>
  <c r="CG247" i="5"/>
  <c r="BX244" i="5"/>
  <c r="BH241" i="5"/>
  <c r="AX238" i="5"/>
  <c r="AM235" i="5"/>
  <c r="AS232" i="5"/>
  <c r="BR229" i="5"/>
  <c r="CR226" i="5"/>
  <c r="Y224" i="5"/>
  <c r="AY221" i="5"/>
  <c r="BX218" i="5"/>
  <c r="CT215" i="5"/>
  <c r="BW213" i="5"/>
  <c r="CP211" i="5"/>
  <c r="AN208" i="5"/>
  <c r="BF206" i="5"/>
  <c r="BY204" i="5"/>
  <c r="CR202" i="5"/>
  <c r="AN199" i="5"/>
  <c r="BG197" i="5"/>
  <c r="CP195" i="5"/>
  <c r="AO194" i="5"/>
  <c r="CC192" i="5"/>
  <c r="AA191" i="5"/>
  <c r="BO189" i="5"/>
  <c r="N188" i="5"/>
  <c r="BB186" i="5"/>
  <c r="BF183" i="5"/>
  <c r="CX182" i="5"/>
  <c r="BB182" i="5"/>
  <c r="CT181" i="5"/>
  <c r="BY180" i="5"/>
  <c r="AN180" i="5"/>
  <c r="CS179" i="5"/>
  <c r="BH179" i="5"/>
  <c r="AP179" i="5"/>
  <c r="CT178" i="5"/>
  <c r="CB178" i="5"/>
  <c r="BK178" i="5"/>
  <c r="AX178" i="5"/>
  <c r="AM178" i="5"/>
  <c r="Z178" i="5"/>
  <c r="O178" i="5"/>
  <c r="CU177" i="5"/>
  <c r="CK177" i="5"/>
  <c r="CB177" i="5"/>
  <c r="BS177" i="5"/>
  <c r="BJ177" i="5"/>
  <c r="BA177" i="5"/>
  <c r="AR177" i="5"/>
  <c r="BE177" i="5" s="1"/>
  <c r="AI177" i="5"/>
  <c r="Y177" i="5"/>
  <c r="P177" i="5"/>
  <c r="CV176" i="5"/>
  <c r="CM176" i="5"/>
  <c r="CD176" i="5"/>
  <c r="BU176" i="5"/>
  <c r="BL176" i="5"/>
  <c r="BB176" i="5"/>
  <c r="AS176" i="5"/>
  <c r="AJ176" i="5"/>
  <c r="AA176" i="5"/>
  <c r="R176" i="5"/>
  <c r="S176" i="5" s="1"/>
  <c r="V176" i="5" s="1"/>
  <c r="CX175" i="5"/>
  <c r="CO175" i="5"/>
  <c r="CE175" i="5"/>
  <c r="BV175" i="5"/>
  <c r="BM175" i="5"/>
  <c r="BD175" i="5"/>
  <c r="AU175" i="5"/>
  <c r="AL175" i="5"/>
  <c r="AC175" i="5"/>
  <c r="CY174" i="5"/>
  <c r="CP174" i="5"/>
  <c r="CG174" i="5"/>
  <c r="BX174" i="5"/>
  <c r="BO174" i="5"/>
  <c r="BF174" i="5"/>
  <c r="AV174" i="5"/>
  <c r="AM174" i="5"/>
  <c r="AD174" i="5"/>
  <c r="DA173" i="5"/>
  <c r="CR173" i="5"/>
  <c r="CI173" i="5"/>
  <c r="BY173" i="5"/>
  <c r="BP173" i="5"/>
  <c r="BG173" i="5"/>
  <c r="AX173" i="5"/>
  <c r="AO173" i="5"/>
  <c r="AF173" i="5"/>
  <c r="DB172" i="5"/>
  <c r="CS172" i="5"/>
  <c r="CJ172" i="5"/>
  <c r="CA172" i="5"/>
  <c r="BR172" i="5"/>
  <c r="BI172" i="5"/>
  <c r="AZ172" i="5"/>
  <c r="AP172" i="5"/>
  <c r="AG172" i="5"/>
  <c r="X172" i="5"/>
  <c r="O172" i="5"/>
  <c r="CU171" i="5"/>
  <c r="CL171" i="5"/>
  <c r="CC171" i="5"/>
  <c r="BS171" i="5"/>
  <c r="BJ171" i="5"/>
  <c r="BA171" i="5"/>
  <c r="AR171" i="5"/>
  <c r="BE171" i="5" s="1"/>
  <c r="AI171" i="5"/>
  <c r="Z171" i="5"/>
  <c r="CV170" i="5"/>
  <c r="CM170" i="5"/>
  <c r="CD170" i="5"/>
  <c r="BU170" i="5"/>
  <c r="BL170" i="5"/>
  <c r="BC170" i="5"/>
  <c r="AT170" i="5"/>
  <c r="AJ170" i="5"/>
  <c r="AA170" i="5"/>
  <c r="R170" i="5"/>
  <c r="S170" i="5" s="1"/>
  <c r="V170" i="5" s="1"/>
  <c r="CX169" i="5"/>
  <c r="CO169" i="5"/>
  <c r="CF169" i="5"/>
  <c r="BW169" i="5"/>
  <c r="BM169" i="5"/>
  <c r="BD169" i="5"/>
  <c r="AU169" i="5"/>
  <c r="AL169" i="5"/>
  <c r="AC169" i="5"/>
  <c r="CZ168" i="5"/>
  <c r="CP168" i="5"/>
  <c r="CG168" i="5"/>
  <c r="BX168" i="5"/>
  <c r="BO168" i="5"/>
  <c r="BF168" i="5"/>
  <c r="AW168" i="5"/>
  <c r="AN168" i="5"/>
  <c r="AD168" i="5"/>
  <c r="DA167" i="5"/>
  <c r="CR167" i="5"/>
  <c r="CI167" i="5"/>
  <c r="BZ167" i="5"/>
  <c r="BQ167" i="5"/>
  <c r="BG167" i="5"/>
  <c r="AX167" i="5"/>
  <c r="AO167" i="5"/>
  <c r="AF167" i="5"/>
  <c r="N167" i="5"/>
  <c r="CT166" i="5"/>
  <c r="CJ166" i="5"/>
  <c r="CA166" i="5"/>
  <c r="BR166" i="5"/>
  <c r="BI166" i="5"/>
  <c r="AZ166" i="5"/>
  <c r="AQ166" i="5"/>
  <c r="AH166" i="5"/>
  <c r="X166" i="5"/>
  <c r="O166" i="5"/>
  <c r="CU165" i="5"/>
  <c r="CL165" i="5"/>
  <c r="CC165" i="5"/>
  <c r="BT165" i="5"/>
  <c r="BK165" i="5"/>
  <c r="BA165" i="5"/>
  <c r="AR165" i="5"/>
  <c r="BE165" i="5" s="1"/>
  <c r="AI165" i="5"/>
  <c r="Z165" i="5"/>
  <c r="CW164" i="5"/>
  <c r="CN164" i="5"/>
  <c r="CD164" i="5"/>
  <c r="BU164" i="5"/>
  <c r="BL164" i="5"/>
  <c r="BC164" i="5"/>
  <c r="AT164" i="5"/>
  <c r="AK164" i="5"/>
  <c r="AB164" i="5"/>
  <c r="R164" i="5"/>
  <c r="S164" i="5" s="1"/>
  <c r="V164" i="5" s="1"/>
  <c r="CX163" i="5"/>
  <c r="CO163" i="5"/>
  <c r="CF163" i="5"/>
  <c r="BW163" i="5"/>
  <c r="BN163" i="5"/>
  <c r="AU163" i="5"/>
  <c r="AL163" i="5"/>
  <c r="AC163" i="5"/>
  <c r="CZ162" i="5"/>
  <c r="CQ162" i="5"/>
  <c r="CH162" i="5"/>
  <c r="BX162" i="5"/>
  <c r="BO162" i="5"/>
  <c r="BF162" i="5"/>
  <c r="AW162" i="5"/>
  <c r="AN162" i="5"/>
  <c r="AE162" i="5"/>
  <c r="DA161" i="5"/>
  <c r="CR161" i="5"/>
  <c r="CI161" i="5"/>
  <c r="BZ161" i="5"/>
  <c r="BQ161" i="5"/>
  <c r="BH161" i="5"/>
  <c r="AY161" i="5"/>
  <c r="AO161" i="5"/>
  <c r="AF161" i="5"/>
  <c r="N161" i="5"/>
  <c r="CT160" i="5"/>
  <c r="CK160" i="5"/>
  <c r="CB160" i="5"/>
  <c r="BR160" i="5"/>
  <c r="BI160" i="5"/>
  <c r="AZ160" i="5"/>
  <c r="AQ160" i="5"/>
  <c r="AH160" i="5"/>
  <c r="Y160" i="5"/>
  <c r="P160" i="5"/>
  <c r="CU159" i="5"/>
  <c r="CL159" i="5"/>
  <c r="CC159" i="5"/>
  <c r="BT159" i="5"/>
  <c r="BK159" i="5"/>
  <c r="BB159" i="5"/>
  <c r="AS159" i="5"/>
  <c r="AI159" i="5"/>
  <c r="Z159" i="5"/>
  <c r="CW158" i="5"/>
  <c r="CN158" i="5"/>
  <c r="CE158" i="5"/>
  <c r="BV158" i="5"/>
  <c r="BL158" i="5"/>
  <c r="BC158" i="5"/>
  <c r="AT158" i="5"/>
  <c r="AK158" i="5"/>
  <c r="AB158" i="5"/>
  <c r="CY157" i="5"/>
  <c r="CO157" i="5"/>
  <c r="CF157" i="5"/>
  <c r="BW157" i="5"/>
  <c r="BN157" i="5"/>
  <c r="AV157" i="5"/>
  <c r="AM157" i="5"/>
  <c r="AC157" i="5"/>
  <c r="CZ156" i="5"/>
  <c r="CQ156" i="5"/>
  <c r="CH156" i="5"/>
  <c r="BY156" i="5"/>
  <c r="BP156" i="5"/>
  <c r="BF156" i="5"/>
  <c r="AW156" i="5"/>
  <c r="AN156" i="5"/>
  <c r="AE156" i="5"/>
  <c r="DB155" i="5"/>
  <c r="CS155" i="5"/>
  <c r="CI155" i="5"/>
  <c r="BZ155" i="5"/>
  <c r="BQ155" i="5"/>
  <c r="BH155" i="5"/>
  <c r="AY155" i="5"/>
  <c r="AP155" i="5"/>
  <c r="AG155" i="5"/>
  <c r="N155" i="5"/>
  <c r="CT154" i="5"/>
  <c r="CK154" i="5"/>
  <c r="CB154" i="5"/>
  <c r="BS154" i="5"/>
  <c r="BJ154" i="5"/>
  <c r="AZ154" i="5"/>
  <c r="AQ154" i="5"/>
  <c r="AH154" i="5"/>
  <c r="Y154" i="5"/>
  <c r="P154" i="5"/>
  <c r="CV153" i="5"/>
  <c r="CM153" i="5"/>
  <c r="CC153" i="5"/>
  <c r="BT153" i="5"/>
  <c r="BK153" i="5"/>
  <c r="BB153" i="5"/>
  <c r="AS153" i="5"/>
  <c r="AJ153" i="5"/>
  <c r="AA153" i="5"/>
  <c r="CW152" i="5"/>
  <c r="CN152" i="5"/>
  <c r="CE152" i="5"/>
  <c r="BV152" i="5"/>
  <c r="BM152" i="5"/>
  <c r="BD152" i="5"/>
  <c r="AT152" i="5"/>
  <c r="AK152" i="5"/>
  <c r="AB152" i="5"/>
  <c r="CY151" i="5"/>
  <c r="CP151" i="5"/>
  <c r="CG151" i="5"/>
  <c r="BW151" i="5"/>
  <c r="BN151" i="5"/>
  <c r="AV151" i="5"/>
  <c r="AM151" i="5"/>
  <c r="AD151" i="5"/>
  <c r="CZ150" i="5"/>
  <c r="CQ150" i="5"/>
  <c r="CH150" i="5"/>
  <c r="BY150" i="5"/>
  <c r="BP150" i="5"/>
  <c r="BG150" i="5"/>
  <c r="AX150" i="5"/>
  <c r="AN150" i="5"/>
  <c r="AE150" i="5"/>
  <c r="DB149" i="5"/>
  <c r="CS149" i="5"/>
  <c r="CJ149" i="5"/>
  <c r="CA149" i="5"/>
  <c r="BQ149" i="5"/>
  <c r="BH149" i="5"/>
  <c r="AY149" i="5"/>
  <c r="AP149" i="5"/>
  <c r="AG149" i="5"/>
  <c r="X149" i="5"/>
  <c r="O149" i="5"/>
  <c r="CT148" i="5"/>
  <c r="CK148" i="5"/>
  <c r="CB148" i="5"/>
  <c r="BS148" i="5"/>
  <c r="BJ148" i="5"/>
  <c r="BA148" i="5"/>
  <c r="AR148" i="5"/>
  <c r="AH148" i="5"/>
  <c r="Y148" i="5"/>
  <c r="P148" i="5"/>
  <c r="CV147" i="5"/>
  <c r="CM147" i="5"/>
  <c r="CD147" i="5"/>
  <c r="BU147" i="5"/>
  <c r="BK147" i="5"/>
  <c r="BB147" i="5"/>
  <c r="AS147" i="5"/>
  <c r="AJ147" i="5"/>
  <c r="AA147" i="5"/>
  <c r="R147" i="5"/>
  <c r="S147" i="5" s="1"/>
  <c r="V147" i="5" s="1"/>
  <c r="CX146" i="5"/>
  <c r="CN146" i="5"/>
  <c r="CE146" i="5"/>
  <c r="BV146" i="5"/>
  <c r="BM146" i="5"/>
  <c r="AW146" i="5"/>
  <c r="AO146" i="5"/>
  <c r="AG146" i="5"/>
  <c r="Y146" i="5"/>
  <c r="CX145" i="5"/>
  <c r="CP145" i="5"/>
  <c r="CH145" i="5"/>
  <c r="BZ145" i="5"/>
  <c r="BR145" i="5"/>
  <c r="BJ145" i="5"/>
  <c r="BB145" i="5"/>
  <c r="AT145" i="5"/>
  <c r="AL145" i="5"/>
  <c r="AD145" i="5"/>
  <c r="N145" i="5"/>
  <c r="CU144" i="5"/>
  <c r="CM144" i="5"/>
  <c r="CE144" i="5"/>
  <c r="BW144" i="5"/>
  <c r="BO144" i="5"/>
  <c r="BG144" i="5"/>
  <c r="AY144" i="5"/>
  <c r="AQ144" i="5"/>
  <c r="AI144" i="5"/>
  <c r="AA144" i="5"/>
  <c r="CZ143" i="5"/>
  <c r="CR143" i="5"/>
  <c r="CJ143" i="5"/>
  <c r="CB143" i="5"/>
  <c r="BT143" i="5"/>
  <c r="BL143" i="5"/>
  <c r="BD143" i="5"/>
  <c r="AV143" i="5"/>
  <c r="AN143" i="5"/>
  <c r="AF143" i="5"/>
  <c r="X143" i="5"/>
  <c r="P143" i="5"/>
  <c r="CW142" i="5"/>
  <c r="CO142" i="5"/>
  <c r="CG142" i="5"/>
  <c r="BY142" i="5"/>
  <c r="BQ142" i="5"/>
  <c r="BI142" i="5"/>
  <c r="BA142" i="5"/>
  <c r="AS142" i="5"/>
  <c r="AK142" i="5"/>
  <c r="AC142" i="5"/>
  <c r="DB141" i="5"/>
  <c r="CT141" i="5"/>
  <c r="CL141" i="5"/>
  <c r="CD141" i="5"/>
  <c r="BV141" i="5"/>
  <c r="BN141" i="5"/>
  <c r="BF141" i="5"/>
  <c r="AX141" i="5"/>
  <c r="AP141" i="5"/>
  <c r="AH141" i="5"/>
  <c r="Z141" i="5"/>
  <c r="R141" i="5"/>
  <c r="CY140" i="5"/>
  <c r="CQ140" i="5"/>
  <c r="CI140" i="5"/>
  <c r="CA140" i="5"/>
  <c r="BS140" i="5"/>
  <c r="BK140" i="5"/>
  <c r="BC140" i="5"/>
  <c r="AU140" i="5"/>
  <c r="AM140" i="5"/>
  <c r="AE140" i="5"/>
  <c r="O140" i="5"/>
  <c r="CV139" i="5"/>
  <c r="CN139" i="5"/>
  <c r="CF139" i="5"/>
  <c r="BX139" i="5"/>
  <c r="BP139" i="5"/>
  <c r="BH139" i="5"/>
  <c r="AZ139" i="5"/>
  <c r="AR139" i="5"/>
  <c r="AJ139" i="5"/>
  <c r="AB139" i="5"/>
  <c r="DA138" i="5"/>
  <c r="CS138" i="5"/>
  <c r="CK138" i="5"/>
  <c r="CC138" i="5"/>
  <c r="BU138" i="5"/>
  <c r="BM138" i="5"/>
  <c r="AW138" i="5"/>
  <c r="AO138" i="5"/>
  <c r="AG138" i="5"/>
  <c r="Y138" i="5"/>
  <c r="CX137" i="5"/>
  <c r="CP137" i="5"/>
  <c r="CH137" i="5"/>
  <c r="BZ137" i="5"/>
  <c r="BR137" i="5"/>
  <c r="BJ137" i="5"/>
  <c r="BB137" i="5"/>
  <c r="AT137" i="5"/>
  <c r="AL137" i="5"/>
  <c r="AD137" i="5"/>
  <c r="N137" i="5"/>
  <c r="CU136" i="5"/>
  <c r="CM136" i="5"/>
  <c r="CE136" i="5"/>
  <c r="BW136" i="5"/>
  <c r="BO136" i="5"/>
  <c r="BG136" i="5"/>
  <c r="AY136" i="5"/>
  <c r="AQ136" i="5"/>
  <c r="AI136" i="5"/>
  <c r="AA136" i="5"/>
  <c r="CZ135" i="5"/>
  <c r="CR135" i="5"/>
  <c r="CJ135" i="5"/>
  <c r="CB135" i="5"/>
  <c r="BT135" i="5"/>
  <c r="BL135" i="5"/>
  <c r="BD135" i="5"/>
  <c r="AV135" i="5"/>
  <c r="AN135" i="5"/>
  <c r="AF135" i="5"/>
  <c r="X135" i="5"/>
  <c r="P135" i="5"/>
  <c r="CW134" i="5"/>
  <c r="CO134" i="5"/>
  <c r="CG134" i="5"/>
  <c r="BY134" i="5"/>
  <c r="BQ134" i="5"/>
  <c r="BI134" i="5"/>
  <c r="BA134" i="5"/>
  <c r="AS134" i="5"/>
  <c r="AK134" i="5"/>
  <c r="AC134" i="5"/>
  <c r="DB133" i="5"/>
  <c r="CT133" i="5"/>
  <c r="CL133" i="5"/>
  <c r="CD133" i="5"/>
  <c r="BV133" i="5"/>
  <c r="BN133" i="5"/>
  <c r="BF133" i="5"/>
  <c r="AX133" i="5"/>
  <c r="AP133" i="5"/>
  <c r="AH133" i="5"/>
  <c r="Z133" i="5"/>
  <c r="R133" i="5"/>
  <c r="CY132" i="5"/>
  <c r="CQ132" i="5"/>
  <c r="CI132" i="5"/>
  <c r="CA132" i="5"/>
  <c r="BS132" i="5"/>
  <c r="BK132" i="5"/>
  <c r="BC132" i="5"/>
  <c r="AU132" i="5"/>
  <c r="AM132" i="5"/>
  <c r="AE132" i="5"/>
  <c r="O132" i="5"/>
  <c r="CV131" i="5"/>
  <c r="CN131" i="5"/>
  <c r="CF131" i="5"/>
  <c r="BX131" i="5"/>
  <c r="BP131" i="5"/>
  <c r="BH131" i="5"/>
  <c r="AZ131" i="5"/>
  <c r="AR131" i="5"/>
  <c r="AJ131" i="5"/>
  <c r="AB131" i="5"/>
  <c r="DA130" i="5"/>
  <c r="CS130" i="5"/>
  <c r="CK130" i="5"/>
  <c r="CC130" i="5"/>
  <c r="BU130" i="5"/>
  <c r="BM130" i="5"/>
  <c r="AW130" i="5"/>
  <c r="AO130" i="5"/>
  <c r="AG130" i="5"/>
  <c r="Y130" i="5"/>
  <c r="CX129" i="5"/>
  <c r="CP129" i="5"/>
  <c r="CH129" i="5"/>
  <c r="BZ129" i="5"/>
  <c r="BR129" i="5"/>
  <c r="BJ129" i="5"/>
  <c r="BB129" i="5"/>
  <c r="AT129" i="5"/>
  <c r="AL129" i="5"/>
  <c r="AD129" i="5"/>
  <c r="N129" i="5"/>
  <c r="CU128" i="5"/>
  <c r="CM128" i="5"/>
  <c r="CE128" i="5"/>
  <c r="BW128" i="5"/>
  <c r="BO128" i="5"/>
  <c r="BG128" i="5"/>
  <c r="AY128" i="5"/>
  <c r="AQ128" i="5"/>
  <c r="AI128" i="5"/>
  <c r="AA128" i="5"/>
  <c r="CZ127" i="5"/>
  <c r="CR127" i="5"/>
  <c r="CJ127" i="5"/>
  <c r="CB127" i="5"/>
  <c r="BT127" i="5"/>
  <c r="BL127" i="5"/>
  <c r="BD127" i="5"/>
  <c r="AV127" i="5"/>
  <c r="AN127" i="5"/>
  <c r="AF127" i="5"/>
  <c r="X127" i="5"/>
  <c r="P127" i="5"/>
  <c r="CW126" i="5"/>
  <c r="CO126" i="5"/>
  <c r="CG126" i="5"/>
  <c r="BY126" i="5"/>
  <c r="BQ126" i="5"/>
  <c r="BI126" i="5"/>
  <c r="BA126" i="5"/>
  <c r="AS126" i="5"/>
  <c r="AK126" i="5"/>
  <c r="AC126" i="5"/>
  <c r="DB125" i="5"/>
  <c r="CT125" i="5"/>
  <c r="CL125" i="5"/>
  <c r="CD125" i="5"/>
  <c r="BV125" i="5"/>
  <c r="BN125" i="5"/>
  <c r="BF125" i="5"/>
  <c r="AX125" i="5"/>
  <c r="AP125" i="5"/>
  <c r="AH125" i="5"/>
  <c r="Z125" i="5"/>
  <c r="R125" i="5"/>
  <c r="CY124" i="5"/>
  <c r="CQ124" i="5"/>
  <c r="CI124" i="5"/>
  <c r="CA124" i="5"/>
  <c r="BS124" i="5"/>
  <c r="BK124" i="5"/>
  <c r="BC124" i="5"/>
  <c r="AU124" i="5"/>
  <c r="AM124" i="5"/>
  <c r="AE124" i="5"/>
  <c r="O124" i="5"/>
  <c r="CV123" i="5"/>
  <c r="CN123" i="5"/>
  <c r="CF123" i="5"/>
  <c r="BX123" i="5"/>
  <c r="BP123" i="5"/>
  <c r="BH123" i="5"/>
  <c r="AZ123" i="5"/>
  <c r="AR123" i="5"/>
  <c r="AJ123" i="5"/>
  <c r="AB123" i="5"/>
  <c r="DA122" i="5"/>
  <c r="CS122" i="5"/>
  <c r="CK122" i="5"/>
  <c r="CC122" i="5"/>
  <c r="BU122" i="5"/>
  <c r="BM122" i="5"/>
  <c r="AW122" i="5"/>
  <c r="AO122" i="5"/>
  <c r="AG122" i="5"/>
  <c r="Y122" i="5"/>
  <c r="BB141" i="5"/>
  <c r="CE140" i="5"/>
  <c r="AV139" i="5"/>
  <c r="BY138" i="5"/>
  <c r="DB137" i="5"/>
  <c r="AP137" i="5"/>
  <c r="BS136" i="5"/>
  <c r="CV135" i="5"/>
  <c r="AJ135" i="5"/>
  <c r="BM134" i="5"/>
  <c r="CP133" i="5"/>
  <c r="AD133" i="5"/>
  <c r="BG132" i="5"/>
  <c r="CJ131" i="5"/>
  <c r="X131" i="5"/>
  <c r="BA130" i="5"/>
  <c r="CD129" i="5"/>
  <c r="R129" i="5"/>
  <c r="AU128" i="5"/>
  <c r="BX127" i="5"/>
  <c r="DA126" i="5"/>
  <c r="AO126" i="5"/>
  <c r="BR125" i="5"/>
  <c r="CU124" i="5"/>
  <c r="AI124" i="5"/>
  <c r="BL123" i="5"/>
  <c r="AD123" i="5"/>
  <c r="CM122" i="5"/>
  <c r="BO122" i="5"/>
  <c r="AS122" i="5"/>
  <c r="X122" i="5"/>
  <c r="CW121" i="5"/>
  <c r="CG121" i="5"/>
  <c r="BQ121" i="5"/>
  <c r="BA121" i="5"/>
  <c r="AK121" i="5"/>
  <c r="CT120" i="5"/>
  <c r="CE120" i="5"/>
  <c r="BS120" i="5"/>
  <c r="BI120" i="5"/>
  <c r="AY120" i="5"/>
  <c r="AO120" i="5"/>
  <c r="AE120" i="5"/>
  <c r="O120" i="5"/>
  <c r="CV119" i="5"/>
  <c r="CN119" i="5"/>
  <c r="CF119" i="5"/>
  <c r="BX119" i="5"/>
  <c r="BP119" i="5"/>
  <c r="BH119" i="5"/>
  <c r="AZ119" i="5"/>
  <c r="AR119" i="5"/>
  <c r="AJ119" i="5"/>
  <c r="AB119" i="5"/>
  <c r="DA118" i="5"/>
  <c r="CS118" i="5"/>
  <c r="CK118" i="5"/>
  <c r="CC118" i="5"/>
  <c r="BU118" i="5"/>
  <c r="BM118" i="5"/>
  <c r="AW118" i="5"/>
  <c r="AO118" i="5"/>
  <c r="AG118" i="5"/>
  <c r="Y118" i="5"/>
  <c r="CX117" i="5"/>
  <c r="CP117" i="5"/>
  <c r="CH117" i="5"/>
  <c r="BZ117" i="5"/>
  <c r="BR117" i="5"/>
  <c r="BJ117" i="5"/>
  <c r="BB117" i="5"/>
  <c r="AT117" i="5"/>
  <c r="AL117" i="5"/>
  <c r="AD117" i="5"/>
  <c r="N117" i="5"/>
  <c r="CU116" i="5"/>
  <c r="CM116" i="5"/>
  <c r="CE116" i="5"/>
  <c r="BW116" i="5"/>
  <c r="BO116" i="5"/>
  <c r="BG116" i="5"/>
  <c r="AY116" i="5"/>
  <c r="AQ116" i="5"/>
  <c r="AI116" i="5"/>
  <c r="AA116" i="5"/>
  <c r="CZ115" i="5"/>
  <c r="CR115" i="5"/>
  <c r="CJ115" i="5"/>
  <c r="CB115" i="5"/>
  <c r="BT115" i="5"/>
  <c r="BL115" i="5"/>
  <c r="BD115" i="5"/>
  <c r="AV115" i="5"/>
  <c r="AN115" i="5"/>
  <c r="AF115" i="5"/>
  <c r="X115" i="5"/>
  <c r="P115" i="5"/>
  <c r="CW114" i="5"/>
  <c r="CO114" i="5"/>
  <c r="CG114" i="5"/>
  <c r="BY114" i="5"/>
  <c r="BQ114" i="5"/>
  <c r="BI114" i="5"/>
  <c r="BA114" i="5"/>
  <c r="AS114" i="5"/>
  <c r="AK114" i="5"/>
  <c r="AC114" i="5"/>
  <c r="DB113" i="5"/>
  <c r="CT113" i="5"/>
  <c r="CL113" i="5"/>
  <c r="CD113" i="5"/>
  <c r="BV113" i="5"/>
  <c r="BN113" i="5"/>
  <c r="BF113" i="5"/>
  <c r="AX113" i="5"/>
  <c r="AP113" i="5"/>
  <c r="AH113" i="5"/>
  <c r="Z113" i="5"/>
  <c r="R113" i="5"/>
  <c r="CY112" i="5"/>
  <c r="CQ112" i="5"/>
  <c r="CI112" i="5"/>
  <c r="CA112" i="5"/>
  <c r="BS112" i="5"/>
  <c r="BK112" i="5"/>
  <c r="BC112" i="5"/>
  <c r="AU112" i="5"/>
  <c r="AM112" i="5"/>
  <c r="AE112" i="5"/>
  <c r="O112" i="5"/>
  <c r="CV111" i="5"/>
  <c r="CN111" i="5"/>
  <c r="CF111" i="5"/>
  <c r="BX111" i="5"/>
  <c r="BP111" i="5"/>
  <c r="BH111" i="5"/>
  <c r="AZ111" i="5"/>
  <c r="AR111" i="5"/>
  <c r="AJ111" i="5"/>
  <c r="AB111" i="5"/>
  <c r="DA110" i="5"/>
  <c r="CS110" i="5"/>
  <c r="CK110" i="5"/>
  <c r="CC110" i="5"/>
  <c r="BU110" i="5"/>
  <c r="BM110" i="5"/>
  <c r="AW110" i="5"/>
  <c r="AO110" i="5"/>
  <c r="AG110" i="5"/>
  <c r="Y110" i="5"/>
  <c r="CX109" i="5"/>
  <c r="CP109" i="5"/>
  <c r="CH109" i="5"/>
  <c r="BZ109" i="5"/>
  <c r="BR109" i="5"/>
  <c r="BJ109" i="5"/>
  <c r="BB109" i="5"/>
  <c r="AT109" i="5"/>
  <c r="AL109" i="5"/>
  <c r="AD109" i="5"/>
  <c r="N109" i="5"/>
  <c r="CU108" i="5"/>
  <c r="CM108" i="5"/>
  <c r="CE108" i="5"/>
  <c r="BW108" i="5"/>
  <c r="BO108" i="5"/>
  <c r="BG108" i="5"/>
  <c r="AY108" i="5"/>
  <c r="AQ108" i="5"/>
  <c r="AI108" i="5"/>
  <c r="AA108" i="5"/>
  <c r="CZ107" i="5"/>
  <c r="CR107" i="5"/>
  <c r="CJ107" i="5"/>
  <c r="CB107" i="5"/>
  <c r="BT107" i="5"/>
  <c r="BL107" i="5"/>
  <c r="BD107" i="5"/>
  <c r="AV107" i="5"/>
  <c r="AN107" i="5"/>
  <c r="AF107" i="5"/>
  <c r="X107" i="5"/>
  <c r="P107" i="5"/>
  <c r="CW106" i="5"/>
  <c r="CO106" i="5"/>
  <c r="CG106" i="5"/>
  <c r="BY106" i="5"/>
  <c r="BQ106" i="5"/>
  <c r="BI106" i="5"/>
  <c r="BA106" i="5"/>
  <c r="AS106" i="5"/>
  <c r="AK106" i="5"/>
  <c r="AC106" i="5"/>
  <c r="DB105" i="5"/>
  <c r="CT105" i="5"/>
  <c r="CL105" i="5"/>
  <c r="CD105" i="5"/>
  <c r="BV105" i="5"/>
  <c r="BN105" i="5"/>
  <c r="BF105" i="5"/>
  <c r="AX105" i="5"/>
  <c r="AP105" i="5"/>
  <c r="AH105" i="5"/>
  <c r="Z105" i="5"/>
  <c r="R105" i="5"/>
  <c r="CY104" i="5"/>
  <c r="CQ104" i="5"/>
  <c r="CI104" i="5"/>
  <c r="CA104" i="5"/>
  <c r="BS104" i="5"/>
  <c r="BK104" i="5"/>
  <c r="BC104" i="5"/>
  <c r="AU104" i="5"/>
  <c r="AM104" i="5"/>
  <c r="AE104" i="5"/>
  <c r="O104" i="5"/>
  <c r="CV103" i="5"/>
  <c r="CN103" i="5"/>
  <c r="CF103" i="5"/>
  <c r="BX103" i="5"/>
  <c r="BP103" i="5"/>
  <c r="BH103" i="5"/>
  <c r="AZ103" i="5"/>
  <c r="AR103" i="5"/>
  <c r="AJ103" i="5"/>
  <c r="AB103" i="5"/>
  <c r="DA102" i="5"/>
  <c r="CS102" i="5"/>
  <c r="CK102" i="5"/>
  <c r="CC102" i="5"/>
  <c r="BU102" i="5"/>
  <c r="BM102" i="5"/>
  <c r="AW102" i="5"/>
  <c r="AO102" i="5"/>
  <c r="AG102" i="5"/>
  <c r="Y102" i="5"/>
  <c r="CX101" i="5"/>
  <c r="CP101" i="5"/>
  <c r="CH101" i="5"/>
  <c r="BZ101" i="5"/>
  <c r="BR101" i="5"/>
  <c r="BJ101" i="5"/>
  <c r="BB101" i="5"/>
  <c r="AT101" i="5"/>
  <c r="AL101" i="5"/>
  <c r="AD101" i="5"/>
  <c r="N101" i="5"/>
  <c r="CU100" i="5"/>
  <c r="CM100" i="5"/>
  <c r="CE100" i="5"/>
  <c r="BW100" i="5"/>
  <c r="BO100" i="5"/>
  <c r="BG100" i="5"/>
  <c r="AY100" i="5"/>
  <c r="AQ100" i="5"/>
  <c r="AI100" i="5"/>
  <c r="AA100" i="5"/>
  <c r="CZ99" i="5"/>
  <c r="CR99" i="5"/>
  <c r="CJ99" i="5"/>
  <c r="CB99" i="5"/>
  <c r="BT99" i="5"/>
  <c r="BL99" i="5"/>
  <c r="BD99" i="5"/>
  <c r="AV99" i="5"/>
  <c r="AN99" i="5"/>
  <c r="AF99" i="5"/>
  <c r="X99" i="5"/>
  <c r="P99" i="5"/>
  <c r="CW98" i="5"/>
  <c r="CO98" i="5"/>
  <c r="CG98" i="5"/>
  <c r="BY98" i="5"/>
  <c r="BQ98" i="5"/>
  <c r="BI98" i="5"/>
  <c r="BA98" i="5"/>
  <c r="AS98" i="5"/>
  <c r="AK98" i="5"/>
  <c r="AC98" i="5"/>
  <c r="DB97" i="5"/>
  <c r="CT97" i="5"/>
  <c r="CL97" i="5"/>
  <c r="CD97" i="5"/>
  <c r="BV97" i="5"/>
  <c r="BN97" i="5"/>
  <c r="BF97" i="5"/>
  <c r="AX97" i="5"/>
  <c r="AP97" i="5"/>
  <c r="AH97" i="5"/>
  <c r="Z97" i="5"/>
  <c r="R97" i="5"/>
  <c r="CY96" i="5"/>
  <c r="CQ96" i="5"/>
  <c r="CI96" i="5"/>
  <c r="CA96" i="5"/>
  <c r="BS96" i="5"/>
  <c r="BK96" i="5"/>
  <c r="BC96" i="5"/>
  <c r="AU96" i="5"/>
  <c r="AM96" i="5"/>
  <c r="AE96" i="5"/>
  <c r="O96" i="5"/>
  <c r="CV95" i="5"/>
  <c r="CN95" i="5"/>
  <c r="CF95" i="5"/>
  <c r="BX95" i="5"/>
  <c r="BP95" i="5"/>
  <c r="BH95" i="5"/>
  <c r="AZ95" i="5"/>
  <c r="AR95" i="5"/>
  <c r="AJ95" i="5"/>
  <c r="AB95" i="5"/>
  <c r="DA94" i="5"/>
  <c r="CS94" i="5"/>
  <c r="CK94" i="5"/>
  <c r="CC94" i="5"/>
  <c r="BU94" i="5"/>
  <c r="BM94" i="5"/>
  <c r="AW94" i="5"/>
  <c r="AO94" i="5"/>
  <c r="AG94" i="5"/>
  <c r="Y94" i="5"/>
  <c r="CX93" i="5"/>
  <c r="CP93" i="5"/>
  <c r="CH93" i="5"/>
  <c r="BZ93" i="5"/>
  <c r="BR93" i="5"/>
  <c r="BJ93" i="5"/>
  <c r="BB93" i="5"/>
  <c r="AT93" i="5"/>
  <c r="AL93" i="5"/>
  <c r="AD93" i="5"/>
  <c r="N93" i="5"/>
  <c r="CU92" i="5"/>
  <c r="CM92" i="5"/>
  <c r="CE92" i="5"/>
  <c r="BW92" i="5"/>
  <c r="BO92" i="5"/>
  <c r="BG92" i="5"/>
  <c r="AY92" i="5"/>
  <c r="AQ92" i="5"/>
  <c r="AI92" i="5"/>
  <c r="AA92" i="5"/>
  <c r="CZ91" i="5"/>
  <c r="CR91" i="5"/>
  <c r="CJ91" i="5"/>
  <c r="CB91" i="5"/>
  <c r="BT91" i="5"/>
  <c r="BL91" i="5"/>
  <c r="BD91" i="5"/>
  <c r="AV91" i="5"/>
  <c r="AN91" i="5"/>
  <c r="AF91" i="5"/>
  <c r="X91" i="5"/>
  <c r="P91" i="5"/>
  <c r="CW90" i="5"/>
  <c r="CO90" i="5"/>
  <c r="CG90" i="5"/>
  <c r="BY90" i="5"/>
  <c r="BQ90" i="5"/>
  <c r="BI90" i="5"/>
  <c r="BA90" i="5"/>
  <c r="AS90" i="5"/>
  <c r="AK90" i="5"/>
  <c r="AC90" i="5"/>
  <c r="DB89" i="5"/>
  <c r="CT89" i="5"/>
  <c r="CL89" i="5"/>
  <c r="CD89" i="5"/>
  <c r="BV89" i="5"/>
  <c r="BN89" i="5"/>
  <c r="BF89" i="5"/>
  <c r="AX89" i="5"/>
  <c r="AP89" i="5"/>
  <c r="AH89" i="5"/>
  <c r="Z89" i="5"/>
  <c r="R89" i="5"/>
  <c r="CY88" i="5"/>
  <c r="CQ88" i="5"/>
  <c r="CI88" i="5"/>
  <c r="CA88" i="5"/>
  <c r="BS88" i="5"/>
  <c r="BK88" i="5"/>
  <c r="BC88" i="5"/>
  <c r="AU88" i="5"/>
  <c r="AM88" i="5"/>
  <c r="AE88" i="5"/>
  <c r="O88" i="5"/>
  <c r="CV87" i="5"/>
  <c r="CN87" i="5"/>
  <c r="CF87" i="5"/>
  <c r="BX87" i="5"/>
  <c r="BP87" i="5"/>
  <c r="BH87" i="5"/>
  <c r="AZ87" i="5"/>
  <c r="AR87" i="5"/>
  <c r="AJ87" i="5"/>
  <c r="AB87" i="5"/>
  <c r="DA86" i="5"/>
  <c r="CS86" i="5"/>
  <c r="CK86" i="5"/>
  <c r="CC86" i="5"/>
  <c r="BU86" i="5"/>
  <c r="BM86" i="5"/>
  <c r="AW86" i="5"/>
  <c r="AO86" i="5"/>
  <c r="AG86" i="5"/>
  <c r="Y86" i="5"/>
  <c r="CX85" i="5"/>
  <c r="CP85" i="5"/>
  <c r="CH85" i="5"/>
  <c r="BZ85" i="5"/>
  <c r="BR85" i="5"/>
  <c r="BJ85" i="5"/>
  <c r="BB85" i="5"/>
  <c r="AT85" i="5"/>
  <c r="AL85" i="5"/>
  <c r="AD85" i="5"/>
  <c r="N85" i="5"/>
  <c r="CU84" i="5"/>
  <c r="CM84" i="5"/>
  <c r="CE84" i="5"/>
  <c r="BW84" i="5"/>
  <c r="BO84" i="5"/>
  <c r="BG84" i="5"/>
  <c r="AY84" i="5"/>
  <c r="AQ84" i="5"/>
  <c r="AI84" i="5"/>
  <c r="AA84" i="5"/>
  <c r="CZ83" i="5"/>
  <c r="CR83" i="5"/>
  <c r="CJ83" i="5"/>
  <c r="CB83" i="5"/>
  <c r="BT83" i="5"/>
  <c r="BL83" i="5"/>
  <c r="BD83" i="5"/>
  <c r="AV83" i="5"/>
  <c r="AN83" i="5"/>
  <c r="AF83" i="5"/>
  <c r="X83" i="5"/>
  <c r="P83" i="5"/>
  <c r="CW82" i="5"/>
  <c r="CO82" i="5"/>
  <c r="CG82" i="5"/>
  <c r="BY82" i="5"/>
  <c r="BQ82" i="5"/>
  <c r="BI82" i="5"/>
  <c r="BA82" i="5"/>
  <c r="AS82" i="5"/>
  <c r="AK82" i="5"/>
  <c r="AC82" i="5"/>
  <c r="DB81" i="5"/>
  <c r="CT81" i="5"/>
  <c r="CL81" i="5"/>
  <c r="CD81" i="5"/>
  <c r="BV81" i="5"/>
  <c r="BN81" i="5"/>
  <c r="BF81" i="5"/>
  <c r="AX81" i="5"/>
  <c r="AP81" i="5"/>
  <c r="AH81" i="5"/>
  <c r="Z81" i="5"/>
  <c r="R81" i="5"/>
  <c r="CY80" i="5"/>
  <c r="CQ80" i="5"/>
  <c r="CI80" i="5"/>
  <c r="CA80" i="5"/>
  <c r="BS80" i="5"/>
  <c r="BK80" i="5"/>
  <c r="BC80" i="5"/>
  <c r="AU80" i="5"/>
  <c r="AM80" i="5"/>
  <c r="AE80" i="5"/>
  <c r="O80" i="5"/>
  <c r="CV79" i="5"/>
  <c r="CN79" i="5"/>
  <c r="CF79" i="5"/>
  <c r="BX79" i="5"/>
  <c r="BP79" i="5"/>
  <c r="BH79" i="5"/>
  <c r="AZ79" i="5"/>
  <c r="AR79" i="5"/>
  <c r="AJ79" i="5"/>
  <c r="AB79" i="5"/>
  <c r="DA78" i="5"/>
  <c r="CS78" i="5"/>
  <c r="CK78" i="5"/>
  <c r="CC78" i="5"/>
  <c r="BU78" i="5"/>
  <c r="BM78" i="5"/>
  <c r="AW78" i="5"/>
  <c r="AO78" i="5"/>
  <c r="AG78" i="5"/>
  <c r="Y78" i="5"/>
  <c r="CX77" i="5"/>
  <c r="CP77" i="5"/>
  <c r="CH77" i="5"/>
  <c r="BZ77" i="5"/>
  <c r="BR77" i="5"/>
  <c r="BJ77" i="5"/>
  <c r="BB77" i="5"/>
  <c r="AT77" i="5"/>
  <c r="AL77" i="5"/>
  <c r="AD77" i="5"/>
  <c r="N77" i="5"/>
  <c r="CU76" i="5"/>
  <c r="CM76" i="5"/>
  <c r="CE76" i="5"/>
  <c r="BW76" i="5"/>
  <c r="BO76" i="5"/>
  <c r="BG76" i="5"/>
  <c r="AY76" i="5"/>
  <c r="AQ76" i="5"/>
  <c r="AI76" i="5"/>
  <c r="AA76" i="5"/>
  <c r="CZ75" i="5"/>
  <c r="CR75" i="5"/>
  <c r="CJ75" i="5"/>
  <c r="CB75" i="5"/>
  <c r="BT75" i="5"/>
  <c r="BL75" i="5"/>
  <c r="BD75" i="5"/>
  <c r="AV75" i="5"/>
  <c r="AN75" i="5"/>
  <c r="AF75" i="5"/>
  <c r="X75" i="5"/>
  <c r="P75" i="5"/>
  <c r="CW74" i="5"/>
  <c r="CO74" i="5"/>
  <c r="CG74" i="5"/>
  <c r="BY74" i="5"/>
  <c r="BQ74" i="5"/>
  <c r="BI74" i="5"/>
  <c r="BA74" i="5"/>
  <c r="AS74" i="5"/>
  <c r="AK74" i="5"/>
  <c r="AC74" i="5"/>
  <c r="DB73" i="5"/>
  <c r="CT73" i="5"/>
  <c r="CL73" i="5"/>
  <c r="CD73" i="5"/>
  <c r="BV73" i="5"/>
  <c r="BN73" i="5"/>
  <c r="BF73" i="5"/>
  <c r="AX73" i="5"/>
  <c r="AP73" i="5"/>
  <c r="AH73" i="5"/>
  <c r="Z73" i="5"/>
  <c r="R73" i="5"/>
  <c r="CY72" i="5"/>
  <c r="CQ72" i="5"/>
  <c r="CI72" i="5"/>
  <c r="CA72" i="5"/>
  <c r="BS72" i="5"/>
  <c r="BK72" i="5"/>
  <c r="BC72" i="5"/>
  <c r="AU72" i="5"/>
  <c r="AM72" i="5"/>
  <c r="AE72" i="5"/>
  <c r="O72" i="5"/>
  <c r="CV71" i="5"/>
  <c r="CN71" i="5"/>
  <c r="CF71" i="5"/>
  <c r="BX71" i="5"/>
  <c r="BP71" i="5"/>
  <c r="BH71" i="5"/>
  <c r="AZ71" i="5"/>
  <c r="AR71" i="5"/>
  <c r="AJ71" i="5"/>
  <c r="AB71" i="5"/>
  <c r="DA70" i="5"/>
  <c r="CS70" i="5"/>
  <c r="CK70" i="5"/>
  <c r="CC70" i="5"/>
  <c r="BU70" i="5"/>
  <c r="BM70" i="5"/>
  <c r="AW70" i="5"/>
  <c r="AO70" i="5"/>
  <c r="AG70" i="5"/>
  <c r="Y70" i="5"/>
  <c r="CX69" i="5"/>
  <c r="CP69" i="5"/>
  <c r="CH69" i="5"/>
  <c r="BZ69" i="5"/>
  <c r="BR69" i="5"/>
  <c r="BJ69" i="5"/>
  <c r="BB69" i="5"/>
  <c r="AT69" i="5"/>
  <c r="AL69" i="5"/>
  <c r="AD69" i="5"/>
  <c r="N69" i="5"/>
  <c r="CU68" i="5"/>
  <c r="CM68" i="5"/>
  <c r="CE68" i="5"/>
  <c r="BW68" i="5"/>
  <c r="BO68" i="5"/>
  <c r="BG68" i="5"/>
  <c r="AY68" i="5"/>
  <c r="AQ68" i="5"/>
  <c r="AI68" i="5"/>
  <c r="AA68" i="5"/>
  <c r="CZ67" i="5"/>
  <c r="CR67" i="5"/>
  <c r="CJ67" i="5"/>
  <c r="CB67" i="5"/>
  <c r="BT67" i="5"/>
  <c r="BL67" i="5"/>
  <c r="BD67" i="5"/>
  <c r="AV67" i="5"/>
  <c r="AN67" i="5"/>
  <c r="AF67" i="5"/>
  <c r="X67" i="5"/>
  <c r="P67" i="5"/>
  <c r="CW66" i="5"/>
  <c r="CO66" i="5"/>
  <c r="CG66" i="5"/>
  <c r="BY66" i="5"/>
  <c r="BQ66" i="5"/>
  <c r="BI66" i="5"/>
  <c r="BA66" i="5"/>
  <c r="AS66" i="5"/>
  <c r="AK66" i="5"/>
  <c r="AC66" i="5"/>
  <c r="DB65" i="5"/>
  <c r="CT65" i="5"/>
  <c r="CL65" i="5"/>
  <c r="CD65" i="5"/>
  <c r="BV65" i="5"/>
  <c r="BN65" i="5"/>
  <c r="BF65" i="5"/>
  <c r="AX65" i="5"/>
  <c r="AT141" i="5"/>
  <c r="BW140" i="5"/>
  <c r="CZ139" i="5"/>
  <c r="AN139" i="5"/>
  <c r="BQ138" i="5"/>
  <c r="CT137" i="5"/>
  <c r="AH137" i="5"/>
  <c r="BK136" i="5"/>
  <c r="CN135" i="5"/>
  <c r="AB135" i="5"/>
  <c r="CH133" i="5"/>
  <c r="AY132" i="5"/>
  <c r="CB131" i="5"/>
  <c r="P131" i="5"/>
  <c r="AS130" i="5"/>
  <c r="BV129" i="5"/>
  <c r="CY128" i="5"/>
  <c r="AM128" i="5"/>
  <c r="BP127" i="5"/>
  <c r="CS126" i="5"/>
  <c r="AG126" i="5"/>
  <c r="BJ125" i="5"/>
  <c r="CM124" i="5"/>
  <c r="AA124" i="5"/>
  <c r="BD123" i="5"/>
  <c r="X123" i="5"/>
  <c r="CG122" i="5"/>
  <c r="BL122" i="5"/>
  <c r="AQ122" i="5"/>
  <c r="CT121" i="5"/>
  <c r="CD121" i="5"/>
  <c r="BN121" i="5"/>
  <c r="AX121" i="5"/>
  <c r="AH121" i="5"/>
  <c r="R121" i="5"/>
  <c r="S121" i="5" s="1"/>
  <c r="V121" i="5" s="1"/>
  <c r="CQ120" i="5"/>
  <c r="CD120" i="5"/>
  <c r="BR120" i="5"/>
  <c r="BH120" i="5"/>
  <c r="AX120" i="5"/>
  <c r="AM120" i="5"/>
  <c r="AD120" i="5"/>
  <c r="N120" i="5"/>
  <c r="CU119" i="5"/>
  <c r="CM119" i="5"/>
  <c r="CE119" i="5"/>
  <c r="BW119" i="5"/>
  <c r="BO119" i="5"/>
  <c r="BG119" i="5"/>
  <c r="AY119" i="5"/>
  <c r="AQ119" i="5"/>
  <c r="AI119" i="5"/>
  <c r="AA119" i="5"/>
  <c r="CZ118" i="5"/>
  <c r="CR118" i="5"/>
  <c r="CJ118" i="5"/>
  <c r="CB118" i="5"/>
  <c r="BT118" i="5"/>
  <c r="BL118" i="5"/>
  <c r="BD118" i="5"/>
  <c r="AV118" i="5"/>
  <c r="AN118" i="5"/>
  <c r="AF118" i="5"/>
  <c r="X118" i="5"/>
  <c r="P118" i="5"/>
  <c r="CW117" i="5"/>
  <c r="CO117" i="5"/>
  <c r="CG117" i="5"/>
  <c r="BY117" i="5"/>
  <c r="BQ117" i="5"/>
  <c r="BI117" i="5"/>
  <c r="BA117" i="5"/>
  <c r="AS117" i="5"/>
  <c r="AK117" i="5"/>
  <c r="AC117" i="5"/>
  <c r="DB116" i="5"/>
  <c r="CT116" i="5"/>
  <c r="CL116" i="5"/>
  <c r="CD116" i="5"/>
  <c r="BV116" i="5"/>
  <c r="BN116" i="5"/>
  <c r="BF116" i="5"/>
  <c r="AX116" i="5"/>
  <c r="AP116" i="5"/>
  <c r="AH116" i="5"/>
  <c r="Z116" i="5"/>
  <c r="R116" i="5"/>
  <c r="CY115" i="5"/>
  <c r="CQ115" i="5"/>
  <c r="CI115" i="5"/>
  <c r="CA115" i="5"/>
  <c r="BS115" i="5"/>
  <c r="BK115" i="5"/>
  <c r="BC115" i="5"/>
  <c r="AU115" i="5"/>
  <c r="AM115" i="5"/>
  <c r="AE115" i="5"/>
  <c r="O115" i="5"/>
  <c r="CV114" i="5"/>
  <c r="CN114" i="5"/>
  <c r="CF114" i="5"/>
  <c r="BX114" i="5"/>
  <c r="BP114" i="5"/>
  <c r="BH114" i="5"/>
  <c r="AZ114" i="5"/>
  <c r="AR114" i="5"/>
  <c r="AJ114" i="5"/>
  <c r="AB114" i="5"/>
  <c r="DA113" i="5"/>
  <c r="CS113" i="5"/>
  <c r="CK113" i="5"/>
  <c r="CC113" i="5"/>
  <c r="BU113" i="5"/>
  <c r="BM113" i="5"/>
  <c r="AW113" i="5"/>
  <c r="AO113" i="5"/>
  <c r="AG113" i="5"/>
  <c r="Y113" i="5"/>
  <c r="CX112" i="5"/>
  <c r="CP112" i="5"/>
  <c r="CH112" i="5"/>
  <c r="BZ112" i="5"/>
  <c r="BR112" i="5"/>
  <c r="BJ112" i="5"/>
  <c r="BB112" i="5"/>
  <c r="AT112" i="5"/>
  <c r="AL112" i="5"/>
  <c r="AD112" i="5"/>
  <c r="N112" i="5"/>
  <c r="CU111" i="5"/>
  <c r="CM111" i="5"/>
  <c r="CE111" i="5"/>
  <c r="BW111" i="5"/>
  <c r="BO111" i="5"/>
  <c r="BG111" i="5"/>
  <c r="AY111" i="5"/>
  <c r="AQ111" i="5"/>
  <c r="AI111" i="5"/>
  <c r="AA111" i="5"/>
  <c r="CZ110" i="5"/>
  <c r="CR110" i="5"/>
  <c r="CJ110" i="5"/>
  <c r="CB110" i="5"/>
  <c r="BT110" i="5"/>
  <c r="BL110" i="5"/>
  <c r="BD110" i="5"/>
  <c r="AV110" i="5"/>
  <c r="AN110" i="5"/>
  <c r="AF110" i="5"/>
  <c r="X110" i="5"/>
  <c r="P110" i="5"/>
  <c r="CW109" i="5"/>
  <c r="CO109" i="5"/>
  <c r="CG109" i="5"/>
  <c r="BY109" i="5"/>
  <c r="BQ109" i="5"/>
  <c r="BI109" i="5"/>
  <c r="BA109" i="5"/>
  <c r="AS109" i="5"/>
  <c r="AK109" i="5"/>
  <c r="AC109" i="5"/>
  <c r="DB108" i="5"/>
  <c r="CT108" i="5"/>
  <c r="CL108" i="5"/>
  <c r="CD108" i="5"/>
  <c r="BV108" i="5"/>
  <c r="BN108" i="5"/>
  <c r="BF108" i="5"/>
  <c r="AX108" i="5"/>
  <c r="AP108" i="5"/>
  <c r="AH108" i="5"/>
  <c r="Z108" i="5"/>
  <c r="R108" i="5"/>
  <c r="CY107" i="5"/>
  <c r="CQ107" i="5"/>
  <c r="CI107" i="5"/>
  <c r="CA107" i="5"/>
  <c r="BS107" i="5"/>
  <c r="BK107" i="5"/>
  <c r="BC107" i="5"/>
  <c r="AU107" i="5"/>
  <c r="AM107" i="5"/>
  <c r="AE107" i="5"/>
  <c r="O107" i="5"/>
  <c r="CV106" i="5"/>
  <c r="CN106" i="5"/>
  <c r="CF106" i="5"/>
  <c r="BX106" i="5"/>
  <c r="BP106" i="5"/>
  <c r="BH106" i="5"/>
  <c r="AZ106" i="5"/>
  <c r="AR106" i="5"/>
  <c r="AJ106" i="5"/>
  <c r="AB106" i="5"/>
  <c r="DA105" i="5"/>
  <c r="CS105" i="5"/>
  <c r="CK105" i="5"/>
  <c r="CC105" i="5"/>
  <c r="BU105" i="5"/>
  <c r="BM105" i="5"/>
  <c r="AW105" i="5"/>
  <c r="AO105" i="5"/>
  <c r="AG105" i="5"/>
  <c r="Y105" i="5"/>
  <c r="CX104" i="5"/>
  <c r="CP104" i="5"/>
  <c r="CH104" i="5"/>
  <c r="BZ104" i="5"/>
  <c r="BR104" i="5"/>
  <c r="BJ104" i="5"/>
  <c r="BB104" i="5"/>
  <c r="AT104" i="5"/>
  <c r="AL104" i="5"/>
  <c r="AD104" i="5"/>
  <c r="N104" i="5"/>
  <c r="CU103" i="5"/>
  <c r="CM103" i="5"/>
  <c r="CE103" i="5"/>
  <c r="BW103" i="5"/>
  <c r="BO103" i="5"/>
  <c r="BG103" i="5"/>
  <c r="AY103" i="5"/>
  <c r="AQ103" i="5"/>
  <c r="AI103" i="5"/>
  <c r="AA103" i="5"/>
  <c r="CZ102" i="5"/>
  <c r="CR102" i="5"/>
  <c r="CJ102" i="5"/>
  <c r="CB102" i="5"/>
  <c r="BT102" i="5"/>
  <c r="BL102" i="5"/>
  <c r="BD102" i="5"/>
  <c r="AV102" i="5"/>
  <c r="AN102" i="5"/>
  <c r="AF102" i="5"/>
  <c r="X102" i="5"/>
  <c r="P102" i="5"/>
  <c r="CW101" i="5"/>
  <c r="CO101" i="5"/>
  <c r="CG101" i="5"/>
  <c r="BY101" i="5"/>
  <c r="BQ101" i="5"/>
  <c r="BI101" i="5"/>
  <c r="BA101" i="5"/>
  <c r="AS101" i="5"/>
  <c r="AK101" i="5"/>
  <c r="AC101" i="5"/>
  <c r="DB100" i="5"/>
  <c r="CT100" i="5"/>
  <c r="CL100" i="5"/>
  <c r="CD100" i="5"/>
  <c r="BV100" i="5"/>
  <c r="BN100" i="5"/>
  <c r="BF100" i="5"/>
  <c r="AX100" i="5"/>
  <c r="AP100" i="5"/>
  <c r="AH100" i="5"/>
  <c r="Z100" i="5"/>
  <c r="R100" i="5"/>
  <c r="CY99" i="5"/>
  <c r="CQ99" i="5"/>
  <c r="CI99" i="5"/>
  <c r="CA99" i="5"/>
  <c r="BS99" i="5"/>
  <c r="BK99" i="5"/>
  <c r="BC99" i="5"/>
  <c r="AU99" i="5"/>
  <c r="AM99" i="5"/>
  <c r="AE99" i="5"/>
  <c r="O99" i="5"/>
  <c r="CV98" i="5"/>
  <c r="CN98" i="5"/>
  <c r="CF98" i="5"/>
  <c r="BX98" i="5"/>
  <c r="BP98" i="5"/>
  <c r="BH98" i="5"/>
  <c r="AZ98" i="5"/>
  <c r="AR98" i="5"/>
  <c r="AJ98" i="5"/>
  <c r="AB98" i="5"/>
  <c r="DA97" i="5"/>
  <c r="CS97" i="5"/>
  <c r="CK97" i="5"/>
  <c r="CC97" i="5"/>
  <c r="BU97" i="5"/>
  <c r="BM97" i="5"/>
  <c r="AW97" i="5"/>
  <c r="AO97" i="5"/>
  <c r="AG97" i="5"/>
  <c r="Y97" i="5"/>
  <c r="CX96" i="5"/>
  <c r="CP96" i="5"/>
  <c r="CH96" i="5"/>
  <c r="BZ96" i="5"/>
  <c r="BR96" i="5"/>
  <c r="BJ96" i="5"/>
  <c r="BB96" i="5"/>
  <c r="AT96" i="5"/>
  <c r="AL96" i="5"/>
  <c r="AD96" i="5"/>
  <c r="N96" i="5"/>
  <c r="CU95" i="5"/>
  <c r="CM95" i="5"/>
  <c r="CE95" i="5"/>
  <c r="BW95" i="5"/>
  <c r="BO95" i="5"/>
  <c r="BG95" i="5"/>
  <c r="AY95" i="5"/>
  <c r="AQ95" i="5"/>
  <c r="AI95" i="5"/>
  <c r="AA95" i="5"/>
  <c r="CZ94" i="5"/>
  <c r="CR94" i="5"/>
  <c r="CJ94" i="5"/>
  <c r="CB94" i="5"/>
  <c r="BT94" i="5"/>
  <c r="BL94" i="5"/>
  <c r="BD94" i="5"/>
  <c r="AV94" i="5"/>
  <c r="AN94" i="5"/>
  <c r="AF94" i="5"/>
  <c r="X94" i="5"/>
  <c r="P94" i="5"/>
  <c r="CW93" i="5"/>
  <c r="CO93" i="5"/>
  <c r="CG93" i="5"/>
  <c r="BY93" i="5"/>
  <c r="BQ93" i="5"/>
  <c r="BI93" i="5"/>
  <c r="BA93" i="5"/>
  <c r="AS93" i="5"/>
  <c r="AK93" i="5"/>
  <c r="AC93" i="5"/>
  <c r="DB92" i="5"/>
  <c r="CT92" i="5"/>
  <c r="CL92" i="5"/>
  <c r="CD92" i="5"/>
  <c r="BV92" i="5"/>
  <c r="BN92" i="5"/>
  <c r="BF92" i="5"/>
  <c r="AX92" i="5"/>
  <c r="AP92" i="5"/>
  <c r="AH92" i="5"/>
  <c r="Z92" i="5"/>
  <c r="R92" i="5"/>
  <c r="CY91" i="5"/>
  <c r="CQ91" i="5"/>
  <c r="CI91" i="5"/>
  <c r="CA91" i="5"/>
  <c r="BS91" i="5"/>
  <c r="BK91" i="5"/>
  <c r="BC91" i="5"/>
  <c r="AU91" i="5"/>
  <c r="AM91" i="5"/>
  <c r="AE91" i="5"/>
  <c r="O91" i="5"/>
  <c r="CV90" i="5"/>
  <c r="CN90" i="5"/>
  <c r="CF90" i="5"/>
  <c r="BX90" i="5"/>
  <c r="BP90" i="5"/>
  <c r="BH90" i="5"/>
  <c r="AZ90" i="5"/>
  <c r="AR90" i="5"/>
  <c r="AJ90" i="5"/>
  <c r="AB90" i="5"/>
  <c r="DA89" i="5"/>
  <c r="CS89" i="5"/>
  <c r="CK89" i="5"/>
  <c r="CC89" i="5"/>
  <c r="BU89" i="5"/>
  <c r="BM89" i="5"/>
  <c r="AW89" i="5"/>
  <c r="AO89" i="5"/>
  <c r="AG89" i="5"/>
  <c r="Y89" i="5"/>
  <c r="CX88" i="5"/>
  <c r="CP88" i="5"/>
  <c r="CH88" i="5"/>
  <c r="BZ88" i="5"/>
  <c r="BR88" i="5"/>
  <c r="BJ88" i="5"/>
  <c r="BB88" i="5"/>
  <c r="AT88" i="5"/>
  <c r="AL88" i="5"/>
  <c r="AD88" i="5"/>
  <c r="N88" i="5"/>
  <c r="CU87" i="5"/>
  <c r="CM87" i="5"/>
  <c r="CE87" i="5"/>
  <c r="BW87" i="5"/>
  <c r="BO87" i="5"/>
  <c r="BG87" i="5"/>
  <c r="AY87" i="5"/>
  <c r="AQ87" i="5"/>
  <c r="AI87" i="5"/>
  <c r="AA87" i="5"/>
  <c r="CZ86" i="5"/>
  <c r="CR86" i="5"/>
  <c r="CJ86" i="5"/>
  <c r="CB86" i="5"/>
  <c r="BT86" i="5"/>
  <c r="BL86" i="5"/>
  <c r="BD86" i="5"/>
  <c r="AV86" i="5"/>
  <c r="AN86" i="5"/>
  <c r="AF86" i="5"/>
  <c r="X86" i="5"/>
  <c r="P86" i="5"/>
  <c r="CW85" i="5"/>
  <c r="CO85" i="5"/>
  <c r="CG85" i="5"/>
  <c r="BY85" i="5"/>
  <c r="BQ85" i="5"/>
  <c r="BI85" i="5"/>
  <c r="BA85" i="5"/>
  <c r="AS85" i="5"/>
  <c r="AK85" i="5"/>
  <c r="AC85" i="5"/>
  <c r="DB84" i="5"/>
  <c r="CT84" i="5"/>
  <c r="CL84" i="5"/>
  <c r="CD84" i="5"/>
  <c r="BV84" i="5"/>
  <c r="BN84" i="5"/>
  <c r="BF84" i="5"/>
  <c r="AX84" i="5"/>
  <c r="AP84" i="5"/>
  <c r="AH84" i="5"/>
  <c r="Z84" i="5"/>
  <c r="R84" i="5"/>
  <c r="CY83" i="5"/>
  <c r="CQ83" i="5"/>
  <c r="CI83" i="5"/>
  <c r="CA83" i="5"/>
  <c r="BS83" i="5"/>
  <c r="BK83" i="5"/>
  <c r="BC83" i="5"/>
  <c r="AU83" i="5"/>
  <c r="AM83" i="5"/>
  <c r="AE83" i="5"/>
  <c r="O83" i="5"/>
  <c r="CV82" i="5"/>
  <c r="CN82" i="5"/>
  <c r="CF82" i="5"/>
  <c r="BX82" i="5"/>
  <c r="BP82" i="5"/>
  <c r="BH82" i="5"/>
  <c r="AZ82" i="5"/>
  <c r="AR82" i="5"/>
  <c r="AJ82" i="5"/>
  <c r="AB82" i="5"/>
  <c r="DA81" i="5"/>
  <c r="CS81" i="5"/>
  <c r="CK81" i="5"/>
  <c r="CC81" i="5"/>
  <c r="BU81" i="5"/>
  <c r="BM81" i="5"/>
  <c r="AW81" i="5"/>
  <c r="AO81" i="5"/>
  <c r="AG81" i="5"/>
  <c r="Y81" i="5"/>
  <c r="CX80" i="5"/>
  <c r="CP80" i="5"/>
  <c r="CH80" i="5"/>
  <c r="BZ80" i="5"/>
  <c r="BR80" i="5"/>
  <c r="BJ80" i="5"/>
  <c r="BB80" i="5"/>
  <c r="AT80" i="5"/>
  <c r="AL80" i="5"/>
  <c r="AD80" i="5"/>
  <c r="N80" i="5"/>
  <c r="CU79" i="5"/>
  <c r="CM79" i="5"/>
  <c r="CE79" i="5"/>
  <c r="BW79" i="5"/>
  <c r="BO79" i="5"/>
  <c r="BG79" i="5"/>
  <c r="CX141" i="5"/>
  <c r="AL141" i="5"/>
  <c r="BO140" i="5"/>
  <c r="CR139" i="5"/>
  <c r="AF139" i="5"/>
  <c r="BI138" i="5"/>
  <c r="CL137" i="5"/>
  <c r="Z137" i="5"/>
  <c r="BC136" i="5"/>
  <c r="CF135" i="5"/>
  <c r="AW134" i="5"/>
  <c r="BZ133" i="5"/>
  <c r="N133" i="5"/>
  <c r="AQ132" i="5"/>
  <c r="BT131" i="5"/>
  <c r="CW130" i="5"/>
  <c r="AK130" i="5"/>
  <c r="BN129" i="5"/>
  <c r="CQ128" i="5"/>
  <c r="AE128" i="5"/>
  <c r="BH127" i="5"/>
  <c r="CK126" i="5"/>
  <c r="Y126" i="5"/>
  <c r="BB125" i="5"/>
  <c r="CE124" i="5"/>
  <c r="BB123" i="5"/>
  <c r="CE122" i="5"/>
  <c r="BI122" i="5"/>
  <c r="AN122" i="5"/>
  <c r="CR121" i="5"/>
  <c r="CB121" i="5"/>
  <c r="BL121" i="5"/>
  <c r="AV121" i="5"/>
  <c r="AF121" i="5"/>
  <c r="P121" i="5"/>
  <c r="CO120" i="5"/>
  <c r="CA120" i="5"/>
  <c r="BQ120" i="5"/>
  <c r="BG120" i="5"/>
  <c r="AU120" i="5"/>
  <c r="AL120" i="5"/>
  <c r="AC120" i="5"/>
  <c r="DB119" i="5"/>
  <c r="CT119" i="5"/>
  <c r="CL119" i="5"/>
  <c r="CD119" i="5"/>
  <c r="BV119" i="5"/>
  <c r="BN119" i="5"/>
  <c r="BF119" i="5"/>
  <c r="AX119" i="5"/>
  <c r="AP119" i="5"/>
  <c r="AH119" i="5"/>
  <c r="Z119" i="5"/>
  <c r="R119" i="5"/>
  <c r="CY118" i="5"/>
  <c r="CQ118" i="5"/>
  <c r="CI118" i="5"/>
  <c r="CA118" i="5"/>
  <c r="BS118" i="5"/>
  <c r="BK118" i="5"/>
  <c r="BC118" i="5"/>
  <c r="AU118" i="5"/>
  <c r="AM118" i="5"/>
  <c r="AE118" i="5"/>
  <c r="O118" i="5"/>
  <c r="CV117" i="5"/>
  <c r="CN117" i="5"/>
  <c r="CF117" i="5"/>
  <c r="BX117" i="5"/>
  <c r="BP117" i="5"/>
  <c r="BH117" i="5"/>
  <c r="AZ117" i="5"/>
  <c r="AR117" i="5"/>
  <c r="AJ117" i="5"/>
  <c r="AB117" i="5"/>
  <c r="DA116" i="5"/>
  <c r="CS116" i="5"/>
  <c r="CK116" i="5"/>
  <c r="CC116" i="5"/>
  <c r="BU116" i="5"/>
  <c r="BM116" i="5"/>
  <c r="AW116" i="5"/>
  <c r="AO116" i="5"/>
  <c r="AG116" i="5"/>
  <c r="Y116" i="5"/>
  <c r="CX115" i="5"/>
  <c r="CP115" i="5"/>
  <c r="CH115" i="5"/>
  <c r="BZ115" i="5"/>
  <c r="BR115" i="5"/>
  <c r="BJ115" i="5"/>
  <c r="BB115" i="5"/>
  <c r="AT115" i="5"/>
  <c r="AL115" i="5"/>
  <c r="AD115" i="5"/>
  <c r="N115" i="5"/>
  <c r="CU114" i="5"/>
  <c r="CM114" i="5"/>
  <c r="CE114" i="5"/>
  <c r="BW114" i="5"/>
  <c r="BO114" i="5"/>
  <c r="BG114" i="5"/>
  <c r="AY114" i="5"/>
  <c r="AQ114" i="5"/>
  <c r="AI114" i="5"/>
  <c r="AA114" i="5"/>
  <c r="CZ113" i="5"/>
  <c r="CR113" i="5"/>
  <c r="CJ113" i="5"/>
  <c r="CB113" i="5"/>
  <c r="BT113" i="5"/>
  <c r="BL113" i="5"/>
  <c r="BD113" i="5"/>
  <c r="AV113" i="5"/>
  <c r="AN113" i="5"/>
  <c r="AF113" i="5"/>
  <c r="X113" i="5"/>
  <c r="P113" i="5"/>
  <c r="CW112" i="5"/>
  <c r="CO112" i="5"/>
  <c r="CG112" i="5"/>
  <c r="BY112" i="5"/>
  <c r="BQ112" i="5"/>
  <c r="BI112" i="5"/>
  <c r="BA112" i="5"/>
  <c r="AS112" i="5"/>
  <c r="AK112" i="5"/>
  <c r="AC112" i="5"/>
  <c r="DB111" i="5"/>
  <c r="CT111" i="5"/>
  <c r="CL111" i="5"/>
  <c r="CD111" i="5"/>
  <c r="BV111" i="5"/>
  <c r="BN111" i="5"/>
  <c r="BF111" i="5"/>
  <c r="AX111" i="5"/>
  <c r="AP111" i="5"/>
  <c r="AH111" i="5"/>
  <c r="Z111" i="5"/>
  <c r="R111" i="5"/>
  <c r="CY110" i="5"/>
  <c r="CQ110" i="5"/>
  <c r="CI110" i="5"/>
  <c r="CA110" i="5"/>
  <c r="BS110" i="5"/>
  <c r="BK110" i="5"/>
  <c r="BC110" i="5"/>
  <c r="AU110" i="5"/>
  <c r="AM110" i="5"/>
  <c r="AE110" i="5"/>
  <c r="O110" i="5"/>
  <c r="CV109" i="5"/>
  <c r="CN109" i="5"/>
  <c r="CF109" i="5"/>
  <c r="BX109" i="5"/>
  <c r="BP109" i="5"/>
  <c r="BH109" i="5"/>
  <c r="AZ109" i="5"/>
  <c r="AR109" i="5"/>
  <c r="BE109" i="5" s="1"/>
  <c r="AJ109" i="5"/>
  <c r="AB109" i="5"/>
  <c r="DA108" i="5"/>
  <c r="CS108" i="5"/>
  <c r="CK108" i="5"/>
  <c r="CC108" i="5"/>
  <c r="BU108" i="5"/>
  <c r="BM108" i="5"/>
  <c r="AW108" i="5"/>
  <c r="AO108" i="5"/>
  <c r="AG108" i="5"/>
  <c r="Y108" i="5"/>
  <c r="CX107" i="5"/>
  <c r="CP107" i="5"/>
  <c r="CH107" i="5"/>
  <c r="BZ107" i="5"/>
  <c r="BR107" i="5"/>
  <c r="BJ107" i="5"/>
  <c r="BB107" i="5"/>
  <c r="AT107" i="5"/>
  <c r="AL107" i="5"/>
  <c r="AD107" i="5"/>
  <c r="N107" i="5"/>
  <c r="CU106" i="5"/>
  <c r="CM106" i="5"/>
  <c r="CE106" i="5"/>
  <c r="BW106" i="5"/>
  <c r="BO106" i="5"/>
  <c r="BG106" i="5"/>
  <c r="AY106" i="5"/>
  <c r="AQ106" i="5"/>
  <c r="AI106" i="5"/>
  <c r="AA106" i="5"/>
  <c r="CZ105" i="5"/>
  <c r="CR105" i="5"/>
  <c r="CJ105" i="5"/>
  <c r="CB105" i="5"/>
  <c r="BT105" i="5"/>
  <c r="BL105" i="5"/>
  <c r="BD105" i="5"/>
  <c r="AV105" i="5"/>
  <c r="AN105" i="5"/>
  <c r="AF105" i="5"/>
  <c r="X105" i="5"/>
  <c r="P105" i="5"/>
  <c r="CW104" i="5"/>
  <c r="CO104" i="5"/>
  <c r="CG104" i="5"/>
  <c r="BY104" i="5"/>
  <c r="BQ104" i="5"/>
  <c r="BI104" i="5"/>
  <c r="BA104" i="5"/>
  <c r="AS104" i="5"/>
  <c r="AK104" i="5"/>
  <c r="AC104" i="5"/>
  <c r="DB103" i="5"/>
  <c r="CT103" i="5"/>
  <c r="CL103" i="5"/>
  <c r="CD103" i="5"/>
  <c r="BV103" i="5"/>
  <c r="BN103" i="5"/>
  <c r="BF103" i="5"/>
  <c r="AX103" i="5"/>
  <c r="AP103" i="5"/>
  <c r="AH103" i="5"/>
  <c r="Z103" i="5"/>
  <c r="R103" i="5"/>
  <c r="CY102" i="5"/>
  <c r="CQ102" i="5"/>
  <c r="CI102" i="5"/>
  <c r="CA102" i="5"/>
  <c r="BS102" i="5"/>
  <c r="BK102" i="5"/>
  <c r="BC102" i="5"/>
  <c r="AU102" i="5"/>
  <c r="AM102" i="5"/>
  <c r="AE102" i="5"/>
  <c r="O102" i="5"/>
  <c r="CV101" i="5"/>
  <c r="CN101" i="5"/>
  <c r="CF101" i="5"/>
  <c r="BX101" i="5"/>
  <c r="BP101" i="5"/>
  <c r="BH101" i="5"/>
  <c r="AZ101" i="5"/>
  <c r="AR101" i="5"/>
  <c r="AJ101" i="5"/>
  <c r="AB101" i="5"/>
  <c r="DA100" i="5"/>
  <c r="CS100" i="5"/>
  <c r="CK100" i="5"/>
  <c r="CC100" i="5"/>
  <c r="BU100" i="5"/>
  <c r="BM100" i="5"/>
  <c r="AW100" i="5"/>
  <c r="AO100" i="5"/>
  <c r="AG100" i="5"/>
  <c r="Y100" i="5"/>
  <c r="CX99" i="5"/>
  <c r="CP99" i="5"/>
  <c r="CH99" i="5"/>
  <c r="BZ99" i="5"/>
  <c r="BR99" i="5"/>
  <c r="BJ99" i="5"/>
  <c r="BB99" i="5"/>
  <c r="AT99" i="5"/>
  <c r="AL99" i="5"/>
  <c r="AD99" i="5"/>
  <c r="N99" i="5"/>
  <c r="CU98" i="5"/>
  <c r="CM98" i="5"/>
  <c r="CE98" i="5"/>
  <c r="BW98" i="5"/>
  <c r="BO98" i="5"/>
  <c r="BG98" i="5"/>
  <c r="AY98" i="5"/>
  <c r="AQ98" i="5"/>
  <c r="AI98" i="5"/>
  <c r="AA98" i="5"/>
  <c r="CZ97" i="5"/>
  <c r="CR97" i="5"/>
  <c r="CJ97" i="5"/>
  <c r="CB97" i="5"/>
  <c r="BT97" i="5"/>
  <c r="BL97" i="5"/>
  <c r="BD97" i="5"/>
  <c r="AV97" i="5"/>
  <c r="AN97" i="5"/>
  <c r="AF97" i="5"/>
  <c r="X97" i="5"/>
  <c r="P97" i="5"/>
  <c r="CW96" i="5"/>
  <c r="CO96" i="5"/>
  <c r="CG96" i="5"/>
  <c r="BY96" i="5"/>
  <c r="BQ96" i="5"/>
  <c r="BI96" i="5"/>
  <c r="BA96" i="5"/>
  <c r="AS96" i="5"/>
  <c r="AK96" i="5"/>
  <c r="AC96" i="5"/>
  <c r="DB95" i="5"/>
  <c r="CT95" i="5"/>
  <c r="CL95" i="5"/>
  <c r="CD95" i="5"/>
  <c r="BV95" i="5"/>
  <c r="BN95" i="5"/>
  <c r="BF95" i="5"/>
  <c r="AX95" i="5"/>
  <c r="AP95" i="5"/>
  <c r="AH95" i="5"/>
  <c r="Z95" i="5"/>
  <c r="R95" i="5"/>
  <c r="CY94" i="5"/>
  <c r="CQ94" i="5"/>
  <c r="CI94" i="5"/>
  <c r="CA94" i="5"/>
  <c r="BS94" i="5"/>
  <c r="BK94" i="5"/>
  <c r="BC94" i="5"/>
  <c r="AU94" i="5"/>
  <c r="AM94" i="5"/>
  <c r="AE94" i="5"/>
  <c r="O94" i="5"/>
  <c r="CV93" i="5"/>
  <c r="CN93" i="5"/>
  <c r="CF93" i="5"/>
  <c r="BX93" i="5"/>
  <c r="BP93" i="5"/>
  <c r="BH93" i="5"/>
  <c r="AZ93" i="5"/>
  <c r="AR93" i="5"/>
  <c r="AJ93" i="5"/>
  <c r="AB93" i="5"/>
  <c r="DA92" i="5"/>
  <c r="CS92" i="5"/>
  <c r="CK92" i="5"/>
  <c r="CC92" i="5"/>
  <c r="BU92" i="5"/>
  <c r="BM92" i="5"/>
  <c r="AW92" i="5"/>
  <c r="AO92" i="5"/>
  <c r="AG92" i="5"/>
  <c r="Y92" i="5"/>
  <c r="CX91" i="5"/>
  <c r="CP91" i="5"/>
  <c r="CH91" i="5"/>
  <c r="BZ91" i="5"/>
  <c r="BR91" i="5"/>
  <c r="BJ91" i="5"/>
  <c r="BB91" i="5"/>
  <c r="AT91" i="5"/>
  <c r="AL91" i="5"/>
  <c r="AD91" i="5"/>
  <c r="N91" i="5"/>
  <c r="CU90" i="5"/>
  <c r="CM90" i="5"/>
  <c r="CE90" i="5"/>
  <c r="BW90" i="5"/>
  <c r="BO90" i="5"/>
  <c r="BG90" i="5"/>
  <c r="AY90" i="5"/>
  <c r="AQ90" i="5"/>
  <c r="AI90" i="5"/>
  <c r="AA90" i="5"/>
  <c r="CZ89" i="5"/>
  <c r="CR89" i="5"/>
  <c r="CJ89" i="5"/>
  <c r="CB89" i="5"/>
  <c r="BT89" i="5"/>
  <c r="BL89" i="5"/>
  <c r="BD89" i="5"/>
  <c r="AV89" i="5"/>
  <c r="AN89" i="5"/>
  <c r="AF89" i="5"/>
  <c r="X89" i="5"/>
  <c r="P89" i="5"/>
  <c r="CW88" i="5"/>
  <c r="CO88" i="5"/>
  <c r="CG88" i="5"/>
  <c r="BY88" i="5"/>
  <c r="BQ88" i="5"/>
  <c r="BI88" i="5"/>
  <c r="BA88" i="5"/>
  <c r="AS88" i="5"/>
  <c r="AK88" i="5"/>
  <c r="AC88" i="5"/>
  <c r="DB87" i="5"/>
  <c r="CT87" i="5"/>
  <c r="CL87" i="5"/>
  <c r="CD87" i="5"/>
  <c r="BV87" i="5"/>
  <c r="BN87" i="5"/>
  <c r="BF87" i="5"/>
  <c r="AX87" i="5"/>
  <c r="AP87" i="5"/>
  <c r="AH87" i="5"/>
  <c r="Z87" i="5"/>
  <c r="R87" i="5"/>
  <c r="CY86" i="5"/>
  <c r="CQ86" i="5"/>
  <c r="CI86" i="5"/>
  <c r="CA86" i="5"/>
  <c r="BS86" i="5"/>
  <c r="BK86" i="5"/>
  <c r="BC86" i="5"/>
  <c r="AU86" i="5"/>
  <c r="AM86" i="5"/>
  <c r="AE86" i="5"/>
  <c r="O86" i="5"/>
  <c r="CV85" i="5"/>
  <c r="CN85" i="5"/>
  <c r="CF85" i="5"/>
  <c r="BX85" i="5"/>
  <c r="BP85" i="5"/>
  <c r="BH85" i="5"/>
  <c r="AZ85" i="5"/>
  <c r="AR85" i="5"/>
  <c r="AJ85" i="5"/>
  <c r="AB85" i="5"/>
  <c r="DA84" i="5"/>
  <c r="CS84" i="5"/>
  <c r="CK84" i="5"/>
  <c r="CC84" i="5"/>
  <c r="BU84" i="5"/>
  <c r="BM84" i="5"/>
  <c r="AW84" i="5"/>
  <c r="AO84" i="5"/>
  <c r="AG84" i="5"/>
  <c r="Y84" i="5"/>
  <c r="CX83" i="5"/>
  <c r="CP83" i="5"/>
  <c r="CH83" i="5"/>
  <c r="BZ83" i="5"/>
  <c r="BR83" i="5"/>
  <c r="BJ83" i="5"/>
  <c r="BB83" i="5"/>
  <c r="AT83" i="5"/>
  <c r="AL83" i="5"/>
  <c r="AD83" i="5"/>
  <c r="N83" i="5"/>
  <c r="CU82" i="5"/>
  <c r="CM82" i="5"/>
  <c r="CE82" i="5"/>
  <c r="BW82" i="5"/>
  <c r="BO82" i="5"/>
  <c r="BG82" i="5"/>
  <c r="AY82" i="5"/>
  <c r="AQ82" i="5"/>
  <c r="AI82" i="5"/>
  <c r="AA82" i="5"/>
  <c r="CZ81" i="5"/>
  <c r="CR81" i="5"/>
  <c r="CJ81" i="5"/>
  <c r="CB81" i="5"/>
  <c r="BT81" i="5"/>
  <c r="BL81" i="5"/>
  <c r="BD81" i="5"/>
  <c r="AV81" i="5"/>
  <c r="AN81" i="5"/>
  <c r="AF81" i="5"/>
  <c r="X81" i="5"/>
  <c r="P81" i="5"/>
  <c r="CW80" i="5"/>
  <c r="CO80" i="5"/>
  <c r="CG80" i="5"/>
  <c r="BY80" i="5"/>
  <c r="BQ80" i="5"/>
  <c r="BI80" i="5"/>
  <c r="BA80" i="5"/>
  <c r="AS80" i="5"/>
  <c r="AK80" i="5"/>
  <c r="AC80" i="5"/>
  <c r="DB79" i="5"/>
  <c r="CT79" i="5"/>
  <c r="CL79" i="5"/>
  <c r="CD79" i="5"/>
  <c r="BV79" i="5"/>
  <c r="BN79" i="5"/>
  <c r="BF79" i="5"/>
  <c r="AX79" i="5"/>
  <c r="AP79" i="5"/>
  <c r="AH79" i="5"/>
  <c r="Z79" i="5"/>
  <c r="R79" i="5"/>
  <c r="CY78" i="5"/>
  <c r="CQ78" i="5"/>
  <c r="CI78" i="5"/>
  <c r="CA78" i="5"/>
  <c r="BS78" i="5"/>
  <c r="BK78" i="5"/>
  <c r="BC78" i="5"/>
  <c r="AU78" i="5"/>
  <c r="AM78" i="5"/>
  <c r="AE78" i="5"/>
  <c r="O78" i="5"/>
  <c r="CV77" i="5"/>
  <c r="CN77" i="5"/>
  <c r="CF77" i="5"/>
  <c r="BX77" i="5"/>
  <c r="BP77" i="5"/>
  <c r="BH77" i="5"/>
  <c r="AZ77" i="5"/>
  <c r="AR77" i="5"/>
  <c r="AJ77" i="5"/>
  <c r="AB77" i="5"/>
  <c r="DA76" i="5"/>
  <c r="CS76" i="5"/>
  <c r="CK76" i="5"/>
  <c r="CC76" i="5"/>
  <c r="BU76" i="5"/>
  <c r="BM76" i="5"/>
  <c r="AW76" i="5"/>
  <c r="AO76" i="5"/>
  <c r="AG76" i="5"/>
  <c r="Y76" i="5"/>
  <c r="CX75" i="5"/>
  <c r="CP75" i="5"/>
  <c r="CH75" i="5"/>
  <c r="BZ75" i="5"/>
  <c r="BR75" i="5"/>
  <c r="BJ75" i="5"/>
  <c r="BB75" i="5"/>
  <c r="AT75" i="5"/>
  <c r="AL75" i="5"/>
  <c r="AD75" i="5"/>
  <c r="N75" i="5"/>
  <c r="CU74" i="5"/>
  <c r="CM74" i="5"/>
  <c r="CE74" i="5"/>
  <c r="BW74" i="5"/>
  <c r="BO74" i="5"/>
  <c r="BG74" i="5"/>
  <c r="AY74" i="5"/>
  <c r="AQ74" i="5"/>
  <c r="AI74" i="5"/>
  <c r="AA74" i="5"/>
  <c r="CZ73" i="5"/>
  <c r="CR73" i="5"/>
  <c r="CJ73" i="5"/>
  <c r="CB73" i="5"/>
  <c r="BT73" i="5"/>
  <c r="BL73" i="5"/>
  <c r="BD73" i="5"/>
  <c r="AV73" i="5"/>
  <c r="AN73" i="5"/>
  <c r="AF73" i="5"/>
  <c r="X73" i="5"/>
  <c r="P73" i="5"/>
  <c r="CW72" i="5"/>
  <c r="CO72" i="5"/>
  <c r="CG72" i="5"/>
  <c r="BY72" i="5"/>
  <c r="BQ72" i="5"/>
  <c r="BI72" i="5"/>
  <c r="BA72" i="5"/>
  <c r="AS72" i="5"/>
  <c r="AK72" i="5"/>
  <c r="AC72" i="5"/>
  <c r="DB71" i="5"/>
  <c r="CT71" i="5"/>
  <c r="CL71" i="5"/>
  <c r="CD71" i="5"/>
  <c r="BV71" i="5"/>
  <c r="BN71" i="5"/>
  <c r="BF71" i="5"/>
  <c r="AX71" i="5"/>
  <c r="AP71" i="5"/>
  <c r="AH71" i="5"/>
  <c r="Z71" i="5"/>
  <c r="R71" i="5"/>
  <c r="CY70" i="5"/>
  <c r="CQ70" i="5"/>
  <c r="CI70" i="5"/>
  <c r="CA70" i="5"/>
  <c r="BS70" i="5"/>
  <c r="BK70" i="5"/>
  <c r="BC70" i="5"/>
  <c r="AU70" i="5"/>
  <c r="AM70" i="5"/>
  <c r="AE70" i="5"/>
  <c r="O70" i="5"/>
  <c r="CV69" i="5"/>
  <c r="CN69" i="5"/>
  <c r="CF69" i="5"/>
  <c r="BX69" i="5"/>
  <c r="BP69" i="5"/>
  <c r="BH69" i="5"/>
  <c r="AZ69" i="5"/>
  <c r="AR69" i="5"/>
  <c r="AJ69" i="5"/>
  <c r="AB69" i="5"/>
  <c r="DA68" i="5"/>
  <c r="CS68" i="5"/>
  <c r="CK68" i="5"/>
  <c r="CC68" i="5"/>
  <c r="BU68" i="5"/>
  <c r="BM68" i="5"/>
  <c r="AW68" i="5"/>
  <c r="AO68" i="5"/>
  <c r="AG68" i="5"/>
  <c r="Y68" i="5"/>
  <c r="CX67" i="5"/>
  <c r="CP67" i="5"/>
  <c r="CH67" i="5"/>
  <c r="BZ67" i="5"/>
  <c r="BR67" i="5"/>
  <c r="BJ67" i="5"/>
  <c r="BB67" i="5"/>
  <c r="AT67" i="5"/>
  <c r="AL67" i="5"/>
  <c r="AD67" i="5"/>
  <c r="N67" i="5"/>
  <c r="CU66" i="5"/>
  <c r="CM66" i="5"/>
  <c r="CE66" i="5"/>
  <c r="BW66" i="5"/>
  <c r="BO66" i="5"/>
  <c r="BG66" i="5"/>
  <c r="AY66" i="5"/>
  <c r="AQ66" i="5"/>
  <c r="AI66" i="5"/>
  <c r="AA66" i="5"/>
  <c r="CZ65" i="5"/>
  <c r="CR65" i="5"/>
  <c r="CJ65" i="5"/>
  <c r="CB65" i="5"/>
  <c r="BT65" i="5"/>
  <c r="BL65" i="5"/>
  <c r="BD65" i="5"/>
  <c r="CP141" i="5"/>
  <c r="AD141" i="5"/>
  <c r="BG140" i="5"/>
  <c r="CJ139" i="5"/>
  <c r="X139" i="5"/>
  <c r="BA138" i="5"/>
  <c r="CD137" i="5"/>
  <c r="R137" i="5"/>
  <c r="S137" i="5" s="1"/>
  <c r="V137" i="5" s="1"/>
  <c r="AU136" i="5"/>
  <c r="BX135" i="5"/>
  <c r="DA134" i="5"/>
  <c r="AO134" i="5"/>
  <c r="BR133" i="5"/>
  <c r="CU132" i="5"/>
  <c r="AI132" i="5"/>
  <c r="BL131" i="5"/>
  <c r="CO130" i="5"/>
  <c r="AC130" i="5"/>
  <c r="BF129" i="5"/>
  <c r="CI128" i="5"/>
  <c r="AZ127" i="5"/>
  <c r="CC126" i="5"/>
  <c r="AT125" i="5"/>
  <c r="BW124" i="5"/>
  <c r="CZ123" i="5"/>
  <c r="AV123" i="5"/>
  <c r="P123" i="5"/>
  <c r="CB122" i="5"/>
  <c r="BG122" i="5"/>
  <c r="AK122" i="5"/>
  <c r="CP121" i="5"/>
  <c r="BZ121" i="5"/>
  <c r="BJ121" i="5"/>
  <c r="AT121" i="5"/>
  <c r="AD121" i="5"/>
  <c r="N121" i="5"/>
  <c r="CM120" i="5"/>
  <c r="BZ120" i="5"/>
  <c r="BP120" i="5"/>
  <c r="BF120" i="5"/>
  <c r="AT120" i="5"/>
  <c r="AK120" i="5"/>
  <c r="AB120" i="5"/>
  <c r="DA119" i="5"/>
  <c r="CS119" i="5"/>
  <c r="CK119" i="5"/>
  <c r="CC119" i="5"/>
  <c r="BU119" i="5"/>
  <c r="BM119" i="5"/>
  <c r="AW119" i="5"/>
  <c r="AO119" i="5"/>
  <c r="AG119" i="5"/>
  <c r="Y119" i="5"/>
  <c r="CX118" i="5"/>
  <c r="CP118" i="5"/>
  <c r="CH118" i="5"/>
  <c r="BZ118" i="5"/>
  <c r="BR118" i="5"/>
  <c r="BJ118" i="5"/>
  <c r="BB118" i="5"/>
  <c r="AT118" i="5"/>
  <c r="AL118" i="5"/>
  <c r="AD118" i="5"/>
  <c r="N118" i="5"/>
  <c r="CU117" i="5"/>
  <c r="CM117" i="5"/>
  <c r="CE117" i="5"/>
  <c r="BW117" i="5"/>
  <c r="BO117" i="5"/>
  <c r="BG117" i="5"/>
  <c r="AY117" i="5"/>
  <c r="AQ117" i="5"/>
  <c r="AI117" i="5"/>
  <c r="AA117" i="5"/>
  <c r="CZ116" i="5"/>
  <c r="CR116" i="5"/>
  <c r="CJ116" i="5"/>
  <c r="CB116" i="5"/>
  <c r="BT116" i="5"/>
  <c r="BL116" i="5"/>
  <c r="BD116" i="5"/>
  <c r="AV116" i="5"/>
  <c r="AN116" i="5"/>
  <c r="AF116" i="5"/>
  <c r="X116" i="5"/>
  <c r="P116" i="5"/>
  <c r="CW115" i="5"/>
  <c r="CO115" i="5"/>
  <c r="CG115" i="5"/>
  <c r="BY115" i="5"/>
  <c r="BQ115" i="5"/>
  <c r="BI115" i="5"/>
  <c r="BA115" i="5"/>
  <c r="AS115" i="5"/>
  <c r="AK115" i="5"/>
  <c r="AC115" i="5"/>
  <c r="DB114" i="5"/>
  <c r="CT114" i="5"/>
  <c r="CL114" i="5"/>
  <c r="CD114" i="5"/>
  <c r="BV114" i="5"/>
  <c r="BN114" i="5"/>
  <c r="BF114" i="5"/>
  <c r="AX114" i="5"/>
  <c r="AP114" i="5"/>
  <c r="AH114" i="5"/>
  <c r="Z114" i="5"/>
  <c r="R114" i="5"/>
  <c r="CY113" i="5"/>
  <c r="CQ113" i="5"/>
  <c r="CI113" i="5"/>
  <c r="CA113" i="5"/>
  <c r="BS113" i="5"/>
  <c r="BK113" i="5"/>
  <c r="BC113" i="5"/>
  <c r="AU113" i="5"/>
  <c r="AM113" i="5"/>
  <c r="AE113" i="5"/>
  <c r="O113" i="5"/>
  <c r="CV112" i="5"/>
  <c r="CN112" i="5"/>
  <c r="CF112" i="5"/>
  <c r="BX112" i="5"/>
  <c r="BP112" i="5"/>
  <c r="BH112" i="5"/>
  <c r="AZ112" i="5"/>
  <c r="AR112" i="5"/>
  <c r="AJ112" i="5"/>
  <c r="AB112" i="5"/>
  <c r="DA111" i="5"/>
  <c r="CS111" i="5"/>
  <c r="CK111" i="5"/>
  <c r="CC111" i="5"/>
  <c r="BU111" i="5"/>
  <c r="BM111" i="5"/>
  <c r="AW111" i="5"/>
  <c r="AO111" i="5"/>
  <c r="AG111" i="5"/>
  <c r="Y111" i="5"/>
  <c r="CX110" i="5"/>
  <c r="CP110" i="5"/>
  <c r="CH110" i="5"/>
  <c r="BZ110" i="5"/>
  <c r="BR110" i="5"/>
  <c r="BJ110" i="5"/>
  <c r="BB110" i="5"/>
  <c r="AT110" i="5"/>
  <c r="AL110" i="5"/>
  <c r="AD110" i="5"/>
  <c r="N110" i="5"/>
  <c r="CU109" i="5"/>
  <c r="CM109" i="5"/>
  <c r="CE109" i="5"/>
  <c r="BW109" i="5"/>
  <c r="BO109" i="5"/>
  <c r="BG109" i="5"/>
  <c r="AY109" i="5"/>
  <c r="AQ109" i="5"/>
  <c r="AI109" i="5"/>
  <c r="AA109" i="5"/>
  <c r="CZ108" i="5"/>
  <c r="CR108" i="5"/>
  <c r="CJ108" i="5"/>
  <c r="CB108" i="5"/>
  <c r="BT108" i="5"/>
  <c r="BL108" i="5"/>
  <c r="BD108" i="5"/>
  <c r="AV108" i="5"/>
  <c r="AN108" i="5"/>
  <c r="AF108" i="5"/>
  <c r="X108" i="5"/>
  <c r="P108" i="5"/>
  <c r="CW107" i="5"/>
  <c r="CO107" i="5"/>
  <c r="CG107" i="5"/>
  <c r="BY107" i="5"/>
  <c r="BQ107" i="5"/>
  <c r="BI107" i="5"/>
  <c r="BA107" i="5"/>
  <c r="AS107" i="5"/>
  <c r="AK107" i="5"/>
  <c r="AC107" i="5"/>
  <c r="DB106" i="5"/>
  <c r="CT106" i="5"/>
  <c r="CL106" i="5"/>
  <c r="CD106" i="5"/>
  <c r="BV106" i="5"/>
  <c r="BN106" i="5"/>
  <c r="BF106" i="5"/>
  <c r="AX106" i="5"/>
  <c r="AP106" i="5"/>
  <c r="AH106" i="5"/>
  <c r="Z106" i="5"/>
  <c r="R106" i="5"/>
  <c r="CY105" i="5"/>
  <c r="CQ105" i="5"/>
  <c r="CI105" i="5"/>
  <c r="CA105" i="5"/>
  <c r="BS105" i="5"/>
  <c r="BK105" i="5"/>
  <c r="BC105" i="5"/>
  <c r="AU105" i="5"/>
  <c r="AM105" i="5"/>
  <c r="AE105" i="5"/>
  <c r="O105" i="5"/>
  <c r="CV104" i="5"/>
  <c r="CN104" i="5"/>
  <c r="CF104" i="5"/>
  <c r="BX104" i="5"/>
  <c r="BP104" i="5"/>
  <c r="BH104" i="5"/>
  <c r="AZ104" i="5"/>
  <c r="AR104" i="5"/>
  <c r="AJ104" i="5"/>
  <c r="AB104" i="5"/>
  <c r="DA103" i="5"/>
  <c r="CS103" i="5"/>
  <c r="CK103" i="5"/>
  <c r="CC103" i="5"/>
  <c r="BU103" i="5"/>
  <c r="BM103" i="5"/>
  <c r="AW103" i="5"/>
  <c r="AO103" i="5"/>
  <c r="AG103" i="5"/>
  <c r="Y103" i="5"/>
  <c r="CX102" i="5"/>
  <c r="CP102" i="5"/>
  <c r="CH102" i="5"/>
  <c r="BZ102" i="5"/>
  <c r="BR102" i="5"/>
  <c r="BJ102" i="5"/>
  <c r="BB102" i="5"/>
  <c r="AT102" i="5"/>
  <c r="AL102" i="5"/>
  <c r="AD102" i="5"/>
  <c r="N102" i="5"/>
  <c r="CU101" i="5"/>
  <c r="CM101" i="5"/>
  <c r="CE101" i="5"/>
  <c r="BW101" i="5"/>
  <c r="BO101" i="5"/>
  <c r="BG101" i="5"/>
  <c r="AY101" i="5"/>
  <c r="AQ101" i="5"/>
  <c r="AI101" i="5"/>
  <c r="AA101" i="5"/>
  <c r="CZ100" i="5"/>
  <c r="CR100" i="5"/>
  <c r="CJ100" i="5"/>
  <c r="CB100" i="5"/>
  <c r="BT100" i="5"/>
  <c r="BL100" i="5"/>
  <c r="BD100" i="5"/>
  <c r="AV100" i="5"/>
  <c r="AN100" i="5"/>
  <c r="AF100" i="5"/>
  <c r="X100" i="5"/>
  <c r="P100" i="5"/>
  <c r="CW99" i="5"/>
  <c r="CO99" i="5"/>
  <c r="CG99" i="5"/>
  <c r="BY99" i="5"/>
  <c r="BQ99" i="5"/>
  <c r="BI99" i="5"/>
  <c r="BA99" i="5"/>
  <c r="AS99" i="5"/>
  <c r="AK99" i="5"/>
  <c r="AC99" i="5"/>
  <c r="DB98" i="5"/>
  <c r="CT98" i="5"/>
  <c r="CL98" i="5"/>
  <c r="CD98" i="5"/>
  <c r="BV98" i="5"/>
  <c r="BN98" i="5"/>
  <c r="BF98" i="5"/>
  <c r="AX98" i="5"/>
  <c r="AP98" i="5"/>
  <c r="AH98" i="5"/>
  <c r="Z98" i="5"/>
  <c r="R98" i="5"/>
  <c r="CY97" i="5"/>
  <c r="CQ97" i="5"/>
  <c r="CI97" i="5"/>
  <c r="CA97" i="5"/>
  <c r="BS97" i="5"/>
  <c r="BK97" i="5"/>
  <c r="BC97" i="5"/>
  <c r="AU97" i="5"/>
  <c r="AM97" i="5"/>
  <c r="AE97" i="5"/>
  <c r="O97" i="5"/>
  <c r="CV96" i="5"/>
  <c r="CN96" i="5"/>
  <c r="CF96" i="5"/>
  <c r="BX96" i="5"/>
  <c r="BP96" i="5"/>
  <c r="BH96" i="5"/>
  <c r="AZ96" i="5"/>
  <c r="AR96" i="5"/>
  <c r="AJ96" i="5"/>
  <c r="AB96" i="5"/>
  <c r="DA95" i="5"/>
  <c r="CS95" i="5"/>
  <c r="CK95" i="5"/>
  <c r="CC95" i="5"/>
  <c r="BU95" i="5"/>
  <c r="BM95" i="5"/>
  <c r="AW95" i="5"/>
  <c r="AO95" i="5"/>
  <c r="AG95" i="5"/>
  <c r="Y95" i="5"/>
  <c r="CX94" i="5"/>
  <c r="CP94" i="5"/>
  <c r="CH94" i="5"/>
  <c r="BZ94" i="5"/>
  <c r="BR94" i="5"/>
  <c r="BJ94" i="5"/>
  <c r="BB94" i="5"/>
  <c r="AT94" i="5"/>
  <c r="AL94" i="5"/>
  <c r="AD94" i="5"/>
  <c r="N94" i="5"/>
  <c r="CU93" i="5"/>
  <c r="CM93" i="5"/>
  <c r="CE93" i="5"/>
  <c r="BW93" i="5"/>
  <c r="BO93" i="5"/>
  <c r="BG93" i="5"/>
  <c r="AY93" i="5"/>
  <c r="AQ93" i="5"/>
  <c r="AI93" i="5"/>
  <c r="AA93" i="5"/>
  <c r="CZ92" i="5"/>
  <c r="CR92" i="5"/>
  <c r="CJ92" i="5"/>
  <c r="CB92" i="5"/>
  <c r="BT92" i="5"/>
  <c r="BL92" i="5"/>
  <c r="BD92" i="5"/>
  <c r="AV92" i="5"/>
  <c r="AN92" i="5"/>
  <c r="AF92" i="5"/>
  <c r="X92" i="5"/>
  <c r="P92" i="5"/>
  <c r="CW91" i="5"/>
  <c r="CO91" i="5"/>
  <c r="CG91" i="5"/>
  <c r="BY91" i="5"/>
  <c r="BQ91" i="5"/>
  <c r="BI91" i="5"/>
  <c r="BA91" i="5"/>
  <c r="AS91" i="5"/>
  <c r="AK91" i="5"/>
  <c r="AC91" i="5"/>
  <c r="DB90" i="5"/>
  <c r="CT90" i="5"/>
  <c r="CL90" i="5"/>
  <c r="CD90" i="5"/>
  <c r="BV90" i="5"/>
  <c r="BN90" i="5"/>
  <c r="BF90" i="5"/>
  <c r="AX90" i="5"/>
  <c r="AP90" i="5"/>
  <c r="AH90" i="5"/>
  <c r="Z90" i="5"/>
  <c r="R90" i="5"/>
  <c r="CY89" i="5"/>
  <c r="CQ89" i="5"/>
  <c r="CI89" i="5"/>
  <c r="CA89" i="5"/>
  <c r="BS89" i="5"/>
  <c r="BK89" i="5"/>
  <c r="BC89" i="5"/>
  <c r="AU89" i="5"/>
  <c r="AM89" i="5"/>
  <c r="AE89" i="5"/>
  <c r="O89" i="5"/>
  <c r="CV88" i="5"/>
  <c r="CN88" i="5"/>
  <c r="CF88" i="5"/>
  <c r="BX88" i="5"/>
  <c r="BP88" i="5"/>
  <c r="BH88" i="5"/>
  <c r="AZ88" i="5"/>
  <c r="AR88" i="5"/>
  <c r="AJ88" i="5"/>
  <c r="AB88" i="5"/>
  <c r="DA87" i="5"/>
  <c r="CS87" i="5"/>
  <c r="CK87" i="5"/>
  <c r="CC87" i="5"/>
  <c r="BU87" i="5"/>
  <c r="BM87" i="5"/>
  <c r="AW87" i="5"/>
  <c r="AO87" i="5"/>
  <c r="AG87" i="5"/>
  <c r="Y87" i="5"/>
  <c r="CX86" i="5"/>
  <c r="CP86" i="5"/>
  <c r="CH86" i="5"/>
  <c r="BZ86" i="5"/>
  <c r="BR86" i="5"/>
  <c r="BJ86" i="5"/>
  <c r="BB86" i="5"/>
  <c r="AT86" i="5"/>
  <c r="AL86" i="5"/>
  <c r="AD86" i="5"/>
  <c r="N86" i="5"/>
  <c r="CU85" i="5"/>
  <c r="CM85" i="5"/>
  <c r="CE85" i="5"/>
  <c r="BW85" i="5"/>
  <c r="BO85" i="5"/>
  <c r="BG85" i="5"/>
  <c r="AY85" i="5"/>
  <c r="AQ85" i="5"/>
  <c r="AI85" i="5"/>
  <c r="AA85" i="5"/>
  <c r="CZ84" i="5"/>
  <c r="CR84" i="5"/>
  <c r="CJ84" i="5"/>
  <c r="CB84" i="5"/>
  <c r="BT84" i="5"/>
  <c r="BL84" i="5"/>
  <c r="BD84" i="5"/>
  <c r="AV84" i="5"/>
  <c r="AN84" i="5"/>
  <c r="AF84" i="5"/>
  <c r="X84" i="5"/>
  <c r="P84" i="5"/>
  <c r="CW83" i="5"/>
  <c r="CO83" i="5"/>
  <c r="CG83" i="5"/>
  <c r="BY83" i="5"/>
  <c r="BQ83" i="5"/>
  <c r="BI83" i="5"/>
  <c r="BA83" i="5"/>
  <c r="AS83" i="5"/>
  <c r="AK83" i="5"/>
  <c r="AC83" i="5"/>
  <c r="DB82" i="5"/>
  <c r="CT82" i="5"/>
  <c r="CL82" i="5"/>
  <c r="CD82" i="5"/>
  <c r="BV82" i="5"/>
  <c r="BN82" i="5"/>
  <c r="BF82" i="5"/>
  <c r="AX82" i="5"/>
  <c r="AP82" i="5"/>
  <c r="AH82" i="5"/>
  <c r="Z82" i="5"/>
  <c r="R82" i="5"/>
  <c r="CY81" i="5"/>
  <c r="CQ81" i="5"/>
  <c r="CI81" i="5"/>
  <c r="CA81" i="5"/>
  <c r="BS81" i="5"/>
  <c r="BK81" i="5"/>
  <c r="BC81" i="5"/>
  <c r="AU81" i="5"/>
  <c r="AM81" i="5"/>
  <c r="AE81" i="5"/>
  <c r="O81" i="5"/>
  <c r="CV80" i="5"/>
  <c r="CN80" i="5"/>
  <c r="CF80" i="5"/>
  <c r="BX80" i="5"/>
  <c r="BP80" i="5"/>
  <c r="BH80" i="5"/>
  <c r="AZ80" i="5"/>
  <c r="AR80" i="5"/>
  <c r="AJ80" i="5"/>
  <c r="AB80" i="5"/>
  <c r="DA79" i="5"/>
  <c r="CS79" i="5"/>
  <c r="CK79" i="5"/>
  <c r="CC79" i="5"/>
  <c r="BU79" i="5"/>
  <c r="BM79" i="5"/>
  <c r="AW79" i="5"/>
  <c r="AO79" i="5"/>
  <c r="AG79" i="5"/>
  <c r="Y79" i="5"/>
  <c r="CX78" i="5"/>
  <c r="CP78" i="5"/>
  <c r="CH78" i="5"/>
  <c r="BZ78" i="5"/>
  <c r="BR78" i="5"/>
  <c r="BJ78" i="5"/>
  <c r="BB78" i="5"/>
  <c r="AT78" i="5"/>
  <c r="AL78" i="5"/>
  <c r="AD78" i="5"/>
  <c r="N78" i="5"/>
  <c r="CU77" i="5"/>
  <c r="CM77" i="5"/>
  <c r="CE77" i="5"/>
  <c r="BW77" i="5"/>
  <c r="BO77" i="5"/>
  <c r="BG77" i="5"/>
  <c r="AY77" i="5"/>
  <c r="AQ77" i="5"/>
  <c r="AI77" i="5"/>
  <c r="AA77" i="5"/>
  <c r="CZ76" i="5"/>
  <c r="CR76" i="5"/>
  <c r="CJ76" i="5"/>
  <c r="CB76" i="5"/>
  <c r="BT76" i="5"/>
  <c r="BL76" i="5"/>
  <c r="BD76" i="5"/>
  <c r="AV76" i="5"/>
  <c r="AN76" i="5"/>
  <c r="AF76" i="5"/>
  <c r="X76" i="5"/>
  <c r="P76" i="5"/>
  <c r="CW75" i="5"/>
  <c r="CO75" i="5"/>
  <c r="CG75" i="5"/>
  <c r="BY75" i="5"/>
  <c r="BQ75" i="5"/>
  <c r="BI75" i="5"/>
  <c r="BA75" i="5"/>
  <c r="AS75" i="5"/>
  <c r="AK75" i="5"/>
  <c r="AC75" i="5"/>
  <c r="DB74" i="5"/>
  <c r="CT74" i="5"/>
  <c r="CL74" i="5"/>
  <c r="CD74" i="5"/>
  <c r="BV74" i="5"/>
  <c r="BN74" i="5"/>
  <c r="BF74" i="5"/>
  <c r="AX74" i="5"/>
  <c r="AP74" i="5"/>
  <c r="AH74" i="5"/>
  <c r="Z74" i="5"/>
  <c r="R74" i="5"/>
  <c r="CY73" i="5"/>
  <c r="CQ73" i="5"/>
  <c r="CI73" i="5"/>
  <c r="CA73" i="5"/>
  <c r="BS73" i="5"/>
  <c r="BK73" i="5"/>
  <c r="BC73" i="5"/>
  <c r="AU73" i="5"/>
  <c r="AM73" i="5"/>
  <c r="AE73" i="5"/>
  <c r="O73" i="5"/>
  <c r="CV72" i="5"/>
  <c r="CN72" i="5"/>
  <c r="CH141" i="5"/>
  <c r="AY140" i="5"/>
  <c r="CB139" i="5"/>
  <c r="P139" i="5"/>
  <c r="AS138" i="5"/>
  <c r="BV137" i="5"/>
  <c r="CY136" i="5"/>
  <c r="AM136" i="5"/>
  <c r="BP135" i="5"/>
  <c r="CS134" i="5"/>
  <c r="AG134" i="5"/>
  <c r="BJ133" i="5"/>
  <c r="CM132" i="5"/>
  <c r="AA132" i="5"/>
  <c r="BD131" i="5"/>
  <c r="CG130" i="5"/>
  <c r="AX129" i="5"/>
  <c r="CA128" i="5"/>
  <c r="O128" i="5"/>
  <c r="AR127" i="5"/>
  <c r="BE127" i="5" s="1"/>
  <c r="BU126" i="5"/>
  <c r="CX125" i="5"/>
  <c r="AL125" i="5"/>
  <c r="BO124" i="5"/>
  <c r="CR123" i="5"/>
  <c r="AT123" i="5"/>
  <c r="N123" i="5"/>
  <c r="BY122" i="5"/>
  <c r="BD122" i="5"/>
  <c r="AI122" i="5"/>
  <c r="P122" i="5"/>
  <c r="CO121" i="5"/>
  <c r="BY121" i="5"/>
  <c r="BI121" i="5"/>
  <c r="AS121" i="5"/>
  <c r="AC121" i="5"/>
  <c r="DB120" i="5"/>
  <c r="CL120" i="5"/>
  <c r="BY120" i="5"/>
  <c r="BO120" i="5"/>
  <c r="BC120" i="5"/>
  <c r="AS120" i="5"/>
  <c r="AJ120" i="5"/>
  <c r="AA120" i="5"/>
  <c r="CZ119" i="5"/>
  <c r="CR119" i="5"/>
  <c r="CJ119" i="5"/>
  <c r="CB119" i="5"/>
  <c r="BT119" i="5"/>
  <c r="BL119" i="5"/>
  <c r="BD119" i="5"/>
  <c r="AV119" i="5"/>
  <c r="AN119" i="5"/>
  <c r="AF119" i="5"/>
  <c r="X119" i="5"/>
  <c r="P119" i="5"/>
  <c r="CW118" i="5"/>
  <c r="CO118" i="5"/>
  <c r="CG118" i="5"/>
  <c r="BY118" i="5"/>
  <c r="BQ118" i="5"/>
  <c r="BI118" i="5"/>
  <c r="BA118" i="5"/>
  <c r="AS118" i="5"/>
  <c r="AK118" i="5"/>
  <c r="AC118" i="5"/>
  <c r="DB117" i="5"/>
  <c r="CT117" i="5"/>
  <c r="CL117" i="5"/>
  <c r="CD117" i="5"/>
  <c r="BV117" i="5"/>
  <c r="BN117" i="5"/>
  <c r="BF117" i="5"/>
  <c r="AX117" i="5"/>
  <c r="AP117" i="5"/>
  <c r="AH117" i="5"/>
  <c r="Z117" i="5"/>
  <c r="R117" i="5"/>
  <c r="CY116" i="5"/>
  <c r="CQ116" i="5"/>
  <c r="CI116" i="5"/>
  <c r="CA116" i="5"/>
  <c r="BS116" i="5"/>
  <c r="BK116" i="5"/>
  <c r="BC116" i="5"/>
  <c r="AU116" i="5"/>
  <c r="AM116" i="5"/>
  <c r="AE116" i="5"/>
  <c r="O116" i="5"/>
  <c r="CV115" i="5"/>
  <c r="CN115" i="5"/>
  <c r="CF115" i="5"/>
  <c r="BX115" i="5"/>
  <c r="BP115" i="5"/>
  <c r="BH115" i="5"/>
  <c r="AZ115" i="5"/>
  <c r="AR115" i="5"/>
  <c r="AJ115" i="5"/>
  <c r="AB115" i="5"/>
  <c r="DA114" i="5"/>
  <c r="CS114" i="5"/>
  <c r="CK114" i="5"/>
  <c r="CC114" i="5"/>
  <c r="BU114" i="5"/>
  <c r="BM114" i="5"/>
  <c r="AW114" i="5"/>
  <c r="AO114" i="5"/>
  <c r="AG114" i="5"/>
  <c r="Y114" i="5"/>
  <c r="CX113" i="5"/>
  <c r="CP113" i="5"/>
  <c r="CH113" i="5"/>
  <c r="BZ113" i="5"/>
  <c r="BR113" i="5"/>
  <c r="BJ113" i="5"/>
  <c r="BB113" i="5"/>
  <c r="AT113" i="5"/>
  <c r="AL113" i="5"/>
  <c r="AD113" i="5"/>
  <c r="N113" i="5"/>
  <c r="CU112" i="5"/>
  <c r="CM112" i="5"/>
  <c r="CE112" i="5"/>
  <c r="BW112" i="5"/>
  <c r="BO112" i="5"/>
  <c r="BG112" i="5"/>
  <c r="AY112" i="5"/>
  <c r="AQ112" i="5"/>
  <c r="AI112" i="5"/>
  <c r="AA112" i="5"/>
  <c r="CZ111" i="5"/>
  <c r="CR111" i="5"/>
  <c r="CJ111" i="5"/>
  <c r="CB111" i="5"/>
  <c r="BT111" i="5"/>
  <c r="BL111" i="5"/>
  <c r="BD111" i="5"/>
  <c r="AV111" i="5"/>
  <c r="AN111" i="5"/>
  <c r="AF111" i="5"/>
  <c r="X111" i="5"/>
  <c r="P111" i="5"/>
  <c r="CW110" i="5"/>
  <c r="CO110" i="5"/>
  <c r="CG110" i="5"/>
  <c r="BY110" i="5"/>
  <c r="BQ110" i="5"/>
  <c r="BI110" i="5"/>
  <c r="BA110" i="5"/>
  <c r="AS110" i="5"/>
  <c r="AK110" i="5"/>
  <c r="AC110" i="5"/>
  <c r="DB109" i="5"/>
  <c r="CT109" i="5"/>
  <c r="CL109" i="5"/>
  <c r="CD109" i="5"/>
  <c r="BV109" i="5"/>
  <c r="BN109" i="5"/>
  <c r="BF109" i="5"/>
  <c r="AX109" i="5"/>
  <c r="AP109" i="5"/>
  <c r="AH109" i="5"/>
  <c r="Z109" i="5"/>
  <c r="R109" i="5"/>
  <c r="S109" i="5" s="1"/>
  <c r="V109" i="5" s="1"/>
  <c r="CY108" i="5"/>
  <c r="CQ108" i="5"/>
  <c r="CI108" i="5"/>
  <c r="CA108" i="5"/>
  <c r="BS108" i="5"/>
  <c r="BK108" i="5"/>
  <c r="BC108" i="5"/>
  <c r="AU108" i="5"/>
  <c r="AM108" i="5"/>
  <c r="AE108" i="5"/>
  <c r="O108" i="5"/>
  <c r="CV107" i="5"/>
  <c r="CN107" i="5"/>
  <c r="CF107" i="5"/>
  <c r="BX107" i="5"/>
  <c r="BP107" i="5"/>
  <c r="BH107" i="5"/>
  <c r="AZ107" i="5"/>
  <c r="AR107" i="5"/>
  <c r="AJ107" i="5"/>
  <c r="AB107" i="5"/>
  <c r="DA106" i="5"/>
  <c r="CS106" i="5"/>
  <c r="CK106" i="5"/>
  <c r="CC106" i="5"/>
  <c r="BU106" i="5"/>
  <c r="BM106" i="5"/>
  <c r="AW106" i="5"/>
  <c r="AO106" i="5"/>
  <c r="AG106" i="5"/>
  <c r="Y106" i="5"/>
  <c r="CX105" i="5"/>
  <c r="CP105" i="5"/>
  <c r="CH105" i="5"/>
  <c r="BZ105" i="5"/>
  <c r="BR105" i="5"/>
  <c r="BJ105" i="5"/>
  <c r="BB105" i="5"/>
  <c r="AT105" i="5"/>
  <c r="AL105" i="5"/>
  <c r="AD105" i="5"/>
  <c r="N105" i="5"/>
  <c r="CU104" i="5"/>
  <c r="CM104" i="5"/>
  <c r="CE104" i="5"/>
  <c r="BW104" i="5"/>
  <c r="BO104" i="5"/>
  <c r="BG104" i="5"/>
  <c r="AY104" i="5"/>
  <c r="AQ104" i="5"/>
  <c r="AI104" i="5"/>
  <c r="AA104" i="5"/>
  <c r="CZ103" i="5"/>
  <c r="CR103" i="5"/>
  <c r="CJ103" i="5"/>
  <c r="CB103" i="5"/>
  <c r="BT103" i="5"/>
  <c r="BL103" i="5"/>
  <c r="BD103" i="5"/>
  <c r="AV103" i="5"/>
  <c r="AN103" i="5"/>
  <c r="AF103" i="5"/>
  <c r="X103" i="5"/>
  <c r="P103" i="5"/>
  <c r="CW102" i="5"/>
  <c r="CO102" i="5"/>
  <c r="CG102" i="5"/>
  <c r="BY102" i="5"/>
  <c r="BQ102" i="5"/>
  <c r="BI102" i="5"/>
  <c r="BA102" i="5"/>
  <c r="AS102" i="5"/>
  <c r="AK102" i="5"/>
  <c r="AC102" i="5"/>
  <c r="DB101" i="5"/>
  <c r="CT101" i="5"/>
  <c r="CL101" i="5"/>
  <c r="CD101" i="5"/>
  <c r="BV101" i="5"/>
  <c r="BN101" i="5"/>
  <c r="BF101" i="5"/>
  <c r="AX101" i="5"/>
  <c r="AP101" i="5"/>
  <c r="BZ141" i="5"/>
  <c r="N141" i="5"/>
  <c r="AQ140" i="5"/>
  <c r="BT139" i="5"/>
  <c r="CW138" i="5"/>
  <c r="AK138" i="5"/>
  <c r="BN137" i="5"/>
  <c r="CQ136" i="5"/>
  <c r="AE136" i="5"/>
  <c r="BH135" i="5"/>
  <c r="CK134" i="5"/>
  <c r="Y134" i="5"/>
  <c r="BB133" i="5"/>
  <c r="CE132" i="5"/>
  <c r="AV131" i="5"/>
  <c r="BY130" i="5"/>
  <c r="DB129" i="5"/>
  <c r="AP129" i="5"/>
  <c r="BS128" i="5"/>
  <c r="CV127" i="5"/>
  <c r="AJ127" i="5"/>
  <c r="BM126" i="5"/>
  <c r="CP125" i="5"/>
  <c r="AD125" i="5"/>
  <c r="BG124" i="5"/>
  <c r="CJ123" i="5"/>
  <c r="AN123" i="5"/>
  <c r="CW122" i="5"/>
  <c r="BW122" i="5"/>
  <c r="BA122" i="5"/>
  <c r="AF122" i="5"/>
  <c r="DB121" i="5"/>
  <c r="CL121" i="5"/>
  <c r="BV121" i="5"/>
  <c r="BF121" i="5"/>
  <c r="AP121" i="5"/>
  <c r="Z121" i="5"/>
  <c r="CY120" i="5"/>
  <c r="CI120" i="5"/>
  <c r="BX120" i="5"/>
  <c r="BN120" i="5"/>
  <c r="BB120" i="5"/>
  <c r="AR120" i="5"/>
  <c r="AI120" i="5"/>
  <c r="Z120" i="5"/>
  <c r="R120" i="5"/>
  <c r="CY119" i="5"/>
  <c r="CQ119" i="5"/>
  <c r="CI119" i="5"/>
  <c r="CA119" i="5"/>
  <c r="BS119" i="5"/>
  <c r="BK119" i="5"/>
  <c r="BC119" i="5"/>
  <c r="AU119" i="5"/>
  <c r="AM119" i="5"/>
  <c r="AE119" i="5"/>
  <c r="O119" i="5"/>
  <c r="CV118" i="5"/>
  <c r="CN118" i="5"/>
  <c r="CF118" i="5"/>
  <c r="BX118" i="5"/>
  <c r="BP118" i="5"/>
  <c r="BH118" i="5"/>
  <c r="AZ118" i="5"/>
  <c r="AR118" i="5"/>
  <c r="AJ118" i="5"/>
  <c r="AB118" i="5"/>
  <c r="DA117" i="5"/>
  <c r="CS117" i="5"/>
  <c r="CK117" i="5"/>
  <c r="CC117" i="5"/>
  <c r="BU117" i="5"/>
  <c r="BM117" i="5"/>
  <c r="AW117" i="5"/>
  <c r="AO117" i="5"/>
  <c r="AG117" i="5"/>
  <c r="Y117" i="5"/>
  <c r="CX116" i="5"/>
  <c r="CP116" i="5"/>
  <c r="CH116" i="5"/>
  <c r="BZ116" i="5"/>
  <c r="BR116" i="5"/>
  <c r="BJ116" i="5"/>
  <c r="BB116" i="5"/>
  <c r="AT116" i="5"/>
  <c r="AL116" i="5"/>
  <c r="AD116" i="5"/>
  <c r="N116" i="5"/>
  <c r="CU115" i="5"/>
  <c r="CM115" i="5"/>
  <c r="CE115" i="5"/>
  <c r="BW115" i="5"/>
  <c r="BO115" i="5"/>
  <c r="BG115" i="5"/>
  <c r="AY115" i="5"/>
  <c r="AQ115" i="5"/>
  <c r="AI115" i="5"/>
  <c r="AA115" i="5"/>
  <c r="CZ114" i="5"/>
  <c r="CR114" i="5"/>
  <c r="CJ114" i="5"/>
  <c r="CB114" i="5"/>
  <c r="BT114" i="5"/>
  <c r="BL114" i="5"/>
  <c r="BD114" i="5"/>
  <c r="AV114" i="5"/>
  <c r="AN114" i="5"/>
  <c r="AF114" i="5"/>
  <c r="X114" i="5"/>
  <c r="P114" i="5"/>
  <c r="CW113" i="5"/>
  <c r="CO113" i="5"/>
  <c r="CG113" i="5"/>
  <c r="BY113" i="5"/>
  <c r="BQ113" i="5"/>
  <c r="BI113" i="5"/>
  <c r="BA113" i="5"/>
  <c r="AS113" i="5"/>
  <c r="AK113" i="5"/>
  <c r="AC113" i="5"/>
  <c r="DB112" i="5"/>
  <c r="CT112" i="5"/>
  <c r="CL112" i="5"/>
  <c r="CD112" i="5"/>
  <c r="BV112" i="5"/>
  <c r="BN112" i="5"/>
  <c r="BF112" i="5"/>
  <c r="AX112" i="5"/>
  <c r="AP112" i="5"/>
  <c r="AH112" i="5"/>
  <c r="Z112" i="5"/>
  <c r="R112" i="5"/>
  <c r="S112" i="5" s="1"/>
  <c r="V112" i="5" s="1"/>
  <c r="CY111" i="5"/>
  <c r="CQ111" i="5"/>
  <c r="CI111" i="5"/>
  <c r="CA111" i="5"/>
  <c r="BS111" i="5"/>
  <c r="BK111" i="5"/>
  <c r="BC111" i="5"/>
  <c r="AU111" i="5"/>
  <c r="AM111" i="5"/>
  <c r="AE111" i="5"/>
  <c r="O111" i="5"/>
  <c r="CV110" i="5"/>
  <c r="CN110" i="5"/>
  <c r="CF110" i="5"/>
  <c r="BX110" i="5"/>
  <c r="BP110" i="5"/>
  <c r="BH110" i="5"/>
  <c r="AZ110" i="5"/>
  <c r="AR110" i="5"/>
  <c r="AJ110" i="5"/>
  <c r="AB110" i="5"/>
  <c r="DA109" i="5"/>
  <c r="CS109" i="5"/>
  <c r="CK109" i="5"/>
  <c r="CC109" i="5"/>
  <c r="BU109" i="5"/>
  <c r="BM109" i="5"/>
  <c r="AW109" i="5"/>
  <c r="AO109" i="5"/>
  <c r="AG109" i="5"/>
  <c r="Y109" i="5"/>
  <c r="CX108" i="5"/>
  <c r="CP108" i="5"/>
  <c r="CH108" i="5"/>
  <c r="BZ108" i="5"/>
  <c r="BR108" i="5"/>
  <c r="BJ108" i="5"/>
  <c r="BB108" i="5"/>
  <c r="AT108" i="5"/>
  <c r="AL108" i="5"/>
  <c r="AD108" i="5"/>
  <c r="N108" i="5"/>
  <c r="CU107" i="5"/>
  <c r="CM107" i="5"/>
  <c r="CE107" i="5"/>
  <c r="BW107" i="5"/>
  <c r="BO107" i="5"/>
  <c r="BG107" i="5"/>
  <c r="AY107" i="5"/>
  <c r="AQ107" i="5"/>
  <c r="AI107" i="5"/>
  <c r="AA107" i="5"/>
  <c r="CZ106" i="5"/>
  <c r="CR106" i="5"/>
  <c r="CJ106" i="5"/>
  <c r="CB106" i="5"/>
  <c r="BT106" i="5"/>
  <c r="BL106" i="5"/>
  <c r="BD106" i="5"/>
  <c r="AV106" i="5"/>
  <c r="AN106" i="5"/>
  <c r="AF106" i="5"/>
  <c r="X106" i="5"/>
  <c r="P106" i="5"/>
  <c r="CW105" i="5"/>
  <c r="CO105" i="5"/>
  <c r="CG105" i="5"/>
  <c r="BY105" i="5"/>
  <c r="BQ105" i="5"/>
  <c r="BI105" i="5"/>
  <c r="BA105" i="5"/>
  <c r="AS105" i="5"/>
  <c r="AK105" i="5"/>
  <c r="AC105" i="5"/>
  <c r="DB104" i="5"/>
  <c r="CT104" i="5"/>
  <c r="CL104" i="5"/>
  <c r="CD104" i="5"/>
  <c r="BV104" i="5"/>
  <c r="BN104" i="5"/>
  <c r="BF104" i="5"/>
  <c r="AX104" i="5"/>
  <c r="AP104" i="5"/>
  <c r="AH104" i="5"/>
  <c r="Z104" i="5"/>
  <c r="R104" i="5"/>
  <c r="S104" i="5" s="1"/>
  <c r="V104" i="5" s="1"/>
  <c r="CY103" i="5"/>
  <c r="CQ103" i="5"/>
  <c r="CI103" i="5"/>
  <c r="CA103" i="5"/>
  <c r="BS103" i="5"/>
  <c r="BK103" i="5"/>
  <c r="BC103" i="5"/>
  <c r="AU103" i="5"/>
  <c r="AM103" i="5"/>
  <c r="AE103" i="5"/>
  <c r="O103" i="5"/>
  <c r="CV102" i="5"/>
  <c r="CN102" i="5"/>
  <c r="CF102" i="5"/>
  <c r="BX102" i="5"/>
  <c r="BP102" i="5"/>
  <c r="BH102" i="5"/>
  <c r="AZ102" i="5"/>
  <c r="AR102" i="5"/>
  <c r="AJ102" i="5"/>
  <c r="AB102" i="5"/>
  <c r="DA101" i="5"/>
  <c r="CS101" i="5"/>
  <c r="CK101" i="5"/>
  <c r="CC101" i="5"/>
  <c r="BU101" i="5"/>
  <c r="BM101" i="5"/>
  <c r="AW101" i="5"/>
  <c r="AO101" i="5"/>
  <c r="AG101" i="5"/>
  <c r="Y101" i="5"/>
  <c r="CX100" i="5"/>
  <c r="CP100" i="5"/>
  <c r="CH100" i="5"/>
  <c r="BZ100" i="5"/>
  <c r="BR100" i="5"/>
  <c r="BJ100" i="5"/>
  <c r="BB100" i="5"/>
  <c r="AT100" i="5"/>
  <c r="AL100" i="5"/>
  <c r="AD100" i="5"/>
  <c r="N100" i="5"/>
  <c r="CU99" i="5"/>
  <c r="CM99" i="5"/>
  <c r="CE99" i="5"/>
  <c r="BW99" i="5"/>
  <c r="BO99" i="5"/>
  <c r="BG99" i="5"/>
  <c r="AY99" i="5"/>
  <c r="AQ99" i="5"/>
  <c r="AI99" i="5"/>
  <c r="AA99" i="5"/>
  <c r="CZ98" i="5"/>
  <c r="CR98" i="5"/>
  <c r="CJ98" i="5"/>
  <c r="CB98" i="5"/>
  <c r="BT98" i="5"/>
  <c r="BL98" i="5"/>
  <c r="BD98" i="5"/>
  <c r="AV98" i="5"/>
  <c r="AN98" i="5"/>
  <c r="AF98" i="5"/>
  <c r="X98" i="5"/>
  <c r="P98" i="5"/>
  <c r="CW97" i="5"/>
  <c r="CO97" i="5"/>
  <c r="CG97" i="5"/>
  <c r="BY97" i="5"/>
  <c r="BQ97" i="5"/>
  <c r="BI97" i="5"/>
  <c r="BA97" i="5"/>
  <c r="AS97" i="5"/>
  <c r="AK97" i="5"/>
  <c r="AC97" i="5"/>
  <c r="DB96" i="5"/>
  <c r="CT96" i="5"/>
  <c r="CL96" i="5"/>
  <c r="CD96" i="5"/>
  <c r="BV96" i="5"/>
  <c r="BN96" i="5"/>
  <c r="BF96" i="5"/>
  <c r="AX96" i="5"/>
  <c r="AP96" i="5"/>
  <c r="AH96" i="5"/>
  <c r="Z96" i="5"/>
  <c r="R96" i="5"/>
  <c r="S96" i="5" s="1"/>
  <c r="V96" i="5" s="1"/>
  <c r="CY95" i="5"/>
  <c r="CQ95" i="5"/>
  <c r="CI95" i="5"/>
  <c r="CA95" i="5"/>
  <c r="BS95" i="5"/>
  <c r="BK95" i="5"/>
  <c r="BC95" i="5"/>
  <c r="AU95" i="5"/>
  <c r="AM95" i="5"/>
  <c r="AE95" i="5"/>
  <c r="O95" i="5"/>
  <c r="CV94" i="5"/>
  <c r="CN94" i="5"/>
  <c r="CF94" i="5"/>
  <c r="BX94" i="5"/>
  <c r="BP94" i="5"/>
  <c r="BH94" i="5"/>
  <c r="AZ94" i="5"/>
  <c r="AR94" i="5"/>
  <c r="AJ94" i="5"/>
  <c r="AB94" i="5"/>
  <c r="DA93" i="5"/>
  <c r="CS93" i="5"/>
  <c r="CK93" i="5"/>
  <c r="CC93" i="5"/>
  <c r="BU93" i="5"/>
  <c r="BM93" i="5"/>
  <c r="AW93" i="5"/>
  <c r="AO93" i="5"/>
  <c r="AG93" i="5"/>
  <c r="Y93" i="5"/>
  <c r="CX92" i="5"/>
  <c r="CP92" i="5"/>
  <c r="CH92" i="5"/>
  <c r="BZ92" i="5"/>
  <c r="BR92" i="5"/>
  <c r="BJ92" i="5"/>
  <c r="BB92" i="5"/>
  <c r="AT92" i="5"/>
  <c r="AL92" i="5"/>
  <c r="AD92" i="5"/>
  <c r="N92" i="5"/>
  <c r="CU91" i="5"/>
  <c r="CM91" i="5"/>
  <c r="CE91" i="5"/>
  <c r="BW91" i="5"/>
  <c r="BO91" i="5"/>
  <c r="BG91" i="5"/>
  <c r="AY91" i="5"/>
  <c r="AQ91" i="5"/>
  <c r="AI91" i="5"/>
  <c r="AA91" i="5"/>
  <c r="CZ90" i="5"/>
  <c r="CR90" i="5"/>
  <c r="CJ90" i="5"/>
  <c r="CB90" i="5"/>
  <c r="BT90" i="5"/>
  <c r="BL90" i="5"/>
  <c r="BD90" i="5"/>
  <c r="AV90" i="5"/>
  <c r="AN90" i="5"/>
  <c r="AF90" i="5"/>
  <c r="X90" i="5"/>
  <c r="P90" i="5"/>
  <c r="CW89" i="5"/>
  <c r="CO89" i="5"/>
  <c r="CG89" i="5"/>
  <c r="BY89" i="5"/>
  <c r="BQ89" i="5"/>
  <c r="BI89" i="5"/>
  <c r="BA89" i="5"/>
  <c r="AS89" i="5"/>
  <c r="AK89" i="5"/>
  <c r="AC89" i="5"/>
  <c r="DB88" i="5"/>
  <c r="CT88" i="5"/>
  <c r="CL88" i="5"/>
  <c r="CD88" i="5"/>
  <c r="BV88" i="5"/>
  <c r="BN88" i="5"/>
  <c r="BF88" i="5"/>
  <c r="AX88" i="5"/>
  <c r="AP88" i="5"/>
  <c r="AH88" i="5"/>
  <c r="Z88" i="5"/>
  <c r="R88" i="5"/>
  <c r="CY87" i="5"/>
  <c r="CQ87" i="5"/>
  <c r="CI87" i="5"/>
  <c r="CA87" i="5"/>
  <c r="BS87" i="5"/>
  <c r="BK87" i="5"/>
  <c r="BC87" i="5"/>
  <c r="AU87" i="5"/>
  <c r="AM87" i="5"/>
  <c r="AE87" i="5"/>
  <c r="O87" i="5"/>
  <c r="CV86" i="5"/>
  <c r="CN86" i="5"/>
  <c r="CF86" i="5"/>
  <c r="BX86" i="5"/>
  <c r="BP86" i="5"/>
  <c r="BH86" i="5"/>
  <c r="AZ86" i="5"/>
  <c r="AR86" i="5"/>
  <c r="AJ86" i="5"/>
  <c r="AB86" i="5"/>
  <c r="DA85" i="5"/>
  <c r="CS85" i="5"/>
  <c r="CK85" i="5"/>
  <c r="CC85" i="5"/>
  <c r="BU85" i="5"/>
  <c r="BM85" i="5"/>
  <c r="AW85" i="5"/>
  <c r="AO85" i="5"/>
  <c r="AG85" i="5"/>
  <c r="Y85" i="5"/>
  <c r="CX84" i="5"/>
  <c r="CP84" i="5"/>
  <c r="CH84" i="5"/>
  <c r="BZ84" i="5"/>
  <c r="BR84" i="5"/>
  <c r="BJ84" i="5"/>
  <c r="BB84" i="5"/>
  <c r="AT84" i="5"/>
  <c r="AL84" i="5"/>
  <c r="AD84" i="5"/>
  <c r="N84" i="5"/>
  <c r="CU83" i="5"/>
  <c r="CM83" i="5"/>
  <c r="CE83" i="5"/>
  <c r="BW83" i="5"/>
  <c r="BO83" i="5"/>
  <c r="BG83" i="5"/>
  <c r="AY83" i="5"/>
  <c r="AQ83" i="5"/>
  <c r="AI83" i="5"/>
  <c r="AA83" i="5"/>
  <c r="CZ82" i="5"/>
  <c r="CR82" i="5"/>
  <c r="CJ82" i="5"/>
  <c r="CB82" i="5"/>
  <c r="BT82" i="5"/>
  <c r="BL82" i="5"/>
  <c r="BD82" i="5"/>
  <c r="AV82" i="5"/>
  <c r="AN82" i="5"/>
  <c r="AF82" i="5"/>
  <c r="X82" i="5"/>
  <c r="P82" i="5"/>
  <c r="CW81" i="5"/>
  <c r="CO81" i="5"/>
  <c r="CG81" i="5"/>
  <c r="BY81" i="5"/>
  <c r="BQ81" i="5"/>
  <c r="BI81" i="5"/>
  <c r="BA81" i="5"/>
  <c r="AS81" i="5"/>
  <c r="AK81" i="5"/>
  <c r="AC81" i="5"/>
  <c r="DB80" i="5"/>
  <c r="CT80" i="5"/>
  <c r="CL80" i="5"/>
  <c r="CD80" i="5"/>
  <c r="BV80" i="5"/>
  <c r="BN80" i="5"/>
  <c r="BF80" i="5"/>
  <c r="AX80" i="5"/>
  <c r="AP80" i="5"/>
  <c r="AH80" i="5"/>
  <c r="Z80" i="5"/>
  <c r="R80" i="5"/>
  <c r="S80" i="5" s="1"/>
  <c r="V80" i="5" s="1"/>
  <c r="CY79" i="5"/>
  <c r="CQ79" i="5"/>
  <c r="CI79" i="5"/>
  <c r="CA79" i="5"/>
  <c r="BS79" i="5"/>
  <c r="BK79" i="5"/>
  <c r="BC79" i="5"/>
  <c r="AU79" i="5"/>
  <c r="AM79" i="5"/>
  <c r="AE79" i="5"/>
  <c r="O79" i="5"/>
  <c r="CV78" i="5"/>
  <c r="CN78" i="5"/>
  <c r="CF78" i="5"/>
  <c r="BX78" i="5"/>
  <c r="BP78" i="5"/>
  <c r="BH78" i="5"/>
  <c r="AZ78" i="5"/>
  <c r="AR78" i="5"/>
  <c r="AJ78" i="5"/>
  <c r="AB78" i="5"/>
  <c r="DA77" i="5"/>
  <c r="CS77" i="5"/>
  <c r="CK77" i="5"/>
  <c r="CC77" i="5"/>
  <c r="BU77" i="5"/>
  <c r="BM77" i="5"/>
  <c r="AW77" i="5"/>
  <c r="AO77" i="5"/>
  <c r="AG77" i="5"/>
  <c r="Y77" i="5"/>
  <c r="CX76" i="5"/>
  <c r="CP76" i="5"/>
  <c r="CH76" i="5"/>
  <c r="BZ76" i="5"/>
  <c r="BR76" i="5"/>
  <c r="BJ76" i="5"/>
  <c r="BB76" i="5"/>
  <c r="AT76" i="5"/>
  <c r="AL76" i="5"/>
  <c r="AD76" i="5"/>
  <c r="N76" i="5"/>
  <c r="CU75" i="5"/>
  <c r="CM75" i="5"/>
  <c r="CE75" i="5"/>
  <c r="BW75" i="5"/>
  <c r="BO75" i="5"/>
  <c r="BG75" i="5"/>
  <c r="AY75" i="5"/>
  <c r="AQ75" i="5"/>
  <c r="AI75" i="5"/>
  <c r="AA75" i="5"/>
  <c r="CZ74" i="5"/>
  <c r="CR74" i="5"/>
  <c r="CJ74" i="5"/>
  <c r="CB74" i="5"/>
  <c r="BT74" i="5"/>
  <c r="BL74" i="5"/>
  <c r="BD74" i="5"/>
  <c r="AV74" i="5"/>
  <c r="AN74" i="5"/>
  <c r="AF74" i="5"/>
  <c r="X74" i="5"/>
  <c r="P74" i="5"/>
  <c r="CW73" i="5"/>
  <c r="CO73" i="5"/>
  <c r="CG73" i="5"/>
  <c r="BY73" i="5"/>
  <c r="BQ73" i="5"/>
  <c r="BI73" i="5"/>
  <c r="BA73" i="5"/>
  <c r="AS73" i="5"/>
  <c r="AK73" i="5"/>
  <c r="AC73" i="5"/>
  <c r="DB72" i="5"/>
  <c r="CT72" i="5"/>
  <c r="CL72" i="5"/>
  <c r="CD72" i="5"/>
  <c r="BV72" i="5"/>
  <c r="BN72" i="5"/>
  <c r="BF72" i="5"/>
  <c r="AX72" i="5"/>
  <c r="AP72" i="5"/>
  <c r="AH72" i="5"/>
  <c r="Z72" i="5"/>
  <c r="R72" i="5"/>
  <c r="CY71" i="5"/>
  <c r="CQ71" i="5"/>
  <c r="CI71" i="5"/>
  <c r="CA71" i="5"/>
  <c r="BS71" i="5"/>
  <c r="BK71" i="5"/>
  <c r="BC71" i="5"/>
  <c r="AU71" i="5"/>
  <c r="AM71" i="5"/>
  <c r="AE71" i="5"/>
  <c r="O71" i="5"/>
  <c r="CV70" i="5"/>
  <c r="CN70" i="5"/>
  <c r="CF70" i="5"/>
  <c r="BX70" i="5"/>
  <c r="BP70" i="5"/>
  <c r="BH70" i="5"/>
  <c r="AZ70" i="5"/>
  <c r="AR70" i="5"/>
  <c r="AJ70" i="5"/>
  <c r="AB70" i="5"/>
  <c r="DA69" i="5"/>
  <c r="CS69" i="5"/>
  <c r="CK69" i="5"/>
  <c r="CC69" i="5"/>
  <c r="BU69" i="5"/>
  <c r="BM69" i="5"/>
  <c r="AW69" i="5"/>
  <c r="AO69" i="5"/>
  <c r="AG69" i="5"/>
  <c r="Y69" i="5"/>
  <c r="CX68" i="5"/>
  <c r="CP68" i="5"/>
  <c r="CH68" i="5"/>
  <c r="BZ68" i="5"/>
  <c r="BR68" i="5"/>
  <c r="BJ68" i="5"/>
  <c r="BB68" i="5"/>
  <c r="AT68" i="5"/>
  <c r="AL68" i="5"/>
  <c r="AD68" i="5"/>
  <c r="N68" i="5"/>
  <c r="CU67" i="5"/>
  <c r="CM67" i="5"/>
  <c r="CE67" i="5"/>
  <c r="BW67" i="5"/>
  <c r="BO67" i="5"/>
  <c r="BG67" i="5"/>
  <c r="AY67" i="5"/>
  <c r="AQ67" i="5"/>
  <c r="AI67" i="5"/>
  <c r="AA67" i="5"/>
  <c r="BJ141" i="5"/>
  <c r="CM140" i="5"/>
  <c r="AA140" i="5"/>
  <c r="BD139" i="5"/>
  <c r="CG138" i="5"/>
  <c r="AX137" i="5"/>
  <c r="CA136" i="5"/>
  <c r="O136" i="5"/>
  <c r="AR135" i="5"/>
  <c r="BU134" i="5"/>
  <c r="CX133" i="5"/>
  <c r="AL133" i="5"/>
  <c r="BO132" i="5"/>
  <c r="CR131" i="5"/>
  <c r="AF131" i="5"/>
  <c r="BI130" i="5"/>
  <c r="CL129" i="5"/>
  <c r="Z129" i="5"/>
  <c r="BC128" i="5"/>
  <c r="CF127" i="5"/>
  <c r="AW126" i="5"/>
  <c r="BZ125" i="5"/>
  <c r="N125" i="5"/>
  <c r="AQ124" i="5"/>
  <c r="BT123" i="5"/>
  <c r="AF123" i="5"/>
  <c r="CO122" i="5"/>
  <c r="BQ122" i="5"/>
  <c r="AV122" i="5"/>
  <c r="AA122" i="5"/>
  <c r="CX121" i="5"/>
  <c r="CH121" i="5"/>
  <c r="BR121" i="5"/>
  <c r="BB121" i="5"/>
  <c r="AL121" i="5"/>
  <c r="CU120" i="5"/>
  <c r="CF120" i="5"/>
  <c r="BV120" i="5"/>
  <c r="BJ120" i="5"/>
  <c r="AZ120" i="5"/>
  <c r="AP120" i="5"/>
  <c r="AG120" i="5"/>
  <c r="X120" i="5"/>
  <c r="P120" i="5"/>
  <c r="CW119" i="5"/>
  <c r="CO119" i="5"/>
  <c r="CG119" i="5"/>
  <c r="BY119" i="5"/>
  <c r="BQ119" i="5"/>
  <c r="BI119" i="5"/>
  <c r="BA119" i="5"/>
  <c r="AS119" i="5"/>
  <c r="AK119" i="5"/>
  <c r="AC119" i="5"/>
  <c r="DB118" i="5"/>
  <c r="CT118" i="5"/>
  <c r="CL118" i="5"/>
  <c r="CD118" i="5"/>
  <c r="BV118" i="5"/>
  <c r="BN118" i="5"/>
  <c r="BF118" i="5"/>
  <c r="AX118" i="5"/>
  <c r="AP118" i="5"/>
  <c r="AH118" i="5"/>
  <c r="Z118" i="5"/>
  <c r="R118" i="5"/>
  <c r="CY117" i="5"/>
  <c r="CQ117" i="5"/>
  <c r="CI117" i="5"/>
  <c r="CA117" i="5"/>
  <c r="BS117" i="5"/>
  <c r="BK117" i="5"/>
  <c r="BC117" i="5"/>
  <c r="AU117" i="5"/>
  <c r="AM117" i="5"/>
  <c r="AE117" i="5"/>
  <c r="O117" i="5"/>
  <c r="CV116" i="5"/>
  <c r="CN116" i="5"/>
  <c r="CF116" i="5"/>
  <c r="BX116" i="5"/>
  <c r="BP116" i="5"/>
  <c r="BH116" i="5"/>
  <c r="AZ116" i="5"/>
  <c r="AR116" i="5"/>
  <c r="AJ116" i="5"/>
  <c r="AB116" i="5"/>
  <c r="DA115" i="5"/>
  <c r="CS115" i="5"/>
  <c r="CK115" i="5"/>
  <c r="CC115" i="5"/>
  <c r="BU115" i="5"/>
  <c r="BM115" i="5"/>
  <c r="AW115" i="5"/>
  <c r="AO115" i="5"/>
  <c r="AG115" i="5"/>
  <c r="Y115" i="5"/>
  <c r="CX114" i="5"/>
  <c r="CP114" i="5"/>
  <c r="CH114" i="5"/>
  <c r="BZ114" i="5"/>
  <c r="BR114" i="5"/>
  <c r="BJ114" i="5"/>
  <c r="BB114" i="5"/>
  <c r="AT114" i="5"/>
  <c r="AL114" i="5"/>
  <c r="AD114" i="5"/>
  <c r="N114" i="5"/>
  <c r="CU113" i="5"/>
  <c r="CM113" i="5"/>
  <c r="CE113" i="5"/>
  <c r="BW113" i="5"/>
  <c r="BO113" i="5"/>
  <c r="BG113" i="5"/>
  <c r="AY113" i="5"/>
  <c r="AQ113" i="5"/>
  <c r="AI113" i="5"/>
  <c r="AA113" i="5"/>
  <c r="CZ112" i="5"/>
  <c r="CR112" i="5"/>
  <c r="CJ112" i="5"/>
  <c r="CB112" i="5"/>
  <c r="BT112" i="5"/>
  <c r="BL112" i="5"/>
  <c r="BD112" i="5"/>
  <c r="AV112" i="5"/>
  <c r="AN112" i="5"/>
  <c r="AF112" i="5"/>
  <c r="X112" i="5"/>
  <c r="P112" i="5"/>
  <c r="CW111" i="5"/>
  <c r="CO111" i="5"/>
  <c r="CG111" i="5"/>
  <c r="BY111" i="5"/>
  <c r="BQ111" i="5"/>
  <c r="BI111" i="5"/>
  <c r="BA111" i="5"/>
  <c r="AS111" i="5"/>
  <c r="AK111" i="5"/>
  <c r="AC111" i="5"/>
  <c r="DB110" i="5"/>
  <c r="CT110" i="5"/>
  <c r="CL110" i="5"/>
  <c r="CD110" i="5"/>
  <c r="BV110" i="5"/>
  <c r="BN110" i="5"/>
  <c r="BF110" i="5"/>
  <c r="AX110" i="5"/>
  <c r="AP110" i="5"/>
  <c r="AH110" i="5"/>
  <c r="Z110" i="5"/>
  <c r="R110" i="5"/>
  <c r="S110" i="5" s="1"/>
  <c r="V110" i="5" s="1"/>
  <c r="CY109" i="5"/>
  <c r="CQ109" i="5"/>
  <c r="CI109" i="5"/>
  <c r="CA109" i="5"/>
  <c r="BS109" i="5"/>
  <c r="BK109" i="5"/>
  <c r="BC109" i="5"/>
  <c r="AU109" i="5"/>
  <c r="AM109" i="5"/>
  <c r="AE109" i="5"/>
  <c r="O109" i="5"/>
  <c r="CV108" i="5"/>
  <c r="CN108" i="5"/>
  <c r="CF108" i="5"/>
  <c r="BX108" i="5"/>
  <c r="BP108" i="5"/>
  <c r="BH108" i="5"/>
  <c r="AZ108" i="5"/>
  <c r="AR108" i="5"/>
  <c r="AJ108" i="5"/>
  <c r="AB108" i="5"/>
  <c r="DA107" i="5"/>
  <c r="CS107" i="5"/>
  <c r="CK107" i="5"/>
  <c r="CC107" i="5"/>
  <c r="BU107" i="5"/>
  <c r="BM107" i="5"/>
  <c r="AW107" i="5"/>
  <c r="AO107" i="5"/>
  <c r="AG107" i="5"/>
  <c r="Y107" i="5"/>
  <c r="CX106" i="5"/>
  <c r="CP106" i="5"/>
  <c r="CH106" i="5"/>
  <c r="BZ106" i="5"/>
  <c r="BR106" i="5"/>
  <c r="BJ106" i="5"/>
  <c r="BB106" i="5"/>
  <c r="AT106" i="5"/>
  <c r="AL106" i="5"/>
  <c r="AD106" i="5"/>
  <c r="N106" i="5"/>
  <c r="CU105" i="5"/>
  <c r="CM105" i="5"/>
  <c r="CE105" i="5"/>
  <c r="BW105" i="5"/>
  <c r="BO105" i="5"/>
  <c r="BG105" i="5"/>
  <c r="AY105" i="5"/>
  <c r="AQ105" i="5"/>
  <c r="AI105" i="5"/>
  <c r="AA105" i="5"/>
  <c r="CZ104" i="5"/>
  <c r="CR104" i="5"/>
  <c r="CJ104" i="5"/>
  <c r="CB104" i="5"/>
  <c r="BT104" i="5"/>
  <c r="BL104" i="5"/>
  <c r="BD104" i="5"/>
  <c r="AV104" i="5"/>
  <c r="AN104" i="5"/>
  <c r="AF104" i="5"/>
  <c r="X104" i="5"/>
  <c r="P104" i="5"/>
  <c r="CW103" i="5"/>
  <c r="CO103" i="5"/>
  <c r="CG103" i="5"/>
  <c r="BY103" i="5"/>
  <c r="BQ103" i="5"/>
  <c r="BI103" i="5"/>
  <c r="BA103" i="5"/>
  <c r="AS103" i="5"/>
  <c r="AK103" i="5"/>
  <c r="AC103" i="5"/>
  <c r="DB102" i="5"/>
  <c r="CT102" i="5"/>
  <c r="CL102" i="5"/>
  <c r="CD102" i="5"/>
  <c r="BV102" i="5"/>
  <c r="BN102" i="5"/>
  <c r="BF102" i="5"/>
  <c r="AX102" i="5"/>
  <c r="AP102" i="5"/>
  <c r="AH102" i="5"/>
  <c r="Z102" i="5"/>
  <c r="R102" i="5"/>
  <c r="S102" i="5" s="1"/>
  <c r="V102" i="5" s="1"/>
  <c r="CY101" i="5"/>
  <c r="CQ101" i="5"/>
  <c r="CI101" i="5"/>
  <c r="CA101" i="5"/>
  <c r="BS101" i="5"/>
  <c r="BK101" i="5"/>
  <c r="BC101" i="5"/>
  <c r="AU101" i="5"/>
  <c r="AM101" i="5"/>
  <c r="AE101" i="5"/>
  <c r="O101" i="5"/>
  <c r="CV100" i="5"/>
  <c r="CN100" i="5"/>
  <c r="CF100" i="5"/>
  <c r="BX100" i="5"/>
  <c r="BP100" i="5"/>
  <c r="BH100" i="5"/>
  <c r="AZ100" i="5"/>
  <c r="AR100" i="5"/>
  <c r="AJ100" i="5"/>
  <c r="AB100" i="5"/>
  <c r="DA99" i="5"/>
  <c r="CS99" i="5"/>
  <c r="CK99" i="5"/>
  <c r="CC99" i="5"/>
  <c r="BU99" i="5"/>
  <c r="BM99" i="5"/>
  <c r="AW99" i="5"/>
  <c r="AO99" i="5"/>
  <c r="AG99" i="5"/>
  <c r="Y99" i="5"/>
  <c r="CX98" i="5"/>
  <c r="CP98" i="5"/>
  <c r="CH98" i="5"/>
  <c r="BZ98" i="5"/>
  <c r="BR98" i="5"/>
  <c r="BJ98" i="5"/>
  <c r="BB98" i="5"/>
  <c r="AT98" i="5"/>
  <c r="AL98" i="5"/>
  <c r="AD98" i="5"/>
  <c r="N98" i="5"/>
  <c r="CU97" i="5"/>
  <c r="CM97" i="5"/>
  <c r="CE97" i="5"/>
  <c r="BW97" i="5"/>
  <c r="BO97" i="5"/>
  <c r="BG97" i="5"/>
  <c r="AY97" i="5"/>
  <c r="AQ97" i="5"/>
  <c r="AI97" i="5"/>
  <c r="AA97" i="5"/>
  <c r="CZ96" i="5"/>
  <c r="CR96" i="5"/>
  <c r="CJ96" i="5"/>
  <c r="CB96" i="5"/>
  <c r="BT96" i="5"/>
  <c r="BL96" i="5"/>
  <c r="BD96" i="5"/>
  <c r="AV96" i="5"/>
  <c r="AN96" i="5"/>
  <c r="AF96" i="5"/>
  <c r="X96" i="5"/>
  <c r="P96" i="5"/>
  <c r="CW95" i="5"/>
  <c r="CO95" i="5"/>
  <c r="CG95" i="5"/>
  <c r="BY95" i="5"/>
  <c r="BQ95" i="5"/>
  <c r="BI95" i="5"/>
  <c r="BA95" i="5"/>
  <c r="AS95" i="5"/>
  <c r="AK95" i="5"/>
  <c r="AC95" i="5"/>
  <c r="DB94" i="5"/>
  <c r="CT94" i="5"/>
  <c r="CL94" i="5"/>
  <c r="CD94" i="5"/>
  <c r="BV94" i="5"/>
  <c r="BN94" i="5"/>
  <c r="BF94" i="5"/>
  <c r="AX94" i="5"/>
  <c r="AP94" i="5"/>
  <c r="AH94" i="5"/>
  <c r="Z94" i="5"/>
  <c r="R94" i="5"/>
  <c r="CY93" i="5"/>
  <c r="CQ93" i="5"/>
  <c r="CI93" i="5"/>
  <c r="CA93" i="5"/>
  <c r="BS93" i="5"/>
  <c r="BK93" i="5"/>
  <c r="BC93" i="5"/>
  <c r="AU93" i="5"/>
  <c r="AM93" i="5"/>
  <c r="AE93" i="5"/>
  <c r="O93" i="5"/>
  <c r="CV92" i="5"/>
  <c r="CN92" i="5"/>
  <c r="CF92" i="5"/>
  <c r="BX92" i="5"/>
  <c r="BP92" i="5"/>
  <c r="BH92" i="5"/>
  <c r="AZ92" i="5"/>
  <c r="AR92" i="5"/>
  <c r="AJ92" i="5"/>
  <c r="AB92" i="5"/>
  <c r="DA91" i="5"/>
  <c r="CS91" i="5"/>
  <c r="CK91" i="5"/>
  <c r="CC91" i="5"/>
  <c r="BU91" i="5"/>
  <c r="BM91" i="5"/>
  <c r="AW91" i="5"/>
  <c r="AO91" i="5"/>
  <c r="AG91" i="5"/>
  <c r="Y91" i="5"/>
  <c r="CX90" i="5"/>
  <c r="CP90" i="5"/>
  <c r="CH90" i="5"/>
  <c r="BZ90" i="5"/>
  <c r="BR90" i="5"/>
  <c r="BJ90" i="5"/>
  <c r="BB90" i="5"/>
  <c r="AT90" i="5"/>
  <c r="AL90" i="5"/>
  <c r="AD90" i="5"/>
  <c r="N90" i="5"/>
  <c r="CU89" i="5"/>
  <c r="CM89" i="5"/>
  <c r="CE89" i="5"/>
  <c r="BW89" i="5"/>
  <c r="BO89" i="5"/>
  <c r="BG89" i="5"/>
  <c r="AY89" i="5"/>
  <c r="AQ89" i="5"/>
  <c r="AI89" i="5"/>
  <c r="AA89" i="5"/>
  <c r="CZ88" i="5"/>
  <c r="CR88" i="5"/>
  <c r="CJ88" i="5"/>
  <c r="CB88" i="5"/>
  <c r="BT88" i="5"/>
  <c r="BL88" i="5"/>
  <c r="BD88" i="5"/>
  <c r="AV88" i="5"/>
  <c r="AN88" i="5"/>
  <c r="AF88" i="5"/>
  <c r="X88" i="5"/>
  <c r="P88" i="5"/>
  <c r="CW87" i="5"/>
  <c r="CO87" i="5"/>
  <c r="CG87" i="5"/>
  <c r="BY87" i="5"/>
  <c r="BQ87" i="5"/>
  <c r="BI87" i="5"/>
  <c r="BA87" i="5"/>
  <c r="AS87" i="5"/>
  <c r="AK87" i="5"/>
  <c r="AC87" i="5"/>
  <c r="DB86" i="5"/>
  <c r="CT86" i="5"/>
  <c r="CL86" i="5"/>
  <c r="CD86" i="5"/>
  <c r="BV86" i="5"/>
  <c r="BN86" i="5"/>
  <c r="BF86" i="5"/>
  <c r="AX86" i="5"/>
  <c r="AP86" i="5"/>
  <c r="AH86" i="5"/>
  <c r="Z86" i="5"/>
  <c r="R86" i="5"/>
  <c r="CY85" i="5"/>
  <c r="CQ85" i="5"/>
  <c r="CI85" i="5"/>
  <c r="CA85" i="5"/>
  <c r="BS85" i="5"/>
  <c r="BK85" i="5"/>
  <c r="BC85" i="5"/>
  <c r="AU85" i="5"/>
  <c r="AM85" i="5"/>
  <c r="AE85" i="5"/>
  <c r="O85" i="5"/>
  <c r="CV84" i="5"/>
  <c r="CN84" i="5"/>
  <c r="CF84" i="5"/>
  <c r="BX84" i="5"/>
  <c r="BP84" i="5"/>
  <c r="BH84" i="5"/>
  <c r="AZ84" i="5"/>
  <c r="AR84" i="5"/>
  <c r="AJ84" i="5"/>
  <c r="AB84" i="5"/>
  <c r="DA83" i="5"/>
  <c r="CS83" i="5"/>
  <c r="CK83" i="5"/>
  <c r="CC83" i="5"/>
  <c r="BU83" i="5"/>
  <c r="BM83" i="5"/>
  <c r="AW83" i="5"/>
  <c r="AO83" i="5"/>
  <c r="AG83" i="5"/>
  <c r="Y83" i="5"/>
  <c r="CX82" i="5"/>
  <c r="CP82" i="5"/>
  <c r="CH82" i="5"/>
  <c r="BZ82" i="5"/>
  <c r="BR82" i="5"/>
  <c r="BJ82" i="5"/>
  <c r="BB82" i="5"/>
  <c r="AT82" i="5"/>
  <c r="AL82" i="5"/>
  <c r="AD82" i="5"/>
  <c r="N82" i="5"/>
  <c r="CU81" i="5"/>
  <c r="CM81" i="5"/>
  <c r="CE81" i="5"/>
  <c r="BW81" i="5"/>
  <c r="BO81" i="5"/>
  <c r="BG81" i="5"/>
  <c r="AY81" i="5"/>
  <c r="AQ81" i="5"/>
  <c r="AI81" i="5"/>
  <c r="AA81" i="5"/>
  <c r="CZ80" i="5"/>
  <c r="CR80" i="5"/>
  <c r="CJ80" i="5"/>
  <c r="CB80" i="5"/>
  <c r="BT80" i="5"/>
  <c r="BL80" i="5"/>
  <c r="BD80" i="5"/>
  <c r="AV80" i="5"/>
  <c r="AN80" i="5"/>
  <c r="AF80" i="5"/>
  <c r="X80" i="5"/>
  <c r="P80" i="5"/>
  <c r="CW79" i="5"/>
  <c r="CO79" i="5"/>
  <c r="CG79" i="5"/>
  <c r="BY79" i="5"/>
  <c r="BQ79" i="5"/>
  <c r="BI79" i="5"/>
  <c r="BA79" i="5"/>
  <c r="AS79" i="5"/>
  <c r="AK79" i="5"/>
  <c r="AC79" i="5"/>
  <c r="DB78" i="5"/>
  <c r="CT78" i="5"/>
  <c r="CL78" i="5"/>
  <c r="CD78" i="5"/>
  <c r="BV78" i="5"/>
  <c r="BN78" i="5"/>
  <c r="BF78" i="5"/>
  <c r="AX78" i="5"/>
  <c r="AP78" i="5"/>
  <c r="AH78" i="5"/>
  <c r="Z78" i="5"/>
  <c r="R78" i="5"/>
  <c r="S78" i="5" s="1"/>
  <c r="V78" i="5" s="1"/>
  <c r="CY77" i="5"/>
  <c r="CQ77" i="5"/>
  <c r="CI77" i="5"/>
  <c r="CA77" i="5"/>
  <c r="BS77" i="5"/>
  <c r="BK77" i="5"/>
  <c r="BC77" i="5"/>
  <c r="AU77" i="5"/>
  <c r="AM77" i="5"/>
  <c r="AE77" i="5"/>
  <c r="O77" i="5"/>
  <c r="CV76" i="5"/>
  <c r="CN76" i="5"/>
  <c r="CF76" i="5"/>
  <c r="BX76" i="5"/>
  <c r="BP76" i="5"/>
  <c r="BH76" i="5"/>
  <c r="AZ76" i="5"/>
  <c r="AR76" i="5"/>
  <c r="AJ76" i="5"/>
  <c r="AB76" i="5"/>
  <c r="DA75" i="5"/>
  <c r="CS75" i="5"/>
  <c r="CK75" i="5"/>
  <c r="CC75" i="5"/>
  <c r="BU75" i="5"/>
  <c r="BM75" i="5"/>
  <c r="AW75" i="5"/>
  <c r="AO75" i="5"/>
  <c r="AG75" i="5"/>
  <c r="Y75" i="5"/>
  <c r="CX74" i="5"/>
  <c r="CP74" i="5"/>
  <c r="CH74" i="5"/>
  <c r="BZ74" i="5"/>
  <c r="BR74" i="5"/>
  <c r="BJ74" i="5"/>
  <c r="BB74" i="5"/>
  <c r="AT74" i="5"/>
  <c r="AL74" i="5"/>
  <c r="AD74" i="5"/>
  <c r="N74" i="5"/>
  <c r="CU73" i="5"/>
  <c r="CM73" i="5"/>
  <c r="CE73" i="5"/>
  <c r="CI136" i="5"/>
  <c r="AN131" i="5"/>
  <c r="CH125" i="5"/>
  <c r="AC122" i="5"/>
  <c r="CG120" i="5"/>
  <c r="CX119" i="5"/>
  <c r="AL119" i="5"/>
  <c r="BO118" i="5"/>
  <c r="CR117" i="5"/>
  <c r="AF117" i="5"/>
  <c r="BI116" i="5"/>
  <c r="CL115" i="5"/>
  <c r="Z115" i="5"/>
  <c r="BC114" i="5"/>
  <c r="CF113" i="5"/>
  <c r="AW112" i="5"/>
  <c r="BZ111" i="5"/>
  <c r="N111" i="5"/>
  <c r="AQ110" i="5"/>
  <c r="BT109" i="5"/>
  <c r="CW108" i="5"/>
  <c r="AK108" i="5"/>
  <c r="BN107" i="5"/>
  <c r="CQ106" i="5"/>
  <c r="AE106" i="5"/>
  <c r="BH105" i="5"/>
  <c r="CK104" i="5"/>
  <c r="Y104" i="5"/>
  <c r="BB103" i="5"/>
  <c r="CE102" i="5"/>
  <c r="AV101" i="5"/>
  <c r="CY100" i="5"/>
  <c r="BS100" i="5"/>
  <c r="AM100" i="5"/>
  <c r="CV99" i="5"/>
  <c r="BP99" i="5"/>
  <c r="AJ99" i="5"/>
  <c r="CS98" i="5"/>
  <c r="BM98" i="5"/>
  <c r="AG98" i="5"/>
  <c r="CP97" i="5"/>
  <c r="BJ97" i="5"/>
  <c r="AD97" i="5"/>
  <c r="CM96" i="5"/>
  <c r="BG96" i="5"/>
  <c r="AA96" i="5"/>
  <c r="CJ95" i="5"/>
  <c r="BD95" i="5"/>
  <c r="X95" i="5"/>
  <c r="CG94" i="5"/>
  <c r="BA94" i="5"/>
  <c r="CD93" i="5"/>
  <c r="AX93" i="5"/>
  <c r="R93" i="5"/>
  <c r="CA92" i="5"/>
  <c r="AU92" i="5"/>
  <c r="O92" i="5"/>
  <c r="BX91" i="5"/>
  <c r="AR91" i="5"/>
  <c r="DA90" i="5"/>
  <c r="BU90" i="5"/>
  <c r="AO90" i="5"/>
  <c r="CX89" i="5"/>
  <c r="BR89" i="5"/>
  <c r="AL89" i="5"/>
  <c r="CU88" i="5"/>
  <c r="BO88" i="5"/>
  <c r="AI88" i="5"/>
  <c r="CR87" i="5"/>
  <c r="BL87" i="5"/>
  <c r="AF87" i="5"/>
  <c r="CO86" i="5"/>
  <c r="BI86" i="5"/>
  <c r="AC86" i="5"/>
  <c r="CL85" i="5"/>
  <c r="BF85" i="5"/>
  <c r="Z85" i="5"/>
  <c r="CI84" i="5"/>
  <c r="BC84" i="5"/>
  <c r="CF83" i="5"/>
  <c r="AZ83" i="5"/>
  <c r="CC82" i="5"/>
  <c r="AW82" i="5"/>
  <c r="BZ81" i="5"/>
  <c r="AT81" i="5"/>
  <c r="N81" i="5"/>
  <c r="BW80" i="5"/>
  <c r="AQ80" i="5"/>
  <c r="CZ79" i="5"/>
  <c r="BT79" i="5"/>
  <c r="AT79" i="5"/>
  <c r="X79" i="5"/>
  <c r="CR78" i="5"/>
  <c r="BW78" i="5"/>
  <c r="BA78" i="5"/>
  <c r="AF78" i="5"/>
  <c r="CZ77" i="5"/>
  <c r="CD77" i="5"/>
  <c r="BI77" i="5"/>
  <c r="AN77" i="5"/>
  <c r="R77" i="5"/>
  <c r="S77" i="5" s="1"/>
  <c r="V77" i="5" s="1"/>
  <c r="CL76" i="5"/>
  <c r="BQ76" i="5"/>
  <c r="AU76" i="5"/>
  <c r="Z76" i="5"/>
  <c r="CT75" i="5"/>
  <c r="BX75" i="5"/>
  <c r="BC75" i="5"/>
  <c r="AH75" i="5"/>
  <c r="DA74" i="5"/>
  <c r="CF74" i="5"/>
  <c r="BK74" i="5"/>
  <c r="AO74" i="5"/>
  <c r="CN73" i="5"/>
  <c r="BU73" i="5"/>
  <c r="AO73" i="5"/>
  <c r="Y73" i="5"/>
  <c r="CX72" i="5"/>
  <c r="CH72" i="5"/>
  <c r="BU72" i="5"/>
  <c r="BH72" i="5"/>
  <c r="AV72" i="5"/>
  <c r="AI72" i="5"/>
  <c r="CX71" i="5"/>
  <c r="CK71" i="5"/>
  <c r="BY71" i="5"/>
  <c r="BL71" i="5"/>
  <c r="AY71" i="5"/>
  <c r="AL71" i="5"/>
  <c r="Y71" i="5"/>
  <c r="DB70" i="5"/>
  <c r="CO70" i="5"/>
  <c r="CB70" i="5"/>
  <c r="BO70" i="5"/>
  <c r="BB70" i="5"/>
  <c r="AP70" i="5"/>
  <c r="AC70" i="5"/>
  <c r="P70" i="5"/>
  <c r="CR69" i="5"/>
  <c r="CE69" i="5"/>
  <c r="BS69" i="5"/>
  <c r="BF69" i="5"/>
  <c r="AS69" i="5"/>
  <c r="AF69" i="5"/>
  <c r="CV68" i="5"/>
  <c r="CI68" i="5"/>
  <c r="BV68" i="5"/>
  <c r="BI68" i="5"/>
  <c r="AV68" i="5"/>
  <c r="AJ68" i="5"/>
  <c r="CY67" i="5"/>
  <c r="CL67" i="5"/>
  <c r="BY67" i="5"/>
  <c r="BM67" i="5"/>
  <c r="AZ67" i="5"/>
  <c r="AM67" i="5"/>
  <c r="Z67" i="5"/>
  <c r="O67" i="5"/>
  <c r="CS66" i="5"/>
  <c r="CI66" i="5"/>
  <c r="BX66" i="5"/>
  <c r="BM66" i="5"/>
  <c r="BC66" i="5"/>
  <c r="AR66" i="5"/>
  <c r="AG66" i="5"/>
  <c r="DA65" i="5"/>
  <c r="CP65" i="5"/>
  <c r="CF65" i="5"/>
  <c r="BU65" i="5"/>
  <c r="BJ65" i="5"/>
  <c r="AZ65" i="5"/>
  <c r="AQ65" i="5"/>
  <c r="AI65" i="5"/>
  <c r="AA65" i="5"/>
  <c r="CZ64" i="5"/>
  <c r="CR64" i="5"/>
  <c r="CJ64" i="5"/>
  <c r="CB64" i="5"/>
  <c r="BT64" i="5"/>
  <c r="BL64" i="5"/>
  <c r="BD64" i="5"/>
  <c r="AV64" i="5"/>
  <c r="AN64" i="5"/>
  <c r="AF64" i="5"/>
  <c r="X64" i="5"/>
  <c r="P64" i="5"/>
  <c r="CW63" i="5"/>
  <c r="CO63" i="5"/>
  <c r="CG63" i="5"/>
  <c r="BY63" i="5"/>
  <c r="BQ63" i="5"/>
  <c r="BI63" i="5"/>
  <c r="BA63" i="5"/>
  <c r="AS63" i="5"/>
  <c r="AK63" i="5"/>
  <c r="AC63" i="5"/>
  <c r="DB62" i="5"/>
  <c r="CT62" i="5"/>
  <c r="CL62" i="5"/>
  <c r="CD62" i="5"/>
  <c r="BV62" i="5"/>
  <c r="BN62" i="5"/>
  <c r="BF62" i="5"/>
  <c r="AX62" i="5"/>
  <c r="AP62" i="5"/>
  <c r="AH62" i="5"/>
  <c r="Z62" i="5"/>
  <c r="R62" i="5"/>
  <c r="CY61" i="5"/>
  <c r="CQ61" i="5"/>
  <c r="CI61" i="5"/>
  <c r="CA61" i="5"/>
  <c r="BS61" i="5"/>
  <c r="BK61" i="5"/>
  <c r="BC61" i="5"/>
  <c r="AU61" i="5"/>
  <c r="AM61" i="5"/>
  <c r="AE61" i="5"/>
  <c r="O61" i="5"/>
  <c r="CV60" i="5"/>
  <c r="CN60" i="5"/>
  <c r="CF60" i="5"/>
  <c r="BX60" i="5"/>
  <c r="BP60" i="5"/>
  <c r="BH60" i="5"/>
  <c r="AZ60" i="5"/>
  <c r="AR60" i="5"/>
  <c r="AJ60" i="5"/>
  <c r="AB60" i="5"/>
  <c r="DA59" i="5"/>
  <c r="CS59" i="5"/>
  <c r="CK59" i="5"/>
  <c r="CC59" i="5"/>
  <c r="BU59" i="5"/>
  <c r="BM59" i="5"/>
  <c r="AW59" i="5"/>
  <c r="AO59" i="5"/>
  <c r="AG59" i="5"/>
  <c r="Y59" i="5"/>
  <c r="CX58" i="5"/>
  <c r="CP58" i="5"/>
  <c r="CH58" i="5"/>
  <c r="BZ58" i="5"/>
  <c r="BR58" i="5"/>
  <c r="BJ58" i="5"/>
  <c r="BB58" i="5"/>
  <c r="AT58" i="5"/>
  <c r="AL58" i="5"/>
  <c r="AD58" i="5"/>
  <c r="N58" i="5"/>
  <c r="CU57" i="5"/>
  <c r="CM57" i="5"/>
  <c r="CE57" i="5"/>
  <c r="BW57" i="5"/>
  <c r="BO57" i="5"/>
  <c r="BG57" i="5"/>
  <c r="AY57" i="5"/>
  <c r="AQ57" i="5"/>
  <c r="AI57" i="5"/>
  <c r="AA57" i="5"/>
  <c r="CZ56" i="5"/>
  <c r="CR56" i="5"/>
  <c r="CJ56" i="5"/>
  <c r="CB56" i="5"/>
  <c r="BT56" i="5"/>
  <c r="BL56" i="5"/>
  <c r="BD56" i="5"/>
  <c r="AV56" i="5"/>
  <c r="AN56" i="5"/>
  <c r="AF56" i="5"/>
  <c r="X56" i="5"/>
  <c r="P56" i="5"/>
  <c r="CW55" i="5"/>
  <c r="CO55" i="5"/>
  <c r="CG55" i="5"/>
  <c r="BY55" i="5"/>
  <c r="BQ55" i="5"/>
  <c r="BI55" i="5"/>
  <c r="BA55" i="5"/>
  <c r="AS55" i="5"/>
  <c r="AK55" i="5"/>
  <c r="AC55" i="5"/>
  <c r="DB54" i="5"/>
  <c r="CT54" i="5"/>
  <c r="CL54" i="5"/>
  <c r="CD54" i="5"/>
  <c r="BV54" i="5"/>
  <c r="BN54" i="5"/>
  <c r="BF54" i="5"/>
  <c r="AX54" i="5"/>
  <c r="AP54" i="5"/>
  <c r="AH54" i="5"/>
  <c r="Z54" i="5"/>
  <c r="R54" i="5"/>
  <c r="CY53" i="5"/>
  <c r="CQ53" i="5"/>
  <c r="CI53" i="5"/>
  <c r="CA53" i="5"/>
  <c r="BS53" i="5"/>
  <c r="BK53" i="5"/>
  <c r="BC53" i="5"/>
  <c r="AU53" i="5"/>
  <c r="AM53" i="5"/>
  <c r="AE53" i="5"/>
  <c r="O53" i="5"/>
  <c r="CV52" i="5"/>
  <c r="CN52" i="5"/>
  <c r="CF52" i="5"/>
  <c r="BX52" i="5"/>
  <c r="BP52" i="5"/>
  <c r="BH52" i="5"/>
  <c r="AZ52" i="5"/>
  <c r="AR52" i="5"/>
  <c r="AJ52" i="5"/>
  <c r="AB52" i="5"/>
  <c r="DA51" i="5"/>
  <c r="CS51" i="5"/>
  <c r="CK51" i="5"/>
  <c r="CC51" i="5"/>
  <c r="BU51" i="5"/>
  <c r="BM51" i="5"/>
  <c r="AW51" i="5"/>
  <c r="AO51" i="5"/>
  <c r="AG51" i="5"/>
  <c r="Y51" i="5"/>
  <c r="CX50" i="5"/>
  <c r="CP50" i="5"/>
  <c r="CH50" i="5"/>
  <c r="BZ50" i="5"/>
  <c r="BR50" i="5"/>
  <c r="BJ50" i="5"/>
  <c r="BB50" i="5"/>
  <c r="AT50" i="5"/>
  <c r="AL50" i="5"/>
  <c r="AD50" i="5"/>
  <c r="N50" i="5"/>
  <c r="CU49" i="5"/>
  <c r="CM49" i="5"/>
  <c r="CE49" i="5"/>
  <c r="BW49" i="5"/>
  <c r="BO49" i="5"/>
  <c r="BG49" i="5"/>
  <c r="AY49" i="5"/>
  <c r="AQ49" i="5"/>
  <c r="AI49" i="5"/>
  <c r="AA49" i="5"/>
  <c r="CZ48" i="5"/>
  <c r="CR48" i="5"/>
  <c r="CJ48" i="5"/>
  <c r="CB48" i="5"/>
  <c r="BT48" i="5"/>
  <c r="BL48" i="5"/>
  <c r="BD48" i="5"/>
  <c r="AV48" i="5"/>
  <c r="AN48" i="5"/>
  <c r="AF48" i="5"/>
  <c r="X48" i="5"/>
  <c r="P48" i="5"/>
  <c r="CW47" i="5"/>
  <c r="CO47" i="5"/>
  <c r="CG47" i="5"/>
  <c r="BY47" i="5"/>
  <c r="BQ47" i="5"/>
  <c r="BI47" i="5"/>
  <c r="BA47" i="5"/>
  <c r="AS47" i="5"/>
  <c r="AK47" i="5"/>
  <c r="AC47" i="5"/>
  <c r="DB46" i="5"/>
  <c r="CT46" i="5"/>
  <c r="CL46" i="5"/>
  <c r="CD46" i="5"/>
  <c r="BV46" i="5"/>
  <c r="BN46" i="5"/>
  <c r="BF46" i="5"/>
  <c r="AX46" i="5"/>
  <c r="AP46" i="5"/>
  <c r="AH46" i="5"/>
  <c r="Z46" i="5"/>
  <c r="R46" i="5"/>
  <c r="CY45" i="5"/>
  <c r="CQ45" i="5"/>
  <c r="CI45" i="5"/>
  <c r="CA45" i="5"/>
  <c r="BS45" i="5"/>
  <c r="BK45" i="5"/>
  <c r="BC45" i="5"/>
  <c r="AU45" i="5"/>
  <c r="AM45" i="5"/>
  <c r="AE45" i="5"/>
  <c r="O45" i="5"/>
  <c r="CV44" i="5"/>
  <c r="CN44" i="5"/>
  <c r="CF44" i="5"/>
  <c r="BX44" i="5"/>
  <c r="BP44" i="5"/>
  <c r="BH44" i="5"/>
  <c r="AZ44" i="5"/>
  <c r="AR44" i="5"/>
  <c r="AJ44" i="5"/>
  <c r="AB44" i="5"/>
  <c r="DA43" i="5"/>
  <c r="CS43" i="5"/>
  <c r="CK43" i="5"/>
  <c r="CC43" i="5"/>
  <c r="BU43" i="5"/>
  <c r="BM43" i="5"/>
  <c r="AW43" i="5"/>
  <c r="AO43" i="5"/>
  <c r="AG43" i="5"/>
  <c r="Y43" i="5"/>
  <c r="CX42" i="5"/>
  <c r="CP42" i="5"/>
  <c r="CH42" i="5"/>
  <c r="BZ42" i="5"/>
  <c r="BR42" i="5"/>
  <c r="BJ42" i="5"/>
  <c r="BB42" i="5"/>
  <c r="AT42" i="5"/>
  <c r="AL42" i="5"/>
  <c r="AD42" i="5"/>
  <c r="N42" i="5"/>
  <c r="CU41" i="5"/>
  <c r="CM41" i="5"/>
  <c r="CE41" i="5"/>
  <c r="BW41" i="5"/>
  <c r="BO41" i="5"/>
  <c r="BG41" i="5"/>
  <c r="AY41" i="5"/>
  <c r="AQ41" i="5"/>
  <c r="AI41" i="5"/>
  <c r="AA41" i="5"/>
  <c r="CZ40" i="5"/>
  <c r="CR40" i="5"/>
  <c r="CJ40" i="5"/>
  <c r="CB40" i="5"/>
  <c r="BT40" i="5"/>
  <c r="BL40" i="5"/>
  <c r="BD40" i="5"/>
  <c r="AV40" i="5"/>
  <c r="AN40" i="5"/>
  <c r="AF40" i="5"/>
  <c r="X40" i="5"/>
  <c r="P40" i="5"/>
  <c r="CW39" i="5"/>
  <c r="CO39" i="5"/>
  <c r="CG39" i="5"/>
  <c r="BY39" i="5"/>
  <c r="BQ39" i="5"/>
  <c r="BI39" i="5"/>
  <c r="BA39" i="5"/>
  <c r="AS39" i="5"/>
  <c r="AK39" i="5"/>
  <c r="AC39" i="5"/>
  <c r="DB38" i="5"/>
  <c r="CT38" i="5"/>
  <c r="CL38" i="5"/>
  <c r="CD38" i="5"/>
  <c r="BV38" i="5"/>
  <c r="BN38" i="5"/>
  <c r="BF38" i="5"/>
  <c r="AX38" i="5"/>
  <c r="AP38" i="5"/>
  <c r="AH38" i="5"/>
  <c r="Z38" i="5"/>
  <c r="R38" i="5"/>
  <c r="CY37" i="5"/>
  <c r="CQ37" i="5"/>
  <c r="CI37" i="5"/>
  <c r="CA37" i="5"/>
  <c r="BS37" i="5"/>
  <c r="BK37" i="5"/>
  <c r="BC37" i="5"/>
  <c r="AU37" i="5"/>
  <c r="AM37" i="5"/>
  <c r="AE37" i="5"/>
  <c r="O37" i="5"/>
  <c r="CV36" i="5"/>
  <c r="CN36" i="5"/>
  <c r="CF36" i="5"/>
  <c r="BX36" i="5"/>
  <c r="BP36" i="5"/>
  <c r="BH36" i="5"/>
  <c r="AZ36" i="5"/>
  <c r="AR36" i="5"/>
  <c r="AJ36" i="5"/>
  <c r="AB36" i="5"/>
  <c r="DA35" i="5"/>
  <c r="CS35" i="5"/>
  <c r="CK35" i="5"/>
  <c r="CC35" i="5"/>
  <c r="BU35" i="5"/>
  <c r="BM35" i="5"/>
  <c r="AW35" i="5"/>
  <c r="AO35" i="5"/>
  <c r="AG35" i="5"/>
  <c r="Y35" i="5"/>
  <c r="CX34" i="5"/>
  <c r="CP34" i="5"/>
  <c r="CH34" i="5"/>
  <c r="BZ34" i="5"/>
  <c r="BR34" i="5"/>
  <c r="BJ34" i="5"/>
  <c r="BB34" i="5"/>
  <c r="AT34" i="5"/>
  <c r="AL34" i="5"/>
  <c r="AD34" i="5"/>
  <c r="N34" i="5"/>
  <c r="CU33" i="5"/>
  <c r="CM33" i="5"/>
  <c r="CE33" i="5"/>
  <c r="BW33" i="5"/>
  <c r="BO33" i="5"/>
  <c r="BG33" i="5"/>
  <c r="AY33" i="5"/>
  <c r="AQ33" i="5"/>
  <c r="AI33" i="5"/>
  <c r="AA33" i="5"/>
  <c r="CZ32" i="5"/>
  <c r="CR32" i="5"/>
  <c r="CJ32" i="5"/>
  <c r="CB32" i="5"/>
  <c r="BT32" i="5"/>
  <c r="BL32" i="5"/>
  <c r="BD32" i="5"/>
  <c r="AV32" i="5"/>
  <c r="AN32" i="5"/>
  <c r="AF32" i="5"/>
  <c r="X32" i="5"/>
  <c r="P32" i="5"/>
  <c r="CW31" i="5"/>
  <c r="CO31" i="5"/>
  <c r="CG31" i="5"/>
  <c r="BY31" i="5"/>
  <c r="BQ31" i="5"/>
  <c r="BI31" i="5"/>
  <c r="BA31" i="5"/>
  <c r="AS31" i="5"/>
  <c r="AK31" i="5"/>
  <c r="AC31" i="5"/>
  <c r="DB30" i="5"/>
  <c r="CT30" i="5"/>
  <c r="CL30" i="5"/>
  <c r="CD30" i="5"/>
  <c r="BV30" i="5"/>
  <c r="BN30" i="5"/>
  <c r="BF30" i="5"/>
  <c r="AX30" i="5"/>
  <c r="AP30" i="5"/>
  <c r="AH30" i="5"/>
  <c r="Z30" i="5"/>
  <c r="R30" i="5"/>
  <c r="CY29" i="5"/>
  <c r="CQ29" i="5"/>
  <c r="CI29" i="5"/>
  <c r="CA29" i="5"/>
  <c r="BS29" i="5"/>
  <c r="BK29" i="5"/>
  <c r="BC29" i="5"/>
  <c r="AU29" i="5"/>
  <c r="AM29" i="5"/>
  <c r="AE29" i="5"/>
  <c r="O29" i="5"/>
  <c r="CV28" i="5"/>
  <c r="CN28" i="5"/>
  <c r="CF28" i="5"/>
  <c r="BX28" i="5"/>
  <c r="BP28" i="5"/>
  <c r="BH28" i="5"/>
  <c r="AZ28" i="5"/>
  <c r="AR28" i="5"/>
  <c r="AJ28" i="5"/>
  <c r="AB28" i="5"/>
  <c r="DA27" i="5"/>
  <c r="CS27" i="5"/>
  <c r="CK27" i="5"/>
  <c r="CC27" i="5"/>
  <c r="BU27" i="5"/>
  <c r="BM27" i="5"/>
  <c r="AW27" i="5"/>
  <c r="AO27" i="5"/>
  <c r="AG27" i="5"/>
  <c r="Y27" i="5"/>
  <c r="CX26" i="5"/>
  <c r="CP26" i="5"/>
  <c r="CH26" i="5"/>
  <c r="BZ26" i="5"/>
  <c r="BR26" i="5"/>
  <c r="BJ26" i="5"/>
  <c r="BB26" i="5"/>
  <c r="AT26" i="5"/>
  <c r="AL26" i="5"/>
  <c r="AD26" i="5"/>
  <c r="N26" i="5"/>
  <c r="CU25" i="5"/>
  <c r="CM25" i="5"/>
  <c r="CE25" i="5"/>
  <c r="BR141" i="5"/>
  <c r="BQ130" i="5"/>
  <c r="CZ121" i="5"/>
  <c r="BW120" i="5"/>
  <c r="CP119" i="5"/>
  <c r="AD119" i="5"/>
  <c r="BG118" i="5"/>
  <c r="CJ117" i="5"/>
  <c r="X117" i="5"/>
  <c r="BA116" i="5"/>
  <c r="CD115" i="5"/>
  <c r="R115" i="5"/>
  <c r="S115" i="5" s="1"/>
  <c r="V115" i="5" s="1"/>
  <c r="AU114" i="5"/>
  <c r="BX113" i="5"/>
  <c r="DA112" i="5"/>
  <c r="AO112" i="5"/>
  <c r="BR111" i="5"/>
  <c r="CU110" i="5"/>
  <c r="AI110" i="5"/>
  <c r="BL109" i="5"/>
  <c r="CO108" i="5"/>
  <c r="AC108" i="5"/>
  <c r="BF107" i="5"/>
  <c r="CI106" i="5"/>
  <c r="AZ105" i="5"/>
  <c r="CC104" i="5"/>
  <c r="AT103" i="5"/>
  <c r="BW102" i="5"/>
  <c r="CZ101" i="5"/>
  <c r="AN101" i="5"/>
  <c r="CW100" i="5"/>
  <c r="BQ100" i="5"/>
  <c r="AK100" i="5"/>
  <c r="CT99" i="5"/>
  <c r="BN99" i="5"/>
  <c r="AH99" i="5"/>
  <c r="CQ98" i="5"/>
  <c r="BK98" i="5"/>
  <c r="AE98" i="5"/>
  <c r="CN97" i="5"/>
  <c r="BH97" i="5"/>
  <c r="AB97" i="5"/>
  <c r="CK96" i="5"/>
  <c r="Y96" i="5"/>
  <c r="CH95" i="5"/>
  <c r="BB95" i="5"/>
  <c r="CE94" i="5"/>
  <c r="AY94" i="5"/>
  <c r="CB93" i="5"/>
  <c r="AV93" i="5"/>
  <c r="P93" i="5"/>
  <c r="BY92" i="5"/>
  <c r="AS92" i="5"/>
  <c r="DB91" i="5"/>
  <c r="BV91" i="5"/>
  <c r="AP91" i="5"/>
  <c r="CY90" i="5"/>
  <c r="BS90" i="5"/>
  <c r="AM90" i="5"/>
  <c r="CV89" i="5"/>
  <c r="BP89" i="5"/>
  <c r="AJ89" i="5"/>
  <c r="CS88" i="5"/>
  <c r="BM88" i="5"/>
  <c r="AG88" i="5"/>
  <c r="CP87" i="5"/>
  <c r="BJ87" i="5"/>
  <c r="AD87" i="5"/>
  <c r="CM86" i="5"/>
  <c r="BG86" i="5"/>
  <c r="AA86" i="5"/>
  <c r="CJ85" i="5"/>
  <c r="BD85" i="5"/>
  <c r="X85" i="5"/>
  <c r="CG84" i="5"/>
  <c r="BA84" i="5"/>
  <c r="CD83" i="5"/>
  <c r="AX83" i="5"/>
  <c r="R83" i="5"/>
  <c r="S83" i="5" s="1"/>
  <c r="V83" i="5" s="1"/>
  <c r="CA82" i="5"/>
  <c r="AU82" i="5"/>
  <c r="O82" i="5"/>
  <c r="BX81" i="5"/>
  <c r="AR81" i="5"/>
  <c r="BE81" i="5" s="1"/>
  <c r="DA80" i="5"/>
  <c r="BU80" i="5"/>
  <c r="AO80" i="5"/>
  <c r="CX79" i="5"/>
  <c r="BR79" i="5"/>
  <c r="AQ79" i="5"/>
  <c r="CO78" i="5"/>
  <c r="BT78" i="5"/>
  <c r="AY78" i="5"/>
  <c r="AC78" i="5"/>
  <c r="CW77" i="5"/>
  <c r="CB77" i="5"/>
  <c r="BF77" i="5"/>
  <c r="AK77" i="5"/>
  <c r="P77" i="5"/>
  <c r="CI76" i="5"/>
  <c r="BN76" i="5"/>
  <c r="AS76" i="5"/>
  <c r="CQ75" i="5"/>
  <c r="BV75" i="5"/>
  <c r="AZ75" i="5"/>
  <c r="AE75" i="5"/>
  <c r="CY74" i="5"/>
  <c r="CC74" i="5"/>
  <c r="BH74" i="5"/>
  <c r="AM74" i="5"/>
  <c r="CK73" i="5"/>
  <c r="BR73" i="5"/>
  <c r="BB73" i="5"/>
  <c r="AL73" i="5"/>
  <c r="CU72" i="5"/>
  <c r="CF72" i="5"/>
  <c r="BT72" i="5"/>
  <c r="BG72" i="5"/>
  <c r="AT72" i="5"/>
  <c r="AG72" i="5"/>
  <c r="CW71" i="5"/>
  <c r="CJ71" i="5"/>
  <c r="BW71" i="5"/>
  <c r="BJ71" i="5"/>
  <c r="AW71" i="5"/>
  <c r="AK71" i="5"/>
  <c r="X71" i="5"/>
  <c r="CZ70" i="5"/>
  <c r="CM70" i="5"/>
  <c r="BZ70" i="5"/>
  <c r="BN70" i="5"/>
  <c r="BA70" i="5"/>
  <c r="AN70" i="5"/>
  <c r="AA70" i="5"/>
  <c r="N70" i="5"/>
  <c r="CQ69" i="5"/>
  <c r="CD69" i="5"/>
  <c r="BQ69" i="5"/>
  <c r="BD69" i="5"/>
  <c r="AQ69" i="5"/>
  <c r="AE69" i="5"/>
  <c r="R69" i="5"/>
  <c r="S69" i="5" s="1"/>
  <c r="V69" i="5" s="1"/>
  <c r="CT68" i="5"/>
  <c r="CG68" i="5"/>
  <c r="BT68" i="5"/>
  <c r="BH68" i="5"/>
  <c r="AU68" i="5"/>
  <c r="AH68" i="5"/>
  <c r="CW67" i="5"/>
  <c r="CK67" i="5"/>
  <c r="BX67" i="5"/>
  <c r="BK67" i="5"/>
  <c r="AX67" i="5"/>
  <c r="AK67" i="5"/>
  <c r="Y67" i="5"/>
  <c r="DB66" i="5"/>
  <c r="CR66" i="5"/>
  <c r="CH66" i="5"/>
  <c r="BV66" i="5"/>
  <c r="BL66" i="5"/>
  <c r="BB66" i="5"/>
  <c r="AP66" i="5"/>
  <c r="AF66" i="5"/>
  <c r="CY65" i="5"/>
  <c r="CO65" i="5"/>
  <c r="CE65" i="5"/>
  <c r="BS65" i="5"/>
  <c r="BI65" i="5"/>
  <c r="AY65" i="5"/>
  <c r="AP65" i="5"/>
  <c r="AH65" i="5"/>
  <c r="Z65" i="5"/>
  <c r="R65" i="5"/>
  <c r="CY64" i="5"/>
  <c r="CQ64" i="5"/>
  <c r="CI64" i="5"/>
  <c r="CA64" i="5"/>
  <c r="BS64" i="5"/>
  <c r="BK64" i="5"/>
  <c r="BC64" i="5"/>
  <c r="AU64" i="5"/>
  <c r="AM64" i="5"/>
  <c r="AE64" i="5"/>
  <c r="O64" i="5"/>
  <c r="CV63" i="5"/>
  <c r="CN63" i="5"/>
  <c r="CF63" i="5"/>
  <c r="BX63" i="5"/>
  <c r="BP63" i="5"/>
  <c r="BH63" i="5"/>
  <c r="AZ63" i="5"/>
  <c r="AR63" i="5"/>
  <c r="AJ63" i="5"/>
  <c r="AB63" i="5"/>
  <c r="DA62" i="5"/>
  <c r="CS62" i="5"/>
  <c r="CK62" i="5"/>
  <c r="CC62" i="5"/>
  <c r="BU62" i="5"/>
  <c r="BM62" i="5"/>
  <c r="AW62" i="5"/>
  <c r="AO62" i="5"/>
  <c r="AG62" i="5"/>
  <c r="Y62" i="5"/>
  <c r="CX61" i="5"/>
  <c r="CP61" i="5"/>
  <c r="CH61" i="5"/>
  <c r="BZ61" i="5"/>
  <c r="BR61" i="5"/>
  <c r="BJ61" i="5"/>
  <c r="BB61" i="5"/>
  <c r="AT61" i="5"/>
  <c r="AL61" i="5"/>
  <c r="AD61" i="5"/>
  <c r="N61" i="5"/>
  <c r="CU60" i="5"/>
  <c r="CM60" i="5"/>
  <c r="CE60" i="5"/>
  <c r="BW60" i="5"/>
  <c r="BO60" i="5"/>
  <c r="BG60" i="5"/>
  <c r="AY60" i="5"/>
  <c r="AQ60" i="5"/>
  <c r="AI60" i="5"/>
  <c r="AA60" i="5"/>
  <c r="CZ59" i="5"/>
  <c r="CR59" i="5"/>
  <c r="CJ59" i="5"/>
  <c r="CB59" i="5"/>
  <c r="BT59" i="5"/>
  <c r="BL59" i="5"/>
  <c r="BD59" i="5"/>
  <c r="AV59" i="5"/>
  <c r="AN59" i="5"/>
  <c r="AF59" i="5"/>
  <c r="X59" i="5"/>
  <c r="P59" i="5"/>
  <c r="CW58" i="5"/>
  <c r="CO58" i="5"/>
  <c r="CG58" i="5"/>
  <c r="BY58" i="5"/>
  <c r="BQ58" i="5"/>
  <c r="BI58" i="5"/>
  <c r="BA58" i="5"/>
  <c r="AS58" i="5"/>
  <c r="AK58" i="5"/>
  <c r="AC58" i="5"/>
  <c r="DB57" i="5"/>
  <c r="CT57" i="5"/>
  <c r="CL57" i="5"/>
  <c r="CD57" i="5"/>
  <c r="BV57" i="5"/>
  <c r="BN57" i="5"/>
  <c r="BF57" i="5"/>
  <c r="AX57" i="5"/>
  <c r="AP57" i="5"/>
  <c r="AH57" i="5"/>
  <c r="Z57" i="5"/>
  <c r="R57" i="5"/>
  <c r="CY56" i="5"/>
  <c r="CQ56" i="5"/>
  <c r="CI56" i="5"/>
  <c r="CA56" i="5"/>
  <c r="BS56" i="5"/>
  <c r="BK56" i="5"/>
  <c r="BC56" i="5"/>
  <c r="AU56" i="5"/>
  <c r="AM56" i="5"/>
  <c r="AE56" i="5"/>
  <c r="O56" i="5"/>
  <c r="CV55" i="5"/>
  <c r="CN55" i="5"/>
  <c r="CF55" i="5"/>
  <c r="BX55" i="5"/>
  <c r="BP55" i="5"/>
  <c r="BH55" i="5"/>
  <c r="AZ55" i="5"/>
  <c r="AR55" i="5"/>
  <c r="AJ55" i="5"/>
  <c r="AB55" i="5"/>
  <c r="DA54" i="5"/>
  <c r="CS54" i="5"/>
  <c r="CK54" i="5"/>
  <c r="CC54" i="5"/>
  <c r="BU54" i="5"/>
  <c r="BM54" i="5"/>
  <c r="AW54" i="5"/>
  <c r="AO54" i="5"/>
  <c r="AG54" i="5"/>
  <c r="Y54" i="5"/>
  <c r="CX53" i="5"/>
  <c r="CP53" i="5"/>
  <c r="CH53" i="5"/>
  <c r="BZ53" i="5"/>
  <c r="BR53" i="5"/>
  <c r="BJ53" i="5"/>
  <c r="BB53" i="5"/>
  <c r="AT53" i="5"/>
  <c r="AL53" i="5"/>
  <c r="AD53" i="5"/>
  <c r="N53" i="5"/>
  <c r="CU52" i="5"/>
  <c r="CM52" i="5"/>
  <c r="CE52" i="5"/>
  <c r="BW52" i="5"/>
  <c r="BO52" i="5"/>
  <c r="BG52" i="5"/>
  <c r="AY52" i="5"/>
  <c r="AQ52" i="5"/>
  <c r="AI52" i="5"/>
  <c r="AA52" i="5"/>
  <c r="CZ51" i="5"/>
  <c r="CR51" i="5"/>
  <c r="CJ51" i="5"/>
  <c r="CB51" i="5"/>
  <c r="BT51" i="5"/>
  <c r="BL51" i="5"/>
  <c r="BD51" i="5"/>
  <c r="AV51" i="5"/>
  <c r="AN51" i="5"/>
  <c r="AF51" i="5"/>
  <c r="X51" i="5"/>
  <c r="P51" i="5"/>
  <c r="CW50" i="5"/>
  <c r="CO50" i="5"/>
  <c r="CG50" i="5"/>
  <c r="BY50" i="5"/>
  <c r="BQ50" i="5"/>
  <c r="BI50" i="5"/>
  <c r="BA50" i="5"/>
  <c r="AS50" i="5"/>
  <c r="AK50" i="5"/>
  <c r="AC50" i="5"/>
  <c r="DB49" i="5"/>
  <c r="CT49" i="5"/>
  <c r="CL49" i="5"/>
  <c r="CD49" i="5"/>
  <c r="BV49" i="5"/>
  <c r="BN49" i="5"/>
  <c r="BF49" i="5"/>
  <c r="AX49" i="5"/>
  <c r="AP49" i="5"/>
  <c r="AH49" i="5"/>
  <c r="Z49" i="5"/>
  <c r="R49" i="5"/>
  <c r="CY48" i="5"/>
  <c r="CQ48" i="5"/>
  <c r="CI48" i="5"/>
  <c r="CA48" i="5"/>
  <c r="BS48" i="5"/>
  <c r="BK48" i="5"/>
  <c r="BC48" i="5"/>
  <c r="AU48" i="5"/>
  <c r="AM48" i="5"/>
  <c r="AE48" i="5"/>
  <c r="O48" i="5"/>
  <c r="CV47" i="5"/>
  <c r="CN47" i="5"/>
  <c r="CF47" i="5"/>
  <c r="BX47" i="5"/>
  <c r="BP47" i="5"/>
  <c r="BH47" i="5"/>
  <c r="AZ47" i="5"/>
  <c r="AR47" i="5"/>
  <c r="AJ47" i="5"/>
  <c r="AB47" i="5"/>
  <c r="DA46" i="5"/>
  <c r="CS46" i="5"/>
  <c r="CK46" i="5"/>
  <c r="CC46" i="5"/>
  <c r="BU46" i="5"/>
  <c r="BM46" i="5"/>
  <c r="AW46" i="5"/>
  <c r="AO46" i="5"/>
  <c r="AG46" i="5"/>
  <c r="Y46" i="5"/>
  <c r="CX45" i="5"/>
  <c r="CP45" i="5"/>
  <c r="CH45" i="5"/>
  <c r="BZ45" i="5"/>
  <c r="BR45" i="5"/>
  <c r="BJ45" i="5"/>
  <c r="BB45" i="5"/>
  <c r="AT45" i="5"/>
  <c r="AL45" i="5"/>
  <c r="AD45" i="5"/>
  <c r="N45" i="5"/>
  <c r="CU44" i="5"/>
  <c r="CM44" i="5"/>
  <c r="CE44" i="5"/>
  <c r="BW44" i="5"/>
  <c r="BO44" i="5"/>
  <c r="BG44" i="5"/>
  <c r="AY44" i="5"/>
  <c r="AQ44" i="5"/>
  <c r="AI44" i="5"/>
  <c r="AA44" i="5"/>
  <c r="CZ43" i="5"/>
  <c r="CR43" i="5"/>
  <c r="CJ43" i="5"/>
  <c r="CB43" i="5"/>
  <c r="BT43" i="5"/>
  <c r="BL43" i="5"/>
  <c r="BD43" i="5"/>
  <c r="AV43" i="5"/>
  <c r="AN43" i="5"/>
  <c r="AF43" i="5"/>
  <c r="X43" i="5"/>
  <c r="P43" i="5"/>
  <c r="CW42" i="5"/>
  <c r="CO42" i="5"/>
  <c r="CG42" i="5"/>
  <c r="BY42" i="5"/>
  <c r="BQ42" i="5"/>
  <c r="BI42" i="5"/>
  <c r="BA42" i="5"/>
  <c r="AS42" i="5"/>
  <c r="AK42" i="5"/>
  <c r="AC42" i="5"/>
  <c r="DB41" i="5"/>
  <c r="CT41" i="5"/>
  <c r="CL41" i="5"/>
  <c r="CD41" i="5"/>
  <c r="BV41" i="5"/>
  <c r="BN41" i="5"/>
  <c r="BF41" i="5"/>
  <c r="AX41" i="5"/>
  <c r="AP41" i="5"/>
  <c r="AH41" i="5"/>
  <c r="Z41" i="5"/>
  <c r="R41" i="5"/>
  <c r="CY40" i="5"/>
  <c r="CQ40" i="5"/>
  <c r="CI40" i="5"/>
  <c r="CA40" i="5"/>
  <c r="BS40" i="5"/>
  <c r="BK40" i="5"/>
  <c r="BC40" i="5"/>
  <c r="AU40" i="5"/>
  <c r="AM40" i="5"/>
  <c r="AE40" i="5"/>
  <c r="O40" i="5"/>
  <c r="CV39" i="5"/>
  <c r="CN39" i="5"/>
  <c r="CF39" i="5"/>
  <c r="BX39" i="5"/>
  <c r="BP39" i="5"/>
  <c r="BH39" i="5"/>
  <c r="AZ39" i="5"/>
  <c r="AR39" i="5"/>
  <c r="AJ39" i="5"/>
  <c r="AB39" i="5"/>
  <c r="DA38" i="5"/>
  <c r="CS38" i="5"/>
  <c r="CK38" i="5"/>
  <c r="CC38" i="5"/>
  <c r="BU38" i="5"/>
  <c r="BM38" i="5"/>
  <c r="AW38" i="5"/>
  <c r="AO38" i="5"/>
  <c r="AG38" i="5"/>
  <c r="Y38" i="5"/>
  <c r="CX37" i="5"/>
  <c r="CP37" i="5"/>
  <c r="CH37" i="5"/>
  <c r="BZ37" i="5"/>
  <c r="BR37" i="5"/>
  <c r="BJ37" i="5"/>
  <c r="BB37" i="5"/>
  <c r="AT37" i="5"/>
  <c r="AL37" i="5"/>
  <c r="AD37" i="5"/>
  <c r="N37" i="5"/>
  <c r="CU36" i="5"/>
  <c r="CM36" i="5"/>
  <c r="CE36" i="5"/>
  <c r="BW36" i="5"/>
  <c r="BO36" i="5"/>
  <c r="BG36" i="5"/>
  <c r="AY36" i="5"/>
  <c r="AQ36" i="5"/>
  <c r="AI36" i="5"/>
  <c r="AA36" i="5"/>
  <c r="CZ35" i="5"/>
  <c r="CR35" i="5"/>
  <c r="CJ35" i="5"/>
  <c r="CB35" i="5"/>
  <c r="BT35" i="5"/>
  <c r="BL35" i="5"/>
  <c r="BD35" i="5"/>
  <c r="AV35" i="5"/>
  <c r="AN35" i="5"/>
  <c r="AF35" i="5"/>
  <c r="X35" i="5"/>
  <c r="P35" i="5"/>
  <c r="CW34" i="5"/>
  <c r="CO34" i="5"/>
  <c r="CG34" i="5"/>
  <c r="BY34" i="5"/>
  <c r="BQ34" i="5"/>
  <c r="BI34" i="5"/>
  <c r="BA34" i="5"/>
  <c r="AS34" i="5"/>
  <c r="AK34" i="5"/>
  <c r="AC34" i="5"/>
  <c r="DB33" i="5"/>
  <c r="CT33" i="5"/>
  <c r="CL33" i="5"/>
  <c r="CD33" i="5"/>
  <c r="BV33" i="5"/>
  <c r="BN33" i="5"/>
  <c r="BF33" i="5"/>
  <c r="AX33" i="5"/>
  <c r="AP33" i="5"/>
  <c r="AH33" i="5"/>
  <c r="Z33" i="5"/>
  <c r="R33" i="5"/>
  <c r="CY32" i="5"/>
  <c r="CQ32" i="5"/>
  <c r="CI32" i="5"/>
  <c r="CA32" i="5"/>
  <c r="BS32" i="5"/>
  <c r="BK32" i="5"/>
  <c r="BC32" i="5"/>
  <c r="AU32" i="5"/>
  <c r="AM32" i="5"/>
  <c r="AE32" i="5"/>
  <c r="O32" i="5"/>
  <c r="CV31" i="5"/>
  <c r="CN31" i="5"/>
  <c r="CF31" i="5"/>
  <c r="BX31" i="5"/>
  <c r="BP31" i="5"/>
  <c r="BH31" i="5"/>
  <c r="AZ31" i="5"/>
  <c r="AR31" i="5"/>
  <c r="AJ31" i="5"/>
  <c r="AB31" i="5"/>
  <c r="DA30" i="5"/>
  <c r="CS30" i="5"/>
  <c r="CK30" i="5"/>
  <c r="CC30" i="5"/>
  <c r="BU30" i="5"/>
  <c r="BM30" i="5"/>
  <c r="AW30" i="5"/>
  <c r="AO30" i="5"/>
  <c r="AG30" i="5"/>
  <c r="Y30" i="5"/>
  <c r="CX29" i="5"/>
  <c r="CP29" i="5"/>
  <c r="CH29" i="5"/>
  <c r="BZ29" i="5"/>
  <c r="BR29" i="5"/>
  <c r="BJ29" i="5"/>
  <c r="BB29" i="5"/>
  <c r="AT29" i="5"/>
  <c r="AL29" i="5"/>
  <c r="AD29" i="5"/>
  <c r="N29" i="5"/>
  <c r="CU28" i="5"/>
  <c r="CM28" i="5"/>
  <c r="CE28" i="5"/>
  <c r="BW28" i="5"/>
  <c r="BO28" i="5"/>
  <c r="BG28" i="5"/>
  <c r="AY28" i="5"/>
  <c r="AQ28" i="5"/>
  <c r="AI28" i="5"/>
  <c r="AA28" i="5"/>
  <c r="CZ27" i="5"/>
  <c r="CR27" i="5"/>
  <c r="CJ27" i="5"/>
  <c r="CB27" i="5"/>
  <c r="BT27" i="5"/>
  <c r="BL27" i="5"/>
  <c r="BD27" i="5"/>
  <c r="AV27" i="5"/>
  <c r="AN27" i="5"/>
  <c r="AF27" i="5"/>
  <c r="X27" i="5"/>
  <c r="P27" i="5"/>
  <c r="CW26" i="5"/>
  <c r="CO26" i="5"/>
  <c r="CG26" i="5"/>
  <c r="BY26" i="5"/>
  <c r="BQ26" i="5"/>
  <c r="BI26" i="5"/>
  <c r="BA26" i="5"/>
  <c r="AS26" i="5"/>
  <c r="AK26" i="5"/>
  <c r="AC26" i="5"/>
  <c r="DB25" i="5"/>
  <c r="CT25" i="5"/>
  <c r="CL25" i="5"/>
  <c r="CD25" i="5"/>
  <c r="BV25" i="5"/>
  <c r="BN25" i="5"/>
  <c r="BF25" i="5"/>
  <c r="AX25" i="5"/>
  <c r="AP25" i="5"/>
  <c r="AH25" i="5"/>
  <c r="Z25" i="5"/>
  <c r="R25" i="5"/>
  <c r="CY24" i="5"/>
  <c r="CQ24" i="5"/>
  <c r="CI24" i="5"/>
  <c r="CA24" i="5"/>
  <c r="BS24" i="5"/>
  <c r="BK24" i="5"/>
  <c r="BC24" i="5"/>
  <c r="AU24" i="5"/>
  <c r="AM24" i="5"/>
  <c r="AE24" i="5"/>
  <c r="O24" i="5"/>
  <c r="CV23" i="5"/>
  <c r="CN23" i="5"/>
  <c r="CF23" i="5"/>
  <c r="BX23" i="5"/>
  <c r="BP23" i="5"/>
  <c r="BH23" i="5"/>
  <c r="AZ23" i="5"/>
  <c r="AR23" i="5"/>
  <c r="AJ23" i="5"/>
  <c r="AB23" i="5"/>
  <c r="DA22" i="5"/>
  <c r="CS22" i="5"/>
  <c r="CK22" i="5"/>
  <c r="CC22" i="5"/>
  <c r="BU22" i="5"/>
  <c r="BM22" i="5"/>
  <c r="AW22" i="5"/>
  <c r="AO22" i="5"/>
  <c r="AG22" i="5"/>
  <c r="Y22" i="5"/>
  <c r="CX21" i="5"/>
  <c r="CP21" i="5"/>
  <c r="CH21" i="5"/>
  <c r="BZ21" i="5"/>
  <c r="BR21" i="5"/>
  <c r="BJ21" i="5"/>
  <c r="BB21" i="5"/>
  <c r="AT21" i="5"/>
  <c r="AL21" i="5"/>
  <c r="AD21" i="5"/>
  <c r="N21" i="5"/>
  <c r="CU20" i="5"/>
  <c r="CM20" i="5"/>
  <c r="CE20" i="5"/>
  <c r="BW20" i="5"/>
  <c r="BO20" i="5"/>
  <c r="BG20" i="5"/>
  <c r="AY20" i="5"/>
  <c r="AQ20" i="5"/>
  <c r="CU140" i="5"/>
  <c r="AZ135" i="5"/>
  <c r="CT129" i="5"/>
  <c r="AY124" i="5"/>
  <c r="CJ121" i="5"/>
  <c r="BK120" i="5"/>
  <c r="CH119" i="5"/>
  <c r="AY118" i="5"/>
  <c r="CB117" i="5"/>
  <c r="P117" i="5"/>
  <c r="AS116" i="5"/>
  <c r="BV115" i="5"/>
  <c r="CY114" i="5"/>
  <c r="AM114" i="5"/>
  <c r="BP113" i="5"/>
  <c r="CS112" i="5"/>
  <c r="AG112" i="5"/>
  <c r="BJ111" i="5"/>
  <c r="CM110" i="5"/>
  <c r="AA110" i="5"/>
  <c r="BD109" i="5"/>
  <c r="CG108" i="5"/>
  <c r="AX107" i="5"/>
  <c r="CA106" i="5"/>
  <c r="O106" i="5"/>
  <c r="AR105" i="5"/>
  <c r="BU104" i="5"/>
  <c r="CX103" i="5"/>
  <c r="AL103" i="5"/>
  <c r="BO102" i="5"/>
  <c r="CR101" i="5"/>
  <c r="AH101" i="5"/>
  <c r="CQ100" i="5"/>
  <c r="BK100" i="5"/>
  <c r="AE100" i="5"/>
  <c r="CN99" i="5"/>
  <c r="BH99" i="5"/>
  <c r="AB99" i="5"/>
  <c r="CK98" i="5"/>
  <c r="Y98" i="5"/>
  <c r="CH97" i="5"/>
  <c r="BB97" i="5"/>
  <c r="CE96" i="5"/>
  <c r="AY96" i="5"/>
  <c r="CB95" i="5"/>
  <c r="AV95" i="5"/>
  <c r="P95" i="5"/>
  <c r="BY94" i="5"/>
  <c r="AS94" i="5"/>
  <c r="DB93" i="5"/>
  <c r="BV93" i="5"/>
  <c r="AP93" i="5"/>
  <c r="CY92" i="5"/>
  <c r="BS92" i="5"/>
  <c r="AM92" i="5"/>
  <c r="CV91" i="5"/>
  <c r="BP91" i="5"/>
  <c r="AJ91" i="5"/>
  <c r="CS90" i="5"/>
  <c r="BM90" i="5"/>
  <c r="AG90" i="5"/>
  <c r="CP89" i="5"/>
  <c r="BJ89" i="5"/>
  <c r="AD89" i="5"/>
  <c r="CM88" i="5"/>
  <c r="BG88" i="5"/>
  <c r="AA88" i="5"/>
  <c r="CJ87" i="5"/>
  <c r="BD87" i="5"/>
  <c r="X87" i="5"/>
  <c r="CG86" i="5"/>
  <c r="BA86" i="5"/>
  <c r="CD85" i="5"/>
  <c r="AX85" i="5"/>
  <c r="R85" i="5"/>
  <c r="CA84" i="5"/>
  <c r="AU84" i="5"/>
  <c r="O84" i="5"/>
  <c r="BX83" i="5"/>
  <c r="AR83" i="5"/>
  <c r="DA82" i="5"/>
  <c r="BU82" i="5"/>
  <c r="AO82" i="5"/>
  <c r="CX81" i="5"/>
  <c r="BR81" i="5"/>
  <c r="AL81" i="5"/>
  <c r="CU80" i="5"/>
  <c r="BO80" i="5"/>
  <c r="AI80" i="5"/>
  <c r="CR79" i="5"/>
  <c r="BL79" i="5"/>
  <c r="AN79" i="5"/>
  <c r="CM78" i="5"/>
  <c r="BQ78" i="5"/>
  <c r="AV78" i="5"/>
  <c r="AA78" i="5"/>
  <c r="CT77" i="5"/>
  <c r="BY77" i="5"/>
  <c r="BD77" i="5"/>
  <c r="AH77" i="5"/>
  <c r="DB76" i="5"/>
  <c r="CG76" i="5"/>
  <c r="BK76" i="5"/>
  <c r="AP76" i="5"/>
  <c r="CN75" i="5"/>
  <c r="BS75" i="5"/>
  <c r="AX75" i="5"/>
  <c r="AB75" i="5"/>
  <c r="CV74" i="5"/>
  <c r="CA74" i="5"/>
  <c r="AJ74" i="5"/>
  <c r="O74" i="5"/>
  <c r="CH73" i="5"/>
  <c r="BP73" i="5"/>
  <c r="AZ73" i="5"/>
  <c r="AJ73" i="5"/>
  <c r="CS72" i="5"/>
  <c r="CE72" i="5"/>
  <c r="BR72" i="5"/>
  <c r="AR72" i="5"/>
  <c r="AF72" i="5"/>
  <c r="CU71" i="5"/>
  <c r="CH71" i="5"/>
  <c r="BU71" i="5"/>
  <c r="BI71" i="5"/>
  <c r="AV71" i="5"/>
  <c r="AI71" i="5"/>
  <c r="CX70" i="5"/>
  <c r="CL70" i="5"/>
  <c r="BY70" i="5"/>
  <c r="BL70" i="5"/>
  <c r="AY70" i="5"/>
  <c r="AL70" i="5"/>
  <c r="Z70" i="5"/>
  <c r="DB69" i="5"/>
  <c r="CO69" i="5"/>
  <c r="CB69" i="5"/>
  <c r="BO69" i="5"/>
  <c r="BC69" i="5"/>
  <c r="AP69" i="5"/>
  <c r="AC69" i="5"/>
  <c r="P69" i="5"/>
  <c r="CR68" i="5"/>
  <c r="CF68" i="5"/>
  <c r="BS68" i="5"/>
  <c r="BF68" i="5"/>
  <c r="AS68" i="5"/>
  <c r="AF68" i="5"/>
  <c r="CV67" i="5"/>
  <c r="CI67" i="5"/>
  <c r="BV67" i="5"/>
  <c r="BI67" i="5"/>
  <c r="AW67" i="5"/>
  <c r="AJ67" i="5"/>
  <c r="DA66" i="5"/>
  <c r="CQ66" i="5"/>
  <c r="CF66" i="5"/>
  <c r="BU66" i="5"/>
  <c r="BK66" i="5"/>
  <c r="AZ66" i="5"/>
  <c r="AO66" i="5"/>
  <c r="AE66" i="5"/>
  <c r="CX65" i="5"/>
  <c r="CN65" i="5"/>
  <c r="CC65" i="5"/>
  <c r="BR65" i="5"/>
  <c r="BH65" i="5"/>
  <c r="AW65" i="5"/>
  <c r="AO65" i="5"/>
  <c r="AG65" i="5"/>
  <c r="Y65" i="5"/>
  <c r="CX64" i="5"/>
  <c r="CP64" i="5"/>
  <c r="CH64" i="5"/>
  <c r="BZ64" i="5"/>
  <c r="BR64" i="5"/>
  <c r="BJ64" i="5"/>
  <c r="BB64" i="5"/>
  <c r="AT64" i="5"/>
  <c r="AL64" i="5"/>
  <c r="AD64" i="5"/>
  <c r="N64" i="5"/>
  <c r="CU63" i="5"/>
  <c r="CM63" i="5"/>
  <c r="CE63" i="5"/>
  <c r="BW63" i="5"/>
  <c r="BO63" i="5"/>
  <c r="BG63" i="5"/>
  <c r="AY63" i="5"/>
  <c r="AQ63" i="5"/>
  <c r="AI63" i="5"/>
  <c r="AA63" i="5"/>
  <c r="CZ62" i="5"/>
  <c r="CR62" i="5"/>
  <c r="CJ62" i="5"/>
  <c r="CB62" i="5"/>
  <c r="BT62" i="5"/>
  <c r="BL62" i="5"/>
  <c r="BD62" i="5"/>
  <c r="AV62" i="5"/>
  <c r="AN62" i="5"/>
  <c r="AF62" i="5"/>
  <c r="X62" i="5"/>
  <c r="P62" i="5"/>
  <c r="CW61" i="5"/>
  <c r="CO61" i="5"/>
  <c r="CG61" i="5"/>
  <c r="BY61" i="5"/>
  <c r="BQ61" i="5"/>
  <c r="BI61" i="5"/>
  <c r="BA61" i="5"/>
  <c r="AS61" i="5"/>
  <c r="AK61" i="5"/>
  <c r="AC61" i="5"/>
  <c r="DB60" i="5"/>
  <c r="CT60" i="5"/>
  <c r="CL60" i="5"/>
  <c r="CD60" i="5"/>
  <c r="BV60" i="5"/>
  <c r="BN60" i="5"/>
  <c r="BF60" i="5"/>
  <c r="AX60" i="5"/>
  <c r="AP60" i="5"/>
  <c r="AH60" i="5"/>
  <c r="Z60" i="5"/>
  <c r="R60" i="5"/>
  <c r="CY59" i="5"/>
  <c r="CQ59" i="5"/>
  <c r="CI59" i="5"/>
  <c r="CA59" i="5"/>
  <c r="BS59" i="5"/>
  <c r="BK59" i="5"/>
  <c r="BC59" i="5"/>
  <c r="AU59" i="5"/>
  <c r="AM59" i="5"/>
  <c r="AE59" i="5"/>
  <c r="O59" i="5"/>
  <c r="CV58" i="5"/>
  <c r="CN58" i="5"/>
  <c r="CF58" i="5"/>
  <c r="BX58" i="5"/>
  <c r="BP58" i="5"/>
  <c r="BH58" i="5"/>
  <c r="AZ58" i="5"/>
  <c r="AR58" i="5"/>
  <c r="BE58" i="5" s="1"/>
  <c r="AJ58" i="5"/>
  <c r="AB58" i="5"/>
  <c r="DA57" i="5"/>
  <c r="CS57" i="5"/>
  <c r="CK57" i="5"/>
  <c r="CC57" i="5"/>
  <c r="BU57" i="5"/>
  <c r="BM57" i="5"/>
  <c r="AW57" i="5"/>
  <c r="AO57" i="5"/>
  <c r="AG57" i="5"/>
  <c r="Y57" i="5"/>
  <c r="CX56" i="5"/>
  <c r="CP56" i="5"/>
  <c r="CH56" i="5"/>
  <c r="BZ56" i="5"/>
  <c r="BR56" i="5"/>
  <c r="BJ56" i="5"/>
  <c r="BB56" i="5"/>
  <c r="AT56" i="5"/>
  <c r="AL56" i="5"/>
  <c r="AD56" i="5"/>
  <c r="N56" i="5"/>
  <c r="CU55" i="5"/>
  <c r="CM55" i="5"/>
  <c r="CE55" i="5"/>
  <c r="BW55" i="5"/>
  <c r="BO55" i="5"/>
  <c r="BG55" i="5"/>
  <c r="AY55" i="5"/>
  <c r="AQ55" i="5"/>
  <c r="AI55" i="5"/>
  <c r="AA55" i="5"/>
  <c r="CZ54" i="5"/>
  <c r="CR54" i="5"/>
  <c r="CJ54" i="5"/>
  <c r="CB54" i="5"/>
  <c r="BT54" i="5"/>
  <c r="BL54" i="5"/>
  <c r="BD54" i="5"/>
  <c r="AV54" i="5"/>
  <c r="AN54" i="5"/>
  <c r="AF54" i="5"/>
  <c r="X54" i="5"/>
  <c r="P54" i="5"/>
  <c r="CW53" i="5"/>
  <c r="CO53" i="5"/>
  <c r="CG53" i="5"/>
  <c r="BY53" i="5"/>
  <c r="BQ53" i="5"/>
  <c r="BI53" i="5"/>
  <c r="BA53" i="5"/>
  <c r="AS53" i="5"/>
  <c r="AK53" i="5"/>
  <c r="AC53" i="5"/>
  <c r="DB52" i="5"/>
  <c r="CT52" i="5"/>
  <c r="CL52" i="5"/>
  <c r="CD52" i="5"/>
  <c r="BV52" i="5"/>
  <c r="BN52" i="5"/>
  <c r="BF52" i="5"/>
  <c r="AX52" i="5"/>
  <c r="AP52" i="5"/>
  <c r="AH52" i="5"/>
  <c r="Z52" i="5"/>
  <c r="R52" i="5"/>
  <c r="CY51" i="5"/>
  <c r="CQ51" i="5"/>
  <c r="CI51" i="5"/>
  <c r="CA51" i="5"/>
  <c r="BS51" i="5"/>
  <c r="BK51" i="5"/>
  <c r="BC51" i="5"/>
  <c r="AU51" i="5"/>
  <c r="AM51" i="5"/>
  <c r="AE51" i="5"/>
  <c r="O51" i="5"/>
  <c r="CV50" i="5"/>
  <c r="CN50" i="5"/>
  <c r="CF50" i="5"/>
  <c r="BX50" i="5"/>
  <c r="BP50" i="5"/>
  <c r="BH50" i="5"/>
  <c r="AZ50" i="5"/>
  <c r="AR50" i="5"/>
  <c r="AJ50" i="5"/>
  <c r="AB50" i="5"/>
  <c r="DA49" i="5"/>
  <c r="CS49" i="5"/>
  <c r="CK49" i="5"/>
  <c r="CC49" i="5"/>
  <c r="BU49" i="5"/>
  <c r="BM49" i="5"/>
  <c r="AW49" i="5"/>
  <c r="AO49" i="5"/>
  <c r="AG49" i="5"/>
  <c r="Y49" i="5"/>
  <c r="CX48" i="5"/>
  <c r="CP48" i="5"/>
  <c r="CH48" i="5"/>
  <c r="BZ48" i="5"/>
  <c r="BR48" i="5"/>
  <c r="BJ48" i="5"/>
  <c r="BB48" i="5"/>
  <c r="AT48" i="5"/>
  <c r="AL48" i="5"/>
  <c r="AD48" i="5"/>
  <c r="N48" i="5"/>
  <c r="CU47" i="5"/>
  <c r="CM47" i="5"/>
  <c r="CE47" i="5"/>
  <c r="BW47" i="5"/>
  <c r="BO47" i="5"/>
  <c r="BG47" i="5"/>
  <c r="AY47" i="5"/>
  <c r="AQ47" i="5"/>
  <c r="AI47" i="5"/>
  <c r="AA47" i="5"/>
  <c r="CZ46" i="5"/>
  <c r="CR46" i="5"/>
  <c r="CJ46" i="5"/>
  <c r="CB46" i="5"/>
  <c r="BT46" i="5"/>
  <c r="BL46" i="5"/>
  <c r="BD46" i="5"/>
  <c r="AV46" i="5"/>
  <c r="AN46" i="5"/>
  <c r="AF46" i="5"/>
  <c r="X46" i="5"/>
  <c r="P46" i="5"/>
  <c r="CW45" i="5"/>
  <c r="CO45" i="5"/>
  <c r="CG45" i="5"/>
  <c r="BY45" i="5"/>
  <c r="BQ45" i="5"/>
  <c r="BI45" i="5"/>
  <c r="BA45" i="5"/>
  <c r="AS45" i="5"/>
  <c r="AK45" i="5"/>
  <c r="AC45" i="5"/>
  <c r="DB44" i="5"/>
  <c r="CT44" i="5"/>
  <c r="CL44" i="5"/>
  <c r="CD44" i="5"/>
  <c r="BV44" i="5"/>
  <c r="BN44" i="5"/>
  <c r="BF44" i="5"/>
  <c r="AX44" i="5"/>
  <c r="AP44" i="5"/>
  <c r="AH44" i="5"/>
  <c r="Z44" i="5"/>
  <c r="R44" i="5"/>
  <c r="CY43" i="5"/>
  <c r="CQ43" i="5"/>
  <c r="CI43" i="5"/>
  <c r="CA43" i="5"/>
  <c r="BS43" i="5"/>
  <c r="BK43" i="5"/>
  <c r="BC43" i="5"/>
  <c r="AU43" i="5"/>
  <c r="AM43" i="5"/>
  <c r="AE43" i="5"/>
  <c r="O43" i="5"/>
  <c r="CV42" i="5"/>
  <c r="CN42" i="5"/>
  <c r="CF42" i="5"/>
  <c r="BX42" i="5"/>
  <c r="BP42" i="5"/>
  <c r="BH42" i="5"/>
  <c r="AZ42" i="5"/>
  <c r="AR42" i="5"/>
  <c r="AJ42" i="5"/>
  <c r="AB42" i="5"/>
  <c r="DA41" i="5"/>
  <c r="CS41" i="5"/>
  <c r="CK41" i="5"/>
  <c r="CC41" i="5"/>
  <c r="BU41" i="5"/>
  <c r="BM41" i="5"/>
  <c r="AW41" i="5"/>
  <c r="AO41" i="5"/>
  <c r="AG41" i="5"/>
  <c r="Y41" i="5"/>
  <c r="CX40" i="5"/>
  <c r="CP40" i="5"/>
  <c r="CH40" i="5"/>
  <c r="BZ40" i="5"/>
  <c r="BR40" i="5"/>
  <c r="BJ40" i="5"/>
  <c r="BB40" i="5"/>
  <c r="AT40" i="5"/>
  <c r="AL40" i="5"/>
  <c r="AD40" i="5"/>
  <c r="N40" i="5"/>
  <c r="CU39" i="5"/>
  <c r="CM39" i="5"/>
  <c r="CE39" i="5"/>
  <c r="BW39" i="5"/>
  <c r="BO39" i="5"/>
  <c r="BG39" i="5"/>
  <c r="AY39" i="5"/>
  <c r="AQ39" i="5"/>
  <c r="AI39" i="5"/>
  <c r="AA39" i="5"/>
  <c r="CZ38" i="5"/>
  <c r="CR38" i="5"/>
  <c r="CJ38" i="5"/>
  <c r="CB38" i="5"/>
  <c r="BT38" i="5"/>
  <c r="BL38" i="5"/>
  <c r="BD38" i="5"/>
  <c r="AV38" i="5"/>
  <c r="AN38" i="5"/>
  <c r="AF38" i="5"/>
  <c r="X38" i="5"/>
  <c r="P38" i="5"/>
  <c r="CW37" i="5"/>
  <c r="CO37" i="5"/>
  <c r="CG37" i="5"/>
  <c r="BY37" i="5"/>
  <c r="BQ37" i="5"/>
  <c r="BI37" i="5"/>
  <c r="BA37" i="5"/>
  <c r="AS37" i="5"/>
  <c r="AK37" i="5"/>
  <c r="AC37" i="5"/>
  <c r="DB36" i="5"/>
  <c r="CT36" i="5"/>
  <c r="CL36" i="5"/>
  <c r="CD36" i="5"/>
  <c r="BV36" i="5"/>
  <c r="BN36" i="5"/>
  <c r="BF36" i="5"/>
  <c r="AX36" i="5"/>
  <c r="AP36" i="5"/>
  <c r="AH36" i="5"/>
  <c r="Z36" i="5"/>
  <c r="R36" i="5"/>
  <c r="CY35" i="5"/>
  <c r="CQ35" i="5"/>
  <c r="CI35" i="5"/>
  <c r="CA35" i="5"/>
  <c r="BS35" i="5"/>
  <c r="BK35" i="5"/>
  <c r="BC35" i="5"/>
  <c r="AU35" i="5"/>
  <c r="AM35" i="5"/>
  <c r="AE35" i="5"/>
  <c r="O35" i="5"/>
  <c r="CV34" i="5"/>
  <c r="CN34" i="5"/>
  <c r="CF34" i="5"/>
  <c r="BX34" i="5"/>
  <c r="BP34" i="5"/>
  <c r="BH34" i="5"/>
  <c r="AZ34" i="5"/>
  <c r="AR34" i="5"/>
  <c r="AJ34" i="5"/>
  <c r="AB34" i="5"/>
  <c r="DA33" i="5"/>
  <c r="CS33" i="5"/>
  <c r="CK33" i="5"/>
  <c r="CC33" i="5"/>
  <c r="BU33" i="5"/>
  <c r="BM33" i="5"/>
  <c r="AW33" i="5"/>
  <c r="AO33" i="5"/>
  <c r="AG33" i="5"/>
  <c r="Y33" i="5"/>
  <c r="CX32" i="5"/>
  <c r="CP32" i="5"/>
  <c r="CH32" i="5"/>
  <c r="BZ32" i="5"/>
  <c r="BR32" i="5"/>
  <c r="BJ32" i="5"/>
  <c r="BB32" i="5"/>
  <c r="AT32" i="5"/>
  <c r="AL32" i="5"/>
  <c r="AD32" i="5"/>
  <c r="N32" i="5"/>
  <c r="CU31" i="5"/>
  <c r="CM31" i="5"/>
  <c r="CE31" i="5"/>
  <c r="BW31" i="5"/>
  <c r="BO31" i="5"/>
  <c r="BG31" i="5"/>
  <c r="AY31" i="5"/>
  <c r="AQ31" i="5"/>
  <c r="AI31" i="5"/>
  <c r="AA31" i="5"/>
  <c r="CZ30" i="5"/>
  <c r="CR30" i="5"/>
  <c r="CJ30" i="5"/>
  <c r="CB30" i="5"/>
  <c r="BT30" i="5"/>
  <c r="BL30" i="5"/>
  <c r="BD30" i="5"/>
  <c r="AV30" i="5"/>
  <c r="AN30" i="5"/>
  <c r="AF30" i="5"/>
  <c r="X30" i="5"/>
  <c r="P30" i="5"/>
  <c r="CW29" i="5"/>
  <c r="CO29" i="5"/>
  <c r="CG29" i="5"/>
  <c r="BY29" i="5"/>
  <c r="BQ29" i="5"/>
  <c r="BI29" i="5"/>
  <c r="BA29" i="5"/>
  <c r="AS29" i="5"/>
  <c r="AK29" i="5"/>
  <c r="AC29" i="5"/>
  <c r="DB28" i="5"/>
  <c r="CT28" i="5"/>
  <c r="CL28" i="5"/>
  <c r="CD28" i="5"/>
  <c r="BV28" i="5"/>
  <c r="BN28" i="5"/>
  <c r="BF28" i="5"/>
  <c r="AX28" i="5"/>
  <c r="AP28" i="5"/>
  <c r="AH28" i="5"/>
  <c r="Z28" i="5"/>
  <c r="R28" i="5"/>
  <c r="CY27" i="5"/>
  <c r="CQ27" i="5"/>
  <c r="CI27" i="5"/>
  <c r="CA27" i="5"/>
  <c r="BS27" i="5"/>
  <c r="BK27" i="5"/>
  <c r="BC27" i="5"/>
  <c r="AU27" i="5"/>
  <c r="AM27" i="5"/>
  <c r="AE27" i="5"/>
  <c r="O27" i="5"/>
  <c r="CV26" i="5"/>
  <c r="CN26" i="5"/>
  <c r="CF26" i="5"/>
  <c r="BX26" i="5"/>
  <c r="BP26" i="5"/>
  <c r="BH26" i="5"/>
  <c r="AZ26" i="5"/>
  <c r="AR26" i="5"/>
  <c r="AJ26" i="5"/>
  <c r="AB26" i="5"/>
  <c r="DA25" i="5"/>
  <c r="CS25" i="5"/>
  <c r="CK25" i="5"/>
  <c r="CC25" i="5"/>
  <c r="BU25" i="5"/>
  <c r="BM25" i="5"/>
  <c r="AW25" i="5"/>
  <c r="AO25" i="5"/>
  <c r="AG25" i="5"/>
  <c r="Y25" i="5"/>
  <c r="CX24" i="5"/>
  <c r="CP24" i="5"/>
  <c r="CH24" i="5"/>
  <c r="BZ24" i="5"/>
  <c r="BR24" i="5"/>
  <c r="BJ24" i="5"/>
  <c r="BB24" i="5"/>
  <c r="AT24" i="5"/>
  <c r="AL24" i="5"/>
  <c r="AD24" i="5"/>
  <c r="N24" i="5"/>
  <c r="CU23" i="5"/>
  <c r="CM23" i="5"/>
  <c r="CE23" i="5"/>
  <c r="BW23" i="5"/>
  <c r="BO23" i="5"/>
  <c r="BG23" i="5"/>
  <c r="AY23" i="5"/>
  <c r="AI140" i="5"/>
  <c r="CC134" i="5"/>
  <c r="AH129" i="5"/>
  <c r="CB123" i="5"/>
  <c r="BT121" i="5"/>
  <c r="BA120" i="5"/>
  <c r="BZ119" i="5"/>
  <c r="N119" i="5"/>
  <c r="AQ118" i="5"/>
  <c r="BT117" i="5"/>
  <c r="CW116" i="5"/>
  <c r="AK116" i="5"/>
  <c r="BN115" i="5"/>
  <c r="CQ114" i="5"/>
  <c r="AE114" i="5"/>
  <c r="BH113" i="5"/>
  <c r="CK112" i="5"/>
  <c r="Y112" i="5"/>
  <c r="BB111" i="5"/>
  <c r="CE110" i="5"/>
  <c r="AV109" i="5"/>
  <c r="BY108" i="5"/>
  <c r="DB107" i="5"/>
  <c r="AP107" i="5"/>
  <c r="BS106" i="5"/>
  <c r="CV105" i="5"/>
  <c r="AJ105" i="5"/>
  <c r="BM104" i="5"/>
  <c r="CP103" i="5"/>
  <c r="AD103" i="5"/>
  <c r="BG102" i="5"/>
  <c r="CJ101" i="5"/>
  <c r="AF101" i="5"/>
  <c r="CO100" i="5"/>
  <c r="BI100" i="5"/>
  <c r="AC100" i="5"/>
  <c r="CL99" i="5"/>
  <c r="BF99" i="5"/>
  <c r="Z99" i="5"/>
  <c r="CI98" i="5"/>
  <c r="BC98" i="5"/>
  <c r="CF97" i="5"/>
  <c r="AZ97" i="5"/>
  <c r="CC96" i="5"/>
  <c r="AW96" i="5"/>
  <c r="BZ95" i="5"/>
  <c r="AT95" i="5"/>
  <c r="N95" i="5"/>
  <c r="BW94" i="5"/>
  <c r="AQ94" i="5"/>
  <c r="CZ93" i="5"/>
  <c r="BT93" i="5"/>
  <c r="AN93" i="5"/>
  <c r="CW92" i="5"/>
  <c r="BQ92" i="5"/>
  <c r="AK92" i="5"/>
  <c r="CT91" i="5"/>
  <c r="BN91" i="5"/>
  <c r="AH91" i="5"/>
  <c r="CQ90" i="5"/>
  <c r="BK90" i="5"/>
  <c r="AE90" i="5"/>
  <c r="CN89" i="5"/>
  <c r="BH89" i="5"/>
  <c r="AB89" i="5"/>
  <c r="CK88" i="5"/>
  <c r="Y88" i="5"/>
  <c r="CH87" i="5"/>
  <c r="BB87" i="5"/>
  <c r="CE86" i="5"/>
  <c r="AY86" i="5"/>
  <c r="CB85" i="5"/>
  <c r="AV85" i="5"/>
  <c r="P85" i="5"/>
  <c r="BY84" i="5"/>
  <c r="AS84" i="5"/>
  <c r="DB83" i="5"/>
  <c r="BV83" i="5"/>
  <c r="AP83" i="5"/>
  <c r="CY82" i="5"/>
  <c r="BS82" i="5"/>
  <c r="AM82" i="5"/>
  <c r="CV81" i="5"/>
  <c r="BP81" i="5"/>
  <c r="AJ81" i="5"/>
  <c r="CS80" i="5"/>
  <c r="BM80" i="5"/>
  <c r="AG80" i="5"/>
  <c r="CP79" i="5"/>
  <c r="BJ79" i="5"/>
  <c r="AL79" i="5"/>
  <c r="P79" i="5"/>
  <c r="CJ78" i="5"/>
  <c r="BO78" i="5"/>
  <c r="AS78" i="5"/>
  <c r="X78" i="5"/>
  <c r="CR77" i="5"/>
  <c r="BV77" i="5"/>
  <c r="BA77" i="5"/>
  <c r="AF77" i="5"/>
  <c r="CY76" i="5"/>
  <c r="CD76" i="5"/>
  <c r="BI76" i="5"/>
  <c r="AM76" i="5"/>
  <c r="R76" i="5"/>
  <c r="S76" i="5" s="1"/>
  <c r="V76" i="5" s="1"/>
  <c r="CL75" i="5"/>
  <c r="BP75" i="5"/>
  <c r="AU75" i="5"/>
  <c r="Z75" i="5"/>
  <c r="CS74" i="5"/>
  <c r="BX74" i="5"/>
  <c r="BC74" i="5"/>
  <c r="AG74" i="5"/>
  <c r="DA73" i="5"/>
  <c r="CF73" i="5"/>
  <c r="BO73" i="5"/>
  <c r="AY73" i="5"/>
  <c r="AI73" i="5"/>
  <c r="CR72" i="5"/>
  <c r="CC72" i="5"/>
  <c r="BP72" i="5"/>
  <c r="BD72" i="5"/>
  <c r="AQ72" i="5"/>
  <c r="AD72" i="5"/>
  <c r="CS71" i="5"/>
  <c r="CG71" i="5"/>
  <c r="BT71" i="5"/>
  <c r="BG71" i="5"/>
  <c r="AT71" i="5"/>
  <c r="AG71" i="5"/>
  <c r="CW70" i="5"/>
  <c r="CJ70" i="5"/>
  <c r="BW70" i="5"/>
  <c r="BJ70" i="5"/>
  <c r="AX70" i="5"/>
  <c r="AK70" i="5"/>
  <c r="X70" i="5"/>
  <c r="CZ69" i="5"/>
  <c r="CM69" i="5"/>
  <c r="CA69" i="5"/>
  <c r="BN69" i="5"/>
  <c r="BA69" i="5"/>
  <c r="AN69" i="5"/>
  <c r="AA69" i="5"/>
  <c r="O69" i="5"/>
  <c r="CQ68" i="5"/>
  <c r="CD68" i="5"/>
  <c r="BQ68" i="5"/>
  <c r="BD68" i="5"/>
  <c r="AR68" i="5"/>
  <c r="AE68" i="5"/>
  <c r="R68" i="5"/>
  <c r="CT67" i="5"/>
  <c r="CG67" i="5"/>
  <c r="BU67" i="5"/>
  <c r="BH67" i="5"/>
  <c r="AU67" i="5"/>
  <c r="AH67" i="5"/>
  <c r="CZ66" i="5"/>
  <c r="CP66" i="5"/>
  <c r="CD66" i="5"/>
  <c r="BT66" i="5"/>
  <c r="BJ66" i="5"/>
  <c r="AX66" i="5"/>
  <c r="AN66" i="5"/>
  <c r="AD66" i="5"/>
  <c r="R66" i="5"/>
  <c r="CW65" i="5"/>
  <c r="CM65" i="5"/>
  <c r="CA65" i="5"/>
  <c r="BQ65" i="5"/>
  <c r="BG65" i="5"/>
  <c r="AV65" i="5"/>
  <c r="AN65" i="5"/>
  <c r="AF65" i="5"/>
  <c r="X65" i="5"/>
  <c r="P65" i="5"/>
  <c r="CW64" i="5"/>
  <c r="CO64" i="5"/>
  <c r="CG64" i="5"/>
  <c r="BY64" i="5"/>
  <c r="BQ64" i="5"/>
  <c r="BI64" i="5"/>
  <c r="BA64" i="5"/>
  <c r="AS64" i="5"/>
  <c r="AK64" i="5"/>
  <c r="AC64" i="5"/>
  <c r="DB63" i="5"/>
  <c r="CT63" i="5"/>
  <c r="CL63" i="5"/>
  <c r="CD63" i="5"/>
  <c r="BV63" i="5"/>
  <c r="BN63" i="5"/>
  <c r="BF63" i="5"/>
  <c r="AX63" i="5"/>
  <c r="AP63" i="5"/>
  <c r="AH63" i="5"/>
  <c r="Z63" i="5"/>
  <c r="R63" i="5"/>
  <c r="CY62" i="5"/>
  <c r="CQ62" i="5"/>
  <c r="CI62" i="5"/>
  <c r="CA62" i="5"/>
  <c r="BS62" i="5"/>
  <c r="BK62" i="5"/>
  <c r="BC62" i="5"/>
  <c r="AU62" i="5"/>
  <c r="AM62" i="5"/>
  <c r="AE62" i="5"/>
  <c r="O62" i="5"/>
  <c r="CV61" i="5"/>
  <c r="CN61" i="5"/>
  <c r="CF61" i="5"/>
  <c r="BX61" i="5"/>
  <c r="BP61" i="5"/>
  <c r="BH61" i="5"/>
  <c r="AZ61" i="5"/>
  <c r="AR61" i="5"/>
  <c r="AJ61" i="5"/>
  <c r="AB61" i="5"/>
  <c r="DA60" i="5"/>
  <c r="CS60" i="5"/>
  <c r="CK60" i="5"/>
  <c r="CC60" i="5"/>
  <c r="BU60" i="5"/>
  <c r="BM60" i="5"/>
  <c r="AW60" i="5"/>
  <c r="AO60" i="5"/>
  <c r="AG60" i="5"/>
  <c r="Y60" i="5"/>
  <c r="CX59" i="5"/>
  <c r="CP59" i="5"/>
  <c r="CH59" i="5"/>
  <c r="BZ59" i="5"/>
  <c r="BR59" i="5"/>
  <c r="BJ59" i="5"/>
  <c r="BB59" i="5"/>
  <c r="AT59" i="5"/>
  <c r="AL59" i="5"/>
  <c r="AD59" i="5"/>
  <c r="N59" i="5"/>
  <c r="CU58" i="5"/>
  <c r="CM58" i="5"/>
  <c r="CE58" i="5"/>
  <c r="BW58" i="5"/>
  <c r="BO58" i="5"/>
  <c r="BG58" i="5"/>
  <c r="AY58" i="5"/>
  <c r="AQ58" i="5"/>
  <c r="AI58" i="5"/>
  <c r="AA58" i="5"/>
  <c r="CZ57" i="5"/>
  <c r="CR57" i="5"/>
  <c r="CJ57" i="5"/>
  <c r="CB57" i="5"/>
  <c r="BT57" i="5"/>
  <c r="BL57" i="5"/>
  <c r="BD57" i="5"/>
  <c r="AV57" i="5"/>
  <c r="AN57" i="5"/>
  <c r="AF57" i="5"/>
  <c r="X57" i="5"/>
  <c r="P57" i="5"/>
  <c r="CW56" i="5"/>
  <c r="CO56" i="5"/>
  <c r="CG56" i="5"/>
  <c r="BY56" i="5"/>
  <c r="BQ56" i="5"/>
  <c r="BI56" i="5"/>
  <c r="BA56" i="5"/>
  <c r="AS56" i="5"/>
  <c r="AK56" i="5"/>
  <c r="AC56" i="5"/>
  <c r="DB55" i="5"/>
  <c r="CT55" i="5"/>
  <c r="CL55" i="5"/>
  <c r="CD55" i="5"/>
  <c r="BV55" i="5"/>
  <c r="BN55" i="5"/>
  <c r="BF55" i="5"/>
  <c r="AX55" i="5"/>
  <c r="AP55" i="5"/>
  <c r="AH55" i="5"/>
  <c r="Z55" i="5"/>
  <c r="R55" i="5"/>
  <c r="CY54" i="5"/>
  <c r="CQ54" i="5"/>
  <c r="CI54" i="5"/>
  <c r="CA54" i="5"/>
  <c r="BS54" i="5"/>
  <c r="BK54" i="5"/>
  <c r="BC54" i="5"/>
  <c r="AU54" i="5"/>
  <c r="AM54" i="5"/>
  <c r="AE54" i="5"/>
  <c r="O54" i="5"/>
  <c r="CV53" i="5"/>
  <c r="CN53" i="5"/>
  <c r="CF53" i="5"/>
  <c r="BX53" i="5"/>
  <c r="BP53" i="5"/>
  <c r="BH53" i="5"/>
  <c r="AZ53" i="5"/>
  <c r="AR53" i="5"/>
  <c r="AJ53" i="5"/>
  <c r="AB53" i="5"/>
  <c r="DA52" i="5"/>
  <c r="CS52" i="5"/>
  <c r="CK52" i="5"/>
  <c r="CC52" i="5"/>
  <c r="BU52" i="5"/>
  <c r="BM52" i="5"/>
  <c r="AW52" i="5"/>
  <c r="AO52" i="5"/>
  <c r="AG52" i="5"/>
  <c r="Y52" i="5"/>
  <c r="CX51" i="5"/>
  <c r="CP51" i="5"/>
  <c r="CH51" i="5"/>
  <c r="BZ51" i="5"/>
  <c r="BR51" i="5"/>
  <c r="BJ51" i="5"/>
  <c r="BB51" i="5"/>
  <c r="AT51" i="5"/>
  <c r="AL51" i="5"/>
  <c r="AD51" i="5"/>
  <c r="N51" i="5"/>
  <c r="CU50" i="5"/>
  <c r="CM50" i="5"/>
  <c r="CE50" i="5"/>
  <c r="BW50" i="5"/>
  <c r="BO50" i="5"/>
  <c r="BG50" i="5"/>
  <c r="AY50" i="5"/>
  <c r="AQ50" i="5"/>
  <c r="AI50" i="5"/>
  <c r="AA50" i="5"/>
  <c r="CZ49" i="5"/>
  <c r="CR49" i="5"/>
  <c r="CJ49" i="5"/>
  <c r="CB49" i="5"/>
  <c r="BT49" i="5"/>
  <c r="BL49" i="5"/>
  <c r="BD49" i="5"/>
  <c r="AV49" i="5"/>
  <c r="AN49" i="5"/>
  <c r="AF49" i="5"/>
  <c r="X49" i="5"/>
  <c r="P49" i="5"/>
  <c r="CW48" i="5"/>
  <c r="CO48" i="5"/>
  <c r="CG48" i="5"/>
  <c r="BY48" i="5"/>
  <c r="BQ48" i="5"/>
  <c r="BI48" i="5"/>
  <c r="BA48" i="5"/>
  <c r="AS48" i="5"/>
  <c r="AK48" i="5"/>
  <c r="AC48" i="5"/>
  <c r="DB47" i="5"/>
  <c r="CT47" i="5"/>
  <c r="CL47" i="5"/>
  <c r="CD47" i="5"/>
  <c r="BV47" i="5"/>
  <c r="BN47" i="5"/>
  <c r="BF47" i="5"/>
  <c r="AX47" i="5"/>
  <c r="AP47" i="5"/>
  <c r="AH47" i="5"/>
  <c r="Z47" i="5"/>
  <c r="R47" i="5"/>
  <c r="CY46" i="5"/>
  <c r="CQ46" i="5"/>
  <c r="CI46" i="5"/>
  <c r="CA46" i="5"/>
  <c r="BS46" i="5"/>
  <c r="BK46" i="5"/>
  <c r="BC46" i="5"/>
  <c r="AU46" i="5"/>
  <c r="AM46" i="5"/>
  <c r="AE46" i="5"/>
  <c r="O46" i="5"/>
  <c r="CV45" i="5"/>
  <c r="CN45" i="5"/>
  <c r="CF45" i="5"/>
  <c r="BX45" i="5"/>
  <c r="BP45" i="5"/>
  <c r="BH45" i="5"/>
  <c r="AZ45" i="5"/>
  <c r="AR45" i="5"/>
  <c r="AJ45" i="5"/>
  <c r="AB45" i="5"/>
  <c r="DA44" i="5"/>
  <c r="CS44" i="5"/>
  <c r="CK44" i="5"/>
  <c r="CC44" i="5"/>
  <c r="BU44" i="5"/>
  <c r="BM44" i="5"/>
  <c r="AW44" i="5"/>
  <c r="AO44" i="5"/>
  <c r="AG44" i="5"/>
  <c r="Y44" i="5"/>
  <c r="CX43" i="5"/>
  <c r="CP43" i="5"/>
  <c r="CH43" i="5"/>
  <c r="BZ43" i="5"/>
  <c r="BR43" i="5"/>
  <c r="BJ43" i="5"/>
  <c r="BB43" i="5"/>
  <c r="AT43" i="5"/>
  <c r="AL43" i="5"/>
  <c r="AD43" i="5"/>
  <c r="N43" i="5"/>
  <c r="CU42" i="5"/>
  <c r="CM42" i="5"/>
  <c r="CE42" i="5"/>
  <c r="BW42" i="5"/>
  <c r="BO42" i="5"/>
  <c r="BG42" i="5"/>
  <c r="AY42" i="5"/>
  <c r="AQ42" i="5"/>
  <c r="AI42" i="5"/>
  <c r="AA42" i="5"/>
  <c r="CZ41" i="5"/>
  <c r="CR41" i="5"/>
  <c r="CJ41" i="5"/>
  <c r="CB41" i="5"/>
  <c r="BT41" i="5"/>
  <c r="BL41" i="5"/>
  <c r="BD41" i="5"/>
  <c r="AV41" i="5"/>
  <c r="AN41" i="5"/>
  <c r="AF41" i="5"/>
  <c r="X41" i="5"/>
  <c r="P41" i="5"/>
  <c r="CW40" i="5"/>
  <c r="CO40" i="5"/>
  <c r="CG40" i="5"/>
  <c r="BY40" i="5"/>
  <c r="BQ40" i="5"/>
  <c r="BI40" i="5"/>
  <c r="BA40" i="5"/>
  <c r="AS40" i="5"/>
  <c r="AK40" i="5"/>
  <c r="AC40" i="5"/>
  <c r="DB39" i="5"/>
  <c r="CT39" i="5"/>
  <c r="CL39" i="5"/>
  <c r="CD39" i="5"/>
  <c r="BV39" i="5"/>
  <c r="BN39" i="5"/>
  <c r="BF39" i="5"/>
  <c r="AX39" i="5"/>
  <c r="AP39" i="5"/>
  <c r="AH39" i="5"/>
  <c r="Z39" i="5"/>
  <c r="R39" i="5"/>
  <c r="CY38" i="5"/>
  <c r="CQ38" i="5"/>
  <c r="CI38" i="5"/>
  <c r="CA38" i="5"/>
  <c r="BS38" i="5"/>
  <c r="BK38" i="5"/>
  <c r="BC38" i="5"/>
  <c r="AU38" i="5"/>
  <c r="AM38" i="5"/>
  <c r="AE38" i="5"/>
  <c r="O38" i="5"/>
  <c r="CV37" i="5"/>
  <c r="CN37" i="5"/>
  <c r="CF37" i="5"/>
  <c r="BX37" i="5"/>
  <c r="BP37" i="5"/>
  <c r="BH37" i="5"/>
  <c r="AZ37" i="5"/>
  <c r="AR37" i="5"/>
  <c r="AJ37" i="5"/>
  <c r="AB37" i="5"/>
  <c r="DA36" i="5"/>
  <c r="CS36" i="5"/>
  <c r="CK36" i="5"/>
  <c r="CC36" i="5"/>
  <c r="BU36" i="5"/>
  <c r="BM36" i="5"/>
  <c r="AW36" i="5"/>
  <c r="AO36" i="5"/>
  <c r="AG36" i="5"/>
  <c r="Y36" i="5"/>
  <c r="CX35" i="5"/>
  <c r="CP35" i="5"/>
  <c r="CH35" i="5"/>
  <c r="BZ35" i="5"/>
  <c r="BR35" i="5"/>
  <c r="BJ35" i="5"/>
  <c r="BB35" i="5"/>
  <c r="AT35" i="5"/>
  <c r="AL35" i="5"/>
  <c r="AD35" i="5"/>
  <c r="N35" i="5"/>
  <c r="CU34" i="5"/>
  <c r="CM34" i="5"/>
  <c r="CE34" i="5"/>
  <c r="BW34" i="5"/>
  <c r="BO34" i="5"/>
  <c r="BG34" i="5"/>
  <c r="AY34" i="5"/>
  <c r="AQ34" i="5"/>
  <c r="AI34" i="5"/>
  <c r="AA34" i="5"/>
  <c r="CZ33" i="5"/>
  <c r="CR33" i="5"/>
  <c r="CJ33" i="5"/>
  <c r="CB33" i="5"/>
  <c r="BT33" i="5"/>
  <c r="BL33" i="5"/>
  <c r="BD33" i="5"/>
  <c r="AV33" i="5"/>
  <c r="AN33" i="5"/>
  <c r="AF33" i="5"/>
  <c r="X33" i="5"/>
  <c r="P33" i="5"/>
  <c r="CW32" i="5"/>
  <c r="CO32" i="5"/>
  <c r="CG32" i="5"/>
  <c r="BY32" i="5"/>
  <c r="BQ32" i="5"/>
  <c r="BI32" i="5"/>
  <c r="BA32" i="5"/>
  <c r="AS32" i="5"/>
  <c r="AK32" i="5"/>
  <c r="AC32" i="5"/>
  <c r="DB31" i="5"/>
  <c r="CT31" i="5"/>
  <c r="CL31" i="5"/>
  <c r="CD31" i="5"/>
  <c r="BV31" i="5"/>
  <c r="BN31" i="5"/>
  <c r="BF31" i="5"/>
  <c r="AX31" i="5"/>
  <c r="AP31" i="5"/>
  <c r="AH31" i="5"/>
  <c r="Z31" i="5"/>
  <c r="R31" i="5"/>
  <c r="CY30" i="5"/>
  <c r="CQ30" i="5"/>
  <c r="CI30" i="5"/>
  <c r="CA30" i="5"/>
  <c r="BS30" i="5"/>
  <c r="BK30" i="5"/>
  <c r="BC30" i="5"/>
  <c r="AU30" i="5"/>
  <c r="AM30" i="5"/>
  <c r="AE30" i="5"/>
  <c r="O30" i="5"/>
  <c r="CV29" i="5"/>
  <c r="CN29" i="5"/>
  <c r="CF29" i="5"/>
  <c r="BX29" i="5"/>
  <c r="BP29" i="5"/>
  <c r="BH29" i="5"/>
  <c r="AZ29" i="5"/>
  <c r="AR29" i="5"/>
  <c r="AJ29" i="5"/>
  <c r="AB29" i="5"/>
  <c r="DA28" i="5"/>
  <c r="CS28" i="5"/>
  <c r="CK28" i="5"/>
  <c r="CC28" i="5"/>
  <c r="BU28" i="5"/>
  <c r="BM28" i="5"/>
  <c r="AW28" i="5"/>
  <c r="AO28" i="5"/>
  <c r="AG28" i="5"/>
  <c r="Y28" i="5"/>
  <c r="CX27" i="5"/>
  <c r="CP27" i="5"/>
  <c r="CH27" i="5"/>
  <c r="BZ27" i="5"/>
  <c r="BR27" i="5"/>
  <c r="BJ27" i="5"/>
  <c r="BB27" i="5"/>
  <c r="AT27" i="5"/>
  <c r="AL27" i="5"/>
  <c r="AD27" i="5"/>
  <c r="N27" i="5"/>
  <c r="CU26" i="5"/>
  <c r="CM26" i="5"/>
  <c r="CE26" i="5"/>
  <c r="BW26" i="5"/>
  <c r="BO26" i="5"/>
  <c r="BG26" i="5"/>
  <c r="AY26" i="5"/>
  <c r="AQ26" i="5"/>
  <c r="AI26" i="5"/>
  <c r="AA26" i="5"/>
  <c r="CZ25" i="5"/>
  <c r="CR25" i="5"/>
  <c r="CJ25" i="5"/>
  <c r="CB25" i="5"/>
  <c r="BT25" i="5"/>
  <c r="BL25" i="5"/>
  <c r="BD25" i="5"/>
  <c r="AV25" i="5"/>
  <c r="AN25" i="5"/>
  <c r="AF25" i="5"/>
  <c r="X25" i="5"/>
  <c r="P25" i="5"/>
  <c r="CW24" i="5"/>
  <c r="CO24" i="5"/>
  <c r="CG24" i="5"/>
  <c r="BY24" i="5"/>
  <c r="BL139" i="5"/>
  <c r="BK128" i="5"/>
  <c r="AL123" i="5"/>
  <c r="BD121" i="5"/>
  <c r="AQ120" i="5"/>
  <c r="BR119" i="5"/>
  <c r="CU118" i="5"/>
  <c r="AI118" i="5"/>
  <c r="BL117" i="5"/>
  <c r="CO116" i="5"/>
  <c r="AC116" i="5"/>
  <c r="BF115" i="5"/>
  <c r="CI114" i="5"/>
  <c r="AZ113" i="5"/>
  <c r="CC112" i="5"/>
  <c r="AT111" i="5"/>
  <c r="BW110" i="5"/>
  <c r="CZ109" i="5"/>
  <c r="AN109" i="5"/>
  <c r="BQ108" i="5"/>
  <c r="CT107" i="5"/>
  <c r="AH107" i="5"/>
  <c r="BK106" i="5"/>
  <c r="CN105" i="5"/>
  <c r="AB105" i="5"/>
  <c r="CH103" i="5"/>
  <c r="AY102" i="5"/>
  <c r="CB101" i="5"/>
  <c r="Z101" i="5"/>
  <c r="CI100" i="5"/>
  <c r="BC100" i="5"/>
  <c r="CF99" i="5"/>
  <c r="AZ99" i="5"/>
  <c r="CC98" i="5"/>
  <c r="AW98" i="5"/>
  <c r="BZ97" i="5"/>
  <c r="AT97" i="5"/>
  <c r="N97" i="5"/>
  <c r="BW96" i="5"/>
  <c r="AQ96" i="5"/>
  <c r="CZ95" i="5"/>
  <c r="BT95" i="5"/>
  <c r="AN95" i="5"/>
  <c r="CW94" i="5"/>
  <c r="BQ94" i="5"/>
  <c r="AK94" i="5"/>
  <c r="CT93" i="5"/>
  <c r="BN93" i="5"/>
  <c r="AH93" i="5"/>
  <c r="CQ92" i="5"/>
  <c r="BK92" i="5"/>
  <c r="AE92" i="5"/>
  <c r="CN91" i="5"/>
  <c r="BH91" i="5"/>
  <c r="AB91" i="5"/>
  <c r="CK90" i="5"/>
  <c r="Y90" i="5"/>
  <c r="CH89" i="5"/>
  <c r="BB89" i="5"/>
  <c r="CE88" i="5"/>
  <c r="AY88" i="5"/>
  <c r="CB87" i="5"/>
  <c r="AV87" i="5"/>
  <c r="P87" i="5"/>
  <c r="BY86" i="5"/>
  <c r="AS86" i="5"/>
  <c r="DB85" i="5"/>
  <c r="BV85" i="5"/>
  <c r="AP85" i="5"/>
  <c r="CY84" i="5"/>
  <c r="BS84" i="5"/>
  <c r="AM84" i="5"/>
  <c r="CV83" i="5"/>
  <c r="BP83" i="5"/>
  <c r="AJ83" i="5"/>
  <c r="CS82" i="5"/>
  <c r="BM82" i="5"/>
  <c r="AG82" i="5"/>
  <c r="CP81" i="5"/>
  <c r="BJ81" i="5"/>
  <c r="AD81" i="5"/>
  <c r="CM80" i="5"/>
  <c r="BG80" i="5"/>
  <c r="AA80" i="5"/>
  <c r="CJ79" i="5"/>
  <c r="BD79" i="5"/>
  <c r="AI79" i="5"/>
  <c r="N79" i="5"/>
  <c r="CG78" i="5"/>
  <c r="BL78" i="5"/>
  <c r="AQ78" i="5"/>
  <c r="CO77" i="5"/>
  <c r="BT77" i="5"/>
  <c r="AX77" i="5"/>
  <c r="AC77" i="5"/>
  <c r="CW76" i="5"/>
  <c r="CA76" i="5"/>
  <c r="BF76" i="5"/>
  <c r="AK76" i="5"/>
  <c r="O76" i="5"/>
  <c r="CI75" i="5"/>
  <c r="BN75" i="5"/>
  <c r="AR75" i="5"/>
  <c r="CQ74" i="5"/>
  <c r="BU74" i="5"/>
  <c r="AZ74" i="5"/>
  <c r="AE74" i="5"/>
  <c r="CX73" i="5"/>
  <c r="CC73" i="5"/>
  <c r="BM73" i="5"/>
  <c r="AW73" i="5"/>
  <c r="AG73" i="5"/>
  <c r="CP72" i="5"/>
  <c r="CB72" i="5"/>
  <c r="BO72" i="5"/>
  <c r="BB72" i="5"/>
  <c r="AO72" i="5"/>
  <c r="AB72" i="5"/>
  <c r="P72" i="5"/>
  <c r="CR71" i="5"/>
  <c r="CE71" i="5"/>
  <c r="BR71" i="5"/>
  <c r="AS71" i="5"/>
  <c r="AF71" i="5"/>
  <c r="CU70" i="5"/>
  <c r="CH70" i="5"/>
  <c r="BV70" i="5"/>
  <c r="BI70" i="5"/>
  <c r="AV70" i="5"/>
  <c r="AI70" i="5"/>
  <c r="CY69" i="5"/>
  <c r="CL69" i="5"/>
  <c r="BY69" i="5"/>
  <c r="BL69" i="5"/>
  <c r="AY69" i="5"/>
  <c r="AM69" i="5"/>
  <c r="Z69" i="5"/>
  <c r="DB68" i="5"/>
  <c r="CO68" i="5"/>
  <c r="CB68" i="5"/>
  <c r="BP68" i="5"/>
  <c r="BC68" i="5"/>
  <c r="AP68" i="5"/>
  <c r="AC68" i="5"/>
  <c r="P68" i="5"/>
  <c r="CS67" i="5"/>
  <c r="CF67" i="5"/>
  <c r="BS67" i="5"/>
  <c r="BF67" i="5"/>
  <c r="AS67" i="5"/>
  <c r="AG67" i="5"/>
  <c r="CY66" i="5"/>
  <c r="CN66" i="5"/>
  <c r="CC66" i="5"/>
  <c r="BS66" i="5"/>
  <c r="BH66" i="5"/>
  <c r="AW66" i="5"/>
  <c r="AM66" i="5"/>
  <c r="AB66" i="5"/>
  <c r="CV65" i="5"/>
  <c r="CK65" i="5"/>
  <c r="BZ65" i="5"/>
  <c r="BP65" i="5"/>
  <c r="AU65" i="5"/>
  <c r="AM65" i="5"/>
  <c r="AE65" i="5"/>
  <c r="O65" i="5"/>
  <c r="CV64" i="5"/>
  <c r="CN64" i="5"/>
  <c r="CF64" i="5"/>
  <c r="BX64" i="5"/>
  <c r="BP64" i="5"/>
  <c r="BH64" i="5"/>
  <c r="AZ64" i="5"/>
  <c r="AR64" i="5"/>
  <c r="AJ64" i="5"/>
  <c r="AB64" i="5"/>
  <c r="DA63" i="5"/>
  <c r="CS63" i="5"/>
  <c r="CK63" i="5"/>
  <c r="CC63" i="5"/>
  <c r="BU63" i="5"/>
  <c r="BM63" i="5"/>
  <c r="AW63" i="5"/>
  <c r="AO63" i="5"/>
  <c r="AG63" i="5"/>
  <c r="Y63" i="5"/>
  <c r="CX62" i="5"/>
  <c r="CP62" i="5"/>
  <c r="CH62" i="5"/>
  <c r="BZ62" i="5"/>
  <c r="BR62" i="5"/>
  <c r="BJ62" i="5"/>
  <c r="BB62" i="5"/>
  <c r="AT62" i="5"/>
  <c r="AL62" i="5"/>
  <c r="AD62" i="5"/>
  <c r="N62" i="5"/>
  <c r="CU61" i="5"/>
  <c r="CM61" i="5"/>
  <c r="CE61" i="5"/>
  <c r="BW61" i="5"/>
  <c r="BO61" i="5"/>
  <c r="BG61" i="5"/>
  <c r="AY61" i="5"/>
  <c r="AQ61" i="5"/>
  <c r="AI61" i="5"/>
  <c r="AA61" i="5"/>
  <c r="CZ60" i="5"/>
  <c r="CR60" i="5"/>
  <c r="CJ60" i="5"/>
  <c r="CB60" i="5"/>
  <c r="BT60" i="5"/>
  <c r="BL60" i="5"/>
  <c r="BD60" i="5"/>
  <c r="AV60" i="5"/>
  <c r="AN60" i="5"/>
  <c r="AF60" i="5"/>
  <c r="X60" i="5"/>
  <c r="P60" i="5"/>
  <c r="CW59" i="5"/>
  <c r="CO59" i="5"/>
  <c r="CG59" i="5"/>
  <c r="BY59" i="5"/>
  <c r="BQ59" i="5"/>
  <c r="BI59" i="5"/>
  <c r="BA59" i="5"/>
  <c r="AS59" i="5"/>
  <c r="AK59" i="5"/>
  <c r="AC59" i="5"/>
  <c r="DB58" i="5"/>
  <c r="CT58" i="5"/>
  <c r="CL58" i="5"/>
  <c r="CD58" i="5"/>
  <c r="BV58" i="5"/>
  <c r="BN58" i="5"/>
  <c r="BF58" i="5"/>
  <c r="AX58" i="5"/>
  <c r="AP58" i="5"/>
  <c r="AH58" i="5"/>
  <c r="Z58" i="5"/>
  <c r="R58" i="5"/>
  <c r="S58" i="5" s="1"/>
  <c r="V58" i="5" s="1"/>
  <c r="CY57" i="5"/>
  <c r="CQ57" i="5"/>
  <c r="CI57" i="5"/>
  <c r="CA57" i="5"/>
  <c r="BS57" i="5"/>
  <c r="BK57" i="5"/>
  <c r="BC57" i="5"/>
  <c r="AU57" i="5"/>
  <c r="AM57" i="5"/>
  <c r="AE57" i="5"/>
  <c r="O57" i="5"/>
  <c r="CV56" i="5"/>
  <c r="CN56" i="5"/>
  <c r="CF56" i="5"/>
  <c r="BX56" i="5"/>
  <c r="BP56" i="5"/>
  <c r="BH56" i="5"/>
  <c r="AZ56" i="5"/>
  <c r="AR56" i="5"/>
  <c r="AJ56" i="5"/>
  <c r="AB56" i="5"/>
  <c r="DA55" i="5"/>
  <c r="CS55" i="5"/>
  <c r="CK55" i="5"/>
  <c r="CC55" i="5"/>
  <c r="BU55" i="5"/>
  <c r="BM55" i="5"/>
  <c r="AW55" i="5"/>
  <c r="AO55" i="5"/>
  <c r="AG55" i="5"/>
  <c r="Y55" i="5"/>
  <c r="CX54" i="5"/>
  <c r="CP54" i="5"/>
  <c r="CH54" i="5"/>
  <c r="BZ54" i="5"/>
  <c r="BR54" i="5"/>
  <c r="BJ54" i="5"/>
  <c r="BB54" i="5"/>
  <c r="AT54" i="5"/>
  <c r="AL54" i="5"/>
  <c r="AD54" i="5"/>
  <c r="N54" i="5"/>
  <c r="CU53" i="5"/>
  <c r="CM53" i="5"/>
  <c r="CE53" i="5"/>
  <c r="BW53" i="5"/>
  <c r="BO53" i="5"/>
  <c r="BG53" i="5"/>
  <c r="AY53" i="5"/>
  <c r="AQ53" i="5"/>
  <c r="AI53" i="5"/>
  <c r="AA53" i="5"/>
  <c r="CZ52" i="5"/>
  <c r="CR52" i="5"/>
  <c r="CJ52" i="5"/>
  <c r="CB52" i="5"/>
  <c r="BT52" i="5"/>
  <c r="BL52" i="5"/>
  <c r="BD52" i="5"/>
  <c r="AV52" i="5"/>
  <c r="AN52" i="5"/>
  <c r="AF52" i="5"/>
  <c r="X52" i="5"/>
  <c r="P52" i="5"/>
  <c r="CW51" i="5"/>
  <c r="CO51" i="5"/>
  <c r="CG51" i="5"/>
  <c r="BY51" i="5"/>
  <c r="BQ51" i="5"/>
  <c r="BI51" i="5"/>
  <c r="BA51" i="5"/>
  <c r="AS51" i="5"/>
  <c r="AK51" i="5"/>
  <c r="AC51" i="5"/>
  <c r="DB50" i="5"/>
  <c r="CT50" i="5"/>
  <c r="CL50" i="5"/>
  <c r="CD50" i="5"/>
  <c r="BV50" i="5"/>
  <c r="BN50" i="5"/>
  <c r="BF50" i="5"/>
  <c r="AX50" i="5"/>
  <c r="AP50" i="5"/>
  <c r="AH50" i="5"/>
  <c r="Z50" i="5"/>
  <c r="R50" i="5"/>
  <c r="S50" i="5" s="1"/>
  <c r="V50" i="5" s="1"/>
  <c r="CY49" i="5"/>
  <c r="CQ49" i="5"/>
  <c r="CI49" i="5"/>
  <c r="CA49" i="5"/>
  <c r="BS49" i="5"/>
  <c r="BK49" i="5"/>
  <c r="BC49" i="5"/>
  <c r="AU49" i="5"/>
  <c r="AM49" i="5"/>
  <c r="AE49" i="5"/>
  <c r="O49" i="5"/>
  <c r="CV48" i="5"/>
  <c r="CN48" i="5"/>
  <c r="CF48" i="5"/>
  <c r="BX48" i="5"/>
  <c r="BP48" i="5"/>
  <c r="BH48" i="5"/>
  <c r="AZ48" i="5"/>
  <c r="AR48" i="5"/>
  <c r="AJ48" i="5"/>
  <c r="AB48" i="5"/>
  <c r="DA47" i="5"/>
  <c r="CS47" i="5"/>
  <c r="CK47" i="5"/>
  <c r="CC47" i="5"/>
  <c r="BU47" i="5"/>
  <c r="BM47" i="5"/>
  <c r="AW47" i="5"/>
  <c r="AO47" i="5"/>
  <c r="AG47" i="5"/>
  <c r="Y47" i="5"/>
  <c r="CX46" i="5"/>
  <c r="CP46" i="5"/>
  <c r="CH46" i="5"/>
  <c r="BZ46" i="5"/>
  <c r="BR46" i="5"/>
  <c r="BJ46" i="5"/>
  <c r="BB46" i="5"/>
  <c r="AT46" i="5"/>
  <c r="AL46" i="5"/>
  <c r="AD46" i="5"/>
  <c r="N46" i="5"/>
  <c r="CU45" i="5"/>
  <c r="CM45" i="5"/>
  <c r="CE45" i="5"/>
  <c r="BW45" i="5"/>
  <c r="BO45" i="5"/>
  <c r="BG45" i="5"/>
  <c r="AY45" i="5"/>
  <c r="AQ45" i="5"/>
  <c r="AI45" i="5"/>
  <c r="AA45" i="5"/>
  <c r="CZ44" i="5"/>
  <c r="CR44" i="5"/>
  <c r="CJ44" i="5"/>
  <c r="CB44" i="5"/>
  <c r="BT44" i="5"/>
  <c r="BL44" i="5"/>
  <c r="BD44" i="5"/>
  <c r="AV44" i="5"/>
  <c r="AN44" i="5"/>
  <c r="AF44" i="5"/>
  <c r="X44" i="5"/>
  <c r="P44" i="5"/>
  <c r="CW43" i="5"/>
  <c r="CO43" i="5"/>
  <c r="CG43" i="5"/>
  <c r="BY43" i="5"/>
  <c r="BQ43" i="5"/>
  <c r="BI43" i="5"/>
  <c r="BA43" i="5"/>
  <c r="AS43" i="5"/>
  <c r="AK43" i="5"/>
  <c r="AC43" i="5"/>
  <c r="DB42" i="5"/>
  <c r="CT42" i="5"/>
  <c r="CL42" i="5"/>
  <c r="CD42" i="5"/>
  <c r="BV42" i="5"/>
  <c r="BN42" i="5"/>
  <c r="BF42" i="5"/>
  <c r="AX42" i="5"/>
  <c r="AP42" i="5"/>
  <c r="AH42" i="5"/>
  <c r="Z42" i="5"/>
  <c r="R42" i="5"/>
  <c r="S42" i="5" s="1"/>
  <c r="V42" i="5" s="1"/>
  <c r="CY41" i="5"/>
  <c r="CQ41" i="5"/>
  <c r="CI41" i="5"/>
  <c r="CA41" i="5"/>
  <c r="BS41" i="5"/>
  <c r="BK41" i="5"/>
  <c r="BC41" i="5"/>
  <c r="AU41" i="5"/>
  <c r="AM41" i="5"/>
  <c r="AE41" i="5"/>
  <c r="O41" i="5"/>
  <c r="CV40" i="5"/>
  <c r="CN40" i="5"/>
  <c r="CF40" i="5"/>
  <c r="BX40" i="5"/>
  <c r="BP40" i="5"/>
  <c r="BH40" i="5"/>
  <c r="AZ40" i="5"/>
  <c r="AR40" i="5"/>
  <c r="BE40" i="5" s="1"/>
  <c r="AJ40" i="5"/>
  <c r="AB40" i="5"/>
  <c r="DA39" i="5"/>
  <c r="CS39" i="5"/>
  <c r="CK39" i="5"/>
  <c r="CC39" i="5"/>
  <c r="BU39" i="5"/>
  <c r="BM39" i="5"/>
  <c r="AW39" i="5"/>
  <c r="AO39" i="5"/>
  <c r="AG39" i="5"/>
  <c r="Y39" i="5"/>
  <c r="CX38" i="5"/>
  <c r="CP38" i="5"/>
  <c r="CH38" i="5"/>
  <c r="BZ38" i="5"/>
  <c r="BR38" i="5"/>
  <c r="BJ38" i="5"/>
  <c r="BB38" i="5"/>
  <c r="AT38" i="5"/>
  <c r="AL38" i="5"/>
  <c r="AD38" i="5"/>
  <c r="N38" i="5"/>
  <c r="CU37" i="5"/>
  <c r="CM37" i="5"/>
  <c r="CE37" i="5"/>
  <c r="BW37" i="5"/>
  <c r="BO37" i="5"/>
  <c r="BG37" i="5"/>
  <c r="AY37" i="5"/>
  <c r="AQ37" i="5"/>
  <c r="AI37" i="5"/>
  <c r="AA37" i="5"/>
  <c r="CZ36" i="5"/>
  <c r="CR36" i="5"/>
  <c r="CJ36" i="5"/>
  <c r="CB36" i="5"/>
  <c r="BT36" i="5"/>
  <c r="BL36" i="5"/>
  <c r="BD36" i="5"/>
  <c r="AV36" i="5"/>
  <c r="AN36" i="5"/>
  <c r="AF36" i="5"/>
  <c r="X36" i="5"/>
  <c r="P36" i="5"/>
  <c r="CW35" i="5"/>
  <c r="CO35" i="5"/>
  <c r="CG35" i="5"/>
  <c r="BY35" i="5"/>
  <c r="BQ35" i="5"/>
  <c r="BI35" i="5"/>
  <c r="BA35" i="5"/>
  <c r="AS35" i="5"/>
  <c r="AK35" i="5"/>
  <c r="AC35" i="5"/>
  <c r="DB34" i="5"/>
  <c r="CT34" i="5"/>
  <c r="CL34" i="5"/>
  <c r="CD34" i="5"/>
  <c r="BV34" i="5"/>
  <c r="BN34" i="5"/>
  <c r="BF34" i="5"/>
  <c r="AX34" i="5"/>
  <c r="AP34" i="5"/>
  <c r="AH34" i="5"/>
  <c r="Z34" i="5"/>
  <c r="R34" i="5"/>
  <c r="S34" i="5" s="1"/>
  <c r="V34" i="5" s="1"/>
  <c r="CY33" i="5"/>
  <c r="CQ33" i="5"/>
  <c r="CI33" i="5"/>
  <c r="CA33" i="5"/>
  <c r="BS33" i="5"/>
  <c r="BK33" i="5"/>
  <c r="BC33" i="5"/>
  <c r="AU33" i="5"/>
  <c r="AM33" i="5"/>
  <c r="AE33" i="5"/>
  <c r="O33" i="5"/>
  <c r="CV32" i="5"/>
  <c r="CN32" i="5"/>
  <c r="CF32" i="5"/>
  <c r="BX32" i="5"/>
  <c r="BP32" i="5"/>
  <c r="BH32" i="5"/>
  <c r="AZ32" i="5"/>
  <c r="AR32" i="5"/>
  <c r="BE32" i="5" s="1"/>
  <c r="AJ32" i="5"/>
  <c r="AB32" i="5"/>
  <c r="DA31" i="5"/>
  <c r="CS31" i="5"/>
  <c r="CK31" i="5"/>
  <c r="CC31" i="5"/>
  <c r="BU31" i="5"/>
  <c r="BM31" i="5"/>
  <c r="AW31" i="5"/>
  <c r="AO31" i="5"/>
  <c r="AG31" i="5"/>
  <c r="Y31" i="5"/>
  <c r="CX30" i="5"/>
  <c r="CP30" i="5"/>
  <c r="CH30" i="5"/>
  <c r="BZ30" i="5"/>
  <c r="BR30" i="5"/>
  <c r="BJ30" i="5"/>
  <c r="BB30" i="5"/>
  <c r="AT30" i="5"/>
  <c r="AL30" i="5"/>
  <c r="AD30" i="5"/>
  <c r="N30" i="5"/>
  <c r="CU29" i="5"/>
  <c r="CM29" i="5"/>
  <c r="CE29" i="5"/>
  <c r="BW29" i="5"/>
  <c r="BO29" i="5"/>
  <c r="BG29" i="5"/>
  <c r="AY29" i="5"/>
  <c r="AQ29" i="5"/>
  <c r="AI29" i="5"/>
  <c r="AA29" i="5"/>
  <c r="CZ28" i="5"/>
  <c r="CR28" i="5"/>
  <c r="CJ28" i="5"/>
  <c r="CB28" i="5"/>
  <c r="BT28" i="5"/>
  <c r="BL28" i="5"/>
  <c r="BD28" i="5"/>
  <c r="AV28" i="5"/>
  <c r="AN28" i="5"/>
  <c r="AF28" i="5"/>
  <c r="X28" i="5"/>
  <c r="P28" i="5"/>
  <c r="CW27" i="5"/>
  <c r="CO27" i="5"/>
  <c r="CG27" i="5"/>
  <c r="BY27" i="5"/>
  <c r="BQ27" i="5"/>
  <c r="BI27" i="5"/>
  <c r="BA27" i="5"/>
  <c r="AS27" i="5"/>
  <c r="AK27" i="5"/>
  <c r="AC27" i="5"/>
  <c r="DB26" i="5"/>
  <c r="CT26" i="5"/>
  <c r="CL26" i="5"/>
  <c r="CD26" i="5"/>
  <c r="BV26" i="5"/>
  <c r="BN26" i="5"/>
  <c r="BF26" i="5"/>
  <c r="AX26" i="5"/>
  <c r="AP26" i="5"/>
  <c r="AH26" i="5"/>
  <c r="Z26" i="5"/>
  <c r="R26" i="5"/>
  <c r="S26" i="5" s="1"/>
  <c r="V26" i="5" s="1"/>
  <c r="CY25" i="5"/>
  <c r="CQ25" i="5"/>
  <c r="CI25" i="5"/>
  <c r="CA25" i="5"/>
  <c r="BS25" i="5"/>
  <c r="BK25" i="5"/>
  <c r="BC25" i="5"/>
  <c r="AU25" i="5"/>
  <c r="AM25" i="5"/>
  <c r="AE25" i="5"/>
  <c r="O25" i="5"/>
  <c r="CV24" i="5"/>
  <c r="CN24" i="5"/>
  <c r="CF24" i="5"/>
  <c r="BX24" i="5"/>
  <c r="BP24" i="5"/>
  <c r="BH24" i="5"/>
  <c r="AZ24" i="5"/>
  <c r="AR24" i="5"/>
  <c r="AJ24" i="5"/>
  <c r="AB24" i="5"/>
  <c r="DA23" i="5"/>
  <c r="CS23" i="5"/>
  <c r="CK23" i="5"/>
  <c r="CC23" i="5"/>
  <c r="BU23" i="5"/>
  <c r="BM23" i="5"/>
  <c r="AW23" i="5"/>
  <c r="AO23" i="5"/>
  <c r="AG23" i="5"/>
  <c r="Y23" i="5"/>
  <c r="CX22" i="5"/>
  <c r="CP22" i="5"/>
  <c r="CH22" i="5"/>
  <c r="BZ22" i="5"/>
  <c r="BR22" i="5"/>
  <c r="BJ22" i="5"/>
  <c r="CO138" i="5"/>
  <c r="AT133" i="5"/>
  <c r="CN127" i="5"/>
  <c r="CU122" i="5"/>
  <c r="AN121" i="5"/>
  <c r="AH120" i="5"/>
  <c r="BJ119" i="5"/>
  <c r="CM118" i="5"/>
  <c r="AA118" i="5"/>
  <c r="BD117" i="5"/>
  <c r="CG116" i="5"/>
  <c r="AX115" i="5"/>
  <c r="CA114" i="5"/>
  <c r="O114" i="5"/>
  <c r="AR113" i="5"/>
  <c r="BE113" i="5" s="1"/>
  <c r="BU112" i="5"/>
  <c r="CX111" i="5"/>
  <c r="AL111" i="5"/>
  <c r="BO110" i="5"/>
  <c r="CR109" i="5"/>
  <c r="AF109" i="5"/>
  <c r="BI108" i="5"/>
  <c r="CL107" i="5"/>
  <c r="Z107" i="5"/>
  <c r="BC106" i="5"/>
  <c r="CF105" i="5"/>
  <c r="AW104" i="5"/>
  <c r="BZ103" i="5"/>
  <c r="N103" i="5"/>
  <c r="AQ102" i="5"/>
  <c r="BT101" i="5"/>
  <c r="X101" i="5"/>
  <c r="CG100" i="5"/>
  <c r="BA100" i="5"/>
  <c r="CD99" i="5"/>
  <c r="AX99" i="5"/>
  <c r="R99" i="5"/>
  <c r="CA98" i="5"/>
  <c r="AU98" i="5"/>
  <c r="O98" i="5"/>
  <c r="BX97" i="5"/>
  <c r="AR97" i="5"/>
  <c r="BE97" i="5" s="1"/>
  <c r="DA96" i="5"/>
  <c r="BU96" i="5"/>
  <c r="AO96" i="5"/>
  <c r="CX95" i="5"/>
  <c r="BR95" i="5"/>
  <c r="AL95" i="5"/>
  <c r="CU94" i="5"/>
  <c r="BO94" i="5"/>
  <c r="AI94" i="5"/>
  <c r="CR93" i="5"/>
  <c r="BL93" i="5"/>
  <c r="AF93" i="5"/>
  <c r="CO92" i="5"/>
  <c r="BI92" i="5"/>
  <c r="AC92" i="5"/>
  <c r="CL91" i="5"/>
  <c r="BF91" i="5"/>
  <c r="Z91" i="5"/>
  <c r="CI90" i="5"/>
  <c r="BC90" i="5"/>
  <c r="CF89" i="5"/>
  <c r="AZ89" i="5"/>
  <c r="CC88" i="5"/>
  <c r="AW88" i="5"/>
  <c r="BZ87" i="5"/>
  <c r="AT87" i="5"/>
  <c r="N87" i="5"/>
  <c r="BW86" i="5"/>
  <c r="AQ86" i="5"/>
  <c r="CZ85" i="5"/>
  <c r="BT85" i="5"/>
  <c r="AN85" i="5"/>
  <c r="CW84" i="5"/>
  <c r="BQ84" i="5"/>
  <c r="AK84" i="5"/>
  <c r="CT83" i="5"/>
  <c r="BN83" i="5"/>
  <c r="AH83" i="5"/>
  <c r="CQ82" i="5"/>
  <c r="BK82" i="5"/>
  <c r="AE82" i="5"/>
  <c r="CN81" i="5"/>
  <c r="BH81" i="5"/>
  <c r="AB81" i="5"/>
  <c r="CK80" i="5"/>
  <c r="Y80" i="5"/>
  <c r="CH79" i="5"/>
  <c r="BB79" i="5"/>
  <c r="AF79" i="5"/>
  <c r="CZ78" i="5"/>
  <c r="CE78" i="5"/>
  <c r="BI78" i="5"/>
  <c r="AN78" i="5"/>
  <c r="CL77" i="5"/>
  <c r="BQ77" i="5"/>
  <c r="AV77" i="5"/>
  <c r="Z77" i="5"/>
  <c r="CT76" i="5"/>
  <c r="BY76" i="5"/>
  <c r="BC76" i="5"/>
  <c r="AH76" i="5"/>
  <c r="DB75" i="5"/>
  <c r="CF75" i="5"/>
  <c r="BK75" i="5"/>
  <c r="AP75" i="5"/>
  <c r="CN74" i="5"/>
  <c r="BS74" i="5"/>
  <c r="AW74" i="5"/>
  <c r="AB74" i="5"/>
  <c r="CV73" i="5"/>
  <c r="BZ73" i="5"/>
  <c r="BJ73" i="5"/>
  <c r="AT73" i="5"/>
  <c r="AD73" i="5"/>
  <c r="N73" i="5"/>
  <c r="CM72" i="5"/>
  <c r="BZ72" i="5"/>
  <c r="BM72" i="5"/>
  <c r="AZ72" i="5"/>
  <c r="AN72" i="5"/>
  <c r="AA72" i="5"/>
  <c r="N72" i="5"/>
  <c r="CP71" i="5"/>
  <c r="CC71" i="5"/>
  <c r="BQ71" i="5"/>
  <c r="BD71" i="5"/>
  <c r="AQ71" i="5"/>
  <c r="AD71" i="5"/>
  <c r="CT70" i="5"/>
  <c r="CG70" i="5"/>
  <c r="BT70" i="5"/>
  <c r="BG70" i="5"/>
  <c r="AT70" i="5"/>
  <c r="AH70" i="5"/>
  <c r="CW69" i="5"/>
  <c r="CJ69" i="5"/>
  <c r="BW69" i="5"/>
  <c r="BK69" i="5"/>
  <c r="AX69" i="5"/>
  <c r="AK69" i="5"/>
  <c r="X69" i="5"/>
  <c r="CZ68" i="5"/>
  <c r="CN68" i="5"/>
  <c r="CA68" i="5"/>
  <c r="BN68" i="5"/>
  <c r="BA68" i="5"/>
  <c r="AN68" i="5"/>
  <c r="AB68" i="5"/>
  <c r="O68" i="5"/>
  <c r="CQ67" i="5"/>
  <c r="CD67" i="5"/>
  <c r="BQ67" i="5"/>
  <c r="AR67" i="5"/>
  <c r="AE67" i="5"/>
  <c r="CX66" i="5"/>
  <c r="CL66" i="5"/>
  <c r="CB66" i="5"/>
  <c r="BR66" i="5"/>
  <c r="BF66" i="5"/>
  <c r="AV66" i="5"/>
  <c r="AL66" i="5"/>
  <c r="Z66" i="5"/>
  <c r="P66" i="5"/>
  <c r="CU65" i="5"/>
  <c r="CI65" i="5"/>
  <c r="BY65" i="5"/>
  <c r="BO65" i="5"/>
  <c r="BC65" i="5"/>
  <c r="AT65" i="5"/>
  <c r="AL65" i="5"/>
  <c r="AD65" i="5"/>
  <c r="N65" i="5"/>
  <c r="CU64" i="5"/>
  <c r="CM64" i="5"/>
  <c r="CE64" i="5"/>
  <c r="BW64" i="5"/>
  <c r="BO64" i="5"/>
  <c r="BG64" i="5"/>
  <c r="AY64" i="5"/>
  <c r="AQ64" i="5"/>
  <c r="AI64" i="5"/>
  <c r="AA64" i="5"/>
  <c r="CZ63" i="5"/>
  <c r="CR63" i="5"/>
  <c r="CJ63" i="5"/>
  <c r="CB63" i="5"/>
  <c r="BT63" i="5"/>
  <c r="BL63" i="5"/>
  <c r="BD63" i="5"/>
  <c r="AV63" i="5"/>
  <c r="AN63" i="5"/>
  <c r="AF63" i="5"/>
  <c r="X63" i="5"/>
  <c r="P63" i="5"/>
  <c r="CW62" i="5"/>
  <c r="CO62" i="5"/>
  <c r="CG62" i="5"/>
  <c r="BY62" i="5"/>
  <c r="BQ62" i="5"/>
  <c r="BI62" i="5"/>
  <c r="BA62" i="5"/>
  <c r="AS62" i="5"/>
  <c r="AK62" i="5"/>
  <c r="AC62" i="5"/>
  <c r="DB61" i="5"/>
  <c r="CT61" i="5"/>
  <c r="CL61" i="5"/>
  <c r="CD61" i="5"/>
  <c r="BV61" i="5"/>
  <c r="BN61" i="5"/>
  <c r="BF61" i="5"/>
  <c r="AX61" i="5"/>
  <c r="AP61" i="5"/>
  <c r="AH61" i="5"/>
  <c r="Z61" i="5"/>
  <c r="R61" i="5"/>
  <c r="S61" i="5" s="1"/>
  <c r="V61" i="5" s="1"/>
  <c r="CY60" i="5"/>
  <c r="CQ60" i="5"/>
  <c r="CI60" i="5"/>
  <c r="CA60" i="5"/>
  <c r="BS60" i="5"/>
  <c r="BK60" i="5"/>
  <c r="BC60" i="5"/>
  <c r="AU60" i="5"/>
  <c r="AM60" i="5"/>
  <c r="AE60" i="5"/>
  <c r="O60" i="5"/>
  <c r="CV59" i="5"/>
  <c r="CN59" i="5"/>
  <c r="CF59" i="5"/>
  <c r="BX59" i="5"/>
  <c r="BP59" i="5"/>
  <c r="BH59" i="5"/>
  <c r="AZ59" i="5"/>
  <c r="AR59" i="5"/>
  <c r="AJ59" i="5"/>
  <c r="AB59" i="5"/>
  <c r="DA58" i="5"/>
  <c r="CS58" i="5"/>
  <c r="CK58" i="5"/>
  <c r="CC58" i="5"/>
  <c r="BU58" i="5"/>
  <c r="BM58" i="5"/>
  <c r="AW58" i="5"/>
  <c r="AO58" i="5"/>
  <c r="AG58" i="5"/>
  <c r="Y58" i="5"/>
  <c r="CX57" i="5"/>
  <c r="CP57" i="5"/>
  <c r="CH57" i="5"/>
  <c r="BZ57" i="5"/>
  <c r="BR57" i="5"/>
  <c r="BJ57" i="5"/>
  <c r="BB57" i="5"/>
  <c r="AT57" i="5"/>
  <c r="AL57" i="5"/>
  <c r="AD57" i="5"/>
  <c r="N57" i="5"/>
  <c r="CU56" i="5"/>
  <c r="CM56" i="5"/>
  <c r="CE56" i="5"/>
  <c r="BW56" i="5"/>
  <c r="BO56" i="5"/>
  <c r="BG56" i="5"/>
  <c r="AY56" i="5"/>
  <c r="AQ56" i="5"/>
  <c r="AI56" i="5"/>
  <c r="AA56" i="5"/>
  <c r="CZ55" i="5"/>
  <c r="CR55" i="5"/>
  <c r="CJ55" i="5"/>
  <c r="CB55" i="5"/>
  <c r="BT55" i="5"/>
  <c r="BL55" i="5"/>
  <c r="BD55" i="5"/>
  <c r="AV55" i="5"/>
  <c r="AN55" i="5"/>
  <c r="AF55" i="5"/>
  <c r="X55" i="5"/>
  <c r="P55" i="5"/>
  <c r="CW54" i="5"/>
  <c r="CO54" i="5"/>
  <c r="CG54" i="5"/>
  <c r="BY54" i="5"/>
  <c r="BQ54" i="5"/>
  <c r="BI54" i="5"/>
  <c r="BA54" i="5"/>
  <c r="AS54" i="5"/>
  <c r="AK54" i="5"/>
  <c r="AC54" i="5"/>
  <c r="DB53" i="5"/>
  <c r="CT53" i="5"/>
  <c r="CL53" i="5"/>
  <c r="CD53" i="5"/>
  <c r="BV53" i="5"/>
  <c r="BN53" i="5"/>
  <c r="BF53" i="5"/>
  <c r="AX53" i="5"/>
  <c r="AP53" i="5"/>
  <c r="AH53" i="5"/>
  <c r="Z53" i="5"/>
  <c r="R53" i="5"/>
  <c r="S53" i="5" s="1"/>
  <c r="V53" i="5" s="1"/>
  <c r="CY52" i="5"/>
  <c r="CQ52" i="5"/>
  <c r="CI52" i="5"/>
  <c r="CA52" i="5"/>
  <c r="BS52" i="5"/>
  <c r="BK52" i="5"/>
  <c r="BC52" i="5"/>
  <c r="AU52" i="5"/>
  <c r="AM52" i="5"/>
  <c r="AE52" i="5"/>
  <c r="O52" i="5"/>
  <c r="CV51" i="5"/>
  <c r="CN51" i="5"/>
  <c r="CF51" i="5"/>
  <c r="BX51" i="5"/>
  <c r="BP51" i="5"/>
  <c r="BH51" i="5"/>
  <c r="AZ51" i="5"/>
  <c r="AR51" i="5"/>
  <c r="AJ51" i="5"/>
  <c r="AB51" i="5"/>
  <c r="DA50" i="5"/>
  <c r="CS50" i="5"/>
  <c r="CK50" i="5"/>
  <c r="CC50" i="5"/>
  <c r="BU50" i="5"/>
  <c r="BM50" i="5"/>
  <c r="AW50" i="5"/>
  <c r="AO50" i="5"/>
  <c r="AG50" i="5"/>
  <c r="Y50" i="5"/>
  <c r="CX49" i="5"/>
  <c r="CP49" i="5"/>
  <c r="CH49" i="5"/>
  <c r="BZ49" i="5"/>
  <c r="BR49" i="5"/>
  <c r="BJ49" i="5"/>
  <c r="BB49" i="5"/>
  <c r="AT49" i="5"/>
  <c r="AL49" i="5"/>
  <c r="AD49" i="5"/>
  <c r="N49" i="5"/>
  <c r="CU48" i="5"/>
  <c r="CM48" i="5"/>
  <c r="CE48" i="5"/>
  <c r="BW48" i="5"/>
  <c r="BO48" i="5"/>
  <c r="BG48" i="5"/>
  <c r="AY48" i="5"/>
  <c r="AQ48" i="5"/>
  <c r="AI48" i="5"/>
  <c r="AA48" i="5"/>
  <c r="CZ47" i="5"/>
  <c r="CR47" i="5"/>
  <c r="CJ47" i="5"/>
  <c r="CB47" i="5"/>
  <c r="BT47" i="5"/>
  <c r="BL47" i="5"/>
  <c r="BD47" i="5"/>
  <c r="AV47" i="5"/>
  <c r="AN47" i="5"/>
  <c r="AF47" i="5"/>
  <c r="X47" i="5"/>
  <c r="P47" i="5"/>
  <c r="CW46" i="5"/>
  <c r="CO46" i="5"/>
  <c r="CG46" i="5"/>
  <c r="BY46" i="5"/>
  <c r="BQ46" i="5"/>
  <c r="BI46" i="5"/>
  <c r="BA46" i="5"/>
  <c r="AS46" i="5"/>
  <c r="AK46" i="5"/>
  <c r="AC46" i="5"/>
  <c r="DB45" i="5"/>
  <c r="CT45" i="5"/>
  <c r="CL45" i="5"/>
  <c r="CD45" i="5"/>
  <c r="BV45" i="5"/>
  <c r="BN45" i="5"/>
  <c r="BF45" i="5"/>
  <c r="AX45" i="5"/>
  <c r="AP45" i="5"/>
  <c r="AH45" i="5"/>
  <c r="Z45" i="5"/>
  <c r="R45" i="5"/>
  <c r="S45" i="5" s="1"/>
  <c r="V45" i="5" s="1"/>
  <c r="CY44" i="5"/>
  <c r="CQ44" i="5"/>
  <c r="CI44" i="5"/>
  <c r="CA44" i="5"/>
  <c r="BS44" i="5"/>
  <c r="BK44" i="5"/>
  <c r="BC44" i="5"/>
  <c r="AU44" i="5"/>
  <c r="AM44" i="5"/>
  <c r="AE44" i="5"/>
  <c r="O44" i="5"/>
  <c r="CV43" i="5"/>
  <c r="CN43" i="5"/>
  <c r="CF43" i="5"/>
  <c r="BX43" i="5"/>
  <c r="BP43" i="5"/>
  <c r="BH43" i="5"/>
  <c r="AZ43" i="5"/>
  <c r="AR43" i="5"/>
  <c r="AJ43" i="5"/>
  <c r="AB43" i="5"/>
  <c r="DA42" i="5"/>
  <c r="CS42" i="5"/>
  <c r="CK42" i="5"/>
  <c r="CC42" i="5"/>
  <c r="BU42" i="5"/>
  <c r="BM42" i="5"/>
  <c r="AW42" i="5"/>
  <c r="AO42" i="5"/>
  <c r="AG42" i="5"/>
  <c r="Y42" i="5"/>
  <c r="CX41" i="5"/>
  <c r="CP41" i="5"/>
  <c r="CH41" i="5"/>
  <c r="BZ41" i="5"/>
  <c r="BR41" i="5"/>
  <c r="BJ41" i="5"/>
  <c r="BB41" i="5"/>
  <c r="AT41" i="5"/>
  <c r="AL41" i="5"/>
  <c r="AD41" i="5"/>
  <c r="N41" i="5"/>
  <c r="CU40" i="5"/>
  <c r="CM40" i="5"/>
  <c r="CE40" i="5"/>
  <c r="BW40" i="5"/>
  <c r="BO40" i="5"/>
  <c r="BG40" i="5"/>
  <c r="AY40" i="5"/>
  <c r="AQ40" i="5"/>
  <c r="AI40" i="5"/>
  <c r="AA40" i="5"/>
  <c r="CZ39" i="5"/>
  <c r="CR39" i="5"/>
  <c r="CJ39" i="5"/>
  <c r="CB39" i="5"/>
  <c r="BT39" i="5"/>
  <c r="BL39" i="5"/>
  <c r="BD39" i="5"/>
  <c r="AV39" i="5"/>
  <c r="AN39" i="5"/>
  <c r="AF39" i="5"/>
  <c r="X39" i="5"/>
  <c r="P39" i="5"/>
  <c r="CW38" i="5"/>
  <c r="CO38" i="5"/>
  <c r="CG38" i="5"/>
  <c r="BY38" i="5"/>
  <c r="BQ38" i="5"/>
  <c r="BI38" i="5"/>
  <c r="BA38" i="5"/>
  <c r="AS38" i="5"/>
  <c r="AK38" i="5"/>
  <c r="AC38" i="5"/>
  <c r="DB37" i="5"/>
  <c r="CT37" i="5"/>
  <c r="CL37" i="5"/>
  <c r="CD37" i="5"/>
  <c r="BV37" i="5"/>
  <c r="BN37" i="5"/>
  <c r="BF37" i="5"/>
  <c r="AX37" i="5"/>
  <c r="AP37" i="5"/>
  <c r="AH37" i="5"/>
  <c r="Z37" i="5"/>
  <c r="R37" i="5"/>
  <c r="CY36" i="5"/>
  <c r="CQ36" i="5"/>
  <c r="CI36" i="5"/>
  <c r="CA36" i="5"/>
  <c r="BS36" i="5"/>
  <c r="BK36" i="5"/>
  <c r="BC36" i="5"/>
  <c r="AU36" i="5"/>
  <c r="AM36" i="5"/>
  <c r="AE36" i="5"/>
  <c r="O36" i="5"/>
  <c r="CV35" i="5"/>
  <c r="CN35" i="5"/>
  <c r="CF35" i="5"/>
  <c r="BX35" i="5"/>
  <c r="BP35" i="5"/>
  <c r="BH35" i="5"/>
  <c r="AZ35" i="5"/>
  <c r="AR35" i="5"/>
  <c r="AJ35" i="5"/>
  <c r="AB35" i="5"/>
  <c r="DA34" i="5"/>
  <c r="CS34" i="5"/>
  <c r="CK34" i="5"/>
  <c r="CC34" i="5"/>
  <c r="BU34" i="5"/>
  <c r="BM34" i="5"/>
  <c r="AW34" i="5"/>
  <c r="AO34" i="5"/>
  <c r="AG34" i="5"/>
  <c r="Y34" i="5"/>
  <c r="CX33" i="5"/>
  <c r="CP33" i="5"/>
  <c r="CH33" i="5"/>
  <c r="BZ33" i="5"/>
  <c r="BR33" i="5"/>
  <c r="BJ33" i="5"/>
  <c r="BB33" i="5"/>
  <c r="AT33" i="5"/>
  <c r="AL33" i="5"/>
  <c r="AD33" i="5"/>
  <c r="N33" i="5"/>
  <c r="CU32" i="5"/>
  <c r="CM32" i="5"/>
  <c r="CE32" i="5"/>
  <c r="BW32" i="5"/>
  <c r="BO32" i="5"/>
  <c r="BG32" i="5"/>
  <c r="AY32" i="5"/>
  <c r="AQ32" i="5"/>
  <c r="AI32" i="5"/>
  <c r="AA32" i="5"/>
  <c r="CZ31" i="5"/>
  <c r="CR31" i="5"/>
  <c r="CJ31" i="5"/>
  <c r="CB31" i="5"/>
  <c r="BT31" i="5"/>
  <c r="BL31" i="5"/>
  <c r="BD31" i="5"/>
  <c r="AV31" i="5"/>
  <c r="AN31" i="5"/>
  <c r="AF31" i="5"/>
  <c r="X31" i="5"/>
  <c r="P31" i="5"/>
  <c r="CW30" i="5"/>
  <c r="CO30" i="5"/>
  <c r="CG30" i="5"/>
  <c r="BY30" i="5"/>
  <c r="BQ30" i="5"/>
  <c r="BI30" i="5"/>
  <c r="BA30" i="5"/>
  <c r="AS30" i="5"/>
  <c r="AK30" i="5"/>
  <c r="AC30" i="5"/>
  <c r="DB29" i="5"/>
  <c r="CT29" i="5"/>
  <c r="CL29" i="5"/>
  <c r="CD29" i="5"/>
  <c r="BV29" i="5"/>
  <c r="BN29" i="5"/>
  <c r="BF29" i="5"/>
  <c r="AX29" i="5"/>
  <c r="AP29" i="5"/>
  <c r="AH29" i="5"/>
  <c r="Z29" i="5"/>
  <c r="R29" i="5"/>
  <c r="S29" i="5" s="1"/>
  <c r="V29" i="5" s="1"/>
  <c r="CY28" i="5"/>
  <c r="CQ28" i="5"/>
  <c r="CI28" i="5"/>
  <c r="CA28" i="5"/>
  <c r="BS28" i="5"/>
  <c r="BK28" i="5"/>
  <c r="BC28" i="5"/>
  <c r="AU28" i="5"/>
  <c r="AM28" i="5"/>
  <c r="AE28" i="5"/>
  <c r="O28" i="5"/>
  <c r="CV27" i="5"/>
  <c r="CN27" i="5"/>
  <c r="CF27" i="5"/>
  <c r="BX27" i="5"/>
  <c r="BP27" i="5"/>
  <c r="BH27" i="5"/>
  <c r="AZ27" i="5"/>
  <c r="AR27" i="5"/>
  <c r="AJ27" i="5"/>
  <c r="AB27" i="5"/>
  <c r="DA26" i="5"/>
  <c r="CS26" i="5"/>
  <c r="CK26" i="5"/>
  <c r="CC26" i="5"/>
  <c r="BU26" i="5"/>
  <c r="BM26" i="5"/>
  <c r="AW26" i="5"/>
  <c r="AO26" i="5"/>
  <c r="AG26" i="5"/>
  <c r="Y26" i="5"/>
  <c r="CX25" i="5"/>
  <c r="CP25" i="5"/>
  <c r="CH25" i="5"/>
  <c r="BZ25" i="5"/>
  <c r="BR25" i="5"/>
  <c r="BJ25" i="5"/>
  <c r="BB25" i="5"/>
  <c r="AT25" i="5"/>
  <c r="AL25" i="5"/>
  <c r="AD25" i="5"/>
  <c r="N25" i="5"/>
  <c r="CU24" i="5"/>
  <c r="CM24" i="5"/>
  <c r="CE24" i="5"/>
  <c r="BW24" i="5"/>
  <c r="BO24" i="5"/>
  <c r="BG24" i="5"/>
  <c r="AY24" i="5"/>
  <c r="AQ24" i="5"/>
  <c r="AI24" i="5"/>
  <c r="BF137" i="5"/>
  <c r="CZ131" i="5"/>
  <c r="AY122" i="5"/>
  <c r="CW120" i="5"/>
  <c r="AT119" i="5"/>
  <c r="BW118" i="5"/>
  <c r="CZ117" i="5"/>
  <c r="AN117" i="5"/>
  <c r="BQ116" i="5"/>
  <c r="CT115" i="5"/>
  <c r="AH115" i="5"/>
  <c r="BK114" i="5"/>
  <c r="CN113" i="5"/>
  <c r="AB113" i="5"/>
  <c r="CH111" i="5"/>
  <c r="AY110" i="5"/>
  <c r="CB109" i="5"/>
  <c r="P109" i="5"/>
  <c r="AS108" i="5"/>
  <c r="BV107" i="5"/>
  <c r="CY106" i="5"/>
  <c r="AM106" i="5"/>
  <c r="BP105" i="5"/>
  <c r="CS104" i="5"/>
  <c r="AG104" i="5"/>
  <c r="BJ103" i="5"/>
  <c r="CM102" i="5"/>
  <c r="AA102" i="5"/>
  <c r="BD101" i="5"/>
  <c r="P101" i="5"/>
  <c r="BY100" i="5"/>
  <c r="AS100" i="5"/>
  <c r="DB99" i="5"/>
  <c r="BV99" i="5"/>
  <c r="AP99" i="5"/>
  <c r="CY98" i="5"/>
  <c r="BS98" i="5"/>
  <c r="AM98" i="5"/>
  <c r="CV97" i="5"/>
  <c r="BP97" i="5"/>
  <c r="AJ97" i="5"/>
  <c r="CS96" i="5"/>
  <c r="BM96" i="5"/>
  <c r="AG96" i="5"/>
  <c r="CP95" i="5"/>
  <c r="BJ95" i="5"/>
  <c r="AD95" i="5"/>
  <c r="CM94" i="5"/>
  <c r="BG94" i="5"/>
  <c r="AA94" i="5"/>
  <c r="CJ93" i="5"/>
  <c r="BD93" i="5"/>
  <c r="X93" i="5"/>
  <c r="CG92" i="5"/>
  <c r="BA92" i="5"/>
  <c r="CD91" i="5"/>
  <c r="AX91" i="5"/>
  <c r="R91" i="5"/>
  <c r="S91" i="5" s="1"/>
  <c r="V91" i="5" s="1"/>
  <c r="CA90" i="5"/>
  <c r="AU90" i="5"/>
  <c r="O90" i="5"/>
  <c r="BX89" i="5"/>
  <c r="AR89" i="5"/>
  <c r="DA88" i="5"/>
  <c r="BU88" i="5"/>
  <c r="AO88" i="5"/>
  <c r="CX87" i="5"/>
  <c r="BR87" i="5"/>
  <c r="AL87" i="5"/>
  <c r="CU86" i="5"/>
  <c r="BO86" i="5"/>
  <c r="AI86" i="5"/>
  <c r="CR85" i="5"/>
  <c r="BL85" i="5"/>
  <c r="AF85" i="5"/>
  <c r="CO84" i="5"/>
  <c r="BI84" i="5"/>
  <c r="AC84" i="5"/>
  <c r="CL83" i="5"/>
  <c r="BF83" i="5"/>
  <c r="Z83" i="5"/>
  <c r="CI82" i="5"/>
  <c r="BC82" i="5"/>
  <c r="CF81" i="5"/>
  <c r="AZ81" i="5"/>
  <c r="CC80" i="5"/>
  <c r="AW80" i="5"/>
  <c r="BZ79" i="5"/>
  <c r="AV79" i="5"/>
  <c r="AA79" i="5"/>
  <c r="CU78" i="5"/>
  <c r="BY78" i="5"/>
  <c r="BD78" i="5"/>
  <c r="AI78" i="5"/>
  <c r="DB77" i="5"/>
  <c r="CG77" i="5"/>
  <c r="BL77" i="5"/>
  <c r="AP77" i="5"/>
  <c r="CO76" i="5"/>
  <c r="BS76" i="5"/>
  <c r="AX76" i="5"/>
  <c r="AC76" i="5"/>
  <c r="CV75" i="5"/>
  <c r="CA75" i="5"/>
  <c r="BF75" i="5"/>
  <c r="AJ75" i="5"/>
  <c r="O75" i="5"/>
  <c r="CI74" i="5"/>
  <c r="BM74" i="5"/>
  <c r="AR74" i="5"/>
  <c r="CP73" i="5"/>
  <c r="BW73" i="5"/>
  <c r="BG73" i="5"/>
  <c r="AQ73" i="5"/>
  <c r="AA73" i="5"/>
  <c r="CZ72" i="5"/>
  <c r="CJ72" i="5"/>
  <c r="BW72" i="5"/>
  <c r="BJ72" i="5"/>
  <c r="AW72" i="5"/>
  <c r="AJ72" i="5"/>
  <c r="X72" i="5"/>
  <c r="CZ71" i="5"/>
  <c r="CM71" i="5"/>
  <c r="BZ71" i="5"/>
  <c r="BM71" i="5"/>
  <c r="BA71" i="5"/>
  <c r="AN71" i="5"/>
  <c r="AA71" i="5"/>
  <c r="N71" i="5"/>
  <c r="CP70" i="5"/>
  <c r="CD70" i="5"/>
  <c r="BQ70" i="5"/>
  <c r="BD70" i="5"/>
  <c r="AQ70" i="5"/>
  <c r="AD70" i="5"/>
  <c r="R70" i="5"/>
  <c r="S70" i="5" s="1"/>
  <c r="V70" i="5" s="1"/>
  <c r="CT69" i="5"/>
  <c r="CG69" i="5"/>
  <c r="BT69" i="5"/>
  <c r="BG69" i="5"/>
  <c r="AU69" i="5"/>
  <c r="AH69" i="5"/>
  <c r="CW68" i="5"/>
  <c r="CJ68" i="5"/>
  <c r="BX68" i="5"/>
  <c r="BK68" i="5"/>
  <c r="AX68" i="5"/>
  <c r="AK68" i="5"/>
  <c r="X68" i="5"/>
  <c r="DA67" i="5"/>
  <c r="CN67" i="5"/>
  <c r="CA67" i="5"/>
  <c r="BN67" i="5"/>
  <c r="BA67" i="5"/>
  <c r="AO67" i="5"/>
  <c r="AB67" i="5"/>
  <c r="CT66" i="5"/>
  <c r="CJ66" i="5"/>
  <c r="BZ66" i="5"/>
  <c r="BN66" i="5"/>
  <c r="BD66" i="5"/>
  <c r="AT66" i="5"/>
  <c r="AH66" i="5"/>
  <c r="X66" i="5"/>
  <c r="N66" i="5"/>
  <c r="CQ65" i="5"/>
  <c r="CG65" i="5"/>
  <c r="BW65" i="5"/>
  <c r="BK65" i="5"/>
  <c r="BA65" i="5"/>
  <c r="AR65" i="5"/>
  <c r="AJ65" i="5"/>
  <c r="AB65" i="5"/>
  <c r="DA64" i="5"/>
  <c r="CS64" i="5"/>
  <c r="CK64" i="5"/>
  <c r="CC64" i="5"/>
  <c r="BU64" i="5"/>
  <c r="BM64" i="5"/>
  <c r="AW64" i="5"/>
  <c r="AO64" i="5"/>
  <c r="AG64" i="5"/>
  <c r="Y64" i="5"/>
  <c r="CX63" i="5"/>
  <c r="CP63" i="5"/>
  <c r="CH63" i="5"/>
  <c r="BZ63" i="5"/>
  <c r="BR63" i="5"/>
  <c r="BJ63" i="5"/>
  <c r="BB63" i="5"/>
  <c r="AT63" i="5"/>
  <c r="AL63" i="5"/>
  <c r="AD63" i="5"/>
  <c r="N63" i="5"/>
  <c r="CU62" i="5"/>
  <c r="CM62" i="5"/>
  <c r="CE62" i="5"/>
  <c r="BW62" i="5"/>
  <c r="BO62" i="5"/>
  <c r="BG62" i="5"/>
  <c r="AY62" i="5"/>
  <c r="AQ62" i="5"/>
  <c r="AI62" i="5"/>
  <c r="AA62" i="5"/>
  <c r="CZ61" i="5"/>
  <c r="CR61" i="5"/>
  <c r="CJ61" i="5"/>
  <c r="CB61" i="5"/>
  <c r="BT61" i="5"/>
  <c r="BL61" i="5"/>
  <c r="BD61" i="5"/>
  <c r="AV61" i="5"/>
  <c r="AN61" i="5"/>
  <c r="AF61" i="5"/>
  <c r="X61" i="5"/>
  <c r="P61" i="5"/>
  <c r="CW60" i="5"/>
  <c r="CO60" i="5"/>
  <c r="CG60" i="5"/>
  <c r="BY60" i="5"/>
  <c r="BQ60" i="5"/>
  <c r="BI60" i="5"/>
  <c r="BA60" i="5"/>
  <c r="AS60" i="5"/>
  <c r="AK60" i="5"/>
  <c r="AC60" i="5"/>
  <c r="DB59" i="5"/>
  <c r="CT59" i="5"/>
  <c r="CL59" i="5"/>
  <c r="CD59" i="5"/>
  <c r="BV59" i="5"/>
  <c r="BN59" i="5"/>
  <c r="BF59" i="5"/>
  <c r="AX59" i="5"/>
  <c r="AP59" i="5"/>
  <c r="AH59" i="5"/>
  <c r="Z59" i="5"/>
  <c r="R59" i="5"/>
  <c r="CY58" i="5"/>
  <c r="CQ58" i="5"/>
  <c r="CI58" i="5"/>
  <c r="CA58" i="5"/>
  <c r="BS58" i="5"/>
  <c r="BK58" i="5"/>
  <c r="BC58" i="5"/>
  <c r="AU58" i="5"/>
  <c r="AM58" i="5"/>
  <c r="AE58" i="5"/>
  <c r="O58" i="5"/>
  <c r="CV57" i="5"/>
  <c r="CN57" i="5"/>
  <c r="CF57" i="5"/>
  <c r="BX57" i="5"/>
  <c r="BP57" i="5"/>
  <c r="CE118" i="5"/>
  <c r="AJ113" i="5"/>
  <c r="CD107" i="5"/>
  <c r="AI102" i="5"/>
  <c r="DA98" i="5"/>
  <c r="AI96" i="5"/>
  <c r="BF93" i="5"/>
  <c r="CC90" i="5"/>
  <c r="CZ87" i="5"/>
  <c r="AH85" i="5"/>
  <c r="CB79" i="5"/>
  <c r="CJ77" i="5"/>
  <c r="CY75" i="5"/>
  <c r="Y74" i="5"/>
  <c r="BX72" i="5"/>
  <c r="BO71" i="5"/>
  <c r="BF70" i="5"/>
  <c r="AV69" i="5"/>
  <c r="AM68" i="5"/>
  <c r="AC67" i="5"/>
  <c r="AJ66" i="5"/>
  <c r="AS65" i="5"/>
  <c r="BV64" i="5"/>
  <c r="CY63" i="5"/>
  <c r="AM63" i="5"/>
  <c r="BP62" i="5"/>
  <c r="CS61" i="5"/>
  <c r="AG61" i="5"/>
  <c r="BJ60" i="5"/>
  <c r="CM59" i="5"/>
  <c r="AA59" i="5"/>
  <c r="BD58" i="5"/>
  <c r="CG57" i="5"/>
  <c r="AR57" i="5"/>
  <c r="DA56" i="5"/>
  <c r="BU56" i="5"/>
  <c r="AO56" i="5"/>
  <c r="CX55" i="5"/>
  <c r="BR55" i="5"/>
  <c r="AL55" i="5"/>
  <c r="CU54" i="5"/>
  <c r="BO54" i="5"/>
  <c r="AI54" i="5"/>
  <c r="CR53" i="5"/>
  <c r="BL53" i="5"/>
  <c r="AF53" i="5"/>
  <c r="CO52" i="5"/>
  <c r="BI52" i="5"/>
  <c r="AC52" i="5"/>
  <c r="CL51" i="5"/>
  <c r="BF51" i="5"/>
  <c r="Z51" i="5"/>
  <c r="CI50" i="5"/>
  <c r="BC50" i="5"/>
  <c r="CF49" i="5"/>
  <c r="AZ49" i="5"/>
  <c r="CC48" i="5"/>
  <c r="AW48" i="5"/>
  <c r="BZ47" i="5"/>
  <c r="AT47" i="5"/>
  <c r="N47" i="5"/>
  <c r="BW46" i="5"/>
  <c r="AQ46" i="5"/>
  <c r="CZ45" i="5"/>
  <c r="BT45" i="5"/>
  <c r="AN45" i="5"/>
  <c r="CW44" i="5"/>
  <c r="BQ44" i="5"/>
  <c r="AK44" i="5"/>
  <c r="CT43" i="5"/>
  <c r="BN43" i="5"/>
  <c r="AH43" i="5"/>
  <c r="CQ42" i="5"/>
  <c r="BK42" i="5"/>
  <c r="AE42" i="5"/>
  <c r="CN41" i="5"/>
  <c r="BH41" i="5"/>
  <c r="AB41" i="5"/>
  <c r="CK40" i="5"/>
  <c r="Y40" i="5"/>
  <c r="CH39" i="5"/>
  <c r="BB39" i="5"/>
  <c r="CE38" i="5"/>
  <c r="AY38" i="5"/>
  <c r="CB37" i="5"/>
  <c r="AV37" i="5"/>
  <c r="P37" i="5"/>
  <c r="BY36" i="5"/>
  <c r="AS36" i="5"/>
  <c r="DB35" i="5"/>
  <c r="BV35" i="5"/>
  <c r="AP35" i="5"/>
  <c r="CY34" i="5"/>
  <c r="BS34" i="5"/>
  <c r="AM34" i="5"/>
  <c r="CV33" i="5"/>
  <c r="BP33" i="5"/>
  <c r="AJ33" i="5"/>
  <c r="CS32" i="5"/>
  <c r="BM32" i="5"/>
  <c r="AG32" i="5"/>
  <c r="CP31" i="5"/>
  <c r="BJ31" i="5"/>
  <c r="AD31" i="5"/>
  <c r="CM30" i="5"/>
  <c r="BG30" i="5"/>
  <c r="AA30" i="5"/>
  <c r="CJ29" i="5"/>
  <c r="BD29" i="5"/>
  <c r="X29" i="5"/>
  <c r="CG28" i="5"/>
  <c r="BA28" i="5"/>
  <c r="CD27" i="5"/>
  <c r="AX27" i="5"/>
  <c r="R27" i="5"/>
  <c r="S27" i="5" s="1"/>
  <c r="V27" i="5" s="1"/>
  <c r="CA26" i="5"/>
  <c r="AU26" i="5"/>
  <c r="O26" i="5"/>
  <c r="BX25" i="5"/>
  <c r="BA25" i="5"/>
  <c r="AI25" i="5"/>
  <c r="DA24" i="5"/>
  <c r="CD24" i="5"/>
  <c r="BM24" i="5"/>
  <c r="AW24" i="5"/>
  <c r="AG24" i="5"/>
  <c r="CW23" i="5"/>
  <c r="CI23" i="5"/>
  <c r="BV23" i="5"/>
  <c r="BJ23" i="5"/>
  <c r="AV23" i="5"/>
  <c r="AL23" i="5"/>
  <c r="AA23" i="5"/>
  <c r="P23" i="5"/>
  <c r="CU22" i="5"/>
  <c r="CJ22" i="5"/>
  <c r="BY22" i="5"/>
  <c r="BO22" i="5"/>
  <c r="BD22" i="5"/>
  <c r="AU22" i="5"/>
  <c r="AL22" i="5"/>
  <c r="AC22" i="5"/>
  <c r="CZ21" i="5"/>
  <c r="CQ21" i="5"/>
  <c r="CG21" i="5"/>
  <c r="BX21" i="5"/>
  <c r="BO21" i="5"/>
  <c r="BF21" i="5"/>
  <c r="AW21" i="5"/>
  <c r="AN21" i="5"/>
  <c r="AE21" i="5"/>
  <c r="DA20" i="5"/>
  <c r="CR20" i="5"/>
  <c r="CI20" i="5"/>
  <c r="BZ20" i="5"/>
  <c r="BQ20" i="5"/>
  <c r="BH20" i="5"/>
  <c r="AX20" i="5"/>
  <c r="AO20" i="5"/>
  <c r="AG20" i="5"/>
  <c r="Y20" i="5"/>
  <c r="CX19" i="5"/>
  <c r="CP19" i="5"/>
  <c r="CH19" i="5"/>
  <c r="BZ19" i="5"/>
  <c r="BR19" i="5"/>
  <c r="BJ19" i="5"/>
  <c r="BB19" i="5"/>
  <c r="AT19" i="5"/>
  <c r="AL19" i="5"/>
  <c r="AD19" i="5"/>
  <c r="N19" i="5"/>
  <c r="CU18" i="5"/>
  <c r="CM18" i="5"/>
  <c r="CE18" i="5"/>
  <c r="BW18" i="5"/>
  <c r="BO18" i="5"/>
  <c r="BG18" i="5"/>
  <c r="AY18" i="5"/>
  <c r="AQ18" i="5"/>
  <c r="AI18" i="5"/>
  <c r="AA18" i="5"/>
  <c r="CZ17" i="5"/>
  <c r="CR17" i="5"/>
  <c r="CJ17" i="5"/>
  <c r="CB17" i="5"/>
  <c r="BT17" i="5"/>
  <c r="BL17" i="5"/>
  <c r="BD17" i="5"/>
  <c r="AV17" i="5"/>
  <c r="AN17" i="5"/>
  <c r="AF17" i="5"/>
  <c r="X17" i="5"/>
  <c r="P17" i="5"/>
  <c r="CW16" i="5"/>
  <c r="CO16" i="5"/>
  <c r="CG16" i="5"/>
  <c r="BY16" i="5"/>
  <c r="BQ16" i="5"/>
  <c r="BI16" i="5"/>
  <c r="BA16" i="5"/>
  <c r="AS16" i="5"/>
  <c r="AK16" i="5"/>
  <c r="AC16" i="5"/>
  <c r="DB15" i="5"/>
  <c r="CT15" i="5"/>
  <c r="CL15" i="5"/>
  <c r="CD15" i="5"/>
  <c r="BV15" i="5"/>
  <c r="BN15" i="5"/>
  <c r="BF15" i="5"/>
  <c r="AX15" i="5"/>
  <c r="AP15" i="5"/>
  <c r="AH15" i="5"/>
  <c r="Z15" i="5"/>
  <c r="R15" i="5"/>
  <c r="CY14" i="5"/>
  <c r="CQ14" i="5"/>
  <c r="CI14" i="5"/>
  <c r="CA14" i="5"/>
  <c r="BS14" i="5"/>
  <c r="BK14" i="5"/>
  <c r="BC14" i="5"/>
  <c r="AU14" i="5"/>
  <c r="AM14" i="5"/>
  <c r="AE14" i="5"/>
  <c r="O14" i="5"/>
  <c r="CV13" i="5"/>
  <c r="CN13" i="5"/>
  <c r="CF13" i="5"/>
  <c r="BX13" i="5"/>
  <c r="BP13" i="5"/>
  <c r="BH13" i="5"/>
  <c r="AZ13" i="5"/>
  <c r="AR13" i="5"/>
  <c r="AJ13" i="5"/>
  <c r="AB13" i="5"/>
  <c r="DA12" i="5"/>
  <c r="CS12" i="5"/>
  <c r="CK12" i="5"/>
  <c r="CC12" i="5"/>
  <c r="BU12" i="5"/>
  <c r="BM12" i="5"/>
  <c r="AW12" i="5"/>
  <c r="AO12" i="5"/>
  <c r="AG12" i="5"/>
  <c r="Y12" i="5"/>
  <c r="CX11" i="5"/>
  <c r="CP11" i="5"/>
  <c r="CH11" i="5"/>
  <c r="BZ11" i="5"/>
  <c r="BR11" i="5"/>
  <c r="BJ11" i="5"/>
  <c r="BB11" i="5"/>
  <c r="AT11" i="5"/>
  <c r="AL11" i="5"/>
  <c r="AD11" i="5"/>
  <c r="N11" i="5"/>
  <c r="CU10" i="5"/>
  <c r="CM10" i="5"/>
  <c r="CE10" i="5"/>
  <c r="BW10" i="5"/>
  <c r="BO10" i="5"/>
  <c r="BG10" i="5"/>
  <c r="AY10" i="5"/>
  <c r="AQ10" i="5"/>
  <c r="AI10" i="5"/>
  <c r="AA10" i="5"/>
  <c r="CZ9" i="5"/>
  <c r="CR9" i="5"/>
  <c r="CJ9" i="5"/>
  <c r="CB9" i="5"/>
  <c r="BT9" i="5"/>
  <c r="BL9" i="5"/>
  <c r="BD9" i="5"/>
  <c r="AV9" i="5"/>
  <c r="AN9" i="5"/>
  <c r="AF9" i="5"/>
  <c r="X9" i="5"/>
  <c r="P9" i="5"/>
  <c r="CW8" i="5"/>
  <c r="CO8" i="5"/>
  <c r="CG8" i="5"/>
  <c r="BY8" i="5"/>
  <c r="BQ8" i="5"/>
  <c r="BI8" i="5"/>
  <c r="BA8" i="5"/>
  <c r="AS8" i="5"/>
  <c r="AK8" i="5"/>
  <c r="AC8" i="5"/>
  <c r="DB7" i="5"/>
  <c r="CT7" i="5"/>
  <c r="CL7" i="5"/>
  <c r="CD7" i="5"/>
  <c r="BV7" i="5"/>
  <c r="BN7" i="5"/>
  <c r="BF7" i="5"/>
  <c r="AX7" i="5"/>
  <c r="AP7" i="5"/>
  <c r="AH7" i="5"/>
  <c r="Z7" i="5"/>
  <c r="R7" i="5"/>
  <c r="CY6" i="5"/>
  <c r="CQ6" i="5"/>
  <c r="CI6" i="5"/>
  <c r="CA6" i="5"/>
  <c r="BS6" i="5"/>
  <c r="BK6" i="5"/>
  <c r="BC6" i="5"/>
  <c r="AU6" i="5"/>
  <c r="AM6" i="5"/>
  <c r="AE6" i="5"/>
  <c r="O6" i="5"/>
  <c r="CV5" i="5"/>
  <c r="CN5" i="5"/>
  <c r="CF5" i="5"/>
  <c r="BX5" i="5"/>
  <c r="BP5" i="5"/>
  <c r="BH5" i="5"/>
  <c r="AZ5" i="5"/>
  <c r="AR5" i="5"/>
  <c r="AJ5" i="5"/>
  <c r="AB5" i="5"/>
  <c r="DA4" i="5"/>
  <c r="CS4" i="5"/>
  <c r="CK4" i="5"/>
  <c r="CC4" i="5"/>
  <c r="BU4" i="5"/>
  <c r="BM4" i="5"/>
  <c r="AW4" i="5"/>
  <c r="AO4" i="5"/>
  <c r="AG4" i="5"/>
  <c r="Y4" i="5"/>
  <c r="CX3" i="5"/>
  <c r="CP3" i="5"/>
  <c r="CH3" i="5"/>
  <c r="BZ3" i="5"/>
  <c r="BR3" i="5"/>
  <c r="BJ3" i="5"/>
  <c r="BB3" i="5"/>
  <c r="AT3" i="5"/>
  <c r="AL3" i="5"/>
  <c r="AD3" i="5"/>
  <c r="N3" i="5"/>
  <c r="CU2" i="5"/>
  <c r="CM2" i="5"/>
  <c r="CE2" i="5"/>
  <c r="BW2" i="5"/>
  <c r="BO2" i="5"/>
  <c r="BG2" i="5"/>
  <c r="AY2" i="5"/>
  <c r="AQ2" i="5"/>
  <c r="AI2" i="5"/>
  <c r="AA2" i="5"/>
  <c r="AC138" i="5"/>
  <c r="BM112" i="5"/>
  <c r="R107" i="5"/>
  <c r="S107" i="5" s="1"/>
  <c r="V107" i="5" s="1"/>
  <c r="BL101" i="5"/>
  <c r="BU98" i="5"/>
  <c r="CR95" i="5"/>
  <c r="Z93" i="5"/>
  <c r="AW90" i="5"/>
  <c r="BT87" i="5"/>
  <c r="CQ84" i="5"/>
  <c r="Y82" i="5"/>
  <c r="AY79" i="5"/>
  <c r="BN77" i="5"/>
  <c r="CD75" i="5"/>
  <c r="CS73" i="5"/>
  <c r="BL72" i="5"/>
  <c r="BB71" i="5"/>
  <c r="AS70" i="5"/>
  <c r="AI69" i="5"/>
  <c r="Z68" i="5"/>
  <c r="R67" i="5"/>
  <c r="Y66" i="5"/>
  <c r="AK65" i="5"/>
  <c r="BN64" i="5"/>
  <c r="CQ63" i="5"/>
  <c r="AE63" i="5"/>
  <c r="BH62" i="5"/>
  <c r="CK61" i="5"/>
  <c r="Y61" i="5"/>
  <c r="BB60" i="5"/>
  <c r="CE59" i="5"/>
  <c r="AV58" i="5"/>
  <c r="BY57" i="5"/>
  <c r="AK57" i="5"/>
  <c r="CT56" i="5"/>
  <c r="BN56" i="5"/>
  <c r="AH56" i="5"/>
  <c r="CQ55" i="5"/>
  <c r="BK55" i="5"/>
  <c r="AE55" i="5"/>
  <c r="CN54" i="5"/>
  <c r="BH54" i="5"/>
  <c r="AB54" i="5"/>
  <c r="CK53" i="5"/>
  <c r="Y53" i="5"/>
  <c r="CH52" i="5"/>
  <c r="BB52" i="5"/>
  <c r="CE51" i="5"/>
  <c r="AY51" i="5"/>
  <c r="CB50" i="5"/>
  <c r="AV50" i="5"/>
  <c r="P50" i="5"/>
  <c r="BY49" i="5"/>
  <c r="AS49" i="5"/>
  <c r="DB48" i="5"/>
  <c r="BV48" i="5"/>
  <c r="AP48" i="5"/>
  <c r="CY47" i="5"/>
  <c r="BS47" i="5"/>
  <c r="AM47" i="5"/>
  <c r="CV46" i="5"/>
  <c r="BP46" i="5"/>
  <c r="AJ46" i="5"/>
  <c r="CS45" i="5"/>
  <c r="BM45" i="5"/>
  <c r="AG45" i="5"/>
  <c r="CP44" i="5"/>
  <c r="BJ44" i="5"/>
  <c r="AD44" i="5"/>
  <c r="CM43" i="5"/>
  <c r="BG43" i="5"/>
  <c r="AA43" i="5"/>
  <c r="CJ42" i="5"/>
  <c r="BD42" i="5"/>
  <c r="X42" i="5"/>
  <c r="CG41" i="5"/>
  <c r="BA41" i="5"/>
  <c r="CD40" i="5"/>
  <c r="AX40" i="5"/>
  <c r="R40" i="5"/>
  <c r="S40" i="5" s="1"/>
  <c r="V40" i="5" s="1"/>
  <c r="CA39" i="5"/>
  <c r="AU39" i="5"/>
  <c r="O39" i="5"/>
  <c r="BX38" i="5"/>
  <c r="AR38" i="5"/>
  <c r="DA37" i="5"/>
  <c r="BU37" i="5"/>
  <c r="AO37" i="5"/>
  <c r="CX36" i="5"/>
  <c r="BR36" i="5"/>
  <c r="AL36" i="5"/>
  <c r="CU35" i="5"/>
  <c r="BO35" i="5"/>
  <c r="AI35" i="5"/>
  <c r="CR34" i="5"/>
  <c r="BL34" i="5"/>
  <c r="AF34" i="5"/>
  <c r="CO33" i="5"/>
  <c r="BI33" i="5"/>
  <c r="AC33" i="5"/>
  <c r="CL32" i="5"/>
  <c r="BF32" i="5"/>
  <c r="Z32" i="5"/>
  <c r="CI31" i="5"/>
  <c r="BC31" i="5"/>
  <c r="CF30" i="5"/>
  <c r="AZ30" i="5"/>
  <c r="CC29" i="5"/>
  <c r="AW29" i="5"/>
  <c r="BZ28" i="5"/>
  <c r="AT28" i="5"/>
  <c r="N28" i="5"/>
  <c r="BW27" i="5"/>
  <c r="AQ27" i="5"/>
  <c r="CZ26" i="5"/>
  <c r="BT26" i="5"/>
  <c r="AN26" i="5"/>
  <c r="CW25" i="5"/>
  <c r="BW25" i="5"/>
  <c r="AZ25" i="5"/>
  <c r="AC25" i="5"/>
  <c r="CZ24" i="5"/>
  <c r="CC24" i="5"/>
  <c r="BL24" i="5"/>
  <c r="AV24" i="5"/>
  <c r="AF24" i="5"/>
  <c r="R24" i="5"/>
  <c r="CT23" i="5"/>
  <c r="CH23" i="5"/>
  <c r="BT23" i="5"/>
  <c r="BI23" i="5"/>
  <c r="AU23" i="5"/>
  <c r="AK23" i="5"/>
  <c r="Z23" i="5"/>
  <c r="O23" i="5"/>
  <c r="CT22" i="5"/>
  <c r="CI22" i="5"/>
  <c r="BX22" i="5"/>
  <c r="BN22" i="5"/>
  <c r="BC22" i="5"/>
  <c r="AT22" i="5"/>
  <c r="AK22" i="5"/>
  <c r="AB22" i="5"/>
  <c r="CY21" i="5"/>
  <c r="CO21" i="5"/>
  <c r="CF21" i="5"/>
  <c r="BW21" i="5"/>
  <c r="BN21" i="5"/>
  <c r="AV21" i="5"/>
  <c r="AM21" i="5"/>
  <c r="AC21" i="5"/>
  <c r="CZ20" i="5"/>
  <c r="CQ20" i="5"/>
  <c r="CH20" i="5"/>
  <c r="BY20" i="5"/>
  <c r="BP20" i="5"/>
  <c r="BF20" i="5"/>
  <c r="AW20" i="5"/>
  <c r="AN20" i="5"/>
  <c r="AF20" i="5"/>
  <c r="X20" i="5"/>
  <c r="P20" i="5"/>
  <c r="CW19" i="5"/>
  <c r="CO19" i="5"/>
  <c r="CG19" i="5"/>
  <c r="BY19" i="5"/>
  <c r="BQ19" i="5"/>
  <c r="BI19" i="5"/>
  <c r="BA19" i="5"/>
  <c r="AS19" i="5"/>
  <c r="AK19" i="5"/>
  <c r="AC19" i="5"/>
  <c r="DB18" i="5"/>
  <c r="CT18" i="5"/>
  <c r="CL18" i="5"/>
  <c r="CD18" i="5"/>
  <c r="BV18" i="5"/>
  <c r="BN18" i="5"/>
  <c r="BF18" i="5"/>
  <c r="AX18" i="5"/>
  <c r="AP18" i="5"/>
  <c r="AH18" i="5"/>
  <c r="Z18" i="5"/>
  <c r="R18" i="5"/>
  <c r="CY17" i="5"/>
  <c r="CQ17" i="5"/>
  <c r="CI17" i="5"/>
  <c r="CA17" i="5"/>
  <c r="BS17" i="5"/>
  <c r="BK17" i="5"/>
  <c r="BC17" i="5"/>
  <c r="AU17" i="5"/>
  <c r="AM17" i="5"/>
  <c r="AE17" i="5"/>
  <c r="O17" i="5"/>
  <c r="CV16" i="5"/>
  <c r="CN16" i="5"/>
  <c r="CF16" i="5"/>
  <c r="BX16" i="5"/>
  <c r="BP16" i="5"/>
  <c r="BH16" i="5"/>
  <c r="AZ16" i="5"/>
  <c r="AR16" i="5"/>
  <c r="AJ16" i="5"/>
  <c r="AB16" i="5"/>
  <c r="DA15" i="5"/>
  <c r="CS15" i="5"/>
  <c r="CK15" i="5"/>
  <c r="CC15" i="5"/>
  <c r="BU15" i="5"/>
  <c r="BM15" i="5"/>
  <c r="AW15" i="5"/>
  <c r="AO15" i="5"/>
  <c r="AG15" i="5"/>
  <c r="Y15" i="5"/>
  <c r="CX14" i="5"/>
  <c r="CP14" i="5"/>
  <c r="CH14" i="5"/>
  <c r="BZ14" i="5"/>
  <c r="BR14" i="5"/>
  <c r="BJ14" i="5"/>
  <c r="BB14" i="5"/>
  <c r="AT14" i="5"/>
  <c r="AL14" i="5"/>
  <c r="AD14" i="5"/>
  <c r="N14" i="5"/>
  <c r="CU13" i="5"/>
  <c r="CM13" i="5"/>
  <c r="CE13" i="5"/>
  <c r="BW13" i="5"/>
  <c r="BO13" i="5"/>
  <c r="BG13" i="5"/>
  <c r="AY13" i="5"/>
  <c r="AQ13" i="5"/>
  <c r="AI13" i="5"/>
  <c r="AA13" i="5"/>
  <c r="CZ12" i="5"/>
  <c r="CR12" i="5"/>
  <c r="CJ12" i="5"/>
  <c r="CB12" i="5"/>
  <c r="BT12" i="5"/>
  <c r="BL12" i="5"/>
  <c r="BD12" i="5"/>
  <c r="AV12" i="5"/>
  <c r="AN12" i="5"/>
  <c r="AF12" i="5"/>
  <c r="X12" i="5"/>
  <c r="P12" i="5"/>
  <c r="CW11" i="5"/>
  <c r="CO11" i="5"/>
  <c r="CG11" i="5"/>
  <c r="BY11" i="5"/>
  <c r="BQ11" i="5"/>
  <c r="BI11" i="5"/>
  <c r="BA11" i="5"/>
  <c r="AS11" i="5"/>
  <c r="AK11" i="5"/>
  <c r="AC11" i="5"/>
  <c r="DB10" i="5"/>
  <c r="CT10" i="5"/>
  <c r="CL10" i="5"/>
  <c r="CD10" i="5"/>
  <c r="BV10" i="5"/>
  <c r="BN10" i="5"/>
  <c r="BF10" i="5"/>
  <c r="AX10" i="5"/>
  <c r="AP10" i="5"/>
  <c r="AH10" i="5"/>
  <c r="Z10" i="5"/>
  <c r="R10" i="5"/>
  <c r="CY9" i="5"/>
  <c r="CQ9" i="5"/>
  <c r="CI9" i="5"/>
  <c r="CA9" i="5"/>
  <c r="BS9" i="5"/>
  <c r="BK9" i="5"/>
  <c r="BC9" i="5"/>
  <c r="AU9" i="5"/>
  <c r="AM9" i="5"/>
  <c r="AE9" i="5"/>
  <c r="O9" i="5"/>
  <c r="CV8" i="5"/>
  <c r="CN8" i="5"/>
  <c r="CF8" i="5"/>
  <c r="BX8" i="5"/>
  <c r="BP8" i="5"/>
  <c r="BH8" i="5"/>
  <c r="AZ8" i="5"/>
  <c r="AR8" i="5"/>
  <c r="AJ8" i="5"/>
  <c r="AB8" i="5"/>
  <c r="DA7" i="5"/>
  <c r="CS7" i="5"/>
  <c r="CK7" i="5"/>
  <c r="CC7" i="5"/>
  <c r="BU7" i="5"/>
  <c r="BM7" i="5"/>
  <c r="AW7" i="5"/>
  <c r="AO7" i="5"/>
  <c r="AG7" i="5"/>
  <c r="Y7" i="5"/>
  <c r="CX6" i="5"/>
  <c r="CP6" i="5"/>
  <c r="CH6" i="5"/>
  <c r="BZ6" i="5"/>
  <c r="BR6" i="5"/>
  <c r="BJ6" i="5"/>
  <c r="BB6" i="5"/>
  <c r="AT6" i="5"/>
  <c r="AL6" i="5"/>
  <c r="AD6" i="5"/>
  <c r="N6" i="5"/>
  <c r="CU5" i="5"/>
  <c r="CM5" i="5"/>
  <c r="CE5" i="5"/>
  <c r="BW5" i="5"/>
  <c r="BO5" i="5"/>
  <c r="BG5" i="5"/>
  <c r="AY5" i="5"/>
  <c r="AQ5" i="5"/>
  <c r="AI5" i="5"/>
  <c r="AA5" i="5"/>
  <c r="CZ4" i="5"/>
  <c r="CR4" i="5"/>
  <c r="CJ4" i="5"/>
  <c r="CB4" i="5"/>
  <c r="BT4" i="5"/>
  <c r="BL4" i="5"/>
  <c r="BD4" i="5"/>
  <c r="AV4" i="5"/>
  <c r="AN4" i="5"/>
  <c r="AF4" i="5"/>
  <c r="X4" i="5"/>
  <c r="P4" i="5"/>
  <c r="CW3" i="5"/>
  <c r="CO3" i="5"/>
  <c r="CG3" i="5"/>
  <c r="BY3" i="5"/>
  <c r="BQ3" i="5"/>
  <c r="BI3" i="5"/>
  <c r="BA3" i="5"/>
  <c r="AS3" i="5"/>
  <c r="AK3" i="5"/>
  <c r="AC3" i="5"/>
  <c r="DB2" i="5"/>
  <c r="CT2" i="5"/>
  <c r="CL2" i="5"/>
  <c r="CD2" i="5"/>
  <c r="BV2" i="5"/>
  <c r="BN2" i="5"/>
  <c r="BF2" i="5"/>
  <c r="AX2" i="5"/>
  <c r="AP2" i="5"/>
  <c r="AH2" i="5"/>
  <c r="Z2" i="5"/>
  <c r="R2" i="5"/>
  <c r="BW132" i="5"/>
  <c r="AV117" i="5"/>
  <c r="CP111" i="5"/>
  <c r="AU106" i="5"/>
  <c r="R101" i="5"/>
  <c r="S101" i="5" s="1"/>
  <c r="V101" i="5" s="1"/>
  <c r="AO98" i="5"/>
  <c r="BL95" i="5"/>
  <c r="CI92" i="5"/>
  <c r="AN87" i="5"/>
  <c r="BK84" i="5"/>
  <c r="CH81" i="5"/>
  <c r="AD79" i="5"/>
  <c r="AS77" i="5"/>
  <c r="BH75" i="5"/>
  <c r="BX73" i="5"/>
  <c r="AY72" i="5"/>
  <c r="AO71" i="5"/>
  <c r="AF70" i="5"/>
  <c r="DB67" i="5"/>
  <c r="CV66" i="5"/>
  <c r="O66" i="5"/>
  <c r="AC65" i="5"/>
  <c r="BF64" i="5"/>
  <c r="CI63" i="5"/>
  <c r="AZ62" i="5"/>
  <c r="CC61" i="5"/>
  <c r="AT60" i="5"/>
  <c r="BW59" i="5"/>
  <c r="CZ58" i="5"/>
  <c r="AN58" i="5"/>
  <c r="BQ57" i="5"/>
  <c r="AJ57" i="5"/>
  <c r="CS56" i="5"/>
  <c r="BM56" i="5"/>
  <c r="AG56" i="5"/>
  <c r="CP55" i="5"/>
  <c r="BJ55" i="5"/>
  <c r="AD55" i="5"/>
  <c r="CM54" i="5"/>
  <c r="BG54" i="5"/>
  <c r="AA54" i="5"/>
  <c r="CJ53" i="5"/>
  <c r="BD53" i="5"/>
  <c r="X53" i="5"/>
  <c r="CG52" i="5"/>
  <c r="BA52" i="5"/>
  <c r="CD51" i="5"/>
  <c r="AX51" i="5"/>
  <c r="R51" i="5"/>
  <c r="S51" i="5" s="1"/>
  <c r="V51" i="5" s="1"/>
  <c r="CA50" i="5"/>
  <c r="AU50" i="5"/>
  <c r="O50" i="5"/>
  <c r="BX49" i="5"/>
  <c r="AR49" i="5"/>
  <c r="DA48" i="5"/>
  <c r="BU48" i="5"/>
  <c r="AO48" i="5"/>
  <c r="CX47" i="5"/>
  <c r="BR47" i="5"/>
  <c r="AL47" i="5"/>
  <c r="CU46" i="5"/>
  <c r="BO46" i="5"/>
  <c r="AI46" i="5"/>
  <c r="CR45" i="5"/>
  <c r="BL45" i="5"/>
  <c r="AF45" i="5"/>
  <c r="CO44" i="5"/>
  <c r="BI44" i="5"/>
  <c r="AC44" i="5"/>
  <c r="CL43" i="5"/>
  <c r="BF43" i="5"/>
  <c r="Z43" i="5"/>
  <c r="CI42" i="5"/>
  <c r="BC42" i="5"/>
  <c r="CF41" i="5"/>
  <c r="AZ41" i="5"/>
  <c r="CC40" i="5"/>
  <c r="AW40" i="5"/>
  <c r="BZ39" i="5"/>
  <c r="AT39" i="5"/>
  <c r="N39" i="5"/>
  <c r="BW38" i="5"/>
  <c r="AQ38" i="5"/>
  <c r="CZ37" i="5"/>
  <c r="BT37" i="5"/>
  <c r="AN37" i="5"/>
  <c r="CW36" i="5"/>
  <c r="BQ36" i="5"/>
  <c r="AK36" i="5"/>
  <c r="CT35" i="5"/>
  <c r="BN35" i="5"/>
  <c r="AH35" i="5"/>
  <c r="CQ34" i="5"/>
  <c r="BK34" i="5"/>
  <c r="AE34" i="5"/>
  <c r="CN33" i="5"/>
  <c r="BH33" i="5"/>
  <c r="AB33" i="5"/>
  <c r="CK32" i="5"/>
  <c r="Y32" i="5"/>
  <c r="CH31" i="5"/>
  <c r="BB31" i="5"/>
  <c r="CE30" i="5"/>
  <c r="AY30" i="5"/>
  <c r="CB29" i="5"/>
  <c r="AV29" i="5"/>
  <c r="P29" i="5"/>
  <c r="BY28" i="5"/>
  <c r="AS28" i="5"/>
  <c r="DB27" i="5"/>
  <c r="BV27" i="5"/>
  <c r="AP27" i="5"/>
  <c r="CY26" i="5"/>
  <c r="BS26" i="5"/>
  <c r="AM26" i="5"/>
  <c r="CV25" i="5"/>
  <c r="BQ25" i="5"/>
  <c r="AY25" i="5"/>
  <c r="AB25" i="5"/>
  <c r="CT24" i="5"/>
  <c r="CB24" i="5"/>
  <c r="BI24" i="5"/>
  <c r="AS24" i="5"/>
  <c r="AC24" i="5"/>
  <c r="CR23" i="5"/>
  <c r="CG23" i="5"/>
  <c r="BS23" i="5"/>
  <c r="BF23" i="5"/>
  <c r="AT23" i="5"/>
  <c r="AI23" i="5"/>
  <c r="X23" i="5"/>
  <c r="N23" i="5"/>
  <c r="CR22" i="5"/>
  <c r="CG22" i="5"/>
  <c r="BW22" i="5"/>
  <c r="BL22" i="5"/>
  <c r="BB22" i="5"/>
  <c r="AS22" i="5"/>
  <c r="AJ22" i="5"/>
  <c r="AA22" i="5"/>
  <c r="R22" i="5"/>
  <c r="CW21" i="5"/>
  <c r="CN21" i="5"/>
  <c r="CE21" i="5"/>
  <c r="BV21" i="5"/>
  <c r="BM21" i="5"/>
  <c r="BD21" i="5"/>
  <c r="AU21" i="5"/>
  <c r="AK21" i="5"/>
  <c r="AB21" i="5"/>
  <c r="CY20" i="5"/>
  <c r="CP20" i="5"/>
  <c r="CG20" i="5"/>
  <c r="BX20" i="5"/>
  <c r="BN20" i="5"/>
  <c r="AV20" i="5"/>
  <c r="AM20" i="5"/>
  <c r="AE20" i="5"/>
  <c r="O20" i="5"/>
  <c r="CV19" i="5"/>
  <c r="CN19" i="5"/>
  <c r="CF19" i="5"/>
  <c r="BX19" i="5"/>
  <c r="BP19" i="5"/>
  <c r="BH19" i="5"/>
  <c r="AZ19" i="5"/>
  <c r="AR19" i="5"/>
  <c r="AJ19" i="5"/>
  <c r="AB19" i="5"/>
  <c r="DA18" i="5"/>
  <c r="CS18" i="5"/>
  <c r="CK18" i="5"/>
  <c r="CC18" i="5"/>
  <c r="BU18" i="5"/>
  <c r="BM18" i="5"/>
  <c r="AW18" i="5"/>
  <c r="AO18" i="5"/>
  <c r="AG18" i="5"/>
  <c r="Y18" i="5"/>
  <c r="CX17" i="5"/>
  <c r="CP17" i="5"/>
  <c r="CH17" i="5"/>
  <c r="BZ17" i="5"/>
  <c r="BR17" i="5"/>
  <c r="BJ17" i="5"/>
  <c r="BB17" i="5"/>
  <c r="AT17" i="5"/>
  <c r="AL17" i="5"/>
  <c r="AD17" i="5"/>
  <c r="N17" i="5"/>
  <c r="CU16" i="5"/>
  <c r="CM16" i="5"/>
  <c r="CE16" i="5"/>
  <c r="BW16" i="5"/>
  <c r="BO16" i="5"/>
  <c r="BG16" i="5"/>
  <c r="AY16" i="5"/>
  <c r="AQ16" i="5"/>
  <c r="AI16" i="5"/>
  <c r="AA16" i="5"/>
  <c r="CZ15" i="5"/>
  <c r="CR15" i="5"/>
  <c r="CJ15" i="5"/>
  <c r="CB15" i="5"/>
  <c r="BT15" i="5"/>
  <c r="BL15" i="5"/>
  <c r="BD15" i="5"/>
  <c r="AV15" i="5"/>
  <c r="AN15" i="5"/>
  <c r="AF15" i="5"/>
  <c r="X15" i="5"/>
  <c r="P15" i="5"/>
  <c r="CW14" i="5"/>
  <c r="CO14" i="5"/>
  <c r="CG14" i="5"/>
  <c r="BY14" i="5"/>
  <c r="BQ14" i="5"/>
  <c r="BI14" i="5"/>
  <c r="BA14" i="5"/>
  <c r="AS14" i="5"/>
  <c r="AK14" i="5"/>
  <c r="AC14" i="5"/>
  <c r="DB13" i="5"/>
  <c r="CT13" i="5"/>
  <c r="CL13" i="5"/>
  <c r="CD13" i="5"/>
  <c r="BV13" i="5"/>
  <c r="BN13" i="5"/>
  <c r="BF13" i="5"/>
  <c r="AX13" i="5"/>
  <c r="AP13" i="5"/>
  <c r="AH13" i="5"/>
  <c r="Z13" i="5"/>
  <c r="R13" i="5"/>
  <c r="CY12" i="5"/>
  <c r="CQ12" i="5"/>
  <c r="CI12" i="5"/>
  <c r="CA12" i="5"/>
  <c r="BS12" i="5"/>
  <c r="BK12" i="5"/>
  <c r="BC12" i="5"/>
  <c r="AU12" i="5"/>
  <c r="AM12" i="5"/>
  <c r="AE12" i="5"/>
  <c r="O12" i="5"/>
  <c r="CV11" i="5"/>
  <c r="CN11" i="5"/>
  <c r="CF11" i="5"/>
  <c r="BX11" i="5"/>
  <c r="BP11" i="5"/>
  <c r="BH11" i="5"/>
  <c r="AZ11" i="5"/>
  <c r="AR11" i="5"/>
  <c r="AJ11" i="5"/>
  <c r="AB11" i="5"/>
  <c r="DA10" i="5"/>
  <c r="CS10" i="5"/>
  <c r="CK10" i="5"/>
  <c r="CC10" i="5"/>
  <c r="BU10" i="5"/>
  <c r="BM10" i="5"/>
  <c r="AW10" i="5"/>
  <c r="AO10" i="5"/>
  <c r="AG10" i="5"/>
  <c r="Y10" i="5"/>
  <c r="CX9" i="5"/>
  <c r="CP9" i="5"/>
  <c r="CH9" i="5"/>
  <c r="BZ9" i="5"/>
  <c r="BR9" i="5"/>
  <c r="BJ9" i="5"/>
  <c r="BB9" i="5"/>
  <c r="AT9" i="5"/>
  <c r="AL9" i="5"/>
  <c r="AD9" i="5"/>
  <c r="N9" i="5"/>
  <c r="CU8" i="5"/>
  <c r="CM8" i="5"/>
  <c r="CE8" i="5"/>
  <c r="BW8" i="5"/>
  <c r="BO8" i="5"/>
  <c r="BG8" i="5"/>
  <c r="AY8" i="5"/>
  <c r="AQ8" i="5"/>
  <c r="AI8" i="5"/>
  <c r="AA8" i="5"/>
  <c r="CZ7" i="5"/>
  <c r="CR7" i="5"/>
  <c r="CJ7" i="5"/>
  <c r="CB7" i="5"/>
  <c r="BT7" i="5"/>
  <c r="BL7" i="5"/>
  <c r="BD7" i="5"/>
  <c r="AV7" i="5"/>
  <c r="AN7" i="5"/>
  <c r="AF7" i="5"/>
  <c r="X7" i="5"/>
  <c r="P7" i="5"/>
  <c r="CW6" i="5"/>
  <c r="CO6" i="5"/>
  <c r="CG6" i="5"/>
  <c r="BY6" i="5"/>
  <c r="BQ6" i="5"/>
  <c r="BI6" i="5"/>
  <c r="BA6" i="5"/>
  <c r="AS6" i="5"/>
  <c r="AK6" i="5"/>
  <c r="AC6" i="5"/>
  <c r="DB5" i="5"/>
  <c r="CT5" i="5"/>
  <c r="CL5" i="5"/>
  <c r="CD5" i="5"/>
  <c r="BV5" i="5"/>
  <c r="BN5" i="5"/>
  <c r="BF5" i="5"/>
  <c r="AX5" i="5"/>
  <c r="AP5" i="5"/>
  <c r="AH5" i="5"/>
  <c r="Z5" i="5"/>
  <c r="R5" i="5"/>
  <c r="CY4" i="5"/>
  <c r="CQ4" i="5"/>
  <c r="CI4" i="5"/>
  <c r="CA4" i="5"/>
  <c r="BS4" i="5"/>
  <c r="BK4" i="5"/>
  <c r="BC4" i="5"/>
  <c r="AU4" i="5"/>
  <c r="AM4" i="5"/>
  <c r="AE4" i="5"/>
  <c r="O4" i="5"/>
  <c r="CV3" i="5"/>
  <c r="CN3" i="5"/>
  <c r="CF3" i="5"/>
  <c r="BX3" i="5"/>
  <c r="BP3" i="5"/>
  <c r="BH3" i="5"/>
  <c r="AZ3" i="5"/>
  <c r="AR3" i="5"/>
  <c r="AJ3" i="5"/>
  <c r="AB3" i="5"/>
  <c r="DA2" i="5"/>
  <c r="CS2" i="5"/>
  <c r="CK2" i="5"/>
  <c r="CC2" i="5"/>
  <c r="BU2" i="5"/>
  <c r="BM2" i="5"/>
  <c r="AW2" i="5"/>
  <c r="AO2" i="5"/>
  <c r="AG2" i="5"/>
  <c r="Y2" i="5"/>
  <c r="AB127" i="5"/>
  <c r="BY116" i="5"/>
  <c r="AD111" i="5"/>
  <c r="BX105" i="5"/>
  <c r="CA100" i="5"/>
  <c r="CX97" i="5"/>
  <c r="AF95" i="5"/>
  <c r="BC92" i="5"/>
  <c r="BZ89" i="5"/>
  <c r="CW86" i="5"/>
  <c r="AE84" i="5"/>
  <c r="BB81" i="5"/>
  <c r="CW78" i="5"/>
  <c r="X77" i="5"/>
  <c r="AM75" i="5"/>
  <c r="BH73" i="5"/>
  <c r="AL72" i="5"/>
  <c r="AC71" i="5"/>
  <c r="CY68" i="5"/>
  <c r="CO67" i="5"/>
  <c r="CK66" i="5"/>
  <c r="CS65" i="5"/>
  <c r="AX64" i="5"/>
  <c r="CA63" i="5"/>
  <c r="O63" i="5"/>
  <c r="AR62" i="5"/>
  <c r="BE62" i="5" s="1"/>
  <c r="BU61" i="5"/>
  <c r="CX60" i="5"/>
  <c r="AL60" i="5"/>
  <c r="BO59" i="5"/>
  <c r="CR58" i="5"/>
  <c r="AF58" i="5"/>
  <c r="BI57" i="5"/>
  <c r="AC57" i="5"/>
  <c r="CL56" i="5"/>
  <c r="BF56" i="5"/>
  <c r="Z56" i="5"/>
  <c r="CI55" i="5"/>
  <c r="BC55" i="5"/>
  <c r="CF54" i="5"/>
  <c r="AZ54" i="5"/>
  <c r="CC53" i="5"/>
  <c r="AW53" i="5"/>
  <c r="BZ52" i="5"/>
  <c r="AT52" i="5"/>
  <c r="N52" i="5"/>
  <c r="BW51" i="5"/>
  <c r="AQ51" i="5"/>
  <c r="CZ50" i="5"/>
  <c r="BT50" i="5"/>
  <c r="AN50" i="5"/>
  <c r="CW49" i="5"/>
  <c r="BQ49" i="5"/>
  <c r="AK49" i="5"/>
  <c r="CT48" i="5"/>
  <c r="BN48" i="5"/>
  <c r="AH48" i="5"/>
  <c r="CQ47" i="5"/>
  <c r="BK47" i="5"/>
  <c r="AE47" i="5"/>
  <c r="CN46" i="5"/>
  <c r="BH46" i="5"/>
  <c r="AB46" i="5"/>
  <c r="CK45" i="5"/>
  <c r="Y45" i="5"/>
  <c r="CH44" i="5"/>
  <c r="BB44" i="5"/>
  <c r="CE43" i="5"/>
  <c r="AY43" i="5"/>
  <c r="CB42" i="5"/>
  <c r="AV42" i="5"/>
  <c r="P42" i="5"/>
  <c r="BY41" i="5"/>
  <c r="AS41" i="5"/>
  <c r="DB40" i="5"/>
  <c r="BV40" i="5"/>
  <c r="AP40" i="5"/>
  <c r="CY39" i="5"/>
  <c r="BS39" i="5"/>
  <c r="AM39" i="5"/>
  <c r="CV38" i="5"/>
  <c r="BP38" i="5"/>
  <c r="AJ38" i="5"/>
  <c r="CS37" i="5"/>
  <c r="BM37" i="5"/>
  <c r="AG37" i="5"/>
  <c r="CP36" i="5"/>
  <c r="BJ36" i="5"/>
  <c r="AD36" i="5"/>
  <c r="CM35" i="5"/>
  <c r="BG35" i="5"/>
  <c r="AA35" i="5"/>
  <c r="CJ34" i="5"/>
  <c r="BD34" i="5"/>
  <c r="X34" i="5"/>
  <c r="CG33" i="5"/>
  <c r="BA33" i="5"/>
  <c r="CD32" i="5"/>
  <c r="AX32" i="5"/>
  <c r="R32" i="5"/>
  <c r="S32" i="5" s="1"/>
  <c r="V32" i="5" s="1"/>
  <c r="CA31" i="5"/>
  <c r="AU31" i="5"/>
  <c r="O31" i="5"/>
  <c r="BX30" i="5"/>
  <c r="AR30" i="5"/>
  <c r="DA29" i="5"/>
  <c r="BU29" i="5"/>
  <c r="AO29" i="5"/>
  <c r="CX28" i="5"/>
  <c r="BR28" i="5"/>
  <c r="AL28" i="5"/>
  <c r="CU27" i="5"/>
  <c r="BO27" i="5"/>
  <c r="AI27" i="5"/>
  <c r="CR26" i="5"/>
  <c r="BL26" i="5"/>
  <c r="AF26" i="5"/>
  <c r="CO25" i="5"/>
  <c r="BP25" i="5"/>
  <c r="AS25" i="5"/>
  <c r="AA25" i="5"/>
  <c r="CS24" i="5"/>
  <c r="BV24" i="5"/>
  <c r="BF24" i="5"/>
  <c r="AP24" i="5"/>
  <c r="AA24" i="5"/>
  <c r="P24" i="5"/>
  <c r="CQ23" i="5"/>
  <c r="CD23" i="5"/>
  <c r="BR23" i="5"/>
  <c r="BD23" i="5"/>
  <c r="AS23" i="5"/>
  <c r="AH23" i="5"/>
  <c r="DB22" i="5"/>
  <c r="CQ22" i="5"/>
  <c r="CF22" i="5"/>
  <c r="BV22" i="5"/>
  <c r="BK22" i="5"/>
  <c r="BA22" i="5"/>
  <c r="AR22" i="5"/>
  <c r="AI22" i="5"/>
  <c r="Z22" i="5"/>
  <c r="P22" i="5"/>
  <c r="CV21" i="5"/>
  <c r="CM21" i="5"/>
  <c r="CD21" i="5"/>
  <c r="BU21" i="5"/>
  <c r="BL21" i="5"/>
  <c r="BC21" i="5"/>
  <c r="AS21" i="5"/>
  <c r="AJ21" i="5"/>
  <c r="AA21" i="5"/>
  <c r="R21" i="5"/>
  <c r="S21" i="5" s="1"/>
  <c r="V21" i="5" s="1"/>
  <c r="CX20" i="5"/>
  <c r="CO20" i="5"/>
  <c r="CF20" i="5"/>
  <c r="BV20" i="5"/>
  <c r="BM20" i="5"/>
  <c r="BD20" i="5"/>
  <c r="AU20" i="5"/>
  <c r="AL20" i="5"/>
  <c r="AD20" i="5"/>
  <c r="N20" i="5"/>
  <c r="CU19" i="5"/>
  <c r="CM19" i="5"/>
  <c r="CE19" i="5"/>
  <c r="BW19" i="5"/>
  <c r="BO19" i="5"/>
  <c r="BG19" i="5"/>
  <c r="AY19" i="5"/>
  <c r="AQ19" i="5"/>
  <c r="AI19" i="5"/>
  <c r="AA19" i="5"/>
  <c r="CZ18" i="5"/>
  <c r="CR18" i="5"/>
  <c r="CJ18" i="5"/>
  <c r="CB18" i="5"/>
  <c r="BT18" i="5"/>
  <c r="BL18" i="5"/>
  <c r="BD18" i="5"/>
  <c r="AV18" i="5"/>
  <c r="AN18" i="5"/>
  <c r="AF18" i="5"/>
  <c r="X18" i="5"/>
  <c r="P18" i="5"/>
  <c r="CW17" i="5"/>
  <c r="CO17" i="5"/>
  <c r="CG17" i="5"/>
  <c r="BY17" i="5"/>
  <c r="BQ17" i="5"/>
  <c r="BI17" i="5"/>
  <c r="BA17" i="5"/>
  <c r="AS17" i="5"/>
  <c r="AK17" i="5"/>
  <c r="AC17" i="5"/>
  <c r="DB16" i="5"/>
  <c r="CT16" i="5"/>
  <c r="CL16" i="5"/>
  <c r="CD16" i="5"/>
  <c r="BV16" i="5"/>
  <c r="BN16" i="5"/>
  <c r="BF16" i="5"/>
  <c r="AX16" i="5"/>
  <c r="AP16" i="5"/>
  <c r="AH16" i="5"/>
  <c r="Z16" i="5"/>
  <c r="R16" i="5"/>
  <c r="CY15" i="5"/>
  <c r="CQ15" i="5"/>
  <c r="CI15" i="5"/>
  <c r="CA15" i="5"/>
  <c r="BS15" i="5"/>
  <c r="BK15" i="5"/>
  <c r="BC15" i="5"/>
  <c r="AU15" i="5"/>
  <c r="AM15" i="5"/>
  <c r="AE15" i="5"/>
  <c r="O15" i="5"/>
  <c r="CV14" i="5"/>
  <c r="CN14" i="5"/>
  <c r="CF14" i="5"/>
  <c r="BX14" i="5"/>
  <c r="BP14" i="5"/>
  <c r="BH14" i="5"/>
  <c r="AZ14" i="5"/>
  <c r="AR14" i="5"/>
  <c r="AJ14" i="5"/>
  <c r="AB14" i="5"/>
  <c r="DA13" i="5"/>
  <c r="CS13" i="5"/>
  <c r="CK13" i="5"/>
  <c r="CC13" i="5"/>
  <c r="BU13" i="5"/>
  <c r="BM13" i="5"/>
  <c r="AW13" i="5"/>
  <c r="AO13" i="5"/>
  <c r="AG13" i="5"/>
  <c r="Y13" i="5"/>
  <c r="CX12" i="5"/>
  <c r="CP12" i="5"/>
  <c r="CH12" i="5"/>
  <c r="BZ12" i="5"/>
  <c r="BR12" i="5"/>
  <c r="BJ12" i="5"/>
  <c r="BB12" i="5"/>
  <c r="AT12" i="5"/>
  <c r="AL12" i="5"/>
  <c r="AD12" i="5"/>
  <c r="N12" i="5"/>
  <c r="CU11" i="5"/>
  <c r="CM11" i="5"/>
  <c r="CE11" i="5"/>
  <c r="BW11" i="5"/>
  <c r="BO11" i="5"/>
  <c r="BG11" i="5"/>
  <c r="AY11" i="5"/>
  <c r="AQ11" i="5"/>
  <c r="AI11" i="5"/>
  <c r="AA11" i="5"/>
  <c r="CZ10" i="5"/>
  <c r="CR10" i="5"/>
  <c r="CJ10" i="5"/>
  <c r="CB10" i="5"/>
  <c r="BT10" i="5"/>
  <c r="BL10" i="5"/>
  <c r="BD10" i="5"/>
  <c r="AV10" i="5"/>
  <c r="AN10" i="5"/>
  <c r="AF10" i="5"/>
  <c r="X10" i="5"/>
  <c r="P10" i="5"/>
  <c r="CW9" i="5"/>
  <c r="CO9" i="5"/>
  <c r="CG9" i="5"/>
  <c r="BY9" i="5"/>
  <c r="BQ9" i="5"/>
  <c r="BI9" i="5"/>
  <c r="BA9" i="5"/>
  <c r="AS9" i="5"/>
  <c r="AK9" i="5"/>
  <c r="AC9" i="5"/>
  <c r="DB8" i="5"/>
  <c r="CT8" i="5"/>
  <c r="CL8" i="5"/>
  <c r="CD8" i="5"/>
  <c r="BV8" i="5"/>
  <c r="BN8" i="5"/>
  <c r="BF8" i="5"/>
  <c r="AX8" i="5"/>
  <c r="AP8" i="5"/>
  <c r="AH8" i="5"/>
  <c r="Z8" i="5"/>
  <c r="R8" i="5"/>
  <c r="CY7" i="5"/>
  <c r="CQ7" i="5"/>
  <c r="CI7" i="5"/>
  <c r="CA7" i="5"/>
  <c r="BS7" i="5"/>
  <c r="BK7" i="5"/>
  <c r="BC7" i="5"/>
  <c r="AU7" i="5"/>
  <c r="AM7" i="5"/>
  <c r="AE7" i="5"/>
  <c r="O7" i="5"/>
  <c r="CV6" i="5"/>
  <c r="CN6" i="5"/>
  <c r="CF6" i="5"/>
  <c r="BX6" i="5"/>
  <c r="BP6" i="5"/>
  <c r="BH6" i="5"/>
  <c r="AZ6" i="5"/>
  <c r="AR6" i="5"/>
  <c r="AJ6" i="5"/>
  <c r="AB6" i="5"/>
  <c r="DA5" i="5"/>
  <c r="CS5" i="5"/>
  <c r="CK5" i="5"/>
  <c r="CC5" i="5"/>
  <c r="BU5" i="5"/>
  <c r="BM5" i="5"/>
  <c r="AW5" i="5"/>
  <c r="AO5" i="5"/>
  <c r="AG5" i="5"/>
  <c r="Y5" i="5"/>
  <c r="CX4" i="5"/>
  <c r="CP4" i="5"/>
  <c r="CH4" i="5"/>
  <c r="BZ4" i="5"/>
  <c r="BR4" i="5"/>
  <c r="BJ4" i="5"/>
  <c r="BB4" i="5"/>
  <c r="AT4" i="5"/>
  <c r="AL4" i="5"/>
  <c r="AD4" i="5"/>
  <c r="N4" i="5"/>
  <c r="CU3" i="5"/>
  <c r="CM3" i="5"/>
  <c r="CE3" i="5"/>
  <c r="BW3" i="5"/>
  <c r="BO3" i="5"/>
  <c r="BG3" i="5"/>
  <c r="AY3" i="5"/>
  <c r="AQ3" i="5"/>
  <c r="AI3" i="5"/>
  <c r="AA3" i="5"/>
  <c r="CZ2" i="5"/>
  <c r="CR2" i="5"/>
  <c r="CJ2" i="5"/>
  <c r="CB2" i="5"/>
  <c r="BT2" i="5"/>
  <c r="BL2" i="5"/>
  <c r="BD2" i="5"/>
  <c r="AV2" i="5"/>
  <c r="AN2" i="5"/>
  <c r="AF2" i="5"/>
  <c r="X2" i="5"/>
  <c r="P2" i="5"/>
  <c r="BT122" i="5"/>
  <c r="DB115" i="5"/>
  <c r="BG110" i="5"/>
  <c r="DA104" i="5"/>
  <c r="AU100" i="5"/>
  <c r="BR97" i="5"/>
  <c r="CO94" i="5"/>
  <c r="AT89" i="5"/>
  <c r="BQ86" i="5"/>
  <c r="CN83" i="5"/>
  <c r="CB78" i="5"/>
  <c r="CQ76" i="5"/>
  <c r="R75" i="5"/>
  <c r="S75" i="5" s="1"/>
  <c r="V75" i="5" s="1"/>
  <c r="AR73" i="5"/>
  <c r="Y72" i="5"/>
  <c r="P71" i="5"/>
  <c r="CU69" i="5"/>
  <c r="CL68" i="5"/>
  <c r="CC67" i="5"/>
  <c r="CA66" i="5"/>
  <c r="CH65" i="5"/>
  <c r="DB64" i="5"/>
  <c r="AP64" i="5"/>
  <c r="BS63" i="5"/>
  <c r="CV62" i="5"/>
  <c r="AJ62" i="5"/>
  <c r="BM61" i="5"/>
  <c r="CP60" i="5"/>
  <c r="AD60" i="5"/>
  <c r="BG59" i="5"/>
  <c r="CJ58" i="5"/>
  <c r="X58" i="5"/>
  <c r="BH57" i="5"/>
  <c r="AB57" i="5"/>
  <c r="CK56" i="5"/>
  <c r="Y56" i="5"/>
  <c r="CH55" i="5"/>
  <c r="BB55" i="5"/>
  <c r="CE54" i="5"/>
  <c r="AY54" i="5"/>
  <c r="CB53" i="5"/>
  <c r="AV53" i="5"/>
  <c r="P53" i="5"/>
  <c r="BY52" i="5"/>
  <c r="AS52" i="5"/>
  <c r="DB51" i="5"/>
  <c r="BV51" i="5"/>
  <c r="AP51" i="5"/>
  <c r="CY50" i="5"/>
  <c r="BS50" i="5"/>
  <c r="AM50" i="5"/>
  <c r="CV49" i="5"/>
  <c r="BP49" i="5"/>
  <c r="AJ49" i="5"/>
  <c r="CS48" i="5"/>
  <c r="BM48" i="5"/>
  <c r="AG48" i="5"/>
  <c r="CP47" i="5"/>
  <c r="BJ47" i="5"/>
  <c r="AD47" i="5"/>
  <c r="CM46" i="5"/>
  <c r="BG46" i="5"/>
  <c r="AA46" i="5"/>
  <c r="CJ45" i="5"/>
  <c r="BD45" i="5"/>
  <c r="X45" i="5"/>
  <c r="CG44" i="5"/>
  <c r="BA44" i="5"/>
  <c r="CD43" i="5"/>
  <c r="AX43" i="5"/>
  <c r="R43" i="5"/>
  <c r="S43" i="5" s="1"/>
  <c r="V43" i="5" s="1"/>
  <c r="CA42" i="5"/>
  <c r="AU42" i="5"/>
  <c r="O42" i="5"/>
  <c r="BX41" i="5"/>
  <c r="AR41" i="5"/>
  <c r="DA40" i="5"/>
  <c r="BU40" i="5"/>
  <c r="AO40" i="5"/>
  <c r="CX39" i="5"/>
  <c r="BR39" i="5"/>
  <c r="AL39" i="5"/>
  <c r="CU38" i="5"/>
  <c r="BO38" i="5"/>
  <c r="AI38" i="5"/>
  <c r="CR37" i="5"/>
  <c r="BL37" i="5"/>
  <c r="AF37" i="5"/>
  <c r="CO36" i="5"/>
  <c r="BI36" i="5"/>
  <c r="AC36" i="5"/>
  <c r="CL35" i="5"/>
  <c r="BF35" i="5"/>
  <c r="Z35" i="5"/>
  <c r="CI34" i="5"/>
  <c r="BC34" i="5"/>
  <c r="CF33" i="5"/>
  <c r="AZ33" i="5"/>
  <c r="CC32" i="5"/>
  <c r="AW32" i="5"/>
  <c r="BZ31" i="5"/>
  <c r="AT31" i="5"/>
  <c r="N31" i="5"/>
  <c r="BW30" i="5"/>
  <c r="AQ30" i="5"/>
  <c r="CZ29" i="5"/>
  <c r="BT29" i="5"/>
  <c r="AN29" i="5"/>
  <c r="CW28" i="5"/>
  <c r="BQ28" i="5"/>
  <c r="AK28" i="5"/>
  <c r="CT27" i="5"/>
  <c r="BN27" i="5"/>
  <c r="AH27" i="5"/>
  <c r="CQ26" i="5"/>
  <c r="BK26" i="5"/>
  <c r="AE26" i="5"/>
  <c r="CN25" i="5"/>
  <c r="BO25" i="5"/>
  <c r="AR25" i="5"/>
  <c r="CR24" i="5"/>
  <c r="BU24" i="5"/>
  <c r="AO24" i="5"/>
  <c r="Z24" i="5"/>
  <c r="DB23" i="5"/>
  <c r="CP23" i="5"/>
  <c r="CB23" i="5"/>
  <c r="BQ23" i="5"/>
  <c r="BC23" i="5"/>
  <c r="AQ23" i="5"/>
  <c r="AF23" i="5"/>
  <c r="CZ22" i="5"/>
  <c r="CO22" i="5"/>
  <c r="CE22" i="5"/>
  <c r="BT22" i="5"/>
  <c r="BI22" i="5"/>
  <c r="AZ22" i="5"/>
  <c r="AQ22" i="5"/>
  <c r="AH22" i="5"/>
  <c r="X22" i="5"/>
  <c r="O22" i="5"/>
  <c r="CU21" i="5"/>
  <c r="CL21" i="5"/>
  <c r="CC21" i="5"/>
  <c r="BT21" i="5"/>
  <c r="BK21" i="5"/>
  <c r="BA21" i="5"/>
  <c r="AR21" i="5"/>
  <c r="AI21" i="5"/>
  <c r="Z21" i="5"/>
  <c r="CW20" i="5"/>
  <c r="CN20" i="5"/>
  <c r="CD20" i="5"/>
  <c r="BU20" i="5"/>
  <c r="BL20" i="5"/>
  <c r="BC20" i="5"/>
  <c r="AT20" i="5"/>
  <c r="AK20" i="5"/>
  <c r="AC20" i="5"/>
  <c r="DB19" i="5"/>
  <c r="CT19" i="5"/>
  <c r="CL19" i="5"/>
  <c r="CD19" i="5"/>
  <c r="BV19" i="5"/>
  <c r="BN19" i="5"/>
  <c r="BF19" i="5"/>
  <c r="AX19" i="5"/>
  <c r="AP19" i="5"/>
  <c r="AH19" i="5"/>
  <c r="Z19" i="5"/>
  <c r="R19" i="5"/>
  <c r="S19" i="5" s="1"/>
  <c r="V19" i="5" s="1"/>
  <c r="CY18" i="5"/>
  <c r="CQ18" i="5"/>
  <c r="CI18" i="5"/>
  <c r="CA18" i="5"/>
  <c r="BS18" i="5"/>
  <c r="BK18" i="5"/>
  <c r="BC18" i="5"/>
  <c r="AU18" i="5"/>
  <c r="AM18" i="5"/>
  <c r="AE18" i="5"/>
  <c r="O18" i="5"/>
  <c r="CV17" i="5"/>
  <c r="CN17" i="5"/>
  <c r="CF17" i="5"/>
  <c r="BX17" i="5"/>
  <c r="BP17" i="5"/>
  <c r="BH17" i="5"/>
  <c r="AZ17" i="5"/>
  <c r="AR17" i="5"/>
  <c r="AJ17" i="5"/>
  <c r="AB17" i="5"/>
  <c r="DA16" i="5"/>
  <c r="CS16" i="5"/>
  <c r="CK16" i="5"/>
  <c r="CC16" i="5"/>
  <c r="BU16" i="5"/>
  <c r="BM16" i="5"/>
  <c r="AW16" i="5"/>
  <c r="AO16" i="5"/>
  <c r="AG16" i="5"/>
  <c r="Y16" i="5"/>
  <c r="CX15" i="5"/>
  <c r="CP15" i="5"/>
  <c r="CH15" i="5"/>
  <c r="BZ15" i="5"/>
  <c r="BR15" i="5"/>
  <c r="BJ15" i="5"/>
  <c r="BB15" i="5"/>
  <c r="AT15" i="5"/>
  <c r="AL15" i="5"/>
  <c r="AD15" i="5"/>
  <c r="N15" i="5"/>
  <c r="CU14" i="5"/>
  <c r="CM14" i="5"/>
  <c r="CE14" i="5"/>
  <c r="BW14" i="5"/>
  <c r="BO14" i="5"/>
  <c r="BG14" i="5"/>
  <c r="AY14" i="5"/>
  <c r="AQ14" i="5"/>
  <c r="AI14" i="5"/>
  <c r="AA14" i="5"/>
  <c r="CZ13" i="5"/>
  <c r="CR13" i="5"/>
  <c r="CJ13" i="5"/>
  <c r="CB13" i="5"/>
  <c r="BT13" i="5"/>
  <c r="BL13" i="5"/>
  <c r="BD13" i="5"/>
  <c r="AV13" i="5"/>
  <c r="AN13" i="5"/>
  <c r="AF13" i="5"/>
  <c r="X13" i="5"/>
  <c r="P13" i="5"/>
  <c r="CW12" i="5"/>
  <c r="CO12" i="5"/>
  <c r="CG12" i="5"/>
  <c r="BY12" i="5"/>
  <c r="BQ12" i="5"/>
  <c r="BI12" i="5"/>
  <c r="BA12" i="5"/>
  <c r="AS12" i="5"/>
  <c r="AK12" i="5"/>
  <c r="AC12" i="5"/>
  <c r="DB11" i="5"/>
  <c r="CT11" i="5"/>
  <c r="CL11" i="5"/>
  <c r="CD11" i="5"/>
  <c r="BV11" i="5"/>
  <c r="BN11" i="5"/>
  <c r="BF11" i="5"/>
  <c r="AX11" i="5"/>
  <c r="AP11" i="5"/>
  <c r="AH11" i="5"/>
  <c r="Z11" i="5"/>
  <c r="R11" i="5"/>
  <c r="S11" i="5" s="1"/>
  <c r="V11" i="5" s="1"/>
  <c r="CY10" i="5"/>
  <c r="CQ10" i="5"/>
  <c r="CI10" i="5"/>
  <c r="CA10" i="5"/>
  <c r="BS10" i="5"/>
  <c r="BK10" i="5"/>
  <c r="BC10" i="5"/>
  <c r="AU10" i="5"/>
  <c r="AM10" i="5"/>
  <c r="AE10" i="5"/>
  <c r="O10" i="5"/>
  <c r="CV9" i="5"/>
  <c r="CN9" i="5"/>
  <c r="CF9" i="5"/>
  <c r="BX9" i="5"/>
  <c r="BP9" i="5"/>
  <c r="BH9" i="5"/>
  <c r="AZ9" i="5"/>
  <c r="AR9" i="5"/>
  <c r="AJ9" i="5"/>
  <c r="AB9" i="5"/>
  <c r="DA8" i="5"/>
  <c r="CS8" i="5"/>
  <c r="CK8" i="5"/>
  <c r="CC8" i="5"/>
  <c r="BU8" i="5"/>
  <c r="BM8" i="5"/>
  <c r="AW8" i="5"/>
  <c r="AO8" i="5"/>
  <c r="AG8" i="5"/>
  <c r="Y8" i="5"/>
  <c r="CX7" i="5"/>
  <c r="CP7" i="5"/>
  <c r="CH7" i="5"/>
  <c r="BZ7" i="5"/>
  <c r="BR7" i="5"/>
  <c r="BJ7" i="5"/>
  <c r="BB7" i="5"/>
  <c r="AT7" i="5"/>
  <c r="AL7" i="5"/>
  <c r="AD7" i="5"/>
  <c r="N7" i="5"/>
  <c r="CU6" i="5"/>
  <c r="CM6" i="5"/>
  <c r="CE6" i="5"/>
  <c r="BW6" i="5"/>
  <c r="BO6" i="5"/>
  <c r="BG6" i="5"/>
  <c r="AY6" i="5"/>
  <c r="AQ6" i="5"/>
  <c r="AI6" i="5"/>
  <c r="AA6" i="5"/>
  <c r="CZ5" i="5"/>
  <c r="CR5" i="5"/>
  <c r="CJ5" i="5"/>
  <c r="CB5" i="5"/>
  <c r="BT5" i="5"/>
  <c r="BL5" i="5"/>
  <c r="BD5" i="5"/>
  <c r="AV5" i="5"/>
  <c r="AN5" i="5"/>
  <c r="AF5" i="5"/>
  <c r="X5" i="5"/>
  <c r="P5" i="5"/>
  <c r="CW4" i="5"/>
  <c r="CO4" i="5"/>
  <c r="CG4" i="5"/>
  <c r="BY4" i="5"/>
  <c r="BQ4" i="5"/>
  <c r="BI4" i="5"/>
  <c r="BA4" i="5"/>
  <c r="AS4" i="5"/>
  <c r="AK4" i="5"/>
  <c r="AC4" i="5"/>
  <c r="DB3" i="5"/>
  <c r="CT3" i="5"/>
  <c r="CL3" i="5"/>
  <c r="CD3" i="5"/>
  <c r="BV3" i="5"/>
  <c r="BN3" i="5"/>
  <c r="BF3" i="5"/>
  <c r="AX3" i="5"/>
  <c r="AP3" i="5"/>
  <c r="AH3" i="5"/>
  <c r="Z3" i="5"/>
  <c r="R3" i="5"/>
  <c r="S3" i="5" s="1"/>
  <c r="V3" i="5" s="1"/>
  <c r="CY2" i="5"/>
  <c r="CQ2" i="5"/>
  <c r="CI2" i="5"/>
  <c r="CA2" i="5"/>
  <c r="BS2" i="5"/>
  <c r="BK2" i="5"/>
  <c r="BC2" i="5"/>
  <c r="AU2" i="5"/>
  <c r="AM2" i="5"/>
  <c r="AE2" i="5"/>
  <c r="O2" i="5"/>
  <c r="X121" i="5"/>
  <c r="AP115" i="5"/>
  <c r="CJ109" i="5"/>
  <c r="AO104" i="5"/>
  <c r="O100" i="5"/>
  <c r="AL97" i="5"/>
  <c r="BI94" i="5"/>
  <c r="CF91" i="5"/>
  <c r="N89" i="5"/>
  <c r="AK86" i="5"/>
  <c r="BH83" i="5"/>
  <c r="CE80" i="5"/>
  <c r="BG78" i="5"/>
  <c r="BV76" i="5"/>
  <c r="CK74" i="5"/>
  <c r="AB73" i="5"/>
  <c r="DA71" i="5"/>
  <c r="CR70" i="5"/>
  <c r="CI69" i="5"/>
  <c r="BY68" i="5"/>
  <c r="BP67" i="5"/>
  <c r="BP66" i="5"/>
  <c r="BX65" i="5"/>
  <c r="CT64" i="5"/>
  <c r="AH64" i="5"/>
  <c r="BK63" i="5"/>
  <c r="CN62" i="5"/>
  <c r="AB62" i="5"/>
  <c r="CH60" i="5"/>
  <c r="AY59" i="5"/>
  <c r="CB58" i="5"/>
  <c r="P58" i="5"/>
  <c r="BA57" i="5"/>
  <c r="CD56" i="5"/>
  <c r="AX56" i="5"/>
  <c r="R56" i="5"/>
  <c r="CA55" i="5"/>
  <c r="AU55" i="5"/>
  <c r="O55" i="5"/>
  <c r="BX54" i="5"/>
  <c r="AR54" i="5"/>
  <c r="DA53" i="5"/>
  <c r="BU53" i="5"/>
  <c r="AO53" i="5"/>
  <c r="CX52" i="5"/>
  <c r="BR52" i="5"/>
  <c r="AL52" i="5"/>
  <c r="CU51" i="5"/>
  <c r="BO51" i="5"/>
  <c r="AI51" i="5"/>
  <c r="CR50" i="5"/>
  <c r="BL50" i="5"/>
  <c r="AF50" i="5"/>
  <c r="CO49" i="5"/>
  <c r="BI49" i="5"/>
  <c r="AC49" i="5"/>
  <c r="CL48" i="5"/>
  <c r="BF48" i="5"/>
  <c r="Z48" i="5"/>
  <c r="CI47" i="5"/>
  <c r="BC47" i="5"/>
  <c r="CF46" i="5"/>
  <c r="AZ46" i="5"/>
  <c r="CC45" i="5"/>
  <c r="AW45" i="5"/>
  <c r="BZ44" i="5"/>
  <c r="AT44" i="5"/>
  <c r="N44" i="5"/>
  <c r="BW43" i="5"/>
  <c r="AQ43" i="5"/>
  <c r="CZ42" i="5"/>
  <c r="BT42" i="5"/>
  <c r="AN42" i="5"/>
  <c r="CW41" i="5"/>
  <c r="BQ41" i="5"/>
  <c r="AK41" i="5"/>
  <c r="CT40" i="5"/>
  <c r="BN40" i="5"/>
  <c r="AH40" i="5"/>
  <c r="CQ39" i="5"/>
  <c r="BK39" i="5"/>
  <c r="AE39" i="5"/>
  <c r="CN38" i="5"/>
  <c r="BH38" i="5"/>
  <c r="AB38" i="5"/>
  <c r="CK37" i="5"/>
  <c r="Y37" i="5"/>
  <c r="CH36" i="5"/>
  <c r="BB36" i="5"/>
  <c r="CE35" i="5"/>
  <c r="AY35" i="5"/>
  <c r="CB34" i="5"/>
  <c r="AV34" i="5"/>
  <c r="P34" i="5"/>
  <c r="BY33" i="5"/>
  <c r="AS33" i="5"/>
  <c r="DB32" i="5"/>
  <c r="BV32" i="5"/>
  <c r="AP32" i="5"/>
  <c r="CY31" i="5"/>
  <c r="BS31" i="5"/>
  <c r="AM31" i="5"/>
  <c r="CV30" i="5"/>
  <c r="BP30" i="5"/>
  <c r="AJ30" i="5"/>
  <c r="CS29" i="5"/>
  <c r="BM29" i="5"/>
  <c r="AG29" i="5"/>
  <c r="CP28" i="5"/>
  <c r="BJ28" i="5"/>
  <c r="AD28" i="5"/>
  <c r="CM27" i="5"/>
  <c r="BG27" i="5"/>
  <c r="AA27" i="5"/>
  <c r="CJ26" i="5"/>
  <c r="BD26" i="5"/>
  <c r="X26" i="5"/>
  <c r="CG25" i="5"/>
  <c r="BI25" i="5"/>
  <c r="AQ25" i="5"/>
  <c r="CL24" i="5"/>
  <c r="BT24" i="5"/>
  <c r="BD24" i="5"/>
  <c r="AN24" i="5"/>
  <c r="Y24" i="5"/>
  <c r="CZ23" i="5"/>
  <c r="CO23" i="5"/>
  <c r="CA23" i="5"/>
  <c r="BN23" i="5"/>
  <c r="BB23" i="5"/>
  <c r="AP23" i="5"/>
  <c r="AE23" i="5"/>
  <c r="CY22" i="5"/>
  <c r="CN22" i="5"/>
  <c r="CD22" i="5"/>
  <c r="BS22" i="5"/>
  <c r="BH22" i="5"/>
  <c r="AY22" i="5"/>
  <c r="AP22" i="5"/>
  <c r="AF22" i="5"/>
  <c r="N22" i="5"/>
  <c r="CT21" i="5"/>
  <c r="CK21" i="5"/>
  <c r="CB21" i="5"/>
  <c r="BS21" i="5"/>
  <c r="BI21" i="5"/>
  <c r="AZ21" i="5"/>
  <c r="AQ21" i="5"/>
  <c r="AH21" i="5"/>
  <c r="Y21" i="5"/>
  <c r="P21" i="5"/>
  <c r="CV20" i="5"/>
  <c r="CL20" i="5"/>
  <c r="CC20" i="5"/>
  <c r="BT20" i="5"/>
  <c r="BK20" i="5"/>
  <c r="BB20" i="5"/>
  <c r="AS20" i="5"/>
  <c r="AJ20" i="5"/>
  <c r="AB20" i="5"/>
  <c r="DA19" i="5"/>
  <c r="CS19" i="5"/>
  <c r="CK19" i="5"/>
  <c r="CC19" i="5"/>
  <c r="BU19" i="5"/>
  <c r="BM19" i="5"/>
  <c r="AW19" i="5"/>
  <c r="AO19" i="5"/>
  <c r="AG19" i="5"/>
  <c r="Y19" i="5"/>
  <c r="CX18" i="5"/>
  <c r="CP18" i="5"/>
  <c r="CH18" i="5"/>
  <c r="BZ18" i="5"/>
  <c r="BR18" i="5"/>
  <c r="BJ18" i="5"/>
  <c r="BB18" i="5"/>
  <c r="AT18" i="5"/>
  <c r="AL18" i="5"/>
  <c r="AD18" i="5"/>
  <c r="N18" i="5"/>
  <c r="CU17" i="5"/>
  <c r="CM17" i="5"/>
  <c r="CE17" i="5"/>
  <c r="BW17" i="5"/>
  <c r="BO17" i="5"/>
  <c r="BG17" i="5"/>
  <c r="AY17" i="5"/>
  <c r="AQ17" i="5"/>
  <c r="AI17" i="5"/>
  <c r="AA17" i="5"/>
  <c r="CZ16" i="5"/>
  <c r="CR16" i="5"/>
  <c r="CJ16" i="5"/>
  <c r="CB16" i="5"/>
  <c r="BT16" i="5"/>
  <c r="BL16" i="5"/>
  <c r="BD16" i="5"/>
  <c r="AV16" i="5"/>
  <c r="AN16" i="5"/>
  <c r="AF16" i="5"/>
  <c r="X16" i="5"/>
  <c r="P16" i="5"/>
  <c r="CW15" i="5"/>
  <c r="CO15" i="5"/>
  <c r="CG15" i="5"/>
  <c r="BY15" i="5"/>
  <c r="BQ15" i="5"/>
  <c r="BI15" i="5"/>
  <c r="BA15" i="5"/>
  <c r="AS15" i="5"/>
  <c r="AK15" i="5"/>
  <c r="AC15" i="5"/>
  <c r="DB14" i="5"/>
  <c r="CT14" i="5"/>
  <c r="CL14" i="5"/>
  <c r="CD14" i="5"/>
  <c r="BV14" i="5"/>
  <c r="BN14" i="5"/>
  <c r="BF14" i="5"/>
  <c r="AX14" i="5"/>
  <c r="AP14" i="5"/>
  <c r="AH14" i="5"/>
  <c r="Z14" i="5"/>
  <c r="R14" i="5"/>
  <c r="CY13" i="5"/>
  <c r="CQ13" i="5"/>
  <c r="CI13" i="5"/>
  <c r="CA13" i="5"/>
  <c r="BS13" i="5"/>
  <c r="BK13" i="5"/>
  <c r="BC13" i="5"/>
  <c r="AU13" i="5"/>
  <c r="AM13" i="5"/>
  <c r="AE13" i="5"/>
  <c r="O13" i="5"/>
  <c r="CV12" i="5"/>
  <c r="CN12" i="5"/>
  <c r="CF12" i="5"/>
  <c r="BX12" i="5"/>
  <c r="BP12" i="5"/>
  <c r="BH12" i="5"/>
  <c r="AZ12" i="5"/>
  <c r="AR12" i="5"/>
  <c r="AJ12" i="5"/>
  <c r="AB12" i="5"/>
  <c r="DA11" i="5"/>
  <c r="CS11" i="5"/>
  <c r="CK11" i="5"/>
  <c r="CC11" i="5"/>
  <c r="BU11" i="5"/>
  <c r="BM11" i="5"/>
  <c r="AW11" i="5"/>
  <c r="AO11" i="5"/>
  <c r="AG11" i="5"/>
  <c r="Y11" i="5"/>
  <c r="CX10" i="5"/>
  <c r="CP10" i="5"/>
  <c r="CH10" i="5"/>
  <c r="BZ10" i="5"/>
  <c r="BR10" i="5"/>
  <c r="BJ10" i="5"/>
  <c r="BB10" i="5"/>
  <c r="AT10" i="5"/>
  <c r="AL10" i="5"/>
  <c r="AD10" i="5"/>
  <c r="N10" i="5"/>
  <c r="CU9" i="5"/>
  <c r="CM9" i="5"/>
  <c r="CE9" i="5"/>
  <c r="BW9" i="5"/>
  <c r="BO9" i="5"/>
  <c r="BG9" i="5"/>
  <c r="AY9" i="5"/>
  <c r="AQ9" i="5"/>
  <c r="AI9" i="5"/>
  <c r="AA9" i="5"/>
  <c r="CZ8" i="5"/>
  <c r="CR8" i="5"/>
  <c r="CJ8" i="5"/>
  <c r="CB8" i="5"/>
  <c r="BT8" i="5"/>
  <c r="BL8" i="5"/>
  <c r="BD8" i="5"/>
  <c r="AV8" i="5"/>
  <c r="AN8" i="5"/>
  <c r="AF8" i="5"/>
  <c r="X8" i="5"/>
  <c r="P8" i="5"/>
  <c r="CW7" i="5"/>
  <c r="CO7" i="5"/>
  <c r="CG7" i="5"/>
  <c r="BY7" i="5"/>
  <c r="BQ7" i="5"/>
  <c r="BI7" i="5"/>
  <c r="BA7" i="5"/>
  <c r="AS7" i="5"/>
  <c r="AK7" i="5"/>
  <c r="AC7" i="5"/>
  <c r="DB6" i="5"/>
  <c r="CT6" i="5"/>
  <c r="CL6" i="5"/>
  <c r="CD6" i="5"/>
  <c r="BV6" i="5"/>
  <c r="BN6" i="5"/>
  <c r="BF6" i="5"/>
  <c r="AX6" i="5"/>
  <c r="AP6" i="5"/>
  <c r="AH6" i="5"/>
  <c r="Z6" i="5"/>
  <c r="R6" i="5"/>
  <c r="S6" i="5" s="1"/>
  <c r="V6" i="5" s="1"/>
  <c r="CY5" i="5"/>
  <c r="CQ5" i="5"/>
  <c r="CI5" i="5"/>
  <c r="CA5" i="5"/>
  <c r="BS5" i="5"/>
  <c r="BK5" i="5"/>
  <c r="BC5" i="5"/>
  <c r="AU5" i="5"/>
  <c r="AM5" i="5"/>
  <c r="AE5" i="5"/>
  <c r="O5" i="5"/>
  <c r="CV4" i="5"/>
  <c r="CN4" i="5"/>
  <c r="CF4" i="5"/>
  <c r="BX4" i="5"/>
  <c r="BP4" i="5"/>
  <c r="BH4" i="5"/>
  <c r="AZ4" i="5"/>
  <c r="AR4" i="5"/>
  <c r="AJ4" i="5"/>
  <c r="AB4" i="5"/>
  <c r="DA3" i="5"/>
  <c r="CS3" i="5"/>
  <c r="CK3" i="5"/>
  <c r="CC3" i="5"/>
  <c r="BU3" i="5"/>
  <c r="BM3" i="5"/>
  <c r="AW3" i="5"/>
  <c r="AO3" i="5"/>
  <c r="AG3" i="5"/>
  <c r="Y3" i="5"/>
  <c r="CX2" i="5"/>
  <c r="CP2" i="5"/>
  <c r="CH2" i="5"/>
  <c r="BZ2" i="5"/>
  <c r="BR2" i="5"/>
  <c r="BJ2" i="5"/>
  <c r="BB2" i="5"/>
  <c r="AT2" i="5"/>
  <c r="AL2" i="5"/>
  <c r="AD2" i="5"/>
  <c r="N2" i="5"/>
  <c r="Y120" i="5"/>
  <c r="BS114" i="5"/>
  <c r="X109" i="5"/>
  <c r="BR103" i="5"/>
  <c r="BX99" i="5"/>
  <c r="CU96" i="5"/>
  <c r="AC94" i="5"/>
  <c r="AZ91" i="5"/>
  <c r="BW88" i="5"/>
  <c r="CT85" i="5"/>
  <c r="AB83" i="5"/>
  <c r="AY80" i="5"/>
  <c r="AK78" i="5"/>
  <c r="BA76" i="5"/>
  <c r="BP74" i="5"/>
  <c r="DA72" i="5"/>
  <c r="CO71" i="5"/>
  <c r="CE70" i="5"/>
  <c r="BV69" i="5"/>
  <c r="BL68" i="5"/>
  <c r="BC67" i="5"/>
  <c r="BM65" i="5"/>
  <c r="CL64" i="5"/>
  <c r="Z64" i="5"/>
  <c r="BC63" i="5"/>
  <c r="CF62" i="5"/>
  <c r="AW61" i="5"/>
  <c r="BZ60" i="5"/>
  <c r="N60" i="5"/>
  <c r="AQ59" i="5"/>
  <c r="BT58" i="5"/>
  <c r="CW57" i="5"/>
  <c r="AZ57" i="5"/>
  <c r="CC56" i="5"/>
  <c r="AW56" i="5"/>
  <c r="BZ55" i="5"/>
  <c r="AT55" i="5"/>
  <c r="N55" i="5"/>
  <c r="BW54" i="5"/>
  <c r="AQ54" i="5"/>
  <c r="CZ53" i="5"/>
  <c r="BT53" i="5"/>
  <c r="AN53" i="5"/>
  <c r="CW52" i="5"/>
  <c r="BQ52" i="5"/>
  <c r="AK52" i="5"/>
  <c r="CT51" i="5"/>
  <c r="BN51" i="5"/>
  <c r="AH51" i="5"/>
  <c r="CQ50" i="5"/>
  <c r="BK50" i="5"/>
  <c r="AE50" i="5"/>
  <c r="CN49" i="5"/>
  <c r="BH49" i="5"/>
  <c r="AB49" i="5"/>
  <c r="CK48" i="5"/>
  <c r="Y48" i="5"/>
  <c r="CH47" i="5"/>
  <c r="BB47" i="5"/>
  <c r="CE46" i="5"/>
  <c r="AY46" i="5"/>
  <c r="CB45" i="5"/>
  <c r="AV45" i="5"/>
  <c r="P45" i="5"/>
  <c r="BY44" i="5"/>
  <c r="AS44" i="5"/>
  <c r="DB43" i="5"/>
  <c r="BV43" i="5"/>
  <c r="AP43" i="5"/>
  <c r="CY42" i="5"/>
  <c r="BS42" i="5"/>
  <c r="AM42" i="5"/>
  <c r="CV41" i="5"/>
  <c r="BP41" i="5"/>
  <c r="AJ41" i="5"/>
  <c r="CS40" i="5"/>
  <c r="BM40" i="5"/>
  <c r="AG40" i="5"/>
  <c r="CP39" i="5"/>
  <c r="BJ39" i="5"/>
  <c r="AD39" i="5"/>
  <c r="CM38" i="5"/>
  <c r="BG38" i="5"/>
  <c r="AA38" i="5"/>
  <c r="CJ37" i="5"/>
  <c r="BD37" i="5"/>
  <c r="X37" i="5"/>
  <c r="CG36" i="5"/>
  <c r="BA36" i="5"/>
  <c r="CD35" i="5"/>
  <c r="AX35" i="5"/>
  <c r="R35" i="5"/>
  <c r="S35" i="5" s="1"/>
  <c r="V35" i="5" s="1"/>
  <c r="CA34" i="5"/>
  <c r="AU34" i="5"/>
  <c r="O34" i="5"/>
  <c r="BX33" i="5"/>
  <c r="AR33" i="5"/>
  <c r="BE33" i="5" s="1"/>
  <c r="DA32" i="5"/>
  <c r="BU32" i="5"/>
  <c r="AO32" i="5"/>
  <c r="CX31" i="5"/>
  <c r="BR31" i="5"/>
  <c r="AL31" i="5"/>
  <c r="CU30" i="5"/>
  <c r="BO30" i="5"/>
  <c r="AI30" i="5"/>
  <c r="CR29" i="5"/>
  <c r="BL29" i="5"/>
  <c r="AF29" i="5"/>
  <c r="CO28" i="5"/>
  <c r="BI28" i="5"/>
  <c r="AC28" i="5"/>
  <c r="CL27" i="5"/>
  <c r="BF27" i="5"/>
  <c r="Z27" i="5"/>
  <c r="CI26" i="5"/>
  <c r="BC26" i="5"/>
  <c r="CF25" i="5"/>
  <c r="BH25" i="5"/>
  <c r="AK25" i="5"/>
  <c r="CK24" i="5"/>
  <c r="BQ24" i="5"/>
  <c r="BA24" i="5"/>
  <c r="AK24" i="5"/>
  <c r="X24" i="5"/>
  <c r="CY23" i="5"/>
  <c r="CL23" i="5"/>
  <c r="BZ23" i="5"/>
  <c r="BL23" i="5"/>
  <c r="BA23" i="5"/>
  <c r="AN23" i="5"/>
  <c r="AD23" i="5"/>
  <c r="CW22" i="5"/>
  <c r="CM22" i="5"/>
  <c r="CB22" i="5"/>
  <c r="BQ22" i="5"/>
  <c r="BG22" i="5"/>
  <c r="AX22" i="5"/>
  <c r="AN22" i="5"/>
  <c r="AE22" i="5"/>
  <c r="DB21" i="5"/>
  <c r="CS21" i="5"/>
  <c r="CJ21" i="5"/>
  <c r="CA21" i="5"/>
  <c r="BQ21" i="5"/>
  <c r="BH21" i="5"/>
  <c r="AY21" i="5"/>
  <c r="AP21" i="5"/>
  <c r="AG21" i="5"/>
  <c r="X21" i="5"/>
  <c r="O21" i="5"/>
  <c r="CT20" i="5"/>
  <c r="CK20" i="5"/>
  <c r="CB20" i="5"/>
  <c r="BS20" i="5"/>
  <c r="BJ20" i="5"/>
  <c r="BA20" i="5"/>
  <c r="AR20" i="5"/>
  <c r="AI20" i="5"/>
  <c r="AA20" i="5"/>
  <c r="CZ19" i="5"/>
  <c r="CR19" i="5"/>
  <c r="CJ19" i="5"/>
  <c r="CB19" i="5"/>
  <c r="BT19" i="5"/>
  <c r="BL19" i="5"/>
  <c r="BD19" i="5"/>
  <c r="AV19" i="5"/>
  <c r="AN19" i="5"/>
  <c r="AF19" i="5"/>
  <c r="X19" i="5"/>
  <c r="P19" i="5"/>
  <c r="CW18" i="5"/>
  <c r="CO18" i="5"/>
  <c r="CG18" i="5"/>
  <c r="BY18" i="5"/>
  <c r="BQ18" i="5"/>
  <c r="BI18" i="5"/>
  <c r="BA18" i="5"/>
  <c r="AS18" i="5"/>
  <c r="AK18" i="5"/>
  <c r="AC18" i="5"/>
  <c r="DB17" i="5"/>
  <c r="CT17" i="5"/>
  <c r="CL17" i="5"/>
  <c r="CD17" i="5"/>
  <c r="BV17" i="5"/>
  <c r="BN17" i="5"/>
  <c r="BF17" i="5"/>
  <c r="AX17" i="5"/>
  <c r="AP17" i="5"/>
  <c r="AH17" i="5"/>
  <c r="Z17" i="5"/>
  <c r="R17" i="5"/>
  <c r="S17" i="5" s="1"/>
  <c r="V17" i="5" s="1"/>
  <c r="CY16" i="5"/>
  <c r="CQ16" i="5"/>
  <c r="CI16" i="5"/>
  <c r="CA16" i="5"/>
  <c r="BS16" i="5"/>
  <c r="BK16" i="5"/>
  <c r="BC16" i="5"/>
  <c r="AU16" i="5"/>
  <c r="AM16" i="5"/>
  <c r="AE16" i="5"/>
  <c r="O16" i="5"/>
  <c r="CV15" i="5"/>
  <c r="CN15" i="5"/>
  <c r="CF15" i="5"/>
  <c r="BX15" i="5"/>
  <c r="BP15" i="5"/>
  <c r="BH15" i="5"/>
  <c r="AZ15" i="5"/>
  <c r="AR15" i="5"/>
  <c r="AJ15" i="5"/>
  <c r="AB15" i="5"/>
  <c r="DA14" i="5"/>
  <c r="CS14" i="5"/>
  <c r="CK14" i="5"/>
  <c r="CC14" i="5"/>
  <c r="BU14" i="5"/>
  <c r="BM14" i="5"/>
  <c r="AW14" i="5"/>
  <c r="AO14" i="5"/>
  <c r="AG14" i="5"/>
  <c r="Y14" i="5"/>
  <c r="CX13" i="5"/>
  <c r="CP13" i="5"/>
  <c r="CH13" i="5"/>
  <c r="BZ13" i="5"/>
  <c r="BR13" i="5"/>
  <c r="BJ13" i="5"/>
  <c r="BB13" i="5"/>
  <c r="AT13" i="5"/>
  <c r="AL13" i="5"/>
  <c r="AD13" i="5"/>
  <c r="N13" i="5"/>
  <c r="CU12" i="5"/>
  <c r="CM12" i="5"/>
  <c r="CE12" i="5"/>
  <c r="BW12" i="5"/>
  <c r="BO12" i="5"/>
  <c r="BG12" i="5"/>
  <c r="AY12" i="5"/>
  <c r="AQ12" i="5"/>
  <c r="AI12" i="5"/>
  <c r="AA12" i="5"/>
  <c r="CZ11" i="5"/>
  <c r="CR11" i="5"/>
  <c r="CJ11" i="5"/>
  <c r="CB11" i="5"/>
  <c r="BT11" i="5"/>
  <c r="BL11" i="5"/>
  <c r="BD11" i="5"/>
  <c r="AV11" i="5"/>
  <c r="AN11" i="5"/>
  <c r="AF11" i="5"/>
  <c r="X11" i="5"/>
  <c r="P11" i="5"/>
  <c r="CW10" i="5"/>
  <c r="CO10" i="5"/>
  <c r="CG10" i="5"/>
  <c r="BY10" i="5"/>
  <c r="BQ10" i="5"/>
  <c r="BI10" i="5"/>
  <c r="BA10" i="5"/>
  <c r="AS10" i="5"/>
  <c r="AK10" i="5"/>
  <c r="AC10" i="5"/>
  <c r="DB9" i="5"/>
  <c r="CT9" i="5"/>
  <c r="CL9" i="5"/>
  <c r="CD9" i="5"/>
  <c r="BV9" i="5"/>
  <c r="BN9" i="5"/>
  <c r="BF9" i="5"/>
  <c r="AX9" i="5"/>
  <c r="AP9" i="5"/>
  <c r="AH9" i="5"/>
  <c r="Z9" i="5"/>
  <c r="R9" i="5"/>
  <c r="S9" i="5" s="1"/>
  <c r="V9" i="5" s="1"/>
  <c r="CY8" i="5"/>
  <c r="CQ8" i="5"/>
  <c r="CI8" i="5"/>
  <c r="CA8" i="5"/>
  <c r="BS8" i="5"/>
  <c r="BK8" i="5"/>
  <c r="BC8" i="5"/>
  <c r="AU8" i="5"/>
  <c r="AM8" i="5"/>
  <c r="AE8" i="5"/>
  <c r="O8" i="5"/>
  <c r="CV7" i="5"/>
  <c r="CN7" i="5"/>
  <c r="CF7" i="5"/>
  <c r="BX7" i="5"/>
  <c r="BP7" i="5"/>
  <c r="BH7" i="5"/>
  <c r="AZ7" i="5"/>
  <c r="AR7" i="5"/>
  <c r="AJ7" i="5"/>
  <c r="AB7" i="5"/>
  <c r="DA6" i="5"/>
  <c r="CS6" i="5"/>
  <c r="CK6" i="5"/>
  <c r="CC6" i="5"/>
  <c r="BU6" i="5"/>
  <c r="BM6" i="5"/>
  <c r="AW6" i="5"/>
  <c r="AO6" i="5"/>
  <c r="AG6" i="5"/>
  <c r="Y6" i="5"/>
  <c r="CX5" i="5"/>
  <c r="CP5" i="5"/>
  <c r="CH5" i="5"/>
  <c r="BZ5" i="5"/>
  <c r="BR5" i="5"/>
  <c r="BJ5" i="5"/>
  <c r="BB5" i="5"/>
  <c r="AT5" i="5"/>
  <c r="AL5" i="5"/>
  <c r="AD5" i="5"/>
  <c r="N5" i="5"/>
  <c r="CU4" i="5"/>
  <c r="CM4" i="5"/>
  <c r="CE4" i="5"/>
  <c r="BW4" i="5"/>
  <c r="BO4" i="5"/>
  <c r="BG4" i="5"/>
  <c r="AY4" i="5"/>
  <c r="AQ4" i="5"/>
  <c r="AI4" i="5"/>
  <c r="AA4" i="5"/>
  <c r="CZ3" i="5"/>
  <c r="CR3" i="5"/>
  <c r="CJ3" i="5"/>
  <c r="CB3" i="5"/>
  <c r="BT3" i="5"/>
  <c r="BL3" i="5"/>
  <c r="BD3" i="5"/>
  <c r="AV3" i="5"/>
  <c r="AN3" i="5"/>
  <c r="AF3" i="5"/>
  <c r="X3" i="5"/>
  <c r="P3" i="5"/>
  <c r="CW2" i="5"/>
  <c r="CO2" i="5"/>
  <c r="CG2" i="5"/>
  <c r="BY2" i="5"/>
  <c r="BQ2" i="5"/>
  <c r="BI2" i="5"/>
  <c r="BA2" i="5"/>
  <c r="AS2" i="5"/>
  <c r="AK2" i="5"/>
  <c r="AC2" i="5"/>
  <c r="CK72" i="5"/>
  <c r="CD64" i="5"/>
  <c r="AI59" i="5"/>
  <c r="BS55" i="5"/>
  <c r="CP52" i="5"/>
  <c r="X50" i="5"/>
  <c r="AU47" i="5"/>
  <c r="BR44" i="5"/>
  <c r="CO41" i="5"/>
  <c r="AT36" i="5"/>
  <c r="BQ33" i="5"/>
  <c r="CN30" i="5"/>
  <c r="BG25" i="5"/>
  <c r="CX23" i="5"/>
  <c r="CV22" i="5"/>
  <c r="AO21" i="5"/>
  <c r="BI20" i="5"/>
  <c r="CI19" i="5"/>
  <c r="AZ18" i="5"/>
  <c r="CC17" i="5"/>
  <c r="AT16" i="5"/>
  <c r="BW15" i="5"/>
  <c r="CZ14" i="5"/>
  <c r="AN14" i="5"/>
  <c r="BQ13" i="5"/>
  <c r="CT12" i="5"/>
  <c r="AH12" i="5"/>
  <c r="BK11" i="5"/>
  <c r="CN10" i="5"/>
  <c r="AB10" i="5"/>
  <c r="CH8" i="5"/>
  <c r="AY7" i="5"/>
  <c r="CB6" i="5"/>
  <c r="P6" i="5"/>
  <c r="AS5" i="5"/>
  <c r="BV4" i="5"/>
  <c r="CY3" i="5"/>
  <c r="AM3" i="5"/>
  <c r="BP2" i="5"/>
  <c r="BB119" i="5"/>
  <c r="AQ88" i="5"/>
  <c r="CB71" i="5"/>
  <c r="R64" i="5"/>
  <c r="S64" i="5" s="1"/>
  <c r="V64" i="5" s="1"/>
  <c r="BL58" i="5"/>
  <c r="AM55" i="5"/>
  <c r="BJ52" i="5"/>
  <c r="CG49" i="5"/>
  <c r="O47" i="5"/>
  <c r="AL44" i="5"/>
  <c r="BI41" i="5"/>
  <c r="CF38" i="5"/>
  <c r="N36" i="5"/>
  <c r="AK33" i="5"/>
  <c r="BH30" i="5"/>
  <c r="CE27" i="5"/>
  <c r="AJ25" i="5"/>
  <c r="CJ23" i="5"/>
  <c r="CL22" i="5"/>
  <c r="DA21" i="5"/>
  <c r="AF21" i="5"/>
  <c r="AZ20" i="5"/>
  <c r="CA19" i="5"/>
  <c r="O19" i="5"/>
  <c r="AR18" i="5"/>
  <c r="BU17" i="5"/>
  <c r="CX16" i="5"/>
  <c r="AL16" i="5"/>
  <c r="BO15" i="5"/>
  <c r="CR14" i="5"/>
  <c r="AF14" i="5"/>
  <c r="BI13" i="5"/>
  <c r="CL12" i="5"/>
  <c r="Z12" i="5"/>
  <c r="BC11" i="5"/>
  <c r="CF10" i="5"/>
  <c r="AW9" i="5"/>
  <c r="BZ8" i="5"/>
  <c r="N8" i="5"/>
  <c r="AQ7" i="5"/>
  <c r="BT6" i="5"/>
  <c r="CW5" i="5"/>
  <c r="AK5" i="5"/>
  <c r="BN4" i="5"/>
  <c r="CQ3" i="5"/>
  <c r="AE3" i="5"/>
  <c r="BH2" i="5"/>
  <c r="CV113" i="5"/>
  <c r="BN85" i="5"/>
  <c r="BR70" i="5"/>
  <c r="AU63" i="5"/>
  <c r="CO57" i="5"/>
  <c r="CV54" i="5"/>
  <c r="AD52" i="5"/>
  <c r="BA49" i="5"/>
  <c r="BX46" i="5"/>
  <c r="CU43" i="5"/>
  <c r="AC41" i="5"/>
  <c r="AZ38" i="5"/>
  <c r="BW35" i="5"/>
  <c r="CT32" i="5"/>
  <c r="AB30" i="5"/>
  <c r="AY27" i="5"/>
  <c r="DB24" i="5"/>
  <c r="BY23" i="5"/>
  <c r="CA22" i="5"/>
  <c r="CR21" i="5"/>
  <c r="AP20" i="5"/>
  <c r="BS19" i="5"/>
  <c r="CV18" i="5"/>
  <c r="AJ18" i="5"/>
  <c r="BM17" i="5"/>
  <c r="CP16" i="5"/>
  <c r="AD16" i="5"/>
  <c r="BG15" i="5"/>
  <c r="CJ14" i="5"/>
  <c r="X14" i="5"/>
  <c r="BA13" i="5"/>
  <c r="CD12" i="5"/>
  <c r="R12" i="5"/>
  <c r="S12" i="5" s="1"/>
  <c r="V12" i="5" s="1"/>
  <c r="AU11" i="5"/>
  <c r="BX10" i="5"/>
  <c r="DA9" i="5"/>
  <c r="AO9" i="5"/>
  <c r="BR8" i="5"/>
  <c r="CU7" i="5"/>
  <c r="AI7" i="5"/>
  <c r="BL6" i="5"/>
  <c r="CO5" i="5"/>
  <c r="AC5" i="5"/>
  <c r="BF4" i="5"/>
  <c r="CI3" i="5"/>
  <c r="AZ2" i="5"/>
  <c r="BA108" i="5"/>
  <c r="CK82" i="5"/>
  <c r="BI69" i="5"/>
  <c r="BX62" i="5"/>
  <c r="AS57" i="5"/>
  <c r="BP54" i="5"/>
  <c r="CM51" i="5"/>
  <c r="AR46" i="5"/>
  <c r="BE46" i="5" s="1"/>
  <c r="BO43" i="5"/>
  <c r="CL40" i="5"/>
  <c r="AQ35" i="5"/>
  <c r="BN32" i="5"/>
  <c r="CK29" i="5"/>
  <c r="CJ24" i="5"/>
  <c r="BK23" i="5"/>
  <c r="BP22" i="5"/>
  <c r="CI21" i="5"/>
  <c r="DB20" i="5"/>
  <c r="AH20" i="5"/>
  <c r="BK19" i="5"/>
  <c r="CN18" i="5"/>
  <c r="AB18" i="5"/>
  <c r="CH16" i="5"/>
  <c r="AY15" i="5"/>
  <c r="CB14" i="5"/>
  <c r="P14" i="5"/>
  <c r="AS13" i="5"/>
  <c r="BV12" i="5"/>
  <c r="CY11" i="5"/>
  <c r="AM11" i="5"/>
  <c r="BP10" i="5"/>
  <c r="CS9" i="5"/>
  <c r="AG9" i="5"/>
  <c r="BJ8" i="5"/>
  <c r="CM7" i="5"/>
  <c r="AA7" i="5"/>
  <c r="BD6" i="5"/>
  <c r="CG5" i="5"/>
  <c r="AX4" i="5"/>
  <c r="CA3" i="5"/>
  <c r="O3" i="5"/>
  <c r="AR2" i="5"/>
  <c r="CU102" i="5"/>
  <c r="AZ68" i="5"/>
  <c r="DA61" i="5"/>
  <c r="DB56" i="5"/>
  <c r="AJ54" i="5"/>
  <c r="BG51" i="5"/>
  <c r="CD48" i="5"/>
  <c r="DA45" i="5"/>
  <c r="AI43" i="5"/>
  <c r="BF40" i="5"/>
  <c r="CC37" i="5"/>
  <c r="CZ34" i="5"/>
  <c r="AH32" i="5"/>
  <c r="CB26" i="5"/>
  <c r="BN24" i="5"/>
  <c r="AX23" i="5"/>
  <c r="BF22" i="5"/>
  <c r="BY21" i="5"/>
  <c r="CS20" i="5"/>
  <c r="Z20" i="5"/>
  <c r="BC19" i="5"/>
  <c r="CF18" i="5"/>
  <c r="AW17" i="5"/>
  <c r="BZ16" i="5"/>
  <c r="N16" i="5"/>
  <c r="AQ15" i="5"/>
  <c r="BT14" i="5"/>
  <c r="CW13" i="5"/>
  <c r="AK13" i="5"/>
  <c r="BN12" i="5"/>
  <c r="CQ11" i="5"/>
  <c r="AE11" i="5"/>
  <c r="BH10" i="5"/>
  <c r="CK9" i="5"/>
  <c r="Y9" i="5"/>
  <c r="BB8" i="5"/>
  <c r="CE7" i="5"/>
  <c r="AV6" i="5"/>
  <c r="BY5" i="5"/>
  <c r="DB4" i="5"/>
  <c r="AP4" i="5"/>
  <c r="BS3" i="5"/>
  <c r="CV2" i="5"/>
  <c r="AJ2" i="5"/>
  <c r="AR99" i="5"/>
  <c r="BE99" i="5" s="1"/>
  <c r="P78" i="5"/>
  <c r="AP67" i="5"/>
  <c r="AO61" i="5"/>
  <c r="BV56" i="5"/>
  <c r="CS53" i="5"/>
  <c r="AA51" i="5"/>
  <c r="AX48" i="5"/>
  <c r="BU45" i="5"/>
  <c r="CR42" i="5"/>
  <c r="Z40" i="5"/>
  <c r="AW37" i="5"/>
  <c r="BT34" i="5"/>
  <c r="CQ31" i="5"/>
  <c r="Y29" i="5"/>
  <c r="AV26" i="5"/>
  <c r="AX24" i="5"/>
  <c r="AM23" i="5"/>
  <c r="AV22" i="5"/>
  <c r="BP21" i="5"/>
  <c r="CJ20" i="5"/>
  <c r="R20" i="5"/>
  <c r="S20" i="5" s="1"/>
  <c r="V20" i="5" s="1"/>
  <c r="AU19" i="5"/>
  <c r="BX18" i="5"/>
  <c r="DA17" i="5"/>
  <c r="AO17" i="5"/>
  <c r="BR16" i="5"/>
  <c r="CU15" i="5"/>
  <c r="AI15" i="5"/>
  <c r="BL14" i="5"/>
  <c r="CO13" i="5"/>
  <c r="AC13" i="5"/>
  <c r="BF12" i="5"/>
  <c r="CI11" i="5"/>
  <c r="AZ10" i="5"/>
  <c r="CC9" i="5"/>
  <c r="AT8" i="5"/>
  <c r="BW7" i="5"/>
  <c r="CZ6" i="5"/>
  <c r="AN6" i="5"/>
  <c r="BQ5" i="5"/>
  <c r="CT4" i="5"/>
  <c r="AH4" i="5"/>
  <c r="BK3" i="5"/>
  <c r="CN2" i="5"/>
  <c r="AB2" i="5"/>
  <c r="BO96" i="5"/>
  <c r="AE76" i="5"/>
  <c r="AU66" i="5"/>
  <c r="BR60" i="5"/>
  <c r="AP56" i="5"/>
  <c r="BM53" i="5"/>
  <c r="CJ50" i="5"/>
  <c r="R48" i="5"/>
  <c r="S48" i="5" s="1"/>
  <c r="V48" i="5" s="1"/>
  <c r="AO45" i="5"/>
  <c r="BL42" i="5"/>
  <c r="CI39" i="5"/>
  <c r="AN34" i="5"/>
  <c r="BK31" i="5"/>
  <c r="CH28" i="5"/>
  <c r="P26" i="5"/>
  <c r="AH24" i="5"/>
  <c r="AC23" i="5"/>
  <c r="AM22" i="5"/>
  <c r="BG21" i="5"/>
  <c r="CA20" i="5"/>
  <c r="CY19" i="5"/>
  <c r="AM19" i="5"/>
  <c r="BP18" i="5"/>
  <c r="CS17" i="5"/>
  <c r="AG17" i="5"/>
  <c r="BJ16" i="5"/>
  <c r="CM15" i="5"/>
  <c r="AA15" i="5"/>
  <c r="BD14" i="5"/>
  <c r="CG13" i="5"/>
  <c r="AX12" i="5"/>
  <c r="CA11" i="5"/>
  <c r="O11" i="5"/>
  <c r="AR10" i="5"/>
  <c r="BU9" i="5"/>
  <c r="CX8" i="5"/>
  <c r="AL8" i="5"/>
  <c r="BO7" i="5"/>
  <c r="CR6" i="5"/>
  <c r="AF6" i="5"/>
  <c r="BI5" i="5"/>
  <c r="CL4" i="5"/>
  <c r="Z4" i="5"/>
  <c r="BC3" i="5"/>
  <c r="CF2" i="5"/>
  <c r="CA47" i="5"/>
  <c r="BY25" i="5"/>
  <c r="BH18" i="5"/>
  <c r="DB12" i="5"/>
  <c r="BG7" i="5"/>
  <c r="CL93" i="5"/>
  <c r="CX44" i="5"/>
  <c r="CK17" i="5"/>
  <c r="AP12" i="5"/>
  <c r="CJ6" i="5"/>
  <c r="AU74" i="5"/>
  <c r="AF42" i="5"/>
  <c r="R23" i="5"/>
  <c r="S23" i="5" s="1"/>
  <c r="V23" i="5" s="1"/>
  <c r="Y17" i="5"/>
  <c r="BS11" i="5"/>
  <c r="X6" i="5"/>
  <c r="BB65" i="5"/>
  <c r="BC39" i="5"/>
  <c r="AD22" i="5"/>
  <c r="BB16" i="5"/>
  <c r="CV10" i="5"/>
  <c r="BA5" i="5"/>
  <c r="CU59" i="5"/>
  <c r="BZ36" i="5"/>
  <c r="AX21" i="5"/>
  <c r="CE15" i="5"/>
  <c r="AJ10" i="5"/>
  <c r="CD4" i="5"/>
  <c r="CY55" i="5"/>
  <c r="CW33" i="5"/>
  <c r="BR20" i="5"/>
  <c r="BM9" i="5"/>
  <c r="R4" i="5"/>
  <c r="S4" i="5" s="1"/>
  <c r="V4" i="5" s="1"/>
  <c r="AG53" i="5"/>
  <c r="AE31" i="5"/>
  <c r="CQ19" i="5"/>
  <c r="AV14" i="5"/>
  <c r="CP8" i="5"/>
  <c r="AU3" i="5"/>
  <c r="R13" i="10"/>
  <c r="S13" i="10" s="1"/>
  <c r="R19" i="10"/>
  <c r="S19" i="10" s="1"/>
  <c r="R10" i="10"/>
  <c r="S10" i="10" s="1"/>
  <c r="R11" i="10"/>
  <c r="S11" i="10" s="1"/>
  <c r="M16" i="10"/>
  <c r="N16" i="10" s="1"/>
  <c r="M13" i="10"/>
  <c r="N13" i="10" s="1"/>
  <c r="M19" i="10"/>
  <c r="N19" i="10" s="1"/>
  <c r="H19" i="10"/>
  <c r="I19" i="10" s="1"/>
  <c r="H16" i="10"/>
  <c r="I16" i="10" s="1"/>
  <c r="H13" i="10"/>
  <c r="I13" i="10" s="1"/>
  <c r="BX2" i="5"/>
  <c r="AD8" i="5"/>
  <c r="T37" i="10"/>
  <c r="T36" i="10"/>
  <c r="T19" i="10"/>
  <c r="R17" i="10"/>
  <c r="S17" i="10" s="1"/>
  <c r="T14" i="10"/>
  <c r="T20" i="10"/>
  <c r="T16" i="10"/>
  <c r="R14" i="10"/>
  <c r="S14" i="10" s="1"/>
  <c r="T17" i="10"/>
  <c r="T13" i="10"/>
  <c r="M20" i="10"/>
  <c r="N20" i="10" s="1"/>
  <c r="O17" i="10"/>
  <c r="O13" i="10"/>
  <c r="O19" i="10"/>
  <c r="M17" i="10"/>
  <c r="N17" i="10" s="1"/>
  <c r="O14" i="10"/>
  <c r="O20" i="10"/>
  <c r="O16" i="10"/>
  <c r="M14" i="10"/>
  <c r="N14" i="10" s="1"/>
  <c r="J14" i="10"/>
  <c r="J20" i="10"/>
  <c r="J16" i="10"/>
  <c r="H14" i="10"/>
  <c r="I14" i="10" s="1"/>
  <c r="H20" i="10"/>
  <c r="I20" i="10" s="1"/>
  <c r="J17" i="10"/>
  <c r="J13" i="10"/>
  <c r="J19" i="10"/>
  <c r="H17" i="10"/>
  <c r="I17" i="10" s="1"/>
  <c r="E17" i="10"/>
  <c r="E13" i="10"/>
  <c r="E19" i="10"/>
  <c r="C17" i="10"/>
  <c r="D17" i="10" s="1"/>
  <c r="E14" i="10"/>
  <c r="E20" i="10"/>
  <c r="E16" i="10"/>
  <c r="C14" i="10"/>
  <c r="D14" i="10" s="1"/>
  <c r="C20" i="10"/>
  <c r="D20" i="10" s="1"/>
  <c r="BY13" i="5"/>
  <c r="AE19" i="5"/>
  <c r="BB28" i="5"/>
  <c r="C11" i="10"/>
  <c r="C13" i="10"/>
  <c r="D13" i="10" s="1"/>
  <c r="C19" i="10"/>
  <c r="D19" i="10" s="1"/>
  <c r="C10" i="10"/>
  <c r="C16" i="10"/>
  <c r="D16" i="10" s="1"/>
  <c r="BD50" i="5"/>
  <c r="H37" i="10"/>
  <c r="I37" i="10" s="1"/>
  <c r="H36" i="10"/>
  <c r="I36" i="10" s="1"/>
  <c r="M34" i="10"/>
  <c r="N34" i="10" s="1"/>
  <c r="E33" i="10"/>
  <c r="E30" i="10"/>
  <c r="M40" i="10"/>
  <c r="N40" i="10" s="1"/>
  <c r="M39" i="10"/>
  <c r="N39" i="10" s="1"/>
  <c r="E37" i="10"/>
  <c r="E36" i="10"/>
  <c r="J34" i="10"/>
  <c r="J40" i="10"/>
  <c r="J39" i="10"/>
  <c r="O33" i="10"/>
  <c r="C33" i="10"/>
  <c r="D33" i="10" s="1"/>
  <c r="C30" i="10"/>
  <c r="C28" i="10"/>
  <c r="C27" i="10"/>
  <c r="C26" i="10"/>
  <c r="O37" i="10"/>
  <c r="C37" i="10"/>
  <c r="D37" i="10" s="1"/>
  <c r="O36" i="10"/>
  <c r="C36" i="10"/>
  <c r="D36" i="10" s="1"/>
  <c r="H34" i="10"/>
  <c r="I34" i="10" s="1"/>
  <c r="H40" i="10"/>
  <c r="I40" i="10" s="1"/>
  <c r="H39" i="10"/>
  <c r="I39" i="10" s="1"/>
  <c r="E34" i="10"/>
  <c r="M33" i="10"/>
  <c r="N33" i="10" s="1"/>
  <c r="E31" i="10"/>
  <c r="E40" i="10"/>
  <c r="E39" i="10"/>
  <c r="M37" i="10"/>
  <c r="N37" i="10" s="1"/>
  <c r="M36" i="10"/>
  <c r="N36" i="10" s="1"/>
  <c r="J33" i="10"/>
  <c r="J37" i="10"/>
  <c r="J36" i="10"/>
  <c r="O34" i="10"/>
  <c r="C34" i="10"/>
  <c r="D34" i="10" s="1"/>
  <c r="C31" i="10"/>
  <c r="O40" i="10"/>
  <c r="C40" i="10"/>
  <c r="D40" i="10" s="1"/>
  <c r="O39" i="10"/>
  <c r="C39" i="10"/>
  <c r="D39" i="10" s="1"/>
  <c r="H33" i="10"/>
  <c r="I33" i="10" s="1"/>
  <c r="H57" i="17"/>
  <c r="H87" i="17"/>
  <c r="H106" i="17"/>
  <c r="H65" i="17"/>
  <c r="G20" i="17"/>
  <c r="H174" i="17"/>
  <c r="H127" i="17"/>
  <c r="H29" i="17"/>
  <c r="H49" i="17"/>
  <c r="G30" i="17"/>
  <c r="G120" i="17"/>
  <c r="H84" i="17"/>
  <c r="H67" i="17"/>
  <c r="H17" i="17"/>
  <c r="G110" i="17"/>
  <c r="H71" i="17"/>
  <c r="H34" i="17"/>
  <c r="H144" i="17"/>
  <c r="H115" i="17"/>
  <c r="G23" i="17"/>
  <c r="H137" i="17"/>
  <c r="H173" i="17"/>
  <c r="H96" i="17"/>
  <c r="H104" i="17"/>
  <c r="H164" i="17"/>
  <c r="H163" i="17"/>
  <c r="H184" i="17"/>
  <c r="H112" i="17"/>
  <c r="H86" i="17"/>
  <c r="H103" i="17"/>
  <c r="H177" i="17"/>
  <c r="H176" i="17"/>
  <c r="H119" i="17"/>
  <c r="H62" i="17"/>
  <c r="H179" i="17"/>
  <c r="H186" i="17"/>
  <c r="H138" i="17"/>
  <c r="H123" i="17"/>
  <c r="H134" i="17"/>
  <c r="H38" i="17"/>
  <c r="H93" i="17"/>
  <c r="H69" i="17"/>
  <c r="H169" i="17"/>
  <c r="H28" i="17"/>
  <c r="H171" i="17"/>
  <c r="H54" i="17"/>
  <c r="R33" i="10"/>
  <c r="S33" i="10" s="1"/>
  <c r="H8" i="17"/>
  <c r="H55" i="17"/>
  <c r="H53" i="17"/>
  <c r="H26" i="17"/>
  <c r="R20" i="10"/>
  <c r="S20" i="10" s="1"/>
  <c r="D7" i="10"/>
  <c r="T30" i="10"/>
  <c r="T33" i="10"/>
  <c r="AJ3" i="16"/>
  <c r="AI4" i="16"/>
  <c r="AQ4" i="16"/>
  <c r="AH5" i="16"/>
  <c r="AP5" i="16"/>
  <c r="AX5" i="16"/>
  <c r="AY5" i="16" s="1"/>
  <c r="AG6" i="16"/>
  <c r="AO6" i="16"/>
  <c r="AW6" i="16"/>
  <c r="I7" i="16"/>
  <c r="AN7" i="16"/>
  <c r="AV7" i="16"/>
  <c r="G288" i="16"/>
  <c r="AV148" i="16"/>
  <c r="AN148" i="16"/>
  <c r="I148" i="16"/>
  <c r="AU148" i="16"/>
  <c r="AM148" i="16"/>
  <c r="AT148" i="16"/>
  <c r="AL148" i="16"/>
  <c r="AS148" i="16"/>
  <c r="AK148" i="16"/>
  <c r="AQ148" i="16"/>
  <c r="AI148" i="16"/>
  <c r="AO148" i="16"/>
  <c r="AJ148" i="16"/>
  <c r="AH148" i="16"/>
  <c r="AG148" i="16"/>
  <c r="AX148" i="16"/>
  <c r="BC8" i="16" s="1"/>
  <c r="AW148" i="16"/>
  <c r="AP148" i="16"/>
  <c r="AM8" i="16"/>
  <c r="AU8" i="16"/>
  <c r="AL9" i="16"/>
  <c r="AT9" i="16"/>
  <c r="AK10" i="16"/>
  <c r="AS10" i="16"/>
  <c r="AJ11" i="16"/>
  <c r="AR11" i="16"/>
  <c r="AI12" i="16"/>
  <c r="AQ12" i="16"/>
  <c r="AG14" i="16"/>
  <c r="AO14" i="16"/>
  <c r="AW14" i="16"/>
  <c r="I15" i="16"/>
  <c r="AN15" i="16"/>
  <c r="AV15" i="16"/>
  <c r="G296" i="16"/>
  <c r="AV156" i="16"/>
  <c r="AN156" i="16"/>
  <c r="I156" i="16"/>
  <c r="AU156" i="16"/>
  <c r="AM156" i="16"/>
  <c r="AT156" i="16"/>
  <c r="AL156" i="16"/>
  <c r="AS156" i="16"/>
  <c r="AK156" i="16"/>
  <c r="AQ156" i="16"/>
  <c r="AI156" i="16"/>
  <c r="AX156" i="16"/>
  <c r="BC16" i="16" s="1"/>
  <c r="AW156" i="16"/>
  <c r="AR156" i="16"/>
  <c r="AP156" i="16"/>
  <c r="AO156" i="16"/>
  <c r="AJ156" i="16"/>
  <c r="AG156" i="16"/>
  <c r="AM16" i="16"/>
  <c r="AU16" i="16"/>
  <c r="AL17" i="16"/>
  <c r="AT17" i="16"/>
  <c r="AK18" i="16"/>
  <c r="AS18" i="16"/>
  <c r="AJ19" i="16"/>
  <c r="AR19" i="16"/>
  <c r="AI20" i="16"/>
  <c r="AQ20" i="16"/>
  <c r="AG22" i="16"/>
  <c r="AO22" i="16"/>
  <c r="AW22" i="16"/>
  <c r="I23" i="16"/>
  <c r="AN23" i="16"/>
  <c r="AV23" i="16"/>
  <c r="G304" i="16"/>
  <c r="AX164" i="16"/>
  <c r="BC24" i="16" s="1"/>
  <c r="AP164" i="16"/>
  <c r="AH164" i="16"/>
  <c r="AW164" i="16"/>
  <c r="AO164" i="16"/>
  <c r="AG164" i="16"/>
  <c r="AV164" i="16"/>
  <c r="AN164" i="16"/>
  <c r="I164" i="16"/>
  <c r="AU164" i="16"/>
  <c r="AM164" i="16"/>
  <c r="AT164" i="16"/>
  <c r="AL164" i="16"/>
  <c r="AS164" i="16"/>
  <c r="AK164" i="16"/>
  <c r="AQ164" i="16"/>
  <c r="AI164" i="16"/>
  <c r="AR164" i="16"/>
  <c r="AJ164" i="16"/>
  <c r="AM24" i="16"/>
  <c r="AU24" i="16"/>
  <c r="AL25" i="16"/>
  <c r="AT25" i="16"/>
  <c r="AK26" i="16"/>
  <c r="AS26" i="16"/>
  <c r="AJ27" i="16"/>
  <c r="AR27" i="16"/>
  <c r="AI28" i="16"/>
  <c r="AQ28" i="16"/>
  <c r="AG30" i="16"/>
  <c r="AO30" i="16"/>
  <c r="AW30" i="16"/>
  <c r="I31" i="16"/>
  <c r="AN31" i="16"/>
  <c r="AV31" i="16"/>
  <c r="G172" i="16"/>
  <c r="AV32" i="16"/>
  <c r="AN32" i="16"/>
  <c r="AT32" i="16"/>
  <c r="AM32" i="16"/>
  <c r="AX32" i="16"/>
  <c r="AY32" i="16" s="1"/>
  <c r="G174" i="16"/>
  <c r="AT34" i="16"/>
  <c r="AL34" i="16"/>
  <c r="AR34" i="16"/>
  <c r="AJ34" i="16"/>
  <c r="AO34" i="16"/>
  <c r="AL35" i="16"/>
  <c r="AG36" i="16"/>
  <c r="AS36" i="16"/>
  <c r="G182" i="16"/>
  <c r="AT42" i="16"/>
  <c r="AL42" i="16"/>
  <c r="AS42" i="16"/>
  <c r="AK42" i="16"/>
  <c r="AR42" i="16"/>
  <c r="AJ42" i="16"/>
  <c r="AW42" i="16"/>
  <c r="AO42" i="16"/>
  <c r="AG42" i="16"/>
  <c r="AU42" i="16"/>
  <c r="I45" i="16"/>
  <c r="AV45" i="16"/>
  <c r="AM46" i="16"/>
  <c r="AG51" i="16"/>
  <c r="AW51" i="16"/>
  <c r="AG59" i="16"/>
  <c r="G207" i="16"/>
  <c r="AS67" i="16"/>
  <c r="AK67" i="16"/>
  <c r="AR67" i="16"/>
  <c r="AJ67" i="16"/>
  <c r="AQ67" i="16"/>
  <c r="AI67" i="16"/>
  <c r="AX67" i="16"/>
  <c r="AY67" i="16" s="1"/>
  <c r="AP67" i="16"/>
  <c r="AH67" i="16"/>
  <c r="AV67" i="16"/>
  <c r="AN67" i="16"/>
  <c r="I67" i="16"/>
  <c r="AT67" i="16"/>
  <c r="AL67" i="16"/>
  <c r="AK77" i="16"/>
  <c r="I6" i="10"/>
  <c r="H7" i="10"/>
  <c r="D8" i="10"/>
  <c r="R16" i="10"/>
  <c r="S16" i="10" s="1"/>
  <c r="R39" i="10"/>
  <c r="S39" i="10" s="1"/>
  <c r="R40" i="10"/>
  <c r="S40" i="10" s="1"/>
  <c r="G289" i="16"/>
  <c r="AX149" i="16"/>
  <c r="BC9" i="16" s="1"/>
  <c r="AP149" i="16"/>
  <c r="AH149" i="16"/>
  <c r="AW149" i="16"/>
  <c r="AO149" i="16"/>
  <c r="AG149" i="16"/>
  <c r="AV149" i="16"/>
  <c r="AN149" i="16"/>
  <c r="I149" i="16"/>
  <c r="AU149" i="16"/>
  <c r="AM149" i="16"/>
  <c r="AS149" i="16"/>
  <c r="AK149" i="16"/>
  <c r="AJ149" i="16"/>
  <c r="AI149" i="16"/>
  <c r="AT149" i="16"/>
  <c r="AR149" i="16"/>
  <c r="AL149" i="16"/>
  <c r="AM9" i="16"/>
  <c r="AU9" i="16"/>
  <c r="G297" i="16"/>
  <c r="AX157" i="16"/>
  <c r="BC17" i="16" s="1"/>
  <c r="AP157" i="16"/>
  <c r="AH157" i="16"/>
  <c r="AW157" i="16"/>
  <c r="AO157" i="16"/>
  <c r="AG157" i="16"/>
  <c r="AV157" i="16"/>
  <c r="AN157" i="16"/>
  <c r="I157" i="16"/>
  <c r="AU157" i="16"/>
  <c r="AM157" i="16"/>
  <c r="AS157" i="16"/>
  <c r="AK157" i="16"/>
  <c r="AT157" i="16"/>
  <c r="AR157" i="16"/>
  <c r="AQ157" i="16"/>
  <c r="AL157" i="16"/>
  <c r="AJ157" i="16"/>
  <c r="AI157" i="16"/>
  <c r="AM17" i="16"/>
  <c r="AU17" i="16"/>
  <c r="G305" i="16"/>
  <c r="AR165" i="16"/>
  <c r="AJ165" i="16"/>
  <c r="AQ165" i="16"/>
  <c r="AI165" i="16"/>
  <c r="AX165" i="16"/>
  <c r="BC25" i="16" s="1"/>
  <c r="AP165" i="16"/>
  <c r="AH165" i="16"/>
  <c r="AW165" i="16"/>
  <c r="AO165" i="16"/>
  <c r="AG165" i="16"/>
  <c r="AV165" i="16"/>
  <c r="AN165" i="16"/>
  <c r="I165" i="16"/>
  <c r="AU165" i="16"/>
  <c r="AM165" i="16"/>
  <c r="AS165" i="16"/>
  <c r="AK165" i="16"/>
  <c r="AT165" i="16"/>
  <c r="AL165" i="16"/>
  <c r="AM25" i="16"/>
  <c r="AU25" i="16"/>
  <c r="G177" i="16"/>
  <c r="AQ37" i="16"/>
  <c r="AI37" i="16"/>
  <c r="AX37" i="16"/>
  <c r="AY37" i="16" s="1"/>
  <c r="AW37" i="16"/>
  <c r="AO37" i="16"/>
  <c r="AG37" i="16"/>
  <c r="AT37" i="16"/>
  <c r="AP37" i="16"/>
  <c r="G178" i="16"/>
  <c r="AX38" i="16"/>
  <c r="AY38" i="16" s="1"/>
  <c r="AP38" i="16"/>
  <c r="AH38" i="16"/>
  <c r="AW38" i="16"/>
  <c r="AO38" i="16"/>
  <c r="AG38" i="16"/>
  <c r="AV38" i="16"/>
  <c r="AN38" i="16"/>
  <c r="I38" i="16"/>
  <c r="AS38" i="16"/>
  <c r="AK38" i="16"/>
  <c r="AU38" i="16"/>
  <c r="G193" i="16"/>
  <c r="AQ53" i="16"/>
  <c r="AI53" i="16"/>
  <c r="AX53" i="16"/>
  <c r="AY53" i="16" s="1"/>
  <c r="AP53" i="16"/>
  <c r="AH53" i="16"/>
  <c r="AW53" i="16"/>
  <c r="AO53" i="16"/>
  <c r="AG53" i="16"/>
  <c r="AV53" i="16"/>
  <c r="AN53" i="16"/>
  <c r="I53" i="16"/>
  <c r="AT53" i="16"/>
  <c r="AL53" i="16"/>
  <c r="AR53" i="16"/>
  <c r="AQ149" i="16"/>
  <c r="M6" i="10"/>
  <c r="H8" i="10"/>
  <c r="R31" i="10"/>
  <c r="S31" i="10" s="1"/>
  <c r="R34" i="10"/>
  <c r="S34" i="10" s="1"/>
  <c r="AK4" i="16"/>
  <c r="AS4" i="16"/>
  <c r="AI6" i="16"/>
  <c r="AQ6" i="16"/>
  <c r="AH7" i="16"/>
  <c r="AP7" i="16"/>
  <c r="AX7" i="16"/>
  <c r="AY7" i="16" s="1"/>
  <c r="I9" i="16"/>
  <c r="AN9" i="16"/>
  <c r="AV9" i="16"/>
  <c r="AR150" i="16"/>
  <c r="AJ150" i="16"/>
  <c r="AQ150" i="16"/>
  <c r="AI150" i="16"/>
  <c r="G290" i="16"/>
  <c r="AX150" i="16"/>
  <c r="BC10" i="16" s="1"/>
  <c r="AP150" i="16"/>
  <c r="AH150" i="16"/>
  <c r="AW150" i="16"/>
  <c r="AO150" i="16"/>
  <c r="AG150" i="16"/>
  <c r="AU150" i="16"/>
  <c r="AM150" i="16"/>
  <c r="AK150" i="16"/>
  <c r="I150" i="16"/>
  <c r="AV150" i="16"/>
  <c r="AT150" i="16"/>
  <c r="AS150" i="16"/>
  <c r="AL150" i="16"/>
  <c r="AM10" i="16"/>
  <c r="AU10" i="16"/>
  <c r="AK12" i="16"/>
  <c r="AS12" i="16"/>
  <c r="AI14" i="16"/>
  <c r="AQ14" i="16"/>
  <c r="AH15" i="16"/>
  <c r="AP15" i="16"/>
  <c r="AX15" i="16"/>
  <c r="AY15" i="16" s="1"/>
  <c r="I17" i="16"/>
  <c r="AN17" i="16"/>
  <c r="AV17" i="16"/>
  <c r="G298" i="16"/>
  <c r="AR158" i="16"/>
  <c r="AJ158" i="16"/>
  <c r="AQ158" i="16"/>
  <c r="AI158" i="16"/>
  <c r="AX158" i="16"/>
  <c r="BC18" i="16" s="1"/>
  <c r="AP158" i="16"/>
  <c r="AH158" i="16"/>
  <c r="AW158" i="16"/>
  <c r="AO158" i="16"/>
  <c r="AG158" i="16"/>
  <c r="AU158" i="16"/>
  <c r="AM158" i="16"/>
  <c r="AT158" i="16"/>
  <c r="AS158" i="16"/>
  <c r="AN158" i="16"/>
  <c r="AL158" i="16"/>
  <c r="AK158" i="16"/>
  <c r="I158" i="16"/>
  <c r="AV158" i="16"/>
  <c r="AM18" i="16"/>
  <c r="AU18" i="16"/>
  <c r="AK20" i="16"/>
  <c r="AS20" i="16"/>
  <c r="AI22" i="16"/>
  <c r="AQ22" i="16"/>
  <c r="AH23" i="16"/>
  <c r="AP23" i="16"/>
  <c r="AX23" i="16"/>
  <c r="AY23" i="16" s="1"/>
  <c r="I25" i="16"/>
  <c r="AN25" i="16"/>
  <c r="AV25" i="16"/>
  <c r="AT166" i="16"/>
  <c r="AL166" i="16"/>
  <c r="AS166" i="16"/>
  <c r="AK166" i="16"/>
  <c r="AR166" i="16"/>
  <c r="AJ166" i="16"/>
  <c r="AQ166" i="16"/>
  <c r="AI166" i="16"/>
  <c r="G306" i="16"/>
  <c r="AX166" i="16"/>
  <c r="BC26" i="16" s="1"/>
  <c r="AP166" i="16"/>
  <c r="AH166" i="16"/>
  <c r="AW166" i="16"/>
  <c r="AO166" i="16"/>
  <c r="AG166" i="16"/>
  <c r="AU166" i="16"/>
  <c r="AM166" i="16"/>
  <c r="AV166" i="16"/>
  <c r="AN166" i="16"/>
  <c r="I166" i="16"/>
  <c r="AM26" i="16"/>
  <c r="AU26" i="16"/>
  <c r="AK28" i="16"/>
  <c r="AS28" i="16"/>
  <c r="AI30" i="16"/>
  <c r="AQ30" i="16"/>
  <c r="AH31" i="16"/>
  <c r="AP31" i="16"/>
  <c r="AX31" i="16"/>
  <c r="AY31" i="16" s="1"/>
  <c r="AK36" i="16"/>
  <c r="AU36" i="16"/>
  <c r="I37" i="16"/>
  <c r="AR37" i="16"/>
  <c r="AI38" i="16"/>
  <c r="AK45" i="16"/>
  <c r="AR46" i="16"/>
  <c r="G190" i="16"/>
  <c r="AT50" i="16"/>
  <c r="AL50" i="16"/>
  <c r="AS50" i="16"/>
  <c r="AK50" i="16"/>
  <c r="AR50" i="16"/>
  <c r="AJ50" i="16"/>
  <c r="AW50" i="16"/>
  <c r="AO50" i="16"/>
  <c r="AG50" i="16"/>
  <c r="AU50" i="16"/>
  <c r="AL51" i="16"/>
  <c r="AJ53" i="16"/>
  <c r="AO59" i="16"/>
  <c r="G215" i="16"/>
  <c r="AS75" i="16"/>
  <c r="AK75" i="16"/>
  <c r="AR75" i="16"/>
  <c r="AJ75" i="16"/>
  <c r="AQ75" i="16"/>
  <c r="AI75" i="16"/>
  <c r="AX75" i="16"/>
  <c r="AY75" i="16" s="1"/>
  <c r="AP75" i="16"/>
  <c r="AH75" i="16"/>
  <c r="AV75" i="16"/>
  <c r="AN75" i="16"/>
  <c r="I75" i="16"/>
  <c r="AT75" i="16"/>
  <c r="AL75" i="16"/>
  <c r="AS77" i="16"/>
  <c r="G239" i="16"/>
  <c r="AS99" i="16"/>
  <c r="AK99" i="16"/>
  <c r="AR99" i="16"/>
  <c r="AJ99" i="16"/>
  <c r="AQ99" i="16"/>
  <c r="AI99" i="16"/>
  <c r="AX99" i="16"/>
  <c r="AY99" i="16" s="1"/>
  <c r="AP99" i="16"/>
  <c r="AH99" i="16"/>
  <c r="AW99" i="16"/>
  <c r="AO99" i="16"/>
  <c r="AG99" i="16"/>
  <c r="AV99" i="16"/>
  <c r="AN99" i="16"/>
  <c r="I99" i="16"/>
  <c r="AT99" i="16"/>
  <c r="AL99" i="16"/>
  <c r="G147" i="16"/>
  <c r="M7" i="10"/>
  <c r="T39" i="10"/>
  <c r="T40" i="10"/>
  <c r="G136" i="16"/>
  <c r="AM3" i="16"/>
  <c r="AU3" i="16"/>
  <c r="AL4" i="16"/>
  <c r="AT4" i="16"/>
  <c r="AK5" i="16"/>
  <c r="AS5" i="16"/>
  <c r="AJ6" i="16"/>
  <c r="AR6" i="16"/>
  <c r="AI7" i="16"/>
  <c r="AQ7" i="16"/>
  <c r="AH8" i="16"/>
  <c r="AP8" i="16"/>
  <c r="AX8" i="16"/>
  <c r="AY8" i="16" s="1"/>
  <c r="AG9" i="16"/>
  <c r="AO9" i="16"/>
  <c r="AW9" i="16"/>
  <c r="I10" i="16"/>
  <c r="AN10" i="16"/>
  <c r="AV10" i="16"/>
  <c r="G291" i="16"/>
  <c r="AT151" i="16"/>
  <c r="AL151" i="16"/>
  <c r="AS151" i="16"/>
  <c r="AK151" i="16"/>
  <c r="AR151" i="16"/>
  <c r="AJ151" i="16"/>
  <c r="AQ151" i="16"/>
  <c r="AI151" i="16"/>
  <c r="AW151" i="16"/>
  <c r="AO151" i="16"/>
  <c r="AG151" i="16"/>
  <c r="AX151" i="16"/>
  <c r="BC11" i="16" s="1"/>
  <c r="AV151" i="16"/>
  <c r="AU151" i="16"/>
  <c r="AP151" i="16"/>
  <c r="AN151" i="16"/>
  <c r="AM151" i="16"/>
  <c r="I151" i="16"/>
  <c r="AM11" i="16"/>
  <c r="AU11" i="16"/>
  <c r="AL12" i="16"/>
  <c r="AT12" i="16"/>
  <c r="AJ14" i="16"/>
  <c r="AR14" i="16"/>
  <c r="AI15" i="16"/>
  <c r="AQ15" i="16"/>
  <c r="AH16" i="16"/>
  <c r="AP16" i="16"/>
  <c r="AX16" i="16"/>
  <c r="AY16" i="16" s="1"/>
  <c r="AG17" i="16"/>
  <c r="AO17" i="16"/>
  <c r="AW17" i="16"/>
  <c r="I18" i="16"/>
  <c r="AN18" i="16"/>
  <c r="AV18" i="16"/>
  <c r="G299" i="16"/>
  <c r="AT159" i="16"/>
  <c r="AL159" i="16"/>
  <c r="AS159" i="16"/>
  <c r="AK159" i="16"/>
  <c r="AR159" i="16"/>
  <c r="AJ159" i="16"/>
  <c r="AQ159" i="16"/>
  <c r="AI159" i="16"/>
  <c r="AW159" i="16"/>
  <c r="AO159" i="16"/>
  <c r="AG159" i="16"/>
  <c r="AN159" i="16"/>
  <c r="AM159" i="16"/>
  <c r="AH159" i="16"/>
  <c r="I159" i="16"/>
  <c r="AX159" i="16"/>
  <c r="BC19" i="16" s="1"/>
  <c r="AV159" i="16"/>
  <c r="AP159" i="16"/>
  <c r="AM19" i="16"/>
  <c r="AU19" i="16"/>
  <c r="AL20" i="16"/>
  <c r="AT20" i="16"/>
  <c r="AJ22" i="16"/>
  <c r="AR22" i="16"/>
  <c r="AI23" i="16"/>
  <c r="AQ23" i="16"/>
  <c r="AH24" i="16"/>
  <c r="AP24" i="16"/>
  <c r="AX24" i="16"/>
  <c r="AY24" i="16" s="1"/>
  <c r="AG25" i="16"/>
  <c r="AO25" i="16"/>
  <c r="AW25" i="16"/>
  <c r="I26" i="16"/>
  <c r="AN26" i="16"/>
  <c r="AV26" i="16"/>
  <c r="G307" i="16"/>
  <c r="AV167" i="16"/>
  <c r="AN167" i="16"/>
  <c r="I167" i="16"/>
  <c r="AU167" i="16"/>
  <c r="AM167" i="16"/>
  <c r="AT167" i="16"/>
  <c r="AL167" i="16"/>
  <c r="AS167" i="16"/>
  <c r="AK167" i="16"/>
  <c r="AR167" i="16"/>
  <c r="AJ167" i="16"/>
  <c r="AQ167" i="16"/>
  <c r="AI167" i="16"/>
  <c r="AW167" i="16"/>
  <c r="AO167" i="16"/>
  <c r="AG167" i="16"/>
  <c r="AH167" i="16"/>
  <c r="AP167" i="16"/>
  <c r="AM27" i="16"/>
  <c r="AU27" i="16"/>
  <c r="AL28" i="16"/>
  <c r="AT28" i="16"/>
  <c r="AJ30" i="16"/>
  <c r="AR30" i="16"/>
  <c r="AI31" i="16"/>
  <c r="AQ31" i="16"/>
  <c r="AH32" i="16"/>
  <c r="AQ32" i="16"/>
  <c r="AH34" i="16"/>
  <c r="AS34" i="16"/>
  <c r="G175" i="16"/>
  <c r="AS35" i="16"/>
  <c r="AK35" i="16"/>
  <c r="AQ35" i="16"/>
  <c r="AI35" i="16"/>
  <c r="AO35" i="16"/>
  <c r="AL36" i="16"/>
  <c r="AV36" i="16"/>
  <c r="AH37" i="16"/>
  <c r="AS37" i="16"/>
  <c r="AJ38" i="16"/>
  <c r="AI42" i="16"/>
  <c r="AM45" i="16"/>
  <c r="I50" i="16"/>
  <c r="AV50" i="16"/>
  <c r="AM51" i="16"/>
  <c r="AK53" i="16"/>
  <c r="AU59" i="16"/>
  <c r="G201" i="16"/>
  <c r="AQ61" i="16"/>
  <c r="AI61" i="16"/>
  <c r="AX61" i="16"/>
  <c r="AY61" i="16" s="1"/>
  <c r="AP61" i="16"/>
  <c r="AH61" i="16"/>
  <c r="AW61" i="16"/>
  <c r="AO61" i="16"/>
  <c r="AG61" i="16"/>
  <c r="AV61" i="16"/>
  <c r="AN61" i="16"/>
  <c r="I61" i="16"/>
  <c r="AT61" i="16"/>
  <c r="AL61" i="16"/>
  <c r="AR61" i="16"/>
  <c r="AJ61" i="16"/>
  <c r="AO67" i="16"/>
  <c r="AG75" i="16"/>
  <c r="G231" i="16"/>
  <c r="AS91" i="16"/>
  <c r="AK91" i="16"/>
  <c r="AR91" i="16"/>
  <c r="AJ91" i="16"/>
  <c r="AQ91" i="16"/>
  <c r="AI91" i="16"/>
  <c r="AX91" i="16"/>
  <c r="AY91" i="16" s="1"/>
  <c r="AP91" i="16"/>
  <c r="AH91" i="16"/>
  <c r="AW91" i="16"/>
  <c r="AO91" i="16"/>
  <c r="AG91" i="16"/>
  <c r="AV91" i="16"/>
  <c r="AN91" i="16"/>
  <c r="I91" i="16"/>
  <c r="AT91" i="16"/>
  <c r="AL91" i="16"/>
  <c r="G247" i="16"/>
  <c r="AS107" i="16"/>
  <c r="AK107" i="16"/>
  <c r="AR107" i="16"/>
  <c r="AJ107" i="16"/>
  <c r="AQ107" i="16"/>
  <c r="AI107" i="16"/>
  <c r="AX107" i="16"/>
  <c r="AY107" i="16" s="1"/>
  <c r="AP107" i="16"/>
  <c r="AH107" i="16"/>
  <c r="AW107" i="16"/>
  <c r="AO107" i="16"/>
  <c r="AG107" i="16"/>
  <c r="AV107" i="16"/>
  <c r="AN107" i="16"/>
  <c r="I107" i="16"/>
  <c r="AT107" i="16"/>
  <c r="AL107" i="16"/>
  <c r="T31" i="10"/>
  <c r="T34" i="10"/>
  <c r="G284" i="16"/>
  <c r="AV144" i="16"/>
  <c r="AN144" i="16"/>
  <c r="I144" i="16"/>
  <c r="AT144" i="16"/>
  <c r="AL144" i="16"/>
  <c r="AS144" i="16"/>
  <c r="AK144" i="16"/>
  <c r="AQ144" i="16"/>
  <c r="AI144" i="16"/>
  <c r="AW144" i="16"/>
  <c r="AG144" i="16"/>
  <c r="AU144" i="16"/>
  <c r="AR144" i="16"/>
  <c r="AP144" i="16"/>
  <c r="AO144" i="16"/>
  <c r="AM144" i="16"/>
  <c r="AX144" i="16"/>
  <c r="BC4" i="16" s="1"/>
  <c r="AH144" i="16"/>
  <c r="AM4" i="16"/>
  <c r="AU4" i="16"/>
  <c r="AJ7" i="16"/>
  <c r="AR7" i="16"/>
  <c r="AH9" i="16"/>
  <c r="AP9" i="16"/>
  <c r="AX9" i="16"/>
  <c r="AY9" i="16" s="1"/>
  <c r="G292" i="16"/>
  <c r="AV152" i="16"/>
  <c r="AN152" i="16"/>
  <c r="I152" i="16"/>
  <c r="AU152" i="16"/>
  <c r="AM152" i="16"/>
  <c r="AT152" i="16"/>
  <c r="AL152" i="16"/>
  <c r="AS152" i="16"/>
  <c r="AK152" i="16"/>
  <c r="AQ152" i="16"/>
  <c r="AI152" i="16"/>
  <c r="AR152" i="16"/>
  <c r="AP152" i="16"/>
  <c r="AO152" i="16"/>
  <c r="AJ152" i="16"/>
  <c r="AH152" i="16"/>
  <c r="AG152" i="16"/>
  <c r="AW152" i="16"/>
  <c r="AM12" i="16"/>
  <c r="AU12" i="16"/>
  <c r="AJ15" i="16"/>
  <c r="AR15" i="16"/>
  <c r="AH17" i="16"/>
  <c r="AP17" i="16"/>
  <c r="AX17" i="16"/>
  <c r="AY17" i="16" s="1"/>
  <c r="G300" i="16"/>
  <c r="AV160" i="16"/>
  <c r="AN160" i="16"/>
  <c r="I160" i="16"/>
  <c r="AU160" i="16"/>
  <c r="AM160" i="16"/>
  <c r="AT160" i="16"/>
  <c r="AL160" i="16"/>
  <c r="AS160" i="16"/>
  <c r="AK160" i="16"/>
  <c r="AQ160" i="16"/>
  <c r="AI160" i="16"/>
  <c r="AH160" i="16"/>
  <c r="AG160" i="16"/>
  <c r="AX160" i="16"/>
  <c r="BC20" i="16" s="1"/>
  <c r="AW160" i="16"/>
  <c r="AR160" i="16"/>
  <c r="AP160" i="16"/>
  <c r="AJ160" i="16"/>
  <c r="AM20" i="16"/>
  <c r="AU20" i="16"/>
  <c r="AJ23" i="16"/>
  <c r="AR23" i="16"/>
  <c r="AH25" i="16"/>
  <c r="AP25" i="16"/>
  <c r="AX25" i="16"/>
  <c r="AY25" i="16" s="1"/>
  <c r="G308" i="16"/>
  <c r="AX168" i="16"/>
  <c r="BC28" i="16" s="1"/>
  <c r="AP168" i="16"/>
  <c r="AH168" i="16"/>
  <c r="AW168" i="16"/>
  <c r="AO168" i="16"/>
  <c r="AG168" i="16"/>
  <c r="AV168" i="16"/>
  <c r="AN168" i="16"/>
  <c r="I168" i="16"/>
  <c r="AU168" i="16"/>
  <c r="AM168" i="16"/>
  <c r="AT168" i="16"/>
  <c r="AL168" i="16"/>
  <c r="AS168" i="16"/>
  <c r="AK168" i="16"/>
  <c r="AQ168" i="16"/>
  <c r="AI168" i="16"/>
  <c r="AR168" i="16"/>
  <c r="AJ168" i="16"/>
  <c r="AM28" i="16"/>
  <c r="AU28" i="16"/>
  <c r="AJ31" i="16"/>
  <c r="AR31" i="16"/>
  <c r="AJ37" i="16"/>
  <c r="AU37" i="16"/>
  <c r="AL38" i="16"/>
  <c r="AN45" i="16"/>
  <c r="G186" i="16"/>
  <c r="AX46" i="16"/>
  <c r="AY46" i="16" s="1"/>
  <c r="AP46" i="16"/>
  <c r="AH46" i="16"/>
  <c r="AW46" i="16"/>
  <c r="AO46" i="16"/>
  <c r="AG46" i="16"/>
  <c r="AV46" i="16"/>
  <c r="AN46" i="16"/>
  <c r="I46" i="16"/>
  <c r="AS46" i="16"/>
  <c r="AK46" i="16"/>
  <c r="AU46" i="16"/>
  <c r="AO51" i="16"/>
  <c r="AM53" i="16"/>
  <c r="G223" i="16"/>
  <c r="AS83" i="16"/>
  <c r="AK83" i="16"/>
  <c r="AR83" i="16"/>
  <c r="AJ83" i="16"/>
  <c r="AQ83" i="16"/>
  <c r="AI83" i="16"/>
  <c r="AX83" i="16"/>
  <c r="AY83" i="16" s="1"/>
  <c r="AP83" i="16"/>
  <c r="AH83" i="16"/>
  <c r="AW83" i="16"/>
  <c r="AO83" i="16"/>
  <c r="AG83" i="16"/>
  <c r="AV83" i="16"/>
  <c r="AN83" i="16"/>
  <c r="I83" i="16"/>
  <c r="AT83" i="16"/>
  <c r="AL83" i="16"/>
  <c r="G255" i="16"/>
  <c r="AS115" i="16"/>
  <c r="AK115" i="16"/>
  <c r="AR115" i="16"/>
  <c r="AJ115" i="16"/>
  <c r="AQ115" i="16"/>
  <c r="AI115" i="16"/>
  <c r="AX115" i="16"/>
  <c r="AY115" i="16" s="1"/>
  <c r="AP115" i="16"/>
  <c r="AH115" i="16"/>
  <c r="AW115" i="16"/>
  <c r="AO115" i="16"/>
  <c r="AG115" i="16"/>
  <c r="AV115" i="16"/>
  <c r="AN115" i="16"/>
  <c r="I115" i="16"/>
  <c r="AT115" i="16"/>
  <c r="AL115" i="16"/>
  <c r="AN150" i="16"/>
  <c r="R36" i="10"/>
  <c r="S36" i="10" s="1"/>
  <c r="R37" i="10"/>
  <c r="S37" i="10" s="1"/>
  <c r="AO3" i="16"/>
  <c r="AW3" i="16"/>
  <c r="I4" i="16"/>
  <c r="AN4" i="16"/>
  <c r="AV4" i="16"/>
  <c r="G285" i="16"/>
  <c r="AX145" i="16"/>
  <c r="BC5" i="16" s="1"/>
  <c r="AP145" i="16"/>
  <c r="AH145" i="16"/>
  <c r="AV145" i="16"/>
  <c r="AN145" i="16"/>
  <c r="I145" i="16"/>
  <c r="AU145" i="16"/>
  <c r="AM145" i="16"/>
  <c r="AS145" i="16"/>
  <c r="AK145" i="16"/>
  <c r="AO145" i="16"/>
  <c r="AL145" i="16"/>
  <c r="AJ145" i="16"/>
  <c r="AI145" i="16"/>
  <c r="AW145" i="16"/>
  <c r="AG145" i="16"/>
  <c r="AT145" i="16"/>
  <c r="AQ145" i="16"/>
  <c r="AM5" i="16"/>
  <c r="AU5" i="16"/>
  <c r="AL6" i="16"/>
  <c r="AT6" i="16"/>
  <c r="AK7" i="16"/>
  <c r="AS7" i="16"/>
  <c r="AJ8" i="16"/>
  <c r="AR8" i="16"/>
  <c r="AI9" i="16"/>
  <c r="AQ9" i="16"/>
  <c r="AH10" i="16"/>
  <c r="AP10" i="16"/>
  <c r="AX10" i="16"/>
  <c r="AY10" i="16" s="1"/>
  <c r="AG11" i="16"/>
  <c r="AO11" i="16"/>
  <c r="AW11" i="16"/>
  <c r="I12" i="16"/>
  <c r="AN12" i="16"/>
  <c r="AV12" i="16"/>
  <c r="G293" i="16"/>
  <c r="AX153" i="16"/>
  <c r="BC13" i="16" s="1"/>
  <c r="AP153" i="16"/>
  <c r="AH153" i="16"/>
  <c r="AW153" i="16"/>
  <c r="AO153" i="16"/>
  <c r="AG153" i="16"/>
  <c r="AV153" i="16"/>
  <c r="AN153" i="16"/>
  <c r="I153" i="16"/>
  <c r="AU153" i="16"/>
  <c r="AM153" i="16"/>
  <c r="AS153" i="16"/>
  <c r="AK153" i="16"/>
  <c r="AQ153" i="16"/>
  <c r="AL153" i="16"/>
  <c r="AJ153" i="16"/>
  <c r="AI153" i="16"/>
  <c r="AR153" i="16"/>
  <c r="AM13" i="16"/>
  <c r="AU13" i="16"/>
  <c r="AL14" i="16"/>
  <c r="AT14" i="16"/>
  <c r="AK15" i="16"/>
  <c r="AS15" i="16"/>
  <c r="AJ16" i="16"/>
  <c r="AR16" i="16"/>
  <c r="AI17" i="16"/>
  <c r="AQ17" i="16"/>
  <c r="AH18" i="16"/>
  <c r="AP18" i="16"/>
  <c r="AX18" i="16"/>
  <c r="AY18" i="16" s="1"/>
  <c r="AG19" i="16"/>
  <c r="AO19" i="16"/>
  <c r="AW19" i="16"/>
  <c r="I20" i="16"/>
  <c r="AN20" i="16"/>
  <c r="AV20" i="16"/>
  <c r="G301" i="16"/>
  <c r="AX161" i="16"/>
  <c r="BC21" i="16" s="1"/>
  <c r="AP161" i="16"/>
  <c r="AH161" i="16"/>
  <c r="AW161" i="16"/>
  <c r="AO161" i="16"/>
  <c r="AG161" i="16"/>
  <c r="AV161" i="16"/>
  <c r="AN161" i="16"/>
  <c r="I161" i="16"/>
  <c r="AU161" i="16"/>
  <c r="AM161" i="16"/>
  <c r="AS161" i="16"/>
  <c r="AK161" i="16"/>
  <c r="AT161" i="16"/>
  <c r="AR161" i="16"/>
  <c r="AQ161" i="16"/>
  <c r="AL161" i="16"/>
  <c r="AI161" i="16"/>
  <c r="AM21" i="16"/>
  <c r="AU21" i="16"/>
  <c r="AL22" i="16"/>
  <c r="AT22" i="16"/>
  <c r="AK23" i="16"/>
  <c r="AS23" i="16"/>
  <c r="AJ24" i="16"/>
  <c r="AR24" i="16"/>
  <c r="AI25" i="16"/>
  <c r="AQ25" i="16"/>
  <c r="AH26" i="16"/>
  <c r="AP26" i="16"/>
  <c r="AX26" i="16"/>
  <c r="AY26" i="16" s="1"/>
  <c r="AG27" i="16"/>
  <c r="AO27" i="16"/>
  <c r="AW27" i="16"/>
  <c r="I28" i="16"/>
  <c r="AN28" i="16"/>
  <c r="AV28" i="16"/>
  <c r="G309" i="16"/>
  <c r="AR169" i="16"/>
  <c r="AJ169" i="16"/>
  <c r="AQ169" i="16"/>
  <c r="AI169" i="16"/>
  <c r="AX169" i="16"/>
  <c r="BC29" i="16" s="1"/>
  <c r="AP169" i="16"/>
  <c r="AH169" i="16"/>
  <c r="AW169" i="16"/>
  <c r="AO169" i="16"/>
  <c r="AG169" i="16"/>
  <c r="AV169" i="16"/>
  <c r="AN169" i="16"/>
  <c r="I169" i="16"/>
  <c r="AU169" i="16"/>
  <c r="AM169" i="16"/>
  <c r="AS169" i="16"/>
  <c r="AK169" i="16"/>
  <c r="AL169" i="16"/>
  <c r="AM29" i="16"/>
  <c r="AU29" i="16"/>
  <c r="AL30" i="16"/>
  <c r="AT30" i="16"/>
  <c r="AK31" i="16"/>
  <c r="AS31" i="16"/>
  <c r="AJ32" i="16"/>
  <c r="AS32" i="16"/>
  <c r="AK34" i="16"/>
  <c r="AV34" i="16"/>
  <c r="AG35" i="16"/>
  <c r="AR35" i="16"/>
  <c r="AK37" i="16"/>
  <c r="AV37" i="16"/>
  <c r="AM38" i="16"/>
  <c r="AN42" i="16"/>
  <c r="G183" i="16"/>
  <c r="AS43" i="16"/>
  <c r="AK43" i="16"/>
  <c r="AR43" i="16"/>
  <c r="AJ43" i="16"/>
  <c r="AQ43" i="16"/>
  <c r="AI43" i="16"/>
  <c r="AV43" i="16"/>
  <c r="AN43" i="16"/>
  <c r="I43" i="16"/>
  <c r="AU43" i="16"/>
  <c r="AR45" i="16"/>
  <c r="AI46" i="16"/>
  <c r="AI50" i="16"/>
  <c r="AP51" i="16"/>
  <c r="AS53" i="16"/>
  <c r="AM61" i="16"/>
  <c r="AW67" i="16"/>
  <c r="G209" i="16"/>
  <c r="AQ69" i="16"/>
  <c r="AI69" i="16"/>
  <c r="AX69" i="16"/>
  <c r="AY69" i="16" s="1"/>
  <c r="AP69" i="16"/>
  <c r="AH69" i="16"/>
  <c r="AW69" i="16"/>
  <c r="AO69" i="16"/>
  <c r="AG69" i="16"/>
  <c r="AV69" i="16"/>
  <c r="AN69" i="16"/>
  <c r="I69" i="16"/>
  <c r="AT69" i="16"/>
  <c r="AL69" i="16"/>
  <c r="AR69" i="16"/>
  <c r="AJ69" i="16"/>
  <c r="AO75" i="16"/>
  <c r="AM83" i="16"/>
  <c r="AU91" i="16"/>
  <c r="AU107" i="16"/>
  <c r="AM115" i="16"/>
  <c r="G143" i="16"/>
  <c r="AT153" i="16"/>
  <c r="AU159" i="16"/>
  <c r="R30" i="10"/>
  <c r="S30" i="10" s="1"/>
  <c r="AG4" i="16"/>
  <c r="AO4" i="16"/>
  <c r="AW4" i="16"/>
  <c r="G286" i="16"/>
  <c r="AR146" i="16"/>
  <c r="AJ146" i="16"/>
  <c r="AX146" i="16"/>
  <c r="BC6" i="16" s="1"/>
  <c r="AP146" i="16"/>
  <c r="AH146" i="16"/>
  <c r="AW146" i="16"/>
  <c r="AO146" i="16"/>
  <c r="AG146" i="16"/>
  <c r="AU146" i="16"/>
  <c r="AM146" i="16"/>
  <c r="AI146" i="16"/>
  <c r="AV146" i="16"/>
  <c r="I146" i="16"/>
  <c r="AT146" i="16"/>
  <c r="AS146" i="16"/>
  <c r="AQ146" i="16"/>
  <c r="AN146" i="16"/>
  <c r="AK146" i="16"/>
  <c r="AM6" i="16"/>
  <c r="AU6" i="16"/>
  <c r="AL7" i="16"/>
  <c r="AT7" i="16"/>
  <c r="AJ9" i="16"/>
  <c r="AR9" i="16"/>
  <c r="AG12" i="16"/>
  <c r="AO12" i="16"/>
  <c r="AW12" i="16"/>
  <c r="AR154" i="16"/>
  <c r="AJ154" i="16"/>
  <c r="AQ154" i="16"/>
  <c r="AI154" i="16"/>
  <c r="AX154" i="16"/>
  <c r="BC14" i="16" s="1"/>
  <c r="AP154" i="16"/>
  <c r="AH154" i="16"/>
  <c r="AW154" i="16"/>
  <c r="AO154" i="16"/>
  <c r="AG154" i="16"/>
  <c r="AU154" i="16"/>
  <c r="AM154" i="16"/>
  <c r="AN154" i="16"/>
  <c r="AL154" i="16"/>
  <c r="G294" i="16"/>
  <c r="AK154" i="16"/>
  <c r="I154" i="16"/>
  <c r="AV154" i="16"/>
  <c r="AS154" i="16"/>
  <c r="AM14" i="16"/>
  <c r="AU14" i="16"/>
  <c r="AL15" i="16"/>
  <c r="AT15" i="16"/>
  <c r="AJ17" i="16"/>
  <c r="AR17" i="16"/>
  <c r="AG20" i="16"/>
  <c r="AO20" i="16"/>
  <c r="AW20" i="16"/>
  <c r="AT162" i="16"/>
  <c r="AL162" i="16"/>
  <c r="AS162" i="16"/>
  <c r="AK162" i="16"/>
  <c r="G302" i="16"/>
  <c r="AR162" i="16"/>
  <c r="AJ162" i="16"/>
  <c r="AQ162" i="16"/>
  <c r="AI162" i="16"/>
  <c r="AX162" i="16"/>
  <c r="BC22" i="16" s="1"/>
  <c r="AP162" i="16"/>
  <c r="AH162" i="16"/>
  <c r="AW162" i="16"/>
  <c r="AO162" i="16"/>
  <c r="AG162" i="16"/>
  <c r="AU162" i="16"/>
  <c r="AM162" i="16"/>
  <c r="AV162" i="16"/>
  <c r="I162" i="16"/>
  <c r="AM22" i="16"/>
  <c r="AU22" i="16"/>
  <c r="AL23" i="16"/>
  <c r="AT23" i="16"/>
  <c r="AJ25" i="16"/>
  <c r="AR25" i="16"/>
  <c r="AG28" i="16"/>
  <c r="AO28" i="16"/>
  <c r="AW28" i="16"/>
  <c r="AT170" i="16"/>
  <c r="AL170" i="16"/>
  <c r="AS170" i="16"/>
  <c r="AK170" i="16"/>
  <c r="AR170" i="16"/>
  <c r="AJ170" i="16"/>
  <c r="AQ170" i="16"/>
  <c r="AI170" i="16"/>
  <c r="AX170" i="16"/>
  <c r="BC30" i="16" s="1"/>
  <c r="AP170" i="16"/>
  <c r="AH170" i="16"/>
  <c r="AW170" i="16"/>
  <c r="AO170" i="16"/>
  <c r="AG170" i="16"/>
  <c r="AU170" i="16"/>
  <c r="AM170" i="16"/>
  <c r="AV170" i="16"/>
  <c r="AN170" i="16"/>
  <c r="I170" i="16"/>
  <c r="G310" i="16"/>
  <c r="AM30" i="16"/>
  <c r="AU30" i="16"/>
  <c r="AL31" i="16"/>
  <c r="AT31" i="16"/>
  <c r="G176" i="16"/>
  <c r="AR36" i="16"/>
  <c r="AJ36" i="16"/>
  <c r="AX36" i="16"/>
  <c r="AY36" i="16" s="1"/>
  <c r="AP36" i="16"/>
  <c r="AH36" i="16"/>
  <c r="AO36" i="16"/>
  <c r="AL37" i="16"/>
  <c r="AQ38" i="16"/>
  <c r="AJ46" i="16"/>
  <c r="AU53" i="16"/>
  <c r="AU83" i="16"/>
  <c r="AU115" i="16"/>
  <c r="AR148" i="16"/>
  <c r="AH156" i="16"/>
  <c r="AN162" i="16"/>
  <c r="AT169" i="16"/>
  <c r="AH4" i="16"/>
  <c r="AP4" i="16"/>
  <c r="AX4" i="16"/>
  <c r="AY4" i="16" s="1"/>
  <c r="AM7" i="16"/>
  <c r="AK9" i="16"/>
  <c r="AS9" i="16"/>
  <c r="G295" i="16"/>
  <c r="AT155" i="16"/>
  <c r="AL155" i="16"/>
  <c r="AS155" i="16"/>
  <c r="AK155" i="16"/>
  <c r="AR155" i="16"/>
  <c r="AJ155" i="16"/>
  <c r="AQ155" i="16"/>
  <c r="AI155" i="16"/>
  <c r="AW155" i="16"/>
  <c r="AO155" i="16"/>
  <c r="AG155" i="16"/>
  <c r="AH155" i="16"/>
  <c r="I155" i="16"/>
  <c r="AX155" i="16"/>
  <c r="BC15" i="16" s="1"/>
  <c r="AV155" i="16"/>
  <c r="AU155" i="16"/>
  <c r="AP155" i="16"/>
  <c r="AM155" i="16"/>
  <c r="AM15" i="16"/>
  <c r="AU15" i="16"/>
  <c r="AK17" i="16"/>
  <c r="AS17" i="16"/>
  <c r="G303" i="16"/>
  <c r="AV163" i="16"/>
  <c r="AN163" i="16"/>
  <c r="I163" i="16"/>
  <c r="AU163" i="16"/>
  <c r="AM163" i="16"/>
  <c r="AT163" i="16"/>
  <c r="AL163" i="16"/>
  <c r="AS163" i="16"/>
  <c r="AK163" i="16"/>
  <c r="AR163" i="16"/>
  <c r="AJ163" i="16"/>
  <c r="AQ163" i="16"/>
  <c r="AI163" i="16"/>
  <c r="AW163" i="16"/>
  <c r="AO163" i="16"/>
  <c r="AG163" i="16"/>
  <c r="AX163" i="16"/>
  <c r="BC23" i="16" s="1"/>
  <c r="AP163" i="16"/>
  <c r="AH163" i="16"/>
  <c r="AM23" i="16"/>
  <c r="AU23" i="16"/>
  <c r="AK25" i="16"/>
  <c r="AS25" i="16"/>
  <c r="AX28" i="16"/>
  <c r="AY28" i="16" s="1"/>
  <c r="G311" i="16"/>
  <c r="AV171" i="16"/>
  <c r="AN171" i="16"/>
  <c r="I171" i="16"/>
  <c r="AU171" i="16"/>
  <c r="AM171" i="16"/>
  <c r="AT171" i="16"/>
  <c r="AL171" i="16"/>
  <c r="AS171" i="16"/>
  <c r="AK171" i="16"/>
  <c r="AR171" i="16"/>
  <c r="AJ171" i="16"/>
  <c r="AQ171" i="16"/>
  <c r="AI171" i="16"/>
  <c r="AW171" i="16"/>
  <c r="AO171" i="16"/>
  <c r="AG171" i="16"/>
  <c r="AX171" i="16"/>
  <c r="BC31" i="16" s="1"/>
  <c r="AP171" i="16"/>
  <c r="AM31" i="16"/>
  <c r="AU31" i="16"/>
  <c r="AM37" i="16"/>
  <c r="AR38" i="16"/>
  <c r="G185" i="16"/>
  <c r="AQ45" i="16"/>
  <c r="AI45" i="16"/>
  <c r="AX45" i="16"/>
  <c r="AY45" i="16" s="1"/>
  <c r="AP45" i="16"/>
  <c r="AH45" i="16"/>
  <c r="AW45" i="16"/>
  <c r="AO45" i="16"/>
  <c r="AG45" i="16"/>
  <c r="AT45" i="16"/>
  <c r="AL45" i="16"/>
  <c r="AU45" i="16"/>
  <c r="G191" i="16"/>
  <c r="AS51" i="16"/>
  <c r="AK51" i="16"/>
  <c r="AR51" i="16"/>
  <c r="AJ51" i="16"/>
  <c r="AQ51" i="16"/>
  <c r="AI51" i="16"/>
  <c r="AV51" i="16"/>
  <c r="AN51" i="16"/>
  <c r="I51" i="16"/>
  <c r="AU51" i="16"/>
  <c r="G199" i="16"/>
  <c r="AS59" i="16"/>
  <c r="AK59" i="16"/>
  <c r="AR59" i="16"/>
  <c r="AJ59" i="16"/>
  <c r="AQ59" i="16"/>
  <c r="AI59" i="16"/>
  <c r="AX59" i="16"/>
  <c r="AY59" i="16" s="1"/>
  <c r="AP59" i="16"/>
  <c r="AH59" i="16"/>
  <c r="AV59" i="16"/>
  <c r="AN59" i="16"/>
  <c r="I59" i="16"/>
  <c r="AT59" i="16"/>
  <c r="AL59" i="16"/>
  <c r="G217" i="16"/>
  <c r="AQ77" i="16"/>
  <c r="AI77" i="16"/>
  <c r="AX77" i="16"/>
  <c r="AY77" i="16" s="1"/>
  <c r="AP77" i="16"/>
  <c r="AH77" i="16"/>
  <c r="AW77" i="16"/>
  <c r="AO77" i="16"/>
  <c r="AG77" i="16"/>
  <c r="AV77" i="16"/>
  <c r="AN77" i="16"/>
  <c r="I77" i="16"/>
  <c r="AT77" i="16"/>
  <c r="AL77" i="16"/>
  <c r="AR77" i="16"/>
  <c r="AJ77" i="16"/>
  <c r="AL146" i="16"/>
  <c r="AH151" i="16"/>
  <c r="G338" i="16"/>
  <c r="AT198" i="16"/>
  <c r="AL198" i="16"/>
  <c r="AS198" i="16"/>
  <c r="AK198" i="16"/>
  <c r="AR198" i="16"/>
  <c r="AJ198" i="16"/>
  <c r="AQ198" i="16"/>
  <c r="AI198" i="16"/>
  <c r="AX198" i="16"/>
  <c r="BC58" i="16" s="1"/>
  <c r="AP198" i="16"/>
  <c r="AH198" i="16"/>
  <c r="AW198" i="16"/>
  <c r="AO198" i="16"/>
  <c r="AG198" i="16"/>
  <c r="AU198" i="16"/>
  <c r="AM198" i="16"/>
  <c r="AM58" i="16"/>
  <c r="AU58" i="16"/>
  <c r="G346" i="16"/>
  <c r="AT206" i="16"/>
  <c r="AL206" i="16"/>
  <c r="AS206" i="16"/>
  <c r="AK206" i="16"/>
  <c r="AR206" i="16"/>
  <c r="AJ206" i="16"/>
  <c r="AQ206" i="16"/>
  <c r="AI206" i="16"/>
  <c r="AX206" i="16"/>
  <c r="BC66" i="16" s="1"/>
  <c r="AP206" i="16"/>
  <c r="AH206" i="16"/>
  <c r="AW206" i="16"/>
  <c r="AO206" i="16"/>
  <c r="AG206" i="16"/>
  <c r="AU206" i="16"/>
  <c r="AM206" i="16"/>
  <c r="AM66" i="16"/>
  <c r="AU66" i="16"/>
  <c r="G354" i="16"/>
  <c r="AT214" i="16"/>
  <c r="AL214" i="16"/>
  <c r="AS214" i="16"/>
  <c r="AK214" i="16"/>
  <c r="AR214" i="16"/>
  <c r="AJ214" i="16"/>
  <c r="AQ214" i="16"/>
  <c r="AI214" i="16"/>
  <c r="AX214" i="16"/>
  <c r="BC74" i="16" s="1"/>
  <c r="AP214" i="16"/>
  <c r="AH214" i="16"/>
  <c r="AW214" i="16"/>
  <c r="AO214" i="16"/>
  <c r="AG214" i="16"/>
  <c r="AU214" i="16"/>
  <c r="AM214" i="16"/>
  <c r="AM74" i="16"/>
  <c r="AU74" i="16"/>
  <c r="G362" i="16"/>
  <c r="AQ222" i="16"/>
  <c r="AI222" i="16"/>
  <c r="AW222" i="16"/>
  <c r="AO222" i="16"/>
  <c r="AG222" i="16"/>
  <c r="AV222" i="16"/>
  <c r="AN222" i="16"/>
  <c r="I222" i="16"/>
  <c r="AU222" i="16"/>
  <c r="AM222" i="16"/>
  <c r="AR222" i="16"/>
  <c r="AJ222" i="16"/>
  <c r="AS222" i="16"/>
  <c r="AP222" i="16"/>
  <c r="AL222" i="16"/>
  <c r="AK222" i="16"/>
  <c r="AH222" i="16"/>
  <c r="AT222" i="16"/>
  <c r="AM82" i="16"/>
  <c r="AU82" i="16"/>
  <c r="AJ85" i="16"/>
  <c r="AR85" i="16"/>
  <c r="G370" i="16"/>
  <c r="AQ230" i="16"/>
  <c r="AI230" i="16"/>
  <c r="AX230" i="16"/>
  <c r="BC90" i="16" s="1"/>
  <c r="AP230" i="16"/>
  <c r="AH230" i="16"/>
  <c r="AW230" i="16"/>
  <c r="AO230" i="16"/>
  <c r="AG230" i="16"/>
  <c r="AV230" i="16"/>
  <c r="AN230" i="16"/>
  <c r="I230" i="16"/>
  <c r="AU230" i="16"/>
  <c r="AM230" i="16"/>
  <c r="AR230" i="16"/>
  <c r="AJ230" i="16"/>
  <c r="AK230" i="16"/>
  <c r="AT230" i="16"/>
  <c r="AL230" i="16"/>
  <c r="AM90" i="16"/>
  <c r="AU90" i="16"/>
  <c r="AJ93" i="16"/>
  <c r="AR93" i="16"/>
  <c r="G378" i="16"/>
  <c r="AQ238" i="16"/>
  <c r="AI238" i="16"/>
  <c r="AX238" i="16"/>
  <c r="BC98" i="16" s="1"/>
  <c r="AP238" i="16"/>
  <c r="AH238" i="16"/>
  <c r="AW238" i="16"/>
  <c r="AO238" i="16"/>
  <c r="AG238" i="16"/>
  <c r="AV238" i="16"/>
  <c r="AN238" i="16"/>
  <c r="I238" i="16"/>
  <c r="AU238" i="16"/>
  <c r="AM238" i="16"/>
  <c r="AR238" i="16"/>
  <c r="AJ238" i="16"/>
  <c r="AK238" i="16"/>
  <c r="AT238" i="16"/>
  <c r="AL238" i="16"/>
  <c r="AM98" i="16"/>
  <c r="AU98" i="16"/>
  <c r="AJ101" i="16"/>
  <c r="AR101" i="16"/>
  <c r="G386" i="16"/>
  <c r="AQ246" i="16"/>
  <c r="AI246" i="16"/>
  <c r="AX246" i="16"/>
  <c r="BC106" i="16" s="1"/>
  <c r="AP246" i="16"/>
  <c r="AH246" i="16"/>
  <c r="AW246" i="16"/>
  <c r="AO246" i="16"/>
  <c r="AG246" i="16"/>
  <c r="AV246" i="16"/>
  <c r="AN246" i="16"/>
  <c r="I246" i="16"/>
  <c r="AU246" i="16"/>
  <c r="AM246" i="16"/>
  <c r="AR246" i="16"/>
  <c r="AJ246" i="16"/>
  <c r="AK246" i="16"/>
  <c r="AT246" i="16"/>
  <c r="AL246" i="16"/>
  <c r="AM106" i="16"/>
  <c r="AU106" i="16"/>
  <c r="AJ109" i="16"/>
  <c r="AR109" i="16"/>
  <c r="G394" i="16"/>
  <c r="AQ254" i="16"/>
  <c r="AI254" i="16"/>
  <c r="AX254" i="16"/>
  <c r="BC114" i="16" s="1"/>
  <c r="AP254" i="16"/>
  <c r="AH254" i="16"/>
  <c r="AW254" i="16"/>
  <c r="AO254" i="16"/>
  <c r="AG254" i="16"/>
  <c r="AV254" i="16"/>
  <c r="AN254" i="16"/>
  <c r="I254" i="16"/>
  <c r="AU254" i="16"/>
  <c r="AM254" i="16"/>
  <c r="AR254" i="16"/>
  <c r="AJ254" i="16"/>
  <c r="AK254" i="16"/>
  <c r="AT254" i="16"/>
  <c r="AL254" i="16"/>
  <c r="AM114" i="16"/>
  <c r="AU114" i="16"/>
  <c r="G258" i="16"/>
  <c r="AS118" i="16"/>
  <c r="AK118" i="16"/>
  <c r="AN118" i="16"/>
  <c r="AW118" i="16"/>
  <c r="AM125" i="16"/>
  <c r="AM133" i="16"/>
  <c r="I194" i="16"/>
  <c r="AV206" i="16"/>
  <c r="I210" i="16"/>
  <c r="G251" i="16"/>
  <c r="AQ40" i="16"/>
  <c r="G324" i="16"/>
  <c r="AX184" i="16"/>
  <c r="BC44" i="16" s="1"/>
  <c r="AP184" i="16"/>
  <c r="AH184" i="16"/>
  <c r="AW184" i="16"/>
  <c r="AO184" i="16"/>
  <c r="AG184" i="16"/>
  <c r="AV184" i="16"/>
  <c r="AN184" i="16"/>
  <c r="I184" i="16"/>
  <c r="AU184" i="16"/>
  <c r="AM184" i="16"/>
  <c r="AT184" i="16"/>
  <c r="AL184" i="16"/>
  <c r="AS184" i="16"/>
  <c r="AK184" i="16"/>
  <c r="AQ184" i="16"/>
  <c r="AI184" i="16"/>
  <c r="AM44" i="16"/>
  <c r="AU44" i="16"/>
  <c r="AI48" i="16"/>
  <c r="AQ48" i="16"/>
  <c r="G332" i="16"/>
  <c r="AX192" i="16"/>
  <c r="BC52" i="16" s="1"/>
  <c r="AP192" i="16"/>
  <c r="AH192" i="16"/>
  <c r="AW192" i="16"/>
  <c r="AO192" i="16"/>
  <c r="AG192" i="16"/>
  <c r="AV192" i="16"/>
  <c r="AN192" i="16"/>
  <c r="I192" i="16"/>
  <c r="AU192" i="16"/>
  <c r="AM192" i="16"/>
  <c r="AT192" i="16"/>
  <c r="AL192" i="16"/>
  <c r="AS192" i="16"/>
  <c r="AK192" i="16"/>
  <c r="AQ192" i="16"/>
  <c r="AI192" i="16"/>
  <c r="AM52" i="16"/>
  <c r="AU52" i="16"/>
  <c r="AK54" i="16"/>
  <c r="AS54" i="16"/>
  <c r="AI56" i="16"/>
  <c r="AQ56" i="16"/>
  <c r="AG58" i="16"/>
  <c r="AO58" i="16"/>
  <c r="AW58" i="16"/>
  <c r="G340" i="16"/>
  <c r="AX200" i="16"/>
  <c r="BC60" i="16" s="1"/>
  <c r="AP200" i="16"/>
  <c r="AH200" i="16"/>
  <c r="AW200" i="16"/>
  <c r="AO200" i="16"/>
  <c r="AG200" i="16"/>
  <c r="AV200" i="16"/>
  <c r="AN200" i="16"/>
  <c r="I200" i="16"/>
  <c r="AU200" i="16"/>
  <c r="AM200" i="16"/>
  <c r="AT200" i="16"/>
  <c r="AL200" i="16"/>
  <c r="AS200" i="16"/>
  <c r="AK200" i="16"/>
  <c r="AQ200" i="16"/>
  <c r="AI200" i="16"/>
  <c r="AM60" i="16"/>
  <c r="AU60" i="16"/>
  <c r="AK62" i="16"/>
  <c r="AS62" i="16"/>
  <c r="AI64" i="16"/>
  <c r="AQ64" i="16"/>
  <c r="AG66" i="16"/>
  <c r="AO66" i="16"/>
  <c r="AW66" i="16"/>
  <c r="G348" i="16"/>
  <c r="AX208" i="16"/>
  <c r="BC68" i="16" s="1"/>
  <c r="AP208" i="16"/>
  <c r="AH208" i="16"/>
  <c r="AW208" i="16"/>
  <c r="AO208" i="16"/>
  <c r="AG208" i="16"/>
  <c r="AV208" i="16"/>
  <c r="AN208" i="16"/>
  <c r="I208" i="16"/>
  <c r="AU208" i="16"/>
  <c r="AM208" i="16"/>
  <c r="AT208" i="16"/>
  <c r="AL208" i="16"/>
  <c r="AS208" i="16"/>
  <c r="AK208" i="16"/>
  <c r="AQ208" i="16"/>
  <c r="AI208" i="16"/>
  <c r="AM68" i="16"/>
  <c r="AU68" i="16"/>
  <c r="AK70" i="16"/>
  <c r="AS70" i="16"/>
  <c r="AI72" i="16"/>
  <c r="AQ72" i="16"/>
  <c r="AG74" i="16"/>
  <c r="AO74" i="16"/>
  <c r="AW74" i="16"/>
  <c r="G356" i="16"/>
  <c r="AX216" i="16"/>
  <c r="BC76" i="16" s="1"/>
  <c r="AP216" i="16"/>
  <c r="AH216" i="16"/>
  <c r="AW216" i="16"/>
  <c r="AO216" i="16"/>
  <c r="AG216" i="16"/>
  <c r="AV216" i="16"/>
  <c r="AN216" i="16"/>
  <c r="I216" i="16"/>
  <c r="AU216" i="16"/>
  <c r="AM216" i="16"/>
  <c r="AT216" i="16"/>
  <c r="AL216" i="16"/>
  <c r="AS216" i="16"/>
  <c r="AK216" i="16"/>
  <c r="AQ216" i="16"/>
  <c r="AI216" i="16"/>
  <c r="AM76" i="16"/>
  <c r="AU76" i="16"/>
  <c r="AK78" i="16"/>
  <c r="AS78" i="16"/>
  <c r="AI80" i="16"/>
  <c r="AQ80" i="16"/>
  <c r="AG82" i="16"/>
  <c r="AO82" i="16"/>
  <c r="AW82" i="16"/>
  <c r="G364" i="16"/>
  <c r="AU224" i="16"/>
  <c r="AM224" i="16"/>
  <c r="AT224" i="16"/>
  <c r="AL224" i="16"/>
  <c r="AS224" i="16"/>
  <c r="AK224" i="16"/>
  <c r="AR224" i="16"/>
  <c r="AJ224" i="16"/>
  <c r="AQ224" i="16"/>
  <c r="AI224" i="16"/>
  <c r="AV224" i="16"/>
  <c r="AN224" i="16"/>
  <c r="I224" i="16"/>
  <c r="AO224" i="16"/>
  <c r="AH224" i="16"/>
  <c r="AG224" i="16"/>
  <c r="AX224" i="16"/>
  <c r="BC84" i="16" s="1"/>
  <c r="AP224" i="16"/>
  <c r="AM84" i="16"/>
  <c r="AU84" i="16"/>
  <c r="AL85" i="16"/>
  <c r="AT85" i="16"/>
  <c r="AK86" i="16"/>
  <c r="AS86" i="16"/>
  <c r="AI88" i="16"/>
  <c r="AQ88" i="16"/>
  <c r="AG90" i="16"/>
  <c r="AO90" i="16"/>
  <c r="AW90" i="16"/>
  <c r="G372" i="16"/>
  <c r="AU232" i="16"/>
  <c r="AM232" i="16"/>
  <c r="AT232" i="16"/>
  <c r="AL232" i="16"/>
  <c r="AS232" i="16"/>
  <c r="AK232" i="16"/>
  <c r="AR232" i="16"/>
  <c r="AJ232" i="16"/>
  <c r="AQ232" i="16"/>
  <c r="AI232" i="16"/>
  <c r="AV232" i="16"/>
  <c r="AN232" i="16"/>
  <c r="I232" i="16"/>
  <c r="AO232" i="16"/>
  <c r="AH232" i="16"/>
  <c r="AG232" i="16"/>
  <c r="AX232" i="16"/>
  <c r="BC92" i="16" s="1"/>
  <c r="AP232" i="16"/>
  <c r="AM92" i="16"/>
  <c r="AU92" i="16"/>
  <c r="AL93" i="16"/>
  <c r="AT93" i="16"/>
  <c r="AK94" i="16"/>
  <c r="AS94" i="16"/>
  <c r="AI96" i="16"/>
  <c r="AQ96" i="16"/>
  <c r="AG98" i="16"/>
  <c r="AO98" i="16"/>
  <c r="AW98" i="16"/>
  <c r="G380" i="16"/>
  <c r="AU240" i="16"/>
  <c r="AM240" i="16"/>
  <c r="AT240" i="16"/>
  <c r="AL240" i="16"/>
  <c r="AS240" i="16"/>
  <c r="AK240" i="16"/>
  <c r="AR240" i="16"/>
  <c r="AJ240" i="16"/>
  <c r="AQ240" i="16"/>
  <c r="AI240" i="16"/>
  <c r="AV240" i="16"/>
  <c r="AN240" i="16"/>
  <c r="I240" i="16"/>
  <c r="AO240" i="16"/>
  <c r="AH240" i="16"/>
  <c r="AG240" i="16"/>
  <c r="AX240" i="16"/>
  <c r="BC100" i="16" s="1"/>
  <c r="AP240" i="16"/>
  <c r="AM100" i="16"/>
  <c r="AU100" i="16"/>
  <c r="AL101" i="16"/>
  <c r="AT101" i="16"/>
  <c r="AK102" i="16"/>
  <c r="AS102" i="16"/>
  <c r="AI104" i="16"/>
  <c r="AQ104" i="16"/>
  <c r="AG106" i="16"/>
  <c r="AO106" i="16"/>
  <c r="AW106" i="16"/>
  <c r="G388" i="16"/>
  <c r="AU248" i="16"/>
  <c r="AM248" i="16"/>
  <c r="AT248" i="16"/>
  <c r="AL248" i="16"/>
  <c r="AS248" i="16"/>
  <c r="AK248" i="16"/>
  <c r="AR248" i="16"/>
  <c r="AJ248" i="16"/>
  <c r="AQ248" i="16"/>
  <c r="AI248" i="16"/>
  <c r="AV248" i="16"/>
  <c r="AN248" i="16"/>
  <c r="I248" i="16"/>
  <c r="AO248" i="16"/>
  <c r="AH248" i="16"/>
  <c r="AG248" i="16"/>
  <c r="AX248" i="16"/>
  <c r="BC108" i="16" s="1"/>
  <c r="AP248" i="16"/>
  <c r="AM108" i="16"/>
  <c r="AU108" i="16"/>
  <c r="AL109" i="16"/>
  <c r="AT109" i="16"/>
  <c r="AK110" i="16"/>
  <c r="AS110" i="16"/>
  <c r="AI112" i="16"/>
  <c r="AQ112" i="16"/>
  <c r="AG114" i="16"/>
  <c r="AO114" i="16"/>
  <c r="AW114" i="16"/>
  <c r="G396" i="16"/>
  <c r="AU256" i="16"/>
  <c r="AM256" i="16"/>
  <c r="AT256" i="16"/>
  <c r="AL256" i="16"/>
  <c r="AS256" i="16"/>
  <c r="AK256" i="16"/>
  <c r="AR256" i="16"/>
  <c r="AJ256" i="16"/>
  <c r="AQ256" i="16"/>
  <c r="AI256" i="16"/>
  <c r="AV256" i="16"/>
  <c r="AN256" i="16"/>
  <c r="I256" i="16"/>
  <c r="AO256" i="16"/>
  <c r="AH256" i="16"/>
  <c r="AG256" i="16"/>
  <c r="AX256" i="16"/>
  <c r="BC116" i="16" s="1"/>
  <c r="AP256" i="16"/>
  <c r="AM116" i="16"/>
  <c r="AU116" i="16"/>
  <c r="G257" i="16"/>
  <c r="AT117" i="16"/>
  <c r="AL117" i="16"/>
  <c r="AN117" i="16"/>
  <c r="AW117" i="16"/>
  <c r="AG118" i="16"/>
  <c r="AP118" i="16"/>
  <c r="AI119" i="16"/>
  <c r="AS119" i="16"/>
  <c r="AL120" i="16"/>
  <c r="G261" i="16"/>
  <c r="AU121" i="16"/>
  <c r="AX121" i="16"/>
  <c r="AY121" i="16" s="1"/>
  <c r="AP121" i="16"/>
  <c r="AH121" i="16"/>
  <c r="AN121" i="16"/>
  <c r="AK122" i="16"/>
  <c r="AX122" i="16"/>
  <c r="AY122" i="16" s="1"/>
  <c r="AK127" i="16"/>
  <c r="AX127" i="16"/>
  <c r="AY127" i="16" s="1"/>
  <c r="AL128" i="16"/>
  <c r="AX128" i="16"/>
  <c r="AY128" i="16" s="1"/>
  <c r="AK130" i="16"/>
  <c r="AX130" i="16"/>
  <c r="AY130" i="16" s="1"/>
  <c r="AL131" i="16"/>
  <c r="G137" i="16"/>
  <c r="AL173" i="16"/>
  <c r="AJ180" i="16"/>
  <c r="AP187" i="16"/>
  <c r="AL189" i="16"/>
  <c r="AJ196" i="16"/>
  <c r="I198" i="16"/>
  <c r="AP203" i="16"/>
  <c r="AL205" i="16"/>
  <c r="AJ212" i="16"/>
  <c r="I214" i="16"/>
  <c r="G243" i="16"/>
  <c r="G415" i="16"/>
  <c r="AS275" i="16"/>
  <c r="AK275" i="16"/>
  <c r="AR275" i="16"/>
  <c r="AJ275" i="16"/>
  <c r="AQ275" i="16"/>
  <c r="AI275" i="16"/>
  <c r="AX275" i="16"/>
  <c r="BC135" i="16" s="1"/>
  <c r="AP275" i="16"/>
  <c r="AH275" i="16"/>
  <c r="AW275" i="16"/>
  <c r="AO275" i="16"/>
  <c r="AG275" i="16"/>
  <c r="AT275" i="16"/>
  <c r="AL275" i="16"/>
  <c r="AV275" i="16"/>
  <c r="AU275" i="16"/>
  <c r="AN275" i="16"/>
  <c r="AM275" i="16"/>
  <c r="I275" i="16"/>
  <c r="G365" i="16"/>
  <c r="AW225" i="16"/>
  <c r="AO225" i="16"/>
  <c r="AG225" i="16"/>
  <c r="AV225" i="16"/>
  <c r="AN225" i="16"/>
  <c r="I225" i="16"/>
  <c r="AU225" i="16"/>
  <c r="AM225" i="16"/>
  <c r="AT225" i="16"/>
  <c r="AL225" i="16"/>
  <c r="AS225" i="16"/>
  <c r="AK225" i="16"/>
  <c r="AX225" i="16"/>
  <c r="BC85" i="16" s="1"/>
  <c r="AP225" i="16"/>
  <c r="AH225" i="16"/>
  <c r="AQ225" i="16"/>
  <c r="AJ225" i="16"/>
  <c r="AI225" i="16"/>
  <c r="AR225" i="16"/>
  <c r="AM85" i="16"/>
  <c r="AU85" i="16"/>
  <c r="G373" i="16"/>
  <c r="AW233" i="16"/>
  <c r="AO233" i="16"/>
  <c r="AG233" i="16"/>
  <c r="AV233" i="16"/>
  <c r="AN233" i="16"/>
  <c r="I233" i="16"/>
  <c r="AU233" i="16"/>
  <c r="AM233" i="16"/>
  <c r="AT233" i="16"/>
  <c r="AL233" i="16"/>
  <c r="AS233" i="16"/>
  <c r="AK233" i="16"/>
  <c r="AX233" i="16"/>
  <c r="BC93" i="16" s="1"/>
  <c r="AP233" i="16"/>
  <c r="AH233" i="16"/>
  <c r="AQ233" i="16"/>
  <c r="AJ233" i="16"/>
  <c r="AI233" i="16"/>
  <c r="AR233" i="16"/>
  <c r="AM93" i="16"/>
  <c r="AU93" i="16"/>
  <c r="G381" i="16"/>
  <c r="AW241" i="16"/>
  <c r="AO241" i="16"/>
  <c r="AG241" i="16"/>
  <c r="AV241" i="16"/>
  <c r="AN241" i="16"/>
  <c r="I241" i="16"/>
  <c r="AU241" i="16"/>
  <c r="AM241" i="16"/>
  <c r="AT241" i="16"/>
  <c r="AL241" i="16"/>
  <c r="AS241" i="16"/>
  <c r="AK241" i="16"/>
  <c r="AX241" i="16"/>
  <c r="BC101" i="16" s="1"/>
  <c r="AP241" i="16"/>
  <c r="AH241" i="16"/>
  <c r="AQ241" i="16"/>
  <c r="AJ241" i="16"/>
  <c r="AI241" i="16"/>
  <c r="AR241" i="16"/>
  <c r="AM101" i="16"/>
  <c r="AU101" i="16"/>
  <c r="G389" i="16"/>
  <c r="AW249" i="16"/>
  <c r="AO249" i="16"/>
  <c r="AG249" i="16"/>
  <c r="AV249" i="16"/>
  <c r="AN249" i="16"/>
  <c r="I249" i="16"/>
  <c r="AU249" i="16"/>
  <c r="AM249" i="16"/>
  <c r="AT249" i="16"/>
  <c r="AL249" i="16"/>
  <c r="AS249" i="16"/>
  <c r="AK249" i="16"/>
  <c r="AX249" i="16"/>
  <c r="BC109" i="16" s="1"/>
  <c r="AP249" i="16"/>
  <c r="AH249" i="16"/>
  <c r="AQ249" i="16"/>
  <c r="AJ249" i="16"/>
  <c r="AI249" i="16"/>
  <c r="AR249" i="16"/>
  <c r="AM109" i="16"/>
  <c r="AU109" i="16"/>
  <c r="G265" i="16"/>
  <c r="AQ125" i="16"/>
  <c r="AI125" i="16"/>
  <c r="AV125" i="16"/>
  <c r="AN125" i="16"/>
  <c r="I125" i="16"/>
  <c r="AT125" i="16"/>
  <c r="AL125" i="16"/>
  <c r="AR125" i="16"/>
  <c r="G273" i="16"/>
  <c r="AQ133" i="16"/>
  <c r="AI133" i="16"/>
  <c r="AV133" i="16"/>
  <c r="AN133" i="16"/>
  <c r="I133" i="16"/>
  <c r="AT133" i="16"/>
  <c r="AL133" i="16"/>
  <c r="AR133" i="16"/>
  <c r="E276" i="16"/>
  <c r="E416" i="16" s="1"/>
  <c r="E556" i="16" s="1"/>
  <c r="E696" i="16" s="1"/>
  <c r="E139" i="16"/>
  <c r="E279" i="16" s="1"/>
  <c r="E419" i="16" s="1"/>
  <c r="E559" i="16" s="1"/>
  <c r="E699" i="16" s="1"/>
  <c r="AN198" i="16"/>
  <c r="AN214" i="16"/>
  <c r="AW240" i="16"/>
  <c r="AS246" i="16"/>
  <c r="G334" i="16"/>
  <c r="AT194" i="16"/>
  <c r="AL194" i="16"/>
  <c r="AS194" i="16"/>
  <c r="AK194" i="16"/>
  <c r="AR194" i="16"/>
  <c r="AJ194" i="16"/>
  <c r="AQ194" i="16"/>
  <c r="AI194" i="16"/>
  <c r="AX194" i="16"/>
  <c r="BC54" i="16" s="1"/>
  <c r="AP194" i="16"/>
  <c r="AH194" i="16"/>
  <c r="AW194" i="16"/>
  <c r="AO194" i="16"/>
  <c r="AG194" i="16"/>
  <c r="AU194" i="16"/>
  <c r="AM194" i="16"/>
  <c r="AM54" i="16"/>
  <c r="AU54" i="16"/>
  <c r="AI58" i="16"/>
  <c r="AQ58" i="16"/>
  <c r="G342" i="16"/>
  <c r="AT202" i="16"/>
  <c r="AL202" i="16"/>
  <c r="AS202" i="16"/>
  <c r="AK202" i="16"/>
  <c r="AR202" i="16"/>
  <c r="AJ202" i="16"/>
  <c r="AQ202" i="16"/>
  <c r="AI202" i="16"/>
  <c r="AX202" i="16"/>
  <c r="BC62" i="16" s="1"/>
  <c r="AP202" i="16"/>
  <c r="AH202" i="16"/>
  <c r="AW202" i="16"/>
  <c r="AO202" i="16"/>
  <c r="AG202" i="16"/>
  <c r="AU202" i="16"/>
  <c r="AM202" i="16"/>
  <c r="AM62" i="16"/>
  <c r="AU62" i="16"/>
  <c r="AI66" i="16"/>
  <c r="AQ66" i="16"/>
  <c r="G350" i="16"/>
  <c r="AT210" i="16"/>
  <c r="AL210" i="16"/>
  <c r="AS210" i="16"/>
  <c r="AK210" i="16"/>
  <c r="AR210" i="16"/>
  <c r="AJ210" i="16"/>
  <c r="AQ210" i="16"/>
  <c r="AI210" i="16"/>
  <c r="AX210" i="16"/>
  <c r="BC70" i="16" s="1"/>
  <c r="AP210" i="16"/>
  <c r="AH210" i="16"/>
  <c r="AW210" i="16"/>
  <c r="AO210" i="16"/>
  <c r="AG210" i="16"/>
  <c r="AU210" i="16"/>
  <c r="AM210" i="16"/>
  <c r="AM70" i="16"/>
  <c r="AU70" i="16"/>
  <c r="AI74" i="16"/>
  <c r="AQ74" i="16"/>
  <c r="G358" i="16"/>
  <c r="AV218" i="16"/>
  <c r="AN218" i="16"/>
  <c r="AU218" i="16"/>
  <c r="AM218" i="16"/>
  <c r="AX218" i="16"/>
  <c r="BC78" i="16" s="1"/>
  <c r="AL218" i="16"/>
  <c r="AW218" i="16"/>
  <c r="AK218" i="16"/>
  <c r="AT218" i="16"/>
  <c r="AJ218" i="16"/>
  <c r="AS218" i="16"/>
  <c r="AI218" i="16"/>
  <c r="AR218" i="16"/>
  <c r="AH218" i="16"/>
  <c r="AQ218" i="16"/>
  <c r="AG218" i="16"/>
  <c r="AO218" i="16"/>
  <c r="AM78" i="16"/>
  <c r="AU78" i="16"/>
  <c r="AI82" i="16"/>
  <c r="AQ82" i="16"/>
  <c r="I85" i="16"/>
  <c r="AN85" i="16"/>
  <c r="AV85" i="16"/>
  <c r="G366" i="16"/>
  <c r="AQ226" i="16"/>
  <c r="AI226" i="16"/>
  <c r="AX226" i="16"/>
  <c r="BC86" i="16" s="1"/>
  <c r="AP226" i="16"/>
  <c r="AH226" i="16"/>
  <c r="AW226" i="16"/>
  <c r="AO226" i="16"/>
  <c r="AG226" i="16"/>
  <c r="AV226" i="16"/>
  <c r="AN226" i="16"/>
  <c r="I226" i="16"/>
  <c r="AU226" i="16"/>
  <c r="AM226" i="16"/>
  <c r="AR226" i="16"/>
  <c r="AJ226" i="16"/>
  <c r="AT226" i="16"/>
  <c r="AS226" i="16"/>
  <c r="AL226" i="16"/>
  <c r="AK226" i="16"/>
  <c r="AM86" i="16"/>
  <c r="AU86" i="16"/>
  <c r="AI90" i="16"/>
  <c r="AQ90" i="16"/>
  <c r="I93" i="16"/>
  <c r="AN93" i="16"/>
  <c r="AV93" i="16"/>
  <c r="G374" i="16"/>
  <c r="AQ234" i="16"/>
  <c r="AI234" i="16"/>
  <c r="AX234" i="16"/>
  <c r="BC94" i="16" s="1"/>
  <c r="AP234" i="16"/>
  <c r="AH234" i="16"/>
  <c r="AW234" i="16"/>
  <c r="AO234" i="16"/>
  <c r="AG234" i="16"/>
  <c r="AV234" i="16"/>
  <c r="AN234" i="16"/>
  <c r="I234" i="16"/>
  <c r="AU234" i="16"/>
  <c r="AM234" i="16"/>
  <c r="AR234" i="16"/>
  <c r="AJ234" i="16"/>
  <c r="AT234" i="16"/>
  <c r="AS234" i="16"/>
  <c r="AL234" i="16"/>
  <c r="AK234" i="16"/>
  <c r="AM94" i="16"/>
  <c r="AU94" i="16"/>
  <c r="AI98" i="16"/>
  <c r="AQ98" i="16"/>
  <c r="I101" i="16"/>
  <c r="AN101" i="16"/>
  <c r="AV101" i="16"/>
  <c r="G382" i="16"/>
  <c r="AQ242" i="16"/>
  <c r="AI242" i="16"/>
  <c r="AX242" i="16"/>
  <c r="BC102" i="16" s="1"/>
  <c r="AP242" i="16"/>
  <c r="AH242" i="16"/>
  <c r="AW242" i="16"/>
  <c r="AO242" i="16"/>
  <c r="AG242" i="16"/>
  <c r="AV242" i="16"/>
  <c r="AN242" i="16"/>
  <c r="I242" i="16"/>
  <c r="AU242" i="16"/>
  <c r="AM242" i="16"/>
  <c r="AR242" i="16"/>
  <c r="AJ242" i="16"/>
  <c r="AT242" i="16"/>
  <c r="AS242" i="16"/>
  <c r="AL242" i="16"/>
  <c r="AK242" i="16"/>
  <c r="AM102" i="16"/>
  <c r="AU102" i="16"/>
  <c r="AI106" i="16"/>
  <c r="AQ106" i="16"/>
  <c r="I109" i="16"/>
  <c r="AN109" i="16"/>
  <c r="AV109" i="16"/>
  <c r="G390" i="16"/>
  <c r="AQ250" i="16"/>
  <c r="AI250" i="16"/>
  <c r="AX250" i="16"/>
  <c r="BC110" i="16" s="1"/>
  <c r="AP250" i="16"/>
  <c r="AH250" i="16"/>
  <c r="AW250" i="16"/>
  <c r="AO250" i="16"/>
  <c r="AG250" i="16"/>
  <c r="AV250" i="16"/>
  <c r="AN250" i="16"/>
  <c r="I250" i="16"/>
  <c r="AU250" i="16"/>
  <c r="AM250" i="16"/>
  <c r="AR250" i="16"/>
  <c r="AJ250" i="16"/>
  <c r="AT250" i="16"/>
  <c r="AS250" i="16"/>
  <c r="AL250" i="16"/>
  <c r="AK250" i="16"/>
  <c r="AM110" i="16"/>
  <c r="AU110" i="16"/>
  <c r="AI114" i="16"/>
  <c r="AQ114" i="16"/>
  <c r="AI118" i="16"/>
  <c r="AR118" i="16"/>
  <c r="G260" i="16"/>
  <c r="G138" i="16"/>
  <c r="AQ120" i="16"/>
  <c r="AI120" i="16"/>
  <c r="AN120" i="16"/>
  <c r="AW120" i="16"/>
  <c r="AG125" i="16"/>
  <c r="AS125" i="16"/>
  <c r="AG133" i="16"/>
  <c r="AS133" i="16"/>
  <c r="AJ184" i="16"/>
  <c r="AV198" i="16"/>
  <c r="AJ200" i="16"/>
  <c r="I202" i="16"/>
  <c r="AV214" i="16"/>
  <c r="AJ216" i="16"/>
  <c r="I218" i="16"/>
  <c r="G235" i="16"/>
  <c r="G267" i="16"/>
  <c r="AK33" i="16"/>
  <c r="AS33" i="16"/>
  <c r="G319" i="16"/>
  <c r="AV179" i="16"/>
  <c r="AN179" i="16"/>
  <c r="I179" i="16"/>
  <c r="AU179" i="16"/>
  <c r="AM179" i="16"/>
  <c r="AT179" i="16"/>
  <c r="AL179" i="16"/>
  <c r="AS179" i="16"/>
  <c r="AK179" i="16"/>
  <c r="AR179" i="16"/>
  <c r="AJ179" i="16"/>
  <c r="AQ179" i="16"/>
  <c r="AI179" i="16"/>
  <c r="AW179" i="16"/>
  <c r="AO179" i="16"/>
  <c r="AG179" i="16"/>
  <c r="AM39" i="16"/>
  <c r="AU39" i="16"/>
  <c r="AL40" i="16"/>
  <c r="AT40" i="16"/>
  <c r="AK41" i="16"/>
  <c r="AS41" i="16"/>
  <c r="AH44" i="16"/>
  <c r="AP44" i="16"/>
  <c r="AX44" i="16"/>
  <c r="AY44" i="16" s="1"/>
  <c r="G327" i="16"/>
  <c r="AV187" i="16"/>
  <c r="AN187" i="16"/>
  <c r="I187" i="16"/>
  <c r="AU187" i="16"/>
  <c r="AM187" i="16"/>
  <c r="AT187" i="16"/>
  <c r="AL187" i="16"/>
  <c r="AS187" i="16"/>
  <c r="AK187" i="16"/>
  <c r="AR187" i="16"/>
  <c r="AJ187" i="16"/>
  <c r="AQ187" i="16"/>
  <c r="AI187" i="16"/>
  <c r="AW187" i="16"/>
  <c r="AO187" i="16"/>
  <c r="AG187" i="16"/>
  <c r="AM47" i="16"/>
  <c r="AU47" i="16"/>
  <c r="AL48" i="16"/>
  <c r="AT48" i="16"/>
  <c r="AK49" i="16"/>
  <c r="AS49" i="16"/>
  <c r="AH52" i="16"/>
  <c r="AP52" i="16"/>
  <c r="AX52" i="16"/>
  <c r="AY52" i="16" s="1"/>
  <c r="I54" i="16"/>
  <c r="AN54" i="16"/>
  <c r="AV54" i="16"/>
  <c r="G335" i="16"/>
  <c r="AV195" i="16"/>
  <c r="AN195" i="16"/>
  <c r="I195" i="16"/>
  <c r="AU195" i="16"/>
  <c r="AM195" i="16"/>
  <c r="AT195" i="16"/>
  <c r="AL195" i="16"/>
  <c r="AS195" i="16"/>
  <c r="AK195" i="16"/>
  <c r="AR195" i="16"/>
  <c r="AJ195" i="16"/>
  <c r="AQ195" i="16"/>
  <c r="AI195" i="16"/>
  <c r="AW195" i="16"/>
  <c r="AO195" i="16"/>
  <c r="AG195" i="16"/>
  <c r="AM55" i="16"/>
  <c r="AU55" i="16"/>
  <c r="AL56" i="16"/>
  <c r="AT56" i="16"/>
  <c r="AK57" i="16"/>
  <c r="AS57" i="16"/>
  <c r="AJ58" i="16"/>
  <c r="AR58" i="16"/>
  <c r="AH60" i="16"/>
  <c r="AP60" i="16"/>
  <c r="AX60" i="16"/>
  <c r="AY60" i="16" s="1"/>
  <c r="I62" i="16"/>
  <c r="AN62" i="16"/>
  <c r="AV62" i="16"/>
  <c r="G343" i="16"/>
  <c r="AV203" i="16"/>
  <c r="AN203" i="16"/>
  <c r="I203" i="16"/>
  <c r="AU203" i="16"/>
  <c r="AM203" i="16"/>
  <c r="AT203" i="16"/>
  <c r="AL203" i="16"/>
  <c r="AS203" i="16"/>
  <c r="AK203" i="16"/>
  <c r="AR203" i="16"/>
  <c r="AJ203" i="16"/>
  <c r="AQ203" i="16"/>
  <c r="AI203" i="16"/>
  <c r="AW203" i="16"/>
  <c r="AO203" i="16"/>
  <c r="AG203" i="16"/>
  <c r="AM63" i="16"/>
  <c r="AU63" i="16"/>
  <c r="AL64" i="16"/>
  <c r="AT64" i="16"/>
  <c r="AK65" i="16"/>
  <c r="AS65" i="16"/>
  <c r="AJ66" i="16"/>
  <c r="AR66" i="16"/>
  <c r="AH68" i="16"/>
  <c r="AP68" i="16"/>
  <c r="AX68" i="16"/>
  <c r="AY68" i="16" s="1"/>
  <c r="I70" i="16"/>
  <c r="AN70" i="16"/>
  <c r="AV70" i="16"/>
  <c r="G351" i="16"/>
  <c r="AV211" i="16"/>
  <c r="AN211" i="16"/>
  <c r="I211" i="16"/>
  <c r="AU211" i="16"/>
  <c r="AM211" i="16"/>
  <c r="AT211" i="16"/>
  <c r="AL211" i="16"/>
  <c r="AS211" i="16"/>
  <c r="AK211" i="16"/>
  <c r="AR211" i="16"/>
  <c r="AJ211" i="16"/>
  <c r="AQ211" i="16"/>
  <c r="AI211" i="16"/>
  <c r="AW211" i="16"/>
  <c r="AO211" i="16"/>
  <c r="AG211" i="16"/>
  <c r="AM71" i="16"/>
  <c r="AU71" i="16"/>
  <c r="AL72" i="16"/>
  <c r="AT72" i="16"/>
  <c r="AK73" i="16"/>
  <c r="AS73" i="16"/>
  <c r="AJ74" i="16"/>
  <c r="AR74" i="16"/>
  <c r="AH76" i="16"/>
  <c r="AP76" i="16"/>
  <c r="AX76" i="16"/>
  <c r="AY76" i="16" s="1"/>
  <c r="I78" i="16"/>
  <c r="AN78" i="16"/>
  <c r="AV78" i="16"/>
  <c r="AX219" i="16"/>
  <c r="BC79" i="16" s="1"/>
  <c r="AP219" i="16"/>
  <c r="AH219" i="16"/>
  <c r="AW219" i="16"/>
  <c r="AO219" i="16"/>
  <c r="AG219" i="16"/>
  <c r="AV219" i="16"/>
  <c r="AL219" i="16"/>
  <c r="AU219" i="16"/>
  <c r="AK219" i="16"/>
  <c r="AT219" i="16"/>
  <c r="AJ219" i="16"/>
  <c r="AS219" i="16"/>
  <c r="AI219" i="16"/>
  <c r="G359" i="16"/>
  <c r="AR219" i="16"/>
  <c r="I219" i="16"/>
  <c r="AQ219" i="16"/>
  <c r="AM219" i="16"/>
  <c r="AM79" i="16"/>
  <c r="AU79" i="16"/>
  <c r="AL80" i="16"/>
  <c r="AT80" i="16"/>
  <c r="AK81" i="16"/>
  <c r="AS81" i="16"/>
  <c r="AJ82" i="16"/>
  <c r="AR82" i="16"/>
  <c r="AH84" i="16"/>
  <c r="AP84" i="16"/>
  <c r="AX84" i="16"/>
  <c r="AY84" i="16" s="1"/>
  <c r="AG85" i="16"/>
  <c r="AO85" i="16"/>
  <c r="AW85" i="16"/>
  <c r="I86" i="16"/>
  <c r="AN86" i="16"/>
  <c r="AV86" i="16"/>
  <c r="AM87" i="16"/>
  <c r="AU87" i="16"/>
  <c r="AL88" i="16"/>
  <c r="AT88" i="16"/>
  <c r="AK89" i="16"/>
  <c r="AS89" i="16"/>
  <c r="AJ90" i="16"/>
  <c r="AR90" i="16"/>
  <c r="AH92" i="16"/>
  <c r="AP92" i="16"/>
  <c r="AX92" i="16"/>
  <c r="AY92" i="16" s="1"/>
  <c r="AG93" i="16"/>
  <c r="AO93" i="16"/>
  <c r="AW93" i="16"/>
  <c r="I94" i="16"/>
  <c r="AN94" i="16"/>
  <c r="AV94" i="16"/>
  <c r="AM95" i="16"/>
  <c r="AU95" i="16"/>
  <c r="AL96" i="16"/>
  <c r="AT96" i="16"/>
  <c r="AK97" i="16"/>
  <c r="AS97" i="16"/>
  <c r="AJ98" i="16"/>
  <c r="AR98" i="16"/>
  <c r="AH100" i="16"/>
  <c r="AP100" i="16"/>
  <c r="AX100" i="16"/>
  <c r="AY100" i="16" s="1"/>
  <c r="AG101" i="16"/>
  <c r="AO101" i="16"/>
  <c r="AW101" i="16"/>
  <c r="I102" i="16"/>
  <c r="AN102" i="16"/>
  <c r="AV102" i="16"/>
  <c r="AM103" i="16"/>
  <c r="AU103" i="16"/>
  <c r="AL104" i="16"/>
  <c r="AT104" i="16"/>
  <c r="AK105" i="16"/>
  <c r="AS105" i="16"/>
  <c r="AJ106" i="16"/>
  <c r="AR106" i="16"/>
  <c r="AH108" i="16"/>
  <c r="AP108" i="16"/>
  <c r="AX108" i="16"/>
  <c r="AY108" i="16" s="1"/>
  <c r="AG109" i="16"/>
  <c r="AO109" i="16"/>
  <c r="AW109" i="16"/>
  <c r="I110" i="16"/>
  <c r="AN110" i="16"/>
  <c r="AV110" i="16"/>
  <c r="AM111" i="16"/>
  <c r="AU111" i="16"/>
  <c r="AL112" i="16"/>
  <c r="AT112" i="16"/>
  <c r="AK113" i="16"/>
  <c r="AS113" i="16"/>
  <c r="AJ114" i="16"/>
  <c r="AR114" i="16"/>
  <c r="AH116" i="16"/>
  <c r="AP116" i="16"/>
  <c r="AX116" i="16"/>
  <c r="AY116" i="16" s="1"/>
  <c r="AH117" i="16"/>
  <c r="AQ117" i="16"/>
  <c r="AJ118" i="16"/>
  <c r="AT118" i="16"/>
  <c r="AM119" i="16"/>
  <c r="I120" i="16"/>
  <c r="AO120" i="16"/>
  <c r="AX120" i="16"/>
  <c r="AY120" i="16" s="1"/>
  <c r="AI121" i="16"/>
  <c r="AR121" i="16"/>
  <c r="AH125" i="16"/>
  <c r="AU125" i="16"/>
  <c r="AH133" i="16"/>
  <c r="AU133" i="16"/>
  <c r="AH179" i="16"/>
  <c r="AR184" i="16"/>
  <c r="AH195" i="16"/>
  <c r="AR200" i="16"/>
  <c r="AN202" i="16"/>
  <c r="AH211" i="16"/>
  <c r="AR216" i="16"/>
  <c r="AP218" i="16"/>
  <c r="AW232" i="16"/>
  <c r="AS238" i="16"/>
  <c r="G320" i="16"/>
  <c r="AX180" i="16"/>
  <c r="BC40" i="16" s="1"/>
  <c r="AP180" i="16"/>
  <c r="AH180" i="16"/>
  <c r="AW180" i="16"/>
  <c r="AO180" i="16"/>
  <c r="AG180" i="16"/>
  <c r="AV180" i="16"/>
  <c r="AN180" i="16"/>
  <c r="I180" i="16"/>
  <c r="AU180" i="16"/>
  <c r="AM180" i="16"/>
  <c r="AT180" i="16"/>
  <c r="AL180" i="16"/>
  <c r="AS180" i="16"/>
  <c r="AK180" i="16"/>
  <c r="AQ180" i="16"/>
  <c r="AI180" i="16"/>
  <c r="AM40" i="16"/>
  <c r="AU40" i="16"/>
  <c r="AI44" i="16"/>
  <c r="AQ44" i="16"/>
  <c r="G328" i="16"/>
  <c r="AX188" i="16"/>
  <c r="BC48" i="16" s="1"/>
  <c r="AP188" i="16"/>
  <c r="AH188" i="16"/>
  <c r="AW188" i="16"/>
  <c r="AO188" i="16"/>
  <c r="AG188" i="16"/>
  <c r="AV188" i="16"/>
  <c r="AN188" i="16"/>
  <c r="I188" i="16"/>
  <c r="AU188" i="16"/>
  <c r="AM188" i="16"/>
  <c r="AT188" i="16"/>
  <c r="AL188" i="16"/>
  <c r="AS188" i="16"/>
  <c r="AK188" i="16"/>
  <c r="AQ188" i="16"/>
  <c r="AI188" i="16"/>
  <c r="AM48" i="16"/>
  <c r="AU48" i="16"/>
  <c r="AI52" i="16"/>
  <c r="AQ52" i="16"/>
  <c r="AG54" i="16"/>
  <c r="AO54" i="16"/>
  <c r="AW54" i="16"/>
  <c r="G336" i="16"/>
  <c r="AX196" i="16"/>
  <c r="BC56" i="16" s="1"/>
  <c r="AP196" i="16"/>
  <c r="AH196" i="16"/>
  <c r="AW196" i="16"/>
  <c r="AO196" i="16"/>
  <c r="AG196" i="16"/>
  <c r="AV196" i="16"/>
  <c r="AN196" i="16"/>
  <c r="I196" i="16"/>
  <c r="AU196" i="16"/>
  <c r="AM196" i="16"/>
  <c r="AT196" i="16"/>
  <c r="AL196" i="16"/>
  <c r="AS196" i="16"/>
  <c r="AK196" i="16"/>
  <c r="AQ196" i="16"/>
  <c r="AI196" i="16"/>
  <c r="AM56" i="16"/>
  <c r="AU56" i="16"/>
  <c r="AK58" i="16"/>
  <c r="AS58" i="16"/>
  <c r="AQ60" i="16"/>
  <c r="AG62" i="16"/>
  <c r="AO62" i="16"/>
  <c r="AW62" i="16"/>
  <c r="G344" i="16"/>
  <c r="AX204" i="16"/>
  <c r="BC64" i="16" s="1"/>
  <c r="AP204" i="16"/>
  <c r="AH204" i="16"/>
  <c r="AW204" i="16"/>
  <c r="AO204" i="16"/>
  <c r="AG204" i="16"/>
  <c r="AV204" i="16"/>
  <c r="AN204" i="16"/>
  <c r="I204" i="16"/>
  <c r="AU204" i="16"/>
  <c r="AM204" i="16"/>
  <c r="AT204" i="16"/>
  <c r="AL204" i="16"/>
  <c r="AS204" i="16"/>
  <c r="AK204" i="16"/>
  <c r="AQ204" i="16"/>
  <c r="AI204" i="16"/>
  <c r="AM64" i="16"/>
  <c r="AU64" i="16"/>
  <c r="AK66" i="16"/>
  <c r="AS66" i="16"/>
  <c r="AG70" i="16"/>
  <c r="AO70" i="16"/>
  <c r="AW70" i="16"/>
  <c r="G352" i="16"/>
  <c r="AX212" i="16"/>
  <c r="BC72" i="16" s="1"/>
  <c r="AP212" i="16"/>
  <c r="AH212" i="16"/>
  <c r="AW212" i="16"/>
  <c r="AO212" i="16"/>
  <c r="AG212" i="16"/>
  <c r="AV212" i="16"/>
  <c r="AN212" i="16"/>
  <c r="I212" i="16"/>
  <c r="AU212" i="16"/>
  <c r="AM212" i="16"/>
  <c r="AT212" i="16"/>
  <c r="AL212" i="16"/>
  <c r="AS212" i="16"/>
  <c r="AK212" i="16"/>
  <c r="AQ212" i="16"/>
  <c r="AI212" i="16"/>
  <c r="AM72" i="16"/>
  <c r="AU72" i="16"/>
  <c r="AK74" i="16"/>
  <c r="AS74" i="16"/>
  <c r="AG78" i="16"/>
  <c r="AO78" i="16"/>
  <c r="AW78" i="16"/>
  <c r="G360" i="16"/>
  <c r="AU220" i="16"/>
  <c r="AM220" i="16"/>
  <c r="AR220" i="16"/>
  <c r="AJ220" i="16"/>
  <c r="AQ220" i="16"/>
  <c r="AI220" i="16"/>
  <c r="AN220" i="16"/>
  <c r="AX220" i="16"/>
  <c r="BC80" i="16" s="1"/>
  <c r="AL220" i="16"/>
  <c r="AW220" i="16"/>
  <c r="AK220" i="16"/>
  <c r="AV220" i="16"/>
  <c r="AH220" i="16"/>
  <c r="AT220" i="16"/>
  <c r="AG220" i="16"/>
  <c r="AS220" i="16"/>
  <c r="I220" i="16"/>
  <c r="AO220" i="16"/>
  <c r="AM80" i="16"/>
  <c r="AU80" i="16"/>
  <c r="AK82" i="16"/>
  <c r="AS82" i="16"/>
  <c r="AI84" i="16"/>
  <c r="AQ84" i="16"/>
  <c r="AH85" i="16"/>
  <c r="AP85" i="16"/>
  <c r="AX85" i="16"/>
  <c r="AY85" i="16" s="1"/>
  <c r="AG86" i="16"/>
  <c r="AO86" i="16"/>
  <c r="AW86" i="16"/>
  <c r="G368" i="16"/>
  <c r="AU228" i="16"/>
  <c r="AM228" i="16"/>
  <c r="AT228" i="16"/>
  <c r="AL228" i="16"/>
  <c r="AS228" i="16"/>
  <c r="AK228" i="16"/>
  <c r="AR228" i="16"/>
  <c r="AJ228" i="16"/>
  <c r="AQ228" i="16"/>
  <c r="AI228" i="16"/>
  <c r="AV228" i="16"/>
  <c r="AN228" i="16"/>
  <c r="I228" i="16"/>
  <c r="AX228" i="16"/>
  <c r="BC88" i="16" s="1"/>
  <c r="AW228" i="16"/>
  <c r="AP228" i="16"/>
  <c r="AO228" i="16"/>
  <c r="AH228" i="16"/>
  <c r="AM88" i="16"/>
  <c r="AU88" i="16"/>
  <c r="AK90" i="16"/>
  <c r="AS90" i="16"/>
  <c r="AI92" i="16"/>
  <c r="AQ92" i="16"/>
  <c r="AH93" i="16"/>
  <c r="AP93" i="16"/>
  <c r="AX93" i="16"/>
  <c r="AY93" i="16" s="1"/>
  <c r="AG94" i="16"/>
  <c r="AO94" i="16"/>
  <c r="AW94" i="16"/>
  <c r="G376" i="16"/>
  <c r="AU236" i="16"/>
  <c r="AM236" i="16"/>
  <c r="AT236" i="16"/>
  <c r="AL236" i="16"/>
  <c r="AS236" i="16"/>
  <c r="AK236" i="16"/>
  <c r="AR236" i="16"/>
  <c r="AJ236" i="16"/>
  <c r="AQ236" i="16"/>
  <c r="AI236" i="16"/>
  <c r="AV236" i="16"/>
  <c r="AN236" i="16"/>
  <c r="I236" i="16"/>
  <c r="AX236" i="16"/>
  <c r="BC96" i="16" s="1"/>
  <c r="AW236" i="16"/>
  <c r="AP236" i="16"/>
  <c r="AO236" i="16"/>
  <c r="AH236" i="16"/>
  <c r="AM96" i="16"/>
  <c r="AU96" i="16"/>
  <c r="AK98" i="16"/>
  <c r="AS98" i="16"/>
  <c r="AH101" i="16"/>
  <c r="AP101" i="16"/>
  <c r="AX101" i="16"/>
  <c r="AY101" i="16" s="1"/>
  <c r="AG102" i="16"/>
  <c r="AO102" i="16"/>
  <c r="AW102" i="16"/>
  <c r="G384" i="16"/>
  <c r="AU244" i="16"/>
  <c r="AM244" i="16"/>
  <c r="AT244" i="16"/>
  <c r="AL244" i="16"/>
  <c r="AS244" i="16"/>
  <c r="AK244" i="16"/>
  <c r="AR244" i="16"/>
  <c r="AJ244" i="16"/>
  <c r="AQ244" i="16"/>
  <c r="AI244" i="16"/>
  <c r="AV244" i="16"/>
  <c r="AN244" i="16"/>
  <c r="I244" i="16"/>
  <c r="AX244" i="16"/>
  <c r="BC104" i="16" s="1"/>
  <c r="AW244" i="16"/>
  <c r="AP244" i="16"/>
  <c r="AO244" i="16"/>
  <c r="AH244" i="16"/>
  <c r="AM104" i="16"/>
  <c r="AU104" i="16"/>
  <c r="AK106" i="16"/>
  <c r="AS106" i="16"/>
  <c r="AH109" i="16"/>
  <c r="AP109" i="16"/>
  <c r="AX109" i="16"/>
  <c r="AY109" i="16" s="1"/>
  <c r="AG110" i="16"/>
  <c r="AO110" i="16"/>
  <c r="AW110" i="16"/>
  <c r="G392" i="16"/>
  <c r="AU252" i="16"/>
  <c r="AM252" i="16"/>
  <c r="AT252" i="16"/>
  <c r="AL252" i="16"/>
  <c r="AS252" i="16"/>
  <c r="AK252" i="16"/>
  <c r="AR252" i="16"/>
  <c r="AJ252" i="16"/>
  <c r="AQ252" i="16"/>
  <c r="AI252" i="16"/>
  <c r="AV252" i="16"/>
  <c r="AN252" i="16"/>
  <c r="I252" i="16"/>
  <c r="AX252" i="16"/>
  <c r="BC112" i="16" s="1"/>
  <c r="AW252" i="16"/>
  <c r="AP252" i="16"/>
  <c r="AO252" i="16"/>
  <c r="AH252" i="16"/>
  <c r="AM112" i="16"/>
  <c r="AU112" i="16"/>
  <c r="AK114" i="16"/>
  <c r="AS114" i="16"/>
  <c r="AI116" i="16"/>
  <c r="AQ116" i="16"/>
  <c r="AI117" i="16"/>
  <c r="AR117" i="16"/>
  <c r="AL118" i="16"/>
  <c r="AU118" i="16"/>
  <c r="AR119" i="16"/>
  <c r="AJ119" i="16"/>
  <c r="AN119" i="16"/>
  <c r="AW119" i="16"/>
  <c r="AG120" i="16"/>
  <c r="AP120" i="16"/>
  <c r="AJ121" i="16"/>
  <c r="AS121" i="16"/>
  <c r="G262" i="16"/>
  <c r="AT122" i="16"/>
  <c r="AL122" i="16"/>
  <c r="AQ122" i="16"/>
  <c r="AI122" i="16"/>
  <c r="AW122" i="16"/>
  <c r="AO122" i="16"/>
  <c r="AG122" i="16"/>
  <c r="AR122" i="16"/>
  <c r="G263" i="16"/>
  <c r="AS123" i="16"/>
  <c r="AK123" i="16"/>
  <c r="AX123" i="16"/>
  <c r="AY123" i="16" s="1"/>
  <c r="AP123" i="16"/>
  <c r="AH123" i="16"/>
  <c r="AV123" i="16"/>
  <c r="AN123" i="16"/>
  <c r="I123" i="16"/>
  <c r="AR123" i="16"/>
  <c r="AJ125" i="16"/>
  <c r="AW125" i="16"/>
  <c r="AW127" i="16"/>
  <c r="AO127" i="16"/>
  <c r="AG127" i="16"/>
  <c r="AT127" i="16"/>
  <c r="AL127" i="16"/>
  <c r="AR127" i="16"/>
  <c r="AJ127" i="16"/>
  <c r="AQ127" i="16"/>
  <c r="G268" i="16"/>
  <c r="AV128" i="16"/>
  <c r="AN128" i="16"/>
  <c r="I128" i="16"/>
  <c r="AS128" i="16"/>
  <c r="AK128" i="16"/>
  <c r="AQ128" i="16"/>
  <c r="AI128" i="16"/>
  <c r="AR128" i="16"/>
  <c r="G270" i="16"/>
  <c r="AT130" i="16"/>
  <c r="AL130" i="16"/>
  <c r="AQ130" i="16"/>
  <c r="AI130" i="16"/>
  <c r="AW130" i="16"/>
  <c r="AO130" i="16"/>
  <c r="AG130" i="16"/>
  <c r="AR130" i="16"/>
  <c r="G271" i="16"/>
  <c r="AS131" i="16"/>
  <c r="AK131" i="16"/>
  <c r="AX131" i="16"/>
  <c r="AY131" i="16" s="1"/>
  <c r="AP131" i="16"/>
  <c r="AH131" i="16"/>
  <c r="AV131" i="16"/>
  <c r="AN131" i="16"/>
  <c r="I131" i="16"/>
  <c r="AR131" i="16"/>
  <c r="AJ133" i="16"/>
  <c r="AW133" i="16"/>
  <c r="AP179" i="16"/>
  <c r="AJ188" i="16"/>
  <c r="AP195" i="16"/>
  <c r="AV202" i="16"/>
  <c r="AJ204" i="16"/>
  <c r="I206" i="16"/>
  <c r="AP211" i="16"/>
  <c r="G227" i="16"/>
  <c r="G259" i="16"/>
  <c r="G313" i="16"/>
  <c r="AR173" i="16"/>
  <c r="AJ173" i="16"/>
  <c r="AQ173" i="16"/>
  <c r="AI173" i="16"/>
  <c r="AX173" i="16"/>
  <c r="BC33" i="16" s="1"/>
  <c r="AP173" i="16"/>
  <c r="AH173" i="16"/>
  <c r="AW173" i="16"/>
  <c r="AO173" i="16"/>
  <c r="AG173" i="16"/>
  <c r="AV173" i="16"/>
  <c r="AN173" i="16"/>
  <c r="I173" i="16"/>
  <c r="AU173" i="16"/>
  <c r="AM173" i="16"/>
  <c r="AS173" i="16"/>
  <c r="AK173" i="16"/>
  <c r="AM33" i="16"/>
  <c r="AU33" i="16"/>
  <c r="AG39" i="16"/>
  <c r="AO39" i="16"/>
  <c r="AW39" i="16"/>
  <c r="I40" i="16"/>
  <c r="AN40" i="16"/>
  <c r="AV40" i="16"/>
  <c r="G321" i="16"/>
  <c r="AR181" i="16"/>
  <c r="AJ181" i="16"/>
  <c r="AQ181" i="16"/>
  <c r="AI181" i="16"/>
  <c r="AX181" i="16"/>
  <c r="BC41" i="16" s="1"/>
  <c r="AP181" i="16"/>
  <c r="AH181" i="16"/>
  <c r="AW181" i="16"/>
  <c r="AO181" i="16"/>
  <c r="AG181" i="16"/>
  <c r="AV181" i="16"/>
  <c r="AN181" i="16"/>
  <c r="I181" i="16"/>
  <c r="AU181" i="16"/>
  <c r="AM181" i="16"/>
  <c r="AS181" i="16"/>
  <c r="AK181" i="16"/>
  <c r="AM41" i="16"/>
  <c r="AU41" i="16"/>
  <c r="AJ44" i="16"/>
  <c r="AR44" i="16"/>
  <c r="AG47" i="16"/>
  <c r="AO47" i="16"/>
  <c r="AW47" i="16"/>
  <c r="I48" i="16"/>
  <c r="AN48" i="16"/>
  <c r="AV48" i="16"/>
  <c r="G329" i="16"/>
  <c r="AR189" i="16"/>
  <c r="AJ189" i="16"/>
  <c r="AQ189" i="16"/>
  <c r="AI189" i="16"/>
  <c r="AX189" i="16"/>
  <c r="BC49" i="16" s="1"/>
  <c r="AP189" i="16"/>
  <c r="AH189" i="16"/>
  <c r="AW189" i="16"/>
  <c r="AO189" i="16"/>
  <c r="AG189" i="16"/>
  <c r="AV189" i="16"/>
  <c r="AN189" i="16"/>
  <c r="I189" i="16"/>
  <c r="AU189" i="16"/>
  <c r="AM189" i="16"/>
  <c r="AS189" i="16"/>
  <c r="AK189" i="16"/>
  <c r="AM49" i="16"/>
  <c r="AU49" i="16"/>
  <c r="AJ52" i="16"/>
  <c r="AR52" i="16"/>
  <c r="AH54" i="16"/>
  <c r="AP54" i="16"/>
  <c r="AX54" i="16"/>
  <c r="AY54" i="16" s="1"/>
  <c r="AG55" i="16"/>
  <c r="AO55" i="16"/>
  <c r="AW55" i="16"/>
  <c r="I56" i="16"/>
  <c r="AN56" i="16"/>
  <c r="AV56" i="16"/>
  <c r="G337" i="16"/>
  <c r="AR197" i="16"/>
  <c r="AJ197" i="16"/>
  <c r="AQ197" i="16"/>
  <c r="AI197" i="16"/>
  <c r="AX197" i="16"/>
  <c r="BC57" i="16" s="1"/>
  <c r="AP197" i="16"/>
  <c r="AH197" i="16"/>
  <c r="AW197" i="16"/>
  <c r="AO197" i="16"/>
  <c r="AG197" i="16"/>
  <c r="AV197" i="16"/>
  <c r="AN197" i="16"/>
  <c r="I197" i="16"/>
  <c r="AU197" i="16"/>
  <c r="AM197" i="16"/>
  <c r="AS197" i="16"/>
  <c r="AK197" i="16"/>
  <c r="AM57" i="16"/>
  <c r="AU57" i="16"/>
  <c r="AL58" i="16"/>
  <c r="AT58" i="16"/>
  <c r="AJ60" i="16"/>
  <c r="AR60" i="16"/>
  <c r="AH62" i="16"/>
  <c r="AP62" i="16"/>
  <c r="AX62" i="16"/>
  <c r="AY62" i="16" s="1"/>
  <c r="AG63" i="16"/>
  <c r="AO63" i="16"/>
  <c r="AW63" i="16"/>
  <c r="I64" i="16"/>
  <c r="AN64" i="16"/>
  <c r="AV64" i="16"/>
  <c r="G345" i="16"/>
  <c r="AR205" i="16"/>
  <c r="AJ205" i="16"/>
  <c r="AQ205" i="16"/>
  <c r="AI205" i="16"/>
  <c r="AX205" i="16"/>
  <c r="BC65" i="16" s="1"/>
  <c r="AP205" i="16"/>
  <c r="AH205" i="16"/>
  <c r="AW205" i="16"/>
  <c r="AO205" i="16"/>
  <c r="AG205" i="16"/>
  <c r="AV205" i="16"/>
  <c r="AN205" i="16"/>
  <c r="I205" i="16"/>
  <c r="AU205" i="16"/>
  <c r="AM205" i="16"/>
  <c r="AS205" i="16"/>
  <c r="AK205" i="16"/>
  <c r="AM65" i="16"/>
  <c r="AU65" i="16"/>
  <c r="AL66" i="16"/>
  <c r="AT66" i="16"/>
  <c r="AJ68" i="16"/>
  <c r="AR68" i="16"/>
  <c r="AH70" i="16"/>
  <c r="AP70" i="16"/>
  <c r="AX70" i="16"/>
  <c r="AY70" i="16" s="1"/>
  <c r="AG71" i="16"/>
  <c r="AO71" i="16"/>
  <c r="AW71" i="16"/>
  <c r="I72" i="16"/>
  <c r="AN72" i="16"/>
  <c r="AV72" i="16"/>
  <c r="G353" i="16"/>
  <c r="AR213" i="16"/>
  <c r="AJ213" i="16"/>
  <c r="AQ213" i="16"/>
  <c r="AI213" i="16"/>
  <c r="AX213" i="16"/>
  <c r="BC73" i="16" s="1"/>
  <c r="AP213" i="16"/>
  <c r="AH213" i="16"/>
  <c r="AW213" i="16"/>
  <c r="AO213" i="16"/>
  <c r="AG213" i="16"/>
  <c r="AV213" i="16"/>
  <c r="AN213" i="16"/>
  <c r="I213" i="16"/>
  <c r="AU213" i="16"/>
  <c r="AM213" i="16"/>
  <c r="AS213" i="16"/>
  <c r="AK213" i="16"/>
  <c r="AM73" i="16"/>
  <c r="AU73" i="16"/>
  <c r="AL74" i="16"/>
  <c r="AT74" i="16"/>
  <c r="AJ76" i="16"/>
  <c r="AR76" i="16"/>
  <c r="AH78" i="16"/>
  <c r="AP78" i="16"/>
  <c r="AX78" i="16"/>
  <c r="AY78" i="16" s="1"/>
  <c r="AG79" i="16"/>
  <c r="AO79" i="16"/>
  <c r="AW79" i="16"/>
  <c r="I80" i="16"/>
  <c r="AN80" i="16"/>
  <c r="AV80" i="16"/>
  <c r="G361" i="16"/>
  <c r="AW221" i="16"/>
  <c r="AO221" i="16"/>
  <c r="AG221" i="16"/>
  <c r="AU221" i="16"/>
  <c r="AM221" i="16"/>
  <c r="AT221" i="16"/>
  <c r="AL221" i="16"/>
  <c r="AS221" i="16"/>
  <c r="AK221" i="16"/>
  <c r="AX221" i="16"/>
  <c r="BC81" i="16" s="1"/>
  <c r="AP221" i="16"/>
  <c r="AR221" i="16"/>
  <c r="AQ221" i="16"/>
  <c r="AN221" i="16"/>
  <c r="AJ221" i="16"/>
  <c r="AI221" i="16"/>
  <c r="AH221" i="16"/>
  <c r="AV221" i="16"/>
  <c r="AM81" i="16"/>
  <c r="AU81" i="16"/>
  <c r="AL82" i="16"/>
  <c r="AT82" i="16"/>
  <c r="AJ84" i="16"/>
  <c r="AR84" i="16"/>
  <c r="AI85" i="16"/>
  <c r="AQ85" i="16"/>
  <c r="AH86" i="16"/>
  <c r="AP86" i="16"/>
  <c r="AX86" i="16"/>
  <c r="AY86" i="16" s="1"/>
  <c r="AG87" i="16"/>
  <c r="AO87" i="16"/>
  <c r="I88" i="16"/>
  <c r="AN88" i="16"/>
  <c r="AV88" i="16"/>
  <c r="G369" i="16"/>
  <c r="AW229" i="16"/>
  <c r="AO229" i="16"/>
  <c r="AG229" i="16"/>
  <c r="AV229" i="16"/>
  <c r="AN229" i="16"/>
  <c r="I229" i="16"/>
  <c r="AU229" i="16"/>
  <c r="AM229" i="16"/>
  <c r="AT229" i="16"/>
  <c r="AL229" i="16"/>
  <c r="AS229" i="16"/>
  <c r="AK229" i="16"/>
  <c r="AX229" i="16"/>
  <c r="BC89" i="16" s="1"/>
  <c r="AP229" i="16"/>
  <c r="AH229" i="16"/>
  <c r="AR229" i="16"/>
  <c r="AQ229" i="16"/>
  <c r="AJ229" i="16"/>
  <c r="AM89" i="16"/>
  <c r="AU89" i="16"/>
  <c r="AL90" i="16"/>
  <c r="AT90" i="16"/>
  <c r="AJ92" i="16"/>
  <c r="AR92" i="16"/>
  <c r="AI93" i="16"/>
  <c r="AQ93" i="16"/>
  <c r="AH94" i="16"/>
  <c r="AP94" i="16"/>
  <c r="AX94" i="16"/>
  <c r="AY94" i="16" s="1"/>
  <c r="AG95" i="16"/>
  <c r="AO95" i="16"/>
  <c r="I96" i="16"/>
  <c r="AN96" i="16"/>
  <c r="AV96" i="16"/>
  <c r="G377" i="16"/>
  <c r="AW237" i="16"/>
  <c r="AO237" i="16"/>
  <c r="AG237" i="16"/>
  <c r="AV237" i="16"/>
  <c r="AN237" i="16"/>
  <c r="I237" i="16"/>
  <c r="AU237" i="16"/>
  <c r="AM237" i="16"/>
  <c r="AT237" i="16"/>
  <c r="AL237" i="16"/>
  <c r="AS237" i="16"/>
  <c r="AK237" i="16"/>
  <c r="AX237" i="16"/>
  <c r="BC97" i="16" s="1"/>
  <c r="AP237" i="16"/>
  <c r="AH237" i="16"/>
  <c r="AR237" i="16"/>
  <c r="AQ237" i="16"/>
  <c r="AJ237" i="16"/>
  <c r="AM97" i="16"/>
  <c r="AU97" i="16"/>
  <c r="AL98" i="16"/>
  <c r="AT98" i="16"/>
  <c r="AJ100" i="16"/>
  <c r="AR100" i="16"/>
  <c r="AI101" i="16"/>
  <c r="AQ101" i="16"/>
  <c r="AH102" i="16"/>
  <c r="AP102" i="16"/>
  <c r="AX102" i="16"/>
  <c r="AY102" i="16" s="1"/>
  <c r="AG103" i="16"/>
  <c r="AO103" i="16"/>
  <c r="I104" i="16"/>
  <c r="AN104" i="16"/>
  <c r="AV104" i="16"/>
  <c r="AW245" i="16"/>
  <c r="AO245" i="16"/>
  <c r="AG245" i="16"/>
  <c r="AV245" i="16"/>
  <c r="AN245" i="16"/>
  <c r="I245" i="16"/>
  <c r="AU245" i="16"/>
  <c r="AM245" i="16"/>
  <c r="G385" i="16"/>
  <c r="AT245" i="16"/>
  <c r="AL245" i="16"/>
  <c r="AS245" i="16"/>
  <c r="AK245" i="16"/>
  <c r="AX245" i="16"/>
  <c r="BC105" i="16" s="1"/>
  <c r="AP245" i="16"/>
  <c r="AH245" i="16"/>
  <c r="AR245" i="16"/>
  <c r="AQ245" i="16"/>
  <c r="AJ245" i="16"/>
  <c r="AM105" i="16"/>
  <c r="AU105" i="16"/>
  <c r="AL106" i="16"/>
  <c r="AT106" i="16"/>
  <c r="AJ108" i="16"/>
  <c r="AR108" i="16"/>
  <c r="AI109" i="16"/>
  <c r="AQ109" i="16"/>
  <c r="AH110" i="16"/>
  <c r="AP110" i="16"/>
  <c r="AX110" i="16"/>
  <c r="AY110" i="16" s="1"/>
  <c r="AG111" i="16"/>
  <c r="AO111" i="16"/>
  <c r="I112" i="16"/>
  <c r="AN112" i="16"/>
  <c r="AV112" i="16"/>
  <c r="G393" i="16"/>
  <c r="AW253" i="16"/>
  <c r="AO253" i="16"/>
  <c r="AG253" i="16"/>
  <c r="AV253" i="16"/>
  <c r="AN253" i="16"/>
  <c r="I253" i="16"/>
  <c r="AU253" i="16"/>
  <c r="AM253" i="16"/>
  <c r="AT253" i="16"/>
  <c r="AL253" i="16"/>
  <c r="AS253" i="16"/>
  <c r="AK253" i="16"/>
  <c r="AX253" i="16"/>
  <c r="BC113" i="16" s="1"/>
  <c r="AP253" i="16"/>
  <c r="AH253" i="16"/>
  <c r="AR253" i="16"/>
  <c r="AQ253" i="16"/>
  <c r="AJ253" i="16"/>
  <c r="AM113" i="16"/>
  <c r="AU113" i="16"/>
  <c r="AL114" i="16"/>
  <c r="AT114" i="16"/>
  <c r="AJ116" i="16"/>
  <c r="AR116" i="16"/>
  <c r="AJ117" i="16"/>
  <c r="AS117" i="16"/>
  <c r="AM118" i="16"/>
  <c r="AV118" i="16"/>
  <c r="I119" i="16"/>
  <c r="AO119" i="16"/>
  <c r="AX119" i="16"/>
  <c r="AY119" i="16" s="1"/>
  <c r="AH120" i="16"/>
  <c r="AR120" i="16"/>
  <c r="AK121" i="16"/>
  <c r="AT121" i="16"/>
  <c r="I122" i="16"/>
  <c r="AS122" i="16"/>
  <c r="AG123" i="16"/>
  <c r="AT123" i="16"/>
  <c r="AK125" i="16"/>
  <c r="AX125" i="16"/>
  <c r="AY125" i="16" s="1"/>
  <c r="I127" i="16"/>
  <c r="AS127" i="16"/>
  <c r="AG128" i="16"/>
  <c r="AT128" i="16"/>
  <c r="I130" i="16"/>
  <c r="AS130" i="16"/>
  <c r="AG131" i="16"/>
  <c r="AT131" i="16"/>
  <c r="AK133" i="16"/>
  <c r="AX133" i="16"/>
  <c r="AY133" i="16" s="1"/>
  <c r="AX179" i="16"/>
  <c r="BC39" i="16" s="1"/>
  <c r="AT181" i="16"/>
  <c r="AR188" i="16"/>
  <c r="AX195" i="16"/>
  <c r="BC55" i="16" s="1"/>
  <c r="AT197" i="16"/>
  <c r="AR204" i="16"/>
  <c r="AN206" i="16"/>
  <c r="AX211" i="16"/>
  <c r="BC71" i="16" s="1"/>
  <c r="AT213" i="16"/>
  <c r="AW224" i="16"/>
  <c r="AS230" i="16"/>
  <c r="AG236" i="16"/>
  <c r="AW256" i="16"/>
  <c r="G404" i="16"/>
  <c r="AU264" i="16"/>
  <c r="AM264" i="16"/>
  <c r="AT264" i="16"/>
  <c r="AL264" i="16"/>
  <c r="AS264" i="16"/>
  <c r="AK264" i="16"/>
  <c r="AR264" i="16"/>
  <c r="AJ264" i="16"/>
  <c r="AQ264" i="16"/>
  <c r="AI264" i="16"/>
  <c r="AV264" i="16"/>
  <c r="AN264" i="16"/>
  <c r="I264" i="16"/>
  <c r="AM124" i="16"/>
  <c r="AU124" i="16"/>
  <c r="AK126" i="16"/>
  <c r="AS126" i="16"/>
  <c r="AH129" i="16"/>
  <c r="AP129" i="16"/>
  <c r="AX129" i="16"/>
  <c r="AY129" i="16" s="1"/>
  <c r="G412" i="16"/>
  <c r="AU272" i="16"/>
  <c r="AM272" i="16"/>
  <c r="AT272" i="16"/>
  <c r="AL272" i="16"/>
  <c r="AS272" i="16"/>
  <c r="AK272" i="16"/>
  <c r="AR272" i="16"/>
  <c r="AJ272" i="16"/>
  <c r="AQ272" i="16"/>
  <c r="AI272" i="16"/>
  <c r="AV272" i="16"/>
  <c r="AN272" i="16"/>
  <c r="I272" i="16"/>
  <c r="AM132" i="16"/>
  <c r="AU132" i="16"/>
  <c r="AK134" i="16"/>
  <c r="AS134" i="16"/>
  <c r="AJ135" i="16"/>
  <c r="AR135" i="16"/>
  <c r="AP264" i="16"/>
  <c r="AP272" i="16"/>
  <c r="G406" i="16"/>
  <c r="AQ266" i="16"/>
  <c r="AI266" i="16"/>
  <c r="AX266" i="16"/>
  <c r="BC126" i="16" s="1"/>
  <c r="AP266" i="16"/>
  <c r="AH266" i="16"/>
  <c r="AW266" i="16"/>
  <c r="AO266" i="16"/>
  <c r="AG266" i="16"/>
  <c r="AV266" i="16"/>
  <c r="AN266" i="16"/>
  <c r="I266" i="16"/>
  <c r="AU266" i="16"/>
  <c r="AM266" i="16"/>
  <c r="AR266" i="16"/>
  <c r="AJ266" i="16"/>
  <c r="AM126" i="16"/>
  <c r="AU126" i="16"/>
  <c r="AJ129" i="16"/>
  <c r="AR129" i="16"/>
  <c r="G414" i="16"/>
  <c r="AQ274" i="16"/>
  <c r="AI274" i="16"/>
  <c r="AX274" i="16"/>
  <c r="BC134" i="16" s="1"/>
  <c r="AP274" i="16"/>
  <c r="AH274" i="16"/>
  <c r="AW274" i="16"/>
  <c r="AO274" i="16"/>
  <c r="AG274" i="16"/>
  <c r="AV274" i="16"/>
  <c r="AN274" i="16"/>
  <c r="I274" i="16"/>
  <c r="AU274" i="16"/>
  <c r="AM274" i="16"/>
  <c r="AR274" i="16"/>
  <c r="AJ274" i="16"/>
  <c r="AM134" i="16"/>
  <c r="AU134" i="16"/>
  <c r="AL135" i="16"/>
  <c r="AT135" i="16"/>
  <c r="AX264" i="16"/>
  <c r="BC124" i="16" s="1"/>
  <c r="AJ269" i="16"/>
  <c r="AX272" i="16"/>
  <c r="BC132" i="16" s="1"/>
  <c r="AM135" i="16"/>
  <c r="AU135" i="16"/>
  <c r="AK266" i="16"/>
  <c r="AQ269" i="16"/>
  <c r="AK274" i="16"/>
  <c r="AL266" i="16"/>
  <c r="AL274" i="16"/>
  <c r="G409" i="16"/>
  <c r="AW269" i="16"/>
  <c r="AO269" i="16"/>
  <c r="AG269" i="16"/>
  <c r="AV269" i="16"/>
  <c r="AN269" i="16"/>
  <c r="I269" i="16"/>
  <c r="AU269" i="16"/>
  <c r="AM269" i="16"/>
  <c r="AT269" i="16"/>
  <c r="AL269" i="16"/>
  <c r="AS269" i="16"/>
  <c r="AK269" i="16"/>
  <c r="AX269" i="16"/>
  <c r="BC129" i="16" s="1"/>
  <c r="AP269" i="16"/>
  <c r="AH269" i="16"/>
  <c r="AM129" i="16"/>
  <c r="AU129" i="16"/>
  <c r="AG135" i="16"/>
  <c r="AO135" i="16"/>
  <c r="AG264" i="16"/>
  <c r="AS266" i="16"/>
  <c r="AG272" i="16"/>
  <c r="AS274" i="16"/>
  <c r="AH264" i="16"/>
  <c r="AT266" i="16"/>
  <c r="AH272" i="16"/>
  <c r="AT274" i="16"/>
  <c r="AO264" i="16"/>
  <c r="AO272" i="16"/>
  <c r="S2" i="5" l="1"/>
  <c r="V2" i="5" s="1"/>
  <c r="S74" i="5"/>
  <c r="V74" i="5" s="1"/>
  <c r="S106" i="5"/>
  <c r="V106" i="5" s="1"/>
  <c r="S73" i="5"/>
  <c r="V73" i="5" s="1"/>
  <c r="S105" i="5"/>
  <c r="V105" i="5" s="1"/>
  <c r="S141" i="5"/>
  <c r="V141" i="5" s="1"/>
  <c r="S72" i="5"/>
  <c r="V72" i="5" s="1"/>
  <c r="S98" i="5"/>
  <c r="V98" i="5" s="1"/>
  <c r="S142" i="5"/>
  <c r="V142" i="5" s="1"/>
  <c r="S156" i="5"/>
  <c r="V156" i="5" s="1"/>
  <c r="S217" i="5"/>
  <c r="V217" i="5" s="1"/>
  <c r="S178" i="5"/>
  <c r="V178" i="5" s="1"/>
  <c r="S186" i="5"/>
  <c r="V186" i="5" s="1"/>
  <c r="S225" i="5"/>
  <c r="V225" i="5" s="1"/>
  <c r="S230" i="5"/>
  <c r="V230" i="5" s="1"/>
  <c r="S16" i="5"/>
  <c r="V16" i="5" s="1"/>
  <c r="S13" i="5"/>
  <c r="V13" i="5" s="1"/>
  <c r="S39" i="5"/>
  <c r="V39" i="5" s="1"/>
  <c r="S36" i="5"/>
  <c r="V36" i="5" s="1"/>
  <c r="S54" i="5"/>
  <c r="V54" i="5" s="1"/>
  <c r="S79" i="5"/>
  <c r="V79" i="5" s="1"/>
  <c r="S111" i="5"/>
  <c r="V111" i="5" s="1"/>
  <c r="S162" i="5"/>
  <c r="V162" i="5" s="1"/>
  <c r="S144" i="5"/>
  <c r="V144" i="5" s="1"/>
  <c r="S152" i="5"/>
  <c r="V152" i="5" s="1"/>
  <c r="S175" i="5"/>
  <c r="V175" i="5" s="1"/>
  <c r="S192" i="5"/>
  <c r="V192" i="5" s="1"/>
  <c r="S209" i="5"/>
  <c r="V209" i="5" s="1"/>
  <c r="S261" i="5"/>
  <c r="V261" i="5" s="1"/>
  <c r="S242" i="5"/>
  <c r="V242" i="5" s="1"/>
  <c r="S274" i="5"/>
  <c r="V274" i="5" s="1"/>
  <c r="G408" i="16"/>
  <c r="AU268" i="16"/>
  <c r="AM268" i="16"/>
  <c r="AT268" i="16"/>
  <c r="AL268" i="16"/>
  <c r="AS268" i="16"/>
  <c r="AK268" i="16"/>
  <c r="AR268" i="16"/>
  <c r="AJ268" i="16"/>
  <c r="AQ268" i="16"/>
  <c r="AI268" i="16"/>
  <c r="AV268" i="16"/>
  <c r="AN268" i="16"/>
  <c r="I268" i="16"/>
  <c r="AX268" i="16"/>
  <c r="BC128" i="16" s="1"/>
  <c r="AW268" i="16"/>
  <c r="AP268" i="16"/>
  <c r="AO268" i="16"/>
  <c r="AH268" i="16"/>
  <c r="AG268" i="16"/>
  <c r="G400" i="16"/>
  <c r="AU260" i="16"/>
  <c r="AM260" i="16"/>
  <c r="AT260" i="16"/>
  <c r="AL260" i="16"/>
  <c r="AS260" i="16"/>
  <c r="AK260" i="16"/>
  <c r="AR260" i="16"/>
  <c r="AJ260" i="16"/>
  <c r="AQ260" i="16"/>
  <c r="AI260" i="16"/>
  <c r="AV260" i="16"/>
  <c r="AN260" i="16"/>
  <c r="I260" i="16"/>
  <c r="AX260" i="16"/>
  <c r="BC120" i="16" s="1"/>
  <c r="AW260" i="16"/>
  <c r="AP260" i="16"/>
  <c r="AO260" i="16"/>
  <c r="AH260" i="16"/>
  <c r="AG260" i="16"/>
  <c r="G432" i="16"/>
  <c r="AW292" i="16"/>
  <c r="AO292" i="16"/>
  <c r="AG292" i="16"/>
  <c r="AV292" i="16"/>
  <c r="AN292" i="16"/>
  <c r="I292" i="16"/>
  <c r="AU292" i="16"/>
  <c r="AM292" i="16"/>
  <c r="AT292" i="16"/>
  <c r="AL292" i="16"/>
  <c r="AS292" i="16"/>
  <c r="AK292" i="16"/>
  <c r="AX292" i="16"/>
  <c r="BD12" i="16" s="1"/>
  <c r="AP292" i="16"/>
  <c r="AH292" i="16"/>
  <c r="AI292" i="16"/>
  <c r="AR292" i="16"/>
  <c r="AJ292" i="16"/>
  <c r="AQ292" i="16"/>
  <c r="G379" i="16"/>
  <c r="AS239" i="16"/>
  <c r="AK239" i="16"/>
  <c r="AR239" i="16"/>
  <c r="AJ239" i="16"/>
  <c r="AQ239" i="16"/>
  <c r="AI239" i="16"/>
  <c r="AX239" i="16"/>
  <c r="BC99" i="16" s="1"/>
  <c r="AP239" i="16"/>
  <c r="AH239" i="16"/>
  <c r="AW239" i="16"/>
  <c r="AO239" i="16"/>
  <c r="AG239" i="16"/>
  <c r="AT239" i="16"/>
  <c r="AL239" i="16"/>
  <c r="AM239" i="16"/>
  <c r="I239" i="16"/>
  <c r="AV239" i="16"/>
  <c r="AN239" i="16"/>
  <c r="AU239" i="16"/>
  <c r="G355" i="16"/>
  <c r="AV215" i="16"/>
  <c r="AN215" i="16"/>
  <c r="I215" i="16"/>
  <c r="AU215" i="16"/>
  <c r="AM215" i="16"/>
  <c r="AT215" i="16"/>
  <c r="AL215" i="16"/>
  <c r="AS215" i="16"/>
  <c r="AK215" i="16"/>
  <c r="AR215" i="16"/>
  <c r="AJ215" i="16"/>
  <c r="AQ215" i="16"/>
  <c r="AI215" i="16"/>
  <c r="AW215" i="16"/>
  <c r="AO215" i="16"/>
  <c r="AG215" i="16"/>
  <c r="AH215" i="16"/>
  <c r="AP215" i="16"/>
  <c r="AX215" i="16"/>
  <c r="BC75" i="16" s="1"/>
  <c r="G428" i="16"/>
  <c r="AW288" i="16"/>
  <c r="AO288" i="16"/>
  <c r="AG288" i="16"/>
  <c r="AV288" i="16"/>
  <c r="AN288" i="16"/>
  <c r="I288" i="16"/>
  <c r="AU288" i="16"/>
  <c r="AM288" i="16"/>
  <c r="AT288" i="16"/>
  <c r="AL288" i="16"/>
  <c r="AS288" i="16"/>
  <c r="AK288" i="16"/>
  <c r="AX288" i="16"/>
  <c r="BD8" i="16" s="1"/>
  <c r="AP288" i="16"/>
  <c r="AH288" i="16"/>
  <c r="AR288" i="16"/>
  <c r="AQ288" i="16"/>
  <c r="AJ288" i="16"/>
  <c r="AI288" i="16"/>
  <c r="G453" i="16"/>
  <c r="AQ313" i="16"/>
  <c r="AI313" i="16"/>
  <c r="AX313" i="16"/>
  <c r="BD33" i="16" s="1"/>
  <c r="AP313" i="16"/>
  <c r="AH313" i="16"/>
  <c r="AW313" i="16"/>
  <c r="AO313" i="16"/>
  <c r="AG313" i="16"/>
  <c r="AV313" i="16"/>
  <c r="AN313" i="16"/>
  <c r="I313" i="16"/>
  <c r="AU313" i="16"/>
  <c r="AM313" i="16"/>
  <c r="AR313" i="16"/>
  <c r="AJ313" i="16"/>
  <c r="AT313" i="16"/>
  <c r="AS313" i="16"/>
  <c r="AL313" i="16"/>
  <c r="AK313" i="16"/>
  <c r="G425" i="16"/>
  <c r="AQ285" i="16"/>
  <c r="AI285" i="16"/>
  <c r="AX285" i="16"/>
  <c r="BD5" i="16" s="1"/>
  <c r="AP285" i="16"/>
  <c r="AH285" i="16"/>
  <c r="AW285" i="16"/>
  <c r="AO285" i="16"/>
  <c r="AG285" i="16"/>
  <c r="AV285" i="16"/>
  <c r="AN285" i="16"/>
  <c r="I285" i="16"/>
  <c r="AU285" i="16"/>
  <c r="AM285" i="16"/>
  <c r="AR285" i="16"/>
  <c r="AJ285" i="16"/>
  <c r="AT285" i="16"/>
  <c r="AS285" i="16"/>
  <c r="AL285" i="16"/>
  <c r="AK285" i="16"/>
  <c r="G363" i="16"/>
  <c r="AS223" i="16"/>
  <c r="AK223" i="16"/>
  <c r="AR223" i="16"/>
  <c r="AQ223" i="16"/>
  <c r="AI223" i="16"/>
  <c r="AX223" i="16"/>
  <c r="BC83" i="16" s="1"/>
  <c r="AP223" i="16"/>
  <c r="AH223" i="16"/>
  <c r="AW223" i="16"/>
  <c r="AO223" i="16"/>
  <c r="AG223" i="16"/>
  <c r="AT223" i="16"/>
  <c r="AL223" i="16"/>
  <c r="AM223" i="16"/>
  <c r="AJ223" i="16"/>
  <c r="I223" i="16"/>
  <c r="AV223" i="16"/>
  <c r="AN223" i="16"/>
  <c r="AU223" i="16"/>
  <c r="AS231" i="16"/>
  <c r="AK231" i="16"/>
  <c r="AR231" i="16"/>
  <c r="AJ231" i="16"/>
  <c r="AQ231" i="16"/>
  <c r="AI231" i="16"/>
  <c r="AX231" i="16"/>
  <c r="BC91" i="16" s="1"/>
  <c r="AP231" i="16"/>
  <c r="AH231" i="16"/>
  <c r="G371" i="16"/>
  <c r="AW231" i="16"/>
  <c r="AO231" i="16"/>
  <c r="AG231" i="16"/>
  <c r="AT231" i="16"/>
  <c r="AL231" i="16"/>
  <c r="AM231" i="16"/>
  <c r="I231" i="16"/>
  <c r="AV231" i="16"/>
  <c r="AN231" i="16"/>
  <c r="AU231" i="16"/>
  <c r="G493" i="16"/>
  <c r="AW353" i="16"/>
  <c r="AO353" i="16"/>
  <c r="AG353" i="16"/>
  <c r="AV353" i="16"/>
  <c r="AN353" i="16"/>
  <c r="I353" i="16"/>
  <c r="AU353" i="16"/>
  <c r="AM353" i="16"/>
  <c r="AS353" i="16"/>
  <c r="AK353" i="16"/>
  <c r="AR353" i="16"/>
  <c r="AJ353" i="16"/>
  <c r="AX353" i="16"/>
  <c r="BD73" i="16" s="1"/>
  <c r="AP353" i="16"/>
  <c r="AH353" i="16"/>
  <c r="AT353" i="16"/>
  <c r="AQ353" i="16"/>
  <c r="AL353" i="16"/>
  <c r="AI353" i="16"/>
  <c r="G399" i="16"/>
  <c r="AS259" i="16"/>
  <c r="AK259" i="16"/>
  <c r="AR259" i="16"/>
  <c r="AJ259" i="16"/>
  <c r="AQ259" i="16"/>
  <c r="AI259" i="16"/>
  <c r="AX259" i="16"/>
  <c r="BC119" i="16" s="1"/>
  <c r="AP259" i="16"/>
  <c r="AH259" i="16"/>
  <c r="AW259" i="16"/>
  <c r="AO259" i="16"/>
  <c r="AG259" i="16"/>
  <c r="AT259" i="16"/>
  <c r="AL259" i="16"/>
  <c r="AV259" i="16"/>
  <c r="AU259" i="16"/>
  <c r="AN259" i="16"/>
  <c r="AM259" i="16"/>
  <c r="I259" i="16"/>
  <c r="G532" i="16"/>
  <c r="AQ392" i="16"/>
  <c r="AI392" i="16"/>
  <c r="AW392" i="16"/>
  <c r="AO392" i="16"/>
  <c r="AG392" i="16"/>
  <c r="AU392" i="16"/>
  <c r="AM392" i="16"/>
  <c r="AT392" i="16"/>
  <c r="AL392" i="16"/>
  <c r="AR392" i="16"/>
  <c r="AP392" i="16"/>
  <c r="AN392" i="16"/>
  <c r="AK392" i="16"/>
  <c r="AJ392" i="16"/>
  <c r="AX392" i="16"/>
  <c r="BD112" i="16" s="1"/>
  <c r="AH392" i="16"/>
  <c r="AS392" i="16"/>
  <c r="AV392" i="16"/>
  <c r="I392" i="16"/>
  <c r="G500" i="16"/>
  <c r="AU360" i="16"/>
  <c r="AM360" i="16"/>
  <c r="AT360" i="16"/>
  <c r="AL360" i="16"/>
  <c r="AS360" i="16"/>
  <c r="AK360" i="16"/>
  <c r="AQ360" i="16"/>
  <c r="AI360" i="16"/>
  <c r="AX360" i="16"/>
  <c r="BD80" i="16" s="1"/>
  <c r="AP360" i="16"/>
  <c r="AH360" i="16"/>
  <c r="AV360" i="16"/>
  <c r="AN360" i="16"/>
  <c r="I360" i="16"/>
  <c r="AG360" i="16"/>
  <c r="AW360" i="16"/>
  <c r="AJ360" i="16"/>
  <c r="AR360" i="16"/>
  <c r="AO360" i="16"/>
  <c r="G530" i="16"/>
  <c r="AU390" i="16"/>
  <c r="AM390" i="16"/>
  <c r="AS390" i="16"/>
  <c r="AK390" i="16"/>
  <c r="AQ390" i="16"/>
  <c r="AI390" i="16"/>
  <c r="AX390" i="16"/>
  <c r="BD110" i="16" s="1"/>
  <c r="AP390" i="16"/>
  <c r="AH390" i="16"/>
  <c r="AN390" i="16"/>
  <c r="AL390" i="16"/>
  <c r="AJ390" i="16"/>
  <c r="AW390" i="16"/>
  <c r="AG390" i="16"/>
  <c r="AV390" i="16"/>
  <c r="I390" i="16"/>
  <c r="AT390" i="16"/>
  <c r="AO390" i="16"/>
  <c r="AR390" i="16"/>
  <c r="G413" i="16"/>
  <c r="AW273" i="16"/>
  <c r="AO273" i="16"/>
  <c r="AG273" i="16"/>
  <c r="AV273" i="16"/>
  <c r="AN273" i="16"/>
  <c r="I273" i="16"/>
  <c r="AU273" i="16"/>
  <c r="AM273" i="16"/>
  <c r="AT273" i="16"/>
  <c r="AL273" i="16"/>
  <c r="AS273" i="16"/>
  <c r="AK273" i="16"/>
  <c r="AX273" i="16"/>
  <c r="BC133" i="16" s="1"/>
  <c r="AP273" i="16"/>
  <c r="AH273" i="16"/>
  <c r="AQ273" i="16"/>
  <c r="AJ273" i="16"/>
  <c r="AI273" i="16"/>
  <c r="AR273" i="16"/>
  <c r="G401" i="16"/>
  <c r="AW261" i="16"/>
  <c r="AO261" i="16"/>
  <c r="AG261" i="16"/>
  <c r="AV261" i="16"/>
  <c r="AN261" i="16"/>
  <c r="I261" i="16"/>
  <c r="AU261" i="16"/>
  <c r="AM261" i="16"/>
  <c r="AT261" i="16"/>
  <c r="AL261" i="16"/>
  <c r="AS261" i="16"/>
  <c r="AK261" i="16"/>
  <c r="AX261" i="16"/>
  <c r="BC121" i="16" s="1"/>
  <c r="AP261" i="16"/>
  <c r="AH261" i="16"/>
  <c r="AR261" i="16"/>
  <c r="AQ261" i="16"/>
  <c r="AJ261" i="16"/>
  <c r="AI261" i="16"/>
  <c r="AU340" i="16"/>
  <c r="AM340" i="16"/>
  <c r="AT340" i="16"/>
  <c r="AL340" i="16"/>
  <c r="AS340" i="16"/>
  <c r="AK340" i="16"/>
  <c r="AQ340" i="16"/>
  <c r="AI340" i="16"/>
  <c r="G480" i="16"/>
  <c r="AX340" i="16"/>
  <c r="BD60" i="16" s="1"/>
  <c r="AP340" i="16"/>
  <c r="AH340" i="16"/>
  <c r="AN340" i="16"/>
  <c r="AJ340" i="16"/>
  <c r="AG340" i="16"/>
  <c r="I340" i="16"/>
  <c r="AW340" i="16"/>
  <c r="AO340" i="16"/>
  <c r="AV340" i="16"/>
  <c r="AR340" i="16"/>
  <c r="G518" i="16"/>
  <c r="AU378" i="16"/>
  <c r="AM378" i="16"/>
  <c r="AQ378" i="16"/>
  <c r="AI378" i="16"/>
  <c r="AX378" i="16"/>
  <c r="BD98" i="16" s="1"/>
  <c r="AP378" i="16"/>
  <c r="AH378" i="16"/>
  <c r="AT378" i="16"/>
  <c r="AG378" i="16"/>
  <c r="AS378" i="16"/>
  <c r="I378" i="16"/>
  <c r="AR378" i="16"/>
  <c r="AN378" i="16"/>
  <c r="AL378" i="16"/>
  <c r="AV378" i="16"/>
  <c r="AJ378" i="16"/>
  <c r="AW378" i="16"/>
  <c r="AO378" i="16"/>
  <c r="AK378" i="16"/>
  <c r="G339" i="16"/>
  <c r="AV199" i="16"/>
  <c r="AN199" i="16"/>
  <c r="I199" i="16"/>
  <c r="AU199" i="16"/>
  <c r="AM199" i="16"/>
  <c r="AT199" i="16"/>
  <c r="AL199" i="16"/>
  <c r="AS199" i="16"/>
  <c r="AK199" i="16"/>
  <c r="AR199" i="16"/>
  <c r="AJ199" i="16"/>
  <c r="AQ199" i="16"/>
  <c r="AI199" i="16"/>
  <c r="AW199" i="16"/>
  <c r="AO199" i="16"/>
  <c r="AG199" i="16"/>
  <c r="AH199" i="16"/>
  <c r="AP199" i="16"/>
  <c r="AX199" i="16"/>
  <c r="BC59" i="16" s="1"/>
  <c r="G349" i="16"/>
  <c r="AR209" i="16"/>
  <c r="AJ209" i="16"/>
  <c r="AQ209" i="16"/>
  <c r="AI209" i="16"/>
  <c r="AX209" i="16"/>
  <c r="BC69" i="16" s="1"/>
  <c r="AP209" i="16"/>
  <c r="AH209" i="16"/>
  <c r="AW209" i="16"/>
  <c r="AO209" i="16"/>
  <c r="AG209" i="16"/>
  <c r="AV209" i="16"/>
  <c r="AN209" i="16"/>
  <c r="I209" i="16"/>
  <c r="AU209" i="16"/>
  <c r="AM209" i="16"/>
  <c r="AS209" i="16"/>
  <c r="AK209" i="16"/>
  <c r="AT209" i="16"/>
  <c r="AL209" i="16"/>
  <c r="G424" i="16"/>
  <c r="AW284" i="16"/>
  <c r="AO284" i="16"/>
  <c r="AG284" i="16"/>
  <c r="AV284" i="16"/>
  <c r="AN284" i="16"/>
  <c r="I284" i="16"/>
  <c r="AU284" i="16"/>
  <c r="AM284" i="16"/>
  <c r="AT284" i="16"/>
  <c r="AL284" i="16"/>
  <c r="AS284" i="16"/>
  <c r="AK284" i="16"/>
  <c r="AX284" i="16"/>
  <c r="BD4" i="16" s="1"/>
  <c r="AP284" i="16"/>
  <c r="AH284" i="16"/>
  <c r="AR284" i="16"/>
  <c r="AQ284" i="16"/>
  <c r="AJ284" i="16"/>
  <c r="AI284" i="16"/>
  <c r="G446" i="16"/>
  <c r="AS306" i="16"/>
  <c r="AK306" i="16"/>
  <c r="AR306" i="16"/>
  <c r="AJ306" i="16"/>
  <c r="AQ306" i="16"/>
  <c r="AI306" i="16"/>
  <c r="AX306" i="16"/>
  <c r="BD26" i="16" s="1"/>
  <c r="AP306" i="16"/>
  <c r="AH306" i="16"/>
  <c r="AW306" i="16"/>
  <c r="AO306" i="16"/>
  <c r="AG306" i="16"/>
  <c r="AT306" i="16"/>
  <c r="AL306" i="16"/>
  <c r="AU306" i="16"/>
  <c r="AN306" i="16"/>
  <c r="AM306" i="16"/>
  <c r="I306" i="16"/>
  <c r="AV306" i="16"/>
  <c r="G438" i="16"/>
  <c r="AS298" i="16"/>
  <c r="AK298" i="16"/>
  <c r="AR298" i="16"/>
  <c r="AJ298" i="16"/>
  <c r="AQ298" i="16"/>
  <c r="AI298" i="16"/>
  <c r="AX298" i="16"/>
  <c r="BD18" i="16" s="1"/>
  <c r="AP298" i="16"/>
  <c r="AH298" i="16"/>
  <c r="AW298" i="16"/>
  <c r="AO298" i="16"/>
  <c r="AG298" i="16"/>
  <c r="AT298" i="16"/>
  <c r="AL298" i="16"/>
  <c r="AV298" i="16"/>
  <c r="AU298" i="16"/>
  <c r="AN298" i="16"/>
  <c r="I298" i="16"/>
  <c r="AM298" i="16"/>
  <c r="M8" i="10"/>
  <c r="I8" i="10"/>
  <c r="G444" i="16"/>
  <c r="AW304" i="16"/>
  <c r="AO304" i="16"/>
  <c r="AG304" i="16"/>
  <c r="AV304" i="16"/>
  <c r="AN304" i="16"/>
  <c r="I304" i="16"/>
  <c r="AU304" i="16"/>
  <c r="AM304" i="16"/>
  <c r="AT304" i="16"/>
  <c r="AL304" i="16"/>
  <c r="AS304" i="16"/>
  <c r="AK304" i="16"/>
  <c r="AX304" i="16"/>
  <c r="BD24" i="16" s="1"/>
  <c r="AP304" i="16"/>
  <c r="AH304" i="16"/>
  <c r="AR304" i="16"/>
  <c r="AQ304" i="16"/>
  <c r="AJ304" i="16"/>
  <c r="AI304" i="16"/>
  <c r="H28" i="10"/>
  <c r="I28" i="10" s="1"/>
  <c r="D28" i="10"/>
  <c r="BE18" i="5"/>
  <c r="BE12" i="5"/>
  <c r="T44" i="5"/>
  <c r="Q44" i="5"/>
  <c r="U44" i="5" s="1"/>
  <c r="S56" i="5"/>
  <c r="V56" i="5" s="1"/>
  <c r="Q12" i="5"/>
  <c r="U12" i="5" s="1"/>
  <c r="W12" i="5" s="1"/>
  <c r="T12" i="5"/>
  <c r="BE30" i="5"/>
  <c r="T9" i="5"/>
  <c r="Q9" i="5"/>
  <c r="U9" i="5" s="1"/>
  <c r="W9" i="5" s="1"/>
  <c r="T23" i="5"/>
  <c r="Q23" i="5"/>
  <c r="U23" i="5" s="1"/>
  <c r="W23" i="5" s="1"/>
  <c r="BE16" i="5"/>
  <c r="T47" i="5"/>
  <c r="Q47" i="5"/>
  <c r="U47" i="5" s="1"/>
  <c r="BE65" i="5"/>
  <c r="BE43" i="5"/>
  <c r="Q38" i="5"/>
  <c r="U38" i="5" s="1"/>
  <c r="T38" i="5"/>
  <c r="T79" i="5"/>
  <c r="Q79" i="5"/>
  <c r="U79" i="5" s="1"/>
  <c r="W79" i="5" s="1"/>
  <c r="Q35" i="5"/>
  <c r="U35" i="5" s="1"/>
  <c r="W35" i="5" s="1"/>
  <c r="T35" i="5"/>
  <c r="S47" i="5"/>
  <c r="V47" i="5" s="1"/>
  <c r="T32" i="5"/>
  <c r="Q32" i="5"/>
  <c r="U32" i="5" s="1"/>
  <c r="W32" i="5" s="1"/>
  <c r="S44" i="5"/>
  <c r="V44" i="5" s="1"/>
  <c r="T64" i="5"/>
  <c r="Q64" i="5"/>
  <c r="U64" i="5" s="1"/>
  <c r="W64" i="5" s="1"/>
  <c r="S25" i="5"/>
  <c r="V25" i="5" s="1"/>
  <c r="T45" i="5"/>
  <c r="Q45" i="5"/>
  <c r="U45" i="5" s="1"/>
  <c r="W45" i="5" s="1"/>
  <c r="S57" i="5"/>
  <c r="V57" i="5" s="1"/>
  <c r="S30" i="5"/>
  <c r="V30" i="5" s="1"/>
  <c r="T50" i="5"/>
  <c r="Q50" i="5"/>
  <c r="U50" i="5" s="1"/>
  <c r="W50" i="5" s="1"/>
  <c r="S62" i="5"/>
  <c r="V62" i="5" s="1"/>
  <c r="BE84" i="5"/>
  <c r="BE116" i="5"/>
  <c r="BE94" i="5"/>
  <c r="BE120" i="5"/>
  <c r="BE88" i="5"/>
  <c r="Q75" i="5"/>
  <c r="U75" i="5" s="1"/>
  <c r="W75" i="5" s="1"/>
  <c r="T75" i="5"/>
  <c r="S87" i="5"/>
  <c r="V87" i="5" s="1"/>
  <c r="T107" i="5"/>
  <c r="Q107" i="5"/>
  <c r="U107" i="5" s="1"/>
  <c r="W107" i="5" s="1"/>
  <c r="S119" i="5"/>
  <c r="V119" i="5" s="1"/>
  <c r="T96" i="5"/>
  <c r="Q96" i="5"/>
  <c r="U96" i="5" s="1"/>
  <c r="W96" i="5" s="1"/>
  <c r="S108" i="5"/>
  <c r="V108" i="5" s="1"/>
  <c r="BE87" i="5"/>
  <c r="BE119" i="5"/>
  <c r="BE123" i="5"/>
  <c r="S130" i="5"/>
  <c r="V130" i="5" s="1"/>
  <c r="S127" i="5"/>
  <c r="V127" i="5" s="1"/>
  <c r="S148" i="5"/>
  <c r="V148" i="5" s="1"/>
  <c r="BE203" i="5"/>
  <c r="BE122" i="5"/>
  <c r="Q169" i="5"/>
  <c r="U169" i="5" s="1"/>
  <c r="T169" i="5"/>
  <c r="T175" i="5"/>
  <c r="Q175" i="5"/>
  <c r="U175" i="5" s="1"/>
  <c r="W175" i="5" s="1"/>
  <c r="BE263" i="5"/>
  <c r="BE143" i="5"/>
  <c r="BE174" i="5"/>
  <c r="BE132" i="5"/>
  <c r="BE169" i="5"/>
  <c r="Q176" i="5"/>
  <c r="U176" i="5" s="1"/>
  <c r="W176" i="5" s="1"/>
  <c r="T176" i="5"/>
  <c r="BE181" i="5"/>
  <c r="Q135" i="5"/>
  <c r="U135" i="5" s="1"/>
  <c r="W135" i="5" s="1"/>
  <c r="T135" i="5"/>
  <c r="BE192" i="5"/>
  <c r="T140" i="5"/>
  <c r="Q140" i="5"/>
  <c r="U140" i="5" s="1"/>
  <c r="W140" i="5" s="1"/>
  <c r="BE217" i="5"/>
  <c r="S188" i="5"/>
  <c r="V188" i="5" s="1"/>
  <c r="BE237" i="5"/>
  <c r="BE259" i="5"/>
  <c r="T194" i="5"/>
  <c r="Q194" i="5"/>
  <c r="U194" i="5" s="1"/>
  <c r="S214" i="5"/>
  <c r="V214" i="5" s="1"/>
  <c r="S179" i="5"/>
  <c r="V179" i="5" s="1"/>
  <c r="BE236" i="5"/>
  <c r="BE257" i="5"/>
  <c r="T186" i="5"/>
  <c r="Q186" i="5"/>
  <c r="U186" i="5" s="1"/>
  <c r="W186" i="5" s="1"/>
  <c r="S223" i="5"/>
  <c r="V223" i="5" s="1"/>
  <c r="S199" i="5"/>
  <c r="V199" i="5" s="1"/>
  <c r="S231" i="5"/>
  <c r="V231" i="5" s="1"/>
  <c r="BE216" i="5"/>
  <c r="BE244" i="5"/>
  <c r="Q275" i="5"/>
  <c r="U275" i="5" s="1"/>
  <c r="W275" i="5" s="1"/>
  <c r="T275" i="5"/>
  <c r="S249" i="5"/>
  <c r="V249" i="5" s="1"/>
  <c r="T253" i="5"/>
  <c r="Q253" i="5"/>
  <c r="U253" i="5" s="1"/>
  <c r="W253" i="5" s="1"/>
  <c r="S255" i="5"/>
  <c r="V255" i="5" s="1"/>
  <c r="Q263" i="5"/>
  <c r="U263" i="5" s="1"/>
  <c r="W263" i="5" s="1"/>
  <c r="T263" i="5"/>
  <c r="BE229" i="5"/>
  <c r="T241" i="5"/>
  <c r="Q241" i="5"/>
  <c r="U241" i="5" s="1"/>
  <c r="W241" i="5" s="1"/>
  <c r="S243" i="5"/>
  <c r="V243" i="5" s="1"/>
  <c r="S153" i="5"/>
  <c r="V153" i="5" s="1"/>
  <c r="T173" i="5"/>
  <c r="Q173" i="5"/>
  <c r="U173" i="5" s="1"/>
  <c r="W173" i="5" s="1"/>
  <c r="S185" i="5"/>
  <c r="V185" i="5" s="1"/>
  <c r="Q205" i="5"/>
  <c r="U205" i="5" s="1"/>
  <c r="W205" i="5" s="1"/>
  <c r="T205" i="5"/>
  <c r="BE235" i="5"/>
  <c r="S239" i="5"/>
  <c r="V239" i="5" s="1"/>
  <c r="BE220" i="5"/>
  <c r="BE239" i="5"/>
  <c r="T252" i="5"/>
  <c r="Q252" i="5"/>
  <c r="U252" i="5" s="1"/>
  <c r="W252" i="5" s="1"/>
  <c r="Q238" i="5"/>
  <c r="U238" i="5" s="1"/>
  <c r="W238" i="5" s="1"/>
  <c r="T238" i="5"/>
  <c r="S250" i="5"/>
  <c r="V250" i="5" s="1"/>
  <c r="T270" i="5"/>
  <c r="Q270" i="5"/>
  <c r="U270" i="5" s="1"/>
  <c r="W270" i="5" s="1"/>
  <c r="G525" i="16"/>
  <c r="AS385" i="16"/>
  <c r="AK385" i="16"/>
  <c r="AQ385" i="16"/>
  <c r="AI385" i="16"/>
  <c r="AW385" i="16"/>
  <c r="AO385" i="16"/>
  <c r="AG385" i="16"/>
  <c r="AV385" i="16"/>
  <c r="AN385" i="16"/>
  <c r="I385" i="16"/>
  <c r="AL385" i="16"/>
  <c r="AJ385" i="16"/>
  <c r="AX385" i="16"/>
  <c r="BD105" i="16" s="1"/>
  <c r="AH385" i="16"/>
  <c r="AT385" i="16"/>
  <c r="AR385" i="16"/>
  <c r="AM385" i="16"/>
  <c r="AU385" i="16"/>
  <c r="AP385" i="16"/>
  <c r="G502" i="16"/>
  <c r="AQ362" i="16"/>
  <c r="AI362" i="16"/>
  <c r="AX362" i="16"/>
  <c r="BD82" i="16" s="1"/>
  <c r="AP362" i="16"/>
  <c r="AH362" i="16"/>
  <c r="AW362" i="16"/>
  <c r="AO362" i="16"/>
  <c r="AG362" i="16"/>
  <c r="AU362" i="16"/>
  <c r="AM362" i="16"/>
  <c r="AT362" i="16"/>
  <c r="AL362" i="16"/>
  <c r="AR362" i="16"/>
  <c r="AJ362" i="16"/>
  <c r="AV362" i="16"/>
  <c r="AS362" i="16"/>
  <c r="AN362" i="16"/>
  <c r="AK362" i="16"/>
  <c r="I362" i="16"/>
  <c r="G435" i="16"/>
  <c r="AU295" i="16"/>
  <c r="AM295" i="16"/>
  <c r="AT295" i="16"/>
  <c r="AL295" i="16"/>
  <c r="AS295" i="16"/>
  <c r="AK295" i="16"/>
  <c r="AR295" i="16"/>
  <c r="AJ295" i="16"/>
  <c r="AQ295" i="16"/>
  <c r="AI295" i="16"/>
  <c r="AV295" i="16"/>
  <c r="AN295" i="16"/>
  <c r="I295" i="16"/>
  <c r="AG295" i="16"/>
  <c r="AX295" i="16"/>
  <c r="BD15" i="16" s="1"/>
  <c r="AW295" i="16"/>
  <c r="AP295" i="16"/>
  <c r="AH295" i="16"/>
  <c r="AO295" i="16"/>
  <c r="G439" i="16"/>
  <c r="AU299" i="16"/>
  <c r="AM299" i="16"/>
  <c r="AT299" i="16"/>
  <c r="AL299" i="16"/>
  <c r="AS299" i="16"/>
  <c r="AK299" i="16"/>
  <c r="AR299" i="16"/>
  <c r="AJ299" i="16"/>
  <c r="AQ299" i="16"/>
  <c r="AI299" i="16"/>
  <c r="AV299" i="16"/>
  <c r="AN299" i="16"/>
  <c r="I299" i="16"/>
  <c r="AO299" i="16"/>
  <c r="AH299" i="16"/>
  <c r="AG299" i="16"/>
  <c r="AX299" i="16"/>
  <c r="BD19" i="16" s="1"/>
  <c r="AP299" i="16"/>
  <c r="AW299" i="16"/>
  <c r="G276" i="16"/>
  <c r="G139" i="16"/>
  <c r="AT136" i="16"/>
  <c r="AL136" i="16"/>
  <c r="F136" i="16"/>
  <c r="F276" i="16" s="1"/>
  <c r="F416" i="16" s="1"/>
  <c r="F556" i="16" s="1"/>
  <c r="F696" i="16" s="1"/>
  <c r="AR136" i="16"/>
  <c r="AJ136" i="16"/>
  <c r="AQ136" i="16"/>
  <c r="AI136" i="16"/>
  <c r="AW136" i="16"/>
  <c r="AO136" i="16"/>
  <c r="AG136" i="16"/>
  <c r="AK136" i="16"/>
  <c r="AX136" i="16"/>
  <c r="AY136" i="16" s="1"/>
  <c r="AH136" i="16"/>
  <c r="AV136" i="16"/>
  <c r="I136" i="16"/>
  <c r="AU136" i="16"/>
  <c r="AS136" i="16"/>
  <c r="AP136" i="16"/>
  <c r="AM136" i="16"/>
  <c r="AN136" i="16"/>
  <c r="H26" i="10"/>
  <c r="M26" i="10" s="1"/>
  <c r="D26" i="10"/>
  <c r="J30" i="10"/>
  <c r="G490" i="16"/>
  <c r="AQ350" i="16"/>
  <c r="AI350" i="16"/>
  <c r="AX350" i="16"/>
  <c r="BD70" i="16" s="1"/>
  <c r="AP350" i="16"/>
  <c r="AH350" i="16"/>
  <c r="AW350" i="16"/>
  <c r="AO350" i="16"/>
  <c r="AG350" i="16"/>
  <c r="AU350" i="16"/>
  <c r="AM350" i="16"/>
  <c r="AT350" i="16"/>
  <c r="AL350" i="16"/>
  <c r="AR350" i="16"/>
  <c r="AJ350" i="16"/>
  <c r="AV350" i="16"/>
  <c r="AS350" i="16"/>
  <c r="I350" i="16"/>
  <c r="AK350" i="16"/>
  <c r="AN350" i="16"/>
  <c r="H27" i="10"/>
  <c r="M27" i="10" s="1"/>
  <c r="J31" i="10"/>
  <c r="D27" i="10"/>
  <c r="H11" i="10"/>
  <c r="D11" i="10"/>
  <c r="AS227" i="16"/>
  <c r="AK227" i="16"/>
  <c r="AR227" i="16"/>
  <c r="AJ227" i="16"/>
  <c r="G367" i="16"/>
  <c r="AQ227" i="16"/>
  <c r="AI227" i="16"/>
  <c r="AX227" i="16"/>
  <c r="BC87" i="16" s="1"/>
  <c r="AP227" i="16"/>
  <c r="AH227" i="16"/>
  <c r="AW227" i="16"/>
  <c r="AO227" i="16"/>
  <c r="AG227" i="16"/>
  <c r="AT227" i="16"/>
  <c r="AL227" i="16"/>
  <c r="AV227" i="16"/>
  <c r="AU227" i="16"/>
  <c r="AN227" i="16"/>
  <c r="AM227" i="16"/>
  <c r="I227" i="16"/>
  <c r="G459" i="16"/>
  <c r="AU319" i="16"/>
  <c r="AM319" i="16"/>
  <c r="AT319" i="16"/>
  <c r="AL319" i="16"/>
  <c r="AS319" i="16"/>
  <c r="AK319" i="16"/>
  <c r="AR319" i="16"/>
  <c r="AJ319" i="16"/>
  <c r="AQ319" i="16"/>
  <c r="AI319" i="16"/>
  <c r="AV319" i="16"/>
  <c r="AN319" i="16"/>
  <c r="I319" i="16"/>
  <c r="AW319" i="16"/>
  <c r="AP319" i="16"/>
  <c r="AO319" i="16"/>
  <c r="AH319" i="16"/>
  <c r="AG319" i="16"/>
  <c r="AX319" i="16"/>
  <c r="BD39" i="16" s="1"/>
  <c r="G506" i="16"/>
  <c r="AQ366" i="16"/>
  <c r="AI366" i="16"/>
  <c r="AX366" i="16"/>
  <c r="BD86" i="16" s="1"/>
  <c r="AP366" i="16"/>
  <c r="AH366" i="16"/>
  <c r="AW366" i="16"/>
  <c r="AO366" i="16"/>
  <c r="AG366" i="16"/>
  <c r="AU366" i="16"/>
  <c r="AM366" i="16"/>
  <c r="AT366" i="16"/>
  <c r="AL366" i="16"/>
  <c r="AR366" i="16"/>
  <c r="AJ366" i="16"/>
  <c r="AV366" i="16"/>
  <c r="AS366" i="16"/>
  <c r="I366" i="16"/>
  <c r="AN366" i="16"/>
  <c r="AK366" i="16"/>
  <c r="G277" i="16"/>
  <c r="AQ137" i="16"/>
  <c r="AI137" i="16"/>
  <c r="AW137" i="16"/>
  <c r="AO137" i="16"/>
  <c r="AG137" i="16"/>
  <c r="AV137" i="16"/>
  <c r="AN137" i="16"/>
  <c r="I137" i="16"/>
  <c r="AT137" i="16"/>
  <c r="AL137" i="16"/>
  <c r="F137" i="16"/>
  <c r="F277" i="16" s="1"/>
  <c r="F417" i="16" s="1"/>
  <c r="F557" i="16" s="1"/>
  <c r="F697" i="16" s="1"/>
  <c r="AP137" i="16"/>
  <c r="AM137" i="16"/>
  <c r="AK137" i="16"/>
  <c r="AJ137" i="16"/>
  <c r="AX137" i="16"/>
  <c r="AH137" i="16"/>
  <c r="AU137" i="16"/>
  <c r="AR137" i="16"/>
  <c r="AS137" i="16"/>
  <c r="G464" i="16"/>
  <c r="AW324" i="16"/>
  <c r="AO324" i="16"/>
  <c r="AG324" i="16"/>
  <c r="AV324" i="16"/>
  <c r="AN324" i="16"/>
  <c r="I324" i="16"/>
  <c r="AU324" i="16"/>
  <c r="AM324" i="16"/>
  <c r="AT324" i="16"/>
  <c r="AL324" i="16"/>
  <c r="AS324" i="16"/>
  <c r="AK324" i="16"/>
  <c r="AX324" i="16"/>
  <c r="BD44" i="16" s="1"/>
  <c r="AP324" i="16"/>
  <c r="AH324" i="16"/>
  <c r="AI324" i="16"/>
  <c r="AR324" i="16"/>
  <c r="AJ324" i="16"/>
  <c r="AQ324" i="16"/>
  <c r="G526" i="16"/>
  <c r="AU386" i="16"/>
  <c r="AM386" i="16"/>
  <c r="AS386" i="16"/>
  <c r="AK386" i="16"/>
  <c r="AQ386" i="16"/>
  <c r="AI386" i="16"/>
  <c r="AX386" i="16"/>
  <c r="BD106" i="16" s="1"/>
  <c r="AP386" i="16"/>
  <c r="AH386" i="16"/>
  <c r="AV386" i="16"/>
  <c r="I386" i="16"/>
  <c r="AT386" i="16"/>
  <c r="AR386" i="16"/>
  <c r="AN386" i="16"/>
  <c r="AL386" i="16"/>
  <c r="AW386" i="16"/>
  <c r="AG386" i="16"/>
  <c r="AJ386" i="16"/>
  <c r="AO386" i="16"/>
  <c r="G433" i="16"/>
  <c r="AQ293" i="16"/>
  <c r="AI293" i="16"/>
  <c r="AX293" i="16"/>
  <c r="BD13" i="16" s="1"/>
  <c r="AP293" i="16"/>
  <c r="AH293" i="16"/>
  <c r="AW293" i="16"/>
  <c r="AO293" i="16"/>
  <c r="AG293" i="16"/>
  <c r="AV293" i="16"/>
  <c r="AN293" i="16"/>
  <c r="I293" i="16"/>
  <c r="AU293" i="16"/>
  <c r="AM293" i="16"/>
  <c r="AR293" i="16"/>
  <c r="AJ293" i="16"/>
  <c r="AS293" i="16"/>
  <c r="AL293" i="16"/>
  <c r="AK293" i="16"/>
  <c r="AT293" i="16"/>
  <c r="Q10" i="5"/>
  <c r="U10" i="5" s="1"/>
  <c r="T10" i="5"/>
  <c r="BE6" i="5"/>
  <c r="BE3" i="5"/>
  <c r="T14" i="5"/>
  <c r="Q14" i="5"/>
  <c r="U14" i="5" s="1"/>
  <c r="T19" i="5"/>
  <c r="Q19" i="5"/>
  <c r="U19" i="5" s="1"/>
  <c r="W19" i="5" s="1"/>
  <c r="T63" i="5"/>
  <c r="Q63" i="5"/>
  <c r="U63" i="5" s="1"/>
  <c r="Q41" i="5"/>
  <c r="U41" i="5" s="1"/>
  <c r="T41" i="5"/>
  <c r="BE64" i="5"/>
  <c r="BE75" i="5"/>
  <c r="BE29" i="5"/>
  <c r="BE61" i="5"/>
  <c r="BE26" i="5"/>
  <c r="BE39" i="5"/>
  <c r="BE44" i="5"/>
  <c r="T82" i="5"/>
  <c r="Q82" i="5"/>
  <c r="U82" i="5" s="1"/>
  <c r="S94" i="5"/>
  <c r="V94" i="5" s="1"/>
  <c r="T114" i="5"/>
  <c r="Q114" i="5"/>
  <c r="U114" i="5" s="1"/>
  <c r="Q92" i="5"/>
  <c r="U92" i="5" s="1"/>
  <c r="T92" i="5"/>
  <c r="Q141" i="5"/>
  <c r="U141" i="5" s="1"/>
  <c r="W141" i="5" s="1"/>
  <c r="T141" i="5"/>
  <c r="BE115" i="5"/>
  <c r="Q86" i="5"/>
  <c r="U86" i="5" s="1"/>
  <c r="T86" i="5"/>
  <c r="Q118" i="5"/>
  <c r="U118" i="5" s="1"/>
  <c r="T118" i="5"/>
  <c r="BE69" i="5"/>
  <c r="BE101" i="5"/>
  <c r="Q133" i="5"/>
  <c r="U133" i="5" s="1"/>
  <c r="T133" i="5"/>
  <c r="BE90" i="5"/>
  <c r="T85" i="5"/>
  <c r="Q85" i="5"/>
  <c r="U85" i="5" s="1"/>
  <c r="S97" i="5"/>
  <c r="V97" i="5" s="1"/>
  <c r="T117" i="5"/>
  <c r="Q117" i="5"/>
  <c r="U117" i="5" s="1"/>
  <c r="S133" i="5"/>
  <c r="V133" i="5" s="1"/>
  <c r="Q163" i="5"/>
  <c r="U163" i="5" s="1"/>
  <c r="T163" i="5"/>
  <c r="T267" i="5"/>
  <c r="Q267" i="5"/>
  <c r="U267" i="5" s="1"/>
  <c r="T130" i="5"/>
  <c r="Q130" i="5"/>
  <c r="U130" i="5" s="1"/>
  <c r="W130" i="5" s="1"/>
  <c r="BE129" i="5"/>
  <c r="T148" i="5"/>
  <c r="Q148" i="5"/>
  <c r="U148" i="5" s="1"/>
  <c r="W148" i="5" s="1"/>
  <c r="BE152" i="5"/>
  <c r="BE134" i="5"/>
  <c r="T240" i="5"/>
  <c r="Q240" i="5"/>
  <c r="U240" i="5" s="1"/>
  <c r="T216" i="5"/>
  <c r="Q216" i="5"/>
  <c r="U216" i="5" s="1"/>
  <c r="Q259" i="5"/>
  <c r="U259" i="5" s="1"/>
  <c r="T259" i="5"/>
  <c r="Q222" i="5"/>
  <c r="U222" i="5" s="1"/>
  <c r="T222" i="5"/>
  <c r="T231" i="5"/>
  <c r="Q231" i="5"/>
  <c r="U231" i="5" s="1"/>
  <c r="T202" i="5"/>
  <c r="Q202" i="5"/>
  <c r="U202" i="5" s="1"/>
  <c r="T251" i="5"/>
  <c r="Q251" i="5"/>
  <c r="U251" i="5" s="1"/>
  <c r="T195" i="5"/>
  <c r="Q195" i="5"/>
  <c r="U195" i="5" s="1"/>
  <c r="Q223" i="5"/>
  <c r="U223" i="5" s="1"/>
  <c r="W223" i="5" s="1"/>
  <c r="T223" i="5"/>
  <c r="Q269" i="5"/>
  <c r="U269" i="5" s="1"/>
  <c r="T269" i="5"/>
  <c r="T272" i="5"/>
  <c r="Q272" i="5"/>
  <c r="U272" i="5" s="1"/>
  <c r="BE210" i="5"/>
  <c r="Q255" i="5"/>
  <c r="U255" i="5" s="1"/>
  <c r="T255" i="5"/>
  <c r="BE167" i="5"/>
  <c r="BE199" i="5"/>
  <c r="S240" i="5"/>
  <c r="V240" i="5" s="1"/>
  <c r="BE275" i="5"/>
  <c r="T218" i="5"/>
  <c r="Q218" i="5"/>
  <c r="U218" i="5" s="1"/>
  <c r="BE245" i="5"/>
  <c r="BE274" i="5"/>
  <c r="BE264" i="5"/>
  <c r="G514" i="16"/>
  <c r="AQ374" i="16"/>
  <c r="AI374" i="16"/>
  <c r="AX374" i="16"/>
  <c r="BD94" i="16" s="1"/>
  <c r="AP374" i="16"/>
  <c r="AH374" i="16"/>
  <c r="AW374" i="16"/>
  <c r="AO374" i="16"/>
  <c r="AG374" i="16"/>
  <c r="AU374" i="16"/>
  <c r="AM374" i="16"/>
  <c r="AT374" i="16"/>
  <c r="AL374" i="16"/>
  <c r="AR374" i="16"/>
  <c r="AJ374" i="16"/>
  <c r="AS374" i="16"/>
  <c r="AN374" i="16"/>
  <c r="AK374" i="16"/>
  <c r="I374" i="16"/>
  <c r="AV374" i="16"/>
  <c r="AT186" i="16"/>
  <c r="AL186" i="16"/>
  <c r="AS186" i="16"/>
  <c r="AK186" i="16"/>
  <c r="AR186" i="16"/>
  <c r="AJ186" i="16"/>
  <c r="AQ186" i="16"/>
  <c r="AI186" i="16"/>
  <c r="AX186" i="16"/>
  <c r="BC46" i="16" s="1"/>
  <c r="AP186" i="16"/>
  <c r="AH186" i="16"/>
  <c r="AW186" i="16"/>
  <c r="AO186" i="16"/>
  <c r="AG186" i="16"/>
  <c r="AU186" i="16"/>
  <c r="AM186" i="16"/>
  <c r="AV186" i="16"/>
  <c r="AN186" i="16"/>
  <c r="I186" i="16"/>
  <c r="G326" i="16"/>
  <c r="T5" i="5"/>
  <c r="Q5" i="5"/>
  <c r="U5" i="5" s="1"/>
  <c r="AV406" i="16"/>
  <c r="AN406" i="16"/>
  <c r="I406" i="16"/>
  <c r="AU406" i="16"/>
  <c r="AM406" i="16"/>
  <c r="AT406" i="16"/>
  <c r="AL406" i="16"/>
  <c r="AS406" i="16"/>
  <c r="AK406" i="16"/>
  <c r="AQ406" i="16"/>
  <c r="AI406" i="16"/>
  <c r="AX406" i="16"/>
  <c r="BD126" i="16" s="1"/>
  <c r="AP406" i="16"/>
  <c r="AH406" i="16"/>
  <c r="AW406" i="16"/>
  <c r="AR406" i="16"/>
  <c r="G546" i="16"/>
  <c r="AO406" i="16"/>
  <c r="AJ406" i="16"/>
  <c r="AG406" i="16"/>
  <c r="G501" i="16"/>
  <c r="AW361" i="16"/>
  <c r="AO361" i="16"/>
  <c r="AG361" i="16"/>
  <c r="AV361" i="16"/>
  <c r="AN361" i="16"/>
  <c r="I361" i="16"/>
  <c r="AU361" i="16"/>
  <c r="AM361" i="16"/>
  <c r="AS361" i="16"/>
  <c r="AK361" i="16"/>
  <c r="AR361" i="16"/>
  <c r="AJ361" i="16"/>
  <c r="AX361" i="16"/>
  <c r="BD81" i="16" s="1"/>
  <c r="AP361" i="16"/>
  <c r="AH361" i="16"/>
  <c r="AQ361" i="16"/>
  <c r="AL361" i="16"/>
  <c r="AI361" i="16"/>
  <c r="AT361" i="16"/>
  <c r="G499" i="16"/>
  <c r="AS359" i="16"/>
  <c r="AK359" i="16"/>
  <c r="AR359" i="16"/>
  <c r="AJ359" i="16"/>
  <c r="AQ359" i="16"/>
  <c r="AI359" i="16"/>
  <c r="AW359" i="16"/>
  <c r="AO359" i="16"/>
  <c r="AG359" i="16"/>
  <c r="AV359" i="16"/>
  <c r="AN359" i="16"/>
  <c r="I359" i="16"/>
  <c r="AT359" i="16"/>
  <c r="AL359" i="16"/>
  <c r="AX359" i="16"/>
  <c r="BD79" i="16" s="1"/>
  <c r="AU359" i="16"/>
  <c r="AP359" i="16"/>
  <c r="AM359" i="16"/>
  <c r="AH359" i="16"/>
  <c r="G467" i="16"/>
  <c r="AU327" i="16"/>
  <c r="AM327" i="16"/>
  <c r="AT327" i="16"/>
  <c r="AL327" i="16"/>
  <c r="AS327" i="16"/>
  <c r="AK327" i="16"/>
  <c r="AR327" i="16"/>
  <c r="AJ327" i="16"/>
  <c r="AQ327" i="16"/>
  <c r="AI327" i="16"/>
  <c r="AV327" i="16"/>
  <c r="AN327" i="16"/>
  <c r="I327" i="16"/>
  <c r="AG327" i="16"/>
  <c r="AX327" i="16"/>
  <c r="BD47" i="16" s="1"/>
  <c r="AW327" i="16"/>
  <c r="AP327" i="16"/>
  <c r="AH327" i="16"/>
  <c r="AO327" i="16"/>
  <c r="G504" i="16"/>
  <c r="AU364" i="16"/>
  <c r="AM364" i="16"/>
  <c r="AT364" i="16"/>
  <c r="AL364" i="16"/>
  <c r="AS364" i="16"/>
  <c r="AK364" i="16"/>
  <c r="AQ364" i="16"/>
  <c r="AI364" i="16"/>
  <c r="AX364" i="16"/>
  <c r="BD84" i="16" s="1"/>
  <c r="AP364" i="16"/>
  <c r="AH364" i="16"/>
  <c r="AV364" i="16"/>
  <c r="AN364" i="16"/>
  <c r="I364" i="16"/>
  <c r="AO364" i="16"/>
  <c r="AJ364" i="16"/>
  <c r="AG364" i="16"/>
  <c r="AR364" i="16"/>
  <c r="AW364" i="16"/>
  <c r="G478" i="16"/>
  <c r="AQ338" i="16"/>
  <c r="AI338" i="16"/>
  <c r="AX338" i="16"/>
  <c r="BD58" i="16" s="1"/>
  <c r="AP338" i="16"/>
  <c r="AH338" i="16"/>
  <c r="AW338" i="16"/>
  <c r="AO338" i="16"/>
  <c r="AG338" i="16"/>
  <c r="AU338" i="16"/>
  <c r="AM338" i="16"/>
  <c r="AT338" i="16"/>
  <c r="AL338" i="16"/>
  <c r="AN338" i="16"/>
  <c r="AK338" i="16"/>
  <c r="AJ338" i="16"/>
  <c r="I338" i="16"/>
  <c r="AR338" i="16"/>
  <c r="AV338" i="16"/>
  <c r="AS338" i="16"/>
  <c r="G485" i="16"/>
  <c r="AW345" i="16"/>
  <c r="AO345" i="16"/>
  <c r="AG345" i="16"/>
  <c r="AV345" i="16"/>
  <c r="AN345" i="16"/>
  <c r="I345" i="16"/>
  <c r="AU345" i="16"/>
  <c r="AM345" i="16"/>
  <c r="AS345" i="16"/>
  <c r="AK345" i="16"/>
  <c r="AR345" i="16"/>
  <c r="AJ345" i="16"/>
  <c r="AI345" i="16"/>
  <c r="AH345" i="16"/>
  <c r="AX345" i="16"/>
  <c r="BD65" i="16" s="1"/>
  <c r="AT345" i="16"/>
  <c r="AL345" i="16"/>
  <c r="AP345" i="16"/>
  <c r="AQ345" i="16"/>
  <c r="G469" i="16"/>
  <c r="AQ329" i="16"/>
  <c r="AI329" i="16"/>
  <c r="AX329" i="16"/>
  <c r="BD49" i="16" s="1"/>
  <c r="AP329" i="16"/>
  <c r="AH329" i="16"/>
  <c r="AW329" i="16"/>
  <c r="AO329" i="16"/>
  <c r="AG329" i="16"/>
  <c r="AV329" i="16"/>
  <c r="AN329" i="16"/>
  <c r="I329" i="16"/>
  <c r="AU329" i="16"/>
  <c r="AM329" i="16"/>
  <c r="AR329" i="16"/>
  <c r="AJ329" i="16"/>
  <c r="AT329" i="16"/>
  <c r="AS329" i="16"/>
  <c r="AL329" i="16"/>
  <c r="AK329" i="16"/>
  <c r="G492" i="16"/>
  <c r="AU352" i="16"/>
  <c r="AM352" i="16"/>
  <c r="AT352" i="16"/>
  <c r="AL352" i="16"/>
  <c r="AS352" i="16"/>
  <c r="AK352" i="16"/>
  <c r="AQ352" i="16"/>
  <c r="AI352" i="16"/>
  <c r="AX352" i="16"/>
  <c r="BD72" i="16" s="1"/>
  <c r="AP352" i="16"/>
  <c r="AH352" i="16"/>
  <c r="AV352" i="16"/>
  <c r="AN352" i="16"/>
  <c r="I352" i="16"/>
  <c r="AW352" i="16"/>
  <c r="AR352" i="16"/>
  <c r="AO352" i="16"/>
  <c r="AJ352" i="16"/>
  <c r="AG352" i="16"/>
  <c r="G474" i="16"/>
  <c r="AQ334" i="16"/>
  <c r="AI334" i="16"/>
  <c r="AX334" i="16"/>
  <c r="BD54" i="16" s="1"/>
  <c r="AP334" i="16"/>
  <c r="AH334" i="16"/>
  <c r="AW334" i="16"/>
  <c r="AO334" i="16"/>
  <c r="AG334" i="16"/>
  <c r="AU334" i="16"/>
  <c r="AM334" i="16"/>
  <c r="AT334" i="16"/>
  <c r="AL334" i="16"/>
  <c r="AR334" i="16"/>
  <c r="AN334" i="16"/>
  <c r="AK334" i="16"/>
  <c r="AJ334" i="16"/>
  <c r="I334" i="16"/>
  <c r="AS334" i="16"/>
  <c r="AV334" i="16"/>
  <c r="G405" i="16"/>
  <c r="AW265" i="16"/>
  <c r="AO265" i="16"/>
  <c r="AG265" i="16"/>
  <c r="AV265" i="16"/>
  <c r="AN265" i="16"/>
  <c r="I265" i="16"/>
  <c r="AU265" i="16"/>
  <c r="AM265" i="16"/>
  <c r="AT265" i="16"/>
  <c r="AL265" i="16"/>
  <c r="AS265" i="16"/>
  <c r="AK265" i="16"/>
  <c r="AX265" i="16"/>
  <c r="BC125" i="16" s="1"/>
  <c r="AP265" i="16"/>
  <c r="AH265" i="16"/>
  <c r="AQ265" i="16"/>
  <c r="AJ265" i="16"/>
  <c r="AI265" i="16"/>
  <c r="AR265" i="16"/>
  <c r="G505" i="16"/>
  <c r="AW365" i="16"/>
  <c r="AO365" i="16"/>
  <c r="AG365" i="16"/>
  <c r="AV365" i="16"/>
  <c r="AN365" i="16"/>
  <c r="I365" i="16"/>
  <c r="AU365" i="16"/>
  <c r="AM365" i="16"/>
  <c r="AS365" i="16"/>
  <c r="AK365" i="16"/>
  <c r="AR365" i="16"/>
  <c r="AJ365" i="16"/>
  <c r="AX365" i="16"/>
  <c r="BD85" i="16" s="1"/>
  <c r="AP365" i="16"/>
  <c r="AH365" i="16"/>
  <c r="AT365" i="16"/>
  <c r="AQ365" i="16"/>
  <c r="AL365" i="16"/>
  <c r="AI365" i="16"/>
  <c r="G512" i="16"/>
  <c r="AU372" i="16"/>
  <c r="AM372" i="16"/>
  <c r="AT372" i="16"/>
  <c r="AL372" i="16"/>
  <c r="AS372" i="16"/>
  <c r="AK372" i="16"/>
  <c r="AQ372" i="16"/>
  <c r="AI372" i="16"/>
  <c r="AX372" i="16"/>
  <c r="BD92" i="16" s="1"/>
  <c r="AP372" i="16"/>
  <c r="AH372" i="16"/>
  <c r="AV372" i="16"/>
  <c r="AN372" i="16"/>
  <c r="I372" i="16"/>
  <c r="AW372" i="16"/>
  <c r="AR372" i="16"/>
  <c r="AO372" i="16"/>
  <c r="AJ372" i="16"/>
  <c r="AG372" i="16"/>
  <c r="G494" i="16"/>
  <c r="AQ354" i="16"/>
  <c r="AI354" i="16"/>
  <c r="AX354" i="16"/>
  <c r="BD74" i="16" s="1"/>
  <c r="AP354" i="16"/>
  <c r="AH354" i="16"/>
  <c r="AW354" i="16"/>
  <c r="AO354" i="16"/>
  <c r="AG354" i="16"/>
  <c r="AU354" i="16"/>
  <c r="AM354" i="16"/>
  <c r="AT354" i="16"/>
  <c r="AL354" i="16"/>
  <c r="AR354" i="16"/>
  <c r="AJ354" i="16"/>
  <c r="AK354" i="16"/>
  <c r="I354" i="16"/>
  <c r="AN354" i="16"/>
  <c r="AV354" i="16"/>
  <c r="AS354" i="16"/>
  <c r="G357" i="16"/>
  <c r="AR217" i="16"/>
  <c r="AJ217" i="16"/>
  <c r="AQ217" i="16"/>
  <c r="AI217" i="16"/>
  <c r="AX217" i="16"/>
  <c r="BC77" i="16" s="1"/>
  <c r="AP217" i="16"/>
  <c r="AH217" i="16"/>
  <c r="AW217" i="16"/>
  <c r="AO217" i="16"/>
  <c r="AG217" i="16"/>
  <c r="AV217" i="16"/>
  <c r="AN217" i="16"/>
  <c r="I217" i="16"/>
  <c r="AU217" i="16"/>
  <c r="AM217" i="16"/>
  <c r="AS217" i="16"/>
  <c r="AK217" i="16"/>
  <c r="AL217" i="16"/>
  <c r="AT217" i="16"/>
  <c r="G426" i="16"/>
  <c r="AS286" i="16"/>
  <c r="AK286" i="16"/>
  <c r="AR286" i="16"/>
  <c r="AJ286" i="16"/>
  <c r="AQ286" i="16"/>
  <c r="AI286" i="16"/>
  <c r="AX286" i="16"/>
  <c r="BD6" i="16" s="1"/>
  <c r="AP286" i="16"/>
  <c r="AH286" i="16"/>
  <c r="AW286" i="16"/>
  <c r="AO286" i="16"/>
  <c r="AG286" i="16"/>
  <c r="AT286" i="16"/>
  <c r="AL286" i="16"/>
  <c r="AM286" i="16"/>
  <c r="I286" i="16"/>
  <c r="AV286" i="16"/>
  <c r="AN286" i="16"/>
  <c r="AU286" i="16"/>
  <c r="R6" i="10"/>
  <c r="S6" i="10" s="1"/>
  <c r="N6" i="10"/>
  <c r="G437" i="16"/>
  <c r="AQ297" i="16"/>
  <c r="AI297" i="16"/>
  <c r="AX297" i="16"/>
  <c r="BD17" i="16" s="1"/>
  <c r="AP297" i="16"/>
  <c r="AH297" i="16"/>
  <c r="AW297" i="16"/>
  <c r="AO297" i="16"/>
  <c r="AG297" i="16"/>
  <c r="AV297" i="16"/>
  <c r="AN297" i="16"/>
  <c r="I297" i="16"/>
  <c r="AU297" i="16"/>
  <c r="AM297" i="16"/>
  <c r="AR297" i="16"/>
  <c r="AJ297" i="16"/>
  <c r="AT297" i="16"/>
  <c r="AS297" i="16"/>
  <c r="AL297" i="16"/>
  <c r="AK297" i="16"/>
  <c r="G544" i="16"/>
  <c r="AQ404" i="16"/>
  <c r="AI404" i="16"/>
  <c r="AW404" i="16"/>
  <c r="AO404" i="16"/>
  <c r="AG404" i="16"/>
  <c r="AU404" i="16"/>
  <c r="AM404" i="16"/>
  <c r="AT404" i="16"/>
  <c r="AL404" i="16"/>
  <c r="AJ404" i="16"/>
  <c r="AX404" i="16"/>
  <c r="BD124" i="16" s="1"/>
  <c r="AH404" i="16"/>
  <c r="AV404" i="16"/>
  <c r="I404" i="16"/>
  <c r="AS404" i="16"/>
  <c r="AR404" i="16"/>
  <c r="AP404" i="16"/>
  <c r="AK404" i="16"/>
  <c r="AN404" i="16"/>
  <c r="G475" i="16"/>
  <c r="AS335" i="16"/>
  <c r="AK335" i="16"/>
  <c r="AR335" i="16"/>
  <c r="AJ335" i="16"/>
  <c r="AQ335" i="16"/>
  <c r="AI335" i="16"/>
  <c r="AW335" i="16"/>
  <c r="AO335" i="16"/>
  <c r="AG335" i="16"/>
  <c r="AV335" i="16"/>
  <c r="AN335" i="16"/>
  <c r="I335" i="16"/>
  <c r="AP335" i="16"/>
  <c r="AM335" i="16"/>
  <c r="AL335" i="16"/>
  <c r="AH335" i="16"/>
  <c r="AT335" i="16"/>
  <c r="AX335" i="16"/>
  <c r="BD55" i="16" s="1"/>
  <c r="AU335" i="16"/>
  <c r="G397" i="16"/>
  <c r="AW257" i="16"/>
  <c r="AO257" i="16"/>
  <c r="AG257" i="16"/>
  <c r="AV257" i="16"/>
  <c r="AN257" i="16"/>
  <c r="I257" i="16"/>
  <c r="AU257" i="16"/>
  <c r="AM257" i="16"/>
  <c r="AT257" i="16"/>
  <c r="AL257" i="16"/>
  <c r="AS257" i="16"/>
  <c r="AK257" i="16"/>
  <c r="AX257" i="16"/>
  <c r="BC117" i="16" s="1"/>
  <c r="AP257" i="16"/>
  <c r="AH257" i="16"/>
  <c r="AQ257" i="16"/>
  <c r="AJ257" i="16"/>
  <c r="AI257" i="16"/>
  <c r="AR257" i="16"/>
  <c r="G534" i="16"/>
  <c r="AU394" i="16"/>
  <c r="AM394" i="16"/>
  <c r="AS394" i="16"/>
  <c r="AK394" i="16"/>
  <c r="AQ394" i="16"/>
  <c r="AI394" i="16"/>
  <c r="AX394" i="16"/>
  <c r="BD114" i="16" s="1"/>
  <c r="AP394" i="16"/>
  <c r="AH394" i="16"/>
  <c r="AV394" i="16"/>
  <c r="I394" i="16"/>
  <c r="AT394" i="16"/>
  <c r="AR394" i="16"/>
  <c r="AO394" i="16"/>
  <c r="AN394" i="16"/>
  <c r="AL394" i="16"/>
  <c r="AW394" i="16"/>
  <c r="AG394" i="16"/>
  <c r="AJ394" i="16"/>
  <c r="G450" i="16"/>
  <c r="AS310" i="16"/>
  <c r="AK310" i="16"/>
  <c r="AR310" i="16"/>
  <c r="AJ310" i="16"/>
  <c r="AQ310" i="16"/>
  <c r="AI310" i="16"/>
  <c r="AX310" i="16"/>
  <c r="BD30" i="16" s="1"/>
  <c r="AP310" i="16"/>
  <c r="AH310" i="16"/>
  <c r="AW310" i="16"/>
  <c r="AO310" i="16"/>
  <c r="AG310" i="16"/>
  <c r="AT310" i="16"/>
  <c r="AL310" i="16"/>
  <c r="AV310" i="16"/>
  <c r="AU310" i="16"/>
  <c r="AN310" i="16"/>
  <c r="AM310" i="16"/>
  <c r="I310" i="16"/>
  <c r="G448" i="16"/>
  <c r="AW308" i="16"/>
  <c r="AO308" i="16"/>
  <c r="AG308" i="16"/>
  <c r="AV308" i="16"/>
  <c r="AN308" i="16"/>
  <c r="I308" i="16"/>
  <c r="AU308" i="16"/>
  <c r="AM308" i="16"/>
  <c r="AT308" i="16"/>
  <c r="AL308" i="16"/>
  <c r="AS308" i="16"/>
  <c r="AK308" i="16"/>
  <c r="AX308" i="16"/>
  <c r="BD28" i="16" s="1"/>
  <c r="AP308" i="16"/>
  <c r="AH308" i="16"/>
  <c r="AI308" i="16"/>
  <c r="AR308" i="16"/>
  <c r="AJ308" i="16"/>
  <c r="AQ308" i="16"/>
  <c r="T8" i="5"/>
  <c r="Q8" i="5"/>
  <c r="U8" i="5" s="1"/>
  <c r="BE20" i="5"/>
  <c r="T55" i="5"/>
  <c r="Q55" i="5"/>
  <c r="U55" i="5" s="1"/>
  <c r="BE4" i="5"/>
  <c r="BE25" i="5"/>
  <c r="Q4" i="5"/>
  <c r="U4" i="5" s="1"/>
  <c r="W4" i="5" s="1"/>
  <c r="T4" i="5"/>
  <c r="BE8" i="5"/>
  <c r="BE13" i="5"/>
  <c r="T71" i="5"/>
  <c r="Q71" i="5"/>
  <c r="U71" i="5" s="1"/>
  <c r="BE35" i="5"/>
  <c r="Q30" i="5"/>
  <c r="U30" i="5" s="1"/>
  <c r="W30" i="5" s="1"/>
  <c r="T30" i="5"/>
  <c r="Q62" i="5"/>
  <c r="U62" i="5" s="1"/>
  <c r="W62" i="5" s="1"/>
  <c r="T62" i="5"/>
  <c r="Q97" i="5"/>
  <c r="U97" i="5" s="1"/>
  <c r="W97" i="5" s="1"/>
  <c r="T97" i="5"/>
  <c r="Q27" i="5"/>
  <c r="U27" i="5" s="1"/>
  <c r="W27" i="5" s="1"/>
  <c r="T27" i="5"/>
  <c r="Q59" i="5"/>
  <c r="U59" i="5" s="1"/>
  <c r="T59" i="5"/>
  <c r="T24" i="5"/>
  <c r="Q24" i="5"/>
  <c r="U24" i="5" s="1"/>
  <c r="T56" i="5"/>
  <c r="Q56" i="5"/>
  <c r="U56" i="5" s="1"/>
  <c r="W56" i="5" s="1"/>
  <c r="T37" i="5"/>
  <c r="Q37" i="5"/>
  <c r="U37" i="5" s="1"/>
  <c r="S49" i="5"/>
  <c r="V49" i="5" s="1"/>
  <c r="T42" i="5"/>
  <c r="Q42" i="5"/>
  <c r="U42" i="5" s="1"/>
  <c r="W42" i="5" s="1"/>
  <c r="Q81" i="5"/>
  <c r="U81" i="5" s="1"/>
  <c r="T81" i="5"/>
  <c r="S93" i="5"/>
  <c r="V93" i="5" s="1"/>
  <c r="BE76" i="5"/>
  <c r="BE108" i="5"/>
  <c r="BE86" i="5"/>
  <c r="BE118" i="5"/>
  <c r="Q113" i="5"/>
  <c r="U113" i="5" s="1"/>
  <c r="T113" i="5"/>
  <c r="BE80" i="5"/>
  <c r="BE112" i="5"/>
  <c r="T67" i="5"/>
  <c r="Q67" i="5"/>
  <c r="U67" i="5" s="1"/>
  <c r="Q99" i="5"/>
  <c r="U99" i="5" s="1"/>
  <c r="T99" i="5"/>
  <c r="T88" i="5"/>
  <c r="Q88" i="5"/>
  <c r="U88" i="5" s="1"/>
  <c r="S100" i="5"/>
  <c r="V100" i="5" s="1"/>
  <c r="T120" i="5"/>
  <c r="Q120" i="5"/>
  <c r="U120" i="5" s="1"/>
  <c r="BE79" i="5"/>
  <c r="BE111" i="5"/>
  <c r="S129" i="5"/>
  <c r="V129" i="5" s="1"/>
  <c r="T161" i="5"/>
  <c r="Q161" i="5"/>
  <c r="U161" i="5" s="1"/>
  <c r="T167" i="5"/>
  <c r="Q167" i="5"/>
  <c r="U167" i="5" s="1"/>
  <c r="W167" i="5" s="1"/>
  <c r="T142" i="5"/>
  <c r="Q142" i="5"/>
  <c r="U142" i="5" s="1"/>
  <c r="W142" i="5" s="1"/>
  <c r="T156" i="5"/>
  <c r="Q156" i="5"/>
  <c r="U156" i="5" s="1"/>
  <c r="W156" i="5" s="1"/>
  <c r="Q139" i="5"/>
  <c r="U139" i="5" s="1"/>
  <c r="W139" i="5" s="1"/>
  <c r="T139" i="5"/>
  <c r="BE146" i="5"/>
  <c r="BE156" i="5"/>
  <c r="S167" i="5"/>
  <c r="V167" i="5" s="1"/>
  <c r="BE124" i="5"/>
  <c r="Q204" i="5"/>
  <c r="U204" i="5" s="1"/>
  <c r="T204" i="5"/>
  <c r="Q127" i="5"/>
  <c r="U127" i="5" s="1"/>
  <c r="W127" i="5" s="1"/>
  <c r="T127" i="5"/>
  <c r="S139" i="5"/>
  <c r="V139" i="5" s="1"/>
  <c r="T154" i="5"/>
  <c r="Q154" i="5"/>
  <c r="U154" i="5" s="1"/>
  <c r="W154" i="5" s="1"/>
  <c r="T177" i="5"/>
  <c r="Q177" i="5"/>
  <c r="U177" i="5" s="1"/>
  <c r="T132" i="5"/>
  <c r="Q132" i="5"/>
  <c r="U132" i="5" s="1"/>
  <c r="W132" i="5" s="1"/>
  <c r="T184" i="5"/>
  <c r="Q184" i="5"/>
  <c r="U184" i="5" s="1"/>
  <c r="T211" i="5"/>
  <c r="Q211" i="5"/>
  <c r="U211" i="5" s="1"/>
  <c r="BE208" i="5"/>
  <c r="S259" i="5"/>
  <c r="V259" i="5" s="1"/>
  <c r="BE222" i="5"/>
  <c r="BE273" i="5"/>
  <c r="Q198" i="5"/>
  <c r="U198" i="5" s="1"/>
  <c r="T198" i="5"/>
  <c r="BE233" i="5"/>
  <c r="T273" i="5"/>
  <c r="Q273" i="5"/>
  <c r="U273" i="5" s="1"/>
  <c r="Q193" i="5"/>
  <c r="U193" i="5" s="1"/>
  <c r="T193" i="5"/>
  <c r="BE204" i="5"/>
  <c r="Q250" i="5"/>
  <c r="U250" i="5" s="1"/>
  <c r="W250" i="5" s="1"/>
  <c r="T250" i="5"/>
  <c r="T203" i="5"/>
  <c r="Q203" i="5"/>
  <c r="U203" i="5" s="1"/>
  <c r="Q219" i="5"/>
  <c r="U219" i="5" s="1"/>
  <c r="T219" i="5"/>
  <c r="T228" i="5"/>
  <c r="Q228" i="5"/>
  <c r="U228" i="5" s="1"/>
  <c r="BE231" i="5"/>
  <c r="BE188" i="5"/>
  <c r="T212" i="5"/>
  <c r="Q212" i="5"/>
  <c r="U212" i="5" s="1"/>
  <c r="T165" i="5"/>
  <c r="Q165" i="5"/>
  <c r="U165" i="5" s="1"/>
  <c r="W165" i="5" s="1"/>
  <c r="S177" i="5"/>
  <c r="V177" i="5" s="1"/>
  <c r="T197" i="5"/>
  <c r="Q197" i="5"/>
  <c r="U197" i="5" s="1"/>
  <c r="Q215" i="5"/>
  <c r="U215" i="5" s="1"/>
  <c r="T215" i="5"/>
  <c r="Q262" i="5"/>
  <c r="U262" i="5" s="1"/>
  <c r="T262" i="5"/>
  <c r="G383" i="16"/>
  <c r="AS243" i="16"/>
  <c r="AK243" i="16"/>
  <c r="AR243" i="16"/>
  <c r="AJ243" i="16"/>
  <c r="AQ243" i="16"/>
  <c r="AI243" i="16"/>
  <c r="AX243" i="16"/>
  <c r="BC103" i="16" s="1"/>
  <c r="AP243" i="16"/>
  <c r="AH243" i="16"/>
  <c r="AW243" i="16"/>
  <c r="AO243" i="16"/>
  <c r="AG243" i="16"/>
  <c r="AT243" i="16"/>
  <c r="AL243" i="16"/>
  <c r="AV243" i="16"/>
  <c r="AU243" i="16"/>
  <c r="AN243" i="16"/>
  <c r="AM243" i="16"/>
  <c r="I243" i="16"/>
  <c r="G429" i="16"/>
  <c r="AQ289" i="16"/>
  <c r="AI289" i="16"/>
  <c r="AX289" i="16"/>
  <c r="BD9" i="16" s="1"/>
  <c r="AP289" i="16"/>
  <c r="AH289" i="16"/>
  <c r="AW289" i="16"/>
  <c r="AO289" i="16"/>
  <c r="AG289" i="16"/>
  <c r="AV289" i="16"/>
  <c r="AN289" i="16"/>
  <c r="I289" i="16"/>
  <c r="AU289" i="16"/>
  <c r="AM289" i="16"/>
  <c r="AR289" i="16"/>
  <c r="AJ289" i="16"/>
  <c r="AK289" i="16"/>
  <c r="AT289" i="16"/>
  <c r="AL289" i="16"/>
  <c r="AS289" i="16"/>
  <c r="G314" i="16"/>
  <c r="AT174" i="16"/>
  <c r="AL174" i="16"/>
  <c r="AS174" i="16"/>
  <c r="AK174" i="16"/>
  <c r="AR174" i="16"/>
  <c r="AJ174" i="16"/>
  <c r="AQ174" i="16"/>
  <c r="AI174" i="16"/>
  <c r="AX174" i="16"/>
  <c r="BC34" i="16" s="1"/>
  <c r="AP174" i="16"/>
  <c r="AH174" i="16"/>
  <c r="AW174" i="16"/>
  <c r="AO174" i="16"/>
  <c r="AG174" i="16"/>
  <c r="AU174" i="16"/>
  <c r="AM174" i="16"/>
  <c r="AN174" i="16"/>
  <c r="I174" i="16"/>
  <c r="AV174" i="16"/>
  <c r="G333" i="16"/>
  <c r="AR193" i="16"/>
  <c r="AJ193" i="16"/>
  <c r="AQ193" i="16"/>
  <c r="AI193" i="16"/>
  <c r="AX193" i="16"/>
  <c r="BC53" i="16" s="1"/>
  <c r="AP193" i="16"/>
  <c r="AH193" i="16"/>
  <c r="AW193" i="16"/>
  <c r="AO193" i="16"/>
  <c r="AG193" i="16"/>
  <c r="AV193" i="16"/>
  <c r="AN193" i="16"/>
  <c r="I193" i="16"/>
  <c r="AU193" i="16"/>
  <c r="AM193" i="16"/>
  <c r="AS193" i="16"/>
  <c r="AK193" i="16"/>
  <c r="AT193" i="16"/>
  <c r="AL193" i="16"/>
  <c r="G517" i="16"/>
  <c r="AS377" i="16"/>
  <c r="AK377" i="16"/>
  <c r="AW377" i="16"/>
  <c r="AO377" i="16"/>
  <c r="AG377" i="16"/>
  <c r="AV377" i="16"/>
  <c r="AN377" i="16"/>
  <c r="I377" i="16"/>
  <c r="AQ377" i="16"/>
  <c r="AP377" i="16"/>
  <c r="AM377" i="16"/>
  <c r="AX377" i="16"/>
  <c r="BD97" i="16" s="1"/>
  <c r="AJ377" i="16"/>
  <c r="AU377" i="16"/>
  <c r="AI377" i="16"/>
  <c r="AR377" i="16"/>
  <c r="AT377" i="16"/>
  <c r="AL377" i="16"/>
  <c r="AH377" i="16"/>
  <c r="G508" i="16"/>
  <c r="AU368" i="16"/>
  <c r="AM368" i="16"/>
  <c r="AT368" i="16"/>
  <c r="AL368" i="16"/>
  <c r="AS368" i="16"/>
  <c r="AK368" i="16"/>
  <c r="AQ368" i="16"/>
  <c r="AI368" i="16"/>
  <c r="AX368" i="16"/>
  <c r="BD88" i="16" s="1"/>
  <c r="AP368" i="16"/>
  <c r="AH368" i="16"/>
  <c r="AV368" i="16"/>
  <c r="AN368" i="16"/>
  <c r="I368" i="16"/>
  <c r="AW368" i="16"/>
  <c r="AR368" i="16"/>
  <c r="AO368" i="16"/>
  <c r="AJ368" i="16"/>
  <c r="AG368" i="16"/>
  <c r="G341" i="16"/>
  <c r="AR201" i="16"/>
  <c r="AJ201" i="16"/>
  <c r="AQ201" i="16"/>
  <c r="AI201" i="16"/>
  <c r="AX201" i="16"/>
  <c r="BC61" i="16" s="1"/>
  <c r="AP201" i="16"/>
  <c r="AH201" i="16"/>
  <c r="AW201" i="16"/>
  <c r="AO201" i="16"/>
  <c r="AG201" i="16"/>
  <c r="AV201" i="16"/>
  <c r="AN201" i="16"/>
  <c r="I201" i="16"/>
  <c r="AU201" i="16"/>
  <c r="AM201" i="16"/>
  <c r="AS201" i="16"/>
  <c r="AK201" i="16"/>
  <c r="AL201" i="16"/>
  <c r="AT201" i="16"/>
  <c r="D30" i="10"/>
  <c r="H30" i="10"/>
  <c r="G477" i="16"/>
  <c r="AW337" i="16"/>
  <c r="AO337" i="16"/>
  <c r="AG337" i="16"/>
  <c r="AV337" i="16"/>
  <c r="AN337" i="16"/>
  <c r="I337" i="16"/>
  <c r="AU337" i="16"/>
  <c r="AM337" i="16"/>
  <c r="AS337" i="16"/>
  <c r="AK337" i="16"/>
  <c r="AR337" i="16"/>
  <c r="AJ337" i="16"/>
  <c r="AP337" i="16"/>
  <c r="AL337" i="16"/>
  <c r="AI337" i="16"/>
  <c r="AH337" i="16"/>
  <c r="AQ337" i="16"/>
  <c r="AT337" i="16"/>
  <c r="AX337" i="16"/>
  <c r="BD57" i="16" s="1"/>
  <c r="G403" i="16"/>
  <c r="AS263" i="16"/>
  <c r="AK263" i="16"/>
  <c r="AR263" i="16"/>
  <c r="AJ263" i="16"/>
  <c r="AQ263" i="16"/>
  <c r="AI263" i="16"/>
  <c r="AX263" i="16"/>
  <c r="BC123" i="16" s="1"/>
  <c r="AP263" i="16"/>
  <c r="AH263" i="16"/>
  <c r="AW263" i="16"/>
  <c r="AO263" i="16"/>
  <c r="AG263" i="16"/>
  <c r="AT263" i="16"/>
  <c r="AL263" i="16"/>
  <c r="AM263" i="16"/>
  <c r="I263" i="16"/>
  <c r="AV263" i="16"/>
  <c r="AN263" i="16"/>
  <c r="AU263" i="16"/>
  <c r="G516" i="16"/>
  <c r="AQ376" i="16"/>
  <c r="AI376" i="16"/>
  <c r="AU376" i="16"/>
  <c r="AM376" i="16"/>
  <c r="AT376" i="16"/>
  <c r="AL376" i="16"/>
  <c r="AN376" i="16"/>
  <c r="AX376" i="16"/>
  <c r="BD96" i="16" s="1"/>
  <c r="AK376" i="16"/>
  <c r="AW376" i="16"/>
  <c r="AJ376" i="16"/>
  <c r="AS376" i="16"/>
  <c r="AG376" i="16"/>
  <c r="AR376" i="16"/>
  <c r="I376" i="16"/>
  <c r="AO376" i="16"/>
  <c r="AP376" i="16"/>
  <c r="AH376" i="16"/>
  <c r="AV376" i="16"/>
  <c r="AU344" i="16"/>
  <c r="AM344" i="16"/>
  <c r="AT344" i="16"/>
  <c r="AL344" i="16"/>
  <c r="G484" i="16"/>
  <c r="AS344" i="16"/>
  <c r="AK344" i="16"/>
  <c r="AQ344" i="16"/>
  <c r="AI344" i="16"/>
  <c r="AX344" i="16"/>
  <c r="BD64" i="16" s="1"/>
  <c r="AP344" i="16"/>
  <c r="AH344" i="16"/>
  <c r="AJ344" i="16"/>
  <c r="AG344" i="16"/>
  <c r="I344" i="16"/>
  <c r="AW344" i="16"/>
  <c r="AV344" i="16"/>
  <c r="AN344" i="16"/>
  <c r="AR344" i="16"/>
  <c r="AO344" i="16"/>
  <c r="G498" i="16"/>
  <c r="AQ358" i="16"/>
  <c r="AI358" i="16"/>
  <c r="AX358" i="16"/>
  <c r="BD78" i="16" s="1"/>
  <c r="AP358" i="16"/>
  <c r="AH358" i="16"/>
  <c r="AW358" i="16"/>
  <c r="AO358" i="16"/>
  <c r="AG358" i="16"/>
  <c r="AU358" i="16"/>
  <c r="AM358" i="16"/>
  <c r="AT358" i="16"/>
  <c r="AL358" i="16"/>
  <c r="AR358" i="16"/>
  <c r="AJ358" i="16"/>
  <c r="AS358" i="16"/>
  <c r="AN358" i="16"/>
  <c r="AK358" i="16"/>
  <c r="I358" i="16"/>
  <c r="AV358" i="16"/>
  <c r="G496" i="16"/>
  <c r="AU356" i="16"/>
  <c r="AM356" i="16"/>
  <c r="AT356" i="16"/>
  <c r="AL356" i="16"/>
  <c r="AS356" i="16"/>
  <c r="AK356" i="16"/>
  <c r="AQ356" i="16"/>
  <c r="AI356" i="16"/>
  <c r="AX356" i="16"/>
  <c r="BD76" i="16" s="1"/>
  <c r="AP356" i="16"/>
  <c r="AH356" i="16"/>
  <c r="AV356" i="16"/>
  <c r="AN356" i="16"/>
  <c r="I356" i="16"/>
  <c r="AW356" i="16"/>
  <c r="AR356" i="16"/>
  <c r="AO356" i="16"/>
  <c r="AG356" i="16"/>
  <c r="AJ356" i="16"/>
  <c r="G323" i="16"/>
  <c r="AV183" i="16"/>
  <c r="AN183" i="16"/>
  <c r="I183" i="16"/>
  <c r="AU183" i="16"/>
  <c r="AM183" i="16"/>
  <c r="AT183" i="16"/>
  <c r="AL183" i="16"/>
  <c r="AS183" i="16"/>
  <c r="AK183" i="16"/>
  <c r="AR183" i="16"/>
  <c r="AJ183" i="16"/>
  <c r="AQ183" i="16"/>
  <c r="AI183" i="16"/>
  <c r="AW183" i="16"/>
  <c r="AO183" i="16"/>
  <c r="AG183" i="16"/>
  <c r="AH183" i="16"/>
  <c r="AP183" i="16"/>
  <c r="AX183" i="16"/>
  <c r="BC43" i="16" s="1"/>
  <c r="G447" i="16"/>
  <c r="AU307" i="16"/>
  <c r="AM307" i="16"/>
  <c r="AT307" i="16"/>
  <c r="AL307" i="16"/>
  <c r="AS307" i="16"/>
  <c r="AK307" i="16"/>
  <c r="AR307" i="16"/>
  <c r="AJ307" i="16"/>
  <c r="AQ307" i="16"/>
  <c r="AI307" i="16"/>
  <c r="AV307" i="16"/>
  <c r="AN307" i="16"/>
  <c r="I307" i="16"/>
  <c r="AX307" i="16"/>
  <c r="BD27" i="16" s="1"/>
  <c r="AW307" i="16"/>
  <c r="AP307" i="16"/>
  <c r="AO307" i="16"/>
  <c r="AH307" i="16"/>
  <c r="AG307" i="16"/>
  <c r="G431" i="16"/>
  <c r="AU291" i="16"/>
  <c r="AM291" i="16"/>
  <c r="AT291" i="16"/>
  <c r="AL291" i="16"/>
  <c r="AS291" i="16"/>
  <c r="AK291" i="16"/>
  <c r="AR291" i="16"/>
  <c r="AJ291" i="16"/>
  <c r="AQ291" i="16"/>
  <c r="AI291" i="16"/>
  <c r="AV291" i="16"/>
  <c r="AN291" i="16"/>
  <c r="I291" i="16"/>
  <c r="AX291" i="16"/>
  <c r="BD11" i="16" s="1"/>
  <c r="AW291" i="16"/>
  <c r="AP291" i="16"/>
  <c r="AO291" i="16"/>
  <c r="AH291" i="16"/>
  <c r="AG291" i="16"/>
  <c r="H31" i="10"/>
  <c r="D31" i="10"/>
  <c r="G554" i="16"/>
  <c r="AV414" i="16"/>
  <c r="AN414" i="16"/>
  <c r="I414" i="16"/>
  <c r="AU414" i="16"/>
  <c r="AM414" i="16"/>
  <c r="AT414" i="16"/>
  <c r="AL414" i="16"/>
  <c r="AS414" i="16"/>
  <c r="AK414" i="16"/>
  <c r="AQ414" i="16"/>
  <c r="AI414" i="16"/>
  <c r="AX414" i="16"/>
  <c r="BD134" i="16" s="1"/>
  <c r="AP414" i="16"/>
  <c r="AH414" i="16"/>
  <c r="AJ414" i="16"/>
  <c r="AG414" i="16"/>
  <c r="AW414" i="16"/>
  <c r="AO414" i="16"/>
  <c r="AR414" i="16"/>
  <c r="G460" i="16"/>
  <c r="AW320" i="16"/>
  <c r="AO320" i="16"/>
  <c r="AG320" i="16"/>
  <c r="AV320" i="16"/>
  <c r="AN320" i="16"/>
  <c r="I320" i="16"/>
  <c r="AU320" i="16"/>
  <c r="AM320" i="16"/>
  <c r="AT320" i="16"/>
  <c r="AL320" i="16"/>
  <c r="AS320" i="16"/>
  <c r="AK320" i="16"/>
  <c r="AX320" i="16"/>
  <c r="BD40" i="16" s="1"/>
  <c r="AP320" i="16"/>
  <c r="AH320" i="16"/>
  <c r="AR320" i="16"/>
  <c r="AQ320" i="16"/>
  <c r="AJ320" i="16"/>
  <c r="AI320" i="16"/>
  <c r="G391" i="16"/>
  <c r="AS251" i="16"/>
  <c r="AK251" i="16"/>
  <c r="AR251" i="16"/>
  <c r="AJ251" i="16"/>
  <c r="AQ251" i="16"/>
  <c r="AI251" i="16"/>
  <c r="AX251" i="16"/>
  <c r="BC111" i="16" s="1"/>
  <c r="AP251" i="16"/>
  <c r="AH251" i="16"/>
  <c r="AW251" i="16"/>
  <c r="AO251" i="16"/>
  <c r="AG251" i="16"/>
  <c r="AT251" i="16"/>
  <c r="AL251" i="16"/>
  <c r="AV251" i="16"/>
  <c r="AU251" i="16"/>
  <c r="AN251" i="16"/>
  <c r="AM251" i="16"/>
  <c r="I251" i="16"/>
  <c r="G283" i="16"/>
  <c r="AT143" i="16"/>
  <c r="AL143" i="16"/>
  <c r="AR143" i="16"/>
  <c r="AJ143" i="16"/>
  <c r="AQ143" i="16"/>
  <c r="AI143" i="16"/>
  <c r="AW143" i="16"/>
  <c r="AO143" i="16"/>
  <c r="AG143" i="16"/>
  <c r="AP143" i="16"/>
  <c r="AN143" i="16"/>
  <c r="AM143" i="16"/>
  <c r="AK143" i="16"/>
  <c r="AX143" i="16"/>
  <c r="BC3" i="16" s="1"/>
  <c r="AH143" i="16"/>
  <c r="AV143" i="16"/>
  <c r="I143" i="16"/>
  <c r="AS143" i="16"/>
  <c r="AU143" i="16"/>
  <c r="G441" i="16"/>
  <c r="AQ301" i="16"/>
  <c r="AI301" i="16"/>
  <c r="AX301" i="16"/>
  <c r="BD21" i="16" s="1"/>
  <c r="AP301" i="16"/>
  <c r="AH301" i="16"/>
  <c r="AW301" i="16"/>
  <c r="AO301" i="16"/>
  <c r="AG301" i="16"/>
  <c r="AV301" i="16"/>
  <c r="AN301" i="16"/>
  <c r="I301" i="16"/>
  <c r="AU301" i="16"/>
  <c r="AM301" i="16"/>
  <c r="AR301" i="16"/>
  <c r="AJ301" i="16"/>
  <c r="AT301" i="16"/>
  <c r="AS301" i="16"/>
  <c r="AL301" i="16"/>
  <c r="AK301" i="16"/>
  <c r="R7" i="10"/>
  <c r="S7" i="10" s="1"/>
  <c r="N7" i="10"/>
  <c r="G430" i="16"/>
  <c r="AS290" i="16"/>
  <c r="AK290" i="16"/>
  <c r="AR290" i="16"/>
  <c r="AJ290" i="16"/>
  <c r="AQ290" i="16"/>
  <c r="AI290" i="16"/>
  <c r="AX290" i="16"/>
  <c r="BD10" i="16" s="1"/>
  <c r="AP290" i="16"/>
  <c r="AH290" i="16"/>
  <c r="AW290" i="16"/>
  <c r="AO290" i="16"/>
  <c r="AG290" i="16"/>
  <c r="AT290" i="16"/>
  <c r="AL290" i="16"/>
  <c r="AU290" i="16"/>
  <c r="AN290" i="16"/>
  <c r="AM290" i="16"/>
  <c r="I290" i="16"/>
  <c r="AV290" i="16"/>
  <c r="O11" i="10"/>
  <c r="I7" i="10"/>
  <c r="G436" i="16"/>
  <c r="AW296" i="16"/>
  <c r="AO296" i="16"/>
  <c r="AG296" i="16"/>
  <c r="AV296" i="16"/>
  <c r="AN296" i="16"/>
  <c r="I296" i="16"/>
  <c r="AU296" i="16"/>
  <c r="AM296" i="16"/>
  <c r="AT296" i="16"/>
  <c r="AL296" i="16"/>
  <c r="AS296" i="16"/>
  <c r="AK296" i="16"/>
  <c r="AX296" i="16"/>
  <c r="BD16" i="16" s="1"/>
  <c r="AP296" i="16"/>
  <c r="AH296" i="16"/>
  <c r="AQ296" i="16"/>
  <c r="AJ296" i="16"/>
  <c r="AI296" i="16"/>
  <c r="AR296" i="16"/>
  <c r="T16" i="5"/>
  <c r="Q16" i="5"/>
  <c r="U16" i="5" s="1"/>
  <c r="W16" i="5" s="1"/>
  <c r="BE15" i="5"/>
  <c r="T60" i="5"/>
  <c r="Q60" i="5"/>
  <c r="U60" i="5" s="1"/>
  <c r="Q2" i="5"/>
  <c r="U2" i="5" s="1"/>
  <c r="W2" i="5" s="1"/>
  <c r="T2" i="5"/>
  <c r="S14" i="5"/>
  <c r="V14" i="5" s="1"/>
  <c r="BE54" i="5"/>
  <c r="Q89" i="5"/>
  <c r="U89" i="5" s="1"/>
  <c r="T89" i="5"/>
  <c r="T31" i="5"/>
  <c r="Q31" i="5"/>
  <c r="U31" i="5" s="1"/>
  <c r="T52" i="5"/>
  <c r="Q52" i="5"/>
  <c r="U52" i="5" s="1"/>
  <c r="T39" i="5"/>
  <c r="Q39" i="5"/>
  <c r="U39" i="5" s="1"/>
  <c r="W39" i="5" s="1"/>
  <c r="T6" i="5"/>
  <c r="Q6" i="5"/>
  <c r="U6" i="5" s="1"/>
  <c r="W6" i="5" s="1"/>
  <c r="S18" i="5"/>
  <c r="V18" i="5" s="1"/>
  <c r="T28" i="5"/>
  <c r="Q28" i="5"/>
  <c r="U28" i="5" s="1"/>
  <c r="T11" i="5"/>
  <c r="Q11" i="5"/>
  <c r="U11" i="5" s="1"/>
  <c r="W11" i="5" s="1"/>
  <c r="BE57" i="5"/>
  <c r="Q33" i="5"/>
  <c r="U33" i="5" s="1"/>
  <c r="T33" i="5"/>
  <c r="Q65" i="5"/>
  <c r="U65" i="5" s="1"/>
  <c r="T65" i="5"/>
  <c r="BE24" i="5"/>
  <c r="BE56" i="5"/>
  <c r="BE53" i="5"/>
  <c r="S68" i="5"/>
  <c r="V68" i="5" s="1"/>
  <c r="T95" i="5"/>
  <c r="Q95" i="5"/>
  <c r="U95" i="5" s="1"/>
  <c r="T119" i="5"/>
  <c r="Q119" i="5"/>
  <c r="U119" i="5" s="1"/>
  <c r="W119" i="5" s="1"/>
  <c r="BE50" i="5"/>
  <c r="S85" i="5"/>
  <c r="V85" i="5" s="1"/>
  <c r="BE31" i="5"/>
  <c r="BE63" i="5"/>
  <c r="BE36" i="5"/>
  <c r="T74" i="5"/>
  <c r="Q74" i="5"/>
  <c r="U74" i="5" s="1"/>
  <c r="W74" i="5" s="1"/>
  <c r="S86" i="5"/>
  <c r="V86" i="5" s="1"/>
  <c r="T106" i="5"/>
  <c r="Q106" i="5"/>
  <c r="U106" i="5" s="1"/>
  <c r="W106" i="5" s="1"/>
  <c r="S118" i="5"/>
  <c r="V118" i="5" s="1"/>
  <c r="Q84" i="5"/>
  <c r="U84" i="5" s="1"/>
  <c r="T84" i="5"/>
  <c r="Q116" i="5"/>
  <c r="U116" i="5" s="1"/>
  <c r="T116" i="5"/>
  <c r="BE107" i="5"/>
  <c r="Q78" i="5"/>
  <c r="U78" i="5" s="1"/>
  <c r="W78" i="5" s="1"/>
  <c r="T78" i="5"/>
  <c r="S90" i="5"/>
  <c r="V90" i="5" s="1"/>
  <c r="Q110" i="5"/>
  <c r="U110" i="5" s="1"/>
  <c r="W110" i="5" s="1"/>
  <c r="T110" i="5"/>
  <c r="BE93" i="5"/>
  <c r="BE82" i="5"/>
  <c r="BE114" i="5"/>
  <c r="T77" i="5"/>
  <c r="Q77" i="5"/>
  <c r="U77" i="5" s="1"/>
  <c r="W77" i="5" s="1"/>
  <c r="S89" i="5"/>
  <c r="V89" i="5" s="1"/>
  <c r="T109" i="5"/>
  <c r="Q109" i="5"/>
  <c r="U109" i="5" s="1"/>
  <c r="W109" i="5" s="1"/>
  <c r="S125" i="5"/>
  <c r="V125" i="5" s="1"/>
  <c r="T145" i="5"/>
  <c r="Q145" i="5"/>
  <c r="U145" i="5" s="1"/>
  <c r="T155" i="5"/>
  <c r="Q155" i="5"/>
  <c r="U155" i="5" s="1"/>
  <c r="BE136" i="5"/>
  <c r="Q150" i="5"/>
  <c r="U150" i="5" s="1"/>
  <c r="T150" i="5"/>
  <c r="T162" i="5"/>
  <c r="Q162" i="5"/>
  <c r="U162" i="5" s="1"/>
  <c r="W162" i="5" s="1"/>
  <c r="BE133" i="5"/>
  <c r="Q144" i="5"/>
  <c r="U144" i="5" s="1"/>
  <c r="W144" i="5" s="1"/>
  <c r="T144" i="5"/>
  <c r="S145" i="5"/>
  <c r="V145" i="5" s="1"/>
  <c r="S150" i="5"/>
  <c r="V150" i="5" s="1"/>
  <c r="T122" i="5"/>
  <c r="Q122" i="5"/>
  <c r="U122" i="5" s="1"/>
  <c r="W122" i="5" s="1"/>
  <c r="S134" i="5"/>
  <c r="V134" i="5" s="1"/>
  <c r="S168" i="5"/>
  <c r="V168" i="5" s="1"/>
  <c r="BE121" i="5"/>
  <c r="BE158" i="5"/>
  <c r="T171" i="5"/>
  <c r="Q171" i="5"/>
  <c r="U171" i="5" s="1"/>
  <c r="W171" i="5" s="1"/>
  <c r="S197" i="5"/>
  <c r="V197" i="5" s="1"/>
  <c r="BE126" i="5"/>
  <c r="S158" i="5"/>
  <c r="V158" i="5" s="1"/>
  <c r="Q182" i="5"/>
  <c r="U182" i="5" s="1"/>
  <c r="W182" i="5" s="1"/>
  <c r="T182" i="5"/>
  <c r="BE194" i="5"/>
  <c r="Q229" i="5"/>
  <c r="U229" i="5" s="1"/>
  <c r="T229" i="5"/>
  <c r="BE267" i="5"/>
  <c r="T221" i="5"/>
  <c r="Q221" i="5"/>
  <c r="U221" i="5" s="1"/>
  <c r="W221" i="5" s="1"/>
  <c r="S202" i="5"/>
  <c r="V202" i="5" s="1"/>
  <c r="T207" i="5"/>
  <c r="Q207" i="5"/>
  <c r="U207" i="5" s="1"/>
  <c r="BE247" i="5"/>
  <c r="Q187" i="5"/>
  <c r="U187" i="5" s="1"/>
  <c r="T187" i="5"/>
  <c r="BE246" i="5"/>
  <c r="BE201" i="5"/>
  <c r="S207" i="5"/>
  <c r="V207" i="5" s="1"/>
  <c r="S245" i="5"/>
  <c r="V245" i="5" s="1"/>
  <c r="T201" i="5"/>
  <c r="Q201" i="5"/>
  <c r="U201" i="5" s="1"/>
  <c r="T242" i="5"/>
  <c r="Q242" i="5"/>
  <c r="U242" i="5" s="1"/>
  <c r="W242" i="5" s="1"/>
  <c r="Q200" i="5"/>
  <c r="U200" i="5" s="1"/>
  <c r="W200" i="5" s="1"/>
  <c r="T200" i="5"/>
  <c r="Q206" i="5"/>
  <c r="U206" i="5" s="1"/>
  <c r="W206" i="5" s="1"/>
  <c r="T206" i="5"/>
  <c r="BE159" i="5"/>
  <c r="BE191" i="5"/>
  <c r="BE219" i="5"/>
  <c r="Q232" i="5"/>
  <c r="U232" i="5" s="1"/>
  <c r="W232" i="5" s="1"/>
  <c r="T232" i="5"/>
  <c r="T256" i="5"/>
  <c r="Q256" i="5"/>
  <c r="U256" i="5" s="1"/>
  <c r="W256" i="5" s="1"/>
  <c r="S222" i="5"/>
  <c r="V222" i="5" s="1"/>
  <c r="S267" i="5"/>
  <c r="V267" i="5" s="1"/>
  <c r="BE256" i="5"/>
  <c r="G533" i="16"/>
  <c r="AS393" i="16"/>
  <c r="AK393" i="16"/>
  <c r="AQ393" i="16"/>
  <c r="AI393" i="16"/>
  <c r="AW393" i="16"/>
  <c r="AO393" i="16"/>
  <c r="AG393" i="16"/>
  <c r="AV393" i="16"/>
  <c r="AN393" i="16"/>
  <c r="I393" i="16"/>
  <c r="AL393" i="16"/>
  <c r="AJ393" i="16"/>
  <c r="AX393" i="16"/>
  <c r="BD113" i="16" s="1"/>
  <c r="AH393" i="16"/>
  <c r="AU393" i="16"/>
  <c r="AT393" i="16"/>
  <c r="AR393" i="16"/>
  <c r="AM393" i="16"/>
  <c r="AP393" i="16"/>
  <c r="G402" i="16"/>
  <c r="AQ262" i="16"/>
  <c r="AI262" i="16"/>
  <c r="AX262" i="16"/>
  <c r="BC122" i="16" s="1"/>
  <c r="AP262" i="16"/>
  <c r="AH262" i="16"/>
  <c r="AW262" i="16"/>
  <c r="AO262" i="16"/>
  <c r="AG262" i="16"/>
  <c r="AV262" i="16"/>
  <c r="AN262" i="16"/>
  <c r="I262" i="16"/>
  <c r="AU262" i="16"/>
  <c r="AM262" i="16"/>
  <c r="AR262" i="16"/>
  <c r="AJ262" i="16"/>
  <c r="AK262" i="16"/>
  <c r="AT262" i="16"/>
  <c r="AL262" i="16"/>
  <c r="AS262" i="16"/>
  <c r="G483" i="16"/>
  <c r="AS343" i="16"/>
  <c r="AK343" i="16"/>
  <c r="AR343" i="16"/>
  <c r="AJ343" i="16"/>
  <c r="AQ343" i="16"/>
  <c r="AI343" i="16"/>
  <c r="AW343" i="16"/>
  <c r="AO343" i="16"/>
  <c r="AG343" i="16"/>
  <c r="AV343" i="16"/>
  <c r="AN343" i="16"/>
  <c r="I343" i="16"/>
  <c r="AL343" i="16"/>
  <c r="AH343" i="16"/>
  <c r="AX343" i="16"/>
  <c r="BD63" i="16" s="1"/>
  <c r="AU343" i="16"/>
  <c r="AM343" i="16"/>
  <c r="AT343" i="16"/>
  <c r="AP343" i="16"/>
  <c r="G522" i="16"/>
  <c r="AU382" i="16"/>
  <c r="AM382" i="16"/>
  <c r="AQ382" i="16"/>
  <c r="AI382" i="16"/>
  <c r="AX382" i="16"/>
  <c r="BD102" i="16" s="1"/>
  <c r="AP382" i="16"/>
  <c r="AH382" i="16"/>
  <c r="AV382" i="16"/>
  <c r="AJ382" i="16"/>
  <c r="AT382" i="16"/>
  <c r="AG382" i="16"/>
  <c r="AS382" i="16"/>
  <c r="I382" i="16"/>
  <c r="AO382" i="16"/>
  <c r="AN382" i="16"/>
  <c r="AW382" i="16"/>
  <c r="AK382" i="16"/>
  <c r="AR382" i="16"/>
  <c r="AL382" i="16"/>
  <c r="G513" i="16"/>
  <c r="AW373" i="16"/>
  <c r="AO373" i="16"/>
  <c r="AG373" i="16"/>
  <c r="AV373" i="16"/>
  <c r="AN373" i="16"/>
  <c r="I373" i="16"/>
  <c r="AU373" i="16"/>
  <c r="AM373" i="16"/>
  <c r="AS373" i="16"/>
  <c r="AK373" i="16"/>
  <c r="AR373" i="16"/>
  <c r="AJ373" i="16"/>
  <c r="AX373" i="16"/>
  <c r="BD93" i="16" s="1"/>
  <c r="AP373" i="16"/>
  <c r="AH373" i="16"/>
  <c r="AI373" i="16"/>
  <c r="AL373" i="16"/>
  <c r="AQ373" i="16"/>
  <c r="AT373" i="16"/>
  <c r="G520" i="16"/>
  <c r="AQ380" i="16"/>
  <c r="AI380" i="16"/>
  <c r="AU380" i="16"/>
  <c r="AM380" i="16"/>
  <c r="AT380" i="16"/>
  <c r="AL380" i="16"/>
  <c r="AO380" i="16"/>
  <c r="AN380" i="16"/>
  <c r="AX380" i="16"/>
  <c r="BD100" i="16" s="1"/>
  <c r="AK380" i="16"/>
  <c r="AV380" i="16"/>
  <c r="AH380" i="16"/>
  <c r="AS380" i="16"/>
  <c r="AG380" i="16"/>
  <c r="AP380" i="16"/>
  <c r="AW380" i="16"/>
  <c r="AR380" i="16"/>
  <c r="AJ380" i="16"/>
  <c r="I380" i="16"/>
  <c r="AU332" i="16"/>
  <c r="AM332" i="16"/>
  <c r="AS332" i="16"/>
  <c r="AK332" i="16"/>
  <c r="G472" i="16"/>
  <c r="AQ332" i="16"/>
  <c r="AV332" i="16"/>
  <c r="AI332" i="16"/>
  <c r="AT332" i="16"/>
  <c r="AH332" i="16"/>
  <c r="AR332" i="16"/>
  <c r="AG332" i="16"/>
  <c r="AP332" i="16"/>
  <c r="I332" i="16"/>
  <c r="AO332" i="16"/>
  <c r="AW332" i="16"/>
  <c r="AJ332" i="16"/>
  <c r="AX332" i="16"/>
  <c r="BD52" i="16" s="1"/>
  <c r="AN332" i="16"/>
  <c r="AL332" i="16"/>
  <c r="G331" i="16"/>
  <c r="AV191" i="16"/>
  <c r="AN191" i="16"/>
  <c r="I191" i="16"/>
  <c r="AU191" i="16"/>
  <c r="AM191" i="16"/>
  <c r="AT191" i="16"/>
  <c r="AL191" i="16"/>
  <c r="AS191" i="16"/>
  <c r="AK191" i="16"/>
  <c r="AR191" i="16"/>
  <c r="AJ191" i="16"/>
  <c r="AQ191" i="16"/>
  <c r="AI191" i="16"/>
  <c r="AW191" i="16"/>
  <c r="AO191" i="16"/>
  <c r="AG191" i="16"/>
  <c r="AX191" i="16"/>
  <c r="BC51" i="16" s="1"/>
  <c r="AP191" i="16"/>
  <c r="AH191" i="16"/>
  <c r="G315" i="16"/>
  <c r="AV175" i="16"/>
  <c r="AN175" i="16"/>
  <c r="I175" i="16"/>
  <c r="AU175" i="16"/>
  <c r="AM175" i="16"/>
  <c r="AT175" i="16"/>
  <c r="AL175" i="16"/>
  <c r="AS175" i="16"/>
  <c r="AK175" i="16"/>
  <c r="AR175" i="16"/>
  <c r="AJ175" i="16"/>
  <c r="AQ175" i="16"/>
  <c r="AI175" i="16"/>
  <c r="AW175" i="16"/>
  <c r="AO175" i="16"/>
  <c r="AG175" i="16"/>
  <c r="AX175" i="16"/>
  <c r="BC35" i="16" s="1"/>
  <c r="AP175" i="16"/>
  <c r="AH175" i="16"/>
  <c r="G445" i="16"/>
  <c r="AQ305" i="16"/>
  <c r="AI305" i="16"/>
  <c r="AX305" i="16"/>
  <c r="BD25" i="16" s="1"/>
  <c r="AP305" i="16"/>
  <c r="AH305" i="16"/>
  <c r="AW305" i="16"/>
  <c r="AO305" i="16"/>
  <c r="AG305" i="16"/>
  <c r="AV305" i="16"/>
  <c r="AN305" i="16"/>
  <c r="I305" i="16"/>
  <c r="AU305" i="16"/>
  <c r="AM305" i="16"/>
  <c r="AR305" i="16"/>
  <c r="AJ305" i="16"/>
  <c r="AK305" i="16"/>
  <c r="AT305" i="16"/>
  <c r="AL305" i="16"/>
  <c r="AS305" i="16"/>
  <c r="G509" i="16"/>
  <c r="AW369" i="16"/>
  <c r="AO369" i="16"/>
  <c r="AG369" i="16"/>
  <c r="AV369" i="16"/>
  <c r="AN369" i="16"/>
  <c r="I369" i="16"/>
  <c r="AU369" i="16"/>
  <c r="AM369" i="16"/>
  <c r="AS369" i="16"/>
  <c r="AK369" i="16"/>
  <c r="AR369" i="16"/>
  <c r="AJ369" i="16"/>
  <c r="AX369" i="16"/>
  <c r="BD89" i="16" s="1"/>
  <c r="AP369" i="16"/>
  <c r="AH369" i="16"/>
  <c r="AT369" i="16"/>
  <c r="AQ369" i="16"/>
  <c r="AL369" i="16"/>
  <c r="AI369" i="16"/>
  <c r="G411" i="16"/>
  <c r="AS271" i="16"/>
  <c r="AK271" i="16"/>
  <c r="AR271" i="16"/>
  <c r="AJ271" i="16"/>
  <c r="AQ271" i="16"/>
  <c r="AI271" i="16"/>
  <c r="AX271" i="16"/>
  <c r="BC131" i="16" s="1"/>
  <c r="AP271" i="16"/>
  <c r="AH271" i="16"/>
  <c r="AW271" i="16"/>
  <c r="AO271" i="16"/>
  <c r="AG271" i="16"/>
  <c r="AT271" i="16"/>
  <c r="AL271" i="16"/>
  <c r="AM271" i="16"/>
  <c r="I271" i="16"/>
  <c r="AV271" i="16"/>
  <c r="AN271" i="16"/>
  <c r="AU271" i="16"/>
  <c r="G476" i="16"/>
  <c r="AU336" i="16"/>
  <c r="AM336" i="16"/>
  <c r="AT336" i="16"/>
  <c r="AL336" i="16"/>
  <c r="AS336" i="16"/>
  <c r="AK336" i="16"/>
  <c r="AQ336" i="16"/>
  <c r="AI336" i="16"/>
  <c r="AX336" i="16"/>
  <c r="BD56" i="16" s="1"/>
  <c r="AP336" i="16"/>
  <c r="AH336" i="16"/>
  <c r="AO336" i="16"/>
  <c r="AN336" i="16"/>
  <c r="AJ336" i="16"/>
  <c r="AG336" i="16"/>
  <c r="I336" i="16"/>
  <c r="AR336" i="16"/>
  <c r="AW336" i="16"/>
  <c r="AV336" i="16"/>
  <c r="G491" i="16"/>
  <c r="AS351" i="16"/>
  <c r="AK351" i="16"/>
  <c r="AR351" i="16"/>
  <c r="AJ351" i="16"/>
  <c r="AQ351" i="16"/>
  <c r="AI351" i="16"/>
  <c r="AW351" i="16"/>
  <c r="AO351" i="16"/>
  <c r="AG351" i="16"/>
  <c r="AV351" i="16"/>
  <c r="AN351" i="16"/>
  <c r="I351" i="16"/>
  <c r="AT351" i="16"/>
  <c r="AL351" i="16"/>
  <c r="AM351" i="16"/>
  <c r="AH351" i="16"/>
  <c r="AP351" i="16"/>
  <c r="AX351" i="16"/>
  <c r="BD71" i="16" s="1"/>
  <c r="AU351" i="16"/>
  <c r="G407" i="16"/>
  <c r="AS267" i="16"/>
  <c r="AK267" i="16"/>
  <c r="AR267" i="16"/>
  <c r="AJ267" i="16"/>
  <c r="AQ267" i="16"/>
  <c r="AI267" i="16"/>
  <c r="AX267" i="16"/>
  <c r="BC127" i="16" s="1"/>
  <c r="AP267" i="16"/>
  <c r="AH267" i="16"/>
  <c r="AW267" i="16"/>
  <c r="AO267" i="16"/>
  <c r="AG267" i="16"/>
  <c r="AT267" i="16"/>
  <c r="AL267" i="16"/>
  <c r="AV267" i="16"/>
  <c r="AU267" i="16"/>
  <c r="AN267" i="16"/>
  <c r="AM267" i="16"/>
  <c r="I267" i="16"/>
  <c r="G482" i="16"/>
  <c r="AQ342" i="16"/>
  <c r="AI342" i="16"/>
  <c r="AX342" i="16"/>
  <c r="BD62" i="16" s="1"/>
  <c r="AP342" i="16"/>
  <c r="AH342" i="16"/>
  <c r="AW342" i="16"/>
  <c r="AO342" i="16"/>
  <c r="AG342" i="16"/>
  <c r="AU342" i="16"/>
  <c r="AM342" i="16"/>
  <c r="AT342" i="16"/>
  <c r="AL342" i="16"/>
  <c r="AK342" i="16"/>
  <c r="AJ342" i="16"/>
  <c r="I342" i="16"/>
  <c r="AV342" i="16"/>
  <c r="AN342" i="16"/>
  <c r="AS342" i="16"/>
  <c r="AR342" i="16"/>
  <c r="G486" i="16"/>
  <c r="AQ346" i="16"/>
  <c r="AI346" i="16"/>
  <c r="AX346" i="16"/>
  <c r="BD66" i="16" s="1"/>
  <c r="AP346" i="16"/>
  <c r="AH346" i="16"/>
  <c r="AW346" i="16"/>
  <c r="AO346" i="16"/>
  <c r="AG346" i="16"/>
  <c r="AU346" i="16"/>
  <c r="AM346" i="16"/>
  <c r="AT346" i="16"/>
  <c r="AL346" i="16"/>
  <c r="AJ346" i="16"/>
  <c r="I346" i="16"/>
  <c r="AV346" i="16"/>
  <c r="AS346" i="16"/>
  <c r="AK346" i="16"/>
  <c r="AR346" i="16"/>
  <c r="AN346" i="16"/>
  <c r="G440" i="16"/>
  <c r="AW300" i="16"/>
  <c r="AO300" i="16"/>
  <c r="AG300" i="16"/>
  <c r="AV300" i="16"/>
  <c r="AN300" i="16"/>
  <c r="I300" i="16"/>
  <c r="AU300" i="16"/>
  <c r="AM300" i="16"/>
  <c r="AT300" i="16"/>
  <c r="AL300" i="16"/>
  <c r="AS300" i="16"/>
  <c r="AK300" i="16"/>
  <c r="AX300" i="16"/>
  <c r="BD20" i="16" s="1"/>
  <c r="AP300" i="16"/>
  <c r="AH300" i="16"/>
  <c r="AR300" i="16"/>
  <c r="AQ300" i="16"/>
  <c r="AJ300" i="16"/>
  <c r="AI300" i="16"/>
  <c r="G287" i="16"/>
  <c r="AT147" i="16"/>
  <c r="AL147" i="16"/>
  <c r="AS147" i="16"/>
  <c r="AK147" i="16"/>
  <c r="AR147" i="16"/>
  <c r="AJ147" i="16"/>
  <c r="AQ147" i="16"/>
  <c r="AI147" i="16"/>
  <c r="AW147" i="16"/>
  <c r="AO147" i="16"/>
  <c r="AG147" i="16"/>
  <c r="AU147" i="16"/>
  <c r="AP147" i="16"/>
  <c r="AN147" i="16"/>
  <c r="AM147" i="16"/>
  <c r="AH147" i="16"/>
  <c r="I147" i="16"/>
  <c r="AV147" i="16"/>
  <c r="AX147" i="16"/>
  <c r="BC7" i="16" s="1"/>
  <c r="G330" i="16"/>
  <c r="AT190" i="16"/>
  <c r="AL190" i="16"/>
  <c r="AS190" i="16"/>
  <c r="AK190" i="16"/>
  <c r="AR190" i="16"/>
  <c r="AJ190" i="16"/>
  <c r="AQ190" i="16"/>
  <c r="AI190" i="16"/>
  <c r="AX190" i="16"/>
  <c r="BC50" i="16" s="1"/>
  <c r="AP190" i="16"/>
  <c r="AH190" i="16"/>
  <c r="AW190" i="16"/>
  <c r="AO190" i="16"/>
  <c r="AG190" i="16"/>
  <c r="AU190" i="16"/>
  <c r="AM190" i="16"/>
  <c r="AN190" i="16"/>
  <c r="I190" i="16"/>
  <c r="AV190" i="16"/>
  <c r="AT178" i="16"/>
  <c r="AL178" i="16"/>
  <c r="AS178" i="16"/>
  <c r="AK178" i="16"/>
  <c r="G318" i="16"/>
  <c r="AR178" i="16"/>
  <c r="AJ178" i="16"/>
  <c r="AQ178" i="16"/>
  <c r="AI178" i="16"/>
  <c r="AX178" i="16"/>
  <c r="BC38" i="16" s="1"/>
  <c r="AP178" i="16"/>
  <c r="AH178" i="16"/>
  <c r="AW178" i="16"/>
  <c r="AO178" i="16"/>
  <c r="AG178" i="16"/>
  <c r="AU178" i="16"/>
  <c r="AM178" i="16"/>
  <c r="AV178" i="16"/>
  <c r="I178" i="16"/>
  <c r="AN178" i="16"/>
  <c r="G347" i="16"/>
  <c r="AV207" i="16"/>
  <c r="AN207" i="16"/>
  <c r="I207" i="16"/>
  <c r="AU207" i="16"/>
  <c r="AM207" i="16"/>
  <c r="AT207" i="16"/>
  <c r="AL207" i="16"/>
  <c r="AS207" i="16"/>
  <c r="AK207" i="16"/>
  <c r="AR207" i="16"/>
  <c r="AJ207" i="16"/>
  <c r="AQ207" i="16"/>
  <c r="AI207" i="16"/>
  <c r="AW207" i="16"/>
  <c r="AO207" i="16"/>
  <c r="AG207" i="16"/>
  <c r="AX207" i="16"/>
  <c r="BC67" i="16" s="1"/>
  <c r="AP207" i="16"/>
  <c r="AH207" i="16"/>
  <c r="G312" i="16"/>
  <c r="AX172" i="16"/>
  <c r="BC32" i="16" s="1"/>
  <c r="AP172" i="16"/>
  <c r="AH172" i="16"/>
  <c r="AW172" i="16"/>
  <c r="AO172" i="16"/>
  <c r="AG172" i="16"/>
  <c r="AV172" i="16"/>
  <c r="AN172" i="16"/>
  <c r="I172" i="16"/>
  <c r="AU172" i="16"/>
  <c r="AM172" i="16"/>
  <c r="AT172" i="16"/>
  <c r="AL172" i="16"/>
  <c r="AS172" i="16"/>
  <c r="AK172" i="16"/>
  <c r="AQ172" i="16"/>
  <c r="AI172" i="16"/>
  <c r="AR172" i="16"/>
  <c r="AJ172" i="16"/>
  <c r="H10" i="10"/>
  <c r="D10" i="10"/>
  <c r="BE10" i="5"/>
  <c r="T36" i="5"/>
  <c r="Q36" i="5"/>
  <c r="U36" i="5" s="1"/>
  <c r="W36" i="5" s="1"/>
  <c r="T13" i="5"/>
  <c r="Q13" i="5"/>
  <c r="U13" i="5" s="1"/>
  <c r="W13" i="5" s="1"/>
  <c r="BE17" i="5"/>
  <c r="BE73" i="5"/>
  <c r="S8" i="5"/>
  <c r="V8" i="5" s="1"/>
  <c r="S5" i="5"/>
  <c r="V5" i="5" s="1"/>
  <c r="S24" i="5"/>
  <c r="V24" i="5" s="1"/>
  <c r="BE5" i="5"/>
  <c r="BE27" i="5"/>
  <c r="BE59" i="5"/>
  <c r="T73" i="5"/>
  <c r="Q73" i="5"/>
  <c r="U73" i="5" s="1"/>
  <c r="W73" i="5" s="1"/>
  <c r="T87" i="5"/>
  <c r="Q87" i="5"/>
  <c r="U87" i="5" s="1"/>
  <c r="W87" i="5" s="1"/>
  <c r="S99" i="5"/>
  <c r="V99" i="5" s="1"/>
  <c r="T103" i="5"/>
  <c r="Q103" i="5"/>
  <c r="U103" i="5" s="1"/>
  <c r="Q54" i="5"/>
  <c r="U54" i="5" s="1"/>
  <c r="W54" i="5" s="1"/>
  <c r="T54" i="5"/>
  <c r="S31" i="5"/>
  <c r="V31" i="5" s="1"/>
  <c r="Q51" i="5"/>
  <c r="U51" i="5" s="1"/>
  <c r="W51" i="5" s="1"/>
  <c r="T51" i="5"/>
  <c r="S63" i="5"/>
  <c r="V63" i="5" s="1"/>
  <c r="S66" i="5"/>
  <c r="V66" i="5" s="1"/>
  <c r="S28" i="5"/>
  <c r="V28" i="5" s="1"/>
  <c r="T48" i="5"/>
  <c r="Q48" i="5"/>
  <c r="U48" i="5" s="1"/>
  <c r="W48" i="5" s="1"/>
  <c r="S60" i="5"/>
  <c r="V60" i="5" s="1"/>
  <c r="BE105" i="5"/>
  <c r="T29" i="5"/>
  <c r="Q29" i="5"/>
  <c r="U29" i="5" s="1"/>
  <c r="W29" i="5" s="1"/>
  <c r="S41" i="5"/>
  <c r="V41" i="5" s="1"/>
  <c r="T61" i="5"/>
  <c r="Q61" i="5"/>
  <c r="U61" i="5" s="1"/>
  <c r="W61" i="5" s="1"/>
  <c r="Q70" i="5"/>
  <c r="U70" i="5" s="1"/>
  <c r="W70" i="5" s="1"/>
  <c r="T70" i="5"/>
  <c r="T34" i="5"/>
  <c r="Q34" i="5"/>
  <c r="U34" i="5" s="1"/>
  <c r="W34" i="5" s="1"/>
  <c r="S46" i="5"/>
  <c r="V46" i="5" s="1"/>
  <c r="BE66" i="5"/>
  <c r="BE100" i="5"/>
  <c r="BE135" i="5"/>
  <c r="BE78" i="5"/>
  <c r="BE110" i="5"/>
  <c r="Q105" i="5"/>
  <c r="U105" i="5" s="1"/>
  <c r="W105" i="5" s="1"/>
  <c r="T105" i="5"/>
  <c r="S117" i="5"/>
  <c r="V117" i="5" s="1"/>
  <c r="BE104" i="5"/>
  <c r="S71" i="5"/>
  <c r="V71" i="5" s="1"/>
  <c r="Q91" i="5"/>
  <c r="U91" i="5" s="1"/>
  <c r="W91" i="5" s="1"/>
  <c r="T91" i="5"/>
  <c r="S103" i="5"/>
  <c r="V103" i="5" s="1"/>
  <c r="T80" i="5"/>
  <c r="Q80" i="5"/>
  <c r="U80" i="5" s="1"/>
  <c r="W80" i="5" s="1"/>
  <c r="S92" i="5"/>
  <c r="V92" i="5" s="1"/>
  <c r="T112" i="5"/>
  <c r="Q112" i="5"/>
  <c r="U112" i="5" s="1"/>
  <c r="W112" i="5" s="1"/>
  <c r="BE71" i="5"/>
  <c r="BE103" i="5"/>
  <c r="BE139" i="5"/>
  <c r="BE148" i="5"/>
  <c r="T188" i="5"/>
  <c r="Q188" i="5"/>
  <c r="U188" i="5" s="1"/>
  <c r="W188" i="5" s="1"/>
  <c r="T134" i="5"/>
  <c r="Q134" i="5"/>
  <c r="U134" i="5" s="1"/>
  <c r="W134" i="5" s="1"/>
  <c r="BE166" i="5"/>
  <c r="Q131" i="5"/>
  <c r="U131" i="5" s="1"/>
  <c r="T131" i="5"/>
  <c r="BE149" i="5"/>
  <c r="BE138" i="5"/>
  <c r="BE178" i="5"/>
  <c r="S174" i="5"/>
  <c r="V174" i="5" s="1"/>
  <c r="S131" i="5"/>
  <c r="V131" i="5" s="1"/>
  <c r="BE164" i="5"/>
  <c r="T124" i="5"/>
  <c r="Q124" i="5"/>
  <c r="U124" i="5" s="1"/>
  <c r="W124" i="5" s="1"/>
  <c r="S136" i="5"/>
  <c r="V136" i="5" s="1"/>
  <c r="BE195" i="5"/>
  <c r="Q214" i="5"/>
  <c r="U214" i="5" s="1"/>
  <c r="T214" i="5"/>
  <c r="BE241" i="5"/>
  <c r="BE185" i="5"/>
  <c r="BE209" i="5"/>
  <c r="T199" i="5"/>
  <c r="Q199" i="5"/>
  <c r="U199" i="5" s="1"/>
  <c r="W199" i="5" s="1"/>
  <c r="BE197" i="5"/>
  <c r="T208" i="5"/>
  <c r="Q208" i="5"/>
  <c r="U208" i="5" s="1"/>
  <c r="W208" i="5" s="1"/>
  <c r="S228" i="5"/>
  <c r="V228" i="5" s="1"/>
  <c r="T225" i="5"/>
  <c r="Q225" i="5"/>
  <c r="U225" i="5" s="1"/>
  <c r="W225" i="5" s="1"/>
  <c r="BE227" i="5"/>
  <c r="T234" i="5"/>
  <c r="Q234" i="5"/>
  <c r="U234" i="5" s="1"/>
  <c r="BE202" i="5"/>
  <c r="Q249" i="5"/>
  <c r="U249" i="5" s="1"/>
  <c r="W249" i="5" s="1"/>
  <c r="T249" i="5"/>
  <c r="S272" i="5"/>
  <c r="V272" i="5" s="1"/>
  <c r="S219" i="5"/>
  <c r="V219" i="5" s="1"/>
  <c r="T237" i="5"/>
  <c r="Q237" i="5"/>
  <c r="U237" i="5" s="1"/>
  <c r="W237" i="5" s="1"/>
  <c r="BE238" i="5"/>
  <c r="BE243" i="5"/>
  <c r="S251" i="5"/>
  <c r="V251" i="5" s="1"/>
  <c r="BE251" i="5"/>
  <c r="Q268" i="5"/>
  <c r="U268" i="5" s="1"/>
  <c r="W268" i="5" s="1"/>
  <c r="T268" i="5"/>
  <c r="S269" i="5"/>
  <c r="V269" i="5" s="1"/>
  <c r="T220" i="5"/>
  <c r="Q220" i="5"/>
  <c r="U220" i="5" s="1"/>
  <c r="W220" i="5" s="1"/>
  <c r="Q274" i="5"/>
  <c r="U274" i="5" s="1"/>
  <c r="W274" i="5" s="1"/>
  <c r="T274" i="5"/>
  <c r="Q157" i="5"/>
  <c r="U157" i="5" s="1"/>
  <c r="W157" i="5" s="1"/>
  <c r="T157" i="5"/>
  <c r="S169" i="5"/>
  <c r="V169" i="5" s="1"/>
  <c r="T189" i="5"/>
  <c r="Q189" i="5"/>
  <c r="U189" i="5" s="1"/>
  <c r="W189" i="5" s="1"/>
  <c r="S201" i="5"/>
  <c r="V201" i="5" s="1"/>
  <c r="BE225" i="5"/>
  <c r="Q257" i="5"/>
  <c r="U257" i="5" s="1"/>
  <c r="W257" i="5" s="1"/>
  <c r="T257" i="5"/>
  <c r="S260" i="5"/>
  <c r="V260" i="5" s="1"/>
  <c r="S244" i="5"/>
  <c r="V244" i="5" s="1"/>
  <c r="S273" i="5"/>
  <c r="V273" i="5" s="1"/>
  <c r="S234" i="5"/>
  <c r="V234" i="5" s="1"/>
  <c r="T254" i="5"/>
  <c r="Q254" i="5"/>
  <c r="U254" i="5" s="1"/>
  <c r="W254" i="5" s="1"/>
  <c r="S266" i="5"/>
  <c r="V266" i="5" s="1"/>
  <c r="G451" i="16"/>
  <c r="AU311" i="16"/>
  <c r="AM311" i="16"/>
  <c r="AT311" i="16"/>
  <c r="AL311" i="16"/>
  <c r="AS311" i="16"/>
  <c r="AK311" i="16"/>
  <c r="AR311" i="16"/>
  <c r="AJ311" i="16"/>
  <c r="AQ311" i="16"/>
  <c r="AI311" i="16"/>
  <c r="AV311" i="16"/>
  <c r="AN311" i="16"/>
  <c r="I311" i="16"/>
  <c r="AG311" i="16"/>
  <c r="AX311" i="16"/>
  <c r="BD31" i="16" s="1"/>
  <c r="AW311" i="16"/>
  <c r="AP311" i="16"/>
  <c r="AH311" i="16"/>
  <c r="AO311" i="16"/>
  <c r="G549" i="16"/>
  <c r="AT409" i="16"/>
  <c r="AL409" i="16"/>
  <c r="AS409" i="16"/>
  <c r="AK409" i="16"/>
  <c r="AR409" i="16"/>
  <c r="AJ409" i="16"/>
  <c r="AQ409" i="16"/>
  <c r="AI409" i="16"/>
  <c r="AW409" i="16"/>
  <c r="AO409" i="16"/>
  <c r="AG409" i="16"/>
  <c r="AV409" i="16"/>
  <c r="AN409" i="16"/>
  <c r="I409" i="16"/>
  <c r="AX409" i="16"/>
  <c r="BD129" i="16" s="1"/>
  <c r="AU409" i="16"/>
  <c r="AP409" i="16"/>
  <c r="AM409" i="16"/>
  <c r="AH409" i="16"/>
  <c r="G552" i="16"/>
  <c r="AR412" i="16"/>
  <c r="AJ412" i="16"/>
  <c r="AQ412" i="16"/>
  <c r="AI412" i="16"/>
  <c r="AX412" i="16"/>
  <c r="BD132" i="16" s="1"/>
  <c r="AP412" i="16"/>
  <c r="AH412" i="16"/>
  <c r="AW412" i="16"/>
  <c r="AO412" i="16"/>
  <c r="AG412" i="16"/>
  <c r="AU412" i="16"/>
  <c r="AM412" i="16"/>
  <c r="AT412" i="16"/>
  <c r="AL412" i="16"/>
  <c r="AV412" i="16"/>
  <c r="AS412" i="16"/>
  <c r="AN412" i="16"/>
  <c r="AK412" i="16"/>
  <c r="I412" i="16"/>
  <c r="G461" i="16"/>
  <c r="AQ321" i="16"/>
  <c r="AI321" i="16"/>
  <c r="AX321" i="16"/>
  <c r="BD41" i="16" s="1"/>
  <c r="AP321" i="16"/>
  <c r="AH321" i="16"/>
  <c r="AW321" i="16"/>
  <c r="AO321" i="16"/>
  <c r="AG321" i="16"/>
  <c r="AV321" i="16"/>
  <c r="AN321" i="16"/>
  <c r="I321" i="16"/>
  <c r="AU321" i="16"/>
  <c r="AM321" i="16"/>
  <c r="AR321" i="16"/>
  <c r="AJ321" i="16"/>
  <c r="AK321" i="16"/>
  <c r="AT321" i="16"/>
  <c r="AL321" i="16"/>
  <c r="AS321" i="16"/>
  <c r="G410" i="16"/>
  <c r="AQ270" i="16"/>
  <c r="AI270" i="16"/>
  <c r="AX270" i="16"/>
  <c r="BC130" i="16" s="1"/>
  <c r="AP270" i="16"/>
  <c r="AH270" i="16"/>
  <c r="AW270" i="16"/>
  <c r="AO270" i="16"/>
  <c r="AG270" i="16"/>
  <c r="AV270" i="16"/>
  <c r="AN270" i="16"/>
  <c r="I270" i="16"/>
  <c r="AU270" i="16"/>
  <c r="AM270" i="16"/>
  <c r="AR270" i="16"/>
  <c r="AJ270" i="16"/>
  <c r="AK270" i="16"/>
  <c r="AT270" i="16"/>
  <c r="AL270" i="16"/>
  <c r="AS270" i="16"/>
  <c r="G524" i="16"/>
  <c r="AQ384" i="16"/>
  <c r="AI384" i="16"/>
  <c r="AW384" i="16"/>
  <c r="AO384" i="16"/>
  <c r="AU384" i="16"/>
  <c r="AM384" i="16"/>
  <c r="AT384" i="16"/>
  <c r="AL384" i="16"/>
  <c r="AR384" i="16"/>
  <c r="AP384" i="16"/>
  <c r="AN384" i="16"/>
  <c r="AJ384" i="16"/>
  <c r="AX384" i="16"/>
  <c r="BD104" i="16" s="1"/>
  <c r="AH384" i="16"/>
  <c r="AS384" i="16"/>
  <c r="I384" i="16"/>
  <c r="AV384" i="16"/>
  <c r="AK384" i="16"/>
  <c r="AG384" i="16"/>
  <c r="AW328" i="16"/>
  <c r="AO328" i="16"/>
  <c r="AG328" i="16"/>
  <c r="AV328" i="16"/>
  <c r="AN328" i="16"/>
  <c r="I328" i="16"/>
  <c r="AU328" i="16"/>
  <c r="AM328" i="16"/>
  <c r="AT328" i="16"/>
  <c r="AL328" i="16"/>
  <c r="G468" i="16"/>
  <c r="AS328" i="16"/>
  <c r="AK328" i="16"/>
  <c r="AX328" i="16"/>
  <c r="BD48" i="16" s="1"/>
  <c r="AP328" i="16"/>
  <c r="AH328" i="16"/>
  <c r="AQ328" i="16"/>
  <c r="AJ328" i="16"/>
  <c r="AI328" i="16"/>
  <c r="AR328" i="16"/>
  <c r="AS235" i="16"/>
  <c r="AK235" i="16"/>
  <c r="AR235" i="16"/>
  <c r="AJ235" i="16"/>
  <c r="AQ235" i="16"/>
  <c r="AI235" i="16"/>
  <c r="AX235" i="16"/>
  <c r="BC95" i="16" s="1"/>
  <c r="AP235" i="16"/>
  <c r="AH235" i="16"/>
  <c r="AW235" i="16"/>
  <c r="AO235" i="16"/>
  <c r="AG235" i="16"/>
  <c r="AT235" i="16"/>
  <c r="AL235" i="16"/>
  <c r="AV235" i="16"/>
  <c r="AU235" i="16"/>
  <c r="AN235" i="16"/>
  <c r="AM235" i="16"/>
  <c r="I235" i="16"/>
  <c r="G375" i="16"/>
  <c r="G278" i="16"/>
  <c r="AW138" i="16"/>
  <c r="AO138" i="16"/>
  <c r="AG138" i="16"/>
  <c r="AU138" i="16"/>
  <c r="AM138" i="16"/>
  <c r="AT138" i="16"/>
  <c r="AL138" i="16"/>
  <c r="F138" i="16"/>
  <c r="F278" i="16" s="1"/>
  <c r="F418" i="16" s="1"/>
  <c r="F558" i="16" s="1"/>
  <c r="F698" i="16" s="1"/>
  <c r="AR138" i="16"/>
  <c r="AJ138" i="16"/>
  <c r="AV138" i="16"/>
  <c r="I138" i="16"/>
  <c r="AS138" i="16"/>
  <c r="AQ138" i="16"/>
  <c r="AP138" i="16"/>
  <c r="AN138" i="16"/>
  <c r="AK138" i="16"/>
  <c r="AX138" i="16"/>
  <c r="AH138" i="16"/>
  <c r="AI138" i="16"/>
  <c r="G521" i="16"/>
  <c r="AS381" i="16"/>
  <c r="AK381" i="16"/>
  <c r="AW381" i="16"/>
  <c r="AO381" i="16"/>
  <c r="AG381" i="16"/>
  <c r="AV381" i="16"/>
  <c r="AN381" i="16"/>
  <c r="I381" i="16"/>
  <c r="AR381" i="16"/>
  <c r="AQ381" i="16"/>
  <c r="AP381" i="16"/>
  <c r="AL381" i="16"/>
  <c r="AX381" i="16"/>
  <c r="BD101" i="16" s="1"/>
  <c r="AJ381" i="16"/>
  <c r="AT381" i="16"/>
  <c r="AH381" i="16"/>
  <c r="AI381" i="16"/>
  <c r="AM381" i="16"/>
  <c r="AU381" i="16"/>
  <c r="G555" i="16"/>
  <c r="AX415" i="16"/>
  <c r="BD135" i="16" s="1"/>
  <c r="AP415" i="16"/>
  <c r="AH415" i="16"/>
  <c r="AW415" i="16"/>
  <c r="AO415" i="16"/>
  <c r="AG415" i="16"/>
  <c r="AV415" i="16"/>
  <c r="AN415" i="16"/>
  <c r="I415" i="16"/>
  <c r="AU415" i="16"/>
  <c r="AM415" i="16"/>
  <c r="AS415" i="16"/>
  <c r="AK415" i="16"/>
  <c r="AR415" i="16"/>
  <c r="AJ415" i="16"/>
  <c r="AT415" i="16"/>
  <c r="AQ415" i="16"/>
  <c r="AL415" i="16"/>
  <c r="AI415" i="16"/>
  <c r="G528" i="16"/>
  <c r="AQ388" i="16"/>
  <c r="AI388" i="16"/>
  <c r="AW388" i="16"/>
  <c r="AO388" i="16"/>
  <c r="AG388" i="16"/>
  <c r="AU388" i="16"/>
  <c r="AM388" i="16"/>
  <c r="AT388" i="16"/>
  <c r="AL388" i="16"/>
  <c r="AJ388" i="16"/>
  <c r="AX388" i="16"/>
  <c r="BD108" i="16" s="1"/>
  <c r="AH388" i="16"/>
  <c r="AV388" i="16"/>
  <c r="I388" i="16"/>
  <c r="AR388" i="16"/>
  <c r="AP388" i="16"/>
  <c r="AK388" i="16"/>
  <c r="AS388" i="16"/>
  <c r="AN388" i="16"/>
  <c r="G488" i="16"/>
  <c r="AU348" i="16"/>
  <c r="AM348" i="16"/>
  <c r="AT348" i="16"/>
  <c r="AL348" i="16"/>
  <c r="AS348" i="16"/>
  <c r="AK348" i="16"/>
  <c r="AQ348" i="16"/>
  <c r="AI348" i="16"/>
  <c r="AX348" i="16"/>
  <c r="BD68" i="16" s="1"/>
  <c r="AP348" i="16"/>
  <c r="AH348" i="16"/>
  <c r="AV348" i="16"/>
  <c r="AN348" i="16"/>
  <c r="I348" i="16"/>
  <c r="AO348" i="16"/>
  <c r="AJ348" i="16"/>
  <c r="AG348" i="16"/>
  <c r="AR348" i="16"/>
  <c r="AW348" i="16"/>
  <c r="G398" i="16"/>
  <c r="AQ258" i="16"/>
  <c r="AI258" i="16"/>
  <c r="AX258" i="16"/>
  <c r="BC118" i="16" s="1"/>
  <c r="AP258" i="16"/>
  <c r="AH258" i="16"/>
  <c r="AW258" i="16"/>
  <c r="AO258" i="16"/>
  <c r="AG258" i="16"/>
  <c r="AV258" i="16"/>
  <c r="AN258" i="16"/>
  <c r="I258" i="16"/>
  <c r="AU258" i="16"/>
  <c r="AM258" i="16"/>
  <c r="AR258" i="16"/>
  <c r="AJ258" i="16"/>
  <c r="AT258" i="16"/>
  <c r="AS258" i="16"/>
  <c r="AL258" i="16"/>
  <c r="AK258" i="16"/>
  <c r="G316" i="16"/>
  <c r="AX176" i="16"/>
  <c r="BC36" i="16" s="1"/>
  <c r="AP176" i="16"/>
  <c r="AH176" i="16"/>
  <c r="AW176" i="16"/>
  <c r="AO176" i="16"/>
  <c r="AG176" i="16"/>
  <c r="AV176" i="16"/>
  <c r="AN176" i="16"/>
  <c r="I176" i="16"/>
  <c r="AU176" i="16"/>
  <c r="AM176" i="16"/>
  <c r="AT176" i="16"/>
  <c r="AL176" i="16"/>
  <c r="AS176" i="16"/>
  <c r="AK176" i="16"/>
  <c r="AQ176" i="16"/>
  <c r="AI176" i="16"/>
  <c r="AJ176" i="16"/>
  <c r="AR176" i="16"/>
  <c r="G442" i="16"/>
  <c r="AS302" i="16"/>
  <c r="AK302" i="16"/>
  <c r="AR302" i="16"/>
  <c r="AJ302" i="16"/>
  <c r="AQ302" i="16"/>
  <c r="AI302" i="16"/>
  <c r="AX302" i="16"/>
  <c r="BD22" i="16" s="1"/>
  <c r="AP302" i="16"/>
  <c r="AH302" i="16"/>
  <c r="AW302" i="16"/>
  <c r="AO302" i="16"/>
  <c r="AG302" i="16"/>
  <c r="AT302" i="16"/>
  <c r="AL302" i="16"/>
  <c r="AM302" i="16"/>
  <c r="I302" i="16"/>
  <c r="AV302" i="16"/>
  <c r="AN302" i="16"/>
  <c r="AU302" i="16"/>
  <c r="G449" i="16"/>
  <c r="AQ309" i="16"/>
  <c r="AI309" i="16"/>
  <c r="AX309" i="16"/>
  <c r="BD29" i="16" s="1"/>
  <c r="AP309" i="16"/>
  <c r="AH309" i="16"/>
  <c r="AW309" i="16"/>
  <c r="AO309" i="16"/>
  <c r="AG309" i="16"/>
  <c r="AV309" i="16"/>
  <c r="AN309" i="16"/>
  <c r="I309" i="16"/>
  <c r="AU309" i="16"/>
  <c r="AM309" i="16"/>
  <c r="AR309" i="16"/>
  <c r="AJ309" i="16"/>
  <c r="AS309" i="16"/>
  <c r="AL309" i="16"/>
  <c r="AK309" i="16"/>
  <c r="AT309" i="16"/>
  <c r="G395" i="16"/>
  <c r="AS255" i="16"/>
  <c r="AK255" i="16"/>
  <c r="AR255" i="16"/>
  <c r="AJ255" i="16"/>
  <c r="AQ255" i="16"/>
  <c r="AI255" i="16"/>
  <c r="AX255" i="16"/>
  <c r="BC115" i="16" s="1"/>
  <c r="AP255" i="16"/>
  <c r="AH255" i="16"/>
  <c r="AW255" i="16"/>
  <c r="AO255" i="16"/>
  <c r="AG255" i="16"/>
  <c r="AT255" i="16"/>
  <c r="AL255" i="16"/>
  <c r="AM255" i="16"/>
  <c r="I255" i="16"/>
  <c r="AV255" i="16"/>
  <c r="AN255" i="16"/>
  <c r="AU255" i="16"/>
  <c r="G387" i="16"/>
  <c r="AS247" i="16"/>
  <c r="AK247" i="16"/>
  <c r="AR247" i="16"/>
  <c r="AJ247" i="16"/>
  <c r="AQ247" i="16"/>
  <c r="AI247" i="16"/>
  <c r="AX247" i="16"/>
  <c r="BC107" i="16" s="1"/>
  <c r="AP247" i="16"/>
  <c r="AH247" i="16"/>
  <c r="AW247" i="16"/>
  <c r="AO247" i="16"/>
  <c r="AG247" i="16"/>
  <c r="AT247" i="16"/>
  <c r="AL247" i="16"/>
  <c r="AM247" i="16"/>
  <c r="I247" i="16"/>
  <c r="AV247" i="16"/>
  <c r="AN247" i="16"/>
  <c r="AU247" i="16"/>
  <c r="G317" i="16"/>
  <c r="AR177" i="16"/>
  <c r="AJ177" i="16"/>
  <c r="AQ177" i="16"/>
  <c r="AI177" i="16"/>
  <c r="AX177" i="16"/>
  <c r="BC37" i="16" s="1"/>
  <c r="AP177" i="16"/>
  <c r="AH177" i="16"/>
  <c r="AW177" i="16"/>
  <c r="AO177" i="16"/>
  <c r="AG177" i="16"/>
  <c r="AV177" i="16"/>
  <c r="AN177" i="16"/>
  <c r="I177" i="16"/>
  <c r="AU177" i="16"/>
  <c r="AM177" i="16"/>
  <c r="AS177" i="16"/>
  <c r="AK177" i="16"/>
  <c r="AT177" i="16"/>
  <c r="AL177" i="16"/>
  <c r="AT182" i="16"/>
  <c r="AL182" i="16"/>
  <c r="AS182" i="16"/>
  <c r="AK182" i="16"/>
  <c r="AR182" i="16"/>
  <c r="AJ182" i="16"/>
  <c r="AQ182" i="16"/>
  <c r="AI182" i="16"/>
  <c r="G322" i="16"/>
  <c r="AX182" i="16"/>
  <c r="BC42" i="16" s="1"/>
  <c r="AP182" i="16"/>
  <c r="AH182" i="16"/>
  <c r="AW182" i="16"/>
  <c r="AO182" i="16"/>
  <c r="AG182" i="16"/>
  <c r="AU182" i="16"/>
  <c r="AM182" i="16"/>
  <c r="AV182" i="16"/>
  <c r="AN182" i="16"/>
  <c r="I182" i="16"/>
  <c r="BE7" i="5"/>
  <c r="Q15" i="5"/>
  <c r="U15" i="5" s="1"/>
  <c r="T15" i="5"/>
  <c r="BE22" i="5"/>
  <c r="BE19" i="5"/>
  <c r="S10" i="5"/>
  <c r="V10" i="5" s="1"/>
  <c r="T3" i="5"/>
  <c r="Q3" i="5"/>
  <c r="U3" i="5" s="1"/>
  <c r="W3" i="5" s="1"/>
  <c r="S15" i="5"/>
  <c r="V15" i="5" s="1"/>
  <c r="S59" i="5"/>
  <c r="V59" i="5" s="1"/>
  <c r="BE89" i="5"/>
  <c r="Q25" i="5"/>
  <c r="U25" i="5" s="1"/>
  <c r="W25" i="5" s="1"/>
  <c r="T25" i="5"/>
  <c r="S37" i="5"/>
  <c r="V37" i="5" s="1"/>
  <c r="Q57" i="5"/>
  <c r="U57" i="5" s="1"/>
  <c r="W57" i="5" s="1"/>
  <c r="T57" i="5"/>
  <c r="T72" i="5"/>
  <c r="Q72" i="5"/>
  <c r="U72" i="5" s="1"/>
  <c r="W72" i="5" s="1"/>
  <c r="BE48" i="5"/>
  <c r="BE45" i="5"/>
  <c r="BE68" i="5"/>
  <c r="BE42" i="5"/>
  <c r="BE23" i="5"/>
  <c r="BE55" i="5"/>
  <c r="BE28" i="5"/>
  <c r="BE60" i="5"/>
  <c r="BE91" i="5"/>
  <c r="T98" i="5"/>
  <c r="Q98" i="5"/>
  <c r="U98" i="5" s="1"/>
  <c r="W98" i="5" s="1"/>
  <c r="Q76" i="5"/>
  <c r="U76" i="5" s="1"/>
  <c r="W76" i="5" s="1"/>
  <c r="T76" i="5"/>
  <c r="S88" i="5"/>
  <c r="V88" i="5" s="1"/>
  <c r="Q108" i="5"/>
  <c r="U108" i="5" s="1"/>
  <c r="W108" i="5" s="1"/>
  <c r="T108" i="5"/>
  <c r="S120" i="5"/>
  <c r="V120" i="5" s="1"/>
  <c r="S82" i="5"/>
  <c r="V82" i="5" s="1"/>
  <c r="Q102" i="5"/>
  <c r="U102" i="5" s="1"/>
  <c r="W102" i="5" s="1"/>
  <c r="T102" i="5"/>
  <c r="S114" i="5"/>
  <c r="V114" i="5" s="1"/>
  <c r="T121" i="5"/>
  <c r="Q121" i="5"/>
  <c r="U121" i="5" s="1"/>
  <c r="W121" i="5" s="1"/>
  <c r="BE85" i="5"/>
  <c r="BE117" i="5"/>
  <c r="BE106" i="5"/>
  <c r="T69" i="5"/>
  <c r="Q69" i="5"/>
  <c r="U69" i="5" s="1"/>
  <c r="W69" i="5" s="1"/>
  <c r="S81" i="5"/>
  <c r="V81" i="5" s="1"/>
  <c r="T101" i="5"/>
  <c r="Q101" i="5"/>
  <c r="U101" i="5" s="1"/>
  <c r="W101" i="5" s="1"/>
  <c r="S113" i="5"/>
  <c r="V113" i="5" s="1"/>
  <c r="T137" i="5"/>
  <c r="Q137" i="5"/>
  <c r="U137" i="5" s="1"/>
  <c r="W137" i="5" s="1"/>
  <c r="BE128" i="5"/>
  <c r="BE172" i="5"/>
  <c r="BE125" i="5"/>
  <c r="T151" i="5"/>
  <c r="Q151" i="5"/>
  <c r="U151" i="5" s="1"/>
  <c r="BE155" i="5"/>
  <c r="BE212" i="5"/>
  <c r="Q136" i="5"/>
  <c r="U136" i="5" s="1"/>
  <c r="T136" i="5"/>
  <c r="S155" i="5"/>
  <c r="V155" i="5" s="1"/>
  <c r="BE162" i="5"/>
  <c r="S126" i="5"/>
  <c r="V126" i="5" s="1"/>
  <c r="T146" i="5"/>
  <c r="Q146" i="5"/>
  <c r="U146" i="5" s="1"/>
  <c r="W146" i="5" s="1"/>
  <c r="BE157" i="5"/>
  <c r="BE145" i="5"/>
  <c r="S151" i="5"/>
  <c r="V151" i="5" s="1"/>
  <c r="BE147" i="5"/>
  <c r="BE170" i="5"/>
  <c r="Q190" i="5"/>
  <c r="U190" i="5" s="1"/>
  <c r="W190" i="5" s="1"/>
  <c r="T190" i="5"/>
  <c r="S204" i="5"/>
  <c r="V204" i="5" s="1"/>
  <c r="BE269" i="5"/>
  <c r="Q209" i="5"/>
  <c r="U209" i="5" s="1"/>
  <c r="W209" i="5" s="1"/>
  <c r="T209" i="5"/>
  <c r="S190" i="5"/>
  <c r="V190" i="5" s="1"/>
  <c r="Q244" i="5"/>
  <c r="U244" i="5" s="1"/>
  <c r="W244" i="5" s="1"/>
  <c r="T244" i="5"/>
  <c r="T185" i="5"/>
  <c r="Q185" i="5"/>
  <c r="U185" i="5" s="1"/>
  <c r="W185" i="5" s="1"/>
  <c r="BE186" i="5"/>
  <c r="BE179" i="5"/>
  <c r="Q196" i="5"/>
  <c r="U196" i="5" s="1"/>
  <c r="T196" i="5"/>
  <c r="BE180" i="5"/>
  <c r="S203" i="5"/>
  <c r="V203" i="5" s="1"/>
  <c r="S195" i="5"/>
  <c r="V195" i="5" s="1"/>
  <c r="BE206" i="5"/>
  <c r="BE253" i="5"/>
  <c r="S262" i="5"/>
  <c r="V262" i="5" s="1"/>
  <c r="BE266" i="5"/>
  <c r="S196" i="5"/>
  <c r="V196" i="5" s="1"/>
  <c r="T265" i="5"/>
  <c r="Q265" i="5"/>
  <c r="U265" i="5" s="1"/>
  <c r="Q271" i="5"/>
  <c r="U271" i="5" s="1"/>
  <c r="T271" i="5"/>
  <c r="T183" i="5"/>
  <c r="Q183" i="5"/>
  <c r="U183" i="5" s="1"/>
  <c r="W183" i="5" s="1"/>
  <c r="BE187" i="5"/>
  <c r="BE211" i="5"/>
  <c r="S216" i="5"/>
  <c r="V216" i="5" s="1"/>
  <c r="BE250" i="5"/>
  <c r="S187" i="5"/>
  <c r="V187" i="5" s="1"/>
  <c r="BE200" i="5"/>
  <c r="BE221" i="5"/>
  <c r="Q227" i="5"/>
  <c r="U227" i="5" s="1"/>
  <c r="W227" i="5" s="1"/>
  <c r="T227" i="5"/>
  <c r="S229" i="5"/>
  <c r="V229" i="5" s="1"/>
  <c r="BE261" i="5"/>
  <c r="BE270" i="5"/>
  <c r="BE151" i="5"/>
  <c r="BE183" i="5"/>
  <c r="BE255" i="5"/>
  <c r="T266" i="5"/>
  <c r="Q266" i="5"/>
  <c r="U266" i="5" s="1"/>
  <c r="BE248" i="5"/>
  <c r="BE9" i="5"/>
  <c r="BE21" i="5"/>
  <c r="BE41" i="5"/>
  <c r="Q20" i="5"/>
  <c r="U20" i="5" s="1"/>
  <c r="W20" i="5" s="1"/>
  <c r="T20" i="5"/>
  <c r="T17" i="5"/>
  <c r="Q17" i="5"/>
  <c r="U17" i="5" s="1"/>
  <c r="W17" i="5" s="1"/>
  <c r="BE49" i="5"/>
  <c r="BE38" i="5"/>
  <c r="S67" i="5"/>
  <c r="V67" i="5" s="1"/>
  <c r="T66" i="5"/>
  <c r="Q66" i="5"/>
  <c r="U66" i="5" s="1"/>
  <c r="BE74" i="5"/>
  <c r="BE51" i="5"/>
  <c r="BE67" i="5"/>
  <c r="Q46" i="5"/>
  <c r="U46" i="5" s="1"/>
  <c r="T46" i="5"/>
  <c r="Q43" i="5"/>
  <c r="U43" i="5" s="1"/>
  <c r="W43" i="5" s="1"/>
  <c r="T43" i="5"/>
  <c r="S55" i="5"/>
  <c r="V55" i="5" s="1"/>
  <c r="T40" i="5"/>
  <c r="Q40" i="5"/>
  <c r="U40" i="5" s="1"/>
  <c r="W40" i="5" s="1"/>
  <c r="S52" i="5"/>
  <c r="V52" i="5" s="1"/>
  <c r="BE72" i="5"/>
  <c r="BE83" i="5"/>
  <c r="T21" i="5"/>
  <c r="Q21" i="5"/>
  <c r="U21" i="5" s="1"/>
  <c r="W21" i="5" s="1"/>
  <c r="S33" i="5"/>
  <c r="V33" i="5" s="1"/>
  <c r="T53" i="5"/>
  <c r="Q53" i="5"/>
  <c r="U53" i="5" s="1"/>
  <c r="W53" i="5" s="1"/>
  <c r="S65" i="5"/>
  <c r="V65" i="5" s="1"/>
  <c r="T26" i="5"/>
  <c r="Q26" i="5"/>
  <c r="U26" i="5" s="1"/>
  <c r="W26" i="5" s="1"/>
  <c r="S38" i="5"/>
  <c r="V38" i="5" s="1"/>
  <c r="T58" i="5"/>
  <c r="Q58" i="5"/>
  <c r="U58" i="5" s="1"/>
  <c r="W58" i="5" s="1"/>
  <c r="T111" i="5"/>
  <c r="Q111" i="5"/>
  <c r="U111" i="5" s="1"/>
  <c r="W111" i="5" s="1"/>
  <c r="BE92" i="5"/>
  <c r="Q125" i="5"/>
  <c r="U125" i="5" s="1"/>
  <c r="T125" i="5"/>
  <c r="BE70" i="5"/>
  <c r="BE102" i="5"/>
  <c r="BE96" i="5"/>
  <c r="Q83" i="5"/>
  <c r="U83" i="5" s="1"/>
  <c r="W83" i="5" s="1"/>
  <c r="T83" i="5"/>
  <c r="S95" i="5"/>
  <c r="V95" i="5" s="1"/>
  <c r="T115" i="5"/>
  <c r="Q115" i="5"/>
  <c r="U115" i="5" s="1"/>
  <c r="W115" i="5" s="1"/>
  <c r="S84" i="5"/>
  <c r="V84" i="5" s="1"/>
  <c r="T104" i="5"/>
  <c r="Q104" i="5"/>
  <c r="U104" i="5" s="1"/>
  <c r="W104" i="5" s="1"/>
  <c r="S116" i="5"/>
  <c r="V116" i="5" s="1"/>
  <c r="BE95" i="5"/>
  <c r="BE131" i="5"/>
  <c r="T126" i="5"/>
  <c r="Q126" i="5"/>
  <c r="U126" i="5" s="1"/>
  <c r="BE130" i="5"/>
  <c r="Q164" i="5"/>
  <c r="U164" i="5" s="1"/>
  <c r="W164" i="5" s="1"/>
  <c r="T164" i="5"/>
  <c r="BE168" i="5"/>
  <c r="BE140" i="5"/>
  <c r="T153" i="5"/>
  <c r="Q153" i="5"/>
  <c r="U153" i="5" s="1"/>
  <c r="W153" i="5" s="1"/>
  <c r="T159" i="5"/>
  <c r="Q159" i="5"/>
  <c r="U159" i="5" s="1"/>
  <c r="W159" i="5" s="1"/>
  <c r="BE163" i="5"/>
  <c r="S123" i="5"/>
  <c r="V123" i="5" s="1"/>
  <c r="T143" i="5"/>
  <c r="Q143" i="5"/>
  <c r="U143" i="5" s="1"/>
  <c r="W143" i="5" s="1"/>
  <c r="S128" i="5"/>
  <c r="V128" i="5" s="1"/>
  <c r="T172" i="5"/>
  <c r="Q172" i="5"/>
  <c r="U172" i="5" s="1"/>
  <c r="W172" i="5" s="1"/>
  <c r="BE176" i="5"/>
  <c r="BE184" i="5"/>
  <c r="T191" i="5"/>
  <c r="Q191" i="5"/>
  <c r="U191" i="5" s="1"/>
  <c r="W191" i="5" s="1"/>
  <c r="Q239" i="5"/>
  <c r="U239" i="5" s="1"/>
  <c r="W239" i="5" s="1"/>
  <c r="T239" i="5"/>
  <c r="S194" i="5"/>
  <c r="V194" i="5" s="1"/>
  <c r="S210" i="5"/>
  <c r="V210" i="5" s="1"/>
  <c r="T245" i="5"/>
  <c r="Q245" i="5"/>
  <c r="U245" i="5" s="1"/>
  <c r="W245" i="5" s="1"/>
  <c r="BE252" i="5"/>
  <c r="S211" i="5"/>
  <c r="V211" i="5" s="1"/>
  <c r="Q224" i="5"/>
  <c r="U224" i="5" s="1"/>
  <c r="T224" i="5"/>
  <c r="BE226" i="5"/>
  <c r="Q233" i="5"/>
  <c r="U233" i="5" s="1"/>
  <c r="W233" i="5" s="1"/>
  <c r="T233" i="5"/>
  <c r="T243" i="5"/>
  <c r="Q243" i="5"/>
  <c r="U243" i="5" s="1"/>
  <c r="W243" i="5" s="1"/>
  <c r="S265" i="5"/>
  <c r="V265" i="5" s="1"/>
  <c r="BE230" i="5"/>
  <c r="Q230" i="5"/>
  <c r="U230" i="5" s="1"/>
  <c r="W230" i="5" s="1"/>
  <c r="T230" i="5"/>
  <c r="S247" i="5"/>
  <c r="V247" i="5" s="1"/>
  <c r="T260" i="5"/>
  <c r="Q260" i="5"/>
  <c r="U260" i="5" s="1"/>
  <c r="W260" i="5" s="1"/>
  <c r="T149" i="5"/>
  <c r="Q149" i="5"/>
  <c r="U149" i="5" s="1"/>
  <c r="W149" i="5" s="1"/>
  <c r="S161" i="5"/>
  <c r="V161" i="5" s="1"/>
  <c r="Q181" i="5"/>
  <c r="U181" i="5" s="1"/>
  <c r="W181" i="5" s="1"/>
  <c r="T181" i="5"/>
  <c r="S193" i="5"/>
  <c r="V193" i="5" s="1"/>
  <c r="T213" i="5"/>
  <c r="Q213" i="5"/>
  <c r="U213" i="5" s="1"/>
  <c r="W213" i="5" s="1"/>
  <c r="S218" i="5"/>
  <c r="V218" i="5" s="1"/>
  <c r="Q236" i="5"/>
  <c r="U236" i="5" s="1"/>
  <c r="W236" i="5" s="1"/>
  <c r="T236" i="5"/>
  <c r="BE228" i="5"/>
  <c r="BE262" i="5"/>
  <c r="T246" i="5"/>
  <c r="Q246" i="5"/>
  <c r="U246" i="5" s="1"/>
  <c r="W246" i="5" s="1"/>
  <c r="S258" i="5"/>
  <c r="V258" i="5" s="1"/>
  <c r="G529" i="16"/>
  <c r="AS389" i="16"/>
  <c r="AK389" i="16"/>
  <c r="AQ389" i="16"/>
  <c r="AI389" i="16"/>
  <c r="AW389" i="16"/>
  <c r="AO389" i="16"/>
  <c r="AG389" i="16"/>
  <c r="AV389" i="16"/>
  <c r="AN389" i="16"/>
  <c r="I389" i="16"/>
  <c r="AT389" i="16"/>
  <c r="AR389" i="16"/>
  <c r="AP389" i="16"/>
  <c r="AM389" i="16"/>
  <c r="AL389" i="16"/>
  <c r="AJ389" i="16"/>
  <c r="AU389" i="16"/>
  <c r="AH389" i="16"/>
  <c r="AX389" i="16"/>
  <c r="BD109" i="16" s="1"/>
  <c r="G536" i="16"/>
  <c r="AQ396" i="16"/>
  <c r="AI396" i="16"/>
  <c r="AW396" i="16"/>
  <c r="AO396" i="16"/>
  <c r="AG396" i="16"/>
  <c r="AU396" i="16"/>
  <c r="AM396" i="16"/>
  <c r="AT396" i="16"/>
  <c r="AL396" i="16"/>
  <c r="AJ396" i="16"/>
  <c r="AX396" i="16"/>
  <c r="BD116" i="16" s="1"/>
  <c r="AH396" i="16"/>
  <c r="AV396" i="16"/>
  <c r="I396" i="16"/>
  <c r="AS396" i="16"/>
  <c r="AR396" i="16"/>
  <c r="AP396" i="16"/>
  <c r="AK396" i="16"/>
  <c r="AN396" i="16"/>
  <c r="G510" i="16"/>
  <c r="AQ370" i="16"/>
  <c r="AI370" i="16"/>
  <c r="AX370" i="16"/>
  <c r="BD90" i="16" s="1"/>
  <c r="AP370" i="16"/>
  <c r="AH370" i="16"/>
  <c r="AW370" i="16"/>
  <c r="AO370" i="16"/>
  <c r="AG370" i="16"/>
  <c r="AU370" i="16"/>
  <c r="AM370" i="16"/>
  <c r="AT370" i="16"/>
  <c r="AL370" i="16"/>
  <c r="AR370" i="16"/>
  <c r="AJ370" i="16"/>
  <c r="AK370" i="16"/>
  <c r="I370" i="16"/>
  <c r="AN370" i="16"/>
  <c r="AV370" i="16"/>
  <c r="AS370" i="16"/>
  <c r="G325" i="16"/>
  <c r="AR185" i="16"/>
  <c r="AJ185" i="16"/>
  <c r="AQ185" i="16"/>
  <c r="AI185" i="16"/>
  <c r="AX185" i="16"/>
  <c r="BC45" i="16" s="1"/>
  <c r="AP185" i="16"/>
  <c r="AH185" i="16"/>
  <c r="AW185" i="16"/>
  <c r="AO185" i="16"/>
  <c r="AG185" i="16"/>
  <c r="AV185" i="16"/>
  <c r="AN185" i="16"/>
  <c r="I185" i="16"/>
  <c r="AU185" i="16"/>
  <c r="AM185" i="16"/>
  <c r="AS185" i="16"/>
  <c r="AK185" i="16"/>
  <c r="AL185" i="16"/>
  <c r="AT185" i="16"/>
  <c r="G443" i="16"/>
  <c r="AU303" i="16"/>
  <c r="AM303" i="16"/>
  <c r="AT303" i="16"/>
  <c r="AL303" i="16"/>
  <c r="AS303" i="16"/>
  <c r="AK303" i="16"/>
  <c r="AR303" i="16"/>
  <c r="AJ303" i="16"/>
  <c r="AQ303" i="16"/>
  <c r="AI303" i="16"/>
  <c r="AV303" i="16"/>
  <c r="AN303" i="16"/>
  <c r="I303" i="16"/>
  <c r="AW303" i="16"/>
  <c r="AP303" i="16"/>
  <c r="AO303" i="16"/>
  <c r="AH303" i="16"/>
  <c r="AG303" i="16"/>
  <c r="AX303" i="16"/>
  <c r="BD23" i="16" s="1"/>
  <c r="G434" i="16"/>
  <c r="AS294" i="16"/>
  <c r="AK294" i="16"/>
  <c r="AR294" i="16"/>
  <c r="AJ294" i="16"/>
  <c r="AQ294" i="16"/>
  <c r="AI294" i="16"/>
  <c r="AX294" i="16"/>
  <c r="BD14" i="16" s="1"/>
  <c r="AP294" i="16"/>
  <c r="AH294" i="16"/>
  <c r="AW294" i="16"/>
  <c r="AO294" i="16"/>
  <c r="AG294" i="16"/>
  <c r="AT294" i="16"/>
  <c r="AL294" i="16"/>
  <c r="AV294" i="16"/>
  <c r="AU294" i="16"/>
  <c r="AN294" i="16"/>
  <c r="AM294" i="16"/>
  <c r="I294" i="16"/>
  <c r="BE2" i="5"/>
  <c r="Q18" i="5"/>
  <c r="U18" i="5" s="1"/>
  <c r="W18" i="5" s="1"/>
  <c r="T18" i="5"/>
  <c r="Q22" i="5"/>
  <c r="U22" i="5" s="1"/>
  <c r="T22" i="5"/>
  <c r="Q7" i="5"/>
  <c r="U7" i="5" s="1"/>
  <c r="T7" i="5"/>
  <c r="BE14" i="5"/>
  <c r="BE11" i="5"/>
  <c r="S22" i="5"/>
  <c r="V22" i="5" s="1"/>
  <c r="S7" i="5"/>
  <c r="V7" i="5" s="1"/>
  <c r="Q49" i="5"/>
  <c r="U49" i="5" s="1"/>
  <c r="W49" i="5" s="1"/>
  <c r="T49" i="5"/>
  <c r="BE37" i="5"/>
  <c r="BE34" i="5"/>
  <c r="BE47" i="5"/>
  <c r="BE52" i="5"/>
  <c r="T90" i="5"/>
  <c r="Q90" i="5"/>
  <c r="U90" i="5" s="1"/>
  <c r="W90" i="5" s="1"/>
  <c r="Q68" i="5"/>
  <c r="U68" i="5" s="1"/>
  <c r="W68" i="5" s="1"/>
  <c r="T68" i="5"/>
  <c r="Q100" i="5"/>
  <c r="U100" i="5" s="1"/>
  <c r="W100" i="5" s="1"/>
  <c r="T100" i="5"/>
  <c r="Q123" i="5"/>
  <c r="U123" i="5" s="1"/>
  <c r="T123" i="5"/>
  <c r="Q94" i="5"/>
  <c r="U94" i="5" s="1"/>
  <c r="T94" i="5"/>
  <c r="BE77" i="5"/>
  <c r="BE98" i="5"/>
  <c r="T93" i="5"/>
  <c r="Q93" i="5"/>
  <c r="U93" i="5" s="1"/>
  <c r="W93" i="5" s="1"/>
  <c r="T129" i="5"/>
  <c r="Q129" i="5"/>
  <c r="U129" i="5" s="1"/>
  <c r="T168" i="5"/>
  <c r="Q168" i="5"/>
  <c r="U168" i="5" s="1"/>
  <c r="W168" i="5" s="1"/>
  <c r="Q174" i="5"/>
  <c r="U174" i="5" s="1"/>
  <c r="T174" i="5"/>
  <c r="Q128" i="5"/>
  <c r="U128" i="5" s="1"/>
  <c r="W128" i="5" s="1"/>
  <c r="T128" i="5"/>
  <c r="BE173" i="5"/>
  <c r="Q152" i="5"/>
  <c r="U152" i="5" s="1"/>
  <c r="T152" i="5"/>
  <c r="Q158" i="5"/>
  <c r="U158" i="5" s="1"/>
  <c r="W158" i="5" s="1"/>
  <c r="T158" i="5"/>
  <c r="Q170" i="5"/>
  <c r="U170" i="5" s="1"/>
  <c r="W170" i="5" s="1"/>
  <c r="T170" i="5"/>
  <c r="Q179" i="5"/>
  <c r="U179" i="5" s="1"/>
  <c r="W179" i="5" s="1"/>
  <c r="T179" i="5"/>
  <c r="T138" i="5"/>
  <c r="Q138" i="5"/>
  <c r="U138" i="5" s="1"/>
  <c r="W138" i="5" s="1"/>
  <c r="Q147" i="5"/>
  <c r="U147" i="5" s="1"/>
  <c r="W147" i="5" s="1"/>
  <c r="T147" i="5"/>
  <c r="BE137" i="5"/>
  <c r="S163" i="5"/>
  <c r="V163" i="5" s="1"/>
  <c r="Q247" i="5"/>
  <c r="U247" i="5" s="1"/>
  <c r="T247" i="5"/>
  <c r="BE142" i="5"/>
  <c r="BE153" i="5"/>
  <c r="T160" i="5"/>
  <c r="Q160" i="5"/>
  <c r="U160" i="5" s="1"/>
  <c r="W160" i="5" s="1"/>
  <c r="Q166" i="5"/>
  <c r="U166" i="5" s="1"/>
  <c r="W166" i="5" s="1"/>
  <c r="T166" i="5"/>
  <c r="T178" i="5"/>
  <c r="Q178" i="5"/>
  <c r="U178" i="5" s="1"/>
  <c r="W178" i="5" s="1"/>
  <c r="T217" i="5"/>
  <c r="Q217" i="5"/>
  <c r="U217" i="5" s="1"/>
  <c r="BE215" i="5"/>
  <c r="T192" i="5"/>
  <c r="Q192" i="5"/>
  <c r="U192" i="5" s="1"/>
  <c r="W192" i="5" s="1"/>
  <c r="Q180" i="5"/>
  <c r="U180" i="5" s="1"/>
  <c r="W180" i="5" s="1"/>
  <c r="T180" i="5"/>
  <c r="S184" i="5"/>
  <c r="V184" i="5" s="1"/>
  <c r="BE271" i="5"/>
  <c r="Q210" i="5"/>
  <c r="U210" i="5" s="1"/>
  <c r="W210" i="5" s="1"/>
  <c r="T210" i="5"/>
  <c r="T261" i="5"/>
  <c r="Q261" i="5"/>
  <c r="U261" i="5" s="1"/>
  <c r="W261" i="5" s="1"/>
  <c r="S212" i="5"/>
  <c r="V212" i="5" s="1"/>
  <c r="BE218" i="5"/>
  <c r="BE193" i="5"/>
  <c r="T248" i="5"/>
  <c r="Q248" i="5"/>
  <c r="U248" i="5" s="1"/>
  <c r="W248" i="5" s="1"/>
  <c r="S215" i="5"/>
  <c r="V215" i="5" s="1"/>
  <c r="S198" i="5"/>
  <c r="V198" i="5" s="1"/>
  <c r="S271" i="5"/>
  <c r="V271" i="5" s="1"/>
  <c r="BE175" i="5"/>
  <c r="BE207" i="5"/>
  <c r="S224" i="5"/>
  <c r="V224" i="5" s="1"/>
  <c r="BE234" i="5"/>
  <c r="BE265" i="5"/>
  <c r="T226" i="5"/>
  <c r="Q226" i="5"/>
  <c r="U226" i="5" s="1"/>
  <c r="W226" i="5" s="1"/>
  <c r="T235" i="5"/>
  <c r="Q235" i="5"/>
  <c r="U235" i="5" s="1"/>
  <c r="W235" i="5" s="1"/>
  <c r="T258" i="5"/>
  <c r="Q258" i="5"/>
  <c r="U258" i="5" s="1"/>
  <c r="T264" i="5"/>
  <c r="Q264" i="5"/>
  <c r="U264" i="5" s="1"/>
  <c r="W264" i="5" s="1"/>
  <c r="BE268" i="5"/>
  <c r="BE240" i="5"/>
  <c r="BE272" i="5"/>
  <c r="W217" i="5" l="1"/>
  <c r="W94" i="5"/>
  <c r="W7" i="5"/>
  <c r="W266" i="5"/>
  <c r="W196" i="5"/>
  <c r="W207" i="5"/>
  <c r="W152" i="5"/>
  <c r="W125" i="5"/>
  <c r="W46" i="5"/>
  <c r="W136" i="5"/>
  <c r="W231" i="5"/>
  <c r="W129" i="5"/>
  <c r="W145" i="5"/>
  <c r="W174" i="5"/>
  <c r="W255" i="5"/>
  <c r="W66" i="5"/>
  <c r="W265" i="5"/>
  <c r="W214" i="5"/>
  <c r="R27" i="10"/>
  <c r="S27" i="10" s="1"/>
  <c r="N27" i="10"/>
  <c r="R26" i="10"/>
  <c r="S26" i="10" s="1"/>
  <c r="N26" i="10"/>
  <c r="W271" i="5"/>
  <c r="W151" i="5"/>
  <c r="G452" i="16"/>
  <c r="AW312" i="16"/>
  <c r="AO312" i="16"/>
  <c r="AG312" i="16"/>
  <c r="AV312" i="16"/>
  <c r="AN312" i="16"/>
  <c r="I312" i="16"/>
  <c r="AU312" i="16"/>
  <c r="AM312" i="16"/>
  <c r="AT312" i="16"/>
  <c r="AL312" i="16"/>
  <c r="AS312" i="16"/>
  <c r="AK312" i="16"/>
  <c r="AX312" i="16"/>
  <c r="BD32" i="16" s="1"/>
  <c r="AP312" i="16"/>
  <c r="AH312" i="16"/>
  <c r="AQ312" i="16"/>
  <c r="AJ312" i="16"/>
  <c r="AI312" i="16"/>
  <c r="AR312" i="16"/>
  <c r="G427" i="16"/>
  <c r="AU287" i="16"/>
  <c r="AM287" i="16"/>
  <c r="AT287" i="16"/>
  <c r="AL287" i="16"/>
  <c r="AS287" i="16"/>
  <c r="AK287" i="16"/>
  <c r="AR287" i="16"/>
  <c r="AJ287" i="16"/>
  <c r="AQ287" i="16"/>
  <c r="AI287" i="16"/>
  <c r="AV287" i="16"/>
  <c r="AN287" i="16"/>
  <c r="I287" i="16"/>
  <c r="AW287" i="16"/>
  <c r="AP287" i="16"/>
  <c r="AO287" i="16"/>
  <c r="AH287" i="16"/>
  <c r="AG287" i="16"/>
  <c r="AX287" i="16"/>
  <c r="BD7" i="16" s="1"/>
  <c r="G626" i="16"/>
  <c r="AX486" i="16"/>
  <c r="BF66" i="16" s="1"/>
  <c r="AP486" i="16"/>
  <c r="AH486" i="16"/>
  <c r="AW486" i="16"/>
  <c r="AO486" i="16"/>
  <c r="AG486" i="16"/>
  <c r="AV486" i="16"/>
  <c r="AN486" i="16"/>
  <c r="I486" i="16"/>
  <c r="AU486" i="16"/>
  <c r="AM486" i="16"/>
  <c r="AT486" i="16"/>
  <c r="AL486" i="16"/>
  <c r="AS486" i="16"/>
  <c r="AK486" i="16"/>
  <c r="AR486" i="16"/>
  <c r="AJ486" i="16"/>
  <c r="AQ486" i="16"/>
  <c r="AI486" i="16"/>
  <c r="G547" i="16"/>
  <c r="AX407" i="16"/>
  <c r="BD127" i="16" s="1"/>
  <c r="AP407" i="16"/>
  <c r="AH407" i="16"/>
  <c r="AW407" i="16"/>
  <c r="AO407" i="16"/>
  <c r="AG407" i="16"/>
  <c r="AV407" i="16"/>
  <c r="AN407" i="16"/>
  <c r="I407" i="16"/>
  <c r="AU407" i="16"/>
  <c r="AM407" i="16"/>
  <c r="AS407" i="16"/>
  <c r="AK407" i="16"/>
  <c r="AR407" i="16"/>
  <c r="AJ407" i="16"/>
  <c r="AT407" i="16"/>
  <c r="AQ407" i="16"/>
  <c r="AI407" i="16"/>
  <c r="AL407" i="16"/>
  <c r="G616" i="16"/>
  <c r="AT476" i="16"/>
  <c r="AL476" i="16"/>
  <c r="AS476" i="16"/>
  <c r="AK476" i="16"/>
  <c r="AR476" i="16"/>
  <c r="AJ476" i="16"/>
  <c r="AQ476" i="16"/>
  <c r="AI476" i="16"/>
  <c r="AX476" i="16"/>
  <c r="BF56" i="16" s="1"/>
  <c r="AP476" i="16"/>
  <c r="AH476" i="16"/>
  <c r="AW476" i="16"/>
  <c r="AO476" i="16"/>
  <c r="AG476" i="16"/>
  <c r="AV476" i="16"/>
  <c r="AN476" i="16"/>
  <c r="I476" i="16"/>
  <c r="AM476" i="16"/>
  <c r="AU476" i="16"/>
  <c r="G649" i="16"/>
  <c r="AW509" i="16"/>
  <c r="AO509" i="16"/>
  <c r="AG509" i="16"/>
  <c r="AV509" i="16"/>
  <c r="AN509" i="16"/>
  <c r="I509" i="16"/>
  <c r="AU509" i="16"/>
  <c r="AM509" i="16"/>
  <c r="AT509" i="16"/>
  <c r="AL509" i="16"/>
  <c r="AS509" i="16"/>
  <c r="AK509" i="16"/>
  <c r="AR509" i="16"/>
  <c r="AJ509" i="16"/>
  <c r="AX509" i="16"/>
  <c r="BF89" i="16" s="1"/>
  <c r="AQ509" i="16"/>
  <c r="AP509" i="16"/>
  <c r="AI509" i="16"/>
  <c r="AH509" i="16"/>
  <c r="W116" i="5"/>
  <c r="W95" i="5"/>
  <c r="W28" i="5"/>
  <c r="G473" i="16"/>
  <c r="AW333" i="16"/>
  <c r="AO333" i="16"/>
  <c r="AG333" i="16"/>
  <c r="AV333" i="16"/>
  <c r="AN333" i="16"/>
  <c r="I333" i="16"/>
  <c r="AU333" i="16"/>
  <c r="AM333" i="16"/>
  <c r="AS333" i="16"/>
  <c r="AK333" i="16"/>
  <c r="AR333" i="16"/>
  <c r="AJ333" i="16"/>
  <c r="AQ333" i="16"/>
  <c r="AP333" i="16"/>
  <c r="AL333" i="16"/>
  <c r="AI333" i="16"/>
  <c r="AH333" i="16"/>
  <c r="AT333" i="16"/>
  <c r="AX333" i="16"/>
  <c r="BD53" i="16" s="1"/>
  <c r="W197" i="5"/>
  <c r="W198" i="5"/>
  <c r="W161" i="5"/>
  <c r="W88" i="5"/>
  <c r="W81" i="5"/>
  <c r="W24" i="5"/>
  <c r="W218" i="5"/>
  <c r="W222" i="5"/>
  <c r="W86" i="5"/>
  <c r="W10" i="5"/>
  <c r="G630" i="16"/>
  <c r="AQ490" i="16"/>
  <c r="AI490" i="16"/>
  <c r="AW490" i="16"/>
  <c r="AO490" i="16"/>
  <c r="AG490" i="16"/>
  <c r="AU490" i="16"/>
  <c r="AM490" i="16"/>
  <c r="AN490" i="16"/>
  <c r="AL490" i="16"/>
  <c r="AX490" i="16"/>
  <c r="BF70" i="16" s="1"/>
  <c r="AK490" i="16"/>
  <c r="AV490" i="16"/>
  <c r="AJ490" i="16"/>
  <c r="AT490" i="16"/>
  <c r="AH490" i="16"/>
  <c r="AS490" i="16"/>
  <c r="I490" i="16"/>
  <c r="AR490" i="16"/>
  <c r="AP490" i="16"/>
  <c r="G579" i="16"/>
  <c r="AR439" i="16"/>
  <c r="AJ439" i="16"/>
  <c r="AQ439" i="16"/>
  <c r="AI439" i="16"/>
  <c r="AX439" i="16"/>
  <c r="BF19" i="16" s="1"/>
  <c r="AP439" i="16"/>
  <c r="AH439" i="16"/>
  <c r="AW439" i="16"/>
  <c r="AO439" i="16"/>
  <c r="AG439" i="16"/>
  <c r="AU439" i="16"/>
  <c r="AM439" i="16"/>
  <c r="AT439" i="16"/>
  <c r="AL439" i="16"/>
  <c r="I439" i="16"/>
  <c r="AV439" i="16"/>
  <c r="AS439" i="16"/>
  <c r="AK439" i="16"/>
  <c r="AN439" i="16"/>
  <c r="G642" i="16"/>
  <c r="AQ502" i="16"/>
  <c r="AI502" i="16"/>
  <c r="AX502" i="16"/>
  <c r="BF82" i="16" s="1"/>
  <c r="AP502" i="16"/>
  <c r="AH502" i="16"/>
  <c r="AW502" i="16"/>
  <c r="AO502" i="16"/>
  <c r="AG502" i="16"/>
  <c r="AV502" i="16"/>
  <c r="AN502" i="16"/>
  <c r="I502" i="16"/>
  <c r="AU502" i="16"/>
  <c r="AM502" i="16"/>
  <c r="AT502" i="16"/>
  <c r="AL502" i="16"/>
  <c r="AS502" i="16"/>
  <c r="AR502" i="16"/>
  <c r="AK502" i="16"/>
  <c r="AJ502" i="16"/>
  <c r="W47" i="5"/>
  <c r="G511" i="16"/>
  <c r="AS371" i="16"/>
  <c r="AK371" i="16"/>
  <c r="AR371" i="16"/>
  <c r="AJ371" i="16"/>
  <c r="AQ371" i="16"/>
  <c r="AI371" i="16"/>
  <c r="AW371" i="16"/>
  <c r="AO371" i="16"/>
  <c r="AG371" i="16"/>
  <c r="AV371" i="16"/>
  <c r="AN371" i="16"/>
  <c r="I371" i="16"/>
  <c r="AT371" i="16"/>
  <c r="AL371" i="16"/>
  <c r="AU371" i="16"/>
  <c r="AP371" i="16"/>
  <c r="AM371" i="16"/>
  <c r="AH371" i="16"/>
  <c r="AX371" i="16"/>
  <c r="BD91" i="16" s="1"/>
  <c r="G457" i="16"/>
  <c r="AQ317" i="16"/>
  <c r="AI317" i="16"/>
  <c r="AX317" i="16"/>
  <c r="BD37" i="16" s="1"/>
  <c r="AP317" i="16"/>
  <c r="AH317" i="16"/>
  <c r="AW317" i="16"/>
  <c r="AO317" i="16"/>
  <c r="AG317" i="16"/>
  <c r="AV317" i="16"/>
  <c r="AN317" i="16"/>
  <c r="I317" i="16"/>
  <c r="AU317" i="16"/>
  <c r="AM317" i="16"/>
  <c r="AR317" i="16"/>
  <c r="AJ317" i="16"/>
  <c r="AT317" i="16"/>
  <c r="AS317" i="16"/>
  <c r="AL317" i="16"/>
  <c r="AK317" i="16"/>
  <c r="AW395" i="16"/>
  <c r="AO395" i="16"/>
  <c r="AG395" i="16"/>
  <c r="G535" i="16"/>
  <c r="AU395" i="16"/>
  <c r="AM395" i="16"/>
  <c r="AS395" i="16"/>
  <c r="AK395" i="16"/>
  <c r="AR395" i="16"/>
  <c r="AJ395" i="16"/>
  <c r="AP395" i="16"/>
  <c r="AN395" i="16"/>
  <c r="AL395" i="16"/>
  <c r="AI395" i="16"/>
  <c r="AX395" i="16"/>
  <c r="BD115" i="16" s="1"/>
  <c r="AH395" i="16"/>
  <c r="AV395" i="16"/>
  <c r="I395" i="16"/>
  <c r="AQ395" i="16"/>
  <c r="AT395" i="16"/>
  <c r="G582" i="16"/>
  <c r="AX442" i="16"/>
  <c r="BF22" i="16" s="1"/>
  <c r="AP442" i="16"/>
  <c r="AH442" i="16"/>
  <c r="AW442" i="16"/>
  <c r="AO442" i="16"/>
  <c r="AG442" i="16"/>
  <c r="AV442" i="16"/>
  <c r="AN442" i="16"/>
  <c r="I442" i="16"/>
  <c r="AU442" i="16"/>
  <c r="AM442" i="16"/>
  <c r="AS442" i="16"/>
  <c r="AK442" i="16"/>
  <c r="AR442" i="16"/>
  <c r="AJ442" i="16"/>
  <c r="AT442" i="16"/>
  <c r="AQ442" i="16"/>
  <c r="AI442" i="16"/>
  <c r="AL442" i="16"/>
  <c r="G538" i="16"/>
  <c r="AU398" i="16"/>
  <c r="AM398" i="16"/>
  <c r="AS398" i="16"/>
  <c r="AK398" i="16"/>
  <c r="AQ398" i="16"/>
  <c r="AI398" i="16"/>
  <c r="AX398" i="16"/>
  <c r="BD118" i="16" s="1"/>
  <c r="AP398" i="16"/>
  <c r="AH398" i="16"/>
  <c r="AN398" i="16"/>
  <c r="AL398" i="16"/>
  <c r="AJ398" i="16"/>
  <c r="AW398" i="16"/>
  <c r="AG398" i="16"/>
  <c r="AV398" i="16"/>
  <c r="I398" i="16"/>
  <c r="AT398" i="16"/>
  <c r="AO398" i="16"/>
  <c r="AR398" i="16"/>
  <c r="G668" i="16"/>
  <c r="AV528" i="16"/>
  <c r="AN528" i="16"/>
  <c r="I528" i="16"/>
  <c r="AU528" i="16"/>
  <c r="AM528" i="16"/>
  <c r="AT528" i="16"/>
  <c r="AL528" i="16"/>
  <c r="AS528" i="16"/>
  <c r="AK528" i="16"/>
  <c r="AR528" i="16"/>
  <c r="AJ528" i="16"/>
  <c r="AQ528" i="16"/>
  <c r="AI528" i="16"/>
  <c r="AX528" i="16"/>
  <c r="BF108" i="16" s="1"/>
  <c r="AP528" i="16"/>
  <c r="AH528" i="16"/>
  <c r="AW528" i="16"/>
  <c r="AO528" i="16"/>
  <c r="AG528" i="16"/>
  <c r="G661" i="16"/>
  <c r="AW521" i="16"/>
  <c r="AO521" i="16"/>
  <c r="AG521" i="16"/>
  <c r="AV521" i="16"/>
  <c r="AN521" i="16"/>
  <c r="I521" i="16"/>
  <c r="AU521" i="16"/>
  <c r="AM521" i="16"/>
  <c r="AT521" i="16"/>
  <c r="AL521" i="16"/>
  <c r="AS521" i="16"/>
  <c r="AK521" i="16"/>
  <c r="AR521" i="16"/>
  <c r="AJ521" i="16"/>
  <c r="AQ521" i="16"/>
  <c r="AP521" i="16"/>
  <c r="AI521" i="16"/>
  <c r="AH521" i="16"/>
  <c r="AX521" i="16"/>
  <c r="BF101" i="16" s="1"/>
  <c r="G455" i="16"/>
  <c r="AU315" i="16"/>
  <c r="AM315" i="16"/>
  <c r="AT315" i="16"/>
  <c r="AL315" i="16"/>
  <c r="AS315" i="16"/>
  <c r="AK315" i="16"/>
  <c r="AR315" i="16"/>
  <c r="AJ315" i="16"/>
  <c r="AQ315" i="16"/>
  <c r="AI315" i="16"/>
  <c r="AV315" i="16"/>
  <c r="AN315" i="16"/>
  <c r="I315" i="16"/>
  <c r="AO315" i="16"/>
  <c r="AH315" i="16"/>
  <c r="AG315" i="16"/>
  <c r="AX315" i="16"/>
  <c r="BD35" i="16" s="1"/>
  <c r="AP315" i="16"/>
  <c r="AW315" i="16"/>
  <c r="G653" i="16"/>
  <c r="AW513" i="16"/>
  <c r="AO513" i="16"/>
  <c r="AG513" i="16"/>
  <c r="AV513" i="16"/>
  <c r="AN513" i="16"/>
  <c r="I513" i="16"/>
  <c r="AU513" i="16"/>
  <c r="AM513" i="16"/>
  <c r="AT513" i="16"/>
  <c r="AL513" i="16"/>
  <c r="AS513" i="16"/>
  <c r="AK513" i="16"/>
  <c r="AR513" i="16"/>
  <c r="AJ513" i="16"/>
  <c r="AX513" i="16"/>
  <c r="BF93" i="16" s="1"/>
  <c r="AQ513" i="16"/>
  <c r="AP513" i="16"/>
  <c r="AI513" i="16"/>
  <c r="AH513" i="16"/>
  <c r="G623" i="16"/>
  <c r="AR483" i="16"/>
  <c r="AJ483" i="16"/>
  <c r="AQ483" i="16"/>
  <c r="AI483" i="16"/>
  <c r="AX483" i="16"/>
  <c r="BF63" i="16" s="1"/>
  <c r="AP483" i="16"/>
  <c r="AH483" i="16"/>
  <c r="AW483" i="16"/>
  <c r="AO483" i="16"/>
  <c r="AG483" i="16"/>
  <c r="AV483" i="16"/>
  <c r="AN483" i="16"/>
  <c r="I483" i="16"/>
  <c r="AU483" i="16"/>
  <c r="AM483" i="16"/>
  <c r="AT483" i="16"/>
  <c r="AL483" i="16"/>
  <c r="AS483" i="16"/>
  <c r="AK483" i="16"/>
  <c r="G673" i="16"/>
  <c r="AX533" i="16"/>
  <c r="BF113" i="16" s="1"/>
  <c r="AP533" i="16"/>
  <c r="AH533" i="16"/>
  <c r="AW533" i="16"/>
  <c r="AO533" i="16"/>
  <c r="AG533" i="16"/>
  <c r="AV533" i="16"/>
  <c r="AN533" i="16"/>
  <c r="I533" i="16"/>
  <c r="AU533" i="16"/>
  <c r="AM533" i="16"/>
  <c r="AT533" i="16"/>
  <c r="AL533" i="16"/>
  <c r="AS533" i="16"/>
  <c r="AK533" i="16"/>
  <c r="AR533" i="16"/>
  <c r="AJ533" i="16"/>
  <c r="AQ533" i="16"/>
  <c r="AI533" i="16"/>
  <c r="W33" i="5"/>
  <c r="O39" i="11"/>
  <c r="C39" i="11"/>
  <c r="D39" i="11" s="1"/>
  <c r="O36" i="11"/>
  <c r="C36" i="11"/>
  <c r="D36" i="11" s="1"/>
  <c r="O33" i="11"/>
  <c r="C33" i="11"/>
  <c r="D33" i="11" s="1"/>
  <c r="C30" i="11"/>
  <c r="C28" i="11"/>
  <c r="C27" i="11"/>
  <c r="C26" i="11"/>
  <c r="H40" i="11"/>
  <c r="I40" i="11" s="1"/>
  <c r="H37" i="11"/>
  <c r="I37" i="11" s="1"/>
  <c r="H34" i="11"/>
  <c r="I34" i="11" s="1"/>
  <c r="E40" i="11"/>
  <c r="M39" i="11"/>
  <c r="N39" i="11" s="1"/>
  <c r="E37" i="11"/>
  <c r="M36" i="11"/>
  <c r="N36" i="11" s="1"/>
  <c r="E34" i="11"/>
  <c r="M33" i="11"/>
  <c r="N33" i="11" s="1"/>
  <c r="E31" i="11"/>
  <c r="R40" i="11"/>
  <c r="S40" i="11" s="1"/>
  <c r="J39" i="11"/>
  <c r="R37" i="11"/>
  <c r="S37" i="11" s="1"/>
  <c r="J36" i="11"/>
  <c r="R34" i="11"/>
  <c r="S34" i="11" s="1"/>
  <c r="J33" i="11"/>
  <c r="R31" i="11"/>
  <c r="S31" i="11" s="1"/>
  <c r="O40" i="11"/>
  <c r="C40" i="11"/>
  <c r="D40" i="11" s="1"/>
  <c r="O37" i="11"/>
  <c r="C37" i="11"/>
  <c r="D37" i="11" s="1"/>
  <c r="O34" i="11"/>
  <c r="C34" i="11"/>
  <c r="D34" i="11" s="1"/>
  <c r="C31" i="11"/>
  <c r="T39" i="11"/>
  <c r="H39" i="11"/>
  <c r="I39" i="11" s="1"/>
  <c r="H36" i="11"/>
  <c r="I36" i="11" s="1"/>
  <c r="T33" i="11"/>
  <c r="H33" i="11"/>
  <c r="I33" i="11" s="1"/>
  <c r="T30" i="11"/>
  <c r="M40" i="11"/>
  <c r="N40" i="11" s="1"/>
  <c r="E39" i="11"/>
  <c r="M37" i="11"/>
  <c r="N37" i="11" s="1"/>
  <c r="E36" i="11"/>
  <c r="M34" i="11"/>
  <c r="N34" i="11" s="1"/>
  <c r="E33" i="11"/>
  <c r="E30" i="11"/>
  <c r="J40" i="11"/>
  <c r="R39" i="11"/>
  <c r="S39" i="11" s="1"/>
  <c r="J37" i="11"/>
  <c r="R36" i="11"/>
  <c r="S36" i="11" s="1"/>
  <c r="J34" i="11"/>
  <c r="R33" i="11"/>
  <c r="S33" i="11" s="1"/>
  <c r="R30" i="11"/>
  <c r="S30" i="11" s="1"/>
  <c r="T34" i="11"/>
  <c r="T31" i="11"/>
  <c r="T40" i="11"/>
  <c r="G576" i="16"/>
  <c r="AT436" i="16"/>
  <c r="AL436" i="16"/>
  <c r="AS436" i="16"/>
  <c r="AK436" i="16"/>
  <c r="AR436" i="16"/>
  <c r="AJ436" i="16"/>
  <c r="AQ436" i="16"/>
  <c r="AI436" i="16"/>
  <c r="AW436" i="16"/>
  <c r="AO436" i="16"/>
  <c r="AG436" i="16"/>
  <c r="AV436" i="16"/>
  <c r="AN436" i="16"/>
  <c r="I436" i="16"/>
  <c r="AH436" i="16"/>
  <c r="AX436" i="16"/>
  <c r="BF16" i="16" s="1"/>
  <c r="AU436" i="16"/>
  <c r="AM436" i="16"/>
  <c r="AP436" i="16"/>
  <c r="G423" i="16"/>
  <c r="AU283" i="16"/>
  <c r="AM283" i="16"/>
  <c r="AT283" i="16"/>
  <c r="AL283" i="16"/>
  <c r="AS283" i="16"/>
  <c r="AK283" i="16"/>
  <c r="AR283" i="16"/>
  <c r="AJ283" i="16"/>
  <c r="AQ283" i="16"/>
  <c r="AI283" i="16"/>
  <c r="AV283" i="16"/>
  <c r="AN283" i="16"/>
  <c r="I283" i="16"/>
  <c r="AO283" i="16"/>
  <c r="AH283" i="16"/>
  <c r="AG283" i="16"/>
  <c r="AX283" i="16"/>
  <c r="BD3" i="16" s="1"/>
  <c r="AP283" i="16"/>
  <c r="AW283" i="16"/>
  <c r="G600" i="16"/>
  <c r="AT460" i="16"/>
  <c r="AL460" i="16"/>
  <c r="AS460" i="16"/>
  <c r="AK460" i="16"/>
  <c r="AR460" i="16"/>
  <c r="AJ460" i="16"/>
  <c r="AQ460" i="16"/>
  <c r="AI460" i="16"/>
  <c r="AX460" i="16"/>
  <c r="BF40" i="16" s="1"/>
  <c r="AP460" i="16"/>
  <c r="AH460" i="16"/>
  <c r="AW460" i="16"/>
  <c r="AO460" i="16"/>
  <c r="AG460" i="16"/>
  <c r="AV460" i="16"/>
  <c r="AN460" i="16"/>
  <c r="I460" i="16"/>
  <c r="AU460" i="16"/>
  <c r="AM460" i="16"/>
  <c r="G587" i="16"/>
  <c r="AR447" i="16"/>
  <c r="AJ447" i="16"/>
  <c r="AQ447" i="16"/>
  <c r="AI447" i="16"/>
  <c r="AX447" i="16"/>
  <c r="BF27" i="16" s="1"/>
  <c r="AP447" i="16"/>
  <c r="AH447" i="16"/>
  <c r="AW447" i="16"/>
  <c r="AO447" i="16"/>
  <c r="AG447" i="16"/>
  <c r="AU447" i="16"/>
  <c r="AM447" i="16"/>
  <c r="AT447" i="16"/>
  <c r="AL447" i="16"/>
  <c r="AV447" i="16"/>
  <c r="AS447" i="16"/>
  <c r="AN447" i="16"/>
  <c r="AK447" i="16"/>
  <c r="I447" i="16"/>
  <c r="G636" i="16"/>
  <c r="AU496" i="16"/>
  <c r="AM496" i="16"/>
  <c r="AT496" i="16"/>
  <c r="AL496" i="16"/>
  <c r="AS496" i="16"/>
  <c r="AK496" i="16"/>
  <c r="AR496" i="16"/>
  <c r="AJ496" i="16"/>
  <c r="AQ496" i="16"/>
  <c r="AI496" i="16"/>
  <c r="AX496" i="16"/>
  <c r="BF76" i="16" s="1"/>
  <c r="AP496" i="16"/>
  <c r="AH496" i="16"/>
  <c r="AW496" i="16"/>
  <c r="AV496" i="16"/>
  <c r="AO496" i="16"/>
  <c r="AN496" i="16"/>
  <c r="AG496" i="16"/>
  <c r="I496" i="16"/>
  <c r="AW403" i="16"/>
  <c r="AO403" i="16"/>
  <c r="AG403" i="16"/>
  <c r="AU403" i="16"/>
  <c r="AM403" i="16"/>
  <c r="G543" i="16"/>
  <c r="AS403" i="16"/>
  <c r="AK403" i="16"/>
  <c r="AR403" i="16"/>
  <c r="AJ403" i="16"/>
  <c r="AP403" i="16"/>
  <c r="AN403" i="16"/>
  <c r="AL403" i="16"/>
  <c r="AI403" i="16"/>
  <c r="AX403" i="16"/>
  <c r="BD123" i="16" s="1"/>
  <c r="AH403" i="16"/>
  <c r="AV403" i="16"/>
  <c r="I403" i="16"/>
  <c r="AQ403" i="16"/>
  <c r="AT403" i="16"/>
  <c r="W228" i="5"/>
  <c r="W113" i="5"/>
  <c r="W272" i="5"/>
  <c r="W251" i="5"/>
  <c r="W163" i="5"/>
  <c r="W82" i="5"/>
  <c r="M28" i="10"/>
  <c r="N28" i="10" s="1"/>
  <c r="G578" i="16"/>
  <c r="AX438" i="16"/>
  <c r="BF18" i="16" s="1"/>
  <c r="AP438" i="16"/>
  <c r="AH438" i="16"/>
  <c r="AW438" i="16"/>
  <c r="AO438" i="16"/>
  <c r="AG438" i="16"/>
  <c r="AV438" i="16"/>
  <c r="AN438" i="16"/>
  <c r="I438" i="16"/>
  <c r="AU438" i="16"/>
  <c r="AM438" i="16"/>
  <c r="AS438" i="16"/>
  <c r="AK438" i="16"/>
  <c r="AR438" i="16"/>
  <c r="AJ438" i="16"/>
  <c r="AT438" i="16"/>
  <c r="AQ438" i="16"/>
  <c r="AL438" i="16"/>
  <c r="AI438" i="16"/>
  <c r="G564" i="16"/>
  <c r="AT424" i="16"/>
  <c r="AL424" i="16"/>
  <c r="AS424" i="16"/>
  <c r="AK424" i="16"/>
  <c r="AR424" i="16"/>
  <c r="AJ424" i="16"/>
  <c r="AQ424" i="16"/>
  <c r="AI424" i="16"/>
  <c r="AW424" i="16"/>
  <c r="AO424" i="16"/>
  <c r="AG424" i="16"/>
  <c r="AV424" i="16"/>
  <c r="AN424" i="16"/>
  <c r="I424" i="16"/>
  <c r="AP424" i="16"/>
  <c r="AM424" i="16"/>
  <c r="AH424" i="16"/>
  <c r="AU424" i="16"/>
  <c r="AX424" i="16"/>
  <c r="BF4" i="16" s="1"/>
  <c r="G479" i="16"/>
  <c r="AS339" i="16"/>
  <c r="AK339" i="16"/>
  <c r="AR339" i="16"/>
  <c r="AJ339" i="16"/>
  <c r="AQ339" i="16"/>
  <c r="AI339" i="16"/>
  <c r="AW339" i="16"/>
  <c r="AO339" i="16"/>
  <c r="AG339" i="16"/>
  <c r="AV339" i="16"/>
  <c r="AN339" i="16"/>
  <c r="I339" i="16"/>
  <c r="AM339" i="16"/>
  <c r="AL339" i="16"/>
  <c r="AH339" i="16"/>
  <c r="AX339" i="16"/>
  <c r="BD59" i="16" s="1"/>
  <c r="AP339" i="16"/>
  <c r="AU339" i="16"/>
  <c r="AT339" i="16"/>
  <c r="G620" i="16"/>
  <c r="AT480" i="16"/>
  <c r="AL480" i="16"/>
  <c r="AS480" i="16"/>
  <c r="AK480" i="16"/>
  <c r="AR480" i="16"/>
  <c r="AJ480" i="16"/>
  <c r="AQ480" i="16"/>
  <c r="AI480" i="16"/>
  <c r="AX480" i="16"/>
  <c r="BF60" i="16" s="1"/>
  <c r="AP480" i="16"/>
  <c r="AH480" i="16"/>
  <c r="AW480" i="16"/>
  <c r="AO480" i="16"/>
  <c r="AG480" i="16"/>
  <c r="AV480" i="16"/>
  <c r="AN480" i="16"/>
  <c r="I480" i="16"/>
  <c r="AU480" i="16"/>
  <c r="AM480" i="16"/>
  <c r="G553" i="16"/>
  <c r="AT413" i="16"/>
  <c r="AL413" i="16"/>
  <c r="AS413" i="16"/>
  <c r="AK413" i="16"/>
  <c r="AR413" i="16"/>
  <c r="AJ413" i="16"/>
  <c r="AQ413" i="16"/>
  <c r="AI413" i="16"/>
  <c r="AW413" i="16"/>
  <c r="AO413" i="16"/>
  <c r="AG413" i="16"/>
  <c r="AV413" i="16"/>
  <c r="AN413" i="16"/>
  <c r="I413" i="16"/>
  <c r="AX413" i="16"/>
  <c r="BD133" i="16" s="1"/>
  <c r="AU413" i="16"/>
  <c r="AP413" i="16"/>
  <c r="AM413" i="16"/>
  <c r="AH413" i="16"/>
  <c r="G640" i="16"/>
  <c r="AU500" i="16"/>
  <c r="AM500" i="16"/>
  <c r="AT500" i="16"/>
  <c r="AL500" i="16"/>
  <c r="AS500" i="16"/>
  <c r="AK500" i="16"/>
  <c r="AR500" i="16"/>
  <c r="AJ500" i="16"/>
  <c r="AQ500" i="16"/>
  <c r="AI500" i="16"/>
  <c r="AX500" i="16"/>
  <c r="BF80" i="16" s="1"/>
  <c r="AP500" i="16"/>
  <c r="AH500" i="16"/>
  <c r="AW500" i="16"/>
  <c r="AV500" i="16"/>
  <c r="AO500" i="16"/>
  <c r="AN500" i="16"/>
  <c r="AG500" i="16"/>
  <c r="I500" i="16"/>
  <c r="AW399" i="16"/>
  <c r="AO399" i="16"/>
  <c r="AG399" i="16"/>
  <c r="AU399" i="16"/>
  <c r="AM399" i="16"/>
  <c r="AS399" i="16"/>
  <c r="AK399" i="16"/>
  <c r="AR399" i="16"/>
  <c r="AJ399" i="16"/>
  <c r="AX399" i="16"/>
  <c r="BD119" i="16" s="1"/>
  <c r="AH399" i="16"/>
  <c r="AV399" i="16"/>
  <c r="I399" i="16"/>
  <c r="AT399" i="16"/>
  <c r="AQ399" i="16"/>
  <c r="AP399" i="16"/>
  <c r="G539" i="16"/>
  <c r="AN399" i="16"/>
  <c r="AI399" i="16"/>
  <c r="AL399" i="16"/>
  <c r="AV425" i="16"/>
  <c r="AN425" i="16"/>
  <c r="I425" i="16"/>
  <c r="AU425" i="16"/>
  <c r="AM425" i="16"/>
  <c r="AT425" i="16"/>
  <c r="AL425" i="16"/>
  <c r="AS425" i="16"/>
  <c r="AK425" i="16"/>
  <c r="G565" i="16"/>
  <c r="AQ425" i="16"/>
  <c r="AI425" i="16"/>
  <c r="AX425" i="16"/>
  <c r="BF5" i="16" s="1"/>
  <c r="AP425" i="16"/>
  <c r="AH425" i="16"/>
  <c r="AW425" i="16"/>
  <c r="AR425" i="16"/>
  <c r="AO425" i="16"/>
  <c r="AJ425" i="16"/>
  <c r="AG425" i="16"/>
  <c r="G574" i="16"/>
  <c r="AX434" i="16"/>
  <c r="BF14" i="16" s="1"/>
  <c r="AP434" i="16"/>
  <c r="AH434" i="16"/>
  <c r="AW434" i="16"/>
  <c r="AO434" i="16"/>
  <c r="AG434" i="16"/>
  <c r="AV434" i="16"/>
  <c r="AN434" i="16"/>
  <c r="I434" i="16"/>
  <c r="AU434" i="16"/>
  <c r="AM434" i="16"/>
  <c r="AS434" i="16"/>
  <c r="AK434" i="16"/>
  <c r="AR434" i="16"/>
  <c r="AJ434" i="16"/>
  <c r="AT434" i="16"/>
  <c r="AQ434" i="16"/>
  <c r="AL434" i="16"/>
  <c r="AI434" i="16"/>
  <c r="G465" i="16"/>
  <c r="AQ325" i="16"/>
  <c r="AI325" i="16"/>
  <c r="AX325" i="16"/>
  <c r="BD45" i="16" s="1"/>
  <c r="AP325" i="16"/>
  <c r="AH325" i="16"/>
  <c r="AW325" i="16"/>
  <c r="AO325" i="16"/>
  <c r="AG325" i="16"/>
  <c r="AV325" i="16"/>
  <c r="AN325" i="16"/>
  <c r="I325" i="16"/>
  <c r="AU325" i="16"/>
  <c r="AM325" i="16"/>
  <c r="AR325" i="16"/>
  <c r="AJ325" i="16"/>
  <c r="AS325" i="16"/>
  <c r="AL325" i="16"/>
  <c r="AK325" i="16"/>
  <c r="AT325" i="16"/>
  <c r="G676" i="16"/>
  <c r="AV536" i="16"/>
  <c r="AN536" i="16"/>
  <c r="I536" i="16"/>
  <c r="AU536" i="16"/>
  <c r="AM536" i="16"/>
  <c r="AT536" i="16"/>
  <c r="AL536" i="16"/>
  <c r="AS536" i="16"/>
  <c r="AK536" i="16"/>
  <c r="AR536" i="16"/>
  <c r="AJ536" i="16"/>
  <c r="AQ536" i="16"/>
  <c r="AI536" i="16"/>
  <c r="AX536" i="16"/>
  <c r="BF116" i="16" s="1"/>
  <c r="AP536" i="16"/>
  <c r="AH536" i="16"/>
  <c r="AW536" i="16"/>
  <c r="AO536" i="16"/>
  <c r="AG536" i="16"/>
  <c r="G664" i="16"/>
  <c r="AU524" i="16"/>
  <c r="AM524" i="16"/>
  <c r="AT524" i="16"/>
  <c r="AL524" i="16"/>
  <c r="AS524" i="16"/>
  <c r="AK524" i="16"/>
  <c r="AR524" i="16"/>
  <c r="AJ524" i="16"/>
  <c r="AQ524" i="16"/>
  <c r="AI524" i="16"/>
  <c r="AX524" i="16"/>
  <c r="BF104" i="16" s="1"/>
  <c r="AP524" i="16"/>
  <c r="AH524" i="16"/>
  <c r="AO524" i="16"/>
  <c r="AN524" i="16"/>
  <c r="AG524" i="16"/>
  <c r="I524" i="16"/>
  <c r="AW524" i="16"/>
  <c r="AV524" i="16"/>
  <c r="G601" i="16"/>
  <c r="AV461" i="16"/>
  <c r="AN461" i="16"/>
  <c r="I461" i="16"/>
  <c r="AU461" i="16"/>
  <c r="AM461" i="16"/>
  <c r="AT461" i="16"/>
  <c r="AL461" i="16"/>
  <c r="AS461" i="16"/>
  <c r="AK461" i="16"/>
  <c r="AR461" i="16"/>
  <c r="AJ461" i="16"/>
  <c r="AQ461" i="16"/>
  <c r="AI461" i="16"/>
  <c r="AX461" i="16"/>
  <c r="BF41" i="16" s="1"/>
  <c r="AP461" i="16"/>
  <c r="AH461" i="16"/>
  <c r="AO461" i="16"/>
  <c r="AG461" i="16"/>
  <c r="AW461" i="16"/>
  <c r="G689" i="16"/>
  <c r="AQ549" i="16"/>
  <c r="AI549" i="16"/>
  <c r="AX549" i="16"/>
  <c r="BF129" i="16" s="1"/>
  <c r="AP549" i="16"/>
  <c r="AH549" i="16"/>
  <c r="AW549" i="16"/>
  <c r="AO549" i="16"/>
  <c r="AG549" i="16"/>
  <c r="AV549" i="16"/>
  <c r="AN549" i="16"/>
  <c r="I549" i="16"/>
  <c r="AT549" i="16"/>
  <c r="AL549" i="16"/>
  <c r="AR549" i="16"/>
  <c r="AJ549" i="16"/>
  <c r="AU549" i="16"/>
  <c r="AS549" i="16"/>
  <c r="AM549" i="16"/>
  <c r="AK549" i="16"/>
  <c r="W234" i="5"/>
  <c r="I10" i="10"/>
  <c r="M10" i="10"/>
  <c r="N10" i="10" s="1"/>
  <c r="W187" i="5"/>
  <c r="W150" i="5"/>
  <c r="W84" i="5"/>
  <c r="M30" i="10"/>
  <c r="N30" i="10" s="1"/>
  <c r="I30" i="10"/>
  <c r="G454" i="16"/>
  <c r="AS314" i="16"/>
  <c r="AK314" i="16"/>
  <c r="AR314" i="16"/>
  <c r="AJ314" i="16"/>
  <c r="AQ314" i="16"/>
  <c r="AI314" i="16"/>
  <c r="AX314" i="16"/>
  <c r="BD34" i="16" s="1"/>
  <c r="AP314" i="16"/>
  <c r="AH314" i="16"/>
  <c r="AW314" i="16"/>
  <c r="AO314" i="16"/>
  <c r="AG314" i="16"/>
  <c r="AT314" i="16"/>
  <c r="AL314" i="16"/>
  <c r="AV314" i="16"/>
  <c r="AU314" i="16"/>
  <c r="AN314" i="16"/>
  <c r="I314" i="16"/>
  <c r="AM314" i="16"/>
  <c r="G523" i="16"/>
  <c r="AW383" i="16"/>
  <c r="AO383" i="16"/>
  <c r="AG383" i="16"/>
  <c r="AS383" i="16"/>
  <c r="AK383" i="16"/>
  <c r="AR383" i="16"/>
  <c r="AJ383" i="16"/>
  <c r="AM383" i="16"/>
  <c r="AX383" i="16"/>
  <c r="BD103" i="16" s="1"/>
  <c r="AL383" i="16"/>
  <c r="AV383" i="16"/>
  <c r="AI383" i="16"/>
  <c r="AT383" i="16"/>
  <c r="I383" i="16"/>
  <c r="AQ383" i="16"/>
  <c r="AN383" i="16"/>
  <c r="AP383" i="16"/>
  <c r="AH383" i="16"/>
  <c r="AU383" i="16"/>
  <c r="G590" i="16"/>
  <c r="AX450" i="16"/>
  <c r="BF30" i="16" s="1"/>
  <c r="AP450" i="16"/>
  <c r="AH450" i="16"/>
  <c r="AW450" i="16"/>
  <c r="AO450" i="16"/>
  <c r="AG450" i="16"/>
  <c r="AV450" i="16"/>
  <c r="AN450" i="16"/>
  <c r="I450" i="16"/>
  <c r="AU450" i="16"/>
  <c r="AM450" i="16"/>
  <c r="AS450" i="16"/>
  <c r="AK450" i="16"/>
  <c r="AR450" i="16"/>
  <c r="AJ450" i="16"/>
  <c r="AT450" i="16"/>
  <c r="AQ450" i="16"/>
  <c r="AL450" i="16"/>
  <c r="AI450" i="16"/>
  <c r="G537" i="16"/>
  <c r="AS397" i="16"/>
  <c r="AK397" i="16"/>
  <c r="AQ397" i="16"/>
  <c r="AI397" i="16"/>
  <c r="AW397" i="16"/>
  <c r="AO397" i="16"/>
  <c r="AG397" i="16"/>
  <c r="AV397" i="16"/>
  <c r="AN397" i="16"/>
  <c r="I397" i="16"/>
  <c r="AT397" i="16"/>
  <c r="AR397" i="16"/>
  <c r="AP397" i="16"/>
  <c r="AM397" i="16"/>
  <c r="AL397" i="16"/>
  <c r="AJ397" i="16"/>
  <c r="AU397" i="16"/>
  <c r="AX397" i="16"/>
  <c r="BD117" i="16" s="1"/>
  <c r="AH397" i="16"/>
  <c r="G684" i="16"/>
  <c r="AW544" i="16"/>
  <c r="AO544" i="16"/>
  <c r="AG544" i="16"/>
  <c r="AV544" i="16"/>
  <c r="AU544" i="16"/>
  <c r="AT544" i="16"/>
  <c r="AL544" i="16"/>
  <c r="AR544" i="16"/>
  <c r="AS544" i="16"/>
  <c r="AH544" i="16"/>
  <c r="AQ544" i="16"/>
  <c r="I544" i="16"/>
  <c r="AP544" i="16"/>
  <c r="AN544" i="16"/>
  <c r="AM544" i="16"/>
  <c r="AK544" i="16"/>
  <c r="AJ544" i="16"/>
  <c r="AX544" i="16"/>
  <c r="BF124" i="16" s="1"/>
  <c r="AI544" i="16"/>
  <c r="G566" i="16"/>
  <c r="AX426" i="16"/>
  <c r="BF6" i="16" s="1"/>
  <c r="AP426" i="16"/>
  <c r="AH426" i="16"/>
  <c r="AW426" i="16"/>
  <c r="AO426" i="16"/>
  <c r="AG426" i="16"/>
  <c r="AV426" i="16"/>
  <c r="AN426" i="16"/>
  <c r="I426" i="16"/>
  <c r="AU426" i="16"/>
  <c r="AM426" i="16"/>
  <c r="AS426" i="16"/>
  <c r="AK426" i="16"/>
  <c r="AR426" i="16"/>
  <c r="AJ426" i="16"/>
  <c r="AT426" i="16"/>
  <c r="AQ426" i="16"/>
  <c r="AI426" i="16"/>
  <c r="AL426" i="16"/>
  <c r="G634" i="16"/>
  <c r="AQ494" i="16"/>
  <c r="AI494" i="16"/>
  <c r="AX494" i="16"/>
  <c r="BF74" i="16" s="1"/>
  <c r="AP494" i="16"/>
  <c r="AH494" i="16"/>
  <c r="AW494" i="16"/>
  <c r="AO494" i="16"/>
  <c r="AG494" i="16"/>
  <c r="AV494" i="16"/>
  <c r="AN494" i="16"/>
  <c r="I494" i="16"/>
  <c r="AU494" i="16"/>
  <c r="AM494" i="16"/>
  <c r="AT494" i="16"/>
  <c r="AL494" i="16"/>
  <c r="AS494" i="16"/>
  <c r="AR494" i="16"/>
  <c r="AK494" i="16"/>
  <c r="AJ494" i="16"/>
  <c r="G645" i="16"/>
  <c r="AW505" i="16"/>
  <c r="AO505" i="16"/>
  <c r="AG505" i="16"/>
  <c r="AV505" i="16"/>
  <c r="AN505" i="16"/>
  <c r="I505" i="16"/>
  <c r="AU505" i="16"/>
  <c r="AM505" i="16"/>
  <c r="AT505" i="16"/>
  <c r="AL505" i="16"/>
  <c r="AS505" i="16"/>
  <c r="AK505" i="16"/>
  <c r="AR505" i="16"/>
  <c r="AJ505" i="16"/>
  <c r="AQ505" i="16"/>
  <c r="AP505" i="16"/>
  <c r="AI505" i="16"/>
  <c r="AH505" i="16"/>
  <c r="AX505" i="16"/>
  <c r="BF85" i="16" s="1"/>
  <c r="G614" i="16"/>
  <c r="AX474" i="16"/>
  <c r="BF54" i="16" s="1"/>
  <c r="AP474" i="16"/>
  <c r="AH474" i="16"/>
  <c r="AW474" i="16"/>
  <c r="AO474" i="16"/>
  <c r="AG474" i="16"/>
  <c r="AV474" i="16"/>
  <c r="AN474" i="16"/>
  <c r="I474" i="16"/>
  <c r="AU474" i="16"/>
  <c r="AM474" i="16"/>
  <c r="AT474" i="16"/>
  <c r="AL474" i="16"/>
  <c r="AS474" i="16"/>
  <c r="AK474" i="16"/>
  <c r="AR474" i="16"/>
  <c r="AJ474" i="16"/>
  <c r="AQ474" i="16"/>
  <c r="AI474" i="16"/>
  <c r="G609" i="16"/>
  <c r="AV469" i="16"/>
  <c r="AN469" i="16"/>
  <c r="I469" i="16"/>
  <c r="AU469" i="16"/>
  <c r="AM469" i="16"/>
  <c r="AT469" i="16"/>
  <c r="AL469" i="16"/>
  <c r="AS469" i="16"/>
  <c r="AK469" i="16"/>
  <c r="AR469" i="16"/>
  <c r="AJ469" i="16"/>
  <c r="AQ469" i="16"/>
  <c r="AI469" i="16"/>
  <c r="AX469" i="16"/>
  <c r="BF49" i="16" s="1"/>
  <c r="AP469" i="16"/>
  <c r="AH469" i="16"/>
  <c r="AW469" i="16"/>
  <c r="AO469" i="16"/>
  <c r="AG469" i="16"/>
  <c r="G644" i="16"/>
  <c r="AU504" i="16"/>
  <c r="AM504" i="16"/>
  <c r="AT504" i="16"/>
  <c r="AL504" i="16"/>
  <c r="AS504" i="16"/>
  <c r="AK504" i="16"/>
  <c r="AR504" i="16"/>
  <c r="AJ504" i="16"/>
  <c r="AQ504" i="16"/>
  <c r="AI504" i="16"/>
  <c r="AX504" i="16"/>
  <c r="BF84" i="16" s="1"/>
  <c r="AP504" i="16"/>
  <c r="AH504" i="16"/>
  <c r="AG504" i="16"/>
  <c r="I504" i="16"/>
  <c r="AW504" i="16"/>
  <c r="AV504" i="16"/>
  <c r="AO504" i="16"/>
  <c r="AN504" i="16"/>
  <c r="G639" i="16"/>
  <c r="AS499" i="16"/>
  <c r="AK499" i="16"/>
  <c r="AR499" i="16"/>
  <c r="AJ499" i="16"/>
  <c r="AQ499" i="16"/>
  <c r="AI499" i="16"/>
  <c r="AX499" i="16"/>
  <c r="BF79" i="16" s="1"/>
  <c r="AP499" i="16"/>
  <c r="AH499" i="16"/>
  <c r="AW499" i="16"/>
  <c r="AO499" i="16"/>
  <c r="AG499" i="16"/>
  <c r="AV499" i="16"/>
  <c r="AN499" i="16"/>
  <c r="I499" i="16"/>
  <c r="AU499" i="16"/>
  <c r="AT499" i="16"/>
  <c r="AM499" i="16"/>
  <c r="AL499" i="16"/>
  <c r="G686" i="16"/>
  <c r="AS546" i="16"/>
  <c r="AK546" i="16"/>
  <c r="AR546" i="16"/>
  <c r="AJ546" i="16"/>
  <c r="AQ546" i="16"/>
  <c r="AI546" i="16"/>
  <c r="AX546" i="16"/>
  <c r="BF126" i="16" s="1"/>
  <c r="AP546" i="16"/>
  <c r="AH546" i="16"/>
  <c r="AV546" i="16"/>
  <c r="AN546" i="16"/>
  <c r="I546" i="16"/>
  <c r="AT546" i="16"/>
  <c r="AL546" i="16"/>
  <c r="AW546" i="16"/>
  <c r="AU546" i="16"/>
  <c r="AO546" i="16"/>
  <c r="AM546" i="16"/>
  <c r="AG546" i="16"/>
  <c r="W259" i="5"/>
  <c r="W133" i="5"/>
  <c r="G573" i="16"/>
  <c r="AV433" i="16"/>
  <c r="AN433" i="16"/>
  <c r="I433" i="16"/>
  <c r="AU433" i="16"/>
  <c r="AM433" i="16"/>
  <c r="AT433" i="16"/>
  <c r="AL433" i="16"/>
  <c r="AS433" i="16"/>
  <c r="AK433" i="16"/>
  <c r="AQ433" i="16"/>
  <c r="AI433" i="16"/>
  <c r="AX433" i="16"/>
  <c r="BF13" i="16" s="1"/>
  <c r="AP433" i="16"/>
  <c r="AH433" i="16"/>
  <c r="AJ433" i="16"/>
  <c r="AG433" i="16"/>
  <c r="AW433" i="16"/>
  <c r="AO433" i="16"/>
  <c r="AR433" i="16"/>
  <c r="G604" i="16"/>
  <c r="AT464" i="16"/>
  <c r="AL464" i="16"/>
  <c r="AS464" i="16"/>
  <c r="AK464" i="16"/>
  <c r="AR464" i="16"/>
  <c r="AJ464" i="16"/>
  <c r="AQ464" i="16"/>
  <c r="AI464" i="16"/>
  <c r="AX464" i="16"/>
  <c r="BF44" i="16" s="1"/>
  <c r="AP464" i="16"/>
  <c r="AH464" i="16"/>
  <c r="AW464" i="16"/>
  <c r="AO464" i="16"/>
  <c r="AG464" i="16"/>
  <c r="AV464" i="16"/>
  <c r="AN464" i="16"/>
  <c r="I464" i="16"/>
  <c r="AM464" i="16"/>
  <c r="AU464" i="16"/>
  <c r="W15" i="5"/>
  <c r="W201" i="5"/>
  <c r="W229" i="5"/>
  <c r="W52" i="5"/>
  <c r="W60" i="5"/>
  <c r="G648" i="16"/>
  <c r="AU508" i="16"/>
  <c r="AM508" i="16"/>
  <c r="AT508" i="16"/>
  <c r="AL508" i="16"/>
  <c r="AS508" i="16"/>
  <c r="AK508" i="16"/>
  <c r="AR508" i="16"/>
  <c r="AJ508" i="16"/>
  <c r="AQ508" i="16"/>
  <c r="AI508" i="16"/>
  <c r="AX508" i="16"/>
  <c r="BF88" i="16" s="1"/>
  <c r="AP508" i="16"/>
  <c r="AH508" i="16"/>
  <c r="AO508" i="16"/>
  <c r="AN508" i="16"/>
  <c r="AG508" i="16"/>
  <c r="I508" i="16"/>
  <c r="AW508" i="16"/>
  <c r="AV508" i="16"/>
  <c r="W193" i="5"/>
  <c r="W177" i="5"/>
  <c r="W204" i="5"/>
  <c r="W99" i="5"/>
  <c r="W59" i="5"/>
  <c r="W55" i="5"/>
  <c r="W5" i="5"/>
  <c r="W202" i="5"/>
  <c r="W216" i="5"/>
  <c r="W117" i="5"/>
  <c r="W41" i="5"/>
  <c r="W14" i="5"/>
  <c r="G646" i="16"/>
  <c r="AQ506" i="16"/>
  <c r="AI506" i="16"/>
  <c r="AX506" i="16"/>
  <c r="BF86" i="16" s="1"/>
  <c r="AP506" i="16"/>
  <c r="AH506" i="16"/>
  <c r="AW506" i="16"/>
  <c r="AO506" i="16"/>
  <c r="AG506" i="16"/>
  <c r="AV506" i="16"/>
  <c r="AN506" i="16"/>
  <c r="I506" i="16"/>
  <c r="AU506" i="16"/>
  <c r="AM506" i="16"/>
  <c r="AT506" i="16"/>
  <c r="AL506" i="16"/>
  <c r="AS506" i="16"/>
  <c r="AR506" i="16"/>
  <c r="AK506" i="16"/>
  <c r="AJ506" i="16"/>
  <c r="O31" i="10"/>
  <c r="I27" i="10"/>
  <c r="G279" i="16"/>
  <c r="AU139" i="16"/>
  <c r="AM139" i="16"/>
  <c r="AS139" i="16"/>
  <c r="AK139" i="16"/>
  <c r="AR139" i="16"/>
  <c r="AJ139" i="16"/>
  <c r="AP139" i="16"/>
  <c r="AH139" i="16"/>
  <c r="AL139" i="16"/>
  <c r="AI139" i="16"/>
  <c r="AW139" i="16"/>
  <c r="AG139" i="16"/>
  <c r="AV139" i="16"/>
  <c r="I139" i="16"/>
  <c r="AT139" i="16"/>
  <c r="F139" i="16"/>
  <c r="F279" i="16" s="1"/>
  <c r="F419" i="16" s="1"/>
  <c r="F559" i="16" s="1"/>
  <c r="F699" i="16" s="1"/>
  <c r="AQ139" i="16"/>
  <c r="AN139" i="16"/>
  <c r="AO139" i="16"/>
  <c r="W169" i="5"/>
  <c r="G584" i="16"/>
  <c r="AT444" i="16"/>
  <c r="AL444" i="16"/>
  <c r="AS444" i="16"/>
  <c r="AK444" i="16"/>
  <c r="AR444" i="16"/>
  <c r="AJ444" i="16"/>
  <c r="AQ444" i="16"/>
  <c r="AI444" i="16"/>
  <c r="AW444" i="16"/>
  <c r="AO444" i="16"/>
  <c r="AG444" i="16"/>
  <c r="AV444" i="16"/>
  <c r="AN444" i="16"/>
  <c r="I444" i="16"/>
  <c r="AX444" i="16"/>
  <c r="BF24" i="16" s="1"/>
  <c r="AU444" i="16"/>
  <c r="AP444" i="16"/>
  <c r="AM444" i="16"/>
  <c r="AH444" i="16"/>
  <c r="G568" i="16"/>
  <c r="AT428" i="16"/>
  <c r="AL428" i="16"/>
  <c r="AS428" i="16"/>
  <c r="AK428" i="16"/>
  <c r="AR428" i="16"/>
  <c r="AJ428" i="16"/>
  <c r="AQ428" i="16"/>
  <c r="AI428" i="16"/>
  <c r="AW428" i="16"/>
  <c r="AO428" i="16"/>
  <c r="AG428" i="16"/>
  <c r="AV428" i="16"/>
  <c r="AN428" i="16"/>
  <c r="I428" i="16"/>
  <c r="AX428" i="16"/>
  <c r="BF8" i="16" s="1"/>
  <c r="AU428" i="16"/>
  <c r="AP428" i="16"/>
  <c r="AM428" i="16"/>
  <c r="AH428" i="16"/>
  <c r="AW379" i="16"/>
  <c r="AO379" i="16"/>
  <c r="AG379" i="16"/>
  <c r="AS379" i="16"/>
  <c r="AK379" i="16"/>
  <c r="G519" i="16"/>
  <c r="AR379" i="16"/>
  <c r="AJ379" i="16"/>
  <c r="AX379" i="16"/>
  <c r="BD99" i="16" s="1"/>
  <c r="AL379" i="16"/>
  <c r="AV379" i="16"/>
  <c r="AI379" i="16"/>
  <c r="AU379" i="16"/>
  <c r="AH379" i="16"/>
  <c r="AQ379" i="16"/>
  <c r="AP379" i="16"/>
  <c r="AM379" i="16"/>
  <c r="I379" i="16"/>
  <c r="AT379" i="16"/>
  <c r="AN379" i="16"/>
  <c r="G540" i="16"/>
  <c r="AQ400" i="16"/>
  <c r="AI400" i="16"/>
  <c r="AW400" i="16"/>
  <c r="AO400" i="16"/>
  <c r="AG400" i="16"/>
  <c r="AU400" i="16"/>
  <c r="AM400" i="16"/>
  <c r="AT400" i="16"/>
  <c r="AL400" i="16"/>
  <c r="AR400" i="16"/>
  <c r="AP400" i="16"/>
  <c r="AN400" i="16"/>
  <c r="AK400" i="16"/>
  <c r="AJ400" i="16"/>
  <c r="AX400" i="16"/>
  <c r="BD120" i="16" s="1"/>
  <c r="AH400" i="16"/>
  <c r="AS400" i="16"/>
  <c r="AV400" i="16"/>
  <c r="I400" i="16"/>
  <c r="W126" i="5"/>
  <c r="G608" i="16"/>
  <c r="AT468" i="16"/>
  <c r="AL468" i="16"/>
  <c r="AS468" i="16"/>
  <c r="AK468" i="16"/>
  <c r="AR468" i="16"/>
  <c r="AJ468" i="16"/>
  <c r="AQ468" i="16"/>
  <c r="AI468" i="16"/>
  <c r="AX468" i="16"/>
  <c r="BF48" i="16" s="1"/>
  <c r="AP468" i="16"/>
  <c r="AH468" i="16"/>
  <c r="AW468" i="16"/>
  <c r="AO468" i="16"/>
  <c r="AG468" i="16"/>
  <c r="AV468" i="16"/>
  <c r="AN468" i="16"/>
  <c r="I468" i="16"/>
  <c r="AU468" i="16"/>
  <c r="AM468" i="16"/>
  <c r="G487" i="16"/>
  <c r="AS347" i="16"/>
  <c r="AK347" i="16"/>
  <c r="AR347" i="16"/>
  <c r="AJ347" i="16"/>
  <c r="AQ347" i="16"/>
  <c r="AI347" i="16"/>
  <c r="AW347" i="16"/>
  <c r="AO347" i="16"/>
  <c r="AG347" i="16"/>
  <c r="AV347" i="16"/>
  <c r="AN347" i="16"/>
  <c r="I347" i="16"/>
  <c r="AT347" i="16"/>
  <c r="AH347" i="16"/>
  <c r="AX347" i="16"/>
  <c r="BD67" i="16" s="1"/>
  <c r="AU347" i="16"/>
  <c r="AL347" i="16"/>
  <c r="AP347" i="16"/>
  <c r="AM347" i="16"/>
  <c r="G458" i="16"/>
  <c r="AS318" i="16"/>
  <c r="AK318" i="16"/>
  <c r="AR318" i="16"/>
  <c r="AJ318" i="16"/>
  <c r="AQ318" i="16"/>
  <c r="AI318" i="16"/>
  <c r="AX318" i="16"/>
  <c r="BD38" i="16" s="1"/>
  <c r="AP318" i="16"/>
  <c r="AH318" i="16"/>
  <c r="AW318" i="16"/>
  <c r="AO318" i="16"/>
  <c r="AG318" i="16"/>
  <c r="AT318" i="16"/>
  <c r="AL318" i="16"/>
  <c r="AM318" i="16"/>
  <c r="I318" i="16"/>
  <c r="AV318" i="16"/>
  <c r="AN318" i="16"/>
  <c r="AU318" i="16"/>
  <c r="G470" i="16"/>
  <c r="AS330" i="16"/>
  <c r="AK330" i="16"/>
  <c r="AR330" i="16"/>
  <c r="AJ330" i="16"/>
  <c r="AQ330" i="16"/>
  <c r="AI330" i="16"/>
  <c r="AX330" i="16"/>
  <c r="BD50" i="16" s="1"/>
  <c r="AP330" i="16"/>
  <c r="AH330" i="16"/>
  <c r="AW330" i="16"/>
  <c r="AO330" i="16"/>
  <c r="AG330" i="16"/>
  <c r="AT330" i="16"/>
  <c r="AL330" i="16"/>
  <c r="AV330" i="16"/>
  <c r="AU330" i="16"/>
  <c r="AN330" i="16"/>
  <c r="I330" i="16"/>
  <c r="AM330" i="16"/>
  <c r="G580" i="16"/>
  <c r="AT440" i="16"/>
  <c r="AL440" i="16"/>
  <c r="AS440" i="16"/>
  <c r="AK440" i="16"/>
  <c r="AR440" i="16"/>
  <c r="AJ440" i="16"/>
  <c r="AQ440" i="16"/>
  <c r="AI440" i="16"/>
  <c r="AW440" i="16"/>
  <c r="AO440" i="16"/>
  <c r="AG440" i="16"/>
  <c r="AV440" i="16"/>
  <c r="AN440" i="16"/>
  <c r="I440" i="16"/>
  <c r="AP440" i="16"/>
  <c r="AM440" i="16"/>
  <c r="AH440" i="16"/>
  <c r="AU440" i="16"/>
  <c r="AX440" i="16"/>
  <c r="BF20" i="16" s="1"/>
  <c r="G622" i="16"/>
  <c r="AX482" i="16"/>
  <c r="BF62" i="16" s="1"/>
  <c r="AP482" i="16"/>
  <c r="AH482" i="16"/>
  <c r="AW482" i="16"/>
  <c r="AO482" i="16"/>
  <c r="AG482" i="16"/>
  <c r="AV482" i="16"/>
  <c r="AN482" i="16"/>
  <c r="I482" i="16"/>
  <c r="AU482" i="16"/>
  <c r="AM482" i="16"/>
  <c r="AT482" i="16"/>
  <c r="AL482" i="16"/>
  <c r="AS482" i="16"/>
  <c r="AK482" i="16"/>
  <c r="AR482" i="16"/>
  <c r="AJ482" i="16"/>
  <c r="AI482" i="16"/>
  <c r="AQ482" i="16"/>
  <c r="G631" i="16"/>
  <c r="AS491" i="16"/>
  <c r="AK491" i="16"/>
  <c r="AQ491" i="16"/>
  <c r="AI491" i="16"/>
  <c r="AX491" i="16"/>
  <c r="BF71" i="16" s="1"/>
  <c r="AP491" i="16"/>
  <c r="AW491" i="16"/>
  <c r="AO491" i="16"/>
  <c r="AG491" i="16"/>
  <c r="AV491" i="16"/>
  <c r="AN491" i="16"/>
  <c r="AU491" i="16"/>
  <c r="AT491" i="16"/>
  <c r="AR491" i="16"/>
  <c r="AM491" i="16"/>
  <c r="AL491" i="16"/>
  <c r="AJ491" i="16"/>
  <c r="AH491" i="16"/>
  <c r="I491" i="16"/>
  <c r="G551" i="16"/>
  <c r="AX411" i="16"/>
  <c r="BD131" i="16" s="1"/>
  <c r="AP411" i="16"/>
  <c r="AH411" i="16"/>
  <c r="AW411" i="16"/>
  <c r="AO411" i="16"/>
  <c r="AG411" i="16"/>
  <c r="AV411" i="16"/>
  <c r="AN411" i="16"/>
  <c r="I411" i="16"/>
  <c r="AU411" i="16"/>
  <c r="AM411" i="16"/>
  <c r="AS411" i="16"/>
  <c r="AK411" i="16"/>
  <c r="AR411" i="16"/>
  <c r="AJ411" i="16"/>
  <c r="AL411" i="16"/>
  <c r="AI411" i="16"/>
  <c r="AQ411" i="16"/>
  <c r="AT411" i="16"/>
  <c r="W155" i="5"/>
  <c r="W219" i="5"/>
  <c r="W273" i="5"/>
  <c r="W67" i="5"/>
  <c r="W37" i="5"/>
  <c r="G577" i="16"/>
  <c r="AV437" i="16"/>
  <c r="AN437" i="16"/>
  <c r="I437" i="16"/>
  <c r="AU437" i="16"/>
  <c r="AM437" i="16"/>
  <c r="AT437" i="16"/>
  <c r="AL437" i="16"/>
  <c r="AS437" i="16"/>
  <c r="AK437" i="16"/>
  <c r="AQ437" i="16"/>
  <c r="AI437" i="16"/>
  <c r="AX437" i="16"/>
  <c r="BF17" i="16" s="1"/>
  <c r="AP437" i="16"/>
  <c r="AH437" i="16"/>
  <c r="AR437" i="16"/>
  <c r="AO437" i="16"/>
  <c r="AJ437" i="16"/>
  <c r="AG437" i="16"/>
  <c r="AW437" i="16"/>
  <c r="G654" i="16"/>
  <c r="AQ514" i="16"/>
  <c r="AI514" i="16"/>
  <c r="AX514" i="16"/>
  <c r="BF94" i="16" s="1"/>
  <c r="AP514" i="16"/>
  <c r="AH514" i="16"/>
  <c r="AW514" i="16"/>
  <c r="AO514" i="16"/>
  <c r="AG514" i="16"/>
  <c r="AV514" i="16"/>
  <c r="AN514" i="16"/>
  <c r="I514" i="16"/>
  <c r="AU514" i="16"/>
  <c r="AM514" i="16"/>
  <c r="AT514" i="16"/>
  <c r="AL514" i="16"/>
  <c r="AK514" i="16"/>
  <c r="AJ514" i="16"/>
  <c r="AS514" i="16"/>
  <c r="AR514" i="16"/>
  <c r="W269" i="5"/>
  <c r="W63" i="5"/>
  <c r="O30" i="10"/>
  <c r="I26" i="10"/>
  <c r="G416" i="16"/>
  <c r="AU276" i="16"/>
  <c r="AM276" i="16"/>
  <c r="AT276" i="16"/>
  <c r="AL276" i="16"/>
  <c r="AS276" i="16"/>
  <c r="AK276" i="16"/>
  <c r="AR276" i="16"/>
  <c r="AJ276" i="16"/>
  <c r="AQ276" i="16"/>
  <c r="AI276" i="16"/>
  <c r="AV276" i="16"/>
  <c r="AN276" i="16"/>
  <c r="I276" i="16"/>
  <c r="AG276" i="16"/>
  <c r="AX276" i="16"/>
  <c r="BC136" i="16" s="1"/>
  <c r="AW276" i="16"/>
  <c r="AP276" i="16"/>
  <c r="AH276" i="16"/>
  <c r="AO276" i="16"/>
  <c r="G575" i="16"/>
  <c r="AR435" i="16"/>
  <c r="AJ435" i="16"/>
  <c r="AQ435" i="16"/>
  <c r="AI435" i="16"/>
  <c r="AX435" i="16"/>
  <c r="BF15" i="16" s="1"/>
  <c r="AP435" i="16"/>
  <c r="AH435" i="16"/>
  <c r="AW435" i="16"/>
  <c r="AO435" i="16"/>
  <c r="AG435" i="16"/>
  <c r="AU435" i="16"/>
  <c r="AM435" i="16"/>
  <c r="AT435" i="16"/>
  <c r="AL435" i="16"/>
  <c r="AV435" i="16"/>
  <c r="AS435" i="16"/>
  <c r="AN435" i="16"/>
  <c r="AK435" i="16"/>
  <c r="I435" i="16"/>
  <c r="G665" i="16"/>
  <c r="AX525" i="16"/>
  <c r="BF105" i="16" s="1"/>
  <c r="AP525" i="16"/>
  <c r="AH525" i="16"/>
  <c r="AW525" i="16"/>
  <c r="AO525" i="16"/>
  <c r="AG525" i="16"/>
  <c r="AV525" i="16"/>
  <c r="AN525" i="16"/>
  <c r="I525" i="16"/>
  <c r="AU525" i="16"/>
  <c r="AM525" i="16"/>
  <c r="AT525" i="16"/>
  <c r="AL525" i="16"/>
  <c r="AS525" i="16"/>
  <c r="AK525" i="16"/>
  <c r="AR525" i="16"/>
  <c r="AJ525" i="16"/>
  <c r="AQ525" i="16"/>
  <c r="AI525" i="16"/>
  <c r="G462" i="16"/>
  <c r="AS322" i="16"/>
  <c r="AK322" i="16"/>
  <c r="AR322" i="16"/>
  <c r="AJ322" i="16"/>
  <c r="AQ322" i="16"/>
  <c r="AI322" i="16"/>
  <c r="AX322" i="16"/>
  <c r="BD42" i="16" s="1"/>
  <c r="AP322" i="16"/>
  <c r="AH322" i="16"/>
  <c r="AW322" i="16"/>
  <c r="AO322" i="16"/>
  <c r="AG322" i="16"/>
  <c r="AT322" i="16"/>
  <c r="AL322" i="16"/>
  <c r="AU322" i="16"/>
  <c r="AN322" i="16"/>
  <c r="AM322" i="16"/>
  <c r="I322" i="16"/>
  <c r="AV322" i="16"/>
  <c r="G527" i="16"/>
  <c r="AW387" i="16"/>
  <c r="AO387" i="16"/>
  <c r="AG387" i="16"/>
  <c r="AU387" i="16"/>
  <c r="AM387" i="16"/>
  <c r="AS387" i="16"/>
  <c r="AK387" i="16"/>
  <c r="AR387" i="16"/>
  <c r="AJ387" i="16"/>
  <c r="AP387" i="16"/>
  <c r="AN387" i="16"/>
  <c r="AL387" i="16"/>
  <c r="AX387" i="16"/>
  <c r="BD107" i="16" s="1"/>
  <c r="AH387" i="16"/>
  <c r="AV387" i="16"/>
  <c r="I387" i="16"/>
  <c r="AQ387" i="16"/>
  <c r="AT387" i="16"/>
  <c r="AI387" i="16"/>
  <c r="G589" i="16"/>
  <c r="AV449" i="16"/>
  <c r="AN449" i="16"/>
  <c r="I449" i="16"/>
  <c r="AU449" i="16"/>
  <c r="AM449" i="16"/>
  <c r="AT449" i="16"/>
  <c r="AL449" i="16"/>
  <c r="AS449" i="16"/>
  <c r="AK449" i="16"/>
  <c r="AQ449" i="16"/>
  <c r="AI449" i="16"/>
  <c r="AX449" i="16"/>
  <c r="BF29" i="16" s="1"/>
  <c r="AP449" i="16"/>
  <c r="AH449" i="16"/>
  <c r="AJ449" i="16"/>
  <c r="AG449" i="16"/>
  <c r="AW449" i="16"/>
  <c r="AO449" i="16"/>
  <c r="AR449" i="16"/>
  <c r="G456" i="16"/>
  <c r="AW316" i="16"/>
  <c r="AO316" i="16"/>
  <c r="AG316" i="16"/>
  <c r="AV316" i="16"/>
  <c r="AN316" i="16"/>
  <c r="I316" i="16"/>
  <c r="AU316" i="16"/>
  <c r="AM316" i="16"/>
  <c r="AT316" i="16"/>
  <c r="AL316" i="16"/>
  <c r="AS316" i="16"/>
  <c r="AK316" i="16"/>
  <c r="AX316" i="16"/>
  <c r="BD36" i="16" s="1"/>
  <c r="AP316" i="16"/>
  <c r="AH316" i="16"/>
  <c r="AR316" i="16"/>
  <c r="AQ316" i="16"/>
  <c r="AJ316" i="16"/>
  <c r="AI316" i="16"/>
  <c r="G628" i="16"/>
  <c r="AU488" i="16"/>
  <c r="AM488" i="16"/>
  <c r="AQ488" i="16"/>
  <c r="AI488" i="16"/>
  <c r="AV488" i="16"/>
  <c r="AK488" i="16"/>
  <c r="AT488" i="16"/>
  <c r="AJ488" i="16"/>
  <c r="AS488" i="16"/>
  <c r="AH488" i="16"/>
  <c r="AR488" i="16"/>
  <c r="AG488" i="16"/>
  <c r="AP488" i="16"/>
  <c r="I488" i="16"/>
  <c r="AO488" i="16"/>
  <c r="AX488" i="16"/>
  <c r="BF68" i="16" s="1"/>
  <c r="AN488" i="16"/>
  <c r="AL488" i="16"/>
  <c r="AW488" i="16"/>
  <c r="G695" i="16"/>
  <c r="AU555" i="16"/>
  <c r="AM555" i="16"/>
  <c r="AT555" i="16"/>
  <c r="AL555" i="16"/>
  <c r="AS555" i="16"/>
  <c r="AK555" i="16"/>
  <c r="AR555" i="16"/>
  <c r="AJ555" i="16"/>
  <c r="AX555" i="16"/>
  <c r="BF135" i="16" s="1"/>
  <c r="AP555" i="16"/>
  <c r="AH555" i="16"/>
  <c r="AV555" i="16"/>
  <c r="AN555" i="16"/>
  <c r="I555" i="16"/>
  <c r="AW555" i="16"/>
  <c r="AQ555" i="16"/>
  <c r="AO555" i="16"/>
  <c r="AI555" i="16"/>
  <c r="AG555" i="16"/>
  <c r="W131" i="5"/>
  <c r="G585" i="16"/>
  <c r="AV445" i="16"/>
  <c r="AN445" i="16"/>
  <c r="I445" i="16"/>
  <c r="AU445" i="16"/>
  <c r="AM445" i="16"/>
  <c r="AT445" i="16"/>
  <c r="AL445" i="16"/>
  <c r="AS445" i="16"/>
  <c r="AK445" i="16"/>
  <c r="AQ445" i="16"/>
  <c r="AI445" i="16"/>
  <c r="AX445" i="16"/>
  <c r="BF25" i="16" s="1"/>
  <c r="AP445" i="16"/>
  <c r="AH445" i="16"/>
  <c r="AW445" i="16"/>
  <c r="AR445" i="16"/>
  <c r="AO445" i="16"/>
  <c r="AG445" i="16"/>
  <c r="AJ445" i="16"/>
  <c r="G471" i="16"/>
  <c r="AU331" i="16"/>
  <c r="AM331" i="16"/>
  <c r="AT331" i="16"/>
  <c r="AL331" i="16"/>
  <c r="AS331" i="16"/>
  <c r="AK331" i="16"/>
  <c r="AR331" i="16"/>
  <c r="AJ331" i="16"/>
  <c r="AQ331" i="16"/>
  <c r="AI331" i="16"/>
  <c r="AV331" i="16"/>
  <c r="AN331" i="16"/>
  <c r="I331" i="16"/>
  <c r="AO331" i="16"/>
  <c r="AH331" i="16"/>
  <c r="AG331" i="16"/>
  <c r="AX331" i="16"/>
  <c r="BD51" i="16" s="1"/>
  <c r="AP331" i="16"/>
  <c r="AW331" i="16"/>
  <c r="G612" i="16"/>
  <c r="AT472" i="16"/>
  <c r="AL472" i="16"/>
  <c r="AS472" i="16"/>
  <c r="AK472" i="16"/>
  <c r="AR472" i="16"/>
  <c r="AJ472" i="16"/>
  <c r="AQ472" i="16"/>
  <c r="AI472" i="16"/>
  <c r="AX472" i="16"/>
  <c r="BF52" i="16" s="1"/>
  <c r="AP472" i="16"/>
  <c r="AH472" i="16"/>
  <c r="AW472" i="16"/>
  <c r="AO472" i="16"/>
  <c r="AG472" i="16"/>
  <c r="AV472" i="16"/>
  <c r="AN472" i="16"/>
  <c r="I472" i="16"/>
  <c r="AU472" i="16"/>
  <c r="AM472" i="16"/>
  <c r="G660" i="16"/>
  <c r="AU520" i="16"/>
  <c r="AM520" i="16"/>
  <c r="AT520" i="16"/>
  <c r="AL520" i="16"/>
  <c r="AS520" i="16"/>
  <c r="AK520" i="16"/>
  <c r="AR520" i="16"/>
  <c r="AJ520" i="16"/>
  <c r="AQ520" i="16"/>
  <c r="AI520" i="16"/>
  <c r="AX520" i="16"/>
  <c r="BF100" i="16" s="1"/>
  <c r="AP520" i="16"/>
  <c r="AH520" i="16"/>
  <c r="AG520" i="16"/>
  <c r="I520" i="16"/>
  <c r="AW520" i="16"/>
  <c r="AV520" i="16"/>
  <c r="AO520" i="16"/>
  <c r="AN520" i="16"/>
  <c r="G662" i="16"/>
  <c r="AQ522" i="16"/>
  <c r="AI522" i="16"/>
  <c r="AX522" i="16"/>
  <c r="BF102" i="16" s="1"/>
  <c r="AP522" i="16"/>
  <c r="AH522" i="16"/>
  <c r="AW522" i="16"/>
  <c r="AO522" i="16"/>
  <c r="AG522" i="16"/>
  <c r="AV522" i="16"/>
  <c r="AN522" i="16"/>
  <c r="I522" i="16"/>
  <c r="AU522" i="16"/>
  <c r="AM522" i="16"/>
  <c r="AT522" i="16"/>
  <c r="AL522" i="16"/>
  <c r="AS522" i="16"/>
  <c r="AR522" i="16"/>
  <c r="AK522" i="16"/>
  <c r="AJ522" i="16"/>
  <c r="G542" i="16"/>
  <c r="AU402" i="16"/>
  <c r="AM402" i="16"/>
  <c r="AS402" i="16"/>
  <c r="AK402" i="16"/>
  <c r="AQ402" i="16"/>
  <c r="AI402" i="16"/>
  <c r="AX402" i="16"/>
  <c r="BD122" i="16" s="1"/>
  <c r="AP402" i="16"/>
  <c r="AH402" i="16"/>
  <c r="AV402" i="16"/>
  <c r="I402" i="16"/>
  <c r="AT402" i="16"/>
  <c r="AR402" i="16"/>
  <c r="AO402" i="16"/>
  <c r="AN402" i="16"/>
  <c r="AL402" i="16"/>
  <c r="AW402" i="16"/>
  <c r="AG402" i="16"/>
  <c r="AJ402" i="16"/>
  <c r="W89" i="5"/>
  <c r="G581" i="16"/>
  <c r="AV441" i="16"/>
  <c r="AN441" i="16"/>
  <c r="I441" i="16"/>
  <c r="AU441" i="16"/>
  <c r="AM441" i="16"/>
  <c r="AT441" i="16"/>
  <c r="AL441" i="16"/>
  <c r="AS441" i="16"/>
  <c r="AK441" i="16"/>
  <c r="AQ441" i="16"/>
  <c r="AI441" i="16"/>
  <c r="AX441" i="16"/>
  <c r="BF21" i="16" s="1"/>
  <c r="AP441" i="16"/>
  <c r="AH441" i="16"/>
  <c r="AW441" i="16"/>
  <c r="AR441" i="16"/>
  <c r="AO441" i="16"/>
  <c r="AJ441" i="16"/>
  <c r="AG441" i="16"/>
  <c r="AW391" i="16"/>
  <c r="AO391" i="16"/>
  <c r="AG391" i="16"/>
  <c r="AU391" i="16"/>
  <c r="AM391" i="16"/>
  <c r="G531" i="16"/>
  <c r="AS391" i="16"/>
  <c r="AK391" i="16"/>
  <c r="AR391" i="16"/>
  <c r="AJ391" i="16"/>
  <c r="AX391" i="16"/>
  <c r="BD111" i="16" s="1"/>
  <c r="AH391" i="16"/>
  <c r="AV391" i="16"/>
  <c r="I391" i="16"/>
  <c r="AT391" i="16"/>
  <c r="AQ391" i="16"/>
  <c r="AP391" i="16"/>
  <c r="AN391" i="16"/>
  <c r="AI391" i="16"/>
  <c r="AL391" i="16"/>
  <c r="G694" i="16"/>
  <c r="AS554" i="16"/>
  <c r="AK554" i="16"/>
  <c r="AR554" i="16"/>
  <c r="AJ554" i="16"/>
  <c r="AQ554" i="16"/>
  <c r="AI554" i="16"/>
  <c r="AX554" i="16"/>
  <c r="BF134" i="16" s="1"/>
  <c r="AP554" i="16"/>
  <c r="AH554" i="16"/>
  <c r="AV554" i="16"/>
  <c r="AN554" i="16"/>
  <c r="I554" i="16"/>
  <c r="AT554" i="16"/>
  <c r="AL554" i="16"/>
  <c r="AO554" i="16"/>
  <c r="AM554" i="16"/>
  <c r="AG554" i="16"/>
  <c r="AW554" i="16"/>
  <c r="AU554" i="16"/>
  <c r="G571" i="16"/>
  <c r="AR431" i="16"/>
  <c r="AJ431" i="16"/>
  <c r="AQ431" i="16"/>
  <c r="AI431" i="16"/>
  <c r="AX431" i="16"/>
  <c r="BF11" i="16" s="1"/>
  <c r="AP431" i="16"/>
  <c r="AH431" i="16"/>
  <c r="AW431" i="16"/>
  <c r="AO431" i="16"/>
  <c r="AG431" i="16"/>
  <c r="AU431" i="16"/>
  <c r="AM431" i="16"/>
  <c r="AT431" i="16"/>
  <c r="AL431" i="16"/>
  <c r="AV431" i="16"/>
  <c r="AS431" i="16"/>
  <c r="AN431" i="16"/>
  <c r="AK431" i="16"/>
  <c r="I431" i="16"/>
  <c r="G463" i="16"/>
  <c r="AU323" i="16"/>
  <c r="AM323" i="16"/>
  <c r="AT323" i="16"/>
  <c r="AL323" i="16"/>
  <c r="AS323" i="16"/>
  <c r="AK323" i="16"/>
  <c r="AR323" i="16"/>
  <c r="AJ323" i="16"/>
  <c r="AQ323" i="16"/>
  <c r="AI323" i="16"/>
  <c r="AV323" i="16"/>
  <c r="AN323" i="16"/>
  <c r="I323" i="16"/>
  <c r="AX323" i="16"/>
  <c r="BD43" i="16" s="1"/>
  <c r="AW323" i="16"/>
  <c r="AP323" i="16"/>
  <c r="AO323" i="16"/>
  <c r="AH323" i="16"/>
  <c r="AG323" i="16"/>
  <c r="G638" i="16"/>
  <c r="AQ498" i="16"/>
  <c r="AI498" i="16"/>
  <c r="AX498" i="16"/>
  <c r="BF78" i="16" s="1"/>
  <c r="AP498" i="16"/>
  <c r="AH498" i="16"/>
  <c r="AW498" i="16"/>
  <c r="AO498" i="16"/>
  <c r="AG498" i="16"/>
  <c r="AV498" i="16"/>
  <c r="AN498" i="16"/>
  <c r="I498" i="16"/>
  <c r="AU498" i="16"/>
  <c r="AM498" i="16"/>
  <c r="AT498" i="16"/>
  <c r="AL498" i="16"/>
  <c r="AK498" i="16"/>
  <c r="AJ498" i="16"/>
  <c r="AS498" i="16"/>
  <c r="AR498" i="16"/>
  <c r="G624" i="16"/>
  <c r="AT484" i="16"/>
  <c r="AL484" i="16"/>
  <c r="AS484" i="16"/>
  <c r="AK484" i="16"/>
  <c r="AR484" i="16"/>
  <c r="AJ484" i="16"/>
  <c r="AQ484" i="16"/>
  <c r="AI484" i="16"/>
  <c r="AX484" i="16"/>
  <c r="BF64" i="16" s="1"/>
  <c r="AP484" i="16"/>
  <c r="AH484" i="16"/>
  <c r="AW484" i="16"/>
  <c r="AO484" i="16"/>
  <c r="AG484" i="16"/>
  <c r="AV484" i="16"/>
  <c r="AN484" i="16"/>
  <c r="I484" i="16"/>
  <c r="AU484" i="16"/>
  <c r="AM484" i="16"/>
  <c r="G656" i="16"/>
  <c r="AU516" i="16"/>
  <c r="AM516" i="16"/>
  <c r="AT516" i="16"/>
  <c r="AL516" i="16"/>
  <c r="AS516" i="16"/>
  <c r="AK516" i="16"/>
  <c r="AR516" i="16"/>
  <c r="AJ516" i="16"/>
  <c r="AQ516" i="16"/>
  <c r="AI516" i="16"/>
  <c r="AX516" i="16"/>
  <c r="BF96" i="16" s="1"/>
  <c r="AP516" i="16"/>
  <c r="AH516" i="16"/>
  <c r="AW516" i="16"/>
  <c r="AV516" i="16"/>
  <c r="AO516" i="16"/>
  <c r="AN516" i="16"/>
  <c r="AG516" i="16"/>
  <c r="I516" i="16"/>
  <c r="G617" i="16"/>
  <c r="AV477" i="16"/>
  <c r="AN477" i="16"/>
  <c r="I477" i="16"/>
  <c r="AU477" i="16"/>
  <c r="AM477" i="16"/>
  <c r="AT477" i="16"/>
  <c r="AL477" i="16"/>
  <c r="AS477" i="16"/>
  <c r="AK477" i="16"/>
  <c r="AR477" i="16"/>
  <c r="AJ477" i="16"/>
  <c r="AQ477" i="16"/>
  <c r="AI477" i="16"/>
  <c r="AX477" i="16"/>
  <c r="BF57" i="16" s="1"/>
  <c r="AP477" i="16"/>
  <c r="AH477" i="16"/>
  <c r="AW477" i="16"/>
  <c r="AO477" i="16"/>
  <c r="AG477" i="16"/>
  <c r="W262" i="5"/>
  <c r="W212" i="5"/>
  <c r="W203" i="5"/>
  <c r="W211" i="5"/>
  <c r="W120" i="5"/>
  <c r="W71" i="5"/>
  <c r="W8" i="5"/>
  <c r="G466" i="16"/>
  <c r="AS326" i="16"/>
  <c r="AK326" i="16"/>
  <c r="AR326" i="16"/>
  <c r="AJ326" i="16"/>
  <c r="AQ326" i="16"/>
  <c r="AI326" i="16"/>
  <c r="AX326" i="16"/>
  <c r="BD46" i="16" s="1"/>
  <c r="AP326" i="16"/>
  <c r="AH326" i="16"/>
  <c r="AW326" i="16"/>
  <c r="AO326" i="16"/>
  <c r="AG326" i="16"/>
  <c r="AT326" i="16"/>
  <c r="AL326" i="16"/>
  <c r="AV326" i="16"/>
  <c r="AU326" i="16"/>
  <c r="AN326" i="16"/>
  <c r="AM326" i="16"/>
  <c r="I326" i="16"/>
  <c r="W240" i="5"/>
  <c r="W92" i="5"/>
  <c r="W194" i="5"/>
  <c r="W38" i="5"/>
  <c r="N8" i="10"/>
  <c r="R8" i="10"/>
  <c r="S8" i="10" s="1"/>
  <c r="G586" i="16"/>
  <c r="AX446" i="16"/>
  <c r="BF26" i="16" s="1"/>
  <c r="AP446" i="16"/>
  <c r="AH446" i="16"/>
  <c r="AW446" i="16"/>
  <c r="AO446" i="16"/>
  <c r="AG446" i="16"/>
  <c r="AV446" i="16"/>
  <c r="AN446" i="16"/>
  <c r="I446" i="16"/>
  <c r="AU446" i="16"/>
  <c r="AM446" i="16"/>
  <c r="AS446" i="16"/>
  <c r="AK446" i="16"/>
  <c r="AR446" i="16"/>
  <c r="AJ446" i="16"/>
  <c r="AL446" i="16"/>
  <c r="AI446" i="16"/>
  <c r="AQ446" i="16"/>
  <c r="AT446" i="16"/>
  <c r="G489" i="16"/>
  <c r="AW349" i="16"/>
  <c r="AO349" i="16"/>
  <c r="AG349" i="16"/>
  <c r="AV349" i="16"/>
  <c r="AN349" i="16"/>
  <c r="I349" i="16"/>
  <c r="AU349" i="16"/>
  <c r="AM349" i="16"/>
  <c r="AS349" i="16"/>
  <c r="AK349" i="16"/>
  <c r="AR349" i="16"/>
  <c r="AJ349" i="16"/>
  <c r="AX349" i="16"/>
  <c r="BD69" i="16" s="1"/>
  <c r="AP349" i="16"/>
  <c r="AH349" i="16"/>
  <c r="AT349" i="16"/>
  <c r="AQ349" i="16"/>
  <c r="AL349" i="16"/>
  <c r="AI349" i="16"/>
  <c r="G658" i="16"/>
  <c r="AQ518" i="16"/>
  <c r="AI518" i="16"/>
  <c r="AX518" i="16"/>
  <c r="BF98" i="16" s="1"/>
  <c r="AP518" i="16"/>
  <c r="AH518" i="16"/>
  <c r="AW518" i="16"/>
  <c r="AO518" i="16"/>
  <c r="AG518" i="16"/>
  <c r="AV518" i="16"/>
  <c r="AN518" i="16"/>
  <c r="I518" i="16"/>
  <c r="AU518" i="16"/>
  <c r="AM518" i="16"/>
  <c r="AT518" i="16"/>
  <c r="AL518" i="16"/>
  <c r="AS518" i="16"/>
  <c r="AR518" i="16"/>
  <c r="AK518" i="16"/>
  <c r="AJ518" i="16"/>
  <c r="G541" i="16"/>
  <c r="AS401" i="16"/>
  <c r="AK401" i="16"/>
  <c r="AQ401" i="16"/>
  <c r="AI401" i="16"/>
  <c r="AW401" i="16"/>
  <c r="AO401" i="16"/>
  <c r="AG401" i="16"/>
  <c r="AV401" i="16"/>
  <c r="AN401" i="16"/>
  <c r="I401" i="16"/>
  <c r="AL401" i="16"/>
  <c r="AJ401" i="16"/>
  <c r="AX401" i="16"/>
  <c r="BD121" i="16" s="1"/>
  <c r="AH401" i="16"/>
  <c r="AU401" i="16"/>
  <c r="AT401" i="16"/>
  <c r="AR401" i="16"/>
  <c r="AM401" i="16"/>
  <c r="AP401" i="16"/>
  <c r="G670" i="16"/>
  <c r="AR530" i="16"/>
  <c r="AJ530" i="16"/>
  <c r="AQ530" i="16"/>
  <c r="AI530" i="16"/>
  <c r="AX530" i="16"/>
  <c r="BF110" i="16" s="1"/>
  <c r="AP530" i="16"/>
  <c r="AH530" i="16"/>
  <c r="AW530" i="16"/>
  <c r="AO530" i="16"/>
  <c r="AG530" i="16"/>
  <c r="AV530" i="16"/>
  <c r="AN530" i="16"/>
  <c r="I530" i="16"/>
  <c r="AU530" i="16"/>
  <c r="AM530" i="16"/>
  <c r="AT530" i="16"/>
  <c r="AL530" i="16"/>
  <c r="AS530" i="16"/>
  <c r="AK530" i="16"/>
  <c r="G672" i="16"/>
  <c r="AV532" i="16"/>
  <c r="AN532" i="16"/>
  <c r="I532" i="16"/>
  <c r="AU532" i="16"/>
  <c r="AM532" i="16"/>
  <c r="AT532" i="16"/>
  <c r="AL532" i="16"/>
  <c r="AS532" i="16"/>
  <c r="AK532" i="16"/>
  <c r="AR532" i="16"/>
  <c r="AJ532" i="16"/>
  <c r="AQ532" i="16"/>
  <c r="AI532" i="16"/>
  <c r="AX532" i="16"/>
  <c r="BF112" i="16" s="1"/>
  <c r="AP532" i="16"/>
  <c r="AH532" i="16"/>
  <c r="AW532" i="16"/>
  <c r="AO532" i="16"/>
  <c r="AG532" i="16"/>
  <c r="G633" i="16"/>
  <c r="AW493" i="16"/>
  <c r="AO493" i="16"/>
  <c r="AG493" i="16"/>
  <c r="AV493" i="16"/>
  <c r="AN493" i="16"/>
  <c r="AU493" i="16"/>
  <c r="AM493" i="16"/>
  <c r="AT493" i="16"/>
  <c r="AL493" i="16"/>
  <c r="AS493" i="16"/>
  <c r="AK493" i="16"/>
  <c r="AR493" i="16"/>
  <c r="AJ493" i="16"/>
  <c r="AX493" i="16"/>
  <c r="BF73" i="16" s="1"/>
  <c r="AQ493" i="16"/>
  <c r="AP493" i="16"/>
  <c r="AI493" i="16"/>
  <c r="AH493" i="16"/>
  <c r="I493" i="16"/>
  <c r="G503" i="16"/>
  <c r="AS363" i="16"/>
  <c r="AK363" i="16"/>
  <c r="AR363" i="16"/>
  <c r="AJ363" i="16"/>
  <c r="AQ363" i="16"/>
  <c r="AI363" i="16"/>
  <c r="AW363" i="16"/>
  <c r="AO363" i="16"/>
  <c r="AG363" i="16"/>
  <c r="AV363" i="16"/>
  <c r="AN363" i="16"/>
  <c r="I363" i="16"/>
  <c r="AT363" i="16"/>
  <c r="AL363" i="16"/>
  <c r="AX363" i="16"/>
  <c r="BD83" i="16" s="1"/>
  <c r="AU363" i="16"/>
  <c r="AH363" i="16"/>
  <c r="AP363" i="16"/>
  <c r="AM363" i="16"/>
  <c r="G593" i="16"/>
  <c r="AV453" i="16"/>
  <c r="AN453" i="16"/>
  <c r="I453" i="16"/>
  <c r="AU453" i="16"/>
  <c r="AM453" i="16"/>
  <c r="AT453" i="16"/>
  <c r="AL453" i="16"/>
  <c r="AS453" i="16"/>
  <c r="AK453" i="16"/>
  <c r="AQ453" i="16"/>
  <c r="AI453" i="16"/>
  <c r="AX453" i="16"/>
  <c r="BF33" i="16" s="1"/>
  <c r="AP453" i="16"/>
  <c r="AH453" i="16"/>
  <c r="AR453" i="16"/>
  <c r="AO453" i="16"/>
  <c r="AJ453" i="16"/>
  <c r="AG453" i="16"/>
  <c r="AW453" i="16"/>
  <c r="W258" i="5"/>
  <c r="W123" i="5"/>
  <c r="W22" i="5"/>
  <c r="G583" i="16"/>
  <c r="AR443" i="16"/>
  <c r="AJ443" i="16"/>
  <c r="AQ443" i="16"/>
  <c r="AI443" i="16"/>
  <c r="AX443" i="16"/>
  <c r="BF23" i="16" s="1"/>
  <c r="AP443" i="16"/>
  <c r="AH443" i="16"/>
  <c r="AW443" i="16"/>
  <c r="AO443" i="16"/>
  <c r="AG443" i="16"/>
  <c r="AU443" i="16"/>
  <c r="AM443" i="16"/>
  <c r="AT443" i="16"/>
  <c r="AL443" i="16"/>
  <c r="AN443" i="16"/>
  <c r="AK443" i="16"/>
  <c r="I443" i="16"/>
  <c r="AS443" i="16"/>
  <c r="AV443" i="16"/>
  <c r="G650" i="16"/>
  <c r="AQ510" i="16"/>
  <c r="AI510" i="16"/>
  <c r="AX510" i="16"/>
  <c r="BF90" i="16" s="1"/>
  <c r="AP510" i="16"/>
  <c r="AH510" i="16"/>
  <c r="AW510" i="16"/>
  <c r="AO510" i="16"/>
  <c r="AG510" i="16"/>
  <c r="AV510" i="16"/>
  <c r="AN510" i="16"/>
  <c r="I510" i="16"/>
  <c r="AU510" i="16"/>
  <c r="AM510" i="16"/>
  <c r="AT510" i="16"/>
  <c r="AL510" i="16"/>
  <c r="AS510" i="16"/>
  <c r="AR510" i="16"/>
  <c r="AK510" i="16"/>
  <c r="AJ510" i="16"/>
  <c r="G669" i="16"/>
  <c r="AX529" i="16"/>
  <c r="BF109" i="16" s="1"/>
  <c r="AP529" i="16"/>
  <c r="AH529" i="16"/>
  <c r="AW529" i="16"/>
  <c r="AO529" i="16"/>
  <c r="AG529" i="16"/>
  <c r="AV529" i="16"/>
  <c r="AN529" i="16"/>
  <c r="I529" i="16"/>
  <c r="AU529" i="16"/>
  <c r="AM529" i="16"/>
  <c r="AT529" i="16"/>
  <c r="AL529" i="16"/>
  <c r="AS529" i="16"/>
  <c r="AK529" i="16"/>
  <c r="AR529" i="16"/>
  <c r="AJ529" i="16"/>
  <c r="AQ529" i="16"/>
  <c r="AI529" i="16"/>
  <c r="G418" i="16"/>
  <c r="AQ278" i="16"/>
  <c r="AI278" i="16"/>
  <c r="AX278" i="16"/>
  <c r="BC138" i="16" s="1"/>
  <c r="AP278" i="16"/>
  <c r="AH278" i="16"/>
  <c r="AW278" i="16"/>
  <c r="AO278" i="16"/>
  <c r="AG278" i="16"/>
  <c r="AV278" i="16"/>
  <c r="AN278" i="16"/>
  <c r="I278" i="16"/>
  <c r="AU278" i="16"/>
  <c r="AM278" i="16"/>
  <c r="AR278" i="16"/>
  <c r="AJ278" i="16"/>
  <c r="AT278" i="16"/>
  <c r="AS278" i="16"/>
  <c r="AL278" i="16"/>
  <c r="AK278" i="16"/>
  <c r="G550" i="16"/>
  <c r="AV410" i="16"/>
  <c r="AN410" i="16"/>
  <c r="I410" i="16"/>
  <c r="AU410" i="16"/>
  <c r="AM410" i="16"/>
  <c r="AT410" i="16"/>
  <c r="AL410" i="16"/>
  <c r="AS410" i="16"/>
  <c r="AK410" i="16"/>
  <c r="AQ410" i="16"/>
  <c r="AI410" i="16"/>
  <c r="AX410" i="16"/>
  <c r="BD130" i="16" s="1"/>
  <c r="AP410" i="16"/>
  <c r="AH410" i="16"/>
  <c r="AW410" i="16"/>
  <c r="AR410" i="16"/>
  <c r="AO410" i="16"/>
  <c r="AG410" i="16"/>
  <c r="AJ410" i="16"/>
  <c r="G692" i="16"/>
  <c r="AW552" i="16"/>
  <c r="AO552" i="16"/>
  <c r="AG552" i="16"/>
  <c r="AV552" i="16"/>
  <c r="AN552" i="16"/>
  <c r="I552" i="16"/>
  <c r="AU552" i="16"/>
  <c r="AM552" i="16"/>
  <c r="AT552" i="16"/>
  <c r="AL552" i="16"/>
  <c r="AR552" i="16"/>
  <c r="AJ552" i="16"/>
  <c r="AX552" i="16"/>
  <c r="BF132" i="16" s="1"/>
  <c r="AP552" i="16"/>
  <c r="AH552" i="16"/>
  <c r="AS552" i="16"/>
  <c r="AQ552" i="16"/>
  <c r="AK552" i="16"/>
  <c r="AI552" i="16"/>
  <c r="G569" i="16"/>
  <c r="AV429" i="16"/>
  <c r="AN429" i="16"/>
  <c r="I429" i="16"/>
  <c r="AU429" i="16"/>
  <c r="AM429" i="16"/>
  <c r="AT429" i="16"/>
  <c r="AL429" i="16"/>
  <c r="AS429" i="16"/>
  <c r="AK429" i="16"/>
  <c r="AQ429" i="16"/>
  <c r="AI429" i="16"/>
  <c r="AX429" i="16"/>
  <c r="BF9" i="16" s="1"/>
  <c r="AP429" i="16"/>
  <c r="AH429" i="16"/>
  <c r="AW429" i="16"/>
  <c r="AR429" i="16"/>
  <c r="AO429" i="16"/>
  <c r="AG429" i="16"/>
  <c r="AJ429" i="16"/>
  <c r="G588" i="16"/>
  <c r="AT448" i="16"/>
  <c r="AL448" i="16"/>
  <c r="AS448" i="16"/>
  <c r="AK448" i="16"/>
  <c r="AR448" i="16"/>
  <c r="AJ448" i="16"/>
  <c r="AQ448" i="16"/>
  <c r="AI448" i="16"/>
  <c r="AW448" i="16"/>
  <c r="AO448" i="16"/>
  <c r="AG448" i="16"/>
  <c r="AV448" i="16"/>
  <c r="AN448" i="16"/>
  <c r="I448" i="16"/>
  <c r="AX448" i="16"/>
  <c r="BF28" i="16" s="1"/>
  <c r="AU448" i="16"/>
  <c r="AP448" i="16"/>
  <c r="AM448" i="16"/>
  <c r="AH448" i="16"/>
  <c r="G674" i="16"/>
  <c r="AR534" i="16"/>
  <c r="AJ534" i="16"/>
  <c r="AQ534" i="16"/>
  <c r="AI534" i="16"/>
  <c r="AX534" i="16"/>
  <c r="BF114" i="16" s="1"/>
  <c r="AP534" i="16"/>
  <c r="AH534" i="16"/>
  <c r="AW534" i="16"/>
  <c r="AO534" i="16"/>
  <c r="AG534" i="16"/>
  <c r="AV534" i="16"/>
  <c r="AN534" i="16"/>
  <c r="I534" i="16"/>
  <c r="AU534" i="16"/>
  <c r="AM534" i="16"/>
  <c r="AT534" i="16"/>
  <c r="AL534" i="16"/>
  <c r="AS534" i="16"/>
  <c r="AK534" i="16"/>
  <c r="G615" i="16"/>
  <c r="AR475" i="16"/>
  <c r="AJ475" i="16"/>
  <c r="AQ475" i="16"/>
  <c r="AI475" i="16"/>
  <c r="AX475" i="16"/>
  <c r="BF55" i="16" s="1"/>
  <c r="AP475" i="16"/>
  <c r="AH475" i="16"/>
  <c r="AW475" i="16"/>
  <c r="AO475" i="16"/>
  <c r="AG475" i="16"/>
  <c r="AV475" i="16"/>
  <c r="AN475" i="16"/>
  <c r="I475" i="16"/>
  <c r="AU475" i="16"/>
  <c r="AM475" i="16"/>
  <c r="AT475" i="16"/>
  <c r="AL475" i="16"/>
  <c r="AS475" i="16"/>
  <c r="AK475" i="16"/>
  <c r="G497" i="16"/>
  <c r="AW357" i="16"/>
  <c r="AO357" i="16"/>
  <c r="AG357" i="16"/>
  <c r="AV357" i="16"/>
  <c r="AN357" i="16"/>
  <c r="I357" i="16"/>
  <c r="AU357" i="16"/>
  <c r="AM357" i="16"/>
  <c r="AS357" i="16"/>
  <c r="AK357" i="16"/>
  <c r="AR357" i="16"/>
  <c r="AJ357" i="16"/>
  <c r="AX357" i="16"/>
  <c r="BD77" i="16" s="1"/>
  <c r="AP357" i="16"/>
  <c r="AH357" i="16"/>
  <c r="AI357" i="16"/>
  <c r="AL357" i="16"/>
  <c r="AT357" i="16"/>
  <c r="AQ357" i="16"/>
  <c r="G652" i="16"/>
  <c r="AU512" i="16"/>
  <c r="AM512" i="16"/>
  <c r="AT512" i="16"/>
  <c r="AL512" i="16"/>
  <c r="AS512" i="16"/>
  <c r="AK512" i="16"/>
  <c r="AR512" i="16"/>
  <c r="AJ512" i="16"/>
  <c r="AQ512" i="16"/>
  <c r="AI512" i="16"/>
  <c r="AX512" i="16"/>
  <c r="BF92" i="16" s="1"/>
  <c r="AP512" i="16"/>
  <c r="AH512" i="16"/>
  <c r="AW512" i="16"/>
  <c r="AV512" i="16"/>
  <c r="AO512" i="16"/>
  <c r="AN512" i="16"/>
  <c r="AG512" i="16"/>
  <c r="I512" i="16"/>
  <c r="G545" i="16"/>
  <c r="AS405" i="16"/>
  <c r="AK405" i="16"/>
  <c r="AQ405" i="16"/>
  <c r="AI405" i="16"/>
  <c r="AW405" i="16"/>
  <c r="AO405" i="16"/>
  <c r="AG405" i="16"/>
  <c r="AV405" i="16"/>
  <c r="AN405" i="16"/>
  <c r="I405" i="16"/>
  <c r="AT405" i="16"/>
  <c r="AR405" i="16"/>
  <c r="AP405" i="16"/>
  <c r="AM405" i="16"/>
  <c r="AL405" i="16"/>
  <c r="AJ405" i="16"/>
  <c r="AU405" i="16"/>
  <c r="AX405" i="16"/>
  <c r="BD125" i="16" s="1"/>
  <c r="AH405" i="16"/>
  <c r="G632" i="16"/>
  <c r="AU492" i="16"/>
  <c r="AM492" i="16"/>
  <c r="AS492" i="16"/>
  <c r="AK492" i="16"/>
  <c r="AR492" i="16"/>
  <c r="AJ492" i="16"/>
  <c r="AQ492" i="16"/>
  <c r="AI492" i="16"/>
  <c r="AX492" i="16"/>
  <c r="BF72" i="16" s="1"/>
  <c r="AP492" i="16"/>
  <c r="AH492" i="16"/>
  <c r="AV492" i="16"/>
  <c r="AT492" i="16"/>
  <c r="AO492" i="16"/>
  <c r="AN492" i="16"/>
  <c r="AL492" i="16"/>
  <c r="AG492" i="16"/>
  <c r="I492" i="16"/>
  <c r="AW492" i="16"/>
  <c r="G625" i="16"/>
  <c r="AV485" i="16"/>
  <c r="AN485" i="16"/>
  <c r="I485" i="16"/>
  <c r="AU485" i="16"/>
  <c r="AM485" i="16"/>
  <c r="AT485" i="16"/>
  <c r="AL485" i="16"/>
  <c r="AS485" i="16"/>
  <c r="AK485" i="16"/>
  <c r="AR485" i="16"/>
  <c r="AJ485" i="16"/>
  <c r="AQ485" i="16"/>
  <c r="AI485" i="16"/>
  <c r="AX485" i="16"/>
  <c r="BF65" i="16" s="1"/>
  <c r="AP485" i="16"/>
  <c r="AH485" i="16"/>
  <c r="AW485" i="16"/>
  <c r="AG485" i="16"/>
  <c r="AO485" i="16"/>
  <c r="G618" i="16"/>
  <c r="AX478" i="16"/>
  <c r="BF58" i="16" s="1"/>
  <c r="AP478" i="16"/>
  <c r="AH478" i="16"/>
  <c r="AW478" i="16"/>
  <c r="AO478" i="16"/>
  <c r="AG478" i="16"/>
  <c r="AV478" i="16"/>
  <c r="AN478" i="16"/>
  <c r="I478" i="16"/>
  <c r="AU478" i="16"/>
  <c r="AM478" i="16"/>
  <c r="AT478" i="16"/>
  <c r="AL478" i="16"/>
  <c r="AS478" i="16"/>
  <c r="AK478" i="16"/>
  <c r="AR478" i="16"/>
  <c r="AJ478" i="16"/>
  <c r="AQ478" i="16"/>
  <c r="AI478" i="16"/>
  <c r="G607" i="16"/>
  <c r="AR467" i="16"/>
  <c r="AJ467" i="16"/>
  <c r="AQ467" i="16"/>
  <c r="AI467" i="16"/>
  <c r="AX467" i="16"/>
  <c r="BF47" i="16" s="1"/>
  <c r="AP467" i="16"/>
  <c r="AH467" i="16"/>
  <c r="AW467" i="16"/>
  <c r="AO467" i="16"/>
  <c r="AG467" i="16"/>
  <c r="AV467" i="16"/>
  <c r="AN467" i="16"/>
  <c r="I467" i="16"/>
  <c r="AU467" i="16"/>
  <c r="AM467" i="16"/>
  <c r="AT467" i="16"/>
  <c r="AL467" i="16"/>
  <c r="AK467" i="16"/>
  <c r="AS467" i="16"/>
  <c r="G641" i="16"/>
  <c r="AW501" i="16"/>
  <c r="AO501" i="16"/>
  <c r="AG501" i="16"/>
  <c r="AV501" i="16"/>
  <c r="AN501" i="16"/>
  <c r="I501" i="16"/>
  <c r="AU501" i="16"/>
  <c r="AM501" i="16"/>
  <c r="AT501" i="16"/>
  <c r="AL501" i="16"/>
  <c r="AS501" i="16"/>
  <c r="AK501" i="16"/>
  <c r="AR501" i="16"/>
  <c r="AJ501" i="16"/>
  <c r="AI501" i="16"/>
  <c r="AH501" i="16"/>
  <c r="AX501" i="16"/>
  <c r="BF81" i="16" s="1"/>
  <c r="AQ501" i="16"/>
  <c r="AP501" i="16"/>
  <c r="W267" i="5"/>
  <c r="W85" i="5"/>
  <c r="W118" i="5"/>
  <c r="W114" i="5"/>
  <c r="G666" i="16"/>
  <c r="AR526" i="16"/>
  <c r="AJ526" i="16"/>
  <c r="AQ526" i="16"/>
  <c r="AI526" i="16"/>
  <c r="AX526" i="16"/>
  <c r="BF106" i="16" s="1"/>
  <c r="AP526" i="16"/>
  <c r="AH526" i="16"/>
  <c r="AW526" i="16"/>
  <c r="AO526" i="16"/>
  <c r="AG526" i="16"/>
  <c r="AV526" i="16"/>
  <c r="AN526" i="16"/>
  <c r="I526" i="16"/>
  <c r="AU526" i="16"/>
  <c r="AM526" i="16"/>
  <c r="AT526" i="16"/>
  <c r="AL526" i="16"/>
  <c r="AS526" i="16"/>
  <c r="AK526" i="16"/>
  <c r="W44" i="5"/>
  <c r="W247" i="5"/>
  <c r="W224" i="5"/>
  <c r="AW375" i="16"/>
  <c r="AO375" i="16"/>
  <c r="G515" i="16"/>
  <c r="AS375" i="16"/>
  <c r="AK375" i="16"/>
  <c r="AV375" i="16"/>
  <c r="AL375" i="16"/>
  <c r="AU375" i="16"/>
  <c r="AJ375" i="16"/>
  <c r="AT375" i="16"/>
  <c r="AI375" i="16"/>
  <c r="AQ375" i="16"/>
  <c r="AG375" i="16"/>
  <c r="AP375" i="16"/>
  <c r="I375" i="16"/>
  <c r="AX375" i="16"/>
  <c r="BD95" i="16" s="1"/>
  <c r="AM375" i="16"/>
  <c r="AR375" i="16"/>
  <c r="AN375" i="16"/>
  <c r="AH375" i="16"/>
  <c r="G591" i="16"/>
  <c r="AR451" i="16"/>
  <c r="AJ451" i="16"/>
  <c r="AQ451" i="16"/>
  <c r="AI451" i="16"/>
  <c r="AX451" i="16"/>
  <c r="BF31" i="16" s="1"/>
  <c r="AP451" i="16"/>
  <c r="AH451" i="16"/>
  <c r="AW451" i="16"/>
  <c r="AO451" i="16"/>
  <c r="AG451" i="16"/>
  <c r="AU451" i="16"/>
  <c r="AM451" i="16"/>
  <c r="AT451" i="16"/>
  <c r="AL451" i="16"/>
  <c r="AV451" i="16"/>
  <c r="AS451" i="16"/>
  <c r="AN451" i="16"/>
  <c r="AK451" i="16"/>
  <c r="I451" i="16"/>
  <c r="W103" i="5"/>
  <c r="J20" i="11"/>
  <c r="E19" i="11"/>
  <c r="O17" i="11"/>
  <c r="C17" i="11"/>
  <c r="D17" i="11" s="1"/>
  <c r="J16" i="11"/>
  <c r="T14" i="11"/>
  <c r="H14" i="11"/>
  <c r="I14" i="11" s="1"/>
  <c r="O13" i="11"/>
  <c r="C13" i="11"/>
  <c r="D13" i="11" s="1"/>
  <c r="T10" i="11"/>
  <c r="E14" i="11"/>
  <c r="E10" i="11"/>
  <c r="H20" i="11"/>
  <c r="I20" i="11" s="1"/>
  <c r="O19" i="11"/>
  <c r="C19" i="11"/>
  <c r="D19" i="11" s="1"/>
  <c r="M17" i="11"/>
  <c r="N17" i="11" s="1"/>
  <c r="H16" i="11"/>
  <c r="I16" i="11" s="1"/>
  <c r="M13" i="11"/>
  <c r="N13" i="11" s="1"/>
  <c r="E20" i="11"/>
  <c r="J17" i="11"/>
  <c r="E16" i="11"/>
  <c r="O14" i="11"/>
  <c r="C14" i="11"/>
  <c r="D14" i="11" s="1"/>
  <c r="J13" i="11"/>
  <c r="C10" i="11"/>
  <c r="M19" i="11"/>
  <c r="N19" i="11" s="1"/>
  <c r="E11" i="11"/>
  <c r="O20" i="11"/>
  <c r="C20" i="11"/>
  <c r="D20" i="11" s="1"/>
  <c r="J19" i="11"/>
  <c r="H17" i="11"/>
  <c r="I17" i="11" s="1"/>
  <c r="O16" i="11"/>
  <c r="C16" i="11"/>
  <c r="D16" i="11" s="1"/>
  <c r="M14" i="11"/>
  <c r="N14" i="11" s="1"/>
  <c r="H13" i="11"/>
  <c r="I13" i="11" s="1"/>
  <c r="C8" i="11"/>
  <c r="E17" i="11"/>
  <c r="J14" i="11"/>
  <c r="E13" i="11"/>
  <c r="C11" i="11"/>
  <c r="C7" i="11"/>
  <c r="M20" i="11"/>
  <c r="N20" i="11" s="1"/>
  <c r="H19" i="11"/>
  <c r="I19" i="11" s="1"/>
  <c r="M16" i="11"/>
  <c r="N16" i="11" s="1"/>
  <c r="C6" i="11"/>
  <c r="R19" i="11"/>
  <c r="S19" i="11" s="1"/>
  <c r="R13" i="11"/>
  <c r="S13" i="11" s="1"/>
  <c r="R11" i="11"/>
  <c r="S11" i="11" s="1"/>
  <c r="T20" i="11"/>
  <c r="R17" i="11"/>
  <c r="S17" i="11" s="1"/>
  <c r="T13" i="11"/>
  <c r="T17" i="11"/>
  <c r="T19" i="11"/>
  <c r="T11" i="11"/>
  <c r="T36" i="11"/>
  <c r="R20" i="11"/>
  <c r="S20" i="11" s="1"/>
  <c r="R14" i="11"/>
  <c r="S14" i="11" s="1"/>
  <c r="T16" i="11"/>
  <c r="T37" i="11"/>
  <c r="R16" i="11"/>
  <c r="S16" i="11" s="1"/>
  <c r="R10" i="11"/>
  <c r="S10" i="11" s="1"/>
  <c r="W65" i="5"/>
  <c r="W31" i="5"/>
  <c r="G570" i="16"/>
  <c r="AX430" i="16"/>
  <c r="BF10" i="16" s="1"/>
  <c r="AP430" i="16"/>
  <c r="AH430" i="16"/>
  <c r="AW430" i="16"/>
  <c r="AO430" i="16"/>
  <c r="AG430" i="16"/>
  <c r="AV430" i="16"/>
  <c r="AN430" i="16"/>
  <c r="I430" i="16"/>
  <c r="AU430" i="16"/>
  <c r="AM430" i="16"/>
  <c r="AS430" i="16"/>
  <c r="AK430" i="16"/>
  <c r="AR430" i="16"/>
  <c r="AJ430" i="16"/>
  <c r="AL430" i="16"/>
  <c r="AI430" i="16"/>
  <c r="AQ430" i="16"/>
  <c r="AT430" i="16"/>
  <c r="M31" i="10"/>
  <c r="N31" i="10" s="1"/>
  <c r="I31" i="10"/>
  <c r="G481" i="16"/>
  <c r="AW341" i="16"/>
  <c r="AO341" i="16"/>
  <c r="AG341" i="16"/>
  <c r="AV341" i="16"/>
  <c r="AN341" i="16"/>
  <c r="I341" i="16"/>
  <c r="AU341" i="16"/>
  <c r="AM341" i="16"/>
  <c r="AS341" i="16"/>
  <c r="AK341" i="16"/>
  <c r="AR341" i="16"/>
  <c r="AJ341" i="16"/>
  <c r="AL341" i="16"/>
  <c r="AI341" i="16"/>
  <c r="AH341" i="16"/>
  <c r="AX341" i="16"/>
  <c r="BD61" i="16" s="1"/>
  <c r="AP341" i="16"/>
  <c r="AQ341" i="16"/>
  <c r="AT341" i="16"/>
  <c r="G657" i="16"/>
  <c r="AW517" i="16"/>
  <c r="AO517" i="16"/>
  <c r="AG517" i="16"/>
  <c r="AV517" i="16"/>
  <c r="AN517" i="16"/>
  <c r="I517" i="16"/>
  <c r="AU517" i="16"/>
  <c r="AM517" i="16"/>
  <c r="AT517" i="16"/>
  <c r="AL517" i="16"/>
  <c r="AS517" i="16"/>
  <c r="AK517" i="16"/>
  <c r="AR517" i="16"/>
  <c r="AJ517" i="16"/>
  <c r="AI517" i="16"/>
  <c r="AH517" i="16"/>
  <c r="AX517" i="16"/>
  <c r="BF97" i="16" s="1"/>
  <c r="AQ517" i="16"/>
  <c r="AP517" i="16"/>
  <c r="W215" i="5"/>
  <c r="W184" i="5"/>
  <c r="W195" i="5"/>
  <c r="G417" i="16"/>
  <c r="AW277" i="16"/>
  <c r="AO277" i="16"/>
  <c r="AG277" i="16"/>
  <c r="AV277" i="16"/>
  <c r="AN277" i="16"/>
  <c r="I277" i="16"/>
  <c r="AU277" i="16"/>
  <c r="AM277" i="16"/>
  <c r="AT277" i="16"/>
  <c r="AL277" i="16"/>
  <c r="AS277" i="16"/>
  <c r="AK277" i="16"/>
  <c r="AX277" i="16"/>
  <c r="BC137" i="16" s="1"/>
  <c r="AP277" i="16"/>
  <c r="AH277" i="16"/>
  <c r="AQ277" i="16"/>
  <c r="AJ277" i="16"/>
  <c r="AI277" i="16"/>
  <c r="AR277" i="16"/>
  <c r="G599" i="16"/>
  <c r="AR459" i="16"/>
  <c r="AJ459" i="16"/>
  <c r="AQ459" i="16"/>
  <c r="AI459" i="16"/>
  <c r="AX459" i="16"/>
  <c r="BF39" i="16" s="1"/>
  <c r="AP459" i="16"/>
  <c r="AH459" i="16"/>
  <c r="AW459" i="16"/>
  <c r="AO459" i="16"/>
  <c r="AG459" i="16"/>
  <c r="AV459" i="16"/>
  <c r="AN459" i="16"/>
  <c r="I459" i="16"/>
  <c r="AU459" i="16"/>
  <c r="AM459" i="16"/>
  <c r="AT459" i="16"/>
  <c r="AL459" i="16"/>
  <c r="AS459" i="16"/>
  <c r="AK459" i="16"/>
  <c r="G507" i="16"/>
  <c r="AS367" i="16"/>
  <c r="AK367" i="16"/>
  <c r="AR367" i="16"/>
  <c r="AJ367" i="16"/>
  <c r="AQ367" i="16"/>
  <c r="AI367" i="16"/>
  <c r="AW367" i="16"/>
  <c r="AO367" i="16"/>
  <c r="AG367" i="16"/>
  <c r="AV367" i="16"/>
  <c r="AN367" i="16"/>
  <c r="I367" i="16"/>
  <c r="AT367" i="16"/>
  <c r="AL367" i="16"/>
  <c r="AM367" i="16"/>
  <c r="AH367" i="16"/>
  <c r="AP367" i="16"/>
  <c r="AU367" i="16"/>
  <c r="AX367" i="16"/>
  <c r="BD87" i="16" s="1"/>
  <c r="M11" i="10"/>
  <c r="N11" i="10" s="1"/>
  <c r="I11" i="10"/>
  <c r="G495" i="16"/>
  <c r="AS355" i="16"/>
  <c r="AK355" i="16"/>
  <c r="AR355" i="16"/>
  <c r="AJ355" i="16"/>
  <c r="AQ355" i="16"/>
  <c r="AI355" i="16"/>
  <c r="AW355" i="16"/>
  <c r="AO355" i="16"/>
  <c r="AG355" i="16"/>
  <c r="AV355" i="16"/>
  <c r="AN355" i="16"/>
  <c r="I355" i="16"/>
  <c r="AT355" i="16"/>
  <c r="AL355" i="16"/>
  <c r="AU355" i="16"/>
  <c r="AP355" i="16"/>
  <c r="AM355" i="16"/>
  <c r="AH355" i="16"/>
  <c r="AX355" i="16"/>
  <c r="BD75" i="16" s="1"/>
  <c r="G572" i="16"/>
  <c r="AT432" i="16"/>
  <c r="AL432" i="16"/>
  <c r="AS432" i="16"/>
  <c r="AK432" i="16"/>
  <c r="AR432" i="16"/>
  <c r="AJ432" i="16"/>
  <c r="AQ432" i="16"/>
  <c r="AI432" i="16"/>
  <c r="AW432" i="16"/>
  <c r="AO432" i="16"/>
  <c r="AG432" i="16"/>
  <c r="AV432" i="16"/>
  <c r="AN432" i="16"/>
  <c r="I432" i="16"/>
  <c r="AX432" i="16"/>
  <c r="BF12" i="16" s="1"/>
  <c r="AU432" i="16"/>
  <c r="AP432" i="16"/>
  <c r="AM432" i="16"/>
  <c r="AH432" i="16"/>
  <c r="G548" i="16"/>
  <c r="AR408" i="16"/>
  <c r="AJ408" i="16"/>
  <c r="AQ408" i="16"/>
  <c r="AI408" i="16"/>
  <c r="AX408" i="16"/>
  <c r="BD128" i="16" s="1"/>
  <c r="AP408" i="16"/>
  <c r="AH408" i="16"/>
  <c r="AW408" i="16"/>
  <c r="AO408" i="16"/>
  <c r="AG408" i="16"/>
  <c r="AU408" i="16"/>
  <c r="AM408" i="16"/>
  <c r="AT408" i="16"/>
  <c r="AL408" i="16"/>
  <c r="AN408" i="16"/>
  <c r="AK408" i="16"/>
  <c r="I408" i="16"/>
  <c r="AS408" i="16"/>
  <c r="AV408" i="16"/>
  <c r="AW628" i="16" l="1"/>
  <c r="AO628" i="16"/>
  <c r="AG628" i="16"/>
  <c r="AT628" i="16"/>
  <c r="AL628" i="16"/>
  <c r="AX628" i="16"/>
  <c r="BE68" i="16" s="1"/>
  <c r="AP628" i="16"/>
  <c r="AH628" i="16"/>
  <c r="AN628" i="16"/>
  <c r="AM628" i="16"/>
  <c r="AK628" i="16"/>
  <c r="AV628" i="16"/>
  <c r="AJ628" i="16"/>
  <c r="AU628" i="16"/>
  <c r="AI628" i="16"/>
  <c r="AS628" i="16"/>
  <c r="I628" i="16"/>
  <c r="AQ628" i="16"/>
  <c r="AR628" i="16"/>
  <c r="AS589" i="16"/>
  <c r="AK589" i="16"/>
  <c r="AR589" i="16"/>
  <c r="AJ589" i="16"/>
  <c r="AQ589" i="16"/>
  <c r="AI589" i="16"/>
  <c r="AX589" i="16"/>
  <c r="BE29" i="16" s="1"/>
  <c r="AP589" i="16"/>
  <c r="AH589" i="16"/>
  <c r="AW589" i="16"/>
  <c r="AO589" i="16"/>
  <c r="AG589" i="16"/>
  <c r="AV589" i="16"/>
  <c r="AN589" i="16"/>
  <c r="I589" i="16"/>
  <c r="AU589" i="16"/>
  <c r="AM589" i="16"/>
  <c r="AT589" i="16"/>
  <c r="AL589" i="16"/>
  <c r="G602" i="16"/>
  <c r="AX462" i="16"/>
  <c r="BF42" i="16" s="1"/>
  <c r="AP462" i="16"/>
  <c r="AH462" i="16"/>
  <c r="AW462" i="16"/>
  <c r="AO462" i="16"/>
  <c r="AG462" i="16"/>
  <c r="AV462" i="16"/>
  <c r="AN462" i="16"/>
  <c r="I462" i="16"/>
  <c r="AU462" i="16"/>
  <c r="AM462" i="16"/>
  <c r="AT462" i="16"/>
  <c r="AL462" i="16"/>
  <c r="AS462" i="16"/>
  <c r="AK462" i="16"/>
  <c r="AR462" i="16"/>
  <c r="AJ462" i="16"/>
  <c r="AQ462" i="16"/>
  <c r="AI462" i="16"/>
  <c r="AW575" i="16"/>
  <c r="AO575" i="16"/>
  <c r="AG575" i="16"/>
  <c r="AV575" i="16"/>
  <c r="AN575" i="16"/>
  <c r="I575" i="16"/>
  <c r="AU575" i="16"/>
  <c r="AM575" i="16"/>
  <c r="AT575" i="16"/>
  <c r="AL575" i="16"/>
  <c r="AR575" i="16"/>
  <c r="AJ575" i="16"/>
  <c r="AX575" i="16"/>
  <c r="BE15" i="16" s="1"/>
  <c r="AP575" i="16"/>
  <c r="AH575" i="16"/>
  <c r="AS575" i="16"/>
  <c r="AQ575" i="16"/>
  <c r="AK575" i="16"/>
  <c r="AI575" i="16"/>
  <c r="AS577" i="16"/>
  <c r="AK577" i="16"/>
  <c r="AR577" i="16"/>
  <c r="AJ577" i="16"/>
  <c r="AQ577" i="16"/>
  <c r="AI577" i="16"/>
  <c r="AX577" i="16"/>
  <c r="BE17" i="16" s="1"/>
  <c r="AP577" i="16"/>
  <c r="AH577" i="16"/>
  <c r="AV577" i="16"/>
  <c r="AN577" i="16"/>
  <c r="I577" i="16"/>
  <c r="AT577" i="16"/>
  <c r="AL577" i="16"/>
  <c r="AW577" i="16"/>
  <c r="AU577" i="16"/>
  <c r="AO577" i="16"/>
  <c r="AM577" i="16"/>
  <c r="AG577" i="16"/>
  <c r="AS565" i="16"/>
  <c r="AK565" i="16"/>
  <c r="AR565" i="16"/>
  <c r="AJ565" i="16"/>
  <c r="AQ565" i="16"/>
  <c r="AI565" i="16"/>
  <c r="AX565" i="16"/>
  <c r="BE5" i="16" s="1"/>
  <c r="AP565" i="16"/>
  <c r="AH565" i="16"/>
  <c r="AV565" i="16"/>
  <c r="AN565" i="16"/>
  <c r="I565" i="16"/>
  <c r="AT565" i="16"/>
  <c r="AL565" i="16"/>
  <c r="AW565" i="16"/>
  <c r="AU565" i="16"/>
  <c r="AO565" i="16"/>
  <c r="AM565" i="16"/>
  <c r="AG565" i="16"/>
  <c r="AW587" i="16"/>
  <c r="AO587" i="16"/>
  <c r="AG587" i="16"/>
  <c r="AV587" i="16"/>
  <c r="AN587" i="16"/>
  <c r="I587" i="16"/>
  <c r="AU587" i="16"/>
  <c r="AM587" i="16"/>
  <c r="AT587" i="16"/>
  <c r="AL587" i="16"/>
  <c r="AS587" i="16"/>
  <c r="AK587" i="16"/>
  <c r="AR587" i="16"/>
  <c r="AJ587" i="16"/>
  <c r="AQ587" i="16"/>
  <c r="AI587" i="16"/>
  <c r="AX587" i="16"/>
  <c r="BE27" i="16" s="1"/>
  <c r="AP587" i="16"/>
  <c r="AH587" i="16"/>
  <c r="G563" i="16"/>
  <c r="AR423" i="16"/>
  <c r="AJ423" i="16"/>
  <c r="AQ423" i="16"/>
  <c r="AI423" i="16"/>
  <c r="AX423" i="16"/>
  <c r="BF3" i="16" s="1"/>
  <c r="AP423" i="16"/>
  <c r="AH423" i="16"/>
  <c r="AW423" i="16"/>
  <c r="AO423" i="16"/>
  <c r="AG423" i="16"/>
  <c r="AU423" i="16"/>
  <c r="AM423" i="16"/>
  <c r="AT423" i="16"/>
  <c r="AL423" i="16"/>
  <c r="I423" i="16"/>
  <c r="AV423" i="16"/>
  <c r="AS423" i="16"/>
  <c r="AK423" i="16"/>
  <c r="AN423" i="16"/>
  <c r="H30" i="11"/>
  <c r="D30" i="11"/>
  <c r="G675" i="16"/>
  <c r="AT535" i="16"/>
  <c r="AL535" i="16"/>
  <c r="AS535" i="16"/>
  <c r="AK535" i="16"/>
  <c r="AR535" i="16"/>
  <c r="AJ535" i="16"/>
  <c r="AQ535" i="16"/>
  <c r="AI535" i="16"/>
  <c r="AX535" i="16"/>
  <c r="BF115" i="16" s="1"/>
  <c r="AP535" i="16"/>
  <c r="AH535" i="16"/>
  <c r="AW535" i="16"/>
  <c r="AO535" i="16"/>
  <c r="AG535" i="16"/>
  <c r="AV535" i="16"/>
  <c r="AN535" i="16"/>
  <c r="I535" i="16"/>
  <c r="AU535" i="16"/>
  <c r="AM535" i="16"/>
  <c r="AS642" i="16"/>
  <c r="AK642" i="16"/>
  <c r="AQ642" i="16"/>
  <c r="AI642" i="16"/>
  <c r="AX642" i="16"/>
  <c r="BE82" i="16" s="1"/>
  <c r="AP642" i="16"/>
  <c r="AH642" i="16"/>
  <c r="AV642" i="16"/>
  <c r="AN642" i="16"/>
  <c r="I642" i="16"/>
  <c r="AT642" i="16"/>
  <c r="AL642" i="16"/>
  <c r="AW642" i="16"/>
  <c r="AU642" i="16"/>
  <c r="AR642" i="16"/>
  <c r="AO642" i="16"/>
  <c r="AM642" i="16"/>
  <c r="AJ642" i="16"/>
  <c r="AG642" i="16"/>
  <c r="AS630" i="16"/>
  <c r="AK630" i="16"/>
  <c r="AX630" i="16"/>
  <c r="BE70" i="16" s="1"/>
  <c r="AP630" i="16"/>
  <c r="AH630" i="16"/>
  <c r="AT630" i="16"/>
  <c r="AL630" i="16"/>
  <c r="AV630" i="16"/>
  <c r="AI630" i="16"/>
  <c r="AU630" i="16"/>
  <c r="AG630" i="16"/>
  <c r="AR630" i="16"/>
  <c r="I630" i="16"/>
  <c r="AQ630" i="16"/>
  <c r="AO630" i="16"/>
  <c r="AN630" i="16"/>
  <c r="AW630" i="16"/>
  <c r="AJ630" i="16"/>
  <c r="AM630" i="16"/>
  <c r="AS657" i="16"/>
  <c r="AK657" i="16"/>
  <c r="AX657" i="16"/>
  <c r="BE97" i="16" s="1"/>
  <c r="AP657" i="16"/>
  <c r="AH657" i="16"/>
  <c r="AW657" i="16"/>
  <c r="AO657" i="16"/>
  <c r="AG657" i="16"/>
  <c r="AN657" i="16"/>
  <c r="AM657" i="16"/>
  <c r="AL657" i="16"/>
  <c r="AV657" i="16"/>
  <c r="AJ657" i="16"/>
  <c r="AU657" i="16"/>
  <c r="AI657" i="16"/>
  <c r="AT657" i="16"/>
  <c r="I657" i="16"/>
  <c r="AQ657" i="16"/>
  <c r="AR657" i="16"/>
  <c r="AS593" i="16"/>
  <c r="AK593" i="16"/>
  <c r="AR593" i="16"/>
  <c r="AJ593" i="16"/>
  <c r="AQ593" i="16"/>
  <c r="AI593" i="16"/>
  <c r="AX593" i="16"/>
  <c r="BE33" i="16" s="1"/>
  <c r="AP593" i="16"/>
  <c r="AH593" i="16"/>
  <c r="AW593" i="16"/>
  <c r="AO593" i="16"/>
  <c r="AG593" i="16"/>
  <c r="AV593" i="16"/>
  <c r="AN593" i="16"/>
  <c r="I593" i="16"/>
  <c r="AU593" i="16"/>
  <c r="AM593" i="16"/>
  <c r="AT593" i="16"/>
  <c r="AL593" i="16"/>
  <c r="AQ633" i="16"/>
  <c r="AI633" i="16"/>
  <c r="AV633" i="16"/>
  <c r="AN633" i="16"/>
  <c r="I633" i="16"/>
  <c r="AT633" i="16"/>
  <c r="AR633" i="16"/>
  <c r="AJ633" i="16"/>
  <c r="AU633" i="16"/>
  <c r="AG633" i="16"/>
  <c r="AS633" i="16"/>
  <c r="AP633" i="16"/>
  <c r="AO633" i="16"/>
  <c r="AM633" i="16"/>
  <c r="AL633" i="16"/>
  <c r="AW633" i="16"/>
  <c r="AH633" i="16"/>
  <c r="AX633" i="16"/>
  <c r="BE73" i="16" s="1"/>
  <c r="AK633" i="16"/>
  <c r="AX670" i="16"/>
  <c r="BE110" i="16" s="1"/>
  <c r="AU670" i="16"/>
  <c r="AT670" i="16"/>
  <c r="AL670" i="16"/>
  <c r="AN670" i="16"/>
  <c r="AS670" i="16"/>
  <c r="AJ670" i="16"/>
  <c r="AR670" i="16"/>
  <c r="AI670" i="16"/>
  <c r="AO670" i="16"/>
  <c r="I670" i="16"/>
  <c r="AM670" i="16"/>
  <c r="AK670" i="16"/>
  <c r="AH670" i="16"/>
  <c r="AG670" i="16"/>
  <c r="AW670" i="16"/>
  <c r="AV670" i="16"/>
  <c r="AP670" i="16"/>
  <c r="AQ670" i="16"/>
  <c r="AU658" i="16"/>
  <c r="AM658" i="16"/>
  <c r="AR658" i="16"/>
  <c r="AJ658" i="16"/>
  <c r="AQ658" i="16"/>
  <c r="AI658" i="16"/>
  <c r="AV658" i="16"/>
  <c r="AN658" i="16"/>
  <c r="AT658" i="16"/>
  <c r="I658" i="16"/>
  <c r="AS658" i="16"/>
  <c r="AP658" i="16"/>
  <c r="AO658" i="16"/>
  <c r="AL658" i="16"/>
  <c r="AK658" i="16"/>
  <c r="AW658" i="16"/>
  <c r="AG658" i="16"/>
  <c r="AH658" i="16"/>
  <c r="AX658" i="16"/>
  <c r="BE98" i="16" s="1"/>
  <c r="AU586" i="16"/>
  <c r="AM586" i="16"/>
  <c r="AT586" i="16"/>
  <c r="AL586" i="16"/>
  <c r="AS586" i="16"/>
  <c r="AK586" i="16"/>
  <c r="AR586" i="16"/>
  <c r="AJ586" i="16"/>
  <c r="AQ586" i="16"/>
  <c r="AI586" i="16"/>
  <c r="AX586" i="16"/>
  <c r="BE26" i="16" s="1"/>
  <c r="AP586" i="16"/>
  <c r="AH586" i="16"/>
  <c r="AW586" i="16"/>
  <c r="AO586" i="16"/>
  <c r="AG586" i="16"/>
  <c r="AV586" i="16"/>
  <c r="AN586" i="16"/>
  <c r="I586" i="16"/>
  <c r="G691" i="16"/>
  <c r="AU551" i="16"/>
  <c r="AM551" i="16"/>
  <c r="AT551" i="16"/>
  <c r="AL551" i="16"/>
  <c r="AS551" i="16"/>
  <c r="AK551" i="16"/>
  <c r="AR551" i="16"/>
  <c r="AJ551" i="16"/>
  <c r="AX551" i="16"/>
  <c r="BF131" i="16" s="1"/>
  <c r="AP551" i="16"/>
  <c r="AH551" i="16"/>
  <c r="AV551" i="16"/>
  <c r="AN551" i="16"/>
  <c r="I551" i="16"/>
  <c r="AQ551" i="16"/>
  <c r="AO551" i="16"/>
  <c r="AI551" i="16"/>
  <c r="AG551" i="16"/>
  <c r="AW551" i="16"/>
  <c r="AS622" i="16"/>
  <c r="AK622" i="16"/>
  <c r="AX622" i="16"/>
  <c r="BE62" i="16" s="1"/>
  <c r="AP622" i="16"/>
  <c r="AH622" i="16"/>
  <c r="AT622" i="16"/>
  <c r="AL622" i="16"/>
  <c r="AR622" i="16"/>
  <c r="I622" i="16"/>
  <c r="AQ622" i="16"/>
  <c r="AO622" i="16"/>
  <c r="AN622" i="16"/>
  <c r="AM622" i="16"/>
  <c r="AW622" i="16"/>
  <c r="AJ622" i="16"/>
  <c r="AV622" i="16"/>
  <c r="AU622" i="16"/>
  <c r="AI622" i="16"/>
  <c r="AG622" i="16"/>
  <c r="G610" i="16"/>
  <c r="AX470" i="16"/>
  <c r="BF50" i="16" s="1"/>
  <c r="AP470" i="16"/>
  <c r="AH470" i="16"/>
  <c r="AW470" i="16"/>
  <c r="AO470" i="16"/>
  <c r="AG470" i="16"/>
  <c r="AV470" i="16"/>
  <c r="AN470" i="16"/>
  <c r="I470" i="16"/>
  <c r="AU470" i="16"/>
  <c r="AM470" i="16"/>
  <c r="AT470" i="16"/>
  <c r="AL470" i="16"/>
  <c r="AS470" i="16"/>
  <c r="AK470" i="16"/>
  <c r="AR470" i="16"/>
  <c r="AJ470" i="16"/>
  <c r="AI470" i="16"/>
  <c r="AQ470" i="16"/>
  <c r="G627" i="16"/>
  <c r="AS487" i="16"/>
  <c r="AK487" i="16"/>
  <c r="AW487" i="16"/>
  <c r="AO487" i="16"/>
  <c r="AG487" i="16"/>
  <c r="AV487" i="16"/>
  <c r="AL487" i="16"/>
  <c r="AU487" i="16"/>
  <c r="AJ487" i="16"/>
  <c r="AT487" i="16"/>
  <c r="AI487" i="16"/>
  <c r="AR487" i="16"/>
  <c r="AH487" i="16"/>
  <c r="AQ487" i="16"/>
  <c r="I487" i="16"/>
  <c r="AP487" i="16"/>
  <c r="AN487" i="16"/>
  <c r="AX487" i="16"/>
  <c r="BF67" i="16" s="1"/>
  <c r="AM487" i="16"/>
  <c r="G659" i="16"/>
  <c r="AS519" i="16"/>
  <c r="AK519" i="16"/>
  <c r="AR519" i="16"/>
  <c r="AJ519" i="16"/>
  <c r="AQ519" i="16"/>
  <c r="AI519" i="16"/>
  <c r="AX519" i="16"/>
  <c r="BF99" i="16" s="1"/>
  <c r="AP519" i="16"/>
  <c r="AH519" i="16"/>
  <c r="AW519" i="16"/>
  <c r="AO519" i="16"/>
  <c r="AG519" i="16"/>
  <c r="AV519" i="16"/>
  <c r="AN519" i="16"/>
  <c r="I519" i="16"/>
  <c r="AU519" i="16"/>
  <c r="AT519" i="16"/>
  <c r="AM519" i="16"/>
  <c r="AL519" i="16"/>
  <c r="AS646" i="16"/>
  <c r="AK646" i="16"/>
  <c r="AR646" i="16"/>
  <c r="AJ646" i="16"/>
  <c r="AQ646" i="16"/>
  <c r="AI646" i="16"/>
  <c r="AX646" i="16"/>
  <c r="BE86" i="16" s="1"/>
  <c r="AP646" i="16"/>
  <c r="AH646" i="16"/>
  <c r="AV646" i="16"/>
  <c r="AN646" i="16"/>
  <c r="I646" i="16"/>
  <c r="AT646" i="16"/>
  <c r="AL646" i="16"/>
  <c r="AO646" i="16"/>
  <c r="AM646" i="16"/>
  <c r="AG646" i="16"/>
  <c r="AU646" i="16"/>
  <c r="AW646" i="16"/>
  <c r="AW648" i="16"/>
  <c r="AO648" i="16"/>
  <c r="AG648" i="16"/>
  <c r="AV648" i="16"/>
  <c r="AN648" i="16"/>
  <c r="I648" i="16"/>
  <c r="AU648" i="16"/>
  <c r="AM648" i="16"/>
  <c r="AT648" i="16"/>
  <c r="AL648" i="16"/>
  <c r="AR648" i="16"/>
  <c r="AJ648" i="16"/>
  <c r="AX648" i="16"/>
  <c r="BE88" i="16" s="1"/>
  <c r="AP648" i="16"/>
  <c r="AH648" i="16"/>
  <c r="AS648" i="16"/>
  <c r="AQ648" i="16"/>
  <c r="AI648" i="16"/>
  <c r="AK648" i="16"/>
  <c r="AU639" i="16"/>
  <c r="AM639" i="16"/>
  <c r="AR639" i="16"/>
  <c r="AJ639" i="16"/>
  <c r="AX639" i="16"/>
  <c r="BE79" i="16" s="1"/>
  <c r="AP639" i="16"/>
  <c r="AH639" i="16"/>
  <c r="AV639" i="16"/>
  <c r="AN639" i="16"/>
  <c r="I639" i="16"/>
  <c r="AQ639" i="16"/>
  <c r="AO639" i="16"/>
  <c r="AL639" i="16"/>
  <c r="AK639" i="16"/>
  <c r="AI639" i="16"/>
  <c r="AW639" i="16"/>
  <c r="AG639" i="16"/>
  <c r="AS639" i="16"/>
  <c r="AT639" i="16"/>
  <c r="AQ609" i="16"/>
  <c r="AV609" i="16"/>
  <c r="AN609" i="16"/>
  <c r="I609" i="16"/>
  <c r="AR609" i="16"/>
  <c r="AJ609" i="16"/>
  <c r="AW609" i="16"/>
  <c r="AK609" i="16"/>
  <c r="AU609" i="16"/>
  <c r="AI609" i="16"/>
  <c r="AT609" i="16"/>
  <c r="AH609" i="16"/>
  <c r="AS609" i="16"/>
  <c r="AG609" i="16"/>
  <c r="AP609" i="16"/>
  <c r="AO609" i="16"/>
  <c r="AX609" i="16"/>
  <c r="BE49" i="16" s="1"/>
  <c r="AM609" i="16"/>
  <c r="AL609" i="16"/>
  <c r="AQ645" i="16"/>
  <c r="AI645" i="16"/>
  <c r="AX645" i="16"/>
  <c r="BE85" i="16" s="1"/>
  <c r="AP645" i="16"/>
  <c r="AH645" i="16"/>
  <c r="AW645" i="16"/>
  <c r="AO645" i="16"/>
  <c r="AG645" i="16"/>
  <c r="AV645" i="16"/>
  <c r="AN645" i="16"/>
  <c r="I645" i="16"/>
  <c r="AT645" i="16"/>
  <c r="AL645" i="16"/>
  <c r="AR645" i="16"/>
  <c r="AJ645" i="16"/>
  <c r="AU645" i="16"/>
  <c r="AS645" i="16"/>
  <c r="AK645" i="16"/>
  <c r="AM645" i="16"/>
  <c r="AU566" i="16"/>
  <c r="AM566" i="16"/>
  <c r="AT566" i="16"/>
  <c r="AL566" i="16"/>
  <c r="AS566" i="16"/>
  <c r="AK566" i="16"/>
  <c r="AR566" i="16"/>
  <c r="AJ566" i="16"/>
  <c r="AX566" i="16"/>
  <c r="BE6" i="16" s="1"/>
  <c r="AP566" i="16"/>
  <c r="AH566" i="16"/>
  <c r="AV566" i="16"/>
  <c r="AN566" i="16"/>
  <c r="I566" i="16"/>
  <c r="AI566" i="16"/>
  <c r="AG566" i="16"/>
  <c r="AW566" i="16"/>
  <c r="AQ566" i="16"/>
  <c r="AO566" i="16"/>
  <c r="G677" i="16"/>
  <c r="AX537" i="16"/>
  <c r="BF117" i="16" s="1"/>
  <c r="AP537" i="16"/>
  <c r="AH537" i="16"/>
  <c r="AW537" i="16"/>
  <c r="AO537" i="16"/>
  <c r="AG537" i="16"/>
  <c r="AV537" i="16"/>
  <c r="AN537" i="16"/>
  <c r="I537" i="16"/>
  <c r="AU537" i="16"/>
  <c r="AM537" i="16"/>
  <c r="AT537" i="16"/>
  <c r="AL537" i="16"/>
  <c r="AS537" i="16"/>
  <c r="AK537" i="16"/>
  <c r="AR537" i="16"/>
  <c r="AJ537" i="16"/>
  <c r="AQ537" i="16"/>
  <c r="AI537" i="16"/>
  <c r="G663" i="16"/>
  <c r="AS523" i="16"/>
  <c r="AK523" i="16"/>
  <c r="AR523" i="16"/>
  <c r="AJ523" i="16"/>
  <c r="AQ523" i="16"/>
  <c r="AI523" i="16"/>
  <c r="AX523" i="16"/>
  <c r="BF103" i="16" s="1"/>
  <c r="AP523" i="16"/>
  <c r="AH523" i="16"/>
  <c r="AW523" i="16"/>
  <c r="AO523" i="16"/>
  <c r="AG523" i="16"/>
  <c r="AV523" i="16"/>
  <c r="AN523" i="16"/>
  <c r="I523" i="16"/>
  <c r="AU523" i="16"/>
  <c r="AT523" i="16"/>
  <c r="AM523" i="16"/>
  <c r="AL523" i="16"/>
  <c r="AR689" i="16"/>
  <c r="AJ689" i="16"/>
  <c r="AQ689" i="16"/>
  <c r="AI689" i="16"/>
  <c r="AX689" i="16"/>
  <c r="BE129" i="16" s="1"/>
  <c r="AP689" i="16"/>
  <c r="AH689" i="16"/>
  <c r="AN689" i="16"/>
  <c r="AV689" i="16"/>
  <c r="AK689" i="16"/>
  <c r="AU689" i="16"/>
  <c r="AG689" i="16"/>
  <c r="AO689" i="16"/>
  <c r="I689" i="16"/>
  <c r="AS689" i="16"/>
  <c r="AW689" i="16"/>
  <c r="AT689" i="16"/>
  <c r="AM689" i="16"/>
  <c r="AL689" i="16"/>
  <c r="AQ664" i="16"/>
  <c r="AI664" i="16"/>
  <c r="AV664" i="16"/>
  <c r="AN664" i="16"/>
  <c r="I664" i="16"/>
  <c r="AU664" i="16"/>
  <c r="AM664" i="16"/>
  <c r="AR664" i="16"/>
  <c r="AJ664" i="16"/>
  <c r="AP664" i="16"/>
  <c r="AO664" i="16"/>
  <c r="AL664" i="16"/>
  <c r="AK664" i="16"/>
  <c r="AX664" i="16"/>
  <c r="BE104" i="16" s="1"/>
  <c r="AH664" i="16"/>
  <c r="AW664" i="16"/>
  <c r="AG664" i="16"/>
  <c r="AS664" i="16"/>
  <c r="AT664" i="16"/>
  <c r="G605" i="16"/>
  <c r="AV465" i="16"/>
  <c r="AN465" i="16"/>
  <c r="I465" i="16"/>
  <c r="AU465" i="16"/>
  <c r="AM465" i="16"/>
  <c r="AT465" i="16"/>
  <c r="AL465" i="16"/>
  <c r="AS465" i="16"/>
  <c r="AK465" i="16"/>
  <c r="AR465" i="16"/>
  <c r="AJ465" i="16"/>
  <c r="AQ465" i="16"/>
  <c r="AI465" i="16"/>
  <c r="AX465" i="16"/>
  <c r="BF45" i="16" s="1"/>
  <c r="AP465" i="16"/>
  <c r="AH465" i="16"/>
  <c r="AW465" i="16"/>
  <c r="AO465" i="16"/>
  <c r="AG465" i="16"/>
  <c r="AW640" i="16"/>
  <c r="AO640" i="16"/>
  <c r="AG640" i="16"/>
  <c r="AT640" i="16"/>
  <c r="AL640" i="16"/>
  <c r="AR640" i="16"/>
  <c r="AJ640" i="16"/>
  <c r="AX640" i="16"/>
  <c r="BE80" i="16" s="1"/>
  <c r="AP640" i="16"/>
  <c r="AH640" i="16"/>
  <c r="AK640" i="16"/>
  <c r="AI640" i="16"/>
  <c r="AV640" i="16"/>
  <c r="I640" i="16"/>
  <c r="AU640" i="16"/>
  <c r="AS640" i="16"/>
  <c r="AQ640" i="16"/>
  <c r="AM640" i="16"/>
  <c r="AN640" i="16"/>
  <c r="AW620" i="16"/>
  <c r="AO620" i="16"/>
  <c r="AG620" i="16"/>
  <c r="AT620" i="16"/>
  <c r="AL620" i="16"/>
  <c r="AX620" i="16"/>
  <c r="BE60" i="16" s="1"/>
  <c r="AP620" i="16"/>
  <c r="AH620" i="16"/>
  <c r="AK620" i="16"/>
  <c r="AV620" i="16"/>
  <c r="AJ620" i="16"/>
  <c r="AU620" i="16"/>
  <c r="AI620" i="16"/>
  <c r="AS620" i="16"/>
  <c r="I620" i="16"/>
  <c r="AR620" i="16"/>
  <c r="AQ620" i="16"/>
  <c r="AN620" i="16"/>
  <c r="AM620" i="16"/>
  <c r="AQ564" i="16"/>
  <c r="AI564" i="16"/>
  <c r="AX564" i="16"/>
  <c r="BE4" i="16" s="1"/>
  <c r="AP564" i="16"/>
  <c r="AH564" i="16"/>
  <c r="AW564" i="16"/>
  <c r="AO564" i="16"/>
  <c r="AG564" i="16"/>
  <c r="AV564" i="16"/>
  <c r="AN564" i="16"/>
  <c r="I564" i="16"/>
  <c r="AT564" i="16"/>
  <c r="AL564" i="16"/>
  <c r="AR564" i="16"/>
  <c r="AJ564" i="16"/>
  <c r="AU564" i="16"/>
  <c r="AS564" i="16"/>
  <c r="AM564" i="16"/>
  <c r="AK564" i="16"/>
  <c r="AW616" i="16"/>
  <c r="AO616" i="16"/>
  <c r="AG616" i="16"/>
  <c r="AT616" i="16"/>
  <c r="AL616" i="16"/>
  <c r="AX616" i="16"/>
  <c r="BE56" i="16" s="1"/>
  <c r="AP616" i="16"/>
  <c r="AH616" i="16"/>
  <c r="AV616" i="16"/>
  <c r="AJ616" i="16"/>
  <c r="AU616" i="16"/>
  <c r="AI616" i="16"/>
  <c r="AS616" i="16"/>
  <c r="I616" i="16"/>
  <c r="AR616" i="16"/>
  <c r="AQ616" i="16"/>
  <c r="AN616" i="16"/>
  <c r="AM616" i="16"/>
  <c r="AK616" i="16"/>
  <c r="AS626" i="16"/>
  <c r="AK626" i="16"/>
  <c r="AX626" i="16"/>
  <c r="BE66" i="16" s="1"/>
  <c r="AP626" i="16"/>
  <c r="AH626" i="16"/>
  <c r="AT626" i="16"/>
  <c r="AL626" i="16"/>
  <c r="AU626" i="16"/>
  <c r="AG626" i="16"/>
  <c r="AR626" i="16"/>
  <c r="I626" i="16"/>
  <c r="AQ626" i="16"/>
  <c r="AO626" i="16"/>
  <c r="AN626" i="16"/>
  <c r="AM626" i="16"/>
  <c r="AJ626" i="16"/>
  <c r="AI626" i="16"/>
  <c r="AW626" i="16"/>
  <c r="AV626" i="16"/>
  <c r="G592" i="16"/>
  <c r="AT452" i="16"/>
  <c r="AL452" i="16"/>
  <c r="AS452" i="16"/>
  <c r="AK452" i="16"/>
  <c r="AR452" i="16"/>
  <c r="AJ452" i="16"/>
  <c r="AQ452" i="16"/>
  <c r="AI452" i="16"/>
  <c r="AW452" i="16"/>
  <c r="AO452" i="16"/>
  <c r="AG452" i="16"/>
  <c r="AV452" i="16"/>
  <c r="AN452" i="16"/>
  <c r="I452" i="16"/>
  <c r="AH452" i="16"/>
  <c r="AX452" i="16"/>
  <c r="BF32" i="16" s="1"/>
  <c r="AU452" i="16"/>
  <c r="AM452" i="16"/>
  <c r="AP452" i="16"/>
  <c r="G647" i="16"/>
  <c r="AS507" i="16"/>
  <c r="AK507" i="16"/>
  <c r="AR507" i="16"/>
  <c r="AJ507" i="16"/>
  <c r="AQ507" i="16"/>
  <c r="AI507" i="16"/>
  <c r="AX507" i="16"/>
  <c r="BF87" i="16" s="1"/>
  <c r="AP507" i="16"/>
  <c r="AH507" i="16"/>
  <c r="AW507" i="16"/>
  <c r="AO507" i="16"/>
  <c r="AG507" i="16"/>
  <c r="AV507" i="16"/>
  <c r="AN507" i="16"/>
  <c r="I507" i="16"/>
  <c r="AU507" i="16"/>
  <c r="AT507" i="16"/>
  <c r="AM507" i="16"/>
  <c r="AL507" i="16"/>
  <c r="G557" i="16"/>
  <c r="AT417" i="16"/>
  <c r="AL417" i="16"/>
  <c r="AS417" i="16"/>
  <c r="AK417" i="16"/>
  <c r="AR417" i="16"/>
  <c r="AJ417" i="16"/>
  <c r="AQ417" i="16"/>
  <c r="AI417" i="16"/>
  <c r="AW417" i="16"/>
  <c r="AO417" i="16"/>
  <c r="AG417" i="16"/>
  <c r="AV417" i="16"/>
  <c r="AN417" i="16"/>
  <c r="I417" i="16"/>
  <c r="AH417" i="16"/>
  <c r="AX417" i="16"/>
  <c r="BD137" i="16" s="1"/>
  <c r="AU417" i="16"/>
  <c r="AM417" i="16"/>
  <c r="AP417" i="16"/>
  <c r="AU570" i="16"/>
  <c r="AM570" i="16"/>
  <c r="AT570" i="16"/>
  <c r="AL570" i="16"/>
  <c r="AS570" i="16"/>
  <c r="AK570" i="16"/>
  <c r="AR570" i="16"/>
  <c r="AJ570" i="16"/>
  <c r="AX570" i="16"/>
  <c r="BE10" i="16" s="1"/>
  <c r="AP570" i="16"/>
  <c r="AH570" i="16"/>
  <c r="AV570" i="16"/>
  <c r="AN570" i="16"/>
  <c r="I570" i="16"/>
  <c r="AQ570" i="16"/>
  <c r="AO570" i="16"/>
  <c r="AI570" i="16"/>
  <c r="AG570" i="16"/>
  <c r="AW570" i="16"/>
  <c r="J11" i="11"/>
  <c r="H7" i="11"/>
  <c r="D7" i="11"/>
  <c r="G621" i="16"/>
  <c r="AV481" i="16"/>
  <c r="AN481" i="16"/>
  <c r="I481" i="16"/>
  <c r="AU481" i="16"/>
  <c r="AM481" i="16"/>
  <c r="AT481" i="16"/>
  <c r="AL481" i="16"/>
  <c r="AS481" i="16"/>
  <c r="AK481" i="16"/>
  <c r="AR481" i="16"/>
  <c r="AJ481" i="16"/>
  <c r="AQ481" i="16"/>
  <c r="AI481" i="16"/>
  <c r="AX481" i="16"/>
  <c r="BF61" i="16" s="1"/>
  <c r="AP481" i="16"/>
  <c r="AH481" i="16"/>
  <c r="AW481" i="16"/>
  <c r="AO481" i="16"/>
  <c r="AG481" i="16"/>
  <c r="AW599" i="16"/>
  <c r="AO599" i="16"/>
  <c r="AG599" i="16"/>
  <c r="AV599" i="16"/>
  <c r="AN599" i="16"/>
  <c r="I599" i="16"/>
  <c r="AU599" i="16"/>
  <c r="AM599" i="16"/>
  <c r="AT599" i="16"/>
  <c r="AL599" i="16"/>
  <c r="AS599" i="16"/>
  <c r="AK599" i="16"/>
  <c r="AR599" i="16"/>
  <c r="AJ599" i="16"/>
  <c r="AQ599" i="16"/>
  <c r="AI599" i="16"/>
  <c r="AX599" i="16"/>
  <c r="BE39" i="16" s="1"/>
  <c r="AP599" i="16"/>
  <c r="AH599" i="16"/>
  <c r="AT607" i="16"/>
  <c r="AL607" i="16"/>
  <c r="AS607" i="16"/>
  <c r="AK607" i="16"/>
  <c r="AR607" i="16"/>
  <c r="AJ607" i="16"/>
  <c r="AQ607" i="16"/>
  <c r="AI607" i="16"/>
  <c r="AX607" i="16"/>
  <c r="BE47" i="16" s="1"/>
  <c r="AP607" i="16"/>
  <c r="AH607" i="16"/>
  <c r="AW607" i="16"/>
  <c r="AO607" i="16"/>
  <c r="AG607" i="16"/>
  <c r="AV607" i="16"/>
  <c r="AU607" i="16"/>
  <c r="AN607" i="16"/>
  <c r="AM607" i="16"/>
  <c r="I607" i="16"/>
  <c r="AQ625" i="16"/>
  <c r="AI625" i="16"/>
  <c r="AV625" i="16"/>
  <c r="AN625" i="16"/>
  <c r="I625" i="16"/>
  <c r="AR625" i="16"/>
  <c r="AJ625" i="16"/>
  <c r="AP625" i="16"/>
  <c r="AO625" i="16"/>
  <c r="AM625" i="16"/>
  <c r="AX625" i="16"/>
  <c r="BE65" i="16" s="1"/>
  <c r="AL625" i="16"/>
  <c r="AW625" i="16"/>
  <c r="AK625" i="16"/>
  <c r="AU625" i="16"/>
  <c r="AH625" i="16"/>
  <c r="AT625" i="16"/>
  <c r="AS625" i="16"/>
  <c r="AG625" i="16"/>
  <c r="G685" i="16"/>
  <c r="AQ545" i="16"/>
  <c r="AI545" i="16"/>
  <c r="AX545" i="16"/>
  <c r="BF125" i="16" s="1"/>
  <c r="AP545" i="16"/>
  <c r="AH545" i="16"/>
  <c r="AW545" i="16"/>
  <c r="AO545" i="16"/>
  <c r="AG545" i="16"/>
  <c r="AV545" i="16"/>
  <c r="AN545" i="16"/>
  <c r="I545" i="16"/>
  <c r="AT545" i="16"/>
  <c r="AL545" i="16"/>
  <c r="AR545" i="16"/>
  <c r="AU545" i="16"/>
  <c r="AS545" i="16"/>
  <c r="AM545" i="16"/>
  <c r="AK545" i="16"/>
  <c r="AJ545" i="16"/>
  <c r="G637" i="16"/>
  <c r="AW497" i="16"/>
  <c r="AO497" i="16"/>
  <c r="AG497" i="16"/>
  <c r="AV497" i="16"/>
  <c r="AN497" i="16"/>
  <c r="I497" i="16"/>
  <c r="AU497" i="16"/>
  <c r="AM497" i="16"/>
  <c r="AT497" i="16"/>
  <c r="AL497" i="16"/>
  <c r="AS497" i="16"/>
  <c r="AK497" i="16"/>
  <c r="AR497" i="16"/>
  <c r="AJ497" i="16"/>
  <c r="AX497" i="16"/>
  <c r="BF77" i="16" s="1"/>
  <c r="AQ497" i="16"/>
  <c r="AP497" i="16"/>
  <c r="AI497" i="16"/>
  <c r="AH497" i="16"/>
  <c r="AX674" i="16"/>
  <c r="BE114" i="16" s="1"/>
  <c r="AP674" i="16"/>
  <c r="AH674" i="16"/>
  <c r="AU674" i="16"/>
  <c r="AM674" i="16"/>
  <c r="AT674" i="16"/>
  <c r="AL674" i="16"/>
  <c r="AN674" i="16"/>
  <c r="AV674" i="16"/>
  <c r="AI674" i="16"/>
  <c r="AS674" i="16"/>
  <c r="AG674" i="16"/>
  <c r="AO674" i="16"/>
  <c r="AW674" i="16"/>
  <c r="AR674" i="16"/>
  <c r="AQ674" i="16"/>
  <c r="AK674" i="16"/>
  <c r="AJ674" i="16"/>
  <c r="I674" i="16"/>
  <c r="AS569" i="16"/>
  <c r="AK569" i="16"/>
  <c r="AR569" i="16"/>
  <c r="AJ569" i="16"/>
  <c r="AQ569" i="16"/>
  <c r="AI569" i="16"/>
  <c r="AX569" i="16"/>
  <c r="BE9" i="16" s="1"/>
  <c r="AP569" i="16"/>
  <c r="AH569" i="16"/>
  <c r="AV569" i="16"/>
  <c r="AN569" i="16"/>
  <c r="I569" i="16"/>
  <c r="AT569" i="16"/>
  <c r="AL569" i="16"/>
  <c r="AG569" i="16"/>
  <c r="AW569" i="16"/>
  <c r="AU569" i="16"/>
  <c r="AO569" i="16"/>
  <c r="AM569" i="16"/>
  <c r="G690" i="16"/>
  <c r="AS550" i="16"/>
  <c r="AK550" i="16"/>
  <c r="AR550" i="16"/>
  <c r="AJ550" i="16"/>
  <c r="AQ550" i="16"/>
  <c r="AI550" i="16"/>
  <c r="AX550" i="16"/>
  <c r="BF130" i="16" s="1"/>
  <c r="AP550" i="16"/>
  <c r="AH550" i="16"/>
  <c r="AV550" i="16"/>
  <c r="AN550" i="16"/>
  <c r="I550" i="16"/>
  <c r="AT550" i="16"/>
  <c r="AL550" i="16"/>
  <c r="AG550" i="16"/>
  <c r="AW550" i="16"/>
  <c r="AU550" i="16"/>
  <c r="AO550" i="16"/>
  <c r="AM550" i="16"/>
  <c r="AS669" i="16"/>
  <c r="AK669" i="16"/>
  <c r="AX669" i="16"/>
  <c r="BE109" i="16" s="1"/>
  <c r="AP669" i="16"/>
  <c r="AH669" i="16"/>
  <c r="AW669" i="16"/>
  <c r="AO669" i="16"/>
  <c r="AG669" i="16"/>
  <c r="AT669" i="16"/>
  <c r="AL669" i="16"/>
  <c r="AR669" i="16"/>
  <c r="AQ669" i="16"/>
  <c r="AN669" i="16"/>
  <c r="AM669" i="16"/>
  <c r="AJ669" i="16"/>
  <c r="AI669" i="16"/>
  <c r="AU669" i="16"/>
  <c r="I669" i="16"/>
  <c r="AV669" i="16"/>
  <c r="AW583" i="16"/>
  <c r="AO583" i="16"/>
  <c r="AG583" i="16"/>
  <c r="AV583" i="16"/>
  <c r="AN583" i="16"/>
  <c r="I583" i="16"/>
  <c r="AU583" i="16"/>
  <c r="AM583" i="16"/>
  <c r="AT583" i="16"/>
  <c r="AL583" i="16"/>
  <c r="AR583" i="16"/>
  <c r="AJ583" i="16"/>
  <c r="AQ583" i="16"/>
  <c r="AI583" i="16"/>
  <c r="AX583" i="16"/>
  <c r="BE23" i="16" s="1"/>
  <c r="AP583" i="16"/>
  <c r="AH583" i="16"/>
  <c r="AK583" i="16"/>
  <c r="AS583" i="16"/>
  <c r="AQ656" i="16"/>
  <c r="AI656" i="16"/>
  <c r="AV656" i="16"/>
  <c r="AN656" i="16"/>
  <c r="I656" i="16"/>
  <c r="AU656" i="16"/>
  <c r="AX656" i="16"/>
  <c r="BE96" i="16" s="1"/>
  <c r="AL656" i="16"/>
  <c r="AW656" i="16"/>
  <c r="AK656" i="16"/>
  <c r="AT656" i="16"/>
  <c r="AJ656" i="16"/>
  <c r="AS656" i="16"/>
  <c r="AH656" i="16"/>
  <c r="AR656" i="16"/>
  <c r="AG656" i="16"/>
  <c r="AP656" i="16"/>
  <c r="AM656" i="16"/>
  <c r="AO656" i="16"/>
  <c r="AS638" i="16"/>
  <c r="AK638" i="16"/>
  <c r="AX638" i="16"/>
  <c r="BE78" i="16" s="1"/>
  <c r="AP638" i="16"/>
  <c r="AH638" i="16"/>
  <c r="AV638" i="16"/>
  <c r="AN638" i="16"/>
  <c r="I638" i="16"/>
  <c r="AT638" i="16"/>
  <c r="AL638" i="16"/>
  <c r="AW638" i="16"/>
  <c r="AG638" i="16"/>
  <c r="AU638" i="16"/>
  <c r="AR638" i="16"/>
  <c r="AQ638" i="16"/>
  <c r="AO638" i="16"/>
  <c r="AM638" i="16"/>
  <c r="AI638" i="16"/>
  <c r="AJ638" i="16"/>
  <c r="AW571" i="16"/>
  <c r="AO571" i="16"/>
  <c r="AG571" i="16"/>
  <c r="AV571" i="16"/>
  <c r="AN571" i="16"/>
  <c r="I571" i="16"/>
  <c r="AU571" i="16"/>
  <c r="AM571" i="16"/>
  <c r="AT571" i="16"/>
  <c r="AL571" i="16"/>
  <c r="AR571" i="16"/>
  <c r="AJ571" i="16"/>
  <c r="AX571" i="16"/>
  <c r="BE11" i="16" s="1"/>
  <c r="AP571" i="16"/>
  <c r="AH571" i="16"/>
  <c r="AS571" i="16"/>
  <c r="AQ571" i="16"/>
  <c r="AK571" i="16"/>
  <c r="AI571" i="16"/>
  <c r="G680" i="16"/>
  <c r="AV540" i="16"/>
  <c r="AN540" i="16"/>
  <c r="I540" i="16"/>
  <c r="AU540" i="16"/>
  <c r="AM540" i="16"/>
  <c r="AT540" i="16"/>
  <c r="AL540" i="16"/>
  <c r="AS540" i="16"/>
  <c r="AK540" i="16"/>
  <c r="AR540" i="16"/>
  <c r="AJ540" i="16"/>
  <c r="AQ540" i="16"/>
  <c r="AI540" i="16"/>
  <c r="AX540" i="16"/>
  <c r="BF120" i="16" s="1"/>
  <c r="AP540" i="16"/>
  <c r="AH540" i="16"/>
  <c r="AW540" i="16"/>
  <c r="AO540" i="16"/>
  <c r="AG540" i="16"/>
  <c r="AQ568" i="16"/>
  <c r="AI568" i="16"/>
  <c r="AX568" i="16"/>
  <c r="BE8" i="16" s="1"/>
  <c r="AP568" i="16"/>
  <c r="AH568" i="16"/>
  <c r="AW568" i="16"/>
  <c r="AO568" i="16"/>
  <c r="AG568" i="16"/>
  <c r="AV568" i="16"/>
  <c r="AN568" i="16"/>
  <c r="I568" i="16"/>
  <c r="AT568" i="16"/>
  <c r="AL568" i="16"/>
  <c r="AR568" i="16"/>
  <c r="AJ568" i="16"/>
  <c r="AU568" i="16"/>
  <c r="AS568" i="16"/>
  <c r="AM568" i="16"/>
  <c r="AK568" i="16"/>
  <c r="H6" i="11"/>
  <c r="J10" i="11"/>
  <c r="D6" i="11"/>
  <c r="AQ572" i="16"/>
  <c r="AI572" i="16"/>
  <c r="AX572" i="16"/>
  <c r="BE12" i="16" s="1"/>
  <c r="AP572" i="16"/>
  <c r="AH572" i="16"/>
  <c r="AW572" i="16"/>
  <c r="AO572" i="16"/>
  <c r="AG572" i="16"/>
  <c r="AV572" i="16"/>
  <c r="AN572" i="16"/>
  <c r="I572" i="16"/>
  <c r="AT572" i="16"/>
  <c r="AL572" i="16"/>
  <c r="AR572" i="16"/>
  <c r="AJ572" i="16"/>
  <c r="AU572" i="16"/>
  <c r="AS572" i="16"/>
  <c r="AM572" i="16"/>
  <c r="AK572" i="16"/>
  <c r="H8" i="11"/>
  <c r="I8" i="11" s="1"/>
  <c r="D8" i="11"/>
  <c r="AW591" i="16"/>
  <c r="AO591" i="16"/>
  <c r="AG591" i="16"/>
  <c r="AV591" i="16"/>
  <c r="AN591" i="16"/>
  <c r="I591" i="16"/>
  <c r="AU591" i="16"/>
  <c r="AM591" i="16"/>
  <c r="AT591" i="16"/>
  <c r="AL591" i="16"/>
  <c r="AS591" i="16"/>
  <c r="AK591" i="16"/>
  <c r="AR591" i="16"/>
  <c r="AJ591" i="16"/>
  <c r="AQ591" i="16"/>
  <c r="AI591" i="16"/>
  <c r="AX591" i="16"/>
  <c r="BE31" i="16" s="1"/>
  <c r="AP591" i="16"/>
  <c r="AH591" i="16"/>
  <c r="G606" i="16"/>
  <c r="AX466" i="16"/>
  <c r="BF46" i="16" s="1"/>
  <c r="AP466" i="16"/>
  <c r="AH466" i="16"/>
  <c r="AW466" i="16"/>
  <c r="AO466" i="16"/>
  <c r="AG466" i="16"/>
  <c r="AV466" i="16"/>
  <c r="AN466" i="16"/>
  <c r="I466" i="16"/>
  <c r="AU466" i="16"/>
  <c r="AM466" i="16"/>
  <c r="AT466" i="16"/>
  <c r="AL466" i="16"/>
  <c r="AS466" i="16"/>
  <c r="AK466" i="16"/>
  <c r="AR466" i="16"/>
  <c r="AJ466" i="16"/>
  <c r="AQ466" i="16"/>
  <c r="AI466" i="16"/>
  <c r="G682" i="16"/>
  <c r="AR542" i="16"/>
  <c r="AJ542" i="16"/>
  <c r="AQ542" i="16"/>
  <c r="AI542" i="16"/>
  <c r="AX542" i="16"/>
  <c r="BF122" i="16" s="1"/>
  <c r="AP542" i="16"/>
  <c r="AH542" i="16"/>
  <c r="AW542" i="16"/>
  <c r="AO542" i="16"/>
  <c r="AG542" i="16"/>
  <c r="AV542" i="16"/>
  <c r="AN542" i="16"/>
  <c r="I542" i="16"/>
  <c r="AU542" i="16"/>
  <c r="AM542" i="16"/>
  <c r="AT542" i="16"/>
  <c r="AL542" i="16"/>
  <c r="AS542" i="16"/>
  <c r="AK542" i="16"/>
  <c r="AQ660" i="16"/>
  <c r="AI660" i="16"/>
  <c r="AV660" i="16"/>
  <c r="AN660" i="16"/>
  <c r="I660" i="16"/>
  <c r="AU660" i="16"/>
  <c r="AM660" i="16"/>
  <c r="AR660" i="16"/>
  <c r="AJ660" i="16"/>
  <c r="AX660" i="16"/>
  <c r="BE100" i="16" s="1"/>
  <c r="AH660" i="16"/>
  <c r="AW660" i="16"/>
  <c r="AG660" i="16"/>
  <c r="AT660" i="16"/>
  <c r="AS660" i="16"/>
  <c r="AP660" i="16"/>
  <c r="AO660" i="16"/>
  <c r="AK660" i="16"/>
  <c r="AL660" i="16"/>
  <c r="G611" i="16"/>
  <c r="AR471" i="16"/>
  <c r="AJ471" i="16"/>
  <c r="AQ471" i="16"/>
  <c r="AI471" i="16"/>
  <c r="AX471" i="16"/>
  <c r="BF51" i="16" s="1"/>
  <c r="AP471" i="16"/>
  <c r="AH471" i="16"/>
  <c r="AW471" i="16"/>
  <c r="AO471" i="16"/>
  <c r="AG471" i="16"/>
  <c r="AV471" i="16"/>
  <c r="AN471" i="16"/>
  <c r="I471" i="16"/>
  <c r="AU471" i="16"/>
  <c r="AM471" i="16"/>
  <c r="AT471" i="16"/>
  <c r="AL471" i="16"/>
  <c r="AS471" i="16"/>
  <c r="AK471" i="16"/>
  <c r="G419" i="16"/>
  <c r="AS279" i="16"/>
  <c r="AK279" i="16"/>
  <c r="AR279" i="16"/>
  <c r="AJ279" i="16"/>
  <c r="AQ279" i="16"/>
  <c r="AI279" i="16"/>
  <c r="AX279" i="16"/>
  <c r="BC139" i="16" s="1"/>
  <c r="AP279" i="16"/>
  <c r="AH279" i="16"/>
  <c r="AW279" i="16"/>
  <c r="AO279" i="16"/>
  <c r="AG279" i="16"/>
  <c r="AT279" i="16"/>
  <c r="AL279" i="16"/>
  <c r="AV279" i="16"/>
  <c r="AU279" i="16"/>
  <c r="AN279" i="16"/>
  <c r="I279" i="16"/>
  <c r="AM279" i="16"/>
  <c r="AV604" i="16"/>
  <c r="AN604" i="16"/>
  <c r="I604" i="16"/>
  <c r="AU604" i="16"/>
  <c r="AM604" i="16"/>
  <c r="AT604" i="16"/>
  <c r="AL604" i="16"/>
  <c r="AS604" i="16"/>
  <c r="AK604" i="16"/>
  <c r="AQ604" i="16"/>
  <c r="AI604" i="16"/>
  <c r="AW604" i="16"/>
  <c r="AR604" i="16"/>
  <c r="AP604" i="16"/>
  <c r="AO604" i="16"/>
  <c r="AJ604" i="16"/>
  <c r="AH604" i="16"/>
  <c r="AG604" i="16"/>
  <c r="AX604" i="16"/>
  <c r="BE44" i="16" s="1"/>
  <c r="G683" i="16"/>
  <c r="AT543" i="16"/>
  <c r="AL543" i="16"/>
  <c r="AS543" i="16"/>
  <c r="AK543" i="16"/>
  <c r="AR543" i="16"/>
  <c r="AJ543" i="16"/>
  <c r="AQ543" i="16"/>
  <c r="AI543" i="16"/>
  <c r="AX543" i="16"/>
  <c r="BF123" i="16" s="1"/>
  <c r="AP543" i="16"/>
  <c r="AH543" i="16"/>
  <c r="AW543" i="16"/>
  <c r="AO543" i="16"/>
  <c r="AG543" i="16"/>
  <c r="AV543" i="16"/>
  <c r="AN543" i="16"/>
  <c r="I543" i="16"/>
  <c r="AU543" i="16"/>
  <c r="AM543" i="16"/>
  <c r="AV673" i="16"/>
  <c r="AN673" i="16"/>
  <c r="I673" i="16"/>
  <c r="AS673" i="16"/>
  <c r="AK673" i="16"/>
  <c r="AR673" i="16"/>
  <c r="AJ673" i="16"/>
  <c r="AW673" i="16"/>
  <c r="AI673" i="16"/>
  <c r="AQ673" i="16"/>
  <c r="AP673" i="16"/>
  <c r="AX673" i="16"/>
  <c r="BE113" i="16" s="1"/>
  <c r="AL673" i="16"/>
  <c r="AU673" i="16"/>
  <c r="AT673" i="16"/>
  <c r="AO673" i="16"/>
  <c r="AM673" i="16"/>
  <c r="AH673" i="16"/>
  <c r="AG673" i="16"/>
  <c r="AS653" i="16"/>
  <c r="AK653" i="16"/>
  <c r="AX653" i="16"/>
  <c r="BE93" i="16" s="1"/>
  <c r="AP653" i="16"/>
  <c r="AH653" i="16"/>
  <c r="AN653" i="16"/>
  <c r="AW653" i="16"/>
  <c r="AM653" i="16"/>
  <c r="AV653" i="16"/>
  <c r="AL653" i="16"/>
  <c r="AU653" i="16"/>
  <c r="AJ653" i="16"/>
  <c r="AT653" i="16"/>
  <c r="AI653" i="16"/>
  <c r="AR653" i="16"/>
  <c r="AG653" i="16"/>
  <c r="AO653" i="16"/>
  <c r="AQ653" i="16"/>
  <c r="I653" i="16"/>
  <c r="AS661" i="16"/>
  <c r="AK661" i="16"/>
  <c r="AX661" i="16"/>
  <c r="BE101" i="16" s="1"/>
  <c r="AP661" i="16"/>
  <c r="AH661" i="16"/>
  <c r="AW661" i="16"/>
  <c r="AO661" i="16"/>
  <c r="AG661" i="16"/>
  <c r="AT661" i="16"/>
  <c r="AL661" i="16"/>
  <c r="AR661" i="16"/>
  <c r="AQ661" i="16"/>
  <c r="AN661" i="16"/>
  <c r="AM661" i="16"/>
  <c r="AJ661" i="16"/>
  <c r="AI661" i="16"/>
  <c r="AU661" i="16"/>
  <c r="AV661" i="16"/>
  <c r="I661" i="16"/>
  <c r="G678" i="16"/>
  <c r="AR538" i="16"/>
  <c r="AJ538" i="16"/>
  <c r="AQ538" i="16"/>
  <c r="AI538" i="16"/>
  <c r="AX538" i="16"/>
  <c r="BF118" i="16" s="1"/>
  <c r="AP538" i="16"/>
  <c r="AH538" i="16"/>
  <c r="AW538" i="16"/>
  <c r="AO538" i="16"/>
  <c r="AG538" i="16"/>
  <c r="AV538" i="16"/>
  <c r="AN538" i="16"/>
  <c r="I538" i="16"/>
  <c r="AU538" i="16"/>
  <c r="AM538" i="16"/>
  <c r="AT538" i="16"/>
  <c r="AL538" i="16"/>
  <c r="AS538" i="16"/>
  <c r="AK538" i="16"/>
  <c r="G651" i="16"/>
  <c r="AS511" i="16"/>
  <c r="AK511" i="16"/>
  <c r="AR511" i="16"/>
  <c r="AJ511" i="16"/>
  <c r="AQ511" i="16"/>
  <c r="AI511" i="16"/>
  <c r="AX511" i="16"/>
  <c r="BF91" i="16" s="1"/>
  <c r="AP511" i="16"/>
  <c r="AH511" i="16"/>
  <c r="AW511" i="16"/>
  <c r="AO511" i="16"/>
  <c r="AG511" i="16"/>
  <c r="AV511" i="16"/>
  <c r="AN511" i="16"/>
  <c r="I511" i="16"/>
  <c r="AM511" i="16"/>
  <c r="AL511" i="16"/>
  <c r="AU511" i="16"/>
  <c r="AT511" i="16"/>
  <c r="AV695" i="16"/>
  <c r="AN695" i="16"/>
  <c r="I695" i="16"/>
  <c r="AU695" i="16"/>
  <c r="AM695" i="16"/>
  <c r="AT695" i="16"/>
  <c r="AL695" i="16"/>
  <c r="AX695" i="16"/>
  <c r="BE135" i="16" s="1"/>
  <c r="AJ695" i="16"/>
  <c r="AR695" i="16"/>
  <c r="AG695" i="16"/>
  <c r="AQ695" i="16"/>
  <c r="AH695" i="16"/>
  <c r="AS695" i="16"/>
  <c r="AP695" i="16"/>
  <c r="AI695" i="16"/>
  <c r="AW695" i="16"/>
  <c r="AO695" i="16"/>
  <c r="AK695" i="16"/>
  <c r="G596" i="16"/>
  <c r="AT456" i="16"/>
  <c r="AL456" i="16"/>
  <c r="AS456" i="16"/>
  <c r="AK456" i="16"/>
  <c r="AR456" i="16"/>
  <c r="AJ456" i="16"/>
  <c r="AQ456" i="16"/>
  <c r="AI456" i="16"/>
  <c r="AW456" i="16"/>
  <c r="AO456" i="16"/>
  <c r="AG456" i="16"/>
  <c r="AV456" i="16"/>
  <c r="AN456" i="16"/>
  <c r="I456" i="16"/>
  <c r="AP456" i="16"/>
  <c r="AM456" i="16"/>
  <c r="AH456" i="16"/>
  <c r="AU456" i="16"/>
  <c r="AX456" i="16"/>
  <c r="BF36" i="16" s="1"/>
  <c r="G667" i="16"/>
  <c r="AT527" i="16"/>
  <c r="AL527" i="16"/>
  <c r="AS527" i="16"/>
  <c r="AK527" i="16"/>
  <c r="AR527" i="16"/>
  <c r="AJ527" i="16"/>
  <c r="AQ527" i="16"/>
  <c r="AI527" i="16"/>
  <c r="AX527" i="16"/>
  <c r="BF107" i="16" s="1"/>
  <c r="AP527" i="16"/>
  <c r="AH527" i="16"/>
  <c r="AW527" i="16"/>
  <c r="AO527" i="16"/>
  <c r="AG527" i="16"/>
  <c r="AV527" i="16"/>
  <c r="AN527" i="16"/>
  <c r="I527" i="16"/>
  <c r="AU527" i="16"/>
  <c r="AM527" i="16"/>
  <c r="AS665" i="16"/>
  <c r="AK665" i="16"/>
  <c r="AX665" i="16"/>
  <c r="BE105" i="16" s="1"/>
  <c r="AP665" i="16"/>
  <c r="AH665" i="16"/>
  <c r="AW665" i="16"/>
  <c r="AO665" i="16"/>
  <c r="AG665" i="16"/>
  <c r="AT665" i="16"/>
  <c r="AL665" i="16"/>
  <c r="AJ665" i="16"/>
  <c r="AI665" i="16"/>
  <c r="AV665" i="16"/>
  <c r="I665" i="16"/>
  <c r="AU665" i="16"/>
  <c r="AR665" i="16"/>
  <c r="AQ665" i="16"/>
  <c r="AM665" i="16"/>
  <c r="AN665" i="16"/>
  <c r="G556" i="16"/>
  <c r="AR416" i="16"/>
  <c r="AJ416" i="16"/>
  <c r="AQ416" i="16"/>
  <c r="AI416" i="16"/>
  <c r="AX416" i="16"/>
  <c r="BD136" i="16" s="1"/>
  <c r="AP416" i="16"/>
  <c r="AH416" i="16"/>
  <c r="AW416" i="16"/>
  <c r="AO416" i="16"/>
  <c r="AG416" i="16"/>
  <c r="AU416" i="16"/>
  <c r="AM416" i="16"/>
  <c r="AT416" i="16"/>
  <c r="AL416" i="16"/>
  <c r="AV416" i="16"/>
  <c r="AS416" i="16"/>
  <c r="AN416" i="16"/>
  <c r="AK416" i="16"/>
  <c r="I416" i="16"/>
  <c r="AU654" i="16"/>
  <c r="AM654" i="16"/>
  <c r="AR654" i="16"/>
  <c r="AJ654" i="16"/>
  <c r="AX654" i="16"/>
  <c r="BE94" i="16" s="1"/>
  <c r="AN654" i="16"/>
  <c r="AW654" i="16"/>
  <c r="AL654" i="16"/>
  <c r="AV654" i="16"/>
  <c r="AK654" i="16"/>
  <c r="AT654" i="16"/>
  <c r="AI654" i="16"/>
  <c r="AS654" i="16"/>
  <c r="AH654" i="16"/>
  <c r="AQ654" i="16"/>
  <c r="AG654" i="16"/>
  <c r="AO654" i="16"/>
  <c r="I654" i="16"/>
  <c r="AP654" i="16"/>
  <c r="AW636" i="16"/>
  <c r="AO636" i="16"/>
  <c r="AG636" i="16"/>
  <c r="AT636" i="16"/>
  <c r="AL636" i="16"/>
  <c r="AR636" i="16"/>
  <c r="AJ636" i="16"/>
  <c r="AX636" i="16"/>
  <c r="BE76" i="16" s="1"/>
  <c r="AP636" i="16"/>
  <c r="AH636" i="16"/>
  <c r="AS636" i="16"/>
  <c r="AQ636" i="16"/>
  <c r="AN636" i="16"/>
  <c r="AM636" i="16"/>
  <c r="AK636" i="16"/>
  <c r="AI636" i="16"/>
  <c r="AU636" i="16"/>
  <c r="AV636" i="16"/>
  <c r="I636" i="16"/>
  <c r="AQ600" i="16"/>
  <c r="AI600" i="16"/>
  <c r="AX600" i="16"/>
  <c r="BE40" i="16" s="1"/>
  <c r="AP600" i="16"/>
  <c r="AH600" i="16"/>
  <c r="AW600" i="16"/>
  <c r="AO600" i="16"/>
  <c r="AG600" i="16"/>
  <c r="AV600" i="16"/>
  <c r="AN600" i="16"/>
  <c r="I600" i="16"/>
  <c r="AU600" i="16"/>
  <c r="AM600" i="16"/>
  <c r="AT600" i="16"/>
  <c r="AL600" i="16"/>
  <c r="AS600" i="16"/>
  <c r="AK600" i="16"/>
  <c r="AR600" i="16"/>
  <c r="AJ600" i="16"/>
  <c r="AQ576" i="16"/>
  <c r="AI576" i="16"/>
  <c r="AX576" i="16"/>
  <c r="BE16" i="16" s="1"/>
  <c r="AP576" i="16"/>
  <c r="AH576" i="16"/>
  <c r="AW576" i="16"/>
  <c r="AO576" i="16"/>
  <c r="AG576" i="16"/>
  <c r="AV576" i="16"/>
  <c r="AN576" i="16"/>
  <c r="I576" i="16"/>
  <c r="AT576" i="16"/>
  <c r="AL576" i="16"/>
  <c r="AR576" i="16"/>
  <c r="AJ576" i="16"/>
  <c r="AM576" i="16"/>
  <c r="AK576" i="16"/>
  <c r="AU576" i="16"/>
  <c r="AS576" i="16"/>
  <c r="AW579" i="16"/>
  <c r="AO579" i="16"/>
  <c r="AG579" i="16"/>
  <c r="AV579" i="16"/>
  <c r="AN579" i="16"/>
  <c r="I579" i="16"/>
  <c r="AU579" i="16"/>
  <c r="AM579" i="16"/>
  <c r="AT579" i="16"/>
  <c r="AL579" i="16"/>
  <c r="AR579" i="16"/>
  <c r="AJ579" i="16"/>
  <c r="AQ579" i="16"/>
  <c r="AI579" i="16"/>
  <c r="AX579" i="16"/>
  <c r="BE19" i="16" s="1"/>
  <c r="AP579" i="16"/>
  <c r="AH579" i="16"/>
  <c r="AS579" i="16"/>
  <c r="AK579" i="16"/>
  <c r="G655" i="16"/>
  <c r="AS515" i="16"/>
  <c r="AK515" i="16"/>
  <c r="AR515" i="16"/>
  <c r="AJ515" i="16"/>
  <c r="AQ515" i="16"/>
  <c r="AI515" i="16"/>
  <c r="AX515" i="16"/>
  <c r="BF95" i="16" s="1"/>
  <c r="AP515" i="16"/>
  <c r="AH515" i="16"/>
  <c r="AW515" i="16"/>
  <c r="AO515" i="16"/>
  <c r="AG515" i="16"/>
  <c r="AV515" i="16"/>
  <c r="AN515" i="16"/>
  <c r="I515" i="16"/>
  <c r="AU515" i="16"/>
  <c r="AT515" i="16"/>
  <c r="AM515" i="16"/>
  <c r="AL515" i="16"/>
  <c r="G643" i="16"/>
  <c r="AS503" i="16"/>
  <c r="AK503" i="16"/>
  <c r="AR503" i="16"/>
  <c r="AJ503" i="16"/>
  <c r="AQ503" i="16"/>
  <c r="AI503" i="16"/>
  <c r="AX503" i="16"/>
  <c r="BF83" i="16" s="1"/>
  <c r="AP503" i="16"/>
  <c r="AH503" i="16"/>
  <c r="AW503" i="16"/>
  <c r="AO503" i="16"/>
  <c r="AG503" i="16"/>
  <c r="AV503" i="16"/>
  <c r="AN503" i="16"/>
  <c r="I503" i="16"/>
  <c r="AU503" i="16"/>
  <c r="AT503" i="16"/>
  <c r="AM503" i="16"/>
  <c r="AL503" i="16"/>
  <c r="AT672" i="16"/>
  <c r="AL672" i="16"/>
  <c r="AQ672" i="16"/>
  <c r="AI672" i="16"/>
  <c r="AX672" i="16"/>
  <c r="BE112" i="16" s="1"/>
  <c r="AP672" i="16"/>
  <c r="AH672" i="16"/>
  <c r="AS672" i="16"/>
  <c r="I672" i="16"/>
  <c r="AN672" i="16"/>
  <c r="AM672" i="16"/>
  <c r="AU672" i="16"/>
  <c r="AG672" i="16"/>
  <c r="AR672" i="16"/>
  <c r="AO672" i="16"/>
  <c r="AK672" i="16"/>
  <c r="AJ672" i="16"/>
  <c r="AV672" i="16"/>
  <c r="AW672" i="16"/>
  <c r="G681" i="16"/>
  <c r="AX541" i="16"/>
  <c r="BF121" i="16" s="1"/>
  <c r="AP541" i="16"/>
  <c r="AH541" i="16"/>
  <c r="AW541" i="16"/>
  <c r="AO541" i="16"/>
  <c r="AG541" i="16"/>
  <c r="AV541" i="16"/>
  <c r="AN541" i="16"/>
  <c r="I541" i="16"/>
  <c r="AU541" i="16"/>
  <c r="AM541" i="16"/>
  <c r="AT541" i="16"/>
  <c r="AL541" i="16"/>
  <c r="AS541" i="16"/>
  <c r="AK541" i="16"/>
  <c r="AR541" i="16"/>
  <c r="AJ541" i="16"/>
  <c r="AQ541" i="16"/>
  <c r="AI541" i="16"/>
  <c r="G629" i="16"/>
  <c r="AW489" i="16"/>
  <c r="AO489" i="16"/>
  <c r="AG489" i="16"/>
  <c r="AU489" i="16"/>
  <c r="AM489" i="16"/>
  <c r="AS489" i="16"/>
  <c r="AK489" i="16"/>
  <c r="AX489" i="16"/>
  <c r="BF69" i="16" s="1"/>
  <c r="AJ489" i="16"/>
  <c r="AV489" i="16"/>
  <c r="AI489" i="16"/>
  <c r="AT489" i="16"/>
  <c r="AH489" i="16"/>
  <c r="AR489" i="16"/>
  <c r="I489" i="16"/>
  <c r="AQ489" i="16"/>
  <c r="AP489" i="16"/>
  <c r="AN489" i="16"/>
  <c r="AL489" i="16"/>
  <c r="G671" i="16"/>
  <c r="AT531" i="16"/>
  <c r="AL531" i="16"/>
  <c r="AS531" i="16"/>
  <c r="AK531" i="16"/>
  <c r="AR531" i="16"/>
  <c r="AJ531" i="16"/>
  <c r="AQ531" i="16"/>
  <c r="AI531" i="16"/>
  <c r="AX531" i="16"/>
  <c r="BF111" i="16" s="1"/>
  <c r="AP531" i="16"/>
  <c r="AH531" i="16"/>
  <c r="AW531" i="16"/>
  <c r="AO531" i="16"/>
  <c r="AG531" i="16"/>
  <c r="AV531" i="16"/>
  <c r="AN531" i="16"/>
  <c r="I531" i="16"/>
  <c r="AU531" i="16"/>
  <c r="AM531" i="16"/>
  <c r="AU631" i="16"/>
  <c r="AM631" i="16"/>
  <c r="AR631" i="16"/>
  <c r="AJ631" i="16"/>
  <c r="AV631" i="16"/>
  <c r="AN631" i="16"/>
  <c r="I631" i="16"/>
  <c r="AL631" i="16"/>
  <c r="AX631" i="16"/>
  <c r="BE71" i="16" s="1"/>
  <c r="AK631" i="16"/>
  <c r="AW631" i="16"/>
  <c r="AI631" i="16"/>
  <c r="AT631" i="16"/>
  <c r="AH631" i="16"/>
  <c r="AS631" i="16"/>
  <c r="AG631" i="16"/>
  <c r="AQ631" i="16"/>
  <c r="AO631" i="16"/>
  <c r="AP631" i="16"/>
  <c r="AQ580" i="16"/>
  <c r="AI580" i="16"/>
  <c r="AX580" i="16"/>
  <c r="BE20" i="16" s="1"/>
  <c r="AP580" i="16"/>
  <c r="AH580" i="16"/>
  <c r="AW580" i="16"/>
  <c r="AO580" i="16"/>
  <c r="AG580" i="16"/>
  <c r="AV580" i="16"/>
  <c r="AN580" i="16"/>
  <c r="I580" i="16"/>
  <c r="AT580" i="16"/>
  <c r="AL580" i="16"/>
  <c r="AS580" i="16"/>
  <c r="AK580" i="16"/>
  <c r="AR580" i="16"/>
  <c r="AJ580" i="16"/>
  <c r="AM580" i="16"/>
  <c r="AU580" i="16"/>
  <c r="G598" i="16"/>
  <c r="AX458" i="16"/>
  <c r="BF38" i="16" s="1"/>
  <c r="AP458" i="16"/>
  <c r="AH458" i="16"/>
  <c r="AW458" i="16"/>
  <c r="AO458" i="16"/>
  <c r="AG458" i="16"/>
  <c r="AV458" i="16"/>
  <c r="AN458" i="16"/>
  <c r="I458" i="16"/>
  <c r="AU458" i="16"/>
  <c r="AM458" i="16"/>
  <c r="AT458" i="16"/>
  <c r="AL458" i="16"/>
  <c r="AS458" i="16"/>
  <c r="AK458" i="16"/>
  <c r="AR458" i="16"/>
  <c r="AJ458" i="16"/>
  <c r="AQ458" i="16"/>
  <c r="AI458" i="16"/>
  <c r="AX608" i="16"/>
  <c r="BE48" i="16" s="1"/>
  <c r="AV608" i="16"/>
  <c r="AN608" i="16"/>
  <c r="I608" i="16"/>
  <c r="AU608" i="16"/>
  <c r="AM608" i="16"/>
  <c r="AT608" i="16"/>
  <c r="AL608" i="16"/>
  <c r="AS608" i="16"/>
  <c r="AK608" i="16"/>
  <c r="AR608" i="16"/>
  <c r="AJ608" i="16"/>
  <c r="AQ608" i="16"/>
  <c r="AI608" i="16"/>
  <c r="AH608" i="16"/>
  <c r="AG608" i="16"/>
  <c r="AW608" i="16"/>
  <c r="AP608" i="16"/>
  <c r="AO608" i="16"/>
  <c r="AT686" i="16"/>
  <c r="AL686" i="16"/>
  <c r="AS686" i="16"/>
  <c r="AQ686" i="16"/>
  <c r="AH686" i="16"/>
  <c r="AX686" i="16"/>
  <c r="BE126" i="16" s="1"/>
  <c r="AN686" i="16"/>
  <c r="AW686" i="16"/>
  <c r="AM686" i="16"/>
  <c r="AU686" i="16"/>
  <c r="I686" i="16"/>
  <c r="AO686" i="16"/>
  <c r="AK686" i="16"/>
  <c r="AV686" i="16"/>
  <c r="AG686" i="16"/>
  <c r="AR686" i="16"/>
  <c r="AP686" i="16"/>
  <c r="AJ686" i="16"/>
  <c r="AI686" i="16"/>
  <c r="AW644" i="16"/>
  <c r="AO644" i="16"/>
  <c r="AG644" i="16"/>
  <c r="AV644" i="16"/>
  <c r="AN644" i="16"/>
  <c r="AU644" i="16"/>
  <c r="AM644" i="16"/>
  <c r="AT644" i="16"/>
  <c r="AL644" i="16"/>
  <c r="AR644" i="16"/>
  <c r="AJ644" i="16"/>
  <c r="AX644" i="16"/>
  <c r="BE84" i="16" s="1"/>
  <c r="AP644" i="16"/>
  <c r="AH644" i="16"/>
  <c r="AS644" i="16"/>
  <c r="AQ644" i="16"/>
  <c r="AK644" i="16"/>
  <c r="AI644" i="16"/>
  <c r="I644" i="16"/>
  <c r="AS614" i="16"/>
  <c r="AK614" i="16"/>
  <c r="AX614" i="16"/>
  <c r="BE54" i="16" s="1"/>
  <c r="AP614" i="16"/>
  <c r="AH614" i="16"/>
  <c r="AT614" i="16"/>
  <c r="AL614" i="16"/>
  <c r="AO614" i="16"/>
  <c r="AN614" i="16"/>
  <c r="AM614" i="16"/>
  <c r="AW614" i="16"/>
  <c r="AJ614" i="16"/>
  <c r="AV614" i="16"/>
  <c r="AI614" i="16"/>
  <c r="AU614" i="16"/>
  <c r="AG614" i="16"/>
  <c r="AR614" i="16"/>
  <c r="AQ614" i="16"/>
  <c r="I614" i="16"/>
  <c r="AS634" i="16"/>
  <c r="AK634" i="16"/>
  <c r="AX634" i="16"/>
  <c r="BE74" i="16" s="1"/>
  <c r="AP634" i="16"/>
  <c r="AH634" i="16"/>
  <c r="AV634" i="16"/>
  <c r="AN634" i="16"/>
  <c r="I634" i="16"/>
  <c r="AT634" i="16"/>
  <c r="AL634" i="16"/>
  <c r="AO634" i="16"/>
  <c r="AM634" i="16"/>
  <c r="AJ634" i="16"/>
  <c r="AI634" i="16"/>
  <c r="AW634" i="16"/>
  <c r="AG634" i="16"/>
  <c r="AU634" i="16"/>
  <c r="AQ634" i="16"/>
  <c r="AR634" i="16"/>
  <c r="AT684" i="16"/>
  <c r="AL684" i="16"/>
  <c r="AQ684" i="16"/>
  <c r="AI684" i="16"/>
  <c r="AX684" i="16"/>
  <c r="BE124" i="16" s="1"/>
  <c r="AP684" i="16"/>
  <c r="AH684" i="16"/>
  <c r="AW684" i="16"/>
  <c r="AK684" i="16"/>
  <c r="AS684" i="16"/>
  <c r="I684" i="16"/>
  <c r="AR684" i="16"/>
  <c r="AM684" i="16"/>
  <c r="AJ684" i="16"/>
  <c r="AG684" i="16"/>
  <c r="AV684" i="16"/>
  <c r="AU684" i="16"/>
  <c r="AN684" i="16"/>
  <c r="AO684" i="16"/>
  <c r="AU590" i="16"/>
  <c r="AM590" i="16"/>
  <c r="AT590" i="16"/>
  <c r="AL590" i="16"/>
  <c r="AS590" i="16"/>
  <c r="AK590" i="16"/>
  <c r="AR590" i="16"/>
  <c r="AJ590" i="16"/>
  <c r="AQ590" i="16"/>
  <c r="AI590" i="16"/>
  <c r="AX590" i="16"/>
  <c r="BE30" i="16" s="1"/>
  <c r="AP590" i="16"/>
  <c r="AH590" i="16"/>
  <c r="AW590" i="16"/>
  <c r="AO590" i="16"/>
  <c r="AG590" i="16"/>
  <c r="AV590" i="16"/>
  <c r="AN590" i="16"/>
  <c r="I590" i="16"/>
  <c r="G594" i="16"/>
  <c r="AX454" i="16"/>
  <c r="BF34" i="16" s="1"/>
  <c r="AP454" i="16"/>
  <c r="AH454" i="16"/>
  <c r="AW454" i="16"/>
  <c r="AO454" i="16"/>
  <c r="AG454" i="16"/>
  <c r="AV454" i="16"/>
  <c r="AN454" i="16"/>
  <c r="I454" i="16"/>
  <c r="AU454" i="16"/>
  <c r="AM454" i="16"/>
  <c r="AS454" i="16"/>
  <c r="AK454" i="16"/>
  <c r="AR454" i="16"/>
  <c r="AJ454" i="16"/>
  <c r="AT454" i="16"/>
  <c r="AQ454" i="16"/>
  <c r="AL454" i="16"/>
  <c r="AI454" i="16"/>
  <c r="AS601" i="16"/>
  <c r="AK601" i="16"/>
  <c r="AR601" i="16"/>
  <c r="AJ601" i="16"/>
  <c r="AQ601" i="16"/>
  <c r="AI601" i="16"/>
  <c r="AX601" i="16"/>
  <c r="BE41" i="16" s="1"/>
  <c r="AP601" i="16"/>
  <c r="AH601" i="16"/>
  <c r="AW601" i="16"/>
  <c r="AO601" i="16"/>
  <c r="AG601" i="16"/>
  <c r="AV601" i="16"/>
  <c r="AN601" i="16"/>
  <c r="I601" i="16"/>
  <c r="AU601" i="16"/>
  <c r="AM601" i="16"/>
  <c r="AT601" i="16"/>
  <c r="AL601" i="16"/>
  <c r="AT676" i="16"/>
  <c r="AL676" i="16"/>
  <c r="AQ676" i="16"/>
  <c r="AI676" i="16"/>
  <c r="AX676" i="16"/>
  <c r="BE116" i="16" s="1"/>
  <c r="AP676" i="16"/>
  <c r="AH676" i="16"/>
  <c r="AU676" i="16"/>
  <c r="AG676" i="16"/>
  <c r="AO676" i="16"/>
  <c r="AN676" i="16"/>
  <c r="AV676" i="16"/>
  <c r="AJ676" i="16"/>
  <c r="I676" i="16"/>
  <c r="AW676" i="16"/>
  <c r="AS676" i="16"/>
  <c r="AR676" i="16"/>
  <c r="AK676" i="16"/>
  <c r="AM676" i="16"/>
  <c r="AU574" i="16"/>
  <c r="AM574" i="16"/>
  <c r="AT574" i="16"/>
  <c r="AL574" i="16"/>
  <c r="AS574" i="16"/>
  <c r="AK574" i="16"/>
  <c r="AR574" i="16"/>
  <c r="AJ574" i="16"/>
  <c r="AX574" i="16"/>
  <c r="BE14" i="16" s="1"/>
  <c r="AP574" i="16"/>
  <c r="AH574" i="16"/>
  <c r="AV574" i="16"/>
  <c r="AN574" i="16"/>
  <c r="I574" i="16"/>
  <c r="AW574" i="16"/>
  <c r="AQ574" i="16"/>
  <c r="AO574" i="16"/>
  <c r="AI574" i="16"/>
  <c r="AG574" i="16"/>
  <c r="G679" i="16"/>
  <c r="AT539" i="16"/>
  <c r="AL539" i="16"/>
  <c r="AS539" i="16"/>
  <c r="AK539" i="16"/>
  <c r="AR539" i="16"/>
  <c r="AJ539" i="16"/>
  <c r="AQ539" i="16"/>
  <c r="AI539" i="16"/>
  <c r="AX539" i="16"/>
  <c r="BF119" i="16" s="1"/>
  <c r="AP539" i="16"/>
  <c r="AH539" i="16"/>
  <c r="AW539" i="16"/>
  <c r="AO539" i="16"/>
  <c r="AG539" i="16"/>
  <c r="AV539" i="16"/>
  <c r="AN539" i="16"/>
  <c r="I539" i="16"/>
  <c r="AU539" i="16"/>
  <c r="AM539" i="16"/>
  <c r="G693" i="16"/>
  <c r="AQ553" i="16"/>
  <c r="AI553" i="16"/>
  <c r="AX553" i="16"/>
  <c r="BF133" i="16" s="1"/>
  <c r="AP553" i="16"/>
  <c r="AH553" i="16"/>
  <c r="AW553" i="16"/>
  <c r="AO553" i="16"/>
  <c r="AG553" i="16"/>
  <c r="AV553" i="16"/>
  <c r="AN553" i="16"/>
  <c r="I553" i="16"/>
  <c r="AT553" i="16"/>
  <c r="AL553" i="16"/>
  <c r="AR553" i="16"/>
  <c r="AJ553" i="16"/>
  <c r="AU553" i="16"/>
  <c r="AS553" i="16"/>
  <c r="AM553" i="16"/>
  <c r="AK553" i="16"/>
  <c r="G619" i="16"/>
  <c r="AR479" i="16"/>
  <c r="AJ479" i="16"/>
  <c r="AQ479" i="16"/>
  <c r="AI479" i="16"/>
  <c r="AX479" i="16"/>
  <c r="BF59" i="16" s="1"/>
  <c r="AP479" i="16"/>
  <c r="AH479" i="16"/>
  <c r="AW479" i="16"/>
  <c r="AO479" i="16"/>
  <c r="AG479" i="16"/>
  <c r="AV479" i="16"/>
  <c r="AN479" i="16"/>
  <c r="I479" i="16"/>
  <c r="AU479" i="16"/>
  <c r="AM479" i="16"/>
  <c r="AT479" i="16"/>
  <c r="AL479" i="16"/>
  <c r="AK479" i="16"/>
  <c r="AS479" i="16"/>
  <c r="AU578" i="16"/>
  <c r="AM578" i="16"/>
  <c r="AT578" i="16"/>
  <c r="AL578" i="16"/>
  <c r="AS578" i="16"/>
  <c r="AK578" i="16"/>
  <c r="AR578" i="16"/>
  <c r="AJ578" i="16"/>
  <c r="AX578" i="16"/>
  <c r="BE18" i="16" s="1"/>
  <c r="AP578" i="16"/>
  <c r="AH578" i="16"/>
  <c r="AW578" i="16"/>
  <c r="AO578" i="16"/>
  <c r="AV578" i="16"/>
  <c r="AN578" i="16"/>
  <c r="I578" i="16"/>
  <c r="AQ578" i="16"/>
  <c r="AI578" i="16"/>
  <c r="AG578" i="16"/>
  <c r="H31" i="11"/>
  <c r="D31" i="11"/>
  <c r="J30" i="11"/>
  <c r="H26" i="11"/>
  <c r="M26" i="11" s="1"/>
  <c r="D26" i="11"/>
  <c r="AQ649" i="16"/>
  <c r="AI649" i="16"/>
  <c r="AX649" i="16"/>
  <c r="BE89" i="16" s="1"/>
  <c r="AP649" i="16"/>
  <c r="AH649" i="16"/>
  <c r="AW649" i="16"/>
  <c r="AO649" i="16"/>
  <c r="AG649" i="16"/>
  <c r="AV649" i="16"/>
  <c r="AN649" i="16"/>
  <c r="I649" i="16"/>
  <c r="AT649" i="16"/>
  <c r="AL649" i="16"/>
  <c r="AR649" i="16"/>
  <c r="AJ649" i="16"/>
  <c r="AM649" i="16"/>
  <c r="AK649" i="16"/>
  <c r="AS649" i="16"/>
  <c r="AU649" i="16"/>
  <c r="G687" i="16"/>
  <c r="AU547" i="16"/>
  <c r="AM547" i="16"/>
  <c r="AT547" i="16"/>
  <c r="AL547" i="16"/>
  <c r="AS547" i="16"/>
  <c r="AK547" i="16"/>
  <c r="AR547" i="16"/>
  <c r="AJ547" i="16"/>
  <c r="AX547" i="16"/>
  <c r="BF127" i="16" s="1"/>
  <c r="AP547" i="16"/>
  <c r="AH547" i="16"/>
  <c r="AV547" i="16"/>
  <c r="AN547" i="16"/>
  <c r="I547" i="16"/>
  <c r="AI547" i="16"/>
  <c r="AG547" i="16"/>
  <c r="AW547" i="16"/>
  <c r="AQ547" i="16"/>
  <c r="AO547" i="16"/>
  <c r="G567" i="16"/>
  <c r="AR427" i="16"/>
  <c r="AJ427" i="16"/>
  <c r="AQ427" i="16"/>
  <c r="AI427" i="16"/>
  <c r="AX427" i="16"/>
  <c r="BF7" i="16" s="1"/>
  <c r="AP427" i="16"/>
  <c r="AH427" i="16"/>
  <c r="AW427" i="16"/>
  <c r="AO427" i="16"/>
  <c r="AG427" i="16"/>
  <c r="AU427" i="16"/>
  <c r="AM427" i="16"/>
  <c r="AT427" i="16"/>
  <c r="AL427" i="16"/>
  <c r="AN427" i="16"/>
  <c r="AK427" i="16"/>
  <c r="I427" i="16"/>
  <c r="AS427" i="16"/>
  <c r="AV427" i="16"/>
  <c r="AU666" i="16"/>
  <c r="AM666" i="16"/>
  <c r="AR666" i="16"/>
  <c r="AJ666" i="16"/>
  <c r="AQ666" i="16"/>
  <c r="AI666" i="16"/>
  <c r="AV666" i="16"/>
  <c r="AN666" i="16"/>
  <c r="I666" i="16"/>
  <c r="AT666" i="16"/>
  <c r="AS666" i="16"/>
  <c r="AP666" i="16"/>
  <c r="AO666" i="16"/>
  <c r="AL666" i="16"/>
  <c r="AK666" i="16"/>
  <c r="AW666" i="16"/>
  <c r="AG666" i="16"/>
  <c r="AX666" i="16"/>
  <c r="BE106" i="16" s="1"/>
  <c r="AH666" i="16"/>
  <c r="AQ641" i="16"/>
  <c r="AI641" i="16"/>
  <c r="AW641" i="16"/>
  <c r="AO641" i="16"/>
  <c r="AV641" i="16"/>
  <c r="AN641" i="16"/>
  <c r="I641" i="16"/>
  <c r="AT641" i="16"/>
  <c r="AL641" i="16"/>
  <c r="AR641" i="16"/>
  <c r="AJ641" i="16"/>
  <c r="AX641" i="16"/>
  <c r="BE81" i="16" s="1"/>
  <c r="AU641" i="16"/>
  <c r="AS641" i="16"/>
  <c r="AP641" i="16"/>
  <c r="AM641" i="16"/>
  <c r="AK641" i="16"/>
  <c r="AG641" i="16"/>
  <c r="AH641" i="16"/>
  <c r="AS618" i="16"/>
  <c r="AK618" i="16"/>
  <c r="AX618" i="16"/>
  <c r="BE58" i="16" s="1"/>
  <c r="AP618" i="16"/>
  <c r="AH618" i="16"/>
  <c r="AT618" i="16"/>
  <c r="AL618" i="16"/>
  <c r="AQ618" i="16"/>
  <c r="AO618" i="16"/>
  <c r="AN618" i="16"/>
  <c r="AM618" i="16"/>
  <c r="AW618" i="16"/>
  <c r="AJ618" i="16"/>
  <c r="AV618" i="16"/>
  <c r="AI618" i="16"/>
  <c r="AU618" i="16"/>
  <c r="AR618" i="16"/>
  <c r="AG618" i="16"/>
  <c r="I618" i="16"/>
  <c r="AW632" i="16"/>
  <c r="AO632" i="16"/>
  <c r="AG632" i="16"/>
  <c r="AT632" i="16"/>
  <c r="AL632" i="16"/>
  <c r="AX632" i="16"/>
  <c r="BE72" i="16" s="1"/>
  <c r="AP632" i="16"/>
  <c r="AH632" i="16"/>
  <c r="AQ632" i="16"/>
  <c r="AN632" i="16"/>
  <c r="AM632" i="16"/>
  <c r="AK632" i="16"/>
  <c r="AV632" i="16"/>
  <c r="AJ632" i="16"/>
  <c r="AU632" i="16"/>
  <c r="AI632" i="16"/>
  <c r="AR632" i="16"/>
  <c r="AS632" i="16"/>
  <c r="I632" i="16"/>
  <c r="AQ652" i="16"/>
  <c r="AV652" i="16"/>
  <c r="AO652" i="16"/>
  <c r="AG652" i="16"/>
  <c r="AX652" i="16"/>
  <c r="BE92" i="16" s="1"/>
  <c r="AN652" i="16"/>
  <c r="I652" i="16"/>
  <c r="AW652" i="16"/>
  <c r="AM652" i="16"/>
  <c r="AU652" i="16"/>
  <c r="AL652" i="16"/>
  <c r="AT652" i="16"/>
  <c r="AK652" i="16"/>
  <c r="AS652" i="16"/>
  <c r="AJ652" i="16"/>
  <c r="AP652" i="16"/>
  <c r="AH652" i="16"/>
  <c r="AR652" i="16"/>
  <c r="AI652" i="16"/>
  <c r="AU615" i="16"/>
  <c r="AM615" i="16"/>
  <c r="AR615" i="16"/>
  <c r="AJ615" i="16"/>
  <c r="AV615" i="16"/>
  <c r="AN615" i="16"/>
  <c r="I615" i="16"/>
  <c r="AS615" i="16"/>
  <c r="AG615" i="16"/>
  <c r="AQ615" i="16"/>
  <c r="AP615" i="16"/>
  <c r="AO615" i="16"/>
  <c r="AL615" i="16"/>
  <c r="AX615" i="16"/>
  <c r="BE55" i="16" s="1"/>
  <c r="AK615" i="16"/>
  <c r="AW615" i="16"/>
  <c r="AT615" i="16"/>
  <c r="AI615" i="16"/>
  <c r="AH615" i="16"/>
  <c r="AQ588" i="16"/>
  <c r="AI588" i="16"/>
  <c r="AX588" i="16"/>
  <c r="BE28" i="16" s="1"/>
  <c r="AP588" i="16"/>
  <c r="AH588" i="16"/>
  <c r="AW588" i="16"/>
  <c r="AO588" i="16"/>
  <c r="AG588" i="16"/>
  <c r="AV588" i="16"/>
  <c r="AN588" i="16"/>
  <c r="I588" i="16"/>
  <c r="AU588" i="16"/>
  <c r="AM588" i="16"/>
  <c r="AT588" i="16"/>
  <c r="AL588" i="16"/>
  <c r="AS588" i="16"/>
  <c r="AK588" i="16"/>
  <c r="AR588" i="16"/>
  <c r="AJ588" i="16"/>
  <c r="AX692" i="16"/>
  <c r="BE132" i="16" s="1"/>
  <c r="AP692" i="16"/>
  <c r="AH692" i="16"/>
  <c r="AW692" i="16"/>
  <c r="AO692" i="16"/>
  <c r="AG692" i="16"/>
  <c r="AV692" i="16"/>
  <c r="AN692" i="16"/>
  <c r="I692" i="16"/>
  <c r="AL692" i="16"/>
  <c r="AT692" i="16"/>
  <c r="AI692" i="16"/>
  <c r="AS692" i="16"/>
  <c r="AK692" i="16"/>
  <c r="AU692" i="16"/>
  <c r="AM692" i="16"/>
  <c r="AJ692" i="16"/>
  <c r="AQ692" i="16"/>
  <c r="AR692" i="16"/>
  <c r="G558" i="16"/>
  <c r="AV418" i="16"/>
  <c r="AN418" i="16"/>
  <c r="I418" i="16"/>
  <c r="AU418" i="16"/>
  <c r="AM418" i="16"/>
  <c r="AT418" i="16"/>
  <c r="AL418" i="16"/>
  <c r="AS418" i="16"/>
  <c r="AK418" i="16"/>
  <c r="AQ418" i="16"/>
  <c r="AI418" i="16"/>
  <c r="AX418" i="16"/>
  <c r="BD138" i="16" s="1"/>
  <c r="AP418" i="16"/>
  <c r="AH418" i="16"/>
  <c r="AR418" i="16"/>
  <c r="AO418" i="16"/>
  <c r="AJ418" i="16"/>
  <c r="AG418" i="16"/>
  <c r="AW418" i="16"/>
  <c r="AS650" i="16"/>
  <c r="AK650" i="16"/>
  <c r="AR650" i="16"/>
  <c r="AJ650" i="16"/>
  <c r="AQ650" i="16"/>
  <c r="AI650" i="16"/>
  <c r="AX650" i="16"/>
  <c r="BE90" i="16" s="1"/>
  <c r="AP650" i="16"/>
  <c r="AH650" i="16"/>
  <c r="AV650" i="16"/>
  <c r="AN650" i="16"/>
  <c r="I650" i="16"/>
  <c r="AT650" i="16"/>
  <c r="AL650" i="16"/>
  <c r="AW650" i="16"/>
  <c r="AU650" i="16"/>
  <c r="AO650" i="16"/>
  <c r="AM650" i="16"/>
  <c r="AG650" i="16"/>
  <c r="AQ617" i="16"/>
  <c r="AI617" i="16"/>
  <c r="AV617" i="16"/>
  <c r="AN617" i="16"/>
  <c r="I617" i="16"/>
  <c r="AR617" i="16"/>
  <c r="AJ617" i="16"/>
  <c r="AM617" i="16"/>
  <c r="AX617" i="16"/>
  <c r="BE57" i="16" s="1"/>
  <c r="AL617" i="16"/>
  <c r="AW617" i="16"/>
  <c r="AK617" i="16"/>
  <c r="AU617" i="16"/>
  <c r="AH617" i="16"/>
  <c r="AT617" i="16"/>
  <c r="AG617" i="16"/>
  <c r="AS617" i="16"/>
  <c r="AP617" i="16"/>
  <c r="AO617" i="16"/>
  <c r="AW624" i="16"/>
  <c r="AO624" i="16"/>
  <c r="AG624" i="16"/>
  <c r="AT624" i="16"/>
  <c r="AL624" i="16"/>
  <c r="AX624" i="16"/>
  <c r="BE64" i="16" s="1"/>
  <c r="AP624" i="16"/>
  <c r="AH624" i="16"/>
  <c r="AM624" i="16"/>
  <c r="AK624" i="16"/>
  <c r="AV624" i="16"/>
  <c r="AJ624" i="16"/>
  <c r="AU624" i="16"/>
  <c r="AI624" i="16"/>
  <c r="AS624" i="16"/>
  <c r="I624" i="16"/>
  <c r="AR624" i="16"/>
  <c r="AQ624" i="16"/>
  <c r="AN624" i="16"/>
  <c r="G603" i="16"/>
  <c r="AR463" i="16"/>
  <c r="AJ463" i="16"/>
  <c r="AQ463" i="16"/>
  <c r="AI463" i="16"/>
  <c r="AX463" i="16"/>
  <c r="BF43" i="16" s="1"/>
  <c r="AP463" i="16"/>
  <c r="AH463" i="16"/>
  <c r="AW463" i="16"/>
  <c r="AO463" i="16"/>
  <c r="AG463" i="16"/>
  <c r="AV463" i="16"/>
  <c r="AN463" i="16"/>
  <c r="I463" i="16"/>
  <c r="AU463" i="16"/>
  <c r="AM463" i="16"/>
  <c r="AT463" i="16"/>
  <c r="AL463" i="16"/>
  <c r="AS463" i="16"/>
  <c r="AK463" i="16"/>
  <c r="AT694" i="16"/>
  <c r="AL694" i="16"/>
  <c r="AS694" i="16"/>
  <c r="AK694" i="16"/>
  <c r="AR694" i="16"/>
  <c r="AJ694" i="16"/>
  <c r="AU694" i="16"/>
  <c r="AG694" i="16"/>
  <c r="AO694" i="16"/>
  <c r="AN694" i="16"/>
  <c r="AH694" i="16"/>
  <c r="AV694" i="16"/>
  <c r="AQ694" i="16"/>
  <c r="AI694" i="16"/>
  <c r="I694" i="16"/>
  <c r="AX694" i="16"/>
  <c r="BE134" i="16" s="1"/>
  <c r="AW694" i="16"/>
  <c r="AM694" i="16"/>
  <c r="AP694" i="16"/>
  <c r="AS581" i="16"/>
  <c r="AK581" i="16"/>
  <c r="AR581" i="16"/>
  <c r="AJ581" i="16"/>
  <c r="AQ581" i="16"/>
  <c r="AI581" i="16"/>
  <c r="AX581" i="16"/>
  <c r="BE21" i="16" s="1"/>
  <c r="AP581" i="16"/>
  <c r="AH581" i="16"/>
  <c r="AV581" i="16"/>
  <c r="AN581" i="16"/>
  <c r="I581" i="16"/>
  <c r="AU581" i="16"/>
  <c r="AM581" i="16"/>
  <c r="AT581" i="16"/>
  <c r="AL581" i="16"/>
  <c r="AW581" i="16"/>
  <c r="AO581" i="16"/>
  <c r="AG581" i="16"/>
  <c r="AQ584" i="16"/>
  <c r="AI584" i="16"/>
  <c r="AX584" i="16"/>
  <c r="BE24" i="16" s="1"/>
  <c r="AP584" i="16"/>
  <c r="AH584" i="16"/>
  <c r="AW584" i="16"/>
  <c r="AO584" i="16"/>
  <c r="AG584" i="16"/>
  <c r="AV584" i="16"/>
  <c r="AN584" i="16"/>
  <c r="I584" i="16"/>
  <c r="AT584" i="16"/>
  <c r="AL584" i="16"/>
  <c r="AS584" i="16"/>
  <c r="AK584" i="16"/>
  <c r="AR584" i="16"/>
  <c r="AJ584" i="16"/>
  <c r="AU584" i="16"/>
  <c r="AM584" i="16"/>
  <c r="H27" i="11"/>
  <c r="J31" i="11"/>
  <c r="D27" i="11"/>
  <c r="G613" i="16"/>
  <c r="AV473" i="16"/>
  <c r="AN473" i="16"/>
  <c r="I473" i="16"/>
  <c r="AU473" i="16"/>
  <c r="AM473" i="16"/>
  <c r="AT473" i="16"/>
  <c r="AL473" i="16"/>
  <c r="AS473" i="16"/>
  <c r="AK473" i="16"/>
  <c r="AR473" i="16"/>
  <c r="AJ473" i="16"/>
  <c r="AQ473" i="16"/>
  <c r="AI473" i="16"/>
  <c r="AX473" i="16"/>
  <c r="BF53" i="16" s="1"/>
  <c r="AP473" i="16"/>
  <c r="AH473" i="16"/>
  <c r="AG473" i="16"/>
  <c r="AO473" i="16"/>
  <c r="AW473" i="16"/>
  <c r="H10" i="11"/>
  <c r="D10" i="11"/>
  <c r="G688" i="16"/>
  <c r="AW548" i="16"/>
  <c r="AO548" i="16"/>
  <c r="AG548" i="16"/>
  <c r="AV548" i="16"/>
  <c r="AN548" i="16"/>
  <c r="I548" i="16"/>
  <c r="AU548" i="16"/>
  <c r="AM548" i="16"/>
  <c r="AT548" i="16"/>
  <c r="AL548" i="16"/>
  <c r="AR548" i="16"/>
  <c r="AJ548" i="16"/>
  <c r="AX548" i="16"/>
  <c r="BF128" i="16" s="1"/>
  <c r="AP548" i="16"/>
  <c r="AH548" i="16"/>
  <c r="AS548" i="16"/>
  <c r="AQ548" i="16"/>
  <c r="AK548" i="16"/>
  <c r="AI548" i="16"/>
  <c r="G635" i="16"/>
  <c r="AS495" i="16"/>
  <c r="AK495" i="16"/>
  <c r="AR495" i="16"/>
  <c r="AJ495" i="16"/>
  <c r="AQ495" i="16"/>
  <c r="AI495" i="16"/>
  <c r="AX495" i="16"/>
  <c r="BF75" i="16" s="1"/>
  <c r="AP495" i="16"/>
  <c r="AH495" i="16"/>
  <c r="AW495" i="16"/>
  <c r="AO495" i="16"/>
  <c r="AG495" i="16"/>
  <c r="AV495" i="16"/>
  <c r="AN495" i="16"/>
  <c r="I495" i="16"/>
  <c r="AM495" i="16"/>
  <c r="AL495" i="16"/>
  <c r="AU495" i="16"/>
  <c r="AT495" i="16"/>
  <c r="H11" i="11"/>
  <c r="D11" i="11"/>
  <c r="AU662" i="16"/>
  <c r="AM662" i="16"/>
  <c r="AR662" i="16"/>
  <c r="AJ662" i="16"/>
  <c r="AQ662" i="16"/>
  <c r="AI662" i="16"/>
  <c r="AV662" i="16"/>
  <c r="AN662" i="16"/>
  <c r="I662" i="16"/>
  <c r="AL662" i="16"/>
  <c r="AK662" i="16"/>
  <c r="AX662" i="16"/>
  <c r="BE102" i="16" s="1"/>
  <c r="AH662" i="16"/>
  <c r="AW662" i="16"/>
  <c r="AG662" i="16"/>
  <c r="AT662" i="16"/>
  <c r="AS662" i="16"/>
  <c r="AO662" i="16"/>
  <c r="AP662" i="16"/>
  <c r="AW612" i="16"/>
  <c r="AO612" i="16"/>
  <c r="AG612" i="16"/>
  <c r="AT612" i="16"/>
  <c r="AL612" i="16"/>
  <c r="AX612" i="16"/>
  <c r="BE52" i="16" s="1"/>
  <c r="AP612" i="16"/>
  <c r="AH612" i="16"/>
  <c r="AU612" i="16"/>
  <c r="AI612" i="16"/>
  <c r="AS612" i="16"/>
  <c r="I612" i="16"/>
  <c r="AR612" i="16"/>
  <c r="AQ612" i="16"/>
  <c r="AN612" i="16"/>
  <c r="AM612" i="16"/>
  <c r="AK612" i="16"/>
  <c r="AJ612" i="16"/>
  <c r="AV612" i="16"/>
  <c r="AS585" i="16"/>
  <c r="AK585" i="16"/>
  <c r="AR585" i="16"/>
  <c r="AJ585" i="16"/>
  <c r="AQ585" i="16"/>
  <c r="AI585" i="16"/>
  <c r="AX585" i="16"/>
  <c r="BE25" i="16" s="1"/>
  <c r="AP585" i="16"/>
  <c r="AH585" i="16"/>
  <c r="AV585" i="16"/>
  <c r="AN585" i="16"/>
  <c r="I585" i="16"/>
  <c r="AU585" i="16"/>
  <c r="AM585" i="16"/>
  <c r="AT585" i="16"/>
  <c r="AL585" i="16"/>
  <c r="AW585" i="16"/>
  <c r="AO585" i="16"/>
  <c r="AG585" i="16"/>
  <c r="R28" i="10"/>
  <c r="S28" i="10" s="1"/>
  <c r="AS573" i="16"/>
  <c r="AK573" i="16"/>
  <c r="AR573" i="16"/>
  <c r="AJ573" i="16"/>
  <c r="AQ573" i="16"/>
  <c r="AI573" i="16"/>
  <c r="AX573" i="16"/>
  <c r="BE13" i="16" s="1"/>
  <c r="AP573" i="16"/>
  <c r="AH573" i="16"/>
  <c r="AV573" i="16"/>
  <c r="AN573" i="16"/>
  <c r="I573" i="16"/>
  <c r="AT573" i="16"/>
  <c r="AL573" i="16"/>
  <c r="AO573" i="16"/>
  <c r="AM573" i="16"/>
  <c r="AG573" i="16"/>
  <c r="AW573" i="16"/>
  <c r="AU573" i="16"/>
  <c r="H28" i="11"/>
  <c r="I28" i="11" s="1"/>
  <c r="D28" i="11"/>
  <c r="AU623" i="16"/>
  <c r="AM623" i="16"/>
  <c r="AR623" i="16"/>
  <c r="AJ623" i="16"/>
  <c r="AV623" i="16"/>
  <c r="AN623" i="16"/>
  <c r="I623" i="16"/>
  <c r="AW623" i="16"/>
  <c r="AI623" i="16"/>
  <c r="AT623" i="16"/>
  <c r="AH623" i="16"/>
  <c r="AS623" i="16"/>
  <c r="AG623" i="16"/>
  <c r="AQ623" i="16"/>
  <c r="AP623" i="16"/>
  <c r="AO623" i="16"/>
  <c r="AX623" i="16"/>
  <c r="BE63" i="16" s="1"/>
  <c r="AL623" i="16"/>
  <c r="AK623" i="16"/>
  <c r="G595" i="16"/>
  <c r="AR455" i="16"/>
  <c r="AJ455" i="16"/>
  <c r="AQ455" i="16"/>
  <c r="AI455" i="16"/>
  <c r="AX455" i="16"/>
  <c r="BF35" i="16" s="1"/>
  <c r="AP455" i="16"/>
  <c r="AH455" i="16"/>
  <c r="AW455" i="16"/>
  <c r="AO455" i="16"/>
  <c r="AG455" i="16"/>
  <c r="AU455" i="16"/>
  <c r="AM455" i="16"/>
  <c r="AT455" i="16"/>
  <c r="AL455" i="16"/>
  <c r="I455" i="16"/>
  <c r="AV455" i="16"/>
  <c r="AS455" i="16"/>
  <c r="AK455" i="16"/>
  <c r="AN455" i="16"/>
  <c r="AQ668" i="16"/>
  <c r="AI668" i="16"/>
  <c r="AV668" i="16"/>
  <c r="AN668" i="16"/>
  <c r="I668" i="16"/>
  <c r="AU668" i="16"/>
  <c r="AM668" i="16"/>
  <c r="AR668" i="16"/>
  <c r="AJ668" i="16"/>
  <c r="AX668" i="16"/>
  <c r="BE108" i="16" s="1"/>
  <c r="AH668" i="16"/>
  <c r="AW668" i="16"/>
  <c r="AG668" i="16"/>
  <c r="AT668" i="16"/>
  <c r="AS668" i="16"/>
  <c r="AP668" i="16"/>
  <c r="AO668" i="16"/>
  <c r="AK668" i="16"/>
  <c r="AL668" i="16"/>
  <c r="AU582" i="16"/>
  <c r="AM582" i="16"/>
  <c r="AT582" i="16"/>
  <c r="AL582" i="16"/>
  <c r="AS582" i="16"/>
  <c r="AK582" i="16"/>
  <c r="AR582" i="16"/>
  <c r="AJ582" i="16"/>
  <c r="AX582" i="16"/>
  <c r="BE22" i="16" s="1"/>
  <c r="AP582" i="16"/>
  <c r="AH582" i="16"/>
  <c r="AW582" i="16"/>
  <c r="AO582" i="16"/>
  <c r="AG582" i="16"/>
  <c r="AV582" i="16"/>
  <c r="AN582" i="16"/>
  <c r="I582" i="16"/>
  <c r="AQ582" i="16"/>
  <c r="AI582" i="16"/>
  <c r="G597" i="16"/>
  <c r="AV457" i="16"/>
  <c r="AN457" i="16"/>
  <c r="I457" i="16"/>
  <c r="AU457" i="16"/>
  <c r="AM457" i="16"/>
  <c r="AT457" i="16"/>
  <c r="AL457" i="16"/>
  <c r="AS457" i="16"/>
  <c r="AK457" i="16"/>
  <c r="AR457" i="16"/>
  <c r="AQ457" i="16"/>
  <c r="AI457" i="16"/>
  <c r="AX457" i="16"/>
  <c r="BF37" i="16" s="1"/>
  <c r="AP457" i="16"/>
  <c r="AH457" i="16"/>
  <c r="AW457" i="16"/>
  <c r="AO457" i="16"/>
  <c r="AJ457" i="16"/>
  <c r="AG457" i="16"/>
  <c r="M8" i="11" l="1"/>
  <c r="N8" i="11" s="1"/>
  <c r="M28" i="11"/>
  <c r="N28" i="11" s="1"/>
  <c r="AV687" i="16"/>
  <c r="AN687" i="16"/>
  <c r="I687" i="16"/>
  <c r="AU687" i="16"/>
  <c r="AM687" i="16"/>
  <c r="AT687" i="16"/>
  <c r="AL687" i="16"/>
  <c r="AS687" i="16"/>
  <c r="AH687" i="16"/>
  <c r="AP687" i="16"/>
  <c r="AO687" i="16"/>
  <c r="AR687" i="16"/>
  <c r="AJ687" i="16"/>
  <c r="AI687" i="16"/>
  <c r="AW687" i="16"/>
  <c r="AX687" i="16"/>
  <c r="BE127" i="16" s="1"/>
  <c r="AQ687" i="16"/>
  <c r="AK687" i="16"/>
  <c r="AG687" i="16"/>
  <c r="M11" i="11"/>
  <c r="N11" i="11" s="1"/>
  <c r="I11" i="11"/>
  <c r="AX688" i="16"/>
  <c r="BE128" i="16" s="1"/>
  <c r="AP688" i="16"/>
  <c r="AH688" i="16"/>
  <c r="AW688" i="16"/>
  <c r="AO688" i="16"/>
  <c r="AG688" i="16"/>
  <c r="AV688" i="16"/>
  <c r="AN688" i="16"/>
  <c r="I688" i="16"/>
  <c r="AK688" i="16"/>
  <c r="AS688" i="16"/>
  <c r="AR688" i="16"/>
  <c r="AQ688" i="16"/>
  <c r="AJ688" i="16"/>
  <c r="AI688" i="16"/>
  <c r="AT688" i="16"/>
  <c r="AM688" i="16"/>
  <c r="AL688" i="16"/>
  <c r="AU688" i="16"/>
  <c r="AW567" i="16"/>
  <c r="AO567" i="16"/>
  <c r="AG567" i="16"/>
  <c r="AV567" i="16"/>
  <c r="AN567" i="16"/>
  <c r="I567" i="16"/>
  <c r="AU567" i="16"/>
  <c r="AM567" i="16"/>
  <c r="AT567" i="16"/>
  <c r="AL567" i="16"/>
  <c r="AR567" i="16"/>
  <c r="AJ567" i="16"/>
  <c r="AX567" i="16"/>
  <c r="BE7" i="16" s="1"/>
  <c r="AP567" i="16"/>
  <c r="AH567" i="16"/>
  <c r="AS567" i="16"/>
  <c r="AQ567" i="16"/>
  <c r="AK567" i="16"/>
  <c r="AI567" i="16"/>
  <c r="AR693" i="16"/>
  <c r="AJ693" i="16"/>
  <c r="AQ693" i="16"/>
  <c r="AI693" i="16"/>
  <c r="AX693" i="16"/>
  <c r="BE133" i="16" s="1"/>
  <c r="AP693" i="16"/>
  <c r="AH693" i="16"/>
  <c r="AO693" i="16"/>
  <c r="AW693" i="16"/>
  <c r="AL693" i="16"/>
  <c r="AV693" i="16"/>
  <c r="AK693" i="16"/>
  <c r="AG693" i="16"/>
  <c r="AU693" i="16"/>
  <c r="AT693" i="16"/>
  <c r="AM693" i="16"/>
  <c r="AS693" i="16"/>
  <c r="AN693" i="16"/>
  <c r="I693" i="16"/>
  <c r="AQ629" i="16"/>
  <c r="AI629" i="16"/>
  <c r="AV629" i="16"/>
  <c r="AN629" i="16"/>
  <c r="I629" i="16"/>
  <c r="AR629" i="16"/>
  <c r="AJ629" i="16"/>
  <c r="AS629" i="16"/>
  <c r="AP629" i="16"/>
  <c r="AO629" i="16"/>
  <c r="AM629" i="16"/>
  <c r="AX629" i="16"/>
  <c r="BE69" i="16" s="1"/>
  <c r="AL629" i="16"/>
  <c r="AW629" i="16"/>
  <c r="AK629" i="16"/>
  <c r="AT629" i="16"/>
  <c r="AG629" i="16"/>
  <c r="AU629" i="16"/>
  <c r="AH629" i="16"/>
  <c r="AX678" i="16"/>
  <c r="BE118" i="16" s="1"/>
  <c r="AP678" i="16"/>
  <c r="AH678" i="16"/>
  <c r="AU678" i="16"/>
  <c r="AM678" i="16"/>
  <c r="AT678" i="16"/>
  <c r="AL678" i="16"/>
  <c r="AO678" i="16"/>
  <c r="AW678" i="16"/>
  <c r="AJ678" i="16"/>
  <c r="AV678" i="16"/>
  <c r="AI678" i="16"/>
  <c r="AQ678" i="16"/>
  <c r="AN678" i="16"/>
  <c r="AK678" i="16"/>
  <c r="AG678" i="16"/>
  <c r="I678" i="16"/>
  <c r="AR678" i="16"/>
  <c r="AS678" i="16"/>
  <c r="AU611" i="16"/>
  <c r="AM611" i="16"/>
  <c r="AR611" i="16"/>
  <c r="AJ611" i="16"/>
  <c r="AV611" i="16"/>
  <c r="AN611" i="16"/>
  <c r="I611" i="16"/>
  <c r="AQ611" i="16"/>
  <c r="AP611" i="16"/>
  <c r="AO611" i="16"/>
  <c r="AL611" i="16"/>
  <c r="AX611" i="16"/>
  <c r="BE51" i="16" s="1"/>
  <c r="AK611" i="16"/>
  <c r="AW611" i="16"/>
  <c r="AI611" i="16"/>
  <c r="AT611" i="16"/>
  <c r="AS611" i="16"/>
  <c r="AH611" i="16"/>
  <c r="AG611" i="16"/>
  <c r="O10" i="11"/>
  <c r="I6" i="11"/>
  <c r="AT680" i="16"/>
  <c r="AL680" i="16"/>
  <c r="AQ680" i="16"/>
  <c r="AI680" i="16"/>
  <c r="AX680" i="16"/>
  <c r="BE120" i="16" s="1"/>
  <c r="AP680" i="16"/>
  <c r="AH680" i="16"/>
  <c r="AV680" i="16"/>
  <c r="AJ680" i="16"/>
  <c r="AR680" i="16"/>
  <c r="AO680" i="16"/>
  <c r="AW680" i="16"/>
  <c r="AK680" i="16"/>
  <c r="AU680" i="16"/>
  <c r="AS680" i="16"/>
  <c r="AN680" i="16"/>
  <c r="AM680" i="16"/>
  <c r="AG680" i="16"/>
  <c r="I680" i="16"/>
  <c r="I7" i="11"/>
  <c r="O11" i="11"/>
  <c r="AW659" i="16"/>
  <c r="AO659" i="16"/>
  <c r="AG659" i="16"/>
  <c r="AT659" i="16"/>
  <c r="AL659" i="16"/>
  <c r="AS659" i="16"/>
  <c r="AK659" i="16"/>
  <c r="AX659" i="16"/>
  <c r="BE99" i="16" s="1"/>
  <c r="AP659" i="16"/>
  <c r="AH659" i="16"/>
  <c r="AN659" i="16"/>
  <c r="AM659" i="16"/>
  <c r="AJ659" i="16"/>
  <c r="AI659" i="16"/>
  <c r="AV659" i="16"/>
  <c r="I659" i="16"/>
  <c r="AU659" i="16"/>
  <c r="AQ659" i="16"/>
  <c r="AR659" i="16"/>
  <c r="AS610" i="16"/>
  <c r="AK610" i="16"/>
  <c r="AX610" i="16"/>
  <c r="BE50" i="16" s="1"/>
  <c r="AP610" i="16"/>
  <c r="AH610" i="16"/>
  <c r="AT610" i="16"/>
  <c r="AL610" i="16"/>
  <c r="AN610" i="16"/>
  <c r="AM610" i="16"/>
  <c r="AW610" i="16"/>
  <c r="AJ610" i="16"/>
  <c r="AV610" i="16"/>
  <c r="AI610" i="16"/>
  <c r="AU610" i="16"/>
  <c r="AG610" i="16"/>
  <c r="AR610" i="16"/>
  <c r="I610" i="16"/>
  <c r="AQ610" i="16"/>
  <c r="AO610" i="16"/>
  <c r="AU619" i="16"/>
  <c r="AM619" i="16"/>
  <c r="AR619" i="16"/>
  <c r="AJ619" i="16"/>
  <c r="AV619" i="16"/>
  <c r="AN619" i="16"/>
  <c r="I619" i="16"/>
  <c r="AT619" i="16"/>
  <c r="AH619" i="16"/>
  <c r="AS619" i="16"/>
  <c r="AG619" i="16"/>
  <c r="AQ619" i="16"/>
  <c r="AP619" i="16"/>
  <c r="AO619" i="16"/>
  <c r="AL619" i="16"/>
  <c r="AK619" i="16"/>
  <c r="AI619" i="16"/>
  <c r="AX619" i="16"/>
  <c r="BE59" i="16" s="1"/>
  <c r="AW619" i="16"/>
  <c r="AS597" i="16"/>
  <c r="AK597" i="16"/>
  <c r="AR597" i="16"/>
  <c r="AJ597" i="16"/>
  <c r="AQ597" i="16"/>
  <c r="AI597" i="16"/>
  <c r="AX597" i="16"/>
  <c r="BE37" i="16" s="1"/>
  <c r="AP597" i="16"/>
  <c r="AH597" i="16"/>
  <c r="AW597" i="16"/>
  <c r="AO597" i="16"/>
  <c r="AG597" i="16"/>
  <c r="AV597" i="16"/>
  <c r="AN597" i="16"/>
  <c r="I597" i="16"/>
  <c r="AU597" i="16"/>
  <c r="AM597" i="16"/>
  <c r="AT597" i="16"/>
  <c r="AL597" i="16"/>
  <c r="O31" i="11"/>
  <c r="I27" i="11"/>
  <c r="O30" i="11"/>
  <c r="I26" i="11"/>
  <c r="AU594" i="16"/>
  <c r="AM594" i="16"/>
  <c r="AT594" i="16"/>
  <c r="AL594" i="16"/>
  <c r="AS594" i="16"/>
  <c r="AK594" i="16"/>
  <c r="AR594" i="16"/>
  <c r="AJ594" i="16"/>
  <c r="AQ594" i="16"/>
  <c r="AI594" i="16"/>
  <c r="AX594" i="16"/>
  <c r="BE34" i="16" s="1"/>
  <c r="AP594" i="16"/>
  <c r="AH594" i="16"/>
  <c r="AW594" i="16"/>
  <c r="AO594" i="16"/>
  <c r="AG594" i="16"/>
  <c r="AV594" i="16"/>
  <c r="AN594" i="16"/>
  <c r="I594" i="16"/>
  <c r="AW667" i="16"/>
  <c r="AO667" i="16"/>
  <c r="AG667" i="16"/>
  <c r="AT667" i="16"/>
  <c r="AL667" i="16"/>
  <c r="AS667" i="16"/>
  <c r="AK667" i="16"/>
  <c r="AX667" i="16"/>
  <c r="BE107" i="16" s="1"/>
  <c r="AP667" i="16"/>
  <c r="AH667" i="16"/>
  <c r="AN667" i="16"/>
  <c r="AM667" i="16"/>
  <c r="AJ667" i="16"/>
  <c r="AI667" i="16"/>
  <c r="AV667" i="16"/>
  <c r="I667" i="16"/>
  <c r="AU667" i="16"/>
  <c r="AQ667" i="16"/>
  <c r="AR667" i="16"/>
  <c r="M6" i="11"/>
  <c r="AV685" i="16"/>
  <c r="AN685" i="16"/>
  <c r="I685" i="16"/>
  <c r="AS685" i="16"/>
  <c r="AK685" i="16"/>
  <c r="AR685" i="16"/>
  <c r="AJ685" i="16"/>
  <c r="AO685" i="16"/>
  <c r="AW685" i="16"/>
  <c r="AI685" i="16"/>
  <c r="AU685" i="16"/>
  <c r="AH685" i="16"/>
  <c r="AP685" i="16"/>
  <c r="AM685" i="16"/>
  <c r="AL685" i="16"/>
  <c r="AG685" i="16"/>
  <c r="AX685" i="16"/>
  <c r="BE125" i="16" s="1"/>
  <c r="AQ685" i="16"/>
  <c r="AT685" i="16"/>
  <c r="M7" i="11"/>
  <c r="G697" i="16"/>
  <c r="AQ557" i="16"/>
  <c r="AI557" i="16"/>
  <c r="AX557" i="16"/>
  <c r="BF137" i="16" s="1"/>
  <c r="AP557" i="16"/>
  <c r="AH557" i="16"/>
  <c r="AW557" i="16"/>
  <c r="AO557" i="16"/>
  <c r="AG557" i="16"/>
  <c r="AV557" i="16"/>
  <c r="AN557" i="16"/>
  <c r="I557" i="16"/>
  <c r="AT557" i="16"/>
  <c r="AL557" i="16"/>
  <c r="AR557" i="16"/>
  <c r="AJ557" i="16"/>
  <c r="AM557" i="16"/>
  <c r="AK557" i="16"/>
  <c r="AU557" i="16"/>
  <c r="AS557" i="16"/>
  <c r="AQ592" i="16"/>
  <c r="AI592" i="16"/>
  <c r="AX592" i="16"/>
  <c r="BE32" i="16" s="1"/>
  <c r="AP592" i="16"/>
  <c r="AH592" i="16"/>
  <c r="AW592" i="16"/>
  <c r="AO592" i="16"/>
  <c r="AG592" i="16"/>
  <c r="AV592" i="16"/>
  <c r="AN592" i="16"/>
  <c r="I592" i="16"/>
  <c r="AU592" i="16"/>
  <c r="AM592" i="16"/>
  <c r="AT592" i="16"/>
  <c r="AL592" i="16"/>
  <c r="AS592" i="16"/>
  <c r="AK592" i="16"/>
  <c r="AR592" i="16"/>
  <c r="AJ592" i="16"/>
  <c r="AW563" i="16"/>
  <c r="AO563" i="16"/>
  <c r="AG563" i="16"/>
  <c r="AV563" i="16"/>
  <c r="AN563" i="16"/>
  <c r="I563" i="16"/>
  <c r="AU563" i="16"/>
  <c r="AM563" i="16"/>
  <c r="AT563" i="16"/>
  <c r="AL563" i="16"/>
  <c r="AR563" i="16"/>
  <c r="AJ563" i="16"/>
  <c r="AX563" i="16"/>
  <c r="BE3" i="16" s="1"/>
  <c r="AP563" i="16"/>
  <c r="AH563" i="16"/>
  <c r="AK563" i="16"/>
  <c r="AI563" i="16"/>
  <c r="AS563" i="16"/>
  <c r="AQ563" i="16"/>
  <c r="AR602" i="16"/>
  <c r="AQ602" i="16"/>
  <c r="AX602" i="16"/>
  <c r="BE42" i="16" s="1"/>
  <c r="AU602" i="16"/>
  <c r="AM602" i="16"/>
  <c r="AN602" i="16"/>
  <c r="AL602" i="16"/>
  <c r="AW602" i="16"/>
  <c r="AK602" i="16"/>
  <c r="AV602" i="16"/>
  <c r="AJ602" i="16"/>
  <c r="AT602" i="16"/>
  <c r="AI602" i="16"/>
  <c r="AS602" i="16"/>
  <c r="AH602" i="16"/>
  <c r="AP602" i="16"/>
  <c r="AG602" i="16"/>
  <c r="AO602" i="16"/>
  <c r="I602" i="16"/>
  <c r="M10" i="11"/>
  <c r="I10" i="11"/>
  <c r="M27" i="11"/>
  <c r="AU598" i="16"/>
  <c r="AM598" i="16"/>
  <c r="AT598" i="16"/>
  <c r="AL598" i="16"/>
  <c r="AS598" i="16"/>
  <c r="AK598" i="16"/>
  <c r="AR598" i="16"/>
  <c r="AJ598" i="16"/>
  <c r="AQ598" i="16"/>
  <c r="AI598" i="16"/>
  <c r="AX598" i="16"/>
  <c r="BE38" i="16" s="1"/>
  <c r="AP598" i="16"/>
  <c r="AH598" i="16"/>
  <c r="AW598" i="16"/>
  <c r="AO598" i="16"/>
  <c r="AG598" i="16"/>
  <c r="AV598" i="16"/>
  <c r="AN598" i="16"/>
  <c r="I598" i="16"/>
  <c r="G696" i="16"/>
  <c r="AW556" i="16"/>
  <c r="AO556" i="16"/>
  <c r="AG556" i="16"/>
  <c r="AV556" i="16"/>
  <c r="AN556" i="16"/>
  <c r="I556" i="16"/>
  <c r="AU556" i="16"/>
  <c r="AM556" i="16"/>
  <c r="AT556" i="16"/>
  <c r="AL556" i="16"/>
  <c r="AR556" i="16"/>
  <c r="AJ556" i="16"/>
  <c r="AX556" i="16"/>
  <c r="BF136" i="16" s="1"/>
  <c r="AP556" i="16"/>
  <c r="AH556" i="16"/>
  <c r="AS556" i="16"/>
  <c r="AQ556" i="16"/>
  <c r="AK556" i="16"/>
  <c r="AI556" i="16"/>
  <c r="AV677" i="16"/>
  <c r="AN677" i="16"/>
  <c r="I677" i="16"/>
  <c r="AS677" i="16"/>
  <c r="AK677" i="16"/>
  <c r="AR677" i="16"/>
  <c r="AJ677" i="16"/>
  <c r="AX677" i="16"/>
  <c r="BE117" i="16" s="1"/>
  <c r="AL677" i="16"/>
  <c r="AT677" i="16"/>
  <c r="AG677" i="16"/>
  <c r="AQ677" i="16"/>
  <c r="AM677" i="16"/>
  <c r="AI677" i="16"/>
  <c r="AH677" i="16"/>
  <c r="AW677" i="16"/>
  <c r="AU677" i="16"/>
  <c r="AO677" i="16"/>
  <c r="AP677" i="16"/>
  <c r="AW595" i="16"/>
  <c r="AO595" i="16"/>
  <c r="AG595" i="16"/>
  <c r="AV595" i="16"/>
  <c r="AN595" i="16"/>
  <c r="I595" i="16"/>
  <c r="AU595" i="16"/>
  <c r="AM595" i="16"/>
  <c r="AT595" i="16"/>
  <c r="AL595" i="16"/>
  <c r="AS595" i="16"/>
  <c r="AK595" i="16"/>
  <c r="AR595" i="16"/>
  <c r="AJ595" i="16"/>
  <c r="AQ595" i="16"/>
  <c r="AI595" i="16"/>
  <c r="AX595" i="16"/>
  <c r="BE35" i="16" s="1"/>
  <c r="AP595" i="16"/>
  <c r="AH595" i="16"/>
  <c r="R26" i="11"/>
  <c r="S26" i="11" s="1"/>
  <c r="N26" i="11"/>
  <c r="AU643" i="16"/>
  <c r="AM643" i="16"/>
  <c r="AS643" i="16"/>
  <c r="AK643" i="16"/>
  <c r="AR643" i="16"/>
  <c r="AJ643" i="16"/>
  <c r="AX643" i="16"/>
  <c r="BE83" i="16" s="1"/>
  <c r="AP643" i="16"/>
  <c r="AH643" i="16"/>
  <c r="AV643" i="16"/>
  <c r="AN643" i="16"/>
  <c r="I643" i="16"/>
  <c r="AW643" i="16"/>
  <c r="AT643" i="16"/>
  <c r="AQ643" i="16"/>
  <c r="AO643" i="16"/>
  <c r="AL643" i="16"/>
  <c r="AI643" i="16"/>
  <c r="AG643" i="16"/>
  <c r="AR606" i="16"/>
  <c r="AJ606" i="16"/>
  <c r="AQ606" i="16"/>
  <c r="AI606" i="16"/>
  <c r="AX606" i="16"/>
  <c r="BE46" i="16" s="1"/>
  <c r="AP606" i="16"/>
  <c r="AH606" i="16"/>
  <c r="AW606" i="16"/>
  <c r="AO606" i="16"/>
  <c r="AG606" i="16"/>
  <c r="AV606" i="16"/>
  <c r="AU606" i="16"/>
  <c r="AM606" i="16"/>
  <c r="AT606" i="16"/>
  <c r="AS606" i="16"/>
  <c r="AN606" i="16"/>
  <c r="AL606" i="16"/>
  <c r="AK606" i="16"/>
  <c r="I606" i="16"/>
  <c r="AT690" i="16"/>
  <c r="AL690" i="16"/>
  <c r="AS690" i="16"/>
  <c r="AK690" i="16"/>
  <c r="AR690" i="16"/>
  <c r="AJ690" i="16"/>
  <c r="AQ690" i="16"/>
  <c r="I690" i="16"/>
  <c r="AN690" i="16"/>
  <c r="AX690" i="16"/>
  <c r="BE130" i="16" s="1"/>
  <c r="AM690" i="16"/>
  <c r="AO690" i="16"/>
  <c r="AG690" i="16"/>
  <c r="AW690" i="16"/>
  <c r="AP690" i="16"/>
  <c r="AI690" i="16"/>
  <c r="AH690" i="16"/>
  <c r="AU690" i="16"/>
  <c r="AV690" i="16"/>
  <c r="AR675" i="16"/>
  <c r="AJ675" i="16"/>
  <c r="AW675" i="16"/>
  <c r="AO675" i="16"/>
  <c r="AG675" i="16"/>
  <c r="AV675" i="16"/>
  <c r="AN675" i="16"/>
  <c r="I675" i="16"/>
  <c r="AQ675" i="16"/>
  <c r="AL675" i="16"/>
  <c r="AX675" i="16"/>
  <c r="BE115" i="16" s="1"/>
  <c r="AK675" i="16"/>
  <c r="AS675" i="16"/>
  <c r="AU675" i="16"/>
  <c r="AT675" i="16"/>
  <c r="AP675" i="16"/>
  <c r="AM675" i="16"/>
  <c r="AH675" i="16"/>
  <c r="AI675" i="16"/>
  <c r="AU635" i="16"/>
  <c r="AM635" i="16"/>
  <c r="AR635" i="16"/>
  <c r="AJ635" i="16"/>
  <c r="AX635" i="16"/>
  <c r="BE75" i="16" s="1"/>
  <c r="AP635" i="16"/>
  <c r="AH635" i="16"/>
  <c r="AV635" i="16"/>
  <c r="AN635" i="16"/>
  <c r="I635" i="16"/>
  <c r="AI635" i="16"/>
  <c r="AW635" i="16"/>
  <c r="AG635" i="16"/>
  <c r="AT635" i="16"/>
  <c r="AS635" i="16"/>
  <c r="AQ635" i="16"/>
  <c r="AO635" i="16"/>
  <c r="AK635" i="16"/>
  <c r="AL635" i="16"/>
  <c r="G698" i="16"/>
  <c r="AS558" i="16"/>
  <c r="AK558" i="16"/>
  <c r="AR558" i="16"/>
  <c r="AJ558" i="16"/>
  <c r="AQ558" i="16"/>
  <c r="AI558" i="16"/>
  <c r="AX558" i="16"/>
  <c r="BF138" i="16" s="1"/>
  <c r="AP558" i="16"/>
  <c r="AH558" i="16"/>
  <c r="AV558" i="16"/>
  <c r="AN558" i="16"/>
  <c r="I558" i="16"/>
  <c r="AT558" i="16"/>
  <c r="AL558" i="16"/>
  <c r="AW558" i="16"/>
  <c r="AU558" i="16"/>
  <c r="AO558" i="16"/>
  <c r="AM558" i="16"/>
  <c r="AG558" i="16"/>
  <c r="AR679" i="16"/>
  <c r="AJ679" i="16"/>
  <c r="AW679" i="16"/>
  <c r="AO679" i="16"/>
  <c r="AG679" i="16"/>
  <c r="AV679" i="16"/>
  <c r="AN679" i="16"/>
  <c r="I679" i="16"/>
  <c r="AS679" i="16"/>
  <c r="AM679" i="16"/>
  <c r="AL679" i="16"/>
  <c r="AT679" i="16"/>
  <c r="AH679" i="16"/>
  <c r="AQ679" i="16"/>
  <c r="AP679" i="16"/>
  <c r="AK679" i="16"/>
  <c r="AI679" i="16"/>
  <c r="AU679" i="16"/>
  <c r="AX679" i="16"/>
  <c r="BE119" i="16" s="1"/>
  <c r="AR671" i="16"/>
  <c r="AJ671" i="16"/>
  <c r="AW671" i="16"/>
  <c r="AO671" i="16"/>
  <c r="AG671" i="16"/>
  <c r="AV671" i="16"/>
  <c r="AN671" i="16"/>
  <c r="I671" i="16"/>
  <c r="AP671" i="16"/>
  <c r="AX671" i="16"/>
  <c r="BE111" i="16" s="1"/>
  <c r="AK671" i="16"/>
  <c r="AU671" i="16"/>
  <c r="AI671" i="16"/>
  <c r="AQ671" i="16"/>
  <c r="AM671" i="16"/>
  <c r="AL671" i="16"/>
  <c r="AH671" i="16"/>
  <c r="AS671" i="16"/>
  <c r="AT671" i="16"/>
  <c r="AV681" i="16"/>
  <c r="AN681" i="16"/>
  <c r="I681" i="16"/>
  <c r="AS681" i="16"/>
  <c r="AK681" i="16"/>
  <c r="AR681" i="16"/>
  <c r="AJ681" i="16"/>
  <c r="AM681" i="16"/>
  <c r="AU681" i="16"/>
  <c r="AH681" i="16"/>
  <c r="AT681" i="16"/>
  <c r="AG681" i="16"/>
  <c r="AO681" i="16"/>
  <c r="AX681" i="16"/>
  <c r="BE121" i="16" s="1"/>
  <c r="AW681" i="16"/>
  <c r="AQ681" i="16"/>
  <c r="AP681" i="16"/>
  <c r="AL681" i="16"/>
  <c r="AI681" i="16"/>
  <c r="AU651" i="16"/>
  <c r="AM651" i="16"/>
  <c r="AT651" i="16"/>
  <c r="AL651" i="16"/>
  <c r="AS651" i="16"/>
  <c r="AK651" i="16"/>
  <c r="AR651" i="16"/>
  <c r="AJ651" i="16"/>
  <c r="AQ651" i="16"/>
  <c r="AX651" i="16"/>
  <c r="BE91" i="16" s="1"/>
  <c r="AP651" i="16"/>
  <c r="AH651" i="16"/>
  <c r="AV651" i="16"/>
  <c r="AN651" i="16"/>
  <c r="I651" i="16"/>
  <c r="AW651" i="16"/>
  <c r="AO651" i="16"/>
  <c r="AG651" i="16"/>
  <c r="AI651" i="16"/>
  <c r="G559" i="16"/>
  <c r="AX419" i="16"/>
  <c r="BD139" i="16" s="1"/>
  <c r="AP419" i="16"/>
  <c r="AH419" i="16"/>
  <c r="AW419" i="16"/>
  <c r="AO419" i="16"/>
  <c r="AG419" i="16"/>
  <c r="AV419" i="16"/>
  <c r="AN419" i="16"/>
  <c r="I419" i="16"/>
  <c r="AU419" i="16"/>
  <c r="AM419" i="16"/>
  <c r="AS419" i="16"/>
  <c r="AK419" i="16"/>
  <c r="AR419" i="16"/>
  <c r="AJ419" i="16"/>
  <c r="AT419" i="16"/>
  <c r="AQ419" i="16"/>
  <c r="AL419" i="16"/>
  <c r="AI419" i="16"/>
  <c r="AX605" i="16"/>
  <c r="BE45" i="16" s="1"/>
  <c r="AP605" i="16"/>
  <c r="AH605" i="16"/>
  <c r="AW605" i="16"/>
  <c r="AO605" i="16"/>
  <c r="AG605" i="16"/>
  <c r="AV605" i="16"/>
  <c r="AN605" i="16"/>
  <c r="I605" i="16"/>
  <c r="AU605" i="16"/>
  <c r="AM605" i="16"/>
  <c r="AS605" i="16"/>
  <c r="AK605" i="16"/>
  <c r="AT605" i="16"/>
  <c r="AR605" i="16"/>
  <c r="AQ605" i="16"/>
  <c r="AL605" i="16"/>
  <c r="AJ605" i="16"/>
  <c r="AI605" i="16"/>
  <c r="AU627" i="16"/>
  <c r="AM627" i="16"/>
  <c r="AR627" i="16"/>
  <c r="AJ627" i="16"/>
  <c r="AV627" i="16"/>
  <c r="AN627" i="16"/>
  <c r="I627" i="16"/>
  <c r="AX627" i="16"/>
  <c r="BE67" i="16" s="1"/>
  <c r="AK627" i="16"/>
  <c r="AW627" i="16"/>
  <c r="AI627" i="16"/>
  <c r="AT627" i="16"/>
  <c r="AH627" i="16"/>
  <c r="AS627" i="16"/>
  <c r="AG627" i="16"/>
  <c r="AQ627" i="16"/>
  <c r="AP627" i="16"/>
  <c r="AO627" i="16"/>
  <c r="AL627" i="16"/>
  <c r="M30" i="11"/>
  <c r="N30" i="11" s="1"/>
  <c r="I30" i="11"/>
  <c r="AQ596" i="16"/>
  <c r="AI596" i="16"/>
  <c r="AX596" i="16"/>
  <c r="BE36" i="16" s="1"/>
  <c r="AP596" i="16"/>
  <c r="AH596" i="16"/>
  <c r="AW596" i="16"/>
  <c r="AO596" i="16"/>
  <c r="AG596" i="16"/>
  <c r="AV596" i="16"/>
  <c r="AN596" i="16"/>
  <c r="I596" i="16"/>
  <c r="AU596" i="16"/>
  <c r="AM596" i="16"/>
  <c r="AT596" i="16"/>
  <c r="AL596" i="16"/>
  <c r="AS596" i="16"/>
  <c r="AK596" i="16"/>
  <c r="AR596" i="16"/>
  <c r="AJ596" i="16"/>
  <c r="AR683" i="16"/>
  <c r="AJ683" i="16"/>
  <c r="AW683" i="16"/>
  <c r="AO683" i="16"/>
  <c r="AG683" i="16"/>
  <c r="AV683" i="16"/>
  <c r="AN683" i="16"/>
  <c r="I683" i="16"/>
  <c r="AT683" i="16"/>
  <c r="AH683" i="16"/>
  <c r="AP683" i="16"/>
  <c r="AM683" i="16"/>
  <c r="AU683" i="16"/>
  <c r="AI683" i="16"/>
  <c r="AX683" i="16"/>
  <c r="BE123" i="16" s="1"/>
  <c r="AS683" i="16"/>
  <c r="AQ683" i="16"/>
  <c r="AK683" i="16"/>
  <c r="AL683" i="16"/>
  <c r="AQ637" i="16"/>
  <c r="AI637" i="16"/>
  <c r="AV637" i="16"/>
  <c r="AN637" i="16"/>
  <c r="I637" i="16"/>
  <c r="AT637" i="16"/>
  <c r="AL637" i="16"/>
  <c r="AR637" i="16"/>
  <c r="AJ637" i="16"/>
  <c r="AM637" i="16"/>
  <c r="AK637" i="16"/>
  <c r="AX637" i="16"/>
  <c r="BE77" i="16" s="1"/>
  <c r="AH637" i="16"/>
  <c r="AW637" i="16"/>
  <c r="AG637" i="16"/>
  <c r="AU637" i="16"/>
  <c r="AS637" i="16"/>
  <c r="AO637" i="16"/>
  <c r="AP637" i="16"/>
  <c r="AU647" i="16"/>
  <c r="AM647" i="16"/>
  <c r="AT647" i="16"/>
  <c r="AL647" i="16"/>
  <c r="AS647" i="16"/>
  <c r="AK647" i="16"/>
  <c r="AR647" i="16"/>
  <c r="AJ647" i="16"/>
  <c r="AX647" i="16"/>
  <c r="BE87" i="16" s="1"/>
  <c r="AP647" i="16"/>
  <c r="AH647" i="16"/>
  <c r="AV647" i="16"/>
  <c r="AN647" i="16"/>
  <c r="I647" i="16"/>
  <c r="AW647" i="16"/>
  <c r="AQ647" i="16"/>
  <c r="AO647" i="16"/>
  <c r="AI647" i="16"/>
  <c r="AG647" i="16"/>
  <c r="AQ613" i="16"/>
  <c r="AI613" i="16"/>
  <c r="AV613" i="16"/>
  <c r="AN613" i="16"/>
  <c r="I613" i="16"/>
  <c r="AR613" i="16"/>
  <c r="AJ613" i="16"/>
  <c r="AX613" i="16"/>
  <c r="BE53" i="16" s="1"/>
  <c r="AL613" i="16"/>
  <c r="AW613" i="16"/>
  <c r="AK613" i="16"/>
  <c r="AU613" i="16"/>
  <c r="AH613" i="16"/>
  <c r="AT613" i="16"/>
  <c r="AG613" i="16"/>
  <c r="AS613" i="16"/>
  <c r="AP613" i="16"/>
  <c r="AO613" i="16"/>
  <c r="AM613" i="16"/>
  <c r="AQ621" i="16"/>
  <c r="AI621" i="16"/>
  <c r="AV621" i="16"/>
  <c r="AN621" i="16"/>
  <c r="I621" i="16"/>
  <c r="AR621" i="16"/>
  <c r="AJ621" i="16"/>
  <c r="AO621" i="16"/>
  <c r="AM621" i="16"/>
  <c r="AX621" i="16"/>
  <c r="BE61" i="16" s="1"/>
  <c r="AL621" i="16"/>
  <c r="AW621" i="16"/>
  <c r="AK621" i="16"/>
  <c r="AU621" i="16"/>
  <c r="AH621" i="16"/>
  <c r="AT621" i="16"/>
  <c r="AG621" i="16"/>
  <c r="AS621" i="16"/>
  <c r="AP621" i="16"/>
  <c r="AW663" i="16"/>
  <c r="AO663" i="16"/>
  <c r="AG663" i="16"/>
  <c r="AT663" i="16"/>
  <c r="AL663" i="16"/>
  <c r="AS663" i="16"/>
  <c r="AK663" i="16"/>
  <c r="AX663" i="16"/>
  <c r="BE103" i="16" s="1"/>
  <c r="AP663" i="16"/>
  <c r="AH663" i="16"/>
  <c r="AV663" i="16"/>
  <c r="I663" i="16"/>
  <c r="AU663" i="16"/>
  <c r="AR663" i="16"/>
  <c r="AQ663" i="16"/>
  <c r="AN663" i="16"/>
  <c r="AM663" i="16"/>
  <c r="AI663" i="16"/>
  <c r="AJ663" i="16"/>
  <c r="I31" i="11"/>
  <c r="M31" i="11"/>
  <c r="N31" i="11" s="1"/>
  <c r="AT603" i="16"/>
  <c r="AL603" i="16"/>
  <c r="AS603" i="16"/>
  <c r="AK603" i="16"/>
  <c r="AR603" i="16"/>
  <c r="AJ603" i="16"/>
  <c r="AW603" i="16"/>
  <c r="AO603" i="16"/>
  <c r="AG603" i="16"/>
  <c r="AV603" i="16"/>
  <c r="I603" i="16"/>
  <c r="AU603" i="16"/>
  <c r="AQ603" i="16"/>
  <c r="AP603" i="16"/>
  <c r="AN603" i="16"/>
  <c r="AM603" i="16"/>
  <c r="AI603" i="16"/>
  <c r="AX603" i="16"/>
  <c r="BE43" i="16" s="1"/>
  <c r="AH603" i="16"/>
  <c r="AW655" i="16"/>
  <c r="AO655" i="16"/>
  <c r="AG655" i="16"/>
  <c r="AT655" i="16"/>
  <c r="AL655" i="16"/>
  <c r="AX655" i="16"/>
  <c r="BE95" i="16" s="1"/>
  <c r="AM655" i="16"/>
  <c r="AV655" i="16"/>
  <c r="AK655" i="16"/>
  <c r="AU655" i="16"/>
  <c r="AJ655" i="16"/>
  <c r="AS655" i="16"/>
  <c r="AI655" i="16"/>
  <c r="AR655" i="16"/>
  <c r="AH655" i="16"/>
  <c r="AQ655" i="16"/>
  <c r="I655" i="16"/>
  <c r="AN655" i="16"/>
  <c r="AP655" i="16"/>
  <c r="AX682" i="16"/>
  <c r="BE122" i="16" s="1"/>
  <c r="AP682" i="16"/>
  <c r="AH682" i="16"/>
  <c r="AU682" i="16"/>
  <c r="AM682" i="16"/>
  <c r="AT682" i="16"/>
  <c r="AL682" i="16"/>
  <c r="AQ682" i="16"/>
  <c r="AK682" i="16"/>
  <c r="AW682" i="16"/>
  <c r="AJ682" i="16"/>
  <c r="AR682" i="16"/>
  <c r="I682" i="16"/>
  <c r="AV682" i="16"/>
  <c r="AS682" i="16"/>
  <c r="AO682" i="16"/>
  <c r="AN682" i="16"/>
  <c r="AG682" i="16"/>
  <c r="AI682" i="16"/>
  <c r="R8" i="11"/>
  <c r="S8" i="11" s="1"/>
  <c r="AV691" i="16"/>
  <c r="AN691" i="16"/>
  <c r="I691" i="16"/>
  <c r="AU691" i="16"/>
  <c r="AM691" i="16"/>
  <c r="AT691" i="16"/>
  <c r="AL691" i="16"/>
  <c r="AW691" i="16"/>
  <c r="AI691" i="16"/>
  <c r="AQ691" i="16"/>
  <c r="AP691" i="16"/>
  <c r="AK691" i="16"/>
  <c r="AG691" i="16"/>
  <c r="AX691" i="16"/>
  <c r="BE131" i="16" s="1"/>
  <c r="AO691" i="16"/>
  <c r="AS691" i="16"/>
  <c r="AR691" i="16"/>
  <c r="AJ691" i="16"/>
  <c r="AH691" i="16"/>
  <c r="N10" i="11" l="1"/>
  <c r="R28" i="11"/>
  <c r="S28" i="11" s="1"/>
  <c r="R6" i="11"/>
  <c r="S6" i="11" s="1"/>
  <c r="N6" i="11"/>
  <c r="AX696" i="16"/>
  <c r="BE136" i="16" s="1"/>
  <c r="AP696" i="16"/>
  <c r="AH696" i="16"/>
  <c r="AW696" i="16"/>
  <c r="AO696" i="16"/>
  <c r="AG696" i="16"/>
  <c r="AV696" i="16"/>
  <c r="AN696" i="16"/>
  <c r="I696" i="16"/>
  <c r="AM696" i="16"/>
  <c r="AU696" i="16"/>
  <c r="AJ696" i="16"/>
  <c r="AT696" i="16"/>
  <c r="AI696" i="16"/>
  <c r="AR696" i="16"/>
  <c r="AQ696" i="16"/>
  <c r="AS696" i="16"/>
  <c r="AK696" i="16"/>
  <c r="AL696" i="16"/>
  <c r="AR697" i="16"/>
  <c r="AJ697" i="16"/>
  <c r="AQ697" i="16"/>
  <c r="AI697" i="16"/>
  <c r="AX697" i="16"/>
  <c r="BE137" i="16" s="1"/>
  <c r="AP697" i="16"/>
  <c r="AH697" i="16"/>
  <c r="AS697" i="16"/>
  <c r="AM697" i="16"/>
  <c r="AW697" i="16"/>
  <c r="AL697" i="16"/>
  <c r="AV697" i="16"/>
  <c r="AO697" i="16"/>
  <c r="AN697" i="16"/>
  <c r="I697" i="16"/>
  <c r="AU697" i="16"/>
  <c r="AT697" i="16"/>
  <c r="AK697" i="16"/>
  <c r="AG697" i="16"/>
  <c r="R27" i="11"/>
  <c r="S27" i="11" s="1"/>
  <c r="N27" i="11"/>
  <c r="R7" i="11"/>
  <c r="S7" i="11" s="1"/>
  <c r="N7" i="11"/>
  <c r="G699" i="16"/>
  <c r="AU559" i="16"/>
  <c r="AM559" i="16"/>
  <c r="AT559" i="16"/>
  <c r="AL559" i="16"/>
  <c r="AS559" i="16"/>
  <c r="AK559" i="16"/>
  <c r="AR559" i="16"/>
  <c r="AJ559" i="16"/>
  <c r="AX559" i="16"/>
  <c r="BF139" i="16" s="1"/>
  <c r="AP559" i="16"/>
  <c r="AH559" i="16"/>
  <c r="AV559" i="16"/>
  <c r="AN559" i="16"/>
  <c r="I559" i="16"/>
  <c r="AW559" i="16"/>
  <c r="AQ559" i="16"/>
  <c r="AO559" i="16"/>
  <c r="AI559" i="16"/>
  <c r="AG559" i="16"/>
  <c r="AT698" i="16"/>
  <c r="AL698" i="16"/>
  <c r="AS698" i="16"/>
  <c r="AK698" i="16"/>
  <c r="AR698" i="16"/>
  <c r="AJ698" i="16"/>
  <c r="AV698" i="16"/>
  <c r="AH698" i="16"/>
  <c r="AP698" i="16"/>
  <c r="AO698" i="16"/>
  <c r="AW698" i="16"/>
  <c r="AN698" i="16"/>
  <c r="AM698" i="16"/>
  <c r="AX698" i="16"/>
  <c r="BE138" i="16" s="1"/>
  <c r="I698" i="16"/>
  <c r="AU698" i="16"/>
  <c r="AQ698" i="16"/>
  <c r="AG698" i="16"/>
  <c r="AI698" i="16"/>
  <c r="AV699" i="16" l="1"/>
  <c r="AN699" i="16"/>
  <c r="I699" i="16"/>
  <c r="AU699" i="16"/>
  <c r="AM699" i="16"/>
  <c r="AT699" i="16"/>
  <c r="AL699" i="16"/>
  <c r="AK699" i="16"/>
  <c r="AS699" i="16"/>
  <c r="AH699" i="16"/>
  <c r="AR699" i="16"/>
  <c r="AG699" i="16"/>
  <c r="AW699" i="16"/>
  <c r="AO699" i="16"/>
  <c r="AJ699" i="16"/>
  <c r="AX699" i="16"/>
  <c r="BE139" i="16" s="1"/>
  <c r="AQ699" i="16"/>
  <c r="AP699" i="16"/>
  <c r="AI699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" authorId="0" shapeId="0" xr:uid="{00000000-0006-0000-0700-000001000000}">
      <text>
        <r>
          <rPr>
            <sz val="10"/>
            <color rgb="FF000000"/>
            <rFont val="Arial"/>
            <scheme val="minor"/>
          </rPr>
          <t>west subcity checked and updated</t>
        </r>
      </text>
    </comment>
  </commentList>
</comments>
</file>

<file path=xl/sharedStrings.xml><?xml version="1.0" encoding="utf-8"?>
<sst xmlns="http://schemas.openxmlformats.org/spreadsheetml/2006/main" count="20953" uniqueCount="2472">
  <si>
    <t>Note</t>
  </si>
  <si>
    <t>If the data is available at city level, can sum up at province level</t>
  </si>
  <si>
    <t>If the data is available at province level, need to interpolate/proportionate at city level if necessary</t>
  </si>
  <si>
    <t>Ref 1</t>
  </si>
  <si>
    <t>https://gis.dukcapil.kemendagri.go.id/peta/</t>
  </si>
  <si>
    <t>Population by city</t>
  </si>
  <si>
    <t>Demographics by city</t>
  </si>
  <si>
    <t>Area by city</t>
  </si>
  <si>
    <t>Ref 2</t>
  </si>
  <si>
    <t>https://www.bps.go.id/publication/download.html?nrbvfeve=NWYwODJlZDM2YWM2NjAxZDJhYzA0ZTA1&amp;xzmn=aHR0cHM6Ly93d3cuYnBzLmdvLmlkL3B1YmxpY2F0aW9uLzIwMjEvMDYvMDcvNWYwODJlZDM2YWM2NjAxZDJhYzA0ZTA1L3Byb2R1ay1kb21lc3Rpay1yZWdpb25hbC1icnV0by1rYWJ1cGF0ZW4ta290YS1kaS1pbmRvbmVzaWEtMjAxNi0yMDIwLmh0bWw%3D&amp;twoadfnoarfeauf=MjAyMS0xMC0xOSAxNzo1Mzo1Mw%3D%3D</t>
  </si>
  <si>
    <t>GDP by city</t>
  </si>
  <si>
    <t>GDP Growth Rate by city</t>
  </si>
  <si>
    <t>Ref 3</t>
  </si>
  <si>
    <t>https://www.bps.go.id/indicator/27/1225/1/proporsi-individu-yang-menggunakan-internet-menurut-provinsi.html</t>
  </si>
  <si>
    <t>Internet Penetration by Province</t>
  </si>
  <si>
    <t>Ref 4</t>
  </si>
  <si>
    <t>https://www.bps.go.id/indicator/23/621/1/persentase-penduduk-miskin-menurut-kabupaten-kota.html</t>
  </si>
  <si>
    <t>Poverty Rate by City</t>
  </si>
  <si>
    <t>Rev 5</t>
  </si>
  <si>
    <t>https://www.bps.go.id/indikator/indikator/view_data_pub/0000/api_pub/V2w4dFkwdFNLNU5mSE95Und2UDRMQT09/da_10/1</t>
  </si>
  <si>
    <t>Motor Vehicle Ownership by Province</t>
  </si>
  <si>
    <t>Provinsi Code</t>
  </si>
  <si>
    <t>Provinsi</t>
  </si>
  <si>
    <t>Kab/Kota Code</t>
  </si>
  <si>
    <t>Kab/Kota</t>
  </si>
  <si>
    <t>Grab Territory</t>
  </si>
  <si>
    <t>Grab Subcity</t>
  </si>
  <si>
    <t>Grab Coverage</t>
  </si>
  <si>
    <t>Kec</t>
  </si>
  <si>
    <t>Desa</t>
  </si>
  <si>
    <t>Kel</t>
  </si>
  <si>
    <t>Population</t>
  </si>
  <si>
    <t>Population Index</t>
  </si>
  <si>
    <t>KK</t>
  </si>
  <si>
    <t>Area</t>
  </si>
  <si>
    <t>Population Density</t>
  </si>
  <si>
    <t>Density Index</t>
  </si>
  <si>
    <t>Regional GDP (IDR Bil)</t>
  </si>
  <si>
    <t>Regional GDP per Capita</t>
  </si>
  <si>
    <t>RGDP PC Index</t>
  </si>
  <si>
    <t>Expenditure per Capita (EPC)</t>
  </si>
  <si>
    <t>EPC Index</t>
  </si>
  <si>
    <t>Regional Expenditure (IDR Bil)</t>
  </si>
  <si>
    <t>Density Status</t>
  </si>
  <si>
    <t>GDP Capita Status</t>
  </si>
  <si>
    <t>Cluster Index</t>
  </si>
  <si>
    <t>Cluster</t>
  </si>
  <si>
    <t>Migration</t>
  </si>
  <si>
    <t>Death</t>
  </si>
  <si>
    <t>Change</t>
  </si>
  <si>
    <t>KTP Required</t>
  </si>
  <si>
    <t>Islam</t>
  </si>
  <si>
    <t>Kristen</t>
  </si>
  <si>
    <t>Katolik</t>
  </si>
  <si>
    <t>Hindu</t>
  </si>
  <si>
    <t>Konghucu</t>
  </si>
  <si>
    <t>Budha</t>
  </si>
  <si>
    <t>Kepercayaan</t>
  </si>
  <si>
    <t>Laki-Laki</t>
  </si>
  <si>
    <t>Perempuan</t>
  </si>
  <si>
    <t>Belum kawin</t>
  </si>
  <si>
    <t>Kawin</t>
  </si>
  <si>
    <t>Cerai hidup</t>
  </si>
  <si>
    <t>Cerai Mati</t>
  </si>
  <si>
    <t>0-4 tahun</t>
  </si>
  <si>
    <t>5-9 tahun</t>
  </si>
  <si>
    <t>10-14 tahun</t>
  </si>
  <si>
    <t>15-19 tahun</t>
  </si>
  <si>
    <t>20-24 tahun</t>
  </si>
  <si>
    <t>25-29 tahun</t>
  </si>
  <si>
    <t>30-34 tahun</t>
  </si>
  <si>
    <t>35-39 tahun</t>
  </si>
  <si>
    <t>40-44 tahun</t>
  </si>
  <si>
    <t>45-49 tahun</t>
  </si>
  <si>
    <t>50-54 tahun</t>
  </si>
  <si>
    <t>55-59 tahun</t>
  </si>
  <si>
    <t>60-64 tahun</t>
  </si>
  <si>
    <t>65-69 tahun</t>
  </si>
  <si>
    <t>70-74 tahun</t>
  </si>
  <si>
    <t>75 tahun ke atas</t>
  </si>
  <si>
    <t>Lahir 2018</t>
  </si>
  <si>
    <t>Lahir sebelum 2018</t>
  </si>
  <si>
    <t>Pertambahan penduduk 2016</t>
  </si>
  <si>
    <t>Pertambahan penduduk 2017</t>
  </si>
  <si>
    <t>Pertambahan penduduk 2018</t>
  </si>
  <si>
    <t>Pertambahan penduduk 2019</t>
  </si>
  <si>
    <t>Pertambahan penduduk 2020</t>
  </si>
  <si>
    <t>Usia Sekolah 3-4 thn</t>
  </si>
  <si>
    <t>Usia Sekolah 5 thn</t>
  </si>
  <si>
    <t>Usia Sekolah 6-11 thn</t>
  </si>
  <si>
    <t>Usia Sekolah 12-24 thn</t>
  </si>
  <si>
    <t>Usia Sekolah 15-17 thn</t>
  </si>
  <si>
    <t>Usia Sekolah 18-22 thn</t>
  </si>
  <si>
    <t>Tidak/belum sekolah</t>
  </si>
  <si>
    <t>Belum tamat SD</t>
  </si>
  <si>
    <t>Tamat SD</t>
  </si>
  <si>
    <t>SMP</t>
  </si>
  <si>
    <t>SMA</t>
  </si>
  <si>
    <t>D1 dan D2</t>
  </si>
  <si>
    <t>D3</t>
  </si>
  <si>
    <t>S1</t>
  </si>
  <si>
    <t>S2</t>
  </si>
  <si>
    <t>S3</t>
  </si>
  <si>
    <t>Gol Darah A</t>
  </si>
  <si>
    <t>Gol Darah B</t>
  </si>
  <si>
    <t>Gol Darah AB</t>
  </si>
  <si>
    <t>Gol Darah O</t>
  </si>
  <si>
    <t>Gol Darah A+</t>
  </si>
  <si>
    <t>Gol Darah A-</t>
  </si>
  <si>
    <t>Gol Darah B+</t>
  </si>
  <si>
    <t>Gol Darah B-</t>
  </si>
  <si>
    <t>Gol Darah AB+</t>
  </si>
  <si>
    <t>Gol Darah AB-</t>
  </si>
  <si>
    <t>Gol Darah O+</t>
  </si>
  <si>
    <t>Gol Darah O-</t>
  </si>
  <si>
    <t>Gol Darah Tak Diketahui</t>
  </si>
  <si>
    <t>Belum/tidak bekerja</t>
  </si>
  <si>
    <t>APN</t>
  </si>
  <si>
    <t>Tenaga Pengajar</t>
  </si>
  <si>
    <t>Wiraswasta</t>
  </si>
  <si>
    <t>Pertanian dan Peternakan</t>
  </si>
  <si>
    <t>Nelayan</t>
  </si>
  <si>
    <t>Agama dan Kepercayaan</t>
  </si>
  <si>
    <t>Pelajar dan Mahasiswa</t>
  </si>
  <si>
    <t>Tenaga Kesehatan</t>
  </si>
  <si>
    <t>Pensiunan</t>
  </si>
  <si>
    <t>Pekerjaan Lain</t>
  </si>
  <si>
    <t>Poverty Rate</t>
  </si>
  <si>
    <t>Status Data</t>
  </si>
  <si>
    <t>A01</t>
  </si>
  <si>
    <t>ACEH</t>
  </si>
  <si>
    <t>B001</t>
  </si>
  <si>
    <t>SIMEULUE</t>
  </si>
  <si>
    <t>(5) BRONZE ⭐</t>
  </si>
  <si>
    <t>Data Baru</t>
  </si>
  <si>
    <t>B002</t>
  </si>
  <si>
    <t>ACEH SINGKIL</t>
  </si>
  <si>
    <t>B003</t>
  </si>
  <si>
    <t>ACEH SELATAN</t>
  </si>
  <si>
    <t>B004</t>
  </si>
  <si>
    <t>ACEH TENGGARA</t>
  </si>
  <si>
    <t>B005</t>
  </si>
  <si>
    <t>ACEH TIMUR</t>
  </si>
  <si>
    <t>B006</t>
  </si>
  <si>
    <t>ACEH TENGAH</t>
  </si>
  <si>
    <t>B007</t>
  </si>
  <si>
    <t>ACEH BARAT</t>
  </si>
  <si>
    <t>B008</t>
  </si>
  <si>
    <t>ACEH BESAR</t>
  </si>
  <si>
    <t>B009</t>
  </si>
  <si>
    <t>PIDIE</t>
  </si>
  <si>
    <t>(4) SILVER ⭐⭐</t>
  </si>
  <si>
    <t>B010</t>
  </si>
  <si>
    <t>BIREUEN</t>
  </si>
  <si>
    <t>B011</t>
  </si>
  <si>
    <t>ACEH UTARA</t>
  </si>
  <si>
    <t>B012</t>
  </si>
  <si>
    <t>ACEH BARAT DAYA</t>
  </si>
  <si>
    <t>B013</t>
  </si>
  <si>
    <t>GAYO LUES</t>
  </si>
  <si>
    <t>B014</t>
  </si>
  <si>
    <t>ACEH TAMIANG</t>
  </si>
  <si>
    <t>B015</t>
  </si>
  <si>
    <t>NAGAN RAYA</t>
  </si>
  <si>
    <t>B016</t>
  </si>
  <si>
    <t>ACEH JAYA</t>
  </si>
  <si>
    <t>B017</t>
  </si>
  <si>
    <t>BENER MERIAH</t>
  </si>
  <si>
    <t>B018</t>
  </si>
  <si>
    <t>PIDIE JAYA</t>
  </si>
  <si>
    <t>B019</t>
  </si>
  <si>
    <t>KOTA BANDA ACEH</t>
  </si>
  <si>
    <t>(2) PLATINUM ⭐⭐⭐⭐</t>
  </si>
  <si>
    <t>B020</t>
  </si>
  <si>
    <t>KOTA SABANG</t>
  </si>
  <si>
    <t>B021</t>
  </si>
  <si>
    <t>KOTA LANGSA</t>
  </si>
  <si>
    <t>B022</t>
  </si>
  <si>
    <t>KOTA LHOKSEUMAWE</t>
  </si>
  <si>
    <t>B023</t>
  </si>
  <si>
    <t>KOTA SUBULUSSALAM</t>
  </si>
  <si>
    <t>A02</t>
  </si>
  <si>
    <t>SUMATERA UTARA</t>
  </si>
  <si>
    <t>B024</t>
  </si>
  <si>
    <t>NIAS</t>
  </si>
  <si>
    <t>B025</t>
  </si>
  <si>
    <t>MANDAILING NATAL</t>
  </si>
  <si>
    <t>B026</t>
  </si>
  <si>
    <t>TAPANULI SELATAN</t>
  </si>
  <si>
    <t>B027</t>
  </si>
  <si>
    <t>TAPANULI TENGAH</t>
  </si>
  <si>
    <t>B028</t>
  </si>
  <si>
    <t>TAPANULI UTARA</t>
  </si>
  <si>
    <t>B029</t>
  </si>
  <si>
    <t>TOBA SAMOSIR</t>
  </si>
  <si>
    <t>B030</t>
  </si>
  <si>
    <t>LABUHAN BATU</t>
  </si>
  <si>
    <t>B031</t>
  </si>
  <si>
    <t>ASAHAN</t>
  </si>
  <si>
    <t>B032</t>
  </si>
  <si>
    <t>SIMALUNGUN</t>
  </si>
  <si>
    <t>(3) GOLD ⭐⭐⭐</t>
  </si>
  <si>
    <t>B033</t>
  </si>
  <si>
    <t>DAIRI</t>
  </si>
  <si>
    <t>B034</t>
  </si>
  <si>
    <t>KARO</t>
  </si>
  <si>
    <t>B035</t>
  </si>
  <si>
    <t>DELI SERDANG</t>
  </si>
  <si>
    <t>B036</t>
  </si>
  <si>
    <t>LANGKAT</t>
  </si>
  <si>
    <t>B037</t>
  </si>
  <si>
    <t>NIAS SELATAN</t>
  </si>
  <si>
    <t>B038</t>
  </si>
  <si>
    <t>HUMBANG HASUNDUTAN</t>
  </si>
  <si>
    <t>B039</t>
  </si>
  <si>
    <t>PAKPAK BHARAT</t>
  </si>
  <si>
    <t>B040</t>
  </si>
  <si>
    <t>SAMOSIR</t>
  </si>
  <si>
    <t>B041</t>
  </si>
  <si>
    <t>SERDANG BEDAGAI</t>
  </si>
  <si>
    <t>B042</t>
  </si>
  <si>
    <t>BATU BARA</t>
  </si>
  <si>
    <t>B043</t>
  </si>
  <si>
    <t>PADANG LAWAS UTARA</t>
  </si>
  <si>
    <t>B044</t>
  </si>
  <si>
    <t>PADANG LAWAS</t>
  </si>
  <si>
    <t>B045</t>
  </si>
  <si>
    <t>LABUHAN BATU SELATAN</t>
  </si>
  <si>
    <t>B046</t>
  </si>
  <si>
    <t>LABUHAN BATU UTARA</t>
  </si>
  <si>
    <t>B047</t>
  </si>
  <si>
    <t>NIAS UTARA</t>
  </si>
  <si>
    <t>B048</t>
  </si>
  <si>
    <t>NIAS BARAT</t>
  </si>
  <si>
    <t>B049</t>
  </si>
  <si>
    <t>KOTA SIBOLGA</t>
  </si>
  <si>
    <t>B050</t>
  </si>
  <si>
    <t>KOTA TANJUNG BALAI</t>
  </si>
  <si>
    <t>B051</t>
  </si>
  <si>
    <t>KOTA PEMATANG SIANTAR</t>
  </si>
  <si>
    <t>B052</t>
  </si>
  <si>
    <t>KOTA TEBING TINGGI</t>
  </si>
  <si>
    <t>B053</t>
  </si>
  <si>
    <t>KOTA MEDAN</t>
  </si>
  <si>
    <t>(1) DIAMOND ⭐⭐⭐⭐⭐</t>
  </si>
  <si>
    <t>B054</t>
  </si>
  <si>
    <t>KOTA BINJAI</t>
  </si>
  <si>
    <t>B055</t>
  </si>
  <si>
    <t>KOTA PADANGSIDIMPUAN</t>
  </si>
  <si>
    <t>B056</t>
  </si>
  <si>
    <t>KOTA GUNUNGSITOLI</t>
  </si>
  <si>
    <t>A03</t>
  </si>
  <si>
    <t>SUMATERA BARAT</t>
  </si>
  <si>
    <t>B057</t>
  </si>
  <si>
    <t>KEPULAUAN MENTAWAI</t>
  </si>
  <si>
    <t>B058</t>
  </si>
  <si>
    <t>PESISIR SELATAN</t>
  </si>
  <si>
    <t>B059</t>
  </si>
  <si>
    <t>SOLOK</t>
  </si>
  <si>
    <t>B060</t>
  </si>
  <si>
    <t>SIJUNJUNG</t>
  </si>
  <si>
    <t>B061</t>
  </si>
  <si>
    <t>TANAH DATAR</t>
  </si>
  <si>
    <t>B062</t>
  </si>
  <si>
    <t>PADANG PARIAMAN</t>
  </si>
  <si>
    <t>B063</t>
  </si>
  <si>
    <t>AGAM</t>
  </si>
  <si>
    <t>B064</t>
  </si>
  <si>
    <t>LIMA PULUH KOTA</t>
  </si>
  <si>
    <t>B065</t>
  </si>
  <si>
    <t>PASAMAN</t>
  </si>
  <si>
    <t>B066</t>
  </si>
  <si>
    <t>SOLOK SELATAN</t>
  </si>
  <si>
    <t>B067</t>
  </si>
  <si>
    <t>DHARMASRAYA</t>
  </si>
  <si>
    <t>B068</t>
  </si>
  <si>
    <t>PASAMAN BARAT</t>
  </si>
  <si>
    <t>B069</t>
  </si>
  <si>
    <t>KOTA PADANG</t>
  </si>
  <si>
    <t>B070</t>
  </si>
  <si>
    <t>KOTA SOLOK</t>
  </si>
  <si>
    <t>B071</t>
  </si>
  <si>
    <t>KOTA SAWAHLUNTO</t>
  </si>
  <si>
    <t>B072</t>
  </si>
  <si>
    <t>KOTA PADANG PANJANG</t>
  </si>
  <si>
    <t>B073</t>
  </si>
  <si>
    <t>KOTA BUKITTINGGI</t>
  </si>
  <si>
    <t>B074</t>
  </si>
  <si>
    <t>KOTA PAYAKUMBUH</t>
  </si>
  <si>
    <t>B075</t>
  </si>
  <si>
    <t>KOTA PARIAMAN</t>
  </si>
  <si>
    <t>A04</t>
  </si>
  <si>
    <t>RIAU</t>
  </si>
  <si>
    <t>B076</t>
  </si>
  <si>
    <t>KUANTAN SINGINGI</t>
  </si>
  <si>
    <t>B077</t>
  </si>
  <si>
    <t>INDRAGIRI HULU</t>
  </si>
  <si>
    <t>B078</t>
  </si>
  <si>
    <t>INDRAGIRI HILIR</t>
  </si>
  <si>
    <t>B079</t>
  </si>
  <si>
    <t>PELALAWAN</t>
  </si>
  <si>
    <t>B080</t>
  </si>
  <si>
    <t>SIAK</t>
  </si>
  <si>
    <t>B081</t>
  </si>
  <si>
    <t>KAMPAR</t>
  </si>
  <si>
    <t>B082</t>
  </si>
  <si>
    <t>ROKAN HULU</t>
  </si>
  <si>
    <t>B083</t>
  </si>
  <si>
    <t>BENGKALIS</t>
  </si>
  <si>
    <t>B084</t>
  </si>
  <si>
    <t>ROKAN HILIR</t>
  </si>
  <si>
    <t>B085</t>
  </si>
  <si>
    <t>KEPULAUAN MERANTI</t>
  </si>
  <si>
    <t>B086</t>
  </si>
  <si>
    <t>KOTA PEKANBARU</t>
  </si>
  <si>
    <t>B087</t>
  </si>
  <si>
    <t>KOTA DUMAI</t>
  </si>
  <si>
    <t>A05</t>
  </si>
  <si>
    <t>JAMBI</t>
  </si>
  <si>
    <t>B088</t>
  </si>
  <si>
    <t>KERINCI</t>
  </si>
  <si>
    <t>B089</t>
  </si>
  <si>
    <t>MERANGIN</t>
  </si>
  <si>
    <t>B090</t>
  </si>
  <si>
    <t>SAROLANGUN</t>
  </si>
  <si>
    <t>B091</t>
  </si>
  <si>
    <t>BATANGHARI</t>
  </si>
  <si>
    <t>B092</t>
  </si>
  <si>
    <t>MUARO JAMBI</t>
  </si>
  <si>
    <t>B093</t>
  </si>
  <si>
    <t>TANJUNG JABUNG TIMUR</t>
  </si>
  <si>
    <t>B094</t>
  </si>
  <si>
    <t>TANJUNG JABUNG BARAT</t>
  </si>
  <si>
    <t>B095</t>
  </si>
  <si>
    <t>TEBO</t>
  </si>
  <si>
    <t>B096</t>
  </si>
  <si>
    <t>BUNGO</t>
  </si>
  <si>
    <t>B097</t>
  </si>
  <si>
    <t>KOTA JAMBI</t>
  </si>
  <si>
    <t>B098</t>
  </si>
  <si>
    <t>KOTA SUNGAI PENUH</t>
  </si>
  <si>
    <t>A06</t>
  </si>
  <si>
    <t>SUMATERA SELATAN</t>
  </si>
  <si>
    <t>B099</t>
  </si>
  <si>
    <t>OGAN KOMERING ULU</t>
  </si>
  <si>
    <t>B100</t>
  </si>
  <si>
    <t>OGAN KOMERING ILIR</t>
  </si>
  <si>
    <t>B101</t>
  </si>
  <si>
    <t>MUARA ENIM</t>
  </si>
  <si>
    <t>B102</t>
  </si>
  <si>
    <t>LAHAT</t>
  </si>
  <si>
    <t>B103</t>
  </si>
  <si>
    <t>MUSI RAWAS</t>
  </si>
  <si>
    <t>B104</t>
  </si>
  <si>
    <t>MUSI BANYUASIN</t>
  </si>
  <si>
    <t>B105</t>
  </si>
  <si>
    <t>BANYUASIN</t>
  </si>
  <si>
    <t>B106</t>
  </si>
  <si>
    <t>OGAN KOMERING ULU SELATAN</t>
  </si>
  <si>
    <t>B107</t>
  </si>
  <si>
    <t>OGAN KOMERING ULU TIMUR</t>
  </si>
  <si>
    <t>B108</t>
  </si>
  <si>
    <t>OGAN ILIR</t>
  </si>
  <si>
    <t>B109</t>
  </si>
  <si>
    <t>EMPAT LAWANG</t>
  </si>
  <si>
    <t>B110</t>
  </si>
  <si>
    <t>PENUKAL ABAB LEMATANG ILIR</t>
  </si>
  <si>
    <t>B111</t>
  </si>
  <si>
    <t>MUSI RAWAS UTARA</t>
  </si>
  <si>
    <t>B112</t>
  </si>
  <si>
    <t>KOTA PALEMBANG</t>
  </si>
  <si>
    <t>B113</t>
  </si>
  <si>
    <t>KOTA PRABUMULIH</t>
  </si>
  <si>
    <t>B114</t>
  </si>
  <si>
    <t>KOTA PAGAR ALAM</t>
  </si>
  <si>
    <t>B115</t>
  </si>
  <si>
    <t>KOTA LUBUK LINGGAU</t>
  </si>
  <si>
    <t>A07</t>
  </si>
  <si>
    <t>BENGKULU</t>
  </si>
  <si>
    <t>B116</t>
  </si>
  <si>
    <t>BENGKULU SELATAN</t>
  </si>
  <si>
    <t>B117</t>
  </si>
  <si>
    <t>REJANG LEBONG</t>
  </si>
  <si>
    <t>B118</t>
  </si>
  <si>
    <t>BENGKULU UTARA</t>
  </si>
  <si>
    <t>B119</t>
  </si>
  <si>
    <t>KAUR</t>
  </si>
  <si>
    <t>B120</t>
  </si>
  <si>
    <t>SELUMA</t>
  </si>
  <si>
    <t>B121</t>
  </si>
  <si>
    <t>MUKO-MUKO</t>
  </si>
  <si>
    <t>B122</t>
  </si>
  <si>
    <t>LEBONG</t>
  </si>
  <si>
    <t>B123</t>
  </si>
  <si>
    <t>KEPAHIANG</t>
  </si>
  <si>
    <t>B124</t>
  </si>
  <si>
    <t>BENGKULU TENGAH</t>
  </si>
  <si>
    <t>B125</t>
  </si>
  <si>
    <t>KOTA BENGKULU</t>
  </si>
  <si>
    <t>A08</t>
  </si>
  <si>
    <t>LAMPUNG</t>
  </si>
  <si>
    <t>B126</t>
  </si>
  <si>
    <t>LAMPUNG BARAT</t>
  </si>
  <si>
    <t>B127</t>
  </si>
  <si>
    <t>TANGGAMUS</t>
  </si>
  <si>
    <t>B128</t>
  </si>
  <si>
    <t>LAMPUNG SELATAN</t>
  </si>
  <si>
    <t>B129</t>
  </si>
  <si>
    <t>LAMPUNG TIMUR</t>
  </si>
  <si>
    <t>B130</t>
  </si>
  <si>
    <t>LAMPUNG TENGAH</t>
  </si>
  <si>
    <t>B131</t>
  </si>
  <si>
    <t>LAMPUNG UTARA</t>
  </si>
  <si>
    <t>B132</t>
  </si>
  <si>
    <t>WAY KANAN</t>
  </si>
  <si>
    <t>B133</t>
  </si>
  <si>
    <t>TULANG BAWANG</t>
  </si>
  <si>
    <t>B134</t>
  </si>
  <si>
    <t>PESAWARAN</t>
  </si>
  <si>
    <t>B135</t>
  </si>
  <si>
    <t>PRINGSEWU</t>
  </si>
  <si>
    <t>B136</t>
  </si>
  <si>
    <t>MESUJI</t>
  </si>
  <si>
    <t>B137</t>
  </si>
  <si>
    <t>TULANG BAWANG BARAT</t>
  </si>
  <si>
    <t>B138</t>
  </si>
  <si>
    <t>PESISIR BARAT</t>
  </si>
  <si>
    <t>B139</t>
  </si>
  <si>
    <t>KOTA BANDAR LAMPUNG</t>
  </si>
  <si>
    <t>B140</t>
  </si>
  <si>
    <t>KOTA METRO</t>
  </si>
  <si>
    <t>A09</t>
  </si>
  <si>
    <t>KEPULAUAN BANGKA BELITUNG</t>
  </si>
  <si>
    <t>B141</t>
  </si>
  <si>
    <t>BANGKA</t>
  </si>
  <si>
    <t>B142</t>
  </si>
  <si>
    <t>BELITUNG</t>
  </si>
  <si>
    <t>B143</t>
  </si>
  <si>
    <t>BANGKA BARAT</t>
  </si>
  <si>
    <t>B144</t>
  </si>
  <si>
    <t>BANGKA TENGAH</t>
  </si>
  <si>
    <t>B145</t>
  </si>
  <si>
    <t>BANGKA SELATAN</t>
  </si>
  <si>
    <t>B146</t>
  </si>
  <si>
    <t>BELITUNG TIMUR</t>
  </si>
  <si>
    <t>B147</t>
  </si>
  <si>
    <t>KOTA PANGKAL PINANG</t>
  </si>
  <si>
    <t>A10</t>
  </si>
  <si>
    <t>KEPULAUAN RIAU</t>
  </si>
  <si>
    <t>B148</t>
  </si>
  <si>
    <t>KARIMUN</t>
  </si>
  <si>
    <t>B149</t>
  </si>
  <si>
    <t>BINTAN</t>
  </si>
  <si>
    <t>B150</t>
  </si>
  <si>
    <t>NATUNA</t>
  </si>
  <si>
    <t>B151</t>
  </si>
  <si>
    <t>LINGGA</t>
  </si>
  <si>
    <t>B152</t>
  </si>
  <si>
    <t>KEPULAUAN ANAMBAS</t>
  </si>
  <si>
    <t>B153</t>
  </si>
  <si>
    <t>KOTA BATAM</t>
  </si>
  <si>
    <t>B154</t>
  </si>
  <si>
    <t>KOTA TANJUNG PINANG</t>
  </si>
  <si>
    <t>A11</t>
  </si>
  <si>
    <t>DKI JAKARTA</t>
  </si>
  <si>
    <t>B155</t>
  </si>
  <si>
    <t>ADMINISTRASI KEPULAUAN SERIBU</t>
  </si>
  <si>
    <t>B156</t>
  </si>
  <si>
    <t>KOTA ADMINISTRASI JAKARTA SELATAN</t>
  </si>
  <si>
    <t>B157</t>
  </si>
  <si>
    <t>KOTA ADMINISTRASI JAKARTA TIMUR</t>
  </si>
  <si>
    <t>B158</t>
  </si>
  <si>
    <t>KOTA ADMINISTRASI JAKARTA PUSAT</t>
  </si>
  <si>
    <t>B159</t>
  </si>
  <si>
    <t>KOTA ADMINISTRASI JAKARTA BARAT</t>
  </si>
  <si>
    <t>B160</t>
  </si>
  <si>
    <t>KOTA ADMINISTRASI JAKARTA UTARA</t>
  </si>
  <si>
    <t>A12</t>
  </si>
  <si>
    <t>JAWA BARAT</t>
  </si>
  <si>
    <t>B161</t>
  </si>
  <si>
    <t>BOGOR</t>
  </si>
  <si>
    <t>B162</t>
  </si>
  <si>
    <t>SUKABUMI</t>
  </si>
  <si>
    <t>B163</t>
  </si>
  <si>
    <t>CIANJUR</t>
  </si>
  <si>
    <t>B164</t>
  </si>
  <si>
    <t>BANDUNG</t>
  </si>
  <si>
    <t>B165</t>
  </si>
  <si>
    <t>GARUT</t>
  </si>
  <si>
    <t>B166</t>
  </si>
  <si>
    <t>TASIKMALAYA</t>
  </si>
  <si>
    <t>B167</t>
  </si>
  <si>
    <t>CIAMIS</t>
  </si>
  <si>
    <t>B168</t>
  </si>
  <si>
    <t>KUNINGAN</t>
  </si>
  <si>
    <t>B169</t>
  </si>
  <si>
    <t>CIREBON</t>
  </si>
  <si>
    <t>B170</t>
  </si>
  <si>
    <t>MAJALENGKA</t>
  </si>
  <si>
    <t>B171</t>
  </si>
  <si>
    <t>SUMEDANG</t>
  </si>
  <si>
    <t>B172</t>
  </si>
  <si>
    <t>INDRAMAYU</t>
  </si>
  <si>
    <t>B173</t>
  </si>
  <si>
    <t>SUBANG</t>
  </si>
  <si>
    <t>B174</t>
  </si>
  <si>
    <t>PURWAKARTA</t>
  </si>
  <si>
    <t>B175</t>
  </si>
  <si>
    <t>KARAWANG</t>
  </si>
  <si>
    <t>B176</t>
  </si>
  <si>
    <t>BEKASI</t>
  </si>
  <si>
    <t>B177</t>
  </si>
  <si>
    <t>BANDUNG BARAT</t>
  </si>
  <si>
    <t>B178</t>
  </si>
  <si>
    <t>PANGANDARAN</t>
  </si>
  <si>
    <t>B179</t>
  </si>
  <si>
    <t>KOTA BOGOR</t>
  </si>
  <si>
    <t>B180</t>
  </si>
  <si>
    <t>KOTA SUKABUMI</t>
  </si>
  <si>
    <t>B181</t>
  </si>
  <si>
    <t>KOTA BANDUNG</t>
  </si>
  <si>
    <t>B182</t>
  </si>
  <si>
    <t>KOTA CIREBON</t>
  </si>
  <si>
    <t>B183</t>
  </si>
  <si>
    <t>KOTA BEKASI</t>
  </si>
  <si>
    <t>B184</t>
  </si>
  <si>
    <t>KOTA DEPOK</t>
  </si>
  <si>
    <t>B185</t>
  </si>
  <si>
    <t>KOTA CIMAHI</t>
  </si>
  <si>
    <t>B186</t>
  </si>
  <si>
    <t>KOTA TASIKMALAYA</t>
  </si>
  <si>
    <t>B187</t>
  </si>
  <si>
    <t>KOTA BANJAR</t>
  </si>
  <si>
    <t>A13</t>
  </si>
  <si>
    <t>JAWA TENGAH</t>
  </si>
  <si>
    <t>B188</t>
  </si>
  <si>
    <t>CILACAP</t>
  </si>
  <si>
    <t>B189</t>
  </si>
  <si>
    <t>BANYUMAS</t>
  </si>
  <si>
    <t>B190</t>
  </si>
  <si>
    <t>PURBALINGGA</t>
  </si>
  <si>
    <t>B191</t>
  </si>
  <si>
    <t>BANJARNEGARA</t>
  </si>
  <si>
    <t>B192</t>
  </si>
  <si>
    <t>KEBUMEN</t>
  </si>
  <si>
    <t>B193</t>
  </si>
  <si>
    <t>PURWOREJO</t>
  </si>
  <si>
    <t>B194</t>
  </si>
  <si>
    <t>WONOSOBO</t>
  </si>
  <si>
    <t>B195</t>
  </si>
  <si>
    <t>MAGELANG</t>
  </si>
  <si>
    <t>B196</t>
  </si>
  <si>
    <t>BOYOLALI</t>
  </si>
  <si>
    <t>B197</t>
  </si>
  <si>
    <t>KLATEN</t>
  </si>
  <si>
    <t>B198</t>
  </si>
  <si>
    <t>SUKOHARJO</t>
  </si>
  <si>
    <t>B199</t>
  </si>
  <si>
    <t>WONOGIRI</t>
  </si>
  <si>
    <t>B200</t>
  </si>
  <si>
    <t>KARANGANYAR</t>
  </si>
  <si>
    <t>B201</t>
  </si>
  <si>
    <t>SRAGEN</t>
  </si>
  <si>
    <t>B202</t>
  </si>
  <si>
    <t>GROBOGAN</t>
  </si>
  <si>
    <t>B203</t>
  </si>
  <si>
    <t>BLORA</t>
  </si>
  <si>
    <t>B204</t>
  </si>
  <si>
    <t>REMBANG</t>
  </si>
  <si>
    <t>B205</t>
  </si>
  <si>
    <t>PATI</t>
  </si>
  <si>
    <t>B206</t>
  </si>
  <si>
    <t>KUDUS</t>
  </si>
  <si>
    <t>B207</t>
  </si>
  <si>
    <t>JEPARA</t>
  </si>
  <si>
    <t>B208</t>
  </si>
  <si>
    <t>DEMAK</t>
  </si>
  <si>
    <t>B209</t>
  </si>
  <si>
    <t>SEMARANG</t>
  </si>
  <si>
    <t>B210</t>
  </si>
  <si>
    <t>TEMANGGUNG</t>
  </si>
  <si>
    <t>B211</t>
  </si>
  <si>
    <t>KENDAL</t>
  </si>
  <si>
    <t>B212</t>
  </si>
  <si>
    <t>BATANG</t>
  </si>
  <si>
    <t>B213</t>
  </si>
  <si>
    <t>PEKALONGAN</t>
  </si>
  <si>
    <t>B214</t>
  </si>
  <si>
    <t>PEMALANG</t>
  </si>
  <si>
    <t>B215</t>
  </si>
  <si>
    <t>TEGAL</t>
  </si>
  <si>
    <t>B216</t>
  </si>
  <si>
    <t>BREBES</t>
  </si>
  <si>
    <t>B217</t>
  </si>
  <si>
    <t>KOTA MAGELANG</t>
  </si>
  <si>
    <t>B218</t>
  </si>
  <si>
    <t>KOTA SURAKARTA</t>
  </si>
  <si>
    <t>B219</t>
  </si>
  <si>
    <t>KOTA SALATIGA</t>
  </si>
  <si>
    <t>B220</t>
  </si>
  <si>
    <t>KOTA SEMARANG</t>
  </si>
  <si>
    <t>B221</t>
  </si>
  <si>
    <t>KOTA PEKALONGAN</t>
  </si>
  <si>
    <t>B222</t>
  </si>
  <si>
    <t>KOTA TEGAL</t>
  </si>
  <si>
    <t>A14</t>
  </si>
  <si>
    <t>DAERAH ISTIMEWA YOGYAKARTA</t>
  </si>
  <si>
    <t>B223</t>
  </si>
  <si>
    <t>KULON PROGO</t>
  </si>
  <si>
    <t>B224</t>
  </si>
  <si>
    <t>BANTUL</t>
  </si>
  <si>
    <t>B225</t>
  </si>
  <si>
    <t>GUNUNG KIDUL</t>
  </si>
  <si>
    <t>B226</t>
  </si>
  <si>
    <t>SLEMAN</t>
  </si>
  <si>
    <t>B227</t>
  </si>
  <si>
    <t>KOTA YOGYAKARTA</t>
  </si>
  <si>
    <t>A15</t>
  </si>
  <si>
    <t>JAWA TIMUR</t>
  </si>
  <si>
    <t>B228</t>
  </si>
  <si>
    <t>PACITAN</t>
  </si>
  <si>
    <t>B229</t>
  </si>
  <si>
    <t>PONOROGO</t>
  </si>
  <si>
    <t>B230</t>
  </si>
  <si>
    <t>TRENGGALEK</t>
  </si>
  <si>
    <t>B231</t>
  </si>
  <si>
    <t>TULUNGAGUNG</t>
  </si>
  <si>
    <t>B232</t>
  </si>
  <si>
    <t>BLITAR</t>
  </si>
  <si>
    <t>B233</t>
  </si>
  <si>
    <t>KEDIRI</t>
  </si>
  <si>
    <t>B234</t>
  </si>
  <si>
    <t>MALANG</t>
  </si>
  <si>
    <t>B235</t>
  </si>
  <si>
    <t>LUMAJANG</t>
  </si>
  <si>
    <t>B236</t>
  </si>
  <si>
    <t>JEMBER</t>
  </si>
  <si>
    <t>B237</t>
  </si>
  <si>
    <t>BANYUWANGI</t>
  </si>
  <si>
    <t>B238</t>
  </si>
  <si>
    <t>BONDOWOSO</t>
  </si>
  <si>
    <t>B239</t>
  </si>
  <si>
    <t>SITUBONDO</t>
  </si>
  <si>
    <t>B240</t>
  </si>
  <si>
    <t>PROBOLINGGO</t>
  </si>
  <si>
    <t>B241</t>
  </si>
  <si>
    <t>PASURUAN</t>
  </si>
  <si>
    <t>B242</t>
  </si>
  <si>
    <t>SIDOARJO</t>
  </si>
  <si>
    <t>B243</t>
  </si>
  <si>
    <t>MOJOKERTO</t>
  </si>
  <si>
    <t>B244</t>
  </si>
  <si>
    <t>JOMBANG</t>
  </si>
  <si>
    <t>B245</t>
  </si>
  <si>
    <t>NGANJUK</t>
  </si>
  <si>
    <t>B246</t>
  </si>
  <si>
    <t>MADIUN</t>
  </si>
  <si>
    <t>B247</t>
  </si>
  <si>
    <t>MAGETAN</t>
  </si>
  <si>
    <t>B248</t>
  </si>
  <si>
    <t>NGAWI</t>
  </si>
  <si>
    <t>B249</t>
  </si>
  <si>
    <t>BOJONEGORO</t>
  </si>
  <si>
    <t>B250</t>
  </si>
  <si>
    <t>TUBAN</t>
  </si>
  <si>
    <t>B251</t>
  </si>
  <si>
    <t>LAMONGAN</t>
  </si>
  <si>
    <t>B252</t>
  </si>
  <si>
    <t>GRESIK</t>
  </si>
  <si>
    <t>B253</t>
  </si>
  <si>
    <t>BANGKALAN</t>
  </si>
  <si>
    <t>B254</t>
  </si>
  <si>
    <t>SAMPANG</t>
  </si>
  <si>
    <t>B255</t>
  </si>
  <si>
    <t>PAMEKASAN</t>
  </si>
  <si>
    <t>B256</t>
  </si>
  <si>
    <t>SUMENEP</t>
  </si>
  <si>
    <t>B257</t>
  </si>
  <si>
    <t>KOTA KEDIRI</t>
  </si>
  <si>
    <t>B258</t>
  </si>
  <si>
    <t>KOTA BLITAR</t>
  </si>
  <si>
    <t>B259</t>
  </si>
  <si>
    <t>KOTA MALANG</t>
  </si>
  <si>
    <t>B260</t>
  </si>
  <si>
    <t>KOTA PROBOLINGGO</t>
  </si>
  <si>
    <t>B261</t>
  </si>
  <si>
    <t>KOTA PASURUAN</t>
  </si>
  <si>
    <t>B262</t>
  </si>
  <si>
    <t>KOTA MOJOKERTO</t>
  </si>
  <si>
    <t>B263</t>
  </si>
  <si>
    <t>KOTA MADIUN</t>
  </si>
  <si>
    <t>B264</t>
  </si>
  <si>
    <t>KOTA SURABAYA</t>
  </si>
  <si>
    <t>B265</t>
  </si>
  <si>
    <t>KOTA BATU</t>
  </si>
  <si>
    <t>A16</t>
  </si>
  <si>
    <t>BANTEN</t>
  </si>
  <si>
    <t>B266</t>
  </si>
  <si>
    <t>PANDEGLANG</t>
  </si>
  <si>
    <t>B267</t>
  </si>
  <si>
    <t>LEBAK</t>
  </si>
  <si>
    <t>B268</t>
  </si>
  <si>
    <t>TANGERANG</t>
  </si>
  <si>
    <t>B269</t>
  </si>
  <si>
    <t>SERANG</t>
  </si>
  <si>
    <t>B270</t>
  </si>
  <si>
    <t>KOTA TANGERANG</t>
  </si>
  <si>
    <t>B271</t>
  </si>
  <si>
    <t>KOTA CILEGON</t>
  </si>
  <si>
    <t>B272</t>
  </si>
  <si>
    <t>KOTA SERANG</t>
  </si>
  <si>
    <t>B273</t>
  </si>
  <si>
    <t>KOTA TANGERANG SELATAN</t>
  </si>
  <si>
    <t>A17</t>
  </si>
  <si>
    <t>BALI</t>
  </si>
  <si>
    <t>B274</t>
  </si>
  <si>
    <t>JEMBRANA</t>
  </si>
  <si>
    <t>B275</t>
  </si>
  <si>
    <t>TABANAN</t>
  </si>
  <si>
    <t>B276</t>
  </si>
  <si>
    <t>BADUNG</t>
  </si>
  <si>
    <t>B277</t>
  </si>
  <si>
    <t>GIANYAR</t>
  </si>
  <si>
    <t>B278</t>
  </si>
  <si>
    <t>KLUNGKUNG</t>
  </si>
  <si>
    <t>B279</t>
  </si>
  <si>
    <t>BANGLI</t>
  </si>
  <si>
    <t>B280</t>
  </si>
  <si>
    <t>KARANGASEM</t>
  </si>
  <si>
    <t>B281</t>
  </si>
  <si>
    <t>BULELENG</t>
  </si>
  <si>
    <t>B282</t>
  </si>
  <si>
    <t>KOTA DENPASAR</t>
  </si>
  <si>
    <t>A18</t>
  </si>
  <si>
    <t>NUSA TENGGARA BARAT</t>
  </si>
  <si>
    <t>B283</t>
  </si>
  <si>
    <t>LOMBOK BARAT</t>
  </si>
  <si>
    <t>B284</t>
  </si>
  <si>
    <t>LOMBOK TENGAH</t>
  </si>
  <si>
    <t>B285</t>
  </si>
  <si>
    <t>LOMBOK TIMUR</t>
  </si>
  <si>
    <t>B286</t>
  </si>
  <si>
    <t>SUMBAWA</t>
  </si>
  <si>
    <t>B287</t>
  </si>
  <si>
    <t>DOMPU</t>
  </si>
  <si>
    <t>B288</t>
  </si>
  <si>
    <t>BIMA</t>
  </si>
  <si>
    <t>B289</t>
  </si>
  <si>
    <t>SUMBAWA BARAT</t>
  </si>
  <si>
    <t>B290</t>
  </si>
  <si>
    <t>LOMBOK UTARA</t>
  </si>
  <si>
    <t>B291</t>
  </si>
  <si>
    <t>KOTA MATARAM</t>
  </si>
  <si>
    <t>B292</t>
  </si>
  <si>
    <t>KOTA BIMA</t>
  </si>
  <si>
    <t>A19</t>
  </si>
  <si>
    <t>NUSA TENGGARA TIMUR</t>
  </si>
  <si>
    <t>B293</t>
  </si>
  <si>
    <t>SUMBA BARAT</t>
  </si>
  <si>
    <t>B294</t>
  </si>
  <si>
    <t>SUMBA TIMUR</t>
  </si>
  <si>
    <t>B295</t>
  </si>
  <si>
    <t>KUPANG</t>
  </si>
  <si>
    <t>B296</t>
  </si>
  <si>
    <t>TIMOR TENGAH SELATAN</t>
  </si>
  <si>
    <t>B297</t>
  </si>
  <si>
    <t>TIMOR TENGAH UTARA</t>
  </si>
  <si>
    <t>B298</t>
  </si>
  <si>
    <t>BELU</t>
  </si>
  <si>
    <t>B299</t>
  </si>
  <si>
    <t>ALOR</t>
  </si>
  <si>
    <t>B300</t>
  </si>
  <si>
    <t>LEMBATA</t>
  </si>
  <si>
    <t>B301</t>
  </si>
  <si>
    <t>FLORES TIMUR</t>
  </si>
  <si>
    <t>B302</t>
  </si>
  <si>
    <t>SIKKA</t>
  </si>
  <si>
    <t>B303</t>
  </si>
  <si>
    <t>ENDE</t>
  </si>
  <si>
    <t>B304</t>
  </si>
  <si>
    <t>NGADA</t>
  </si>
  <si>
    <t>B305</t>
  </si>
  <si>
    <t>MANGGARAI</t>
  </si>
  <si>
    <t>B306</t>
  </si>
  <si>
    <t>ROTE NDAO</t>
  </si>
  <si>
    <t>B307</t>
  </si>
  <si>
    <t>MANGGARAI BARAT</t>
  </si>
  <si>
    <t>B308</t>
  </si>
  <si>
    <t>SUMBA TENGAH</t>
  </si>
  <si>
    <t>B309</t>
  </si>
  <si>
    <t>SUMBA BARAT DAYA</t>
  </si>
  <si>
    <t>B310</t>
  </si>
  <si>
    <t>NAGEKEO</t>
  </si>
  <si>
    <t>B311</t>
  </si>
  <si>
    <t>MANGGARAI TIMUR</t>
  </si>
  <si>
    <t>B312</t>
  </si>
  <si>
    <t>SABU RAIJUA</t>
  </si>
  <si>
    <t>B313</t>
  </si>
  <si>
    <t>MALAKA</t>
  </si>
  <si>
    <t>B314</t>
  </si>
  <si>
    <t>KOTA KUPANG</t>
  </si>
  <si>
    <t>A20</t>
  </si>
  <si>
    <t>KALIMANTAN BARAT</t>
  </si>
  <si>
    <t>B315</t>
  </si>
  <si>
    <t>SAMBAS</t>
  </si>
  <si>
    <t>B316</t>
  </si>
  <si>
    <t>BENGKAYANG</t>
  </si>
  <si>
    <t>B317</t>
  </si>
  <si>
    <t>LANDAK</t>
  </si>
  <si>
    <t>B318</t>
  </si>
  <si>
    <t>MEMPAWAH</t>
  </si>
  <si>
    <t>B319</t>
  </si>
  <si>
    <t>SANGGAU</t>
  </si>
  <si>
    <t>B320</t>
  </si>
  <si>
    <t>KETAPANG</t>
  </si>
  <si>
    <t>B321</t>
  </si>
  <si>
    <t>SINTANG</t>
  </si>
  <si>
    <t>B322</t>
  </si>
  <si>
    <t>KAPUAS HULU</t>
  </si>
  <si>
    <t>B323</t>
  </si>
  <si>
    <t>SEKADAU</t>
  </si>
  <si>
    <t>B324</t>
  </si>
  <si>
    <t>MELAWI</t>
  </si>
  <si>
    <t>B325</t>
  </si>
  <si>
    <t>KAYONG UTARA</t>
  </si>
  <si>
    <t>B326</t>
  </si>
  <si>
    <t>KUBU RAYA</t>
  </si>
  <si>
    <t>B327</t>
  </si>
  <si>
    <t>KOTA PONTIANAK</t>
  </si>
  <si>
    <t>B328</t>
  </si>
  <si>
    <t>KOTA SINGKAWANG</t>
  </si>
  <si>
    <t>A21</t>
  </si>
  <si>
    <t>KALIMANTAN TENGAH</t>
  </si>
  <si>
    <t>B329</t>
  </si>
  <si>
    <t>KOTAWARINGIN BARAT</t>
  </si>
  <si>
    <t>B330</t>
  </si>
  <si>
    <t>KOTAWARINGIN TIMUR</t>
  </si>
  <si>
    <t>B331</t>
  </si>
  <si>
    <t>KAPUAS</t>
  </si>
  <si>
    <t>B332</t>
  </si>
  <si>
    <t>BARITO SELATAN</t>
  </si>
  <si>
    <t>B333</t>
  </si>
  <si>
    <t>BARITO UTARA</t>
  </si>
  <si>
    <t>B334</t>
  </si>
  <si>
    <t>SUKAMARA</t>
  </si>
  <si>
    <t>B335</t>
  </si>
  <si>
    <t>LAMANDAU</t>
  </si>
  <si>
    <t>B336</t>
  </si>
  <si>
    <t>SERUYAN</t>
  </si>
  <si>
    <t>B337</t>
  </si>
  <si>
    <t>KATINGAN</t>
  </si>
  <si>
    <t>B338</t>
  </si>
  <si>
    <t>PULANG PISAU</t>
  </si>
  <si>
    <t>B339</t>
  </si>
  <si>
    <t>GUNUNG MAS</t>
  </si>
  <si>
    <t>B340</t>
  </si>
  <si>
    <t>BARITO TIMUR</t>
  </si>
  <si>
    <t>B341</t>
  </si>
  <si>
    <t>MURUNG RAYA</t>
  </si>
  <si>
    <t>B342</t>
  </si>
  <si>
    <t>KOTA PALANGKA RAYA</t>
  </si>
  <si>
    <t>A22</t>
  </si>
  <si>
    <t>KALIMANTAN SELATAN</t>
  </si>
  <si>
    <t>B343</t>
  </si>
  <si>
    <t>TANAH LAUT</t>
  </si>
  <si>
    <t>B344</t>
  </si>
  <si>
    <t>KOTABARU</t>
  </si>
  <si>
    <t>B345</t>
  </si>
  <si>
    <t>BANJAR</t>
  </si>
  <si>
    <t>B346</t>
  </si>
  <si>
    <t>BARITO KUALA</t>
  </si>
  <si>
    <t>B347</t>
  </si>
  <si>
    <t>TAPIN</t>
  </si>
  <si>
    <t>B348</t>
  </si>
  <si>
    <t>HULU SUNGAI SELATAN</t>
  </si>
  <si>
    <t>B349</t>
  </si>
  <si>
    <t>HULU SUNGAI TENGAH</t>
  </si>
  <si>
    <t>B350</t>
  </si>
  <si>
    <t>HULU SUNGAI UTARA</t>
  </si>
  <si>
    <t>B351</t>
  </si>
  <si>
    <t>TABALONG</t>
  </si>
  <si>
    <t>B352</t>
  </si>
  <si>
    <t>TANAH BUMBU</t>
  </si>
  <si>
    <t>B353</t>
  </si>
  <si>
    <t>BALANGAN</t>
  </si>
  <si>
    <t>B354</t>
  </si>
  <si>
    <t>KOTA BANJARMASIN</t>
  </si>
  <si>
    <t>B355</t>
  </si>
  <si>
    <t>KOTA BANJARBARU</t>
  </si>
  <si>
    <t>A23</t>
  </si>
  <si>
    <t>KALIMANTAN TIMUR</t>
  </si>
  <si>
    <t>B356</t>
  </si>
  <si>
    <t>PASER</t>
  </si>
  <si>
    <t>B357</t>
  </si>
  <si>
    <t>KUTAI BARAT</t>
  </si>
  <si>
    <t>B358</t>
  </si>
  <si>
    <t>KUTAI KARTANEGARA</t>
  </si>
  <si>
    <t>B359</t>
  </si>
  <si>
    <t>KUTAI TIMUR</t>
  </si>
  <si>
    <t>B360</t>
  </si>
  <si>
    <t>BERAU</t>
  </si>
  <si>
    <t>B361</t>
  </si>
  <si>
    <t>PENAJAM PASER UTARA</t>
  </si>
  <si>
    <t>B362</t>
  </si>
  <si>
    <t>MAHAKAM ULU</t>
  </si>
  <si>
    <t>B363</t>
  </si>
  <si>
    <t>KOTA BALIKPAPAN</t>
  </si>
  <si>
    <t>B364</t>
  </si>
  <si>
    <t>KOTA SAMARINDA</t>
  </si>
  <si>
    <t>B365</t>
  </si>
  <si>
    <t>KOTA BONTANG</t>
  </si>
  <si>
    <t>A24</t>
  </si>
  <si>
    <t>KALIMANTAN UTARA</t>
  </si>
  <si>
    <t>B366</t>
  </si>
  <si>
    <t>MALINAU</t>
  </si>
  <si>
    <t>B367</t>
  </si>
  <si>
    <t>BULUNGAN</t>
  </si>
  <si>
    <t>B368</t>
  </si>
  <si>
    <t>TANA TIDUNG</t>
  </si>
  <si>
    <t>B369</t>
  </si>
  <si>
    <t>NUNUKAN</t>
  </si>
  <si>
    <t>B370</t>
  </si>
  <si>
    <t>KOTA TARAKAN</t>
  </si>
  <si>
    <t>A25</t>
  </si>
  <si>
    <t>SULAWESI UTARA</t>
  </si>
  <si>
    <t>B371</t>
  </si>
  <si>
    <t>BOLAANG MONGONDOW</t>
  </si>
  <si>
    <t>B372</t>
  </si>
  <si>
    <t>MINAHASA</t>
  </si>
  <si>
    <t>B373</t>
  </si>
  <si>
    <t>KEPULAUAN SANGIHE</t>
  </si>
  <si>
    <t>B374</t>
  </si>
  <si>
    <t>KEPULAUAN TALAUD</t>
  </si>
  <si>
    <t>B375</t>
  </si>
  <si>
    <t>MINAHASA SELATAN</t>
  </si>
  <si>
    <t>B376</t>
  </si>
  <si>
    <t>MINAHASA UTARA</t>
  </si>
  <si>
    <t>B377</t>
  </si>
  <si>
    <t>BOLAANG MONGONDOW UTARA</t>
  </si>
  <si>
    <t>B378</t>
  </si>
  <si>
    <t>KEPULAUAN SIAU TAGULANDANG BIARO</t>
  </si>
  <si>
    <t>B379</t>
  </si>
  <si>
    <t>MINAHASA TENGGARA</t>
  </si>
  <si>
    <t>B380</t>
  </si>
  <si>
    <t>BOLAANG MONGONDOW SELATAN</t>
  </si>
  <si>
    <t>B381</t>
  </si>
  <si>
    <t>BOLAANG MONGONDOW TIMUR</t>
  </si>
  <si>
    <t>B382</t>
  </si>
  <si>
    <t>KOTA MANADO</t>
  </si>
  <si>
    <t>B383</t>
  </si>
  <si>
    <t>KOTA BITUNG</t>
  </si>
  <si>
    <t>B384</t>
  </si>
  <si>
    <t>KOTA TOMOHON</t>
  </si>
  <si>
    <t>B385</t>
  </si>
  <si>
    <t>KOTA KOTAMOBAGU</t>
  </si>
  <si>
    <t>A26</t>
  </si>
  <si>
    <t>SULAWESI TENGAH</t>
  </si>
  <si>
    <t>B386</t>
  </si>
  <si>
    <t>BANGGAI KEPULAUAN</t>
  </si>
  <si>
    <t>B387</t>
  </si>
  <si>
    <t>BANGGAI</t>
  </si>
  <si>
    <t>B388</t>
  </si>
  <si>
    <t>MOROWALI</t>
  </si>
  <si>
    <t>B389</t>
  </si>
  <si>
    <t>POSO</t>
  </si>
  <si>
    <t>B390</t>
  </si>
  <si>
    <t>DONGGALA</t>
  </si>
  <si>
    <t>B391</t>
  </si>
  <si>
    <t>TOLI-TOLI</t>
  </si>
  <si>
    <t>B392</t>
  </si>
  <si>
    <t>BUOL</t>
  </si>
  <si>
    <t>B393</t>
  </si>
  <si>
    <t>PARIGI MOUTONG</t>
  </si>
  <si>
    <t>B394</t>
  </si>
  <si>
    <t>TOJO UNA-UNA</t>
  </si>
  <si>
    <t>B395</t>
  </si>
  <si>
    <t>SIGI</t>
  </si>
  <si>
    <t>B396</t>
  </si>
  <si>
    <t>BANGGAI LAUT</t>
  </si>
  <si>
    <t>B397</t>
  </si>
  <si>
    <t>MOROWALI UTARA</t>
  </si>
  <si>
    <t>B398</t>
  </si>
  <si>
    <t>KOTA PALU</t>
  </si>
  <si>
    <t>A27</t>
  </si>
  <si>
    <t>SULAWESI SELATAN</t>
  </si>
  <si>
    <t>B399</t>
  </si>
  <si>
    <t>KEPULAUAN SELAYAR</t>
  </si>
  <si>
    <t>B400</t>
  </si>
  <si>
    <t>BULUKUMBA</t>
  </si>
  <si>
    <t>B401</t>
  </si>
  <si>
    <t>BANTAENG</t>
  </si>
  <si>
    <t>B402</t>
  </si>
  <si>
    <t>JENEPONTO</t>
  </si>
  <si>
    <t>B403</t>
  </si>
  <si>
    <t>TAKALAR</t>
  </si>
  <si>
    <t>B404</t>
  </si>
  <si>
    <t>GOWA</t>
  </si>
  <si>
    <t>B405</t>
  </si>
  <si>
    <t>SINJAI</t>
  </si>
  <si>
    <t>B406</t>
  </si>
  <si>
    <t>MAROS</t>
  </si>
  <si>
    <t>B407</t>
  </si>
  <si>
    <t>PANGKAJENE DAN KEPULAUAN</t>
  </si>
  <si>
    <t>B408</t>
  </si>
  <si>
    <t>BARRU</t>
  </si>
  <si>
    <t>B409</t>
  </si>
  <si>
    <t>BONE</t>
  </si>
  <si>
    <t>B410</t>
  </si>
  <si>
    <t>SOPPENG</t>
  </si>
  <si>
    <t>B411</t>
  </si>
  <si>
    <t>WAJO</t>
  </si>
  <si>
    <t>B412</t>
  </si>
  <si>
    <t>SIDENRENG RAPPANG</t>
  </si>
  <si>
    <t>B413</t>
  </si>
  <si>
    <t>PINRANG</t>
  </si>
  <si>
    <t>B414</t>
  </si>
  <si>
    <t>ENREKANG</t>
  </si>
  <si>
    <t>B415</t>
  </si>
  <si>
    <t>LUWU</t>
  </si>
  <si>
    <t>B416</t>
  </si>
  <si>
    <t>TANA TORAJA</t>
  </si>
  <si>
    <t>B417</t>
  </si>
  <si>
    <t>LUWU UTARA</t>
  </si>
  <si>
    <t>B418</t>
  </si>
  <si>
    <t>LUWU TIMUR</t>
  </si>
  <si>
    <t>B419</t>
  </si>
  <si>
    <t>TORAJA UTARA</t>
  </si>
  <si>
    <t>B420</t>
  </si>
  <si>
    <t>KOTA MAKASSAR</t>
  </si>
  <si>
    <t>B421</t>
  </si>
  <si>
    <t>KOTA PARE-PARE</t>
  </si>
  <si>
    <t>B422</t>
  </si>
  <si>
    <t>KOTA PALOPO</t>
  </si>
  <si>
    <t>A28</t>
  </si>
  <si>
    <t>SULAWESI TENGGARA</t>
  </si>
  <si>
    <t>B423</t>
  </si>
  <si>
    <t>BUTON</t>
  </si>
  <si>
    <t>B424</t>
  </si>
  <si>
    <t>BUTON TENGAH</t>
  </si>
  <si>
    <t>B425</t>
  </si>
  <si>
    <t>BUTON SELATAN</t>
  </si>
  <si>
    <t>B426</t>
  </si>
  <si>
    <t>MUNA</t>
  </si>
  <si>
    <t>B427</t>
  </si>
  <si>
    <t>MUNA BARAT</t>
  </si>
  <si>
    <t>B428</t>
  </si>
  <si>
    <t>KONAWE</t>
  </si>
  <si>
    <t>B429</t>
  </si>
  <si>
    <t>KOLAKA</t>
  </si>
  <si>
    <t>B430</t>
  </si>
  <si>
    <t>KONAWE SELATAN</t>
  </si>
  <si>
    <t>B431</t>
  </si>
  <si>
    <t>BOMBANA</t>
  </si>
  <si>
    <t>B432</t>
  </si>
  <si>
    <t>WAKATOBI</t>
  </si>
  <si>
    <t>B433</t>
  </si>
  <si>
    <t>KOLAKA UTARA</t>
  </si>
  <si>
    <t>B434</t>
  </si>
  <si>
    <t>BUTON UTARA</t>
  </si>
  <si>
    <t>B435</t>
  </si>
  <si>
    <t>KONAWE UTARA</t>
  </si>
  <si>
    <t>B436</t>
  </si>
  <si>
    <t>KOLAKA TIMUR</t>
  </si>
  <si>
    <t>B437</t>
  </si>
  <si>
    <t>KONAWE KEPULAUAN</t>
  </si>
  <si>
    <t>B438</t>
  </si>
  <si>
    <t>KOTA KENDARI</t>
  </si>
  <si>
    <t>B439</t>
  </si>
  <si>
    <t>KOTA BAU-BAU</t>
  </si>
  <si>
    <t>A29</t>
  </si>
  <si>
    <t>GORONTALO</t>
  </si>
  <si>
    <t>B440</t>
  </si>
  <si>
    <t>BOALEMO</t>
  </si>
  <si>
    <t>B441</t>
  </si>
  <si>
    <t>B442</t>
  </si>
  <si>
    <t>POHUWATO</t>
  </si>
  <si>
    <t>B443</t>
  </si>
  <si>
    <t>BONE BOLANGO</t>
  </si>
  <si>
    <t>B444</t>
  </si>
  <si>
    <t>GORONTALO UTARA</t>
  </si>
  <si>
    <t>B445</t>
  </si>
  <si>
    <t>KOTA GORONTALO</t>
  </si>
  <si>
    <t>A30</t>
  </si>
  <si>
    <t>SULAWESI BARAT</t>
  </si>
  <si>
    <t>B446</t>
  </si>
  <si>
    <t>MAJENE</t>
  </si>
  <si>
    <t>B447</t>
  </si>
  <si>
    <t>POLEWALI MANDAR</t>
  </si>
  <si>
    <t>B448</t>
  </si>
  <si>
    <t>MAMASA</t>
  </si>
  <si>
    <t>B449</t>
  </si>
  <si>
    <t>MAMUJU</t>
  </si>
  <si>
    <t>B450</t>
  </si>
  <si>
    <t>MAMUJU UTARA</t>
  </si>
  <si>
    <t>B451</t>
  </si>
  <si>
    <t>PASANGKAYU</t>
  </si>
  <si>
    <t>A31</t>
  </si>
  <si>
    <t>MALUKU</t>
  </si>
  <si>
    <t>B452</t>
  </si>
  <si>
    <t>MALUKU TENGGARA BARAT</t>
  </si>
  <si>
    <t>B453</t>
  </si>
  <si>
    <t>MALUKU TENGGARA</t>
  </si>
  <si>
    <t>B454</t>
  </si>
  <si>
    <t>MALUKU TENGAH</t>
  </si>
  <si>
    <t>B455</t>
  </si>
  <si>
    <t>BURU</t>
  </si>
  <si>
    <t>B456</t>
  </si>
  <si>
    <t>KEPULAUAN ARU</t>
  </si>
  <si>
    <t>B457</t>
  </si>
  <si>
    <t>SERAM BAGIAN BARAT</t>
  </si>
  <si>
    <t>B458</t>
  </si>
  <si>
    <t>SERAM BAGIAN TIMUR</t>
  </si>
  <si>
    <t>B459</t>
  </si>
  <si>
    <t>MALUKU BARAT DAYA</t>
  </si>
  <si>
    <t>B460</t>
  </si>
  <si>
    <t>BURU SELATAN</t>
  </si>
  <si>
    <t>B461</t>
  </si>
  <si>
    <t>KOTA AMBON</t>
  </si>
  <si>
    <t>B462</t>
  </si>
  <si>
    <t>KOTA TUAL</t>
  </si>
  <si>
    <t>A32</t>
  </si>
  <si>
    <t>MALUKU UTARA</t>
  </si>
  <si>
    <t>B463</t>
  </si>
  <si>
    <t>HALMAHERA BARAT</t>
  </si>
  <si>
    <t>B464</t>
  </si>
  <si>
    <t>HALMAHERA TENGAH</t>
  </si>
  <si>
    <t>B465</t>
  </si>
  <si>
    <t>KEPULAUAN SULA</t>
  </si>
  <si>
    <t>B466</t>
  </si>
  <si>
    <t>HALMAHERA SELATAN</t>
  </si>
  <si>
    <t>B467</t>
  </si>
  <si>
    <t>HALMAHERA UTARA</t>
  </si>
  <si>
    <t>B468</t>
  </si>
  <si>
    <t>HALMAHERA TIMUR</t>
  </si>
  <si>
    <t>B469</t>
  </si>
  <si>
    <t>PULAU MOROTAI</t>
  </si>
  <si>
    <t>B470</t>
  </si>
  <si>
    <t>PULAU TALIABU</t>
  </si>
  <si>
    <t>B471</t>
  </si>
  <si>
    <t>KOTA TERNATE</t>
  </si>
  <si>
    <t>B472</t>
  </si>
  <si>
    <t>KOTA TIDORE KEPULAUAN</t>
  </si>
  <si>
    <t>A33</t>
  </si>
  <si>
    <t>PAPUA BARAT</t>
  </si>
  <si>
    <t>B473</t>
  </si>
  <si>
    <t>FAK-FAK</t>
  </si>
  <si>
    <t>B474</t>
  </si>
  <si>
    <t>KAIMANA</t>
  </si>
  <si>
    <t>B475</t>
  </si>
  <si>
    <t>TELUK WONDAMA</t>
  </si>
  <si>
    <t>B476</t>
  </si>
  <si>
    <t>TELUK BINTUNI</t>
  </si>
  <si>
    <t>B477</t>
  </si>
  <si>
    <t>MANOKWARI</t>
  </si>
  <si>
    <t>B478</t>
  </si>
  <si>
    <t>SORONG SELATAN</t>
  </si>
  <si>
    <t>B479</t>
  </si>
  <si>
    <t>SORONG</t>
  </si>
  <si>
    <t>B480</t>
  </si>
  <si>
    <t>RAJA AMPAT</t>
  </si>
  <si>
    <t>B481</t>
  </si>
  <si>
    <t>TAMBRAUW</t>
  </si>
  <si>
    <t>B482</t>
  </si>
  <si>
    <t>MAYBRAT</t>
  </si>
  <si>
    <t>B483</t>
  </si>
  <si>
    <t>MANOKWARI SELATAN</t>
  </si>
  <si>
    <t>B484</t>
  </si>
  <si>
    <t>PEGUNUNGAN ARFAK</t>
  </si>
  <si>
    <t>B485</t>
  </si>
  <si>
    <t>KOTA SORONG</t>
  </si>
  <si>
    <t>A34</t>
  </si>
  <si>
    <t>PAPUA</t>
  </si>
  <si>
    <t>B486</t>
  </si>
  <si>
    <t>MERAUKE</t>
  </si>
  <si>
    <t>B487</t>
  </si>
  <si>
    <t>JAYAWIJAYA</t>
  </si>
  <si>
    <t>B488</t>
  </si>
  <si>
    <t>JAYAPURA</t>
  </si>
  <si>
    <t>B489</t>
  </si>
  <si>
    <t>NABIRE</t>
  </si>
  <si>
    <t>B490</t>
  </si>
  <si>
    <t>KEPULAUAN YAPEN</t>
  </si>
  <si>
    <t>B491</t>
  </si>
  <si>
    <t>BIAK NUMFOR</t>
  </si>
  <si>
    <t>B492</t>
  </si>
  <si>
    <t>PANIAI</t>
  </si>
  <si>
    <t>B493</t>
  </si>
  <si>
    <t>PUNCAK JAYA</t>
  </si>
  <si>
    <t>B494</t>
  </si>
  <si>
    <t>MIMIKA</t>
  </si>
  <si>
    <t>B495</t>
  </si>
  <si>
    <t>BOVEN DIGOEL</t>
  </si>
  <si>
    <t>B496</t>
  </si>
  <si>
    <t>MAPPI</t>
  </si>
  <si>
    <t>B497</t>
  </si>
  <si>
    <t>ASMAT</t>
  </si>
  <si>
    <t>B498</t>
  </si>
  <si>
    <t>YAHUKIMO</t>
  </si>
  <si>
    <t>B499</t>
  </si>
  <si>
    <t>PEGUNUNGAN BINTANG</t>
  </si>
  <si>
    <t>B500</t>
  </si>
  <si>
    <t>TOLIKARA</t>
  </si>
  <si>
    <t>B501</t>
  </si>
  <si>
    <t>SARMI</t>
  </si>
  <si>
    <t>B502</t>
  </si>
  <si>
    <t>KEEROM</t>
  </si>
  <si>
    <t>B503</t>
  </si>
  <si>
    <t>WAROPEN</t>
  </si>
  <si>
    <t>B504</t>
  </si>
  <si>
    <t>SUPIORI</t>
  </si>
  <si>
    <t>B505</t>
  </si>
  <si>
    <t>MAMBERAMO RAYA</t>
  </si>
  <si>
    <t>B506</t>
  </si>
  <si>
    <t>NDUGA</t>
  </si>
  <si>
    <t>B507</t>
  </si>
  <si>
    <t>LANNY JAYA</t>
  </si>
  <si>
    <t>B508</t>
  </si>
  <si>
    <t>MAMBERAMO TENGAH</t>
  </si>
  <si>
    <t>B509</t>
  </si>
  <si>
    <t>YALIMO</t>
  </si>
  <si>
    <t>B510</t>
  </si>
  <si>
    <t>PUNCAK</t>
  </si>
  <si>
    <t>B511</t>
  </si>
  <si>
    <t>DOGIYAI</t>
  </si>
  <si>
    <t>B512</t>
  </si>
  <si>
    <t>INTAN JAYA</t>
  </si>
  <si>
    <t>B513</t>
  </si>
  <si>
    <t>DEIYAI</t>
  </si>
  <si>
    <t>B514</t>
  </si>
  <si>
    <t>KOTA JAYAPURA</t>
  </si>
  <si>
    <t>COUNTA of Kab/Kota</t>
  </si>
  <si>
    <t>Grand Total</t>
  </si>
  <si>
    <t>Aceh Singkil</t>
  </si>
  <si>
    <t>Aceh Tenggara</t>
  </si>
  <si>
    <t>Agam</t>
  </si>
  <si>
    <t>Ambon</t>
  </si>
  <si>
    <t>Badung</t>
  </si>
  <si>
    <t>Balangan</t>
  </si>
  <si>
    <t>Balikpapan</t>
  </si>
  <si>
    <t>Bandar Jaya</t>
  </si>
  <si>
    <t>Bandar Lampung</t>
  </si>
  <si>
    <t>Bandung</t>
  </si>
  <si>
    <t>Banggai</t>
  </si>
  <si>
    <t>Bangkalan</t>
  </si>
  <si>
    <t>Bangli</t>
  </si>
  <si>
    <t>Banjar Jabar</t>
  </si>
  <si>
    <t>Banjar Kalsel</t>
  </si>
  <si>
    <t>Banjarbaru</t>
  </si>
  <si>
    <t>Banjarmasin</t>
  </si>
  <si>
    <t>Banjarnegara</t>
  </si>
  <si>
    <t>Bantaeng</t>
  </si>
  <si>
    <t>Bantul</t>
  </si>
  <si>
    <t>Banyu Asin</t>
  </si>
  <si>
    <t>Banyumas</t>
  </si>
  <si>
    <t>Banyuwangi</t>
  </si>
  <si>
    <t>Barito Kuala</t>
  </si>
  <si>
    <t>Barru</t>
  </si>
  <si>
    <t>Batam</t>
  </si>
  <si>
    <t>Batang</t>
  </si>
  <si>
    <t>Batu</t>
  </si>
  <si>
    <t>Bekasi</t>
  </si>
  <si>
    <t>Bengkalis</t>
  </si>
  <si>
    <t>Bengkulu</t>
  </si>
  <si>
    <t>Berau</t>
  </si>
  <si>
    <t>Bima</t>
  </si>
  <si>
    <t>Binjai</t>
  </si>
  <si>
    <t>Bitung</t>
  </si>
  <si>
    <t>Blitar</t>
  </si>
  <si>
    <t>Blora</t>
  </si>
  <si>
    <t>Boalemo</t>
  </si>
  <si>
    <t>Bogor</t>
  </si>
  <si>
    <t>Bojonegoro</t>
  </si>
  <si>
    <t>Bolaang Mongondow</t>
  </si>
  <si>
    <t>Bolaang Mongondow Selatan</t>
  </si>
  <si>
    <t>Bolaang Mongondow Timur</t>
  </si>
  <si>
    <t>Bondowoso</t>
  </si>
  <si>
    <t>Bone Bolango</t>
  </si>
  <si>
    <t>Bontang</t>
  </si>
  <si>
    <t>Boyolali</t>
  </si>
  <si>
    <t>Brebes</t>
  </si>
  <si>
    <t>Bukittinggi</t>
  </si>
  <si>
    <t>Buleleng</t>
  </si>
  <si>
    <t>Bulukumba</t>
  </si>
  <si>
    <t>Ciamis</t>
  </si>
  <si>
    <t>Cianjur</t>
  </si>
  <si>
    <t>Cilacap</t>
  </si>
  <si>
    <t>Cilegon</t>
  </si>
  <si>
    <t>Cimahi</t>
  </si>
  <si>
    <t>Cirebon</t>
  </si>
  <si>
    <t>Curup</t>
  </si>
  <si>
    <t>Deli Serdang</t>
  </si>
  <si>
    <t>Demak</t>
  </si>
  <si>
    <t>Denpasar</t>
  </si>
  <si>
    <t>Depok</t>
  </si>
  <si>
    <t>Donggala A</t>
  </si>
  <si>
    <t>Dumai</t>
  </si>
  <si>
    <t>Enrekang</t>
  </si>
  <si>
    <t>Garut</t>
  </si>
  <si>
    <t>Gerung</t>
  </si>
  <si>
    <t>Gianyar</t>
  </si>
  <si>
    <t>Gorontalo</t>
  </si>
  <si>
    <t>Gorontalo Kota</t>
  </si>
  <si>
    <t>Gowa</t>
  </si>
  <si>
    <t>Gresik</t>
  </si>
  <si>
    <t>Grobogan</t>
  </si>
  <si>
    <t>Hulu Sungai</t>
  </si>
  <si>
    <t>Humbang Hasundutan - Dolok Sanggul</t>
  </si>
  <si>
    <t>Indra Laya</t>
  </si>
  <si>
    <t>Indramayu</t>
  </si>
  <si>
    <t>Jakarta</t>
  </si>
  <si>
    <t>Jambi</t>
  </si>
  <si>
    <t>Jayapura</t>
  </si>
  <si>
    <t>Jember</t>
  </si>
  <si>
    <t>Jembrana</t>
  </si>
  <si>
    <t>Jepara</t>
  </si>
  <si>
    <t>Jombang</t>
  </si>
  <si>
    <t>Kab Batubara - Lima Puluh</t>
  </si>
  <si>
    <t>Kab. Asahan - Kisaran</t>
  </si>
  <si>
    <t>Kab. Karo - Kabanjahe</t>
  </si>
  <si>
    <t>Kab. Labuhan Batu Utara - Aek Kanopan</t>
  </si>
  <si>
    <t>Kab. Langkat - Stabat</t>
  </si>
  <si>
    <t>Kab. Serdang - Berdagai</t>
  </si>
  <si>
    <t>Kab. Simalungun - Siantar</t>
  </si>
  <si>
    <t>Kabupaten Aceh Barat</t>
  </si>
  <si>
    <t>Kabupaten Aceh Besar</t>
  </si>
  <si>
    <t>Kabupaten Aceh Jaya</t>
  </si>
  <si>
    <t>Kabupaten Aceh Tamiang</t>
  </si>
  <si>
    <t>Kabupaten Aceh Tengah</t>
  </si>
  <si>
    <t>Kabupaten Aceh Timur</t>
  </si>
  <si>
    <t>Kabupaten Bangka</t>
  </si>
  <si>
    <t>Kabupaten Bangka Barat</t>
  </si>
  <si>
    <t>Kabupaten Bangka Selatan</t>
  </si>
  <si>
    <t>Kabupaten Bangka Tengah</t>
  </si>
  <si>
    <t>Kabupaten Bengkayang</t>
  </si>
  <si>
    <t>Kabupaten Bireuen</t>
  </si>
  <si>
    <t>Kabupaten Kubu Raya</t>
  </si>
  <si>
    <t>Kabupaten Kupang</t>
  </si>
  <si>
    <t>Kabupaten Landak</t>
  </si>
  <si>
    <t>Kabupaten Pidie</t>
  </si>
  <si>
    <t>Kabupaten Sambas</t>
  </si>
  <si>
    <t>Kampar</t>
  </si>
  <si>
    <t>Karanganyar</t>
  </si>
  <si>
    <t>Karangasem</t>
  </si>
  <si>
    <t>Karawang</t>
  </si>
  <si>
    <t>Kayuagung</t>
  </si>
  <si>
    <t>Kebumen</t>
  </si>
  <si>
    <t>Kediri</t>
  </si>
  <si>
    <t>Kendal</t>
  </si>
  <si>
    <t>Kendari</t>
  </si>
  <si>
    <t>Kepahiang</t>
  </si>
  <si>
    <t>Kerom</t>
  </si>
  <si>
    <t>Ketapang</t>
  </si>
  <si>
    <t>Klaten</t>
  </si>
  <si>
    <t>Klungkung</t>
  </si>
  <si>
    <t>Kolaka</t>
  </si>
  <si>
    <t>Konawe B</t>
  </si>
  <si>
    <t>Konawe Selatan</t>
  </si>
  <si>
    <t>Kota Banda Aceh</t>
  </si>
  <si>
    <t>Kota Baru</t>
  </si>
  <si>
    <t>Kota Lhokseumawe</t>
  </si>
  <si>
    <t>Kota Subulussalam</t>
  </si>
  <si>
    <t>Kota Tanjung Balai</t>
  </si>
  <si>
    <t>Kota Tebing Tinggi</t>
  </si>
  <si>
    <t>Kotamobagu</t>
  </si>
  <si>
    <t>Kudus</t>
  </si>
  <si>
    <t>Kuningan</t>
  </si>
  <si>
    <t>Kupang</t>
  </si>
  <si>
    <t>Kutai Kertanegara</t>
  </si>
  <si>
    <t>Labuan Bajo</t>
  </si>
  <si>
    <t>Lahat</t>
  </si>
  <si>
    <t>Lamongan</t>
  </si>
  <si>
    <t>Lampung</t>
  </si>
  <si>
    <t>Lima Puluh Koto</t>
  </si>
  <si>
    <t>Lubuk Linggau</t>
  </si>
  <si>
    <t>Lumajang</t>
  </si>
  <si>
    <t>Luwu 1</t>
  </si>
  <si>
    <t>Madiun</t>
  </si>
  <si>
    <t>Magelang</t>
  </si>
  <si>
    <t>Magetan</t>
  </si>
  <si>
    <t>Majalengka</t>
  </si>
  <si>
    <t>Majene</t>
  </si>
  <si>
    <t>Makassar</t>
  </si>
  <si>
    <t>Malang</t>
  </si>
  <si>
    <t>Mamuju</t>
  </si>
  <si>
    <t>Mamuju Utra</t>
  </si>
  <si>
    <t>Manado</t>
  </si>
  <si>
    <t>Manggar</t>
  </si>
  <si>
    <t>Maros</t>
  </si>
  <si>
    <t>Mataram</t>
  </si>
  <si>
    <t>Medan</t>
  </si>
  <si>
    <t>Merauke</t>
  </si>
  <si>
    <t>Metro</t>
  </si>
  <si>
    <t>Minahasa</t>
  </si>
  <si>
    <t>Minahasa Selatan</t>
  </si>
  <si>
    <t>Minahasa Tenggara</t>
  </si>
  <si>
    <t>Minahasa Utara</t>
  </si>
  <si>
    <t>Mojokerto</t>
  </si>
  <si>
    <t>Muara Enim</t>
  </si>
  <si>
    <t>N</t>
  </si>
  <si>
    <t>Nganjuk</t>
  </si>
  <si>
    <t>Ngawi</t>
  </si>
  <si>
    <t>Pacitan</t>
  </si>
  <si>
    <t>Padang</t>
  </si>
  <si>
    <t>Padang Panjang</t>
  </si>
  <si>
    <t>Padang Pariaman</t>
  </si>
  <si>
    <t>Pagar Alam</t>
  </si>
  <si>
    <t>Palangkaraya</t>
  </si>
  <si>
    <t>Palembang</t>
  </si>
  <si>
    <t>Palopo</t>
  </si>
  <si>
    <t>Palu</t>
  </si>
  <si>
    <t>Pamekasan</t>
  </si>
  <si>
    <t>Pangandaran</t>
  </si>
  <si>
    <t>Pangkal Pinang</t>
  </si>
  <si>
    <t>Pangkalan Bun</t>
  </si>
  <si>
    <t>Pangkep</t>
  </si>
  <si>
    <t>Parepare</t>
  </si>
  <si>
    <t>Pariaman</t>
  </si>
  <si>
    <t>Parugi Moutong</t>
  </si>
  <si>
    <t>Pasir Selatan</t>
  </si>
  <si>
    <t>Pasuruan</t>
  </si>
  <si>
    <t>Pati</t>
  </si>
  <si>
    <t>Payakumbuh</t>
  </si>
  <si>
    <t>Pekalongan</t>
  </si>
  <si>
    <t>Pekanbaru</t>
  </si>
  <si>
    <t>Pelalawan</t>
  </si>
  <si>
    <t>Pemalang</t>
  </si>
  <si>
    <t>Penajam Pasir Utara</t>
  </si>
  <si>
    <t>Pesawaran</t>
  </si>
  <si>
    <t>Pirang</t>
  </si>
  <si>
    <t>Polewali Mandar</t>
  </si>
  <si>
    <t>Ponorogo</t>
  </si>
  <si>
    <t>Pontianak</t>
  </si>
  <si>
    <t>Prabumulih</t>
  </si>
  <si>
    <t>Praya</t>
  </si>
  <si>
    <t>Pringsewu</t>
  </si>
  <si>
    <t>Probolinggo</t>
  </si>
  <si>
    <t>Pulang Pisau</t>
  </si>
  <si>
    <t>Purbalingga</t>
  </si>
  <si>
    <t>Purwakarta</t>
  </si>
  <si>
    <t>Purworejo</t>
  </si>
  <si>
    <t>Rembang</t>
  </si>
  <si>
    <t>Rokan Hilir</t>
  </si>
  <si>
    <t>Rokan Hulu</t>
  </si>
  <si>
    <t>Roteng</t>
  </si>
  <si>
    <t>Sabang</t>
  </si>
  <si>
    <t>Salatiga</t>
  </si>
  <si>
    <t>Samarinda</t>
  </si>
  <si>
    <t>Sampang</t>
  </si>
  <si>
    <t>Sampit</t>
  </si>
  <si>
    <t>Sangatta</t>
  </si>
  <si>
    <t>Sarolangun</t>
  </si>
  <si>
    <t>Selong</t>
  </si>
  <si>
    <t>Semarang</t>
  </si>
  <si>
    <t>Serang</t>
  </si>
  <si>
    <t>Siak</t>
  </si>
  <si>
    <t>Sidoarjo</t>
  </si>
  <si>
    <t>Sidrap</t>
  </si>
  <si>
    <t>Sigi</t>
  </si>
  <si>
    <t>Singkawang</t>
  </si>
  <si>
    <t>Situbondo</t>
  </si>
  <si>
    <t>Sleman</t>
  </si>
  <si>
    <t>Solo</t>
  </si>
  <si>
    <t>Solok</t>
  </si>
  <si>
    <t>Soppeng</t>
  </si>
  <si>
    <t>Sorong</t>
  </si>
  <si>
    <t>Sragen</t>
  </si>
  <si>
    <t>Subang</t>
  </si>
  <si>
    <t>Sukabumi</t>
  </si>
  <si>
    <t>Sukadana</t>
  </si>
  <si>
    <t>Sukoharjo</t>
  </si>
  <si>
    <t>Sumbawa Besar</t>
  </si>
  <si>
    <t>Sumedang</t>
  </si>
  <si>
    <t>Sumenep</t>
  </si>
  <si>
    <t>Surabaya</t>
  </si>
  <si>
    <t>Tabalong</t>
  </si>
  <si>
    <t>Tabanan</t>
  </si>
  <si>
    <t>Takalar</t>
  </si>
  <si>
    <t>Tana Toraja</t>
  </si>
  <si>
    <t>Tanah Datar</t>
  </si>
  <si>
    <t>Tanah Laut</t>
  </si>
  <si>
    <t>Tanah Tumbu</t>
  </si>
  <si>
    <t>Tangerang</t>
  </si>
  <si>
    <t>Tanjung</t>
  </si>
  <si>
    <t>Tanjung Pandan</t>
  </si>
  <si>
    <t>Tanjung Pinang</t>
  </si>
  <si>
    <t>Tanjung Selor</t>
  </si>
  <si>
    <t>Tapin</t>
  </si>
  <si>
    <t>Tarakan</t>
  </si>
  <si>
    <t>Tarutung</t>
  </si>
  <si>
    <t>Tasikmalaya</t>
  </si>
  <si>
    <t>Tegal</t>
  </si>
  <si>
    <t>Temanggung</t>
  </si>
  <si>
    <t>Tenggarong</t>
  </si>
  <si>
    <t>Ternate</t>
  </si>
  <si>
    <t>Timor Tengah Selatan</t>
  </si>
  <si>
    <t>Toba Samosir</t>
  </si>
  <si>
    <t>Tomohon</t>
  </si>
  <si>
    <t>Trenggalek</t>
  </si>
  <si>
    <t>Tuban</t>
  </si>
  <si>
    <t>Tulang Bawang</t>
  </si>
  <si>
    <t>Tulungagung</t>
  </si>
  <si>
    <t>Wajo Sengkang</t>
  </si>
  <si>
    <t>Wates</t>
  </si>
  <si>
    <t>Wonogiri</t>
  </si>
  <si>
    <t>Wonosari</t>
  </si>
  <si>
    <t>Wonosobo</t>
  </si>
  <si>
    <t>Yogyakarta</t>
  </si>
  <si>
    <t>Subcity Code</t>
  </si>
  <si>
    <t>Grab City Level (Territory)</t>
  </si>
  <si>
    <t>Grab Subcity (Territory)</t>
  </si>
  <si>
    <t>Grab Territory (EastWest/Jabo)</t>
  </si>
  <si>
    <t>Density</t>
  </si>
  <si>
    <t>Regional GDP</t>
  </si>
  <si>
    <t>Expenditure Per Capita</t>
  </si>
  <si>
    <t>Sumber data</t>
  </si>
  <si>
    <t>TAM</t>
  </si>
  <si>
    <t>C048</t>
  </si>
  <si>
    <t>East</t>
  </si>
  <si>
    <t>Y</t>
  </si>
  <si>
    <t>C053</t>
  </si>
  <si>
    <t>C136</t>
  </si>
  <si>
    <t>C138</t>
  </si>
  <si>
    <t>C169</t>
  </si>
  <si>
    <t>West</t>
  </si>
  <si>
    <t>C177</t>
  </si>
  <si>
    <t>C223</t>
  </si>
  <si>
    <t>C001</t>
  </si>
  <si>
    <t>Bali</t>
  </si>
  <si>
    <t>C012</t>
  </si>
  <si>
    <t>C030</t>
  </si>
  <si>
    <t>C041</t>
  </si>
  <si>
    <t>C045</t>
  </si>
  <si>
    <t>C055</t>
  </si>
  <si>
    <t>C064</t>
  </si>
  <si>
    <t>C107</t>
  </si>
  <si>
    <t>C134</t>
  </si>
  <si>
    <t>C139</t>
  </si>
  <si>
    <t>C151</t>
  </si>
  <si>
    <t>C159</t>
  </si>
  <si>
    <t>C188</t>
  </si>
  <si>
    <t>Aceh</t>
  </si>
  <si>
    <t>C195</t>
  </si>
  <si>
    <t>C239</t>
  </si>
  <si>
    <t>C249</t>
  </si>
  <si>
    <t>C260</t>
  </si>
  <si>
    <t>C004</t>
  </si>
  <si>
    <t>C005</t>
  </si>
  <si>
    <t>C017</t>
  </si>
  <si>
    <t>C023</t>
  </si>
  <si>
    <t>C027</t>
  </si>
  <si>
    <t>C036</t>
  </si>
  <si>
    <t>C054</t>
  </si>
  <si>
    <t>C056</t>
  </si>
  <si>
    <t>C059</t>
  </si>
  <si>
    <t>C060</t>
  </si>
  <si>
    <t>C084</t>
  </si>
  <si>
    <t>C087</t>
  </si>
  <si>
    <t>C088</t>
  </si>
  <si>
    <t>C091</t>
  </si>
  <si>
    <t>C111</t>
  </si>
  <si>
    <t>C123</t>
  </si>
  <si>
    <t>C135</t>
  </si>
  <si>
    <t>C137</t>
  </si>
  <si>
    <t>C141</t>
  </si>
  <si>
    <t>C158</t>
  </si>
  <si>
    <t>C163</t>
  </si>
  <si>
    <t>C168</t>
  </si>
  <si>
    <t>C171</t>
  </si>
  <si>
    <t>C204</t>
  </si>
  <si>
    <t>C212</t>
  </si>
  <si>
    <t>C214</t>
  </si>
  <si>
    <t>C221</t>
  </si>
  <si>
    <t>C226</t>
  </si>
  <si>
    <t>C228</t>
  </si>
  <si>
    <t>C229</t>
  </si>
  <si>
    <t>C231</t>
  </si>
  <si>
    <t>C233</t>
  </si>
  <si>
    <t>C245</t>
  </si>
  <si>
    <t>C247</t>
  </si>
  <si>
    <t>C253</t>
  </si>
  <si>
    <t>C256</t>
  </si>
  <si>
    <t>C273</t>
  </si>
  <si>
    <t>C002</t>
  </si>
  <si>
    <t>C003</t>
  </si>
  <si>
    <t>C006</t>
  </si>
  <si>
    <t>C007</t>
  </si>
  <si>
    <t>C008</t>
  </si>
  <si>
    <t>C009</t>
  </si>
  <si>
    <t>C010</t>
  </si>
  <si>
    <t>C011</t>
  </si>
  <si>
    <t>C013</t>
  </si>
  <si>
    <t>C014</t>
  </si>
  <si>
    <t>C015</t>
  </si>
  <si>
    <t>C016</t>
  </si>
  <si>
    <t>C018</t>
  </si>
  <si>
    <t>C019</t>
  </si>
  <si>
    <t>C020</t>
  </si>
  <si>
    <t>C021</t>
  </si>
  <si>
    <t>C022</t>
  </si>
  <si>
    <t>C024</t>
  </si>
  <si>
    <t>C025</t>
  </si>
  <si>
    <t>C026</t>
  </si>
  <si>
    <t>C028</t>
  </si>
  <si>
    <t>C029</t>
  </si>
  <si>
    <t>C031</t>
  </si>
  <si>
    <t>C032</t>
  </si>
  <si>
    <t>C033</t>
  </si>
  <si>
    <t>C034</t>
  </si>
  <si>
    <t>C035</t>
  </si>
  <si>
    <t>C037</t>
  </si>
  <si>
    <t>C038</t>
  </si>
  <si>
    <t>C039</t>
  </si>
  <si>
    <t>C040</t>
  </si>
  <si>
    <t>C042</t>
  </si>
  <si>
    <t>C043</t>
  </si>
  <si>
    <t>C044</t>
  </si>
  <si>
    <t>C046</t>
  </si>
  <si>
    <t>C047</t>
  </si>
  <si>
    <t>C049</t>
  </si>
  <si>
    <t>C050</t>
  </si>
  <si>
    <t>C051</t>
  </si>
  <si>
    <t>C052</t>
  </si>
  <si>
    <t>C057</t>
  </si>
  <si>
    <t>C058</t>
  </si>
  <si>
    <t>C061</t>
  </si>
  <si>
    <t>C062</t>
  </si>
  <si>
    <t>C063</t>
  </si>
  <si>
    <t>C065</t>
  </si>
  <si>
    <t>C066</t>
  </si>
  <si>
    <t>C067</t>
  </si>
  <si>
    <t>C068</t>
  </si>
  <si>
    <t>C069</t>
  </si>
  <si>
    <t>C070</t>
  </si>
  <si>
    <t>C071</t>
  </si>
  <si>
    <t>C072</t>
  </si>
  <si>
    <t>C073</t>
  </si>
  <si>
    <t>C074</t>
  </si>
  <si>
    <t>C075</t>
  </si>
  <si>
    <t>C076</t>
  </si>
  <si>
    <t>C077</t>
  </si>
  <si>
    <t>C078</t>
  </si>
  <si>
    <t>C079</t>
  </si>
  <si>
    <t>C080</t>
  </si>
  <si>
    <t>C081</t>
  </si>
  <si>
    <t>C082</t>
  </si>
  <si>
    <t>C083</t>
  </si>
  <si>
    <t>C085</t>
  </si>
  <si>
    <t>C086</t>
  </si>
  <si>
    <t>C089</t>
  </si>
  <si>
    <t>C090</t>
  </si>
  <si>
    <t>C092</t>
  </si>
  <si>
    <t>C093</t>
  </si>
  <si>
    <t>C094</t>
  </si>
  <si>
    <t>C095</t>
  </si>
  <si>
    <t>C096</t>
  </si>
  <si>
    <t>C097</t>
  </si>
  <si>
    <t>C098</t>
  </si>
  <si>
    <t>C099</t>
  </si>
  <si>
    <t>C100</t>
  </si>
  <si>
    <t>C101</t>
  </si>
  <si>
    <t>C102</t>
  </si>
  <si>
    <t>C103</t>
  </si>
  <si>
    <t>C104</t>
  </si>
  <si>
    <t>C105</t>
  </si>
  <si>
    <t>C106</t>
  </si>
  <si>
    <t>C108</t>
  </si>
  <si>
    <t>C109</t>
  </si>
  <si>
    <t>C110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</si>
  <si>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</si>
  <si>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</si>
  <si>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</si>
  <si>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</si>
  <si>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</si>
  <si>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</si>
  <si>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</si>
  <si>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</si>
  <si>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</si>
  <si>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</si>
  <si>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</si>
  <si>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</si>
  <si>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</si>
  <si>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</si>
  <si>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</si>
  <si>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</si>
  <si>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</si>
  <si>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</si>
  <si>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</si>
  <si>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</si>
  <si>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</si>
  <si>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C140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</si>
  <si>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</si>
  <si>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</si>
  <si>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</si>
  <si>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</si>
  <si>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</si>
  <si>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</si>
  <si>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</si>
  <si>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</si>
  <si>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</si>
  <si>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C152</t>
  </si>
  <si>
    <t>C153</t>
  </si>
  <si>
    <t>C154</t>
  </si>
  <si>
    <t>C155</t>
  </si>
  <si>
    <t>C156</t>
  </si>
  <si>
    <t>C157</t>
  </si>
  <si>
    <t>C160</t>
  </si>
  <si>
    <t>C161</t>
  </si>
  <si>
    <t>C162</t>
  </si>
  <si>
    <t>C164</t>
  </si>
  <si>
    <t>C165</t>
  </si>
  <si>
    <t>C166</t>
  </si>
  <si>
    <t>C167</t>
  </si>
  <si>
    <t>C170</t>
  </si>
  <si>
    <t>C172</t>
  </si>
  <si>
    <t>C173</t>
  </si>
  <si>
    <t>C174</t>
  </si>
  <si>
    <t>C175</t>
  </si>
  <si>
    <t>C176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</si>
  <si>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</si>
  <si>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</si>
  <si>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</si>
  <si>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</si>
  <si>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</si>
  <si>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</si>
  <si>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</si>
  <si>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</si>
  <si>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</si>
  <si>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</si>
  <si>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C189</t>
  </si>
  <si>
    <t>C190</t>
  </si>
  <si>
    <t>C191</t>
  </si>
  <si>
    <t>C192</t>
  </si>
  <si>
    <t>Balige</t>
  </si>
  <si>
    <t>C193</t>
  </si>
  <si>
    <t>C194</t>
  </si>
  <si>
    <t>C196</t>
  </si>
  <si>
    <t>C197</t>
  </si>
  <si>
    <t>C198</t>
  </si>
  <si>
    <t>C199</t>
  </si>
  <si>
    <t>C200</t>
  </si>
  <si>
    <t>C201</t>
  </si>
  <si>
    <t>C202</t>
  </si>
  <si>
    <t>C203</t>
  </si>
  <si>
    <t>C205</t>
  </si>
  <si>
    <t>C206</t>
  </si>
  <si>
    <t>C207</t>
  </si>
  <si>
    <t>C208</t>
  </si>
  <si>
    <t>C209</t>
  </si>
  <si>
    <t>C210</t>
  </si>
  <si>
    <t>C211</t>
  </si>
  <si>
    <t>C213</t>
  </si>
  <si>
    <t>C215</t>
  </si>
  <si>
    <t>C216</t>
  </si>
  <si>
    <t>C217</t>
  </si>
  <si>
    <t>C218</t>
  </si>
  <si>
    <t>C219</t>
  </si>
  <si>
    <t>C220</t>
  </si>
  <si>
    <t>C222</t>
  </si>
  <si>
    <t>C224</t>
  </si>
  <si>
    <t>C225</t>
  </si>
  <si>
    <t>C227</t>
  </si>
  <si>
    <t>C230</t>
  </si>
  <si>
    <t>C232</t>
  </si>
  <si>
    <t>C234</t>
  </si>
  <si>
    <t>C235</t>
  </si>
  <si>
    <t>C236</t>
  </si>
  <si>
    <t>C237</t>
  </si>
  <si>
    <t>C238</t>
  </si>
  <si>
    <t>C240</t>
  </si>
  <si>
    <t>C241</t>
  </si>
  <si>
    <t>C242</t>
  </si>
  <si>
    <t>C243</t>
  </si>
  <si>
    <t>C244</t>
  </si>
  <si>
    <t>C246</t>
  </si>
  <si>
    <t>C248</t>
  </si>
  <si>
    <t>C250</t>
  </si>
  <si>
    <t>C251</t>
  </si>
  <si>
    <t>C252</t>
  </si>
  <si>
    <t>C254</t>
  </si>
  <si>
    <t>C255</t>
  </si>
  <si>
    <t>C257</t>
  </si>
  <si>
    <t>C258</t>
  </si>
  <si>
    <t>C259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</si>
  <si>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</si>
  <si>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</si>
  <si>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</si>
  <si>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</si>
  <si>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</si>
  <si>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</si>
  <si>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</si>
  <si>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</si>
  <si>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</si>
  <si>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</si>
  <si>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</si>
  <si>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</si>
  <si>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C274</t>
  </si>
  <si>
    <t>Internet Penetration, 2019</t>
  </si>
  <si>
    <t>Passenger Cars</t>
  </si>
  <si>
    <t>Bus</t>
  </si>
  <si>
    <t>Trucks</t>
  </si>
  <si>
    <t>Motorbikes</t>
  </si>
  <si>
    <t>All Motor Vehicle</t>
  </si>
  <si>
    <t>GDP (IDR Bil)</t>
  </si>
  <si>
    <t>ID</t>
  </si>
  <si>
    <t>INDONESIA</t>
  </si>
  <si>
    <t>Grab Area/Region (Territory)</t>
  </si>
  <si>
    <t>Grab City Level (Food)</t>
  </si>
  <si>
    <t>Grab Subcity (Food)</t>
  </si>
  <si>
    <t>Does Grab exist? (Y/N)</t>
  </si>
  <si>
    <t>Does JC Car exist? (Y/N)</t>
  </si>
  <si>
    <t>Does JC Bike exist? (Y/N)</t>
  </si>
  <si>
    <t>Does JC Food exist? (Y/N)</t>
  </si>
  <si>
    <t>Does JC Express (Send) exist? (Y/N)</t>
  </si>
  <si>
    <t>Does any other player exist? Maxim, InDriver and Local (Y/N)</t>
  </si>
  <si>
    <t>Name any local players</t>
  </si>
  <si>
    <t>Sumatera</t>
  </si>
  <si>
    <t>Maxim, Indriver, OkeJek</t>
  </si>
  <si>
    <t>Maxim, Indriver, OkeJek, ShopeeFood, Mudigo</t>
  </si>
  <si>
    <t>Maxim, Indriver, OkeJek, AdaJaket</t>
  </si>
  <si>
    <t>Maxim</t>
  </si>
  <si>
    <t>Maxim, Indriver</t>
  </si>
  <si>
    <t>Maxim, Indriver, ShopeeFood</t>
  </si>
  <si>
    <t>OJIN</t>
  </si>
  <si>
    <t>MAXIM</t>
  </si>
  <si>
    <t>Shopee food, MAXIM</t>
  </si>
  <si>
    <t>GoKobum</t>
  </si>
  <si>
    <t>Shopeefood , MAXIM</t>
  </si>
  <si>
    <t>Jabo</t>
  </si>
  <si>
    <t>West Java</t>
  </si>
  <si>
    <t>Maxim, InDriver, AKAD, Jekdes, Okejek</t>
  </si>
  <si>
    <t>Nujek, Ngojek</t>
  </si>
  <si>
    <t>Maxim, InDriver</t>
  </si>
  <si>
    <t>InDriver, Jajap Garut</t>
  </si>
  <si>
    <t>Maxim, ShoopeeFood</t>
  </si>
  <si>
    <t>Maxim, Indriver, Shopee Food</t>
  </si>
  <si>
    <t>Gowar, Godelivery</t>
  </si>
  <si>
    <t>Indriver</t>
  </si>
  <si>
    <t>Indriver, ELD, FCD</t>
  </si>
  <si>
    <t>BDO</t>
  </si>
  <si>
    <t>Maxim, InDriver, ShoopeeFood</t>
  </si>
  <si>
    <t>Central Java</t>
  </si>
  <si>
    <t>Central Java - SRG</t>
  </si>
  <si>
    <t>KlikGo, Travelo.Id</t>
  </si>
  <si>
    <t>Maxim, InDriver, KlikGo, Shopee Food</t>
  </si>
  <si>
    <t>NuJek, InDriver, KlikGo, Travelo.Id</t>
  </si>
  <si>
    <t>DIY - JOG</t>
  </si>
  <si>
    <t>InDriver</t>
  </si>
  <si>
    <t>Klik Go, Travelo.id</t>
  </si>
  <si>
    <t>InDriver, Shopee Food, Travelo.Id, Anterin</t>
  </si>
  <si>
    <t>shopee</t>
  </si>
  <si>
    <t>maxim,shopee,indriver,my avin</t>
  </si>
  <si>
    <t>kamisatu</t>
  </si>
  <si>
    <t>Shopee Food</t>
  </si>
  <si>
    <t>Maxim, InDriver, Shopee Food</t>
  </si>
  <si>
    <t>InDriver, Travelo.Id</t>
  </si>
  <si>
    <t>NuJek</t>
  </si>
  <si>
    <t>IndoJek</t>
  </si>
  <si>
    <t>Maxim, Shopee Food</t>
  </si>
  <si>
    <t>East Java</t>
  </si>
  <si>
    <t>Bali Nusra</t>
  </si>
  <si>
    <t>JEM</t>
  </si>
  <si>
    <t>TAB</t>
  </si>
  <si>
    <t>BAD</t>
  </si>
  <si>
    <t>GIA</t>
  </si>
  <si>
    <t>KLG</t>
  </si>
  <si>
    <t>BAN</t>
  </si>
  <si>
    <t>KSM</t>
  </si>
  <si>
    <t>BUL</t>
  </si>
  <si>
    <t>DPS</t>
  </si>
  <si>
    <t>GRG</t>
  </si>
  <si>
    <t>PYA</t>
  </si>
  <si>
    <t>SLG</t>
  </si>
  <si>
    <t>SMB</t>
  </si>
  <si>
    <t>AMI</t>
  </si>
  <si>
    <t>KKP</t>
  </si>
  <si>
    <t>KPG</t>
  </si>
  <si>
    <t>Kalimantan &amp; ROI</t>
  </si>
  <si>
    <t>Sulawesi</t>
  </si>
  <si>
    <t>KBG</t>
  </si>
  <si>
    <t>MHS</t>
  </si>
  <si>
    <t>MNS</t>
  </si>
  <si>
    <t>MHU</t>
  </si>
  <si>
    <t>MDC</t>
  </si>
  <si>
    <t>BIT</t>
  </si>
  <si>
    <t>THN</t>
  </si>
  <si>
    <t>PLW</t>
  </si>
  <si>
    <t>BLK</t>
  </si>
  <si>
    <t>GOA</t>
  </si>
  <si>
    <t>MRS</t>
  </si>
  <si>
    <t>BAR</t>
  </si>
  <si>
    <t>SKG</t>
  </si>
  <si>
    <t>PIN</t>
  </si>
  <si>
    <t>RTP</t>
  </si>
  <si>
    <t>MKS</t>
  </si>
  <si>
    <t>KOTA PAREPARE</t>
  </si>
  <si>
    <t>PRE</t>
  </si>
  <si>
    <t>PLP</t>
  </si>
  <si>
    <t>KWS</t>
  </si>
  <si>
    <t>KDI</t>
  </si>
  <si>
    <t>GTK</t>
  </si>
  <si>
    <t>BLO</t>
  </si>
  <si>
    <t>GTO</t>
  </si>
  <si>
    <t>MJU</t>
  </si>
  <si>
    <t>Do we exist? (Y/N)</t>
  </si>
  <si>
    <t>Kabupaten Simeulue</t>
  </si>
  <si>
    <t>Kabupaten Aceh Singkil</t>
  </si>
  <si>
    <t>Kabupaten Aceh Selatan</t>
  </si>
  <si>
    <t>Kabupaten Aceh Tenggara</t>
  </si>
  <si>
    <t>Kabupaten Aceh Utara</t>
  </si>
  <si>
    <t>Kabupaten Aceh Barat Daya</t>
  </si>
  <si>
    <t>Kabupaten Gayo Lues</t>
  </si>
  <si>
    <t>Kabupaten Nagan Raya</t>
  </si>
  <si>
    <t>Kabupaten Bener Meriah</t>
  </si>
  <si>
    <t>Kabupaten Pidie Jaya</t>
  </si>
  <si>
    <t>Kota Sabang</t>
  </si>
  <si>
    <t>Kota Langsa</t>
  </si>
  <si>
    <t>Banjar</t>
  </si>
  <si>
    <t>NuJek, InDriver, KlikGo</t>
  </si>
  <si>
    <t>COUNTA of Kab/Kota Code</t>
  </si>
  <si>
    <t>Bali Nusra Total</t>
  </si>
  <si>
    <t>East Java Total</t>
  </si>
  <si>
    <t>Kalimantan &amp; ROI Total</t>
  </si>
  <si>
    <t>Sulawesi Total</t>
  </si>
  <si>
    <t>DENSITY</t>
  </si>
  <si>
    <t>Logical Framework</t>
  </si>
  <si>
    <t>SUPER HIGH</t>
  </si>
  <si>
    <t>HIGH</t>
  </si>
  <si>
    <t>LOW</t>
  </si>
  <si>
    <t>SUPER LOW</t>
  </si>
  <si>
    <t>Economy</t>
  </si>
  <si>
    <t>514 Cities</t>
  </si>
  <si>
    <t>Density above</t>
  </si>
  <si>
    <t>people per km2</t>
  </si>
  <si>
    <t>Density below &lt;=</t>
  </si>
  <si>
    <t>Super High</t>
  </si>
  <si>
    <t>High</t>
  </si>
  <si>
    <t>(269 subcities)</t>
  </si>
  <si>
    <t># of cities</t>
  </si>
  <si>
    <t>of 514 cities</t>
  </si>
  <si>
    <t>Low</t>
  </si>
  <si>
    <t>Exist</t>
  </si>
  <si>
    <t>Not Exist</t>
  </si>
  <si>
    <t># of population</t>
  </si>
  <si>
    <t>of 272 mil</t>
  </si>
  <si>
    <t>Super Low</t>
  </si>
  <si>
    <t>Total GDP (IDR Bil)</t>
  </si>
  <si>
    <t>of IDR 9,530 T</t>
  </si>
  <si>
    <t># of cities covered ID level</t>
  </si>
  <si>
    <t># of population covered ID level</t>
  </si>
  <si>
    <t># of cities covered in East</t>
  </si>
  <si>
    <t>Under penetrated</t>
  </si>
  <si>
    <t>Competitor exist</t>
  </si>
  <si>
    <t># of population covered in East</t>
  </si>
  <si>
    <t>Averagely penetrated</t>
  </si>
  <si>
    <t>Competitor not exist</t>
  </si>
  <si>
    <t>Highly penetrated</t>
  </si>
  <si>
    <t># of cities covered in West</t>
  </si>
  <si>
    <t># of population covered in West</t>
  </si>
  <si>
    <t># of cities covered in Jabo</t>
  </si>
  <si>
    <t># of population covered in Jabo</t>
  </si>
  <si>
    <t># of cities POV</t>
  </si>
  <si>
    <t>GDP PER CAPITA</t>
  </si>
  <si>
    <t>GDP Per Capita above</t>
  </si>
  <si>
    <t>IDR</t>
  </si>
  <si>
    <t>GDP Per Capita &lt;=</t>
  </si>
  <si>
    <t>Covered</t>
  </si>
  <si>
    <t>SUM of Penduduk</t>
  </si>
  <si>
    <t># of population POV</t>
  </si>
  <si>
    <t>SUM of Population</t>
  </si>
  <si>
    <t>Economy (GDP) POV</t>
  </si>
  <si>
    <t>SUM of Regional GDP (IDR Bil)</t>
  </si>
  <si>
    <t>Tier</t>
  </si>
  <si>
    <t>Population %</t>
  </si>
  <si>
    <t>TAM %</t>
  </si>
  <si>
    <t>GDP (IDR bn)</t>
  </si>
  <si>
    <t>GDP %</t>
  </si>
  <si>
    <t>MTU Oct 2021</t>
  </si>
  <si>
    <t>MTU % to TAM</t>
  </si>
  <si>
    <t>Total</t>
  </si>
  <si>
    <t>Total Tier 2-5</t>
  </si>
  <si>
    <t>514 subcities</t>
  </si>
  <si>
    <t># of subcities</t>
  </si>
  <si>
    <t>of 262 subcities</t>
  </si>
  <si>
    <t>of 242 mil</t>
  </si>
  <si>
    <t>of IDR 8,786 T</t>
  </si>
  <si>
    <t># of subcities covered ID level</t>
  </si>
  <si>
    <t># of subcities covered in East</t>
  </si>
  <si>
    <t># of subcities covered in West</t>
  </si>
  <si>
    <t># of subcities covered in Jabo</t>
  </si>
  <si>
    <t>COUNTA of Grab City Level (Territory)</t>
  </si>
  <si>
    <t>of 514 subcities</t>
  </si>
  <si>
    <t>Population POV</t>
  </si>
  <si>
    <t>Distribution</t>
  </si>
  <si>
    <t>Economy POV (GDP)</t>
  </si>
  <si>
    <t>SUM of Regional GDP</t>
  </si>
  <si>
    <t>gov_province_name</t>
  </si>
  <si>
    <t>gov_city_name</t>
  </si>
  <si>
    <t>grab_territory</t>
  </si>
  <si>
    <t>grab_region</t>
  </si>
  <si>
    <t>grab_city_name</t>
  </si>
  <si>
    <t>grab_subcity_name</t>
  </si>
  <si>
    <t>SUB CITY CODE</t>
  </si>
  <si>
    <t>Aceh Barat</t>
  </si>
  <si>
    <t>ï»¿"city_name"</t>
  </si>
  <si>
    <t>sub_city</t>
  </si>
  <si>
    <t>city_name</t>
  </si>
  <si>
    <t>Aceh Besar</t>
  </si>
  <si>
    <t>ACW</t>
  </si>
  <si>
    <t>Aceh Barat Daya</t>
  </si>
  <si>
    <t>Aceh Jaya</t>
  </si>
  <si>
    <t>ACB</t>
  </si>
  <si>
    <t>ACC</t>
  </si>
  <si>
    <t>Aceh Tamiang</t>
  </si>
  <si>
    <t>ACL</t>
  </si>
  <si>
    <t>Aceh Selatan</t>
  </si>
  <si>
    <t>Aceh Tengah</t>
  </si>
  <si>
    <t>BTJ</t>
  </si>
  <si>
    <t>AMB</t>
  </si>
  <si>
    <t>Aceh Timur</t>
  </si>
  <si>
    <t>Bireuen</t>
  </si>
  <si>
    <t>Aceh Utara</t>
  </si>
  <si>
    <t>Pidie</t>
  </si>
  <si>
    <t>Bener Meriah</t>
  </si>
  <si>
    <t>BLG</t>
  </si>
  <si>
    <t>TRT</t>
  </si>
  <si>
    <t>BPN</t>
  </si>
  <si>
    <t>Nagan Raya</t>
  </si>
  <si>
    <t>Banten</t>
  </si>
  <si>
    <t>SGQ</t>
  </si>
  <si>
    <t>TRG</t>
  </si>
  <si>
    <t>Pidie Jaya</t>
  </si>
  <si>
    <t>Daerah Istimewa Yogyakarta</t>
  </si>
  <si>
    <t>SZH</t>
  </si>
  <si>
    <t>BON</t>
  </si>
  <si>
    <t>SRI</t>
  </si>
  <si>
    <t>BEJ</t>
  </si>
  <si>
    <t>BJY</t>
  </si>
  <si>
    <t>KarangAsem</t>
  </si>
  <si>
    <t>Jawa Barat</t>
  </si>
  <si>
    <t>CJR</t>
  </si>
  <si>
    <t>CMS</t>
  </si>
  <si>
    <t>Kota Denpasar</t>
  </si>
  <si>
    <t>SMD</t>
  </si>
  <si>
    <t>IDM</t>
  </si>
  <si>
    <t>Kota Cilegon</t>
  </si>
  <si>
    <t>KNG</t>
  </si>
  <si>
    <t>Kota Serang</t>
  </si>
  <si>
    <t>CMH</t>
  </si>
  <si>
    <t>Kota Tangerang</t>
  </si>
  <si>
    <t>TSM</t>
  </si>
  <si>
    <t>Kota Tangerang Selatan</t>
  </si>
  <si>
    <t>Lebak</t>
  </si>
  <si>
    <t>PND</t>
  </si>
  <si>
    <t>GRT</t>
  </si>
  <si>
    <t>BJR</t>
  </si>
  <si>
    <t>Pandeglang</t>
  </si>
  <si>
    <t>CBN</t>
  </si>
  <si>
    <t>MJL</t>
  </si>
  <si>
    <t>SNG</t>
  </si>
  <si>
    <t>KWG</t>
  </si>
  <si>
    <t>Bengkulu Tengah</t>
  </si>
  <si>
    <t>SKB</t>
  </si>
  <si>
    <t>Bengkulu Utara</t>
  </si>
  <si>
    <t>PWK</t>
  </si>
  <si>
    <t>Jawa Tengah</t>
  </si>
  <si>
    <t>Kota Bengkulu</t>
  </si>
  <si>
    <t>BNJ</t>
  </si>
  <si>
    <t>Rejang Lebong</t>
  </si>
  <si>
    <t>TAA</t>
  </si>
  <si>
    <t>BAK</t>
  </si>
  <si>
    <t>Seluma</t>
  </si>
  <si>
    <t>TPI</t>
  </si>
  <si>
    <t>Gunung Kidul</t>
  </si>
  <si>
    <t>HSS</t>
  </si>
  <si>
    <t>BDJ</t>
  </si>
  <si>
    <t>Kota Yogyakarta</t>
  </si>
  <si>
    <t>BJB</t>
  </si>
  <si>
    <t>Kulon Progo</t>
  </si>
  <si>
    <t>TBA</t>
  </si>
  <si>
    <t>BTH</t>
  </si>
  <si>
    <t>BKS</t>
  </si>
  <si>
    <t>BIM</t>
  </si>
  <si>
    <t>BMK</t>
  </si>
  <si>
    <t>Cur</t>
  </si>
  <si>
    <t>Dki Jakarta</t>
  </si>
  <si>
    <t>Administrasi Kepulauan Seribu</t>
  </si>
  <si>
    <t>Kota Administrasi Jakarta Barat</t>
  </si>
  <si>
    <t>Kota Administrasi Jakarta Pusat</t>
  </si>
  <si>
    <t>Kota Administrasi Jakarta Selatan</t>
  </si>
  <si>
    <t>TNG</t>
  </si>
  <si>
    <t>Kota Administrasi Jakarta Timur</t>
  </si>
  <si>
    <t>Kota Administrasi Jakarta Utara</t>
  </si>
  <si>
    <t>CLG</t>
  </si>
  <si>
    <t>BGR</t>
  </si>
  <si>
    <t>JKT</t>
  </si>
  <si>
    <t>SRG</t>
  </si>
  <si>
    <t>Kota Gorontalo</t>
  </si>
  <si>
    <t>Kota Jambi</t>
  </si>
  <si>
    <t>DPK</t>
  </si>
  <si>
    <t>Muaro Jambi</t>
  </si>
  <si>
    <t>DJB</t>
  </si>
  <si>
    <t>Jawa Timur</t>
  </si>
  <si>
    <t>SRL</t>
  </si>
  <si>
    <t>Bandung Barat</t>
  </si>
  <si>
    <t>MKQ</t>
  </si>
  <si>
    <t>JAP</t>
  </si>
  <si>
    <t>BLM</t>
  </si>
  <si>
    <t>Kota Bandung</t>
  </si>
  <si>
    <t>Kota Banjar</t>
  </si>
  <si>
    <t>LHT</t>
  </si>
  <si>
    <t>Kota Bekasi</t>
  </si>
  <si>
    <t>PGA</t>
  </si>
  <si>
    <t>Kota Bogor</t>
  </si>
  <si>
    <t>LMG</t>
  </si>
  <si>
    <t>Kota Cimahi</t>
  </si>
  <si>
    <t>PNW</t>
  </si>
  <si>
    <t>Kota Cirebon</t>
  </si>
  <si>
    <t>PRW</t>
  </si>
  <si>
    <t>Kota Depok</t>
  </si>
  <si>
    <t>TKG</t>
  </si>
  <si>
    <t>Kota Sukabumi</t>
  </si>
  <si>
    <t>MET</t>
  </si>
  <si>
    <t>Kota Tasikmalaya</t>
  </si>
  <si>
    <t>LLG</t>
  </si>
  <si>
    <t>Rantepao</t>
  </si>
  <si>
    <t>WTP</t>
  </si>
  <si>
    <t>Watampone</t>
  </si>
  <si>
    <t>Pinrang</t>
  </si>
  <si>
    <t>Waduk Cirata</t>
  </si>
  <si>
    <t>Pare-pare</t>
  </si>
  <si>
    <t>Kalimantan Barat</t>
  </si>
  <si>
    <t>Bengkayang</t>
  </si>
  <si>
    <t>Sengkang</t>
  </si>
  <si>
    <t>Kubu Raya</t>
  </si>
  <si>
    <t>Sambas</t>
  </si>
  <si>
    <t>Kalimantan Selatan</t>
  </si>
  <si>
    <t>Hutan</t>
  </si>
  <si>
    <t>Kalimantan Tengah</t>
  </si>
  <si>
    <t>Kalimantan Timur</t>
  </si>
  <si>
    <t>SRH</t>
  </si>
  <si>
    <t>Kota Magelang</t>
  </si>
  <si>
    <t>Kutai Timur</t>
  </si>
  <si>
    <t>Kota Pekalongan</t>
  </si>
  <si>
    <t>Kepulauan Bangka Belitung</t>
  </si>
  <si>
    <t>Bangka</t>
  </si>
  <si>
    <t>TJB</t>
  </si>
  <si>
    <t>Kota Salatiga</t>
  </si>
  <si>
    <t>STB</t>
  </si>
  <si>
    <t>Kota Semarang</t>
  </si>
  <si>
    <t>Bangka Barat</t>
  </si>
  <si>
    <t>DSG</t>
  </si>
  <si>
    <t>Kota Surakarta</t>
  </si>
  <si>
    <t>Bangka Selatan</t>
  </si>
  <si>
    <t>KIS</t>
  </si>
  <si>
    <t>Bangka Tengah</t>
  </si>
  <si>
    <t>KNO</t>
  </si>
  <si>
    <t>PMS</t>
  </si>
  <si>
    <t>TBT</t>
  </si>
  <si>
    <t>Kota Tegal</t>
  </si>
  <si>
    <t>Nusa Tenggara Barat</t>
  </si>
  <si>
    <t>Kabupaten Bima</t>
  </si>
  <si>
    <t>PRR</t>
  </si>
  <si>
    <t>Sumbawa</t>
  </si>
  <si>
    <t>MRE</t>
  </si>
  <si>
    <t>Nusa Tenggara Timur</t>
  </si>
  <si>
    <t>PDP</t>
  </si>
  <si>
    <t>SLO</t>
  </si>
  <si>
    <t>TND</t>
  </si>
  <si>
    <t>Papua</t>
  </si>
  <si>
    <t>BKT</t>
  </si>
  <si>
    <t>PDG</t>
  </si>
  <si>
    <t>Papua Barat</t>
  </si>
  <si>
    <t>AGA</t>
  </si>
  <si>
    <t>Riau</t>
  </si>
  <si>
    <t>PYH</t>
  </si>
  <si>
    <t>PPA</t>
  </si>
  <si>
    <t>PLK</t>
  </si>
  <si>
    <t>PKN</t>
  </si>
  <si>
    <t>SMQ</t>
  </si>
  <si>
    <t>PLG</t>
  </si>
  <si>
    <t>Sulawesi Barat</t>
  </si>
  <si>
    <t>BNY</t>
  </si>
  <si>
    <t>PBM</t>
  </si>
  <si>
    <t>Mamuju Tengah</t>
  </si>
  <si>
    <t>SGI</t>
  </si>
  <si>
    <t>Sulawesi Selatan</t>
  </si>
  <si>
    <t>BNG</t>
  </si>
  <si>
    <t>Bone</t>
  </si>
  <si>
    <t>BGC</t>
  </si>
  <si>
    <t>PGK</t>
  </si>
  <si>
    <t>DUM</t>
  </si>
  <si>
    <t>KMP</t>
  </si>
  <si>
    <t>Luwu</t>
  </si>
  <si>
    <t>Luwu 2</t>
  </si>
  <si>
    <t>PLA</t>
  </si>
  <si>
    <t>Kota Batu</t>
  </si>
  <si>
    <t>DRI</t>
  </si>
  <si>
    <t>Kota Blitar</t>
  </si>
  <si>
    <t>Luwu Utara</t>
  </si>
  <si>
    <t>PKU</t>
  </si>
  <si>
    <t>Kota Kediri</t>
  </si>
  <si>
    <t>BEN</t>
  </si>
  <si>
    <t>Kota Madiun</t>
  </si>
  <si>
    <t>PNK</t>
  </si>
  <si>
    <t>Kota Malang</t>
  </si>
  <si>
    <t>KTP</t>
  </si>
  <si>
    <t>Kota Mojokerto</t>
  </si>
  <si>
    <t>Kota Pasuruan</t>
  </si>
  <si>
    <t>Toraja Utara</t>
  </si>
  <si>
    <t>KBR</t>
  </si>
  <si>
    <t>Kota Probolinggo</t>
  </si>
  <si>
    <t>Wajo</t>
  </si>
  <si>
    <t>BKY</t>
  </si>
  <si>
    <t>Kota Surabaya</t>
  </si>
  <si>
    <t>Sulawesi Tengah</t>
  </si>
  <si>
    <t>SKW</t>
  </si>
  <si>
    <t>Donggala</t>
  </si>
  <si>
    <t>Donggala B</t>
  </si>
  <si>
    <t>KDL</t>
  </si>
  <si>
    <t>BLA</t>
  </si>
  <si>
    <t>KDS</t>
  </si>
  <si>
    <t>Sulawesi Tenggara</t>
  </si>
  <si>
    <t>DMK</t>
  </si>
  <si>
    <t>Konawe</t>
  </si>
  <si>
    <t>BBS</t>
  </si>
  <si>
    <t>Sulawesi Utara</t>
  </si>
  <si>
    <t>PWT</t>
  </si>
  <si>
    <t>PML</t>
  </si>
  <si>
    <t>PKL</t>
  </si>
  <si>
    <t>BNR</t>
  </si>
  <si>
    <t>PBG</t>
  </si>
  <si>
    <t>PTI</t>
  </si>
  <si>
    <t>TGL</t>
  </si>
  <si>
    <t>Sumatera Barat</t>
  </si>
  <si>
    <t>RBG</t>
  </si>
  <si>
    <t>JPA</t>
  </si>
  <si>
    <t>BTG</t>
  </si>
  <si>
    <t>Sumatera Selatan</t>
  </si>
  <si>
    <t>SLT</t>
  </si>
  <si>
    <t>BMS</t>
  </si>
  <si>
    <t>CLP</t>
  </si>
  <si>
    <t>Sumatera Utara</t>
  </si>
  <si>
    <t>Asahan</t>
  </si>
  <si>
    <t>GRB</t>
  </si>
  <si>
    <t>Kota Pontianak</t>
  </si>
  <si>
    <t>Karo</t>
  </si>
  <si>
    <t>Kota Singkawang</t>
  </si>
  <si>
    <t>BLT</t>
  </si>
  <si>
    <t>SIT</t>
  </si>
  <si>
    <t>Mempawah</t>
  </si>
  <si>
    <t>Langkat</t>
  </si>
  <si>
    <t>SMN</t>
  </si>
  <si>
    <t>Kabupaten Pontianak</t>
  </si>
  <si>
    <t>Simalungun</t>
  </si>
  <si>
    <t>BJN</t>
  </si>
  <si>
    <t>SDA</t>
  </si>
  <si>
    <t>LMO</t>
  </si>
  <si>
    <t>BKL</t>
  </si>
  <si>
    <t>PNG</t>
  </si>
  <si>
    <t>Hulu Sungai Selatan</t>
  </si>
  <si>
    <t>SUB</t>
  </si>
  <si>
    <t>Hulu Sungai Tengah</t>
  </si>
  <si>
    <t>NGW</t>
  </si>
  <si>
    <t>Hulu Sungai Utara</t>
  </si>
  <si>
    <t>MLG</t>
  </si>
  <si>
    <t>Kota Banjar Baru</t>
  </si>
  <si>
    <t>MGT</t>
  </si>
  <si>
    <t>Kota BanjarBaru</t>
  </si>
  <si>
    <t>BYW</t>
  </si>
  <si>
    <t>Kota Banjarmasin</t>
  </si>
  <si>
    <t>LMJ</t>
  </si>
  <si>
    <t>Kotabaru</t>
  </si>
  <si>
    <t>TBN</t>
  </si>
  <si>
    <t>Tanah Bumbu</t>
  </si>
  <si>
    <t>BDW</t>
  </si>
  <si>
    <t>PCT</t>
  </si>
  <si>
    <t>KDR</t>
  </si>
  <si>
    <t>Barito Timur</t>
  </si>
  <si>
    <t>PSR</t>
  </si>
  <si>
    <t>Kota Palangka Raya</t>
  </si>
  <si>
    <t>JBR</t>
  </si>
  <si>
    <t>Kotawaringin Barat</t>
  </si>
  <si>
    <t>MJO</t>
  </si>
  <si>
    <t>BTU</t>
  </si>
  <si>
    <t>Kotawaringin Timur</t>
  </si>
  <si>
    <t>TLG</t>
  </si>
  <si>
    <t>Lamandau</t>
  </si>
  <si>
    <t>GRS</t>
  </si>
  <si>
    <t>PBL</t>
  </si>
  <si>
    <t>Kota Balikpapan</t>
  </si>
  <si>
    <t>PMK</t>
  </si>
  <si>
    <t>Kota Bontang</t>
  </si>
  <si>
    <t>JMB</t>
  </si>
  <si>
    <t>Kota Samarinda</t>
  </si>
  <si>
    <t>TRK</t>
  </si>
  <si>
    <t>Kutai Barat</t>
  </si>
  <si>
    <t>NGJ</t>
  </si>
  <si>
    <t>Kutai Kartanegara</t>
  </si>
  <si>
    <t>MAD</t>
  </si>
  <si>
    <t>TJL</t>
  </si>
  <si>
    <t>TAR</t>
  </si>
  <si>
    <t>TNT</t>
  </si>
  <si>
    <t>TMG</t>
  </si>
  <si>
    <t>MGL</t>
  </si>
  <si>
    <t>Mahakam Hulu</t>
  </si>
  <si>
    <t>WSB</t>
  </si>
  <si>
    <t>Penajam Paser Utara</t>
  </si>
  <si>
    <t>SKH</t>
  </si>
  <si>
    <t>Kalimantan Utara</t>
  </si>
  <si>
    <t>Bulungan</t>
  </si>
  <si>
    <t>KBM</t>
  </si>
  <si>
    <t>Kota Tarakan</t>
  </si>
  <si>
    <t>BYL</t>
  </si>
  <si>
    <t>WTS</t>
  </si>
  <si>
    <t>KYR</t>
  </si>
  <si>
    <t>JOG</t>
  </si>
  <si>
    <t>SRA</t>
  </si>
  <si>
    <t>Belitung</t>
  </si>
  <si>
    <t>BTL</t>
  </si>
  <si>
    <t>Belitung Timur</t>
  </si>
  <si>
    <t>WNS</t>
  </si>
  <si>
    <t>PWR</t>
  </si>
  <si>
    <t>Kota Pangkal Pinang</t>
  </si>
  <si>
    <t>KLA</t>
  </si>
  <si>
    <t>Kepulauan Riau</t>
  </si>
  <si>
    <t>Bintan</t>
  </si>
  <si>
    <t>Kota Jakarta Barat</t>
  </si>
  <si>
    <t>WGR</t>
  </si>
  <si>
    <t>Kota Batam</t>
  </si>
  <si>
    <t>SOC</t>
  </si>
  <si>
    <t>Kota Tanjung Pinang</t>
  </si>
  <si>
    <t>Kota Jakarta Pusat</t>
  </si>
  <si>
    <t>Kota Bandar Lampung</t>
  </si>
  <si>
    <t>Kota Jakarta Selatan</t>
  </si>
  <si>
    <t>Kota Metro</t>
  </si>
  <si>
    <t>Lampung Selatan</t>
  </si>
  <si>
    <t>Kota Jakarta Timur</t>
  </si>
  <si>
    <t>Lampung Tengah</t>
  </si>
  <si>
    <t>Lampung Timur</t>
  </si>
  <si>
    <t>Lampung Utara</t>
  </si>
  <si>
    <t>Kota Jakarta Utara</t>
  </si>
  <si>
    <t>Tulang Bawang Barat</t>
  </si>
  <si>
    <t>Maluku</t>
  </si>
  <si>
    <t>Kota Ambon</t>
  </si>
  <si>
    <t>Maluku Tengah</t>
  </si>
  <si>
    <t>Maluku Utara</t>
  </si>
  <si>
    <t>Kota Ternate</t>
  </si>
  <si>
    <t>Dompu</t>
  </si>
  <si>
    <t>Kota Bima</t>
  </si>
  <si>
    <t>Kota Mataram</t>
  </si>
  <si>
    <t>Lombok Barat</t>
  </si>
  <si>
    <t>Lombok Tengah</t>
  </si>
  <si>
    <t>Lombok Timur</t>
  </si>
  <si>
    <t>Lombok Utara</t>
  </si>
  <si>
    <t>Kota Kupang</t>
  </si>
  <si>
    <t>Manggarai</t>
  </si>
  <si>
    <t>Manggarai Barat</t>
  </si>
  <si>
    <t>Keerom</t>
  </si>
  <si>
    <t>Kota Jayapura</t>
  </si>
  <si>
    <t>Kota Sorong</t>
  </si>
  <si>
    <t>Kota Dumai</t>
  </si>
  <si>
    <t>Kota Pekanbaru</t>
  </si>
  <si>
    <t>Mamuju Utara</t>
  </si>
  <si>
    <t>Kota Makassar</t>
  </si>
  <si>
    <t>Kota Palopo</t>
  </si>
  <si>
    <t>Kota Parepare</t>
  </si>
  <si>
    <t>Pangkajene Dan Kepulauan</t>
  </si>
  <si>
    <t>Sidenreng Rappang</t>
  </si>
  <si>
    <t>Kota Palu</t>
  </si>
  <si>
    <t>Parigi Moutong</t>
  </si>
  <si>
    <t>Kota Baubau</t>
  </si>
  <si>
    <t>Kota Kendari</t>
  </si>
  <si>
    <t>Kota Bitung</t>
  </si>
  <si>
    <t>Kota Kotamobagu</t>
  </si>
  <si>
    <t>Kota Manado</t>
  </si>
  <si>
    <t>Kota Tomohon</t>
  </si>
  <si>
    <t>Kota Bukittinggi</t>
  </si>
  <si>
    <t>Kota Padang</t>
  </si>
  <si>
    <t>Kota Padang Panjang</t>
  </si>
  <si>
    <t>Kota Pariaman</t>
  </si>
  <si>
    <t>Kota Payakumbuh</t>
  </si>
  <si>
    <t>Kota Solok</t>
  </si>
  <si>
    <t>Lima Puluh Kota</t>
  </si>
  <si>
    <t>Pesisir Selatan</t>
  </si>
  <si>
    <t>Kota Lubuklinggau</t>
  </si>
  <si>
    <t>Kota Pagar Alam</t>
  </si>
  <si>
    <t>Kota Palembang</t>
  </si>
  <si>
    <t>Kota Prabumulih</t>
  </si>
  <si>
    <t>Musi Rawas</t>
  </si>
  <si>
    <t>Ogan Ilir</t>
  </si>
  <si>
    <t>Ogan Komering Ilir</t>
  </si>
  <si>
    <t>Batu Bara</t>
  </si>
  <si>
    <t>Danau Toba</t>
  </si>
  <si>
    <t>Humbang Hasundutan</t>
  </si>
  <si>
    <t>Kota Binjai</t>
  </si>
  <si>
    <t>Kota Medan</t>
  </si>
  <si>
    <t>Kota Pematang Siantar</t>
  </si>
  <si>
    <t>Serdang Bedagai</t>
  </si>
  <si>
    <t>Tapanuli Utara</t>
  </si>
  <si>
    <t>Landak</t>
  </si>
  <si>
    <t>If covered, under which city?</t>
  </si>
  <si>
    <t>If covered, under which subcity?</t>
  </si>
  <si>
    <t>Density per km2</t>
  </si>
  <si>
    <t>Expenditure per Capita</t>
  </si>
  <si>
    <t>City Cluster</t>
  </si>
  <si>
    <t>ACEH Total</t>
  </si>
  <si>
    <t>BALI Total</t>
  </si>
  <si>
    <t>BANTEN Total</t>
  </si>
  <si>
    <t>BENGKULU Total</t>
  </si>
  <si>
    <t>DAERAH ISTIMEWA YOGYAKARTA Total</t>
  </si>
  <si>
    <t>DKI JAKARTA Total</t>
  </si>
  <si>
    <t>GORONTALO Total</t>
  </si>
  <si>
    <t>JAMBI Total</t>
  </si>
  <si>
    <t>JAWA BARAT Total</t>
  </si>
  <si>
    <t>JAWA TENGAH Total</t>
  </si>
  <si>
    <t>JAWA TIMUR Total</t>
  </si>
  <si>
    <t>KALIMANTAN BARAT Total</t>
  </si>
  <si>
    <t>KALIMANTAN SELATAN Total</t>
  </si>
  <si>
    <t>KALIMANTAN TENGAH Total</t>
  </si>
  <si>
    <t>KALIMANTAN TIMUR Total</t>
  </si>
  <si>
    <t>KALIMANTAN UTARA Total</t>
  </si>
  <si>
    <t>KEPULAUAN BANGKA BELITUNG Total</t>
  </si>
  <si>
    <t>KEPULAUAN RIAU Total</t>
  </si>
  <si>
    <t>LAMPUNG Total</t>
  </si>
  <si>
    <t>MALUKU Total</t>
  </si>
  <si>
    <t>MALUKU UTARA Total</t>
  </si>
  <si>
    <t>NUSA TENGGARA BARAT Total</t>
  </si>
  <si>
    <t>NUSA TENGGARA TIMUR Total</t>
  </si>
  <si>
    <t>PAPUA Total</t>
  </si>
  <si>
    <t>PAPUA BARAT Total</t>
  </si>
  <si>
    <t>RIAU Total</t>
  </si>
  <si>
    <t>SULAWESI BARAT Total</t>
  </si>
  <si>
    <t>SULAWESI SELATAN Total</t>
  </si>
  <si>
    <t>SULAWESI TENGAH Total</t>
  </si>
  <si>
    <t>SULAWESI TENGGARA Total</t>
  </si>
  <si>
    <t>SULAWESI UTARA Total</t>
  </si>
  <si>
    <t>SUMATERA BARAT Total</t>
  </si>
  <si>
    <t>SUMATERA SELATAN Total</t>
  </si>
  <si>
    <t>SUMATERA UTARA Total</t>
  </si>
  <si>
    <t>All Vertical (including SuperApp)</t>
  </si>
  <si>
    <t>City (Tableau)</t>
  </si>
  <si>
    <t>Subcity (Tableau)</t>
  </si>
  <si>
    <t>Subcity Cluster</t>
  </si>
  <si>
    <t>Population 
(15 - 55)</t>
  </si>
  <si>
    <t>Inet Penetration</t>
  </si>
  <si>
    <t>Total Addresable Market</t>
  </si>
  <si>
    <t>Competitor Exist? (Y/N)</t>
  </si>
  <si>
    <t>Latest Penetration</t>
  </si>
  <si>
    <t>Penetration</t>
  </si>
  <si>
    <t>GB</t>
  </si>
  <si>
    <t>GC</t>
  </si>
  <si>
    <t>GF</t>
  </si>
  <si>
    <t>GE</t>
  </si>
  <si>
    <t>Purwokerto</t>
  </si>
  <si>
    <t>Kab. Samosir - Pangururan</t>
  </si>
  <si>
    <t>Duri</t>
  </si>
  <si>
    <t>Kuantan Singingi</t>
  </si>
  <si>
    <t>Central Java + DIY</t>
  </si>
  <si>
    <t>&lt;All Cities&gt;</t>
  </si>
  <si>
    <t>&lt;All Subcities&gt;</t>
  </si>
  <si>
    <t>&lt;All Regions&gt;</t>
  </si>
  <si>
    <t>GrabBike</t>
  </si>
  <si>
    <t>Subcity</t>
  </si>
  <si>
    <t>GrabCar</t>
  </si>
  <si>
    <t>GrabExpress</t>
  </si>
  <si>
    <t>GrabFood</t>
  </si>
  <si>
    <t>Penduduk</t>
  </si>
  <si>
    <t>30 Juni 2021</t>
  </si>
  <si>
    <t>#REF!</t>
  </si>
  <si>
    <t>(blank)</t>
  </si>
  <si>
    <t>(blank)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</si>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</sst>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0"/>
    <numFmt numFmtId="165" formatCode="#,##0.0000"/>
    <numFmt numFmtId="166" formatCode="0.000"/>
    <numFmt numFmtId="167" formatCode="0.0%"/>
    <numFmt numFmtId="168" formatCode="[$IDR ]#,##0"/>
    <numFmt numFmtId="169" formatCode="&quot; &quot;mmm&quot; &quot;yy"/>
  </numFmts>
  <fonts count="22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u/>
      <sz val="10"/>
      <color rgb="FF1155CC"/>
      <name val="Arial"/>
    </font>
    <font>
      <b/>
      <sz val="10"/>
      <color theme="7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b/>
      <sz val="10"/>
      <color rgb="FFFF0000"/>
      <name val="Arial"/>
      <scheme val="minor"/>
    </font>
    <font>
      <b/>
      <sz val="10"/>
      <color rgb="FF333333"/>
      <name val="Arial"/>
    </font>
    <font>
      <sz val="10"/>
      <color rgb="FF333333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color rgb="FF000000"/>
      <name val="Arial"/>
    </font>
    <font>
      <b/>
      <sz val="10"/>
      <color rgb="FFFFFFFF"/>
      <name val="Arial"/>
      <scheme val="minor"/>
    </font>
    <font>
      <sz val="10"/>
      <color rgb="FF0000FF"/>
      <name val="Arial"/>
    </font>
    <font>
      <sz val="11"/>
      <color rgb="FF000000"/>
      <name val="Calibri"/>
    </font>
    <font>
      <sz val="10"/>
      <color rgb="FFFF0000"/>
      <name val="Arial"/>
    </font>
    <font>
      <b/>
      <sz val="10"/>
      <color theme="1"/>
      <name val="Arial"/>
    </font>
    <font>
      <sz val="11"/>
      <color rgb="FF000000"/>
      <name val="Arial"/>
    </font>
    <font>
      <sz val="11"/>
      <color rgb="FF0000FF"/>
      <name val="Arial"/>
    </font>
    <font>
      <u/>
      <sz val="11"/>
      <color rgb="FF000000"/>
      <name val="Arial"/>
    </font>
    <font>
      <sz val="11"/>
      <color rgb="FF0000FF"/>
      <name val="Arial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FFE599"/>
        <bgColor rgb="FFFFE599"/>
      </patternFill>
    </fill>
    <fill>
      <patternFill patternType="solid">
        <fgColor rgb="FF93C47D"/>
        <bgColor rgb="FF93C47D"/>
      </patternFill>
    </fill>
    <fill>
      <patternFill patternType="solid">
        <fgColor rgb="FFDDDDDD"/>
        <bgColor rgb="FFDDDDDD"/>
      </patternFill>
    </fill>
    <fill>
      <patternFill patternType="solid">
        <fgColor rgb="FFF4CCCC"/>
        <bgColor rgb="FFF4CCCC"/>
      </patternFill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6F6F6"/>
        <bgColor rgb="FFF6F6F6"/>
      </patternFill>
    </fill>
    <fill>
      <patternFill patternType="solid">
        <fgColor rgb="FFFCE5CD"/>
        <bgColor rgb="FFFCE5CD"/>
      </patternFill>
    </fill>
    <fill>
      <patternFill patternType="solid">
        <fgColor rgb="FF3D85C6"/>
        <bgColor rgb="FF3D85C6"/>
      </patternFill>
    </fill>
    <fill>
      <patternFill patternType="solid">
        <fgColor rgb="FF45818E"/>
        <bgColor rgb="FF45818E"/>
      </patternFill>
    </fill>
    <fill>
      <patternFill patternType="solid">
        <fgColor rgb="FFE69138"/>
        <bgColor rgb="FFE69138"/>
      </patternFill>
    </fill>
    <fill>
      <patternFill patternType="solid">
        <fgColor rgb="FFCC0000"/>
        <bgColor rgb="FFCC0000"/>
      </patternFill>
    </fill>
    <fill>
      <patternFill patternType="solid">
        <fgColor rgb="FF999999"/>
        <bgColor rgb="FF999999"/>
      </patternFill>
    </fill>
    <fill>
      <patternFill patternType="solid">
        <fgColor rgb="FFCFE2F3"/>
        <bgColor rgb="FFCFE2F3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  <fill>
      <patternFill patternType="solid">
        <fgColor rgb="FFEA9999"/>
        <bgColor rgb="FFEA9999"/>
      </patternFill>
    </fill>
    <fill>
      <patternFill patternType="solid">
        <fgColor rgb="FF000000"/>
        <bgColor rgb="FF000000"/>
      </patternFill>
    </fill>
    <fill>
      <patternFill patternType="solid">
        <fgColor rgb="FF57BB8A"/>
        <bgColor rgb="FF57BB8A"/>
      </patternFill>
    </fill>
    <fill>
      <patternFill patternType="solid">
        <fgColor rgb="FFE7F9EF"/>
        <bgColor rgb="FFE7F9EF"/>
      </patternFill>
    </fill>
    <fill>
      <patternFill patternType="solid">
        <fgColor rgb="FFC9DAF8"/>
        <bgColor rgb="FFC9DAF8"/>
      </patternFill>
    </fill>
    <fill>
      <patternFill patternType="solid">
        <fgColor theme="7"/>
        <bgColor theme="7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A2C4C9"/>
        <bgColor rgb="FFA2C4C9"/>
      </patternFill>
    </fill>
    <fill>
      <patternFill patternType="solid">
        <fgColor rgb="FFF9CB9C"/>
        <bgColor rgb="FFF9CB9C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18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2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2" fillId="4" borderId="0" xfId="0" applyFont="1" applyFill="1" applyAlignment="1">
      <alignment wrapText="1"/>
    </xf>
    <xf numFmtId="164" fontId="2" fillId="4" borderId="0" xfId="0" applyNumberFormat="1" applyFont="1" applyFill="1" applyAlignment="1">
      <alignment wrapText="1"/>
    </xf>
    <xf numFmtId="0" fontId="2" fillId="5" borderId="0" xfId="0" applyFont="1" applyFill="1" applyAlignment="1">
      <alignment wrapText="1"/>
    </xf>
    <xf numFmtId="165" fontId="2" fillId="4" borderId="0" xfId="0" applyNumberFormat="1" applyFont="1" applyFill="1" applyAlignment="1">
      <alignment wrapText="1"/>
    </xf>
    <xf numFmtId="4" fontId="2" fillId="5" borderId="0" xfId="0" applyNumberFormat="1" applyFont="1" applyFill="1" applyAlignment="1">
      <alignment wrapText="1"/>
    </xf>
    <xf numFmtId="1" fontId="2" fillId="2" borderId="0" xfId="0" applyNumberFormat="1" applyFont="1" applyFill="1" applyAlignment="1">
      <alignment wrapText="1"/>
    </xf>
    <xf numFmtId="3" fontId="1" fillId="0" borderId="0" xfId="0" applyNumberFormat="1" applyFont="1"/>
    <xf numFmtId="164" fontId="1" fillId="0" borderId="0" xfId="0" applyNumberFormat="1" applyFont="1"/>
    <xf numFmtId="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" fontId="1" fillId="0" borderId="0" xfId="0" applyNumberFormat="1" applyFont="1"/>
    <xf numFmtId="0" fontId="1" fillId="6" borderId="0" xfId="0" applyFont="1" applyFill="1"/>
    <xf numFmtId="3" fontId="1" fillId="6" borderId="0" xfId="0" applyNumberFormat="1" applyFont="1" applyFill="1"/>
    <xf numFmtId="164" fontId="1" fillId="6" borderId="0" xfId="0" applyNumberFormat="1" applyFont="1" applyFill="1"/>
    <xf numFmtId="165" fontId="1" fillId="6" borderId="0" xfId="0" applyNumberFormat="1" applyFont="1" applyFill="1"/>
    <xf numFmtId="4" fontId="1" fillId="6" borderId="0" xfId="0" applyNumberFormat="1" applyFont="1" applyFill="1"/>
    <xf numFmtId="166" fontId="1" fillId="6" borderId="0" xfId="0" applyNumberFormat="1" applyFont="1" applyFill="1"/>
    <xf numFmtId="1" fontId="1" fillId="6" borderId="0" xfId="0" applyNumberFormat="1" applyFont="1" applyFill="1"/>
    <xf numFmtId="0" fontId="2" fillId="7" borderId="0" xfId="0" applyFont="1" applyFill="1" applyAlignment="1">
      <alignment wrapText="1"/>
    </xf>
    <xf numFmtId="4" fontId="2" fillId="4" borderId="0" xfId="0" applyNumberFormat="1" applyFont="1" applyFill="1" applyAlignment="1">
      <alignment wrapText="1"/>
    </xf>
    <xf numFmtId="0" fontId="2" fillId="8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8" fillId="7" borderId="0" xfId="0" applyFont="1" applyFill="1" applyAlignment="1">
      <alignment horizontal="left" vertical="center" wrapText="1"/>
    </xf>
    <xf numFmtId="0" fontId="8" fillId="7" borderId="0" xfId="0" applyFont="1" applyFill="1" applyAlignment="1">
      <alignment horizontal="right" vertical="center" wrapText="1"/>
    </xf>
    <xf numFmtId="0" fontId="2" fillId="7" borderId="0" xfId="0" applyFont="1" applyFill="1" applyAlignment="1">
      <alignment vertical="center" wrapText="1"/>
    </xf>
    <xf numFmtId="0" fontId="9" fillId="10" borderId="0" xfId="0" applyFont="1" applyFill="1" applyAlignment="1">
      <alignment horizontal="left" vertical="top" wrapText="1"/>
    </xf>
    <xf numFmtId="0" fontId="9" fillId="10" borderId="2" xfId="0" applyFont="1" applyFill="1" applyBorder="1" applyAlignment="1">
      <alignment horizontal="left" vertical="top" wrapText="1"/>
    </xf>
    <xf numFmtId="0" fontId="9" fillId="10" borderId="2" xfId="0" applyFont="1" applyFill="1" applyBorder="1" applyAlignment="1">
      <alignment horizontal="right" vertical="top"/>
    </xf>
    <xf numFmtId="3" fontId="9" fillId="10" borderId="2" xfId="0" applyNumberFormat="1" applyFont="1" applyFill="1" applyBorder="1" applyAlignment="1">
      <alignment horizontal="right" vertical="top" wrapText="1"/>
    </xf>
    <xf numFmtId="4" fontId="9" fillId="10" borderId="2" xfId="0" applyNumberFormat="1" applyFont="1" applyFill="1" applyBorder="1" applyAlignment="1">
      <alignment horizontal="right" vertical="top" wrapText="1"/>
    </xf>
    <xf numFmtId="0" fontId="9" fillId="11" borderId="2" xfId="0" applyFont="1" applyFill="1" applyBorder="1" applyAlignment="1">
      <alignment horizontal="left" vertical="top" wrapText="1"/>
    </xf>
    <xf numFmtId="0" fontId="9" fillId="11" borderId="2" xfId="0" applyFont="1" applyFill="1" applyBorder="1" applyAlignment="1">
      <alignment horizontal="right" vertical="top"/>
    </xf>
    <xf numFmtId="3" fontId="9" fillId="11" borderId="2" xfId="0" applyNumberFormat="1" applyFont="1" applyFill="1" applyBorder="1" applyAlignment="1">
      <alignment horizontal="right" vertical="top" wrapText="1"/>
    </xf>
    <xf numFmtId="4" fontId="9" fillId="11" borderId="2" xfId="0" applyNumberFormat="1" applyFont="1" applyFill="1" applyBorder="1" applyAlignment="1">
      <alignment horizontal="right" vertical="top" wrapText="1"/>
    </xf>
    <xf numFmtId="0" fontId="10" fillId="0" borderId="0" xfId="0" applyFont="1"/>
    <xf numFmtId="0" fontId="11" fillId="2" borderId="0" xfId="0" applyFont="1" applyFill="1" applyAlignment="1">
      <alignment wrapText="1"/>
    </xf>
    <xf numFmtId="0" fontId="10" fillId="9" borderId="0" xfId="0" applyFont="1" applyFill="1"/>
    <xf numFmtId="0" fontId="10" fillId="12" borderId="0" xfId="0" applyFont="1" applyFill="1"/>
    <xf numFmtId="0" fontId="10" fillId="8" borderId="0" xfId="0" applyFont="1" applyFill="1"/>
    <xf numFmtId="0" fontId="10" fillId="0" borderId="1" xfId="0" applyFont="1" applyBorder="1"/>
    <xf numFmtId="0" fontId="10" fillId="10" borderId="0" xfId="0" applyFont="1" applyFill="1"/>
    <xf numFmtId="9" fontId="1" fillId="0" borderId="0" xfId="0" applyNumberFormat="1" applyFont="1"/>
    <xf numFmtId="167" fontId="1" fillId="0" borderId="0" xfId="0" applyNumberFormat="1" applyFont="1"/>
    <xf numFmtId="0" fontId="2" fillId="17" borderId="0" xfId="0" applyFont="1" applyFill="1"/>
    <xf numFmtId="0" fontId="1" fillId="17" borderId="0" xfId="0" applyFont="1" applyFill="1"/>
    <xf numFmtId="3" fontId="2" fillId="18" borderId="0" xfId="0" applyNumberFormat="1" applyFont="1" applyFill="1"/>
    <xf numFmtId="3" fontId="2" fillId="19" borderId="0" xfId="0" applyNumberFormat="1" applyFont="1" applyFill="1"/>
    <xf numFmtId="0" fontId="2" fillId="12" borderId="0" xfId="0" applyFont="1" applyFill="1"/>
    <xf numFmtId="0" fontId="2" fillId="6" borderId="0" xfId="0" applyFont="1" applyFill="1"/>
    <xf numFmtId="0" fontId="1" fillId="4" borderId="0" xfId="0" applyFont="1" applyFill="1"/>
    <xf numFmtId="0" fontId="1" fillId="0" borderId="0" xfId="0" applyFont="1" applyAlignment="1">
      <alignment horizontal="center"/>
    </xf>
    <xf numFmtId="0" fontId="1" fillId="20" borderId="0" xfId="0" applyFont="1" applyFill="1"/>
    <xf numFmtId="0" fontId="1" fillId="21" borderId="0" xfId="0" applyFont="1" applyFill="1"/>
    <xf numFmtId="3" fontId="2" fillId="12" borderId="0" xfId="0" applyNumberFormat="1" applyFont="1" applyFill="1"/>
    <xf numFmtId="3" fontId="2" fillId="6" borderId="0" xfId="0" applyNumberFormat="1" applyFont="1" applyFill="1"/>
    <xf numFmtId="9" fontId="2" fillId="0" borderId="0" xfId="0" applyNumberFormat="1" applyFont="1"/>
    <xf numFmtId="0" fontId="1" fillId="22" borderId="0" xfId="0" applyFont="1" applyFill="1"/>
    <xf numFmtId="10" fontId="1" fillId="0" borderId="0" xfId="0" applyNumberFormat="1" applyFont="1"/>
    <xf numFmtId="3" fontId="2" fillId="0" borderId="0" xfId="0" applyNumberFormat="1" applyFont="1"/>
    <xf numFmtId="10" fontId="2" fillId="0" borderId="0" xfId="0" applyNumberFormat="1" applyFont="1"/>
    <xf numFmtId="0" fontId="12" fillId="0" borderId="0" xfId="0" applyFont="1"/>
    <xf numFmtId="0" fontId="14" fillId="10" borderId="0" xfId="0" applyFont="1" applyFill="1"/>
    <xf numFmtId="0" fontId="14" fillId="24" borderId="0" xfId="0" applyFont="1" applyFill="1"/>
    <xf numFmtId="0" fontId="10" fillId="24" borderId="0" xfId="0" applyFont="1" applyFill="1"/>
    <xf numFmtId="0" fontId="2" fillId="24" borderId="0" xfId="0" applyFont="1" applyFill="1"/>
    <xf numFmtId="0" fontId="15" fillId="0" borderId="0" xfId="0" applyFont="1"/>
    <xf numFmtId="0" fontId="16" fillId="0" borderId="0" xfId="0" applyFont="1"/>
    <xf numFmtId="0" fontId="2" fillId="25" borderId="0" xfId="0" applyFont="1" applyFill="1" applyAlignment="1">
      <alignment wrapText="1"/>
    </xf>
    <xf numFmtId="0" fontId="2" fillId="25" borderId="0" xfId="0" applyFont="1" applyFill="1"/>
    <xf numFmtId="0" fontId="1" fillId="25" borderId="0" xfId="0" applyFont="1" applyFill="1"/>
    <xf numFmtId="168" fontId="1" fillId="0" borderId="0" xfId="0" applyNumberFormat="1" applyFon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169" fontId="17" fillId="0" borderId="0" xfId="0" applyNumberFormat="1" applyFont="1" applyAlignment="1">
      <alignment horizontal="left"/>
    </xf>
    <xf numFmtId="167" fontId="17" fillId="0" borderId="0" xfId="0" applyNumberFormat="1" applyFont="1" applyAlignment="1">
      <alignment horizontal="left"/>
    </xf>
    <xf numFmtId="10" fontId="17" fillId="0" borderId="0" xfId="0" applyNumberFormat="1" applyFont="1" applyAlignment="1">
      <alignment horizontal="left"/>
    </xf>
    <xf numFmtId="9" fontId="17" fillId="0" borderId="0" xfId="0" applyNumberFormat="1" applyFont="1" applyAlignment="1">
      <alignment horizontal="left"/>
    </xf>
    <xf numFmtId="0" fontId="2" fillId="20" borderId="0" xfId="0" applyFont="1" applyFill="1" applyAlignment="1">
      <alignment horizontal="left"/>
    </xf>
    <xf numFmtId="0" fontId="17" fillId="20" borderId="0" xfId="0" applyFont="1" applyFill="1" applyAlignment="1">
      <alignment horizontal="left"/>
    </xf>
    <xf numFmtId="167" fontId="17" fillId="20" borderId="0" xfId="0" applyNumberFormat="1" applyFont="1" applyFill="1" applyAlignment="1">
      <alignment horizontal="left"/>
    </xf>
    <xf numFmtId="169" fontId="17" fillId="20" borderId="0" xfId="0" applyNumberFormat="1" applyFont="1" applyFill="1" applyAlignment="1">
      <alignment horizontal="left"/>
    </xf>
    <xf numFmtId="169" fontId="17" fillId="26" borderId="0" xfId="0" applyNumberFormat="1" applyFont="1" applyFill="1" applyAlignment="1">
      <alignment horizontal="left"/>
    </xf>
    <xf numFmtId="0" fontId="17" fillId="26" borderId="0" xfId="0" applyFont="1" applyFill="1" applyAlignment="1">
      <alignment horizontal="left"/>
    </xf>
    <xf numFmtId="0" fontId="2" fillId="27" borderId="0" xfId="0" applyFont="1" applyFill="1"/>
    <xf numFmtId="0" fontId="17" fillId="27" borderId="0" xfId="0" applyFont="1" applyFill="1" applyAlignment="1">
      <alignment horizontal="left"/>
    </xf>
    <xf numFmtId="0" fontId="17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3" fontId="19" fillId="8" borderId="0" xfId="0" applyNumberFormat="1" applyFont="1" applyFill="1" applyAlignment="1">
      <alignment horizontal="right"/>
    </xf>
    <xf numFmtId="9" fontId="19" fillId="8" borderId="0" xfId="0" applyNumberFormat="1" applyFont="1" applyFill="1" applyAlignment="1">
      <alignment horizontal="right"/>
    </xf>
    <xf numFmtId="3" fontId="18" fillId="0" borderId="0" xfId="0" applyNumberFormat="1" applyFont="1" applyAlignment="1">
      <alignment horizontal="right"/>
    </xf>
    <xf numFmtId="167" fontId="18" fillId="0" borderId="0" xfId="0" applyNumberFormat="1" applyFont="1" applyAlignment="1">
      <alignment horizontal="right"/>
    </xf>
    <xf numFmtId="3" fontId="18" fillId="0" borderId="0" xfId="0" applyNumberFormat="1" applyFont="1" applyAlignment="1">
      <alignment horizontal="right" wrapText="1"/>
    </xf>
    <xf numFmtId="10" fontId="1" fillId="0" borderId="0" xfId="0" applyNumberFormat="1" applyFont="1" applyAlignment="1">
      <alignment horizontal="right"/>
    </xf>
    <xf numFmtId="0" fontId="20" fillId="0" borderId="0" xfId="0" applyFont="1" applyAlignment="1">
      <alignment horizontal="left"/>
    </xf>
    <xf numFmtId="9" fontId="19" fillId="8" borderId="2" xfId="0" applyNumberFormat="1" applyFont="1" applyFill="1" applyBorder="1" applyAlignment="1">
      <alignment horizontal="right" vertical="top"/>
    </xf>
    <xf numFmtId="0" fontId="18" fillId="0" borderId="0" xfId="0" applyFont="1" applyAlignment="1">
      <alignment horizontal="right"/>
    </xf>
    <xf numFmtId="0" fontId="18" fillId="0" borderId="0" xfId="0" applyFont="1" applyAlignment="1">
      <alignment horizontal="right" wrapText="1"/>
    </xf>
    <xf numFmtId="0" fontId="18" fillId="9" borderId="0" xfId="0" applyFont="1" applyFill="1" applyAlignment="1">
      <alignment horizontal="left"/>
    </xf>
    <xf numFmtId="3" fontId="19" fillId="9" borderId="0" xfId="0" applyNumberFormat="1" applyFont="1" applyFill="1" applyAlignment="1">
      <alignment horizontal="right"/>
    </xf>
    <xf numFmtId="9" fontId="19" fillId="9" borderId="0" xfId="0" applyNumberFormat="1" applyFont="1" applyFill="1" applyAlignment="1">
      <alignment horizontal="right"/>
    </xf>
    <xf numFmtId="3" fontId="18" fillId="9" borderId="0" xfId="0" applyNumberFormat="1" applyFont="1" applyFill="1" applyAlignment="1">
      <alignment horizontal="right"/>
    </xf>
    <xf numFmtId="0" fontId="18" fillId="9" borderId="0" xfId="0" applyFont="1" applyFill="1" applyAlignment="1">
      <alignment horizontal="right"/>
    </xf>
    <xf numFmtId="167" fontId="18" fillId="9" borderId="0" xfId="0" applyNumberFormat="1" applyFont="1" applyFill="1" applyAlignment="1">
      <alignment horizontal="right"/>
    </xf>
    <xf numFmtId="0" fontId="18" fillId="9" borderId="0" xfId="0" applyFont="1" applyFill="1" applyAlignment="1">
      <alignment horizontal="right" wrapText="1"/>
    </xf>
    <xf numFmtId="0" fontId="1" fillId="9" borderId="0" xfId="0" applyFont="1" applyFill="1" applyAlignment="1">
      <alignment horizontal="right"/>
    </xf>
    <xf numFmtId="10" fontId="1" fillId="9" borderId="0" xfId="0" applyNumberFormat="1" applyFont="1" applyFill="1" applyAlignment="1">
      <alignment horizontal="right"/>
    </xf>
    <xf numFmtId="0" fontId="18" fillId="28" borderId="0" xfId="0" applyFont="1" applyFill="1" applyAlignment="1">
      <alignment horizontal="left"/>
    </xf>
    <xf numFmtId="3" fontId="19" fillId="28" borderId="0" xfId="0" applyNumberFormat="1" applyFont="1" applyFill="1" applyAlignment="1">
      <alignment horizontal="right"/>
    </xf>
    <xf numFmtId="9" fontId="19" fillId="28" borderId="0" xfId="0" applyNumberFormat="1" applyFont="1" applyFill="1" applyAlignment="1">
      <alignment horizontal="right"/>
    </xf>
    <xf numFmtId="3" fontId="18" fillId="28" borderId="0" xfId="0" applyNumberFormat="1" applyFont="1" applyFill="1" applyAlignment="1">
      <alignment horizontal="right"/>
    </xf>
    <xf numFmtId="0" fontId="18" fillId="28" borderId="0" xfId="0" applyFont="1" applyFill="1" applyAlignment="1">
      <alignment horizontal="right"/>
    </xf>
    <xf numFmtId="167" fontId="18" fillId="28" borderId="0" xfId="0" applyNumberFormat="1" applyFont="1" applyFill="1" applyAlignment="1">
      <alignment horizontal="right"/>
    </xf>
    <xf numFmtId="0" fontId="18" fillId="28" borderId="0" xfId="0" applyFont="1" applyFill="1" applyAlignment="1">
      <alignment horizontal="right" wrapText="1"/>
    </xf>
    <xf numFmtId="0" fontId="1" fillId="28" borderId="0" xfId="0" applyFont="1" applyFill="1" applyAlignment="1">
      <alignment horizontal="right"/>
    </xf>
    <xf numFmtId="10" fontId="1" fillId="28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3" fontId="1" fillId="0" borderId="0" xfId="0" applyNumberFormat="1" applyFont="1" applyAlignment="1">
      <alignment horizontal="right"/>
    </xf>
    <xf numFmtId="9" fontId="21" fillId="8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 wrapText="1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wrapText="1"/>
    </xf>
    <xf numFmtId="167" fontId="18" fillId="8" borderId="0" xfId="0" applyNumberFormat="1" applyFont="1" applyFill="1" applyAlignment="1">
      <alignment horizontal="right"/>
    </xf>
    <xf numFmtId="0" fontId="1" fillId="28" borderId="0" xfId="0" applyFont="1" applyFill="1"/>
    <xf numFmtId="3" fontId="1" fillId="28" borderId="0" xfId="0" applyNumberFormat="1" applyFont="1" applyFill="1"/>
    <xf numFmtId="9" fontId="1" fillId="28" borderId="0" xfId="0" applyNumberFormat="1" applyFont="1" applyFill="1"/>
    <xf numFmtId="0" fontId="1" fillId="28" borderId="0" xfId="0" applyFont="1" applyFill="1" applyAlignment="1">
      <alignment horizontal="center"/>
    </xf>
    <xf numFmtId="0" fontId="1" fillId="28" borderId="0" xfId="0" applyFont="1" applyFill="1" applyAlignment="1">
      <alignment wrapText="1"/>
    </xf>
    <xf numFmtId="9" fontId="1" fillId="8" borderId="0" xfId="0" applyNumberFormat="1" applyFont="1" applyFill="1"/>
    <xf numFmtId="0" fontId="1" fillId="19" borderId="0" xfId="0" applyFont="1" applyFill="1"/>
    <xf numFmtId="3" fontId="1" fillId="19" borderId="0" xfId="0" applyNumberFormat="1" applyFont="1" applyFill="1"/>
    <xf numFmtId="4" fontId="1" fillId="19" borderId="0" xfId="0" applyNumberFormat="1" applyFont="1" applyFill="1"/>
    <xf numFmtId="1" fontId="1" fillId="19" borderId="0" xfId="0" applyNumberFormat="1" applyFont="1" applyFill="1"/>
    <xf numFmtId="0" fontId="1" fillId="29" borderId="0" xfId="0" applyFont="1" applyFill="1"/>
    <xf numFmtId="3" fontId="1" fillId="29" borderId="0" xfId="0" applyNumberFormat="1" applyFont="1" applyFill="1"/>
    <xf numFmtId="4" fontId="1" fillId="29" borderId="0" xfId="0" applyNumberFormat="1" applyFont="1" applyFill="1"/>
    <xf numFmtId="1" fontId="1" fillId="29" borderId="0" xfId="0" applyNumberFormat="1" applyFont="1" applyFill="1"/>
    <xf numFmtId="0" fontId="1" fillId="30" borderId="0" xfId="0" applyFont="1" applyFill="1"/>
    <xf numFmtId="3" fontId="1" fillId="30" borderId="0" xfId="0" applyNumberFormat="1" applyFont="1" applyFill="1"/>
    <xf numFmtId="4" fontId="1" fillId="30" borderId="0" xfId="0" applyNumberFormat="1" applyFont="1" applyFill="1"/>
    <xf numFmtId="1" fontId="1" fillId="30" borderId="0" xfId="0" applyNumberFormat="1" applyFont="1" applyFill="1"/>
    <xf numFmtId="0" fontId="1" fillId="12" borderId="0" xfId="0" applyFont="1" applyFill="1"/>
    <xf numFmtId="3" fontId="1" fillId="12" borderId="0" xfId="0" applyNumberFormat="1" applyFont="1" applyFill="1"/>
    <xf numFmtId="4" fontId="1" fillId="12" borderId="0" xfId="0" applyNumberFormat="1" applyFont="1" applyFill="1"/>
    <xf numFmtId="1" fontId="1" fillId="12" borderId="0" xfId="0" applyNumberFormat="1" applyFont="1" applyFill="1"/>
    <xf numFmtId="3" fontId="1" fillId="21" borderId="0" xfId="0" applyNumberFormat="1" applyFont="1" applyFill="1"/>
    <xf numFmtId="4" fontId="1" fillId="21" borderId="0" xfId="0" applyNumberFormat="1" applyFont="1" applyFill="1"/>
    <xf numFmtId="1" fontId="1" fillId="21" borderId="0" xfId="0" applyNumberFormat="1" applyFont="1" applyFill="1"/>
    <xf numFmtId="0" fontId="13" fillId="13" borderId="0" xfId="0" applyFont="1" applyFill="1"/>
    <xf numFmtId="0" fontId="0" fillId="0" borderId="0" xfId="0"/>
    <xf numFmtId="0" fontId="13" fillId="14" borderId="0" xfId="0" applyFont="1" applyFill="1"/>
    <xf numFmtId="0" fontId="13" fillId="15" borderId="0" xfId="0" applyFont="1" applyFill="1"/>
    <xf numFmtId="0" fontId="13" fillId="16" borderId="0" xfId="0" applyFont="1" applyFill="1"/>
    <xf numFmtId="0" fontId="13" fillId="23" borderId="0" xfId="0" applyFont="1" applyFill="1" applyAlignment="1">
      <alignment horizontal="center"/>
    </xf>
    <xf numFmtId="0" fontId="0" fillId="0" borderId="3" xfId="0" pivotButton="1" applyBorder="1"/>
    <xf numFmtId="0" fontId="0" fillId="0" borderId="4" xfId="0" applyBorder="1"/>
    <xf numFmtId="0" fontId="0" fillId="0" borderId="3" xfId="0" applyBorder="1"/>
    <xf numFmtId="0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NumberFormat="1" applyBorder="1"/>
    <xf numFmtId="0" fontId="0" fillId="0" borderId="11" xfId="0" pivotButton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3" xfId="0" applyNumberFormat="1" applyBorder="1"/>
    <xf numFmtId="0" fontId="0" fillId="0" borderId="13" xfId="0" applyNumberFormat="1" applyBorder="1"/>
    <xf numFmtId="0" fontId="0" fillId="0" borderId="6" xfId="0" applyNumberFormat="1" applyBorder="1"/>
    <xf numFmtId="0" fontId="0" fillId="0" borderId="0" xfId="0" applyNumberFormat="1"/>
    <xf numFmtId="0" fontId="0" fillId="0" borderId="9" xfId="0" applyNumberFormat="1" applyBorder="1"/>
    <xf numFmtId="0" fontId="0" fillId="0" borderId="14" xfId="0" applyNumberFormat="1" applyBorder="1"/>
  </cellXfs>
  <cellStyles count="1">
    <cellStyle name="Normal" xfId="0" builtinId="0"/>
  </cellStyles>
  <dxfs count="7">
    <dxf>
      <fill>
        <patternFill patternType="solid">
          <fgColor rgb="FFFFF2CC"/>
          <bgColor rgb="FFFFF2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FF2CC"/>
          <bgColor rgb="FFFFF2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acroeconomy%20Data%20for%20Territory%20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Macroeconomy%20Data%20for%20Territory%20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y setyoso" refreshedDate="45060.438588078701" refreshedVersion="8" recordCount="999" xr:uid="{00000000-000A-0000-FFFF-FFFF02000000}">
  <cacheSource type="worksheet">
    <worksheetSource ref="A1:P1000" sheet="City Mapping" r:id="rId2"/>
  </cacheSource>
  <cacheFields count="16">
    <cacheField name="Provinsi Code" numFmtId="0">
      <sharedItems containsBlank="1"/>
    </cacheField>
    <cacheField name="Provinsi" numFmtId="0">
      <sharedItems containsBlank="1" count="35">
        <s v="ACEH"/>
        <s v="SUMATERA UTARA"/>
        <s v="SUMATERA BARAT"/>
        <s v="RIAU"/>
        <s v="JAMBI"/>
        <s v="SUMATERA SELATAN"/>
        <s v="BENGKULU"/>
        <s v="LAMPUNG"/>
        <s v="KEPULAUAN BANGKA BELITUNG"/>
        <s v="KEPULAUAN RIAU"/>
        <s v="DKI JAKARTA"/>
        <s v="JAWA BARAT"/>
        <s v="JAWA TENGAH"/>
        <s v="DAERAH ISTIMEWA YOGYAKARTA"/>
        <s v="JAWA TIMUR"/>
        <s v="BANTEN"/>
        <s v="BALI"/>
        <s v="NUSA TENGGARA BARAT"/>
        <s v="NUSA TENGGARA TIMUR"/>
        <s v="KALIMANTAN BARAT"/>
        <s v="KALIMANTAN TENGAH"/>
        <s v="KALIMANTAN SELATAN"/>
        <s v="KALIMANTAN TIMUR"/>
        <s v="KALIMANTAN UTARA"/>
        <s v="SULAWESI UTARA"/>
        <s v="SULAWESI TENGAH"/>
        <s v="SULAWESI SELATAN"/>
        <s v="SULAWESI TENGGARA"/>
        <s v="GORONTALO"/>
        <s v="SULAWESI BARAT"/>
        <s v="MALUKU"/>
        <s v="MALUKU UTARA"/>
        <s v="PAPUA BARAT"/>
        <s v="PAPUA"/>
        <m/>
      </sharedItems>
    </cacheField>
    <cacheField name="Kab/Kota Code" numFmtId="0">
      <sharedItems containsBlank="1"/>
    </cacheField>
    <cacheField name="Kab/Kota" numFmtId="0">
      <sharedItems containsBlank="1" count="515">
        <s v="SIMEULUE"/>
        <s v="ACEH SINGKIL"/>
        <s v="ACEH SELATAN"/>
        <s v="ACEH TENGGARA"/>
        <s v="ACEH TIMUR"/>
        <s v="ACEH TENGAH"/>
        <s v="ACEH BARAT"/>
        <s v="ACEH BESAR"/>
        <s v="PIDIE"/>
        <s v="BIREUEN"/>
        <s v="ACEH UTARA"/>
        <s v="ACEH BARAT DAYA"/>
        <s v="GAYO LUES"/>
        <s v="ACEH TAMIANG"/>
        <s v="NAGAN RAYA"/>
        <s v="ACEH JAYA"/>
        <s v="BENER MERIAH"/>
        <s v="PIDIE JAYA"/>
        <s v="KOTA BANDA ACEH"/>
        <s v="KOTA SABANG"/>
        <s v="KOTA LANGSA"/>
        <s v="KOTA LHOKSEUMAWE"/>
        <s v="KOTA SUBULUSSALAM"/>
        <s v="NIAS"/>
        <s v="MANDAILING NATAL"/>
        <s v="TAPANULI SELATAN"/>
        <s v="TAPANULI TENGAH"/>
        <s v="TAPANULI UTARA"/>
        <s v="TOBA SAMOSIR"/>
        <s v="LABUHAN BATU"/>
        <s v="ASAHAN"/>
        <s v="SIMALUNGUN"/>
        <s v="DAIRI"/>
        <s v="KARO"/>
        <s v="DELI SERDANG"/>
        <s v="LANGKAT"/>
        <s v="NIAS SELATAN"/>
        <s v="HUMBANG HASUNDUTAN"/>
        <s v="PAKPAK BHARAT"/>
        <s v="SAMOSIR"/>
        <s v="SERDANG BEDAGAI"/>
        <s v="BATU BARA"/>
        <s v="PADANG LAWAS UTARA"/>
        <s v="PADANG LAWAS"/>
        <s v="LABUHAN BATU SELATAN"/>
        <s v="LABUHAN BATU UTARA"/>
        <s v="NIAS UTARA"/>
        <s v="NIAS BARAT"/>
        <s v="KOTA SIBOLGA"/>
        <s v="KOTA TANJUNG BALAI"/>
        <s v="KOTA PEMATANG SIANTAR"/>
        <s v="KOTA TEBING TINGGI"/>
        <s v="KOTA MEDAN"/>
        <s v="KOTA BINJAI"/>
        <s v="KOTA PADANGSIDIMPUAN"/>
        <s v="KOTA GUNUNGSITOLI"/>
        <s v="KEPULAUAN MENTAWAI"/>
        <s v="PESISIR SELATAN"/>
        <s v="SOLOK"/>
        <s v="SIJUNJUNG"/>
        <s v="TANAH DATAR"/>
        <s v="PADANG PARIAMAN"/>
        <s v="AGAM"/>
        <s v="LIMA PULUH KOTA"/>
        <s v="PASAMAN"/>
        <s v="SOLOK SELATAN"/>
        <s v="DHARMASRAYA"/>
        <s v="PASAMAN BARAT"/>
        <s v="KOTA PADANG"/>
        <s v="KOTA SOLOK"/>
        <s v="KOTA SAWAHLUNTO"/>
        <s v="KOTA PADANG PANJANG"/>
        <s v="KOTA BUKITTINGGI"/>
        <s v="KOTA PAYAKUMBUH"/>
        <s v="KOTA PARIAMAN"/>
        <s v="KUANTAN SINGINGI"/>
        <s v="INDRAGIRI HULU"/>
        <s v="INDRAGIRI HILIR"/>
        <s v="PELALAWAN"/>
        <s v="SIAK"/>
        <s v="KAMPAR"/>
        <s v="ROKAN HULU"/>
        <s v="BENGKALIS"/>
        <s v="ROKAN HILIR"/>
        <s v="KEPULAUAN MERANTI"/>
        <s v="KOTA PEKANBARU"/>
        <s v="KOTA DUMAI"/>
        <s v="KERINCI"/>
        <s v="MERANGIN"/>
        <s v="SAROLANGUN"/>
        <s v="BATANGHARI"/>
        <s v="MUARO JAMBI"/>
        <s v="TANJUNG JABUNG TIMUR"/>
        <s v="TANJUNG JABUNG BARAT"/>
        <s v="TEBO"/>
        <s v="BUNGO"/>
        <s v="KOTA JAMBI"/>
        <s v="KOTA SUNGAI PENUH"/>
        <s v="OGAN KOMERING ULU"/>
        <s v="OGAN KOMERING ILIR"/>
        <s v="MUARA ENIM"/>
        <s v="LAHAT"/>
        <s v="MUSI RAWAS"/>
        <s v="MUSI BANYUASIN"/>
        <s v="BANYUASIN"/>
        <s v="OGAN KOMERING ULU SELATAN"/>
        <s v="OGAN KOMERING ULU TIMUR"/>
        <s v="OGAN ILIR"/>
        <s v="EMPAT LAWANG"/>
        <s v="PENUKAL ABAB LEMATANG ILIR"/>
        <s v="MUSI RAWAS UTARA"/>
        <s v="KOTA PALEMBANG"/>
        <s v="KOTA PRABUMULIH"/>
        <s v="KOTA PAGAR ALAM"/>
        <s v="KOTA LUBUK LINGGAU"/>
        <s v="BENGKULU SELATAN"/>
        <s v="REJANG LEBONG"/>
        <s v="BENGKULU UTARA"/>
        <s v="KAUR"/>
        <s v="SELUMA"/>
        <s v="MUKO-MUKO"/>
        <s v="LEBONG"/>
        <s v="KEPAHIANG"/>
        <s v="BENGKULU TENGAH"/>
        <s v="KOTA BENGKULU"/>
        <s v="LAMPUNG BARAT"/>
        <s v="TANGGAMUS"/>
        <s v="LAMPUNG SELATAN"/>
        <s v="LAMPUNG TIMUR"/>
        <s v="LAMPUNG TENGAH"/>
        <s v="LAMPUNG UTARA"/>
        <s v="WAY KANAN"/>
        <s v="TULANG BAWANG"/>
        <s v="PESAWARAN"/>
        <s v="PRINGSEWU"/>
        <s v="MESUJI"/>
        <s v="TULANG BAWANG BARAT"/>
        <s v="PESISIR BARAT"/>
        <s v="KOTA BANDAR LAMPUNG"/>
        <s v="KOTA METRO"/>
        <s v="BANGKA"/>
        <s v="BELITUNG"/>
        <s v="BANGKA BARAT"/>
        <s v="BANGKA TENGAH"/>
        <s v="BANGKA SELATAN"/>
        <s v="BELITUNG TIMUR"/>
        <s v="KOTA PANGKAL PINANG"/>
        <s v="KARIMUN"/>
        <s v="BINTAN"/>
        <s v="NATUNA"/>
        <s v="LINGGA"/>
        <s v="KEPULAUAN ANAMBAS"/>
        <s v="KOTA BATAM"/>
        <s v="KOTA TANJUNG PINANG"/>
        <s v="ADMINISTRASI KEPULAUAN SERIBU"/>
        <s v="KOTA ADMINISTRASI JAKARTA SELATAN"/>
        <s v="KOTA ADMINISTRASI JAKARTA TIMUR"/>
        <s v="KOTA ADMINISTRASI JAKARTA PUSAT"/>
        <s v="KOTA ADMINISTRASI JAKARTA BARAT"/>
        <s v="KOTA ADMINISTRASI JAKARTA UTARA"/>
        <s v="BOGOR"/>
        <s v="SUKABUMI"/>
        <s v="CIANJUR"/>
        <s v="BANDUNG"/>
        <s v="GARUT"/>
        <s v="TASIKMALAYA"/>
        <s v="CIAMIS"/>
        <s v="KUNINGAN"/>
        <s v="CIREBON"/>
        <s v="MAJALENGKA"/>
        <s v="SUMEDANG"/>
        <s v="INDRAMAYU"/>
        <s v="SUBANG"/>
        <s v="PURWAKARTA"/>
        <s v="KARAWANG"/>
        <s v="BEKASI"/>
        <s v="BANDUNG BARAT"/>
        <s v="PANGANDARAN"/>
        <s v="KOTA BOGOR"/>
        <s v="KOTA SUKABUMI"/>
        <s v="KOTA BANDUNG"/>
        <s v="KOTA CIREBON"/>
        <s v="KOTA BEKASI"/>
        <s v="KOTA DEPOK"/>
        <s v="KOTA CIMAHI"/>
        <s v="KOTA TASIKMALAYA"/>
        <s v="KOTA BANJAR"/>
        <s v="CILACAP"/>
        <s v="BANYUMAS"/>
        <s v="PURBALINGGA"/>
        <s v="BANJARNEGARA"/>
        <s v="KEBUMEN"/>
        <s v="PURWOREJO"/>
        <s v="WONOSOBO"/>
        <s v="MAGELANG"/>
        <s v="BOYOLALI"/>
        <s v="KLATEN"/>
        <s v="SUKOHARJO"/>
        <s v="WONOGIRI"/>
        <s v="KARANGANYAR"/>
        <s v="SRAGEN"/>
        <s v="GROBOGAN"/>
        <s v="BLORA"/>
        <s v="REMBANG"/>
        <s v="PATI"/>
        <s v="KUDUS"/>
        <s v="JEPARA"/>
        <s v="DEMAK"/>
        <s v="SEMARANG"/>
        <s v="TEMANGGUNG"/>
        <s v="KENDAL"/>
        <s v="BATANG"/>
        <s v="PEKALONGAN"/>
        <s v="PEMALANG"/>
        <s v="TEGAL"/>
        <s v="BREBES"/>
        <s v="KOTA MAGELANG"/>
        <s v="KOTA SURAKARTA"/>
        <s v="KOTA SALATIGA"/>
        <s v="KOTA SEMARANG"/>
        <s v="KOTA PEKALONGAN"/>
        <s v="KOTA TEGAL"/>
        <s v="KULON PROGO"/>
        <s v="BANTUL"/>
        <s v="GUNUNG KIDUL"/>
        <s v="SLEMAN"/>
        <s v="KOTA YOGYAKARTA"/>
        <s v="PACITAN"/>
        <s v="PONOROGO"/>
        <s v="TRENGGALEK"/>
        <s v="TULUNGAGUNG"/>
        <s v="BLITAR"/>
        <s v="KEDIRI"/>
        <s v="MALANG"/>
        <s v="LUMAJANG"/>
        <s v="JEMBER"/>
        <s v="BANYUWANGI"/>
        <s v="BONDOWOSO"/>
        <s v="SITUBONDO"/>
        <s v="PROBOLINGGO"/>
        <s v="PASURUAN"/>
        <s v="SIDOARJO"/>
        <s v="MOJOKERTO"/>
        <s v="JOMBANG"/>
        <s v="NGANJUK"/>
        <s v="MADIUN"/>
        <s v="MAGETAN"/>
        <s v="NGAWI"/>
        <s v="BOJONEGORO"/>
        <s v="TUBAN"/>
        <s v="LAMONGAN"/>
        <s v="GRESIK"/>
        <s v="BANGKALAN"/>
        <s v="SAMPANG"/>
        <s v="PAMEKASAN"/>
        <s v="SUMENEP"/>
        <s v="KOTA KEDIRI"/>
        <s v="KOTA BLITAR"/>
        <s v="KOTA MALANG"/>
        <s v="KOTA PROBOLINGGO"/>
        <s v="KOTA PASURUAN"/>
        <s v="KOTA MOJOKERTO"/>
        <s v="KOTA MADIUN"/>
        <s v="KOTA SURABAYA"/>
        <s v="KOTA BATU"/>
        <s v="PANDEGLANG"/>
        <s v="LEBAK"/>
        <s v="TANGERANG"/>
        <s v="SERANG"/>
        <s v="KOTA TANGERANG"/>
        <s v="KOTA CILEGON"/>
        <s v="KOTA SERANG"/>
        <s v="KOTA TANGERANG SELATAN"/>
        <s v="JEMBRANA"/>
        <s v="TABANAN"/>
        <s v="BADUNG"/>
        <s v="GIANYAR"/>
        <s v="KLUNGKUNG"/>
        <s v="BANGLI"/>
        <s v="KARANGASEM"/>
        <s v="BULELENG"/>
        <s v="KOTA DENPASAR"/>
        <s v="LOMBOK BARAT"/>
        <s v="LOMBOK TENGAH"/>
        <s v="LOMBOK TIMUR"/>
        <s v="SUMBAWA"/>
        <s v="DOMPU"/>
        <s v="BIMA"/>
        <s v="SUMBAWA BARAT"/>
        <s v="LOMBOK UTARA"/>
        <s v="KOTA MATARAM"/>
        <s v="KOTA BIMA"/>
        <s v="SUMBA BARAT"/>
        <s v="SUMBA TIMUR"/>
        <s v="KUPANG"/>
        <s v="TIMOR TENGAH SELATAN"/>
        <s v="TIMOR TENGAH UTARA"/>
        <s v="BELU"/>
        <s v="ALOR"/>
        <s v="LEMBATA"/>
        <s v="FLORES TIMUR"/>
        <s v="SIKKA"/>
        <s v="ENDE"/>
        <s v="NGADA"/>
        <s v="MANGGARAI"/>
        <s v="ROTE NDAO"/>
        <s v="MANGGARAI BARAT"/>
        <s v="SUMBA TENGAH"/>
        <s v="SUMBA BARAT DAYA"/>
        <s v="NAGEKEO"/>
        <s v="MANGGARAI TIMUR"/>
        <s v="SABU RAIJUA"/>
        <s v="MALAKA"/>
        <s v="KOTA KUPANG"/>
        <s v="SAMBAS"/>
        <s v="BENGKAYANG"/>
        <s v="LANDAK"/>
        <s v="MEMPAWAH"/>
        <s v="SANGGAU"/>
        <s v="KETAPANG"/>
        <s v="SINTANG"/>
        <s v="KAPUAS HULU"/>
        <s v="SEKADAU"/>
        <s v="MELAWI"/>
        <s v="KAYONG UTARA"/>
        <s v="KUBU RAYA"/>
        <s v="KOTA PONTIANAK"/>
        <s v="KOTA SINGKAWANG"/>
        <s v="KOTAWARINGIN BARAT"/>
        <s v="KOTAWARINGIN TIMUR"/>
        <s v="KAPUAS"/>
        <s v="BARITO SELATAN"/>
        <s v="BARITO UTARA"/>
        <s v="SUKAMARA"/>
        <s v="LAMANDAU"/>
        <s v="SERUYAN"/>
        <s v="KATINGAN"/>
        <s v="PULANG PISAU"/>
        <s v="GUNUNG MAS"/>
        <s v="BARITO TIMUR"/>
        <s v="MURUNG RAYA"/>
        <s v="KOTA PALANGKA RAYA"/>
        <s v="TANAH LAUT"/>
        <s v="KOTABARU"/>
        <s v="BANJAR"/>
        <s v="BARITO KUALA"/>
        <s v="TAPIN"/>
        <s v="HULU SUNGAI SELATAN"/>
        <s v="HULU SUNGAI TENGAH"/>
        <s v="HULU SUNGAI UTARA"/>
        <s v="TABALONG"/>
        <s v="TANAH BUMBU"/>
        <s v="BALANGAN"/>
        <s v="KOTA BANJARMASIN"/>
        <s v="KOTA BANJARBARU"/>
        <s v="PASER"/>
        <s v="KUTAI BARAT"/>
        <s v="KUTAI KARTANEGARA"/>
        <s v="KUTAI TIMUR"/>
        <s v="BERAU"/>
        <s v="PENAJAM PASER UTARA"/>
        <s v="MAHAKAM ULU"/>
        <s v="KOTA BALIKPAPAN"/>
        <s v="KOTA SAMARINDA"/>
        <s v="KOTA BONTANG"/>
        <s v="MALINAU"/>
        <s v="BULUNGAN"/>
        <s v="TANA TIDUNG"/>
        <s v="NUNUKAN"/>
        <s v="KOTA TARAKAN"/>
        <s v="BOLAANG MONGONDOW"/>
        <s v="MINAHASA"/>
        <s v="KEPULAUAN SANGIHE"/>
        <s v="KEPULAUAN TALAUD"/>
        <s v="MINAHASA SELATAN"/>
        <s v="MINAHASA UTARA"/>
        <s v="BOLAANG MONGONDOW UTARA"/>
        <s v="KEPULAUAN SIAU TAGULANDANG BIARO"/>
        <s v="MINAHASA TENGGARA"/>
        <s v="BOLAANG MONGONDOW SELATAN"/>
        <s v="BOLAANG MONGONDOW TIMUR"/>
        <s v="KOTA MANADO"/>
        <s v="KOTA BITUNG"/>
        <s v="KOTA TOMOHON"/>
        <s v="KOTA KOTAMOBAGU"/>
        <s v="BANGGAI KEPULAUAN"/>
        <s v="BANGGAI"/>
        <s v="MOROWALI"/>
        <s v="POSO"/>
        <s v="DONGGALA"/>
        <s v="TOLI-TOLI"/>
        <s v="BUOL"/>
        <s v="PARIGI MOUTONG"/>
        <s v="TOJO UNA-UNA"/>
        <s v="SIGI"/>
        <s v="BANGGAI LAUT"/>
        <s v="MOROWALI UTARA"/>
        <s v="KOTA PALU"/>
        <s v="KEPULAUAN SELAYAR"/>
        <s v="BULUKUMBA"/>
        <s v="BANTAENG"/>
        <s v="JENEPONTO"/>
        <s v="TAKALAR"/>
        <s v="GOWA"/>
        <s v="SINJAI"/>
        <s v="MAROS"/>
        <s v="PANGKAJENE DAN KEPULAUAN"/>
        <s v="BARRU"/>
        <s v="BONE"/>
        <s v="SOPPENG"/>
        <s v="WAJO"/>
        <s v="SIDENRENG RAPPANG"/>
        <s v="PINRANG"/>
        <s v="ENREKANG"/>
        <s v="LUWU"/>
        <s v="TANA TORAJA"/>
        <s v="LUWU UTARA"/>
        <s v="LUWU TIMUR"/>
        <s v="TORAJA UTARA"/>
        <s v="KOTA MAKASSAR"/>
        <s v="KOTA PAREPARE"/>
        <s v="KOTA PALOPO"/>
        <s v="BUTON"/>
        <s v="BUTON TENGAH"/>
        <s v="BUTON SELATAN"/>
        <s v="MUNA"/>
        <s v="MUNA BARAT"/>
        <s v="KONAWE"/>
        <s v="KOLAKA"/>
        <s v="KONAWE SELATAN"/>
        <s v="BOMBANA"/>
        <s v="WAKATOBI"/>
        <s v="KOLAKA UTARA"/>
        <s v="BUTON UTARA"/>
        <s v="KONAWE UTARA"/>
        <s v="KOLAKA TIMUR"/>
        <s v="KONAWE KEPULAUAN"/>
        <s v="KOTA KENDARI"/>
        <s v="KOTA BAU-BAU"/>
        <s v="BOALEMO"/>
        <s v="GORONTALO"/>
        <s v="POHUWATO"/>
        <s v="BONE BOLANGO"/>
        <s v="GORONTALO UTARA"/>
        <s v="KOTA GORONTALO"/>
        <s v="MAJENE"/>
        <s v="POLEWALI MANDAR"/>
        <s v="MAMASA"/>
        <s v="MAMUJU"/>
        <s v="MAMUJU UTARA"/>
        <s v="PASANGKAYU"/>
        <s v="MALUKU TENGGARA BARAT"/>
        <s v="MALUKU TENGGARA"/>
        <s v="MALUKU TENGAH"/>
        <s v="BURU"/>
        <s v="KEPULAUAN ARU"/>
        <s v="SERAM BAGIAN BARAT"/>
        <s v="SERAM BAGIAN TIMUR"/>
        <s v="MALUKU BARAT DAYA"/>
        <s v="BURU SELATAN"/>
        <s v="KOTA AMBON"/>
        <s v="KOTA TUAL"/>
        <s v="HALMAHERA BARAT"/>
        <s v="HALMAHERA TENGAH"/>
        <s v="KEPULAUAN SULA"/>
        <s v="HALMAHERA SELATAN"/>
        <s v="HALMAHERA UTARA"/>
        <s v="HALMAHERA TIMUR"/>
        <s v="PULAU MOROTAI"/>
        <s v="PULAU TALIABU"/>
        <s v="KOTA TERNATE"/>
        <s v="KOTA TIDORE KEPULAUAN"/>
        <s v="FAK-FAK"/>
        <s v="KAIMANA"/>
        <s v="TELUK WONDAMA"/>
        <s v="TELUK BINTUNI"/>
        <s v="MANOKWARI"/>
        <s v="SORONG SELATAN"/>
        <s v="SORONG"/>
        <s v="RAJA AMPAT"/>
        <s v="TAMBRAUW"/>
        <s v="MAYBRAT"/>
        <s v="MANOKWARI SELATAN"/>
        <s v="PEGUNUNGAN ARFAK"/>
        <s v="KOTA SORONG"/>
        <s v="MERAUKE"/>
        <s v="JAYAWIJAYA"/>
        <s v="JAYAPURA"/>
        <s v="NABIRE"/>
        <s v="KEPULAUAN YAPEN"/>
        <s v="BIAK NUMFOR"/>
        <s v="PANIAI"/>
        <s v="PUNCAK JAYA"/>
        <s v="MIMIKA"/>
        <s v="BOVEN DIGOEL"/>
        <s v="MAPPI"/>
        <s v="ASMAT"/>
        <s v="YAHUKIMO"/>
        <s v="PEGUNUNGAN BINTANG"/>
        <s v="TOLIKARA"/>
        <s v="SARMI"/>
        <s v="KEEROM"/>
        <s v="WAROPEN"/>
        <s v="SUPIORI"/>
        <s v="MAMBERAMO RAYA"/>
        <s v="NDUGA"/>
        <s v="LANNY JAYA"/>
        <s v="MAMBERAMO TENGAH"/>
        <s v="YALIMO"/>
        <s v="PUNCAK"/>
        <s v="DOGIYAI"/>
        <s v="INTAN JAYA"/>
        <s v="DEIYAI"/>
        <s v="KOTA JAYAPURA"/>
        <m/>
      </sharedItems>
    </cacheField>
    <cacheField name="Grab Territory (EastWest/Jabo)" numFmtId="0">
      <sharedItems containsBlank="1"/>
    </cacheField>
    <cacheField name="Grab Area/Region (Territory)" numFmtId="0">
      <sharedItems containsBlank="1"/>
    </cacheField>
    <cacheField name="Grab City Level (Territory)" numFmtId="0">
      <sharedItems containsBlank="1" count="46">
        <s v="N"/>
        <s v="Aceh"/>
        <s v="Balige"/>
        <s v="Medan"/>
        <s v="Padang"/>
        <s v="Pekanbaru"/>
        <s v="Jambi"/>
        <s v="Palembang"/>
        <s v="Muara Enim"/>
        <s v="Lahat"/>
        <s v="Lubuk Linggau"/>
        <s v="Curup"/>
        <s v="Bengkulu"/>
        <s v="Lampung"/>
        <s v="Pangkal Pinang"/>
        <s v="Tanjung Pandan"/>
        <s v="Tanjung Pinang"/>
        <s v="Batam"/>
        <s v="Jakarta"/>
        <s v="Bandung"/>
        <s v="Semarang"/>
        <s v="Yogyakarta"/>
        <s v="Surabaya"/>
        <s v="Bali"/>
        <s v="Mataram"/>
        <s v="Sumbawa Besar"/>
        <s v="Bima"/>
        <s v="Kupang"/>
        <s v="Labuan Bajo"/>
        <s v="Pontianak"/>
        <s v="Palangkaraya"/>
        <s v="Banjarmasin"/>
        <s v="Balikpapan"/>
        <s v="Tarakan"/>
        <s v="Kotamobagu"/>
        <s v="Manado"/>
        <s v="Palu"/>
        <s v="Makassar"/>
        <s v="Kendari"/>
        <s v="Gorontalo"/>
        <s v="Mamuju"/>
        <s v="Ambon"/>
        <s v="Ternate"/>
        <s v="Sorong"/>
        <s v="Jayapura"/>
        <m/>
      </sharedItems>
    </cacheField>
    <cacheField name="Grab Subcity (Territory)" numFmtId="0">
      <sharedItems containsBlank="1"/>
    </cacheField>
    <cacheField name="Grab City Level (Food)" numFmtId="0">
      <sharedItems containsBlank="1"/>
    </cacheField>
    <cacheField name="Grab Subcity (Food)" numFmtId="0">
      <sharedItems containsBlank="1"/>
    </cacheField>
    <cacheField name="Does Grab exist? (Y/N)" numFmtId="0">
      <sharedItems containsBlank="1"/>
    </cacheField>
    <cacheField name="Does JC Car exist? (Y/N)" numFmtId="0">
      <sharedItems containsBlank="1"/>
    </cacheField>
    <cacheField name="Does JC Bike exist? (Y/N)" numFmtId="0">
      <sharedItems containsBlank="1"/>
    </cacheField>
    <cacheField name="Does JC Food exist? (Y/N)" numFmtId="0">
      <sharedItems containsBlank="1"/>
    </cacheField>
    <cacheField name="Does JC Express (Send) exist? (Y/N)" numFmtId="0">
      <sharedItems containsBlank="1"/>
    </cacheField>
    <cacheField name="Does any other player exist? Maxim, InDriver and Local (Y/N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y setyoso" refreshedDate="45060.438588541663" refreshedVersion="8" recordCount="999" xr:uid="{00000000-000A-0000-FFFF-FFFF01000000}">
  <cacheSource type="worksheet">
    <worksheetSource ref="A1:Q1000" sheet="City Mapping" r:id="rId2"/>
  </cacheSource>
  <cacheFields count="17">
    <cacheField name="Provinsi Code" numFmtId="0">
      <sharedItems containsBlank="1"/>
    </cacheField>
    <cacheField name="Provinsi" numFmtId="0">
      <sharedItems containsBlank="1" count="35">
        <s v="ACEH"/>
        <s v="SUMATERA UTARA"/>
        <s v="SUMATERA BARAT"/>
        <s v="RIAU"/>
        <s v="JAMBI"/>
        <s v="SUMATERA SELATAN"/>
        <s v="BENGKULU"/>
        <s v="LAMPUNG"/>
        <s v="KEPULAUAN BANGKA BELITUNG"/>
        <s v="KEPULAUAN RIAU"/>
        <s v="DKI JAKARTA"/>
        <s v="JAWA BARAT"/>
        <s v="JAWA TENGAH"/>
        <s v="DAERAH ISTIMEWA YOGYAKARTA"/>
        <s v="JAWA TIMUR"/>
        <s v="BANTEN"/>
        <s v="BALI"/>
        <s v="NUSA TENGGARA BARAT"/>
        <s v="NUSA TENGGARA TIMUR"/>
        <s v="KALIMANTAN BARAT"/>
        <s v="KALIMANTAN TENGAH"/>
        <s v="KALIMANTAN SELATAN"/>
        <s v="KALIMANTAN TIMUR"/>
        <s v="KALIMANTAN UTARA"/>
        <s v="SULAWESI UTARA"/>
        <s v="SULAWESI TENGAH"/>
        <s v="SULAWESI SELATAN"/>
        <s v="SULAWESI TENGGARA"/>
        <s v="GORONTALO"/>
        <s v="SULAWESI BARAT"/>
        <s v="MALUKU"/>
        <s v="MALUKU UTARA"/>
        <s v="PAPUA BARAT"/>
        <s v="PAPUA"/>
        <m/>
      </sharedItems>
    </cacheField>
    <cacheField name="Kab/Kota Code" numFmtId="0">
      <sharedItems containsBlank="1"/>
    </cacheField>
    <cacheField name="Kab/Kota" numFmtId="0">
      <sharedItems containsBlank="1"/>
    </cacheField>
    <cacheField name="Grab Territory (EastWest/Jabo)" numFmtId="0">
      <sharedItems containsBlank="1" count="4">
        <s v="West"/>
        <s v="Jabo"/>
        <s v="East"/>
        <m/>
      </sharedItems>
    </cacheField>
    <cacheField name="Grab Area/Region (Territory)" numFmtId="0">
      <sharedItems containsBlank="1" count="9">
        <s v="Sumatera"/>
        <s v="Jakarta"/>
        <s v="West Java"/>
        <s v="Central Java"/>
        <s v="East Java"/>
        <s v="Bali Nusra"/>
        <s v="Kalimantan &amp; ROI"/>
        <s v="Sulawesi"/>
        <m/>
      </sharedItems>
    </cacheField>
    <cacheField name="Grab City Level (Territory)" numFmtId="0">
      <sharedItems containsBlank="1"/>
    </cacheField>
    <cacheField name="Grab Subcity (Territory)" numFmtId="0">
      <sharedItems containsBlank="1"/>
    </cacheField>
    <cacheField name="Grab City Level (Food)" numFmtId="0">
      <sharedItems containsBlank="1"/>
    </cacheField>
    <cacheField name="Grab Subcity (Food)" numFmtId="0">
      <sharedItems containsBlank="1"/>
    </cacheField>
    <cacheField name="Does Grab exist? (Y/N)" numFmtId="0">
      <sharedItems containsBlank="1" count="3">
        <s v="N"/>
        <s v="Y"/>
        <m/>
      </sharedItems>
    </cacheField>
    <cacheField name="Does JC Car exist? (Y/N)" numFmtId="0">
      <sharedItems containsBlank="1"/>
    </cacheField>
    <cacheField name="Does JC Bike exist? (Y/N)" numFmtId="0">
      <sharedItems containsBlank="1"/>
    </cacheField>
    <cacheField name="Does JC Food exist? (Y/N)" numFmtId="0">
      <sharedItems containsBlank="1"/>
    </cacheField>
    <cacheField name="Does JC Express (Send) exist? (Y/N)" numFmtId="0">
      <sharedItems containsBlank="1"/>
    </cacheField>
    <cacheField name="Does any other player exist? Maxim, InDriver and Local (Y/N)" numFmtId="0">
      <sharedItems containsBlank="1"/>
    </cacheField>
    <cacheField name="Name any local player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y setyoso" refreshedDate="45060.438588773148" refreshedVersion="8" recordCount="991" xr:uid="{00000000-000A-0000-FFFF-FFFF00000000}">
  <cacheSource type="worksheet">
    <worksheetSource ref="A1:Y992" sheet="City Level Data"/>
  </cacheSource>
  <cacheFields count="29">
    <cacheField name="Provinsi Code" numFmtId="0">
      <sharedItems containsBlank="1"/>
    </cacheField>
    <cacheField name="Provinsi" numFmtId="0">
      <sharedItems containsBlank="1"/>
    </cacheField>
    <cacheField name="Provinsi Code2" numFmtId="0">
      <sharedItems containsBlank="1"/>
    </cacheField>
    <cacheField name="Kab/Kota Code" numFmtId="0">
      <sharedItems containsBlank="1"/>
    </cacheField>
    <cacheField name="Kab/Kota" numFmtId="0">
      <sharedItems containsBlank="1"/>
    </cacheField>
    <cacheField name="Kab/Kota Code2" numFmtId="0">
      <sharedItems containsBlank="1"/>
    </cacheField>
    <cacheField name="Grab Territory" numFmtId="0">
      <sharedItems containsBlank="1" count="4">
        <s v="West"/>
        <s v="Jabo"/>
        <s v="East"/>
        <m/>
      </sharedItems>
    </cacheField>
    <cacheField name="Grab City" numFmtId="0">
      <sharedItems containsBlank="1"/>
    </cacheField>
    <cacheField name="Grab Subcity" numFmtId="0">
      <sharedItems containsBlank="1" count="276">
        <s v="N"/>
        <s v="Aceh Singkil"/>
        <s v="Aceh Tenggara"/>
        <s v="Kabupaten Aceh Timur"/>
        <s v="Kabupaten Aceh Tengah"/>
        <s v="Kabupaten Aceh Barat"/>
        <s v="Kabupaten Aceh Besar"/>
        <s v="Kabupaten Pidie"/>
        <s v="Kabupaten Bireuen"/>
        <s v="Kota Subulussalam"/>
        <s v="Kabupaten Aceh Tamiang"/>
        <s v="Kabupaten Aceh Jaya"/>
        <s v="Kota Banda Aceh"/>
        <s v="Sabang"/>
        <s v="Kota Lhokseumawe"/>
        <s v="Tarutung"/>
        <s v="Toba Samosir"/>
        <s v="Kab. Asahan - Kisaran"/>
        <s v="Kab. Simalungun - Siantar"/>
        <s v="Kab. Karo - Kabanjahe"/>
        <s v="Deli Serdang"/>
        <s v="Kab. Langkat - Stabat"/>
        <s v="Humbang Hasundutan - Dolok Sanggul"/>
        <s v="Kab. Serdang - Berdagai"/>
        <s v="Kab Batubara - Lima Puluh"/>
        <s v="Kab. Labuhan Batu Utara - Aek Kanopan"/>
        <s v="Kota Tanjung Balai"/>
        <s v="Kota Tebing Tinggi"/>
        <s v="Medan"/>
        <s v="Binjai"/>
        <s v="Pasir Selatan"/>
        <s v="Solok"/>
        <s v="Tanah Datar"/>
        <s v="Padang Pariaman"/>
        <s v="Agam"/>
        <s v="Lima Puluh Koto"/>
        <s v="Padang"/>
        <s v="Padang Panjang"/>
        <s v="Bukittinggi"/>
        <s v="Payakumbuh"/>
        <s v="Pariaman"/>
        <s v="Pelalawan"/>
        <s v="Siak"/>
        <s v="Kampar"/>
        <s v="Rokan Hulu"/>
        <s v="Bengkalis"/>
        <s v="Rokan Hilir"/>
        <s v="Pekanbaru"/>
        <s v="Dumai"/>
        <s v="Sarolangun"/>
        <s v="Jambi"/>
        <s v="Kayuagung"/>
        <s v="Muara Enim"/>
        <s v="Lahat"/>
        <s v="Lubuk Linggau"/>
        <s v="Banyu Asin"/>
        <s v="Indra Laya"/>
        <s v="Palembang"/>
        <s v="Prabumulih"/>
        <s v="Pagar Alam"/>
        <s v="Curup"/>
        <s v="Bengkulu"/>
        <s v="Kepahiang"/>
        <s v="Bandar Lampung"/>
        <s v="Sukadana"/>
        <s v="Bandar Jaya"/>
        <s v="Lampung"/>
        <s v="Pesawaran"/>
        <s v="Pringsewu"/>
        <s v="Tulang Bawang"/>
        <s v="Metro"/>
        <s v="Kabupaten Bangka"/>
        <s v="Tanjung Pandan"/>
        <s v="Kabupaten Bangka Barat"/>
        <s v="Kabupaten Bangka Tengah"/>
        <s v="Kabupaten Bangka Selatan"/>
        <s v="Manggar"/>
        <s v="Pangkal Pinang"/>
        <s v="Tanjung Pinang"/>
        <s v="Batam"/>
        <s v="Jakarta"/>
        <s v="Bogor"/>
        <s v="Sukabumi"/>
        <s v="Cianjur"/>
        <s v="Bandung"/>
        <s v="Garut"/>
        <s v="Tasikmalaya"/>
        <s v="Ciamis"/>
        <s v="Kuningan"/>
        <s v="Cirebon"/>
        <s v="Majalengka"/>
        <s v="Sumedang"/>
        <s v="Indramayu"/>
        <s v="Subang"/>
        <s v="Purwakarta"/>
        <s v="Karawang"/>
        <s v="Bekasi"/>
        <s v="Pangandaran"/>
        <s v="Depok"/>
        <s v="Cimahi"/>
        <s v="Banjar Jabar"/>
        <s v="Cilacap"/>
        <s v="Banyumas"/>
        <s v="Purbalingga"/>
        <s v="Banjarnegara"/>
        <s v="Kebumen"/>
        <s v="Purworejo"/>
        <s v="Wonosobo"/>
        <s v="Magelang"/>
        <s v="Boyolali"/>
        <s v="Klaten"/>
        <s v="Sukoharjo"/>
        <s v="Wonogiri"/>
        <s v="Karanganyar"/>
        <s v="Sragen"/>
        <s v="Grobogan"/>
        <s v="Blora"/>
        <s v="Rembang"/>
        <s v="Pati"/>
        <s v="Kudus"/>
        <s v="Jepara"/>
        <s v="Demak"/>
        <s v="Semarang"/>
        <s v="Temanggung"/>
        <s v="Kendal"/>
        <s v="Batang"/>
        <s v="Pekalongan"/>
        <s v="Pemalang"/>
        <s v="Tegal"/>
        <s v="Brebes"/>
        <s v="Solo"/>
        <s v="Salatiga"/>
        <s v="Wates"/>
        <s v="Bantul"/>
        <s v="Wonosari"/>
        <s v="Sleman"/>
        <s v="Yogyakarta"/>
        <s v="Pacitan"/>
        <s v="Ponorogo"/>
        <s v="Trenggalek"/>
        <s v="Tulungagung"/>
        <s v="Blitar"/>
        <s v="Kediri"/>
        <s v="Malang"/>
        <s v="Lumajang"/>
        <s v="Jember"/>
        <s v="Banyuwangi"/>
        <s v="Bondowoso"/>
        <s v="Situbondo"/>
        <s v="Probolinggo"/>
        <s v="Pasuruan"/>
        <s v="Sidoarjo"/>
        <s v="Mojokerto"/>
        <s v="Jombang"/>
        <s v="Nganjuk"/>
        <s v="Madiun"/>
        <s v="Magetan"/>
        <s v="Ngawi"/>
        <s v="Bojonegoro"/>
        <s v="Tuban"/>
        <s v="Lamongan"/>
        <s v="Gresik"/>
        <s v="Bangkalan"/>
        <s v="Sampang"/>
        <s v="Pamekasan"/>
        <s v="Sumenep"/>
        <s v="Surabaya"/>
        <s v="Batu"/>
        <s v="Serang"/>
        <s v="Tangerang"/>
        <s v="Cilegon"/>
        <s v="Jembrana"/>
        <s v="Tabanan"/>
        <s v="Badung"/>
        <s v="Gianyar"/>
        <s v="Klungkung"/>
        <s v="Bangli"/>
        <s v="Karangasem"/>
        <s v="Buleleng"/>
        <s v="Denpasar"/>
        <s v="Gerung"/>
        <s v="Praya"/>
        <s v="Selong"/>
        <s v="Sumbawa Besar"/>
        <s v="Bima"/>
        <s v="Tanjung"/>
        <s v="Mataram"/>
        <s v="Kabupaten Kupang"/>
        <s v="Timor Tengah Selatan"/>
        <s v="Roteng"/>
        <s v="Labuan Bajo"/>
        <s v="Kupang"/>
        <s v="Kabupaten Sambas"/>
        <s v="Kabupaten Bengkayang"/>
        <s v="Kabupaten Landak"/>
        <s v="Kabupaten Kubu Raya"/>
        <s v="Ketapang"/>
        <s v="Pontianak"/>
        <s v="Singkawang"/>
        <s v="Pangkalan Bun"/>
        <s v="Sampit"/>
        <s v="Palangkaraya"/>
        <s v="Pulang Pisau"/>
        <s v="Tabalong"/>
        <s v="Tanah Laut"/>
        <s v="Kota Baru"/>
        <s v="Banjar Kalsel"/>
        <s v="Barito Kuala"/>
        <s v="Tapin"/>
        <s v="Hulu Sungai"/>
        <s v="Tanah Tumbu"/>
        <s v="Balangan"/>
        <s v="Banjarmasin"/>
        <s v="Banjarbaru"/>
        <s v="Tenggarong"/>
        <s v="Kutai Kertanegara"/>
        <s v="Sangatta"/>
        <s v="Berau"/>
        <s v="Penajam Pasir Utara"/>
        <s v="Balikpapan"/>
        <s v="Samarinda"/>
        <s v="Bontang"/>
        <s v="Tanjung Selor"/>
        <s v="Tarakan"/>
        <s v="Bolaang Mongondow"/>
        <s v="Minahasa"/>
        <s v="Minahasa Selatan"/>
        <s v="Minahasa Utara"/>
        <s v="Minahasa Tenggara"/>
        <s v="Bolaang Mongondow Selatan"/>
        <s v="Bolaang Mongondow Timur"/>
        <s v="Manado"/>
        <s v="Bitung"/>
        <s v="Tomohon"/>
        <s v="Kotamobagu"/>
        <s v="Banggai"/>
        <s v="Donggala A"/>
        <s v="Parugi Moutong"/>
        <s v="Sigi"/>
        <s v="Palu"/>
        <s v="Bulukumba"/>
        <s v="Bantaeng"/>
        <s v="Takalar"/>
        <s v="Gowa"/>
        <s v="Maros"/>
        <s v="Pangkep"/>
        <s v="Barru"/>
        <s v="Bone Bolango"/>
        <s v="Soppeng"/>
        <s v="Wajo Sengkang"/>
        <s v="Sidrap"/>
        <s v="Pirang"/>
        <s v="Enrekang"/>
        <s v="Luwu 1"/>
        <s v="Tana Toraja"/>
        <s v="Makassar"/>
        <s v="Parepare"/>
        <s v="Palopo"/>
        <s v="Konawe B"/>
        <s v="Kolaka"/>
        <s v="Konawe Selatan"/>
        <s v="Kendari"/>
        <s v="Boalemo"/>
        <s v="Gorontalo Kota"/>
        <s v="Gorontalo"/>
        <s v="Majene"/>
        <s v="Polewali Mandar"/>
        <s v="Mamuju"/>
        <s v="Mamuju Utra"/>
        <s v="Ambon"/>
        <s v="Ternate"/>
        <s v="Sorong"/>
        <s v="Merauke"/>
        <s v="Jayapura"/>
        <s v="Kerom"/>
        <m/>
      </sharedItems>
    </cacheField>
    <cacheField name="Grab Coverage" numFmtId="0">
      <sharedItems containsBlank="1" count="3">
        <s v="N"/>
        <s v="Y"/>
        <m/>
      </sharedItems>
    </cacheField>
    <cacheField name="Kec" numFmtId="0">
      <sharedItems containsString="0" containsBlank="1" containsNumber="1" containsInteger="1" minValue="2" maxValue="51"/>
    </cacheField>
    <cacheField name="Desa" numFmtId="0">
      <sharedItems containsString="0" containsBlank="1" containsNumber="1" containsInteger="1" minValue="0" maxValue="852"/>
    </cacheField>
    <cacheField name="Kel" numFmtId="0">
      <sharedItems containsString="0" containsBlank="1" containsNumber="1" containsInteger="1" minValue="0" maxValue="177"/>
    </cacheField>
    <cacheField name="Population" numFmtId="0">
      <sharedItems containsString="0" containsBlank="1" containsNumber="1" containsInteger="1" minValue="24719" maxValue="5198693"/>
    </cacheField>
    <cacheField name="Population Index" numFmtId="0">
      <sharedItems containsString="0" containsBlank="1" containsNumber="1" minValue="2E-3" maxValue="1"/>
    </cacheField>
    <cacheField name="KK" numFmtId="0">
      <sharedItems containsString="0" containsBlank="1" containsNumber="1" containsInteger="1" minValue="5210" maxValue="1642101"/>
    </cacheField>
    <cacheField name="Area" numFmtId="0">
      <sharedItems containsString="0" containsBlank="1" containsNumber="1" minValue="10.18" maxValue="44071"/>
    </cacheField>
    <cacheField name="Population Density" numFmtId="0">
      <sharedItems containsString="0" containsBlank="1" containsNumber="1" containsInteger="1" minValue="2" maxValue="21688"/>
    </cacheField>
    <cacheField name="Density Index" numFmtId="164">
      <sharedItems containsString="0" containsBlank="1" containsNumber="1" minValue="8.0000000000000002E-3" maxValue="1"/>
    </cacheField>
    <cacheField name="Regional GDP (IDR Bil)" numFmtId="0">
      <sharedItems containsString="0" containsBlank="1" containsNumber="1" minValue="117" maxValue="377966"/>
    </cacheField>
    <cacheField name="Regional GDP per Capita" numFmtId="0">
      <sharedItems containsString="0" containsBlank="1" containsNumber="1" minValue="2985379.296267" maxValue="332708055.86829209"/>
    </cacheField>
    <cacheField name="RGDP PC Index" numFmtId="0">
      <sharedItems containsString="0" containsBlank="1" containsNumber="1" minValue="2E-3" maxValue="1"/>
    </cacheField>
    <cacheField name="Expenditure per Capita (EPC)" numFmtId="0">
      <sharedItems containsBlank="1"/>
    </cacheField>
    <cacheField name="EPC Index" numFmtId="165">
      <sharedItems containsString="0" containsBlank="1" containsNumber="1" minValue="2E-3" maxValue="1"/>
    </cacheField>
    <cacheField name="Regional Expenditure (IDR Bil)" numFmtId="4">
      <sharedItems containsBlank="1"/>
    </cacheField>
    <cacheField name="Density Status" numFmtId="0">
      <sharedItems containsBlank="1"/>
    </cacheField>
    <cacheField name="GDP Capita Status" numFmtId="0">
      <sharedItems containsBlank="1"/>
    </cacheField>
    <cacheField name="Cluster Index" numFmtId="0">
      <sharedItems containsString="0" containsBlank="1" containsNumber="1" minValue="8.6E-3" maxValue="0.99650000000000005"/>
    </cacheField>
    <cacheField name="Cluster" numFmtId="0">
      <sharedItems containsBlank="1" count="6">
        <s v="(5) BRONZE ⭐"/>
        <s v="(4) SILVER ⭐⭐"/>
        <s v="(2) PLATINUM ⭐⭐⭐⭐"/>
        <s v="(3) GOLD ⭐⭐⭐"/>
        <s v="(1) DIAMOND ⭐⭐⭐⭐⭐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s v="A01"/>
    <x v="0"/>
    <s v="B001"/>
    <x v="0"/>
    <s v="West"/>
    <s v="Sumatera"/>
    <x v="0"/>
    <s v="N"/>
    <m/>
    <m/>
    <s v="N"/>
    <s v="N"/>
    <s v="N"/>
    <s v="N"/>
    <s v="N"/>
    <s v="N"/>
  </r>
  <r>
    <s v="A01"/>
    <x v="0"/>
    <s v="B002"/>
    <x v="1"/>
    <s v="West"/>
    <s v="Sumatera"/>
    <x v="1"/>
    <s v="Aceh Singkil"/>
    <m/>
    <m/>
    <s v="Y"/>
    <s v="N"/>
    <s v="N"/>
    <s v="N"/>
    <s v="N"/>
    <s v="N"/>
  </r>
  <r>
    <s v="A01"/>
    <x v="0"/>
    <s v="B003"/>
    <x v="2"/>
    <s v="West"/>
    <s v="Sumatera"/>
    <x v="1"/>
    <s v="Aceh Tenggara"/>
    <m/>
    <m/>
    <s v="Y"/>
    <s v="N"/>
    <s v="N"/>
    <s v="N"/>
    <s v="N"/>
    <s v="N"/>
  </r>
  <r>
    <s v="A01"/>
    <x v="0"/>
    <s v="B004"/>
    <x v="3"/>
    <s v="West"/>
    <s v="Sumatera"/>
    <x v="1"/>
    <s v="Aceh Tenggara"/>
    <m/>
    <m/>
    <s v="Y"/>
    <s v="N"/>
    <s v="N"/>
    <s v="N"/>
    <s v="N"/>
    <s v="N"/>
  </r>
  <r>
    <s v="A01"/>
    <x v="0"/>
    <s v="B005"/>
    <x v="4"/>
    <s v="West"/>
    <s v="Sumatera"/>
    <x v="1"/>
    <s v="Kabupaten Aceh Timur"/>
    <m/>
    <m/>
    <s v="Y"/>
    <s v="N"/>
    <s v="N"/>
    <s v="N"/>
    <s v="N"/>
    <s v="N"/>
  </r>
  <r>
    <s v="A01"/>
    <x v="0"/>
    <s v="B006"/>
    <x v="5"/>
    <s v="West"/>
    <s v="Sumatera"/>
    <x v="1"/>
    <s v="Kabupaten Aceh Tengah"/>
    <m/>
    <m/>
    <s v="Y"/>
    <s v="N"/>
    <s v="N"/>
    <s v="N"/>
    <s v="N"/>
    <s v="N"/>
  </r>
  <r>
    <s v="A01"/>
    <x v="0"/>
    <s v="B007"/>
    <x v="6"/>
    <s v="West"/>
    <s v="Sumatera"/>
    <x v="1"/>
    <s v="Kabupaten Aceh Barat"/>
    <m/>
    <m/>
    <s v="Y"/>
    <s v="N"/>
    <s v="N"/>
    <s v="N"/>
    <s v="N"/>
    <s v="N"/>
  </r>
  <r>
    <s v="A01"/>
    <x v="0"/>
    <s v="B008"/>
    <x v="7"/>
    <s v="West"/>
    <s v="Sumatera"/>
    <x v="1"/>
    <s v="Kabupaten Aceh Besar"/>
    <m/>
    <m/>
    <s v="Y"/>
    <s v="Y"/>
    <s v="Y"/>
    <s v="Y"/>
    <s v="Y"/>
    <s v="Y"/>
  </r>
  <r>
    <s v="A01"/>
    <x v="0"/>
    <s v="B009"/>
    <x v="8"/>
    <s v="West"/>
    <s v="Sumatera"/>
    <x v="1"/>
    <s v="Kabupaten Pidie"/>
    <m/>
    <m/>
    <s v="Y"/>
    <s v="N"/>
    <s v="N"/>
    <s v="N"/>
    <s v="N"/>
    <s v="N"/>
  </r>
  <r>
    <s v="A01"/>
    <x v="0"/>
    <s v="B010"/>
    <x v="9"/>
    <s v="West"/>
    <s v="Sumatera"/>
    <x v="1"/>
    <s v="Kabupaten Bireuen"/>
    <m/>
    <m/>
    <s v="Y"/>
    <s v="N"/>
    <s v="N"/>
    <s v="N"/>
    <s v="N"/>
    <s v="N"/>
  </r>
  <r>
    <s v="A01"/>
    <x v="0"/>
    <s v="B011"/>
    <x v="10"/>
    <s v="West"/>
    <s v="Sumatera"/>
    <x v="1"/>
    <s v="Kota Subulussalam"/>
    <m/>
    <m/>
    <s v="Y"/>
    <s v="N"/>
    <s v="N"/>
    <s v="N"/>
    <s v="N"/>
    <s v="N"/>
  </r>
  <r>
    <s v="A01"/>
    <x v="0"/>
    <s v="B012"/>
    <x v="11"/>
    <s v="West"/>
    <s v="Sumatera"/>
    <x v="1"/>
    <s v="Kabupaten Pidie"/>
    <m/>
    <m/>
    <s v="Y"/>
    <s v="N"/>
    <s v="N"/>
    <s v="N"/>
    <s v="N"/>
    <s v="N"/>
  </r>
  <r>
    <s v="A01"/>
    <x v="0"/>
    <s v="B013"/>
    <x v="12"/>
    <s v="West"/>
    <s v="Sumatera"/>
    <x v="0"/>
    <s v="N"/>
    <m/>
    <m/>
    <s v="N"/>
    <s v="N"/>
    <s v="N"/>
    <s v="N"/>
    <s v="N"/>
    <s v="N"/>
  </r>
  <r>
    <s v="A01"/>
    <x v="0"/>
    <s v="B014"/>
    <x v="13"/>
    <s v="West"/>
    <s v="Sumatera"/>
    <x v="1"/>
    <s v="Kabupaten Aceh Tamiang"/>
    <m/>
    <m/>
    <s v="Y"/>
    <s v="N"/>
    <s v="N"/>
    <s v="N"/>
    <s v="N"/>
    <s v="N"/>
  </r>
  <r>
    <s v="A01"/>
    <x v="0"/>
    <s v="B015"/>
    <x v="14"/>
    <s v="West"/>
    <s v="Sumatera"/>
    <x v="1"/>
    <s v="Kabupaten Aceh Barat"/>
    <m/>
    <m/>
    <s v="Y"/>
    <s v="N"/>
    <s v="N"/>
    <s v="N"/>
    <s v="N"/>
    <s v="N"/>
  </r>
  <r>
    <s v="A01"/>
    <x v="0"/>
    <s v="B016"/>
    <x v="15"/>
    <s v="West"/>
    <s v="Sumatera"/>
    <x v="1"/>
    <s v="Kabupaten Aceh Jaya"/>
    <m/>
    <m/>
    <s v="Y"/>
    <s v="N"/>
    <s v="N"/>
    <s v="N"/>
    <s v="N"/>
    <s v="N"/>
  </r>
  <r>
    <s v="A01"/>
    <x v="0"/>
    <s v="B017"/>
    <x v="16"/>
    <s v="West"/>
    <s v="Sumatera"/>
    <x v="1"/>
    <s v="Aceh Tenggara"/>
    <m/>
    <m/>
    <s v="Y"/>
    <s v="N"/>
    <s v="N"/>
    <s v="N"/>
    <s v="N"/>
    <s v="N"/>
  </r>
  <r>
    <s v="A01"/>
    <x v="0"/>
    <s v="B018"/>
    <x v="17"/>
    <s v="West"/>
    <s v="Sumatera"/>
    <x v="1"/>
    <s v="Kabupaten Pidie"/>
    <m/>
    <m/>
    <s v="Y"/>
    <s v="N"/>
    <s v="N"/>
    <s v="N"/>
    <s v="N"/>
    <s v="N"/>
  </r>
  <r>
    <s v="A01"/>
    <x v="0"/>
    <s v="B019"/>
    <x v="18"/>
    <s v="West"/>
    <s v="Sumatera"/>
    <x v="1"/>
    <s v="Kota Banda Aceh"/>
    <m/>
    <m/>
    <s v="Y"/>
    <s v="Y"/>
    <s v="Y"/>
    <s v="Y"/>
    <s v="Y"/>
    <s v="Y"/>
  </r>
  <r>
    <s v="A01"/>
    <x v="0"/>
    <s v="B020"/>
    <x v="19"/>
    <s v="West"/>
    <s v="Sumatera"/>
    <x v="1"/>
    <s v="Sabang"/>
    <m/>
    <m/>
    <s v="Y"/>
    <s v="N"/>
    <s v="N"/>
    <s v="N"/>
    <s v="N"/>
    <s v="N"/>
  </r>
  <r>
    <s v="A01"/>
    <x v="0"/>
    <s v="B021"/>
    <x v="20"/>
    <s v="West"/>
    <s v="Sumatera"/>
    <x v="1"/>
    <s v="Kabupaten Aceh Timur"/>
    <m/>
    <m/>
    <s v="Y"/>
    <s v="N"/>
    <s v="N"/>
    <s v="N"/>
    <s v="N"/>
    <s v="N"/>
  </r>
  <r>
    <s v="A01"/>
    <x v="0"/>
    <s v="B022"/>
    <x v="21"/>
    <s v="West"/>
    <s v="Sumatera"/>
    <x v="1"/>
    <s v="Kota Lhokseumawe"/>
    <m/>
    <m/>
    <s v="Y"/>
    <s v="N"/>
    <s v="N"/>
    <s v="N"/>
    <s v="N"/>
    <s v="N"/>
  </r>
  <r>
    <s v="A01"/>
    <x v="0"/>
    <s v="B023"/>
    <x v="22"/>
    <s v="West"/>
    <s v="Sumatera"/>
    <x v="1"/>
    <s v="Kota Subulussalam"/>
    <m/>
    <m/>
    <s v="Y"/>
    <s v="N"/>
    <s v="N"/>
    <s v="N"/>
    <s v="N"/>
    <s v="N"/>
  </r>
  <r>
    <s v="A02"/>
    <x v="1"/>
    <s v="B024"/>
    <x v="23"/>
    <s v="West"/>
    <s v="Sumatera"/>
    <x v="0"/>
    <s v="N"/>
    <m/>
    <m/>
    <s v="N"/>
    <s v="N"/>
    <s v="N"/>
    <s v="N"/>
    <s v="N"/>
    <s v="N"/>
  </r>
  <r>
    <s v="A02"/>
    <x v="1"/>
    <s v="B025"/>
    <x v="24"/>
    <s v="West"/>
    <s v="Sumatera"/>
    <x v="0"/>
    <s v="N"/>
    <m/>
    <m/>
    <s v="N"/>
    <s v="N"/>
    <s v="N"/>
    <s v="N"/>
    <s v="N"/>
    <s v="N"/>
  </r>
  <r>
    <s v="A02"/>
    <x v="1"/>
    <s v="B026"/>
    <x v="25"/>
    <s v="West"/>
    <s v="Sumatera"/>
    <x v="0"/>
    <s v="N"/>
    <m/>
    <m/>
    <s v="N"/>
    <s v="N"/>
    <s v="N"/>
    <s v="N"/>
    <s v="N"/>
    <s v="N"/>
  </r>
  <r>
    <s v="A02"/>
    <x v="1"/>
    <s v="B027"/>
    <x v="26"/>
    <s v="West"/>
    <s v="Sumatera"/>
    <x v="0"/>
    <s v="N"/>
    <m/>
    <m/>
    <s v="N"/>
    <s v="N"/>
    <s v="N"/>
    <s v="N"/>
    <s v="N"/>
    <s v="N"/>
  </r>
  <r>
    <s v="A02"/>
    <x v="1"/>
    <s v="B028"/>
    <x v="27"/>
    <s v="West"/>
    <s v="Sumatera"/>
    <x v="2"/>
    <s v="Tarutung"/>
    <m/>
    <m/>
    <s v="Y"/>
    <s v="N"/>
    <s v="N"/>
    <s v="N"/>
    <s v="N"/>
    <s v="N"/>
  </r>
  <r>
    <s v="A02"/>
    <x v="1"/>
    <s v="B029"/>
    <x v="28"/>
    <s v="West"/>
    <s v="Sumatera"/>
    <x v="2"/>
    <s v="Toba Samosir"/>
    <m/>
    <m/>
    <s v="Y"/>
    <s v="N"/>
    <s v="Y"/>
    <s v="Y"/>
    <s v="Y"/>
    <s v="N"/>
  </r>
  <r>
    <s v="A02"/>
    <x v="1"/>
    <s v="B030"/>
    <x v="29"/>
    <s v="West"/>
    <s v="Sumatera"/>
    <x v="0"/>
    <s v="N"/>
    <m/>
    <m/>
    <s v="N"/>
    <s v="N"/>
    <s v="N"/>
    <s v="N"/>
    <s v="N"/>
    <s v="N"/>
  </r>
  <r>
    <s v="A02"/>
    <x v="1"/>
    <s v="B031"/>
    <x v="30"/>
    <s v="West"/>
    <s v="Sumatera"/>
    <x v="3"/>
    <s v="Kab. Asahan - Kisaran"/>
    <m/>
    <m/>
    <s v="Y"/>
    <s v="N"/>
    <s v="Y"/>
    <s v="Y"/>
    <s v="Y"/>
    <s v="N"/>
  </r>
  <r>
    <s v="A02"/>
    <x v="1"/>
    <s v="B032"/>
    <x v="31"/>
    <s v="West"/>
    <s v="Sumatera"/>
    <x v="3"/>
    <s v="Kab. Simalungun - Siantar"/>
    <m/>
    <m/>
    <s v="Y"/>
    <s v="Y"/>
    <s v="Y"/>
    <s v="Y"/>
    <s v="Y"/>
    <s v="Y"/>
  </r>
  <r>
    <s v="A02"/>
    <x v="1"/>
    <s v="B033"/>
    <x v="32"/>
    <s v="West"/>
    <s v="Sumatera"/>
    <x v="0"/>
    <s v="N"/>
    <m/>
    <m/>
    <s v="N"/>
    <s v="N"/>
    <s v="N"/>
    <s v="N"/>
    <s v="N"/>
    <s v="N"/>
  </r>
  <r>
    <s v="A02"/>
    <x v="1"/>
    <s v="B034"/>
    <x v="33"/>
    <s v="West"/>
    <s v="Sumatera"/>
    <x v="3"/>
    <s v="Kab. Karo - Kabanjahe"/>
    <m/>
    <m/>
    <s v="Y"/>
    <s v="N"/>
    <s v="N"/>
    <s v="N"/>
    <s v="N"/>
    <s v="N"/>
  </r>
  <r>
    <s v="A02"/>
    <x v="1"/>
    <s v="B035"/>
    <x v="34"/>
    <s v="West"/>
    <s v="Sumatera"/>
    <x v="3"/>
    <s v="Deli Serdang"/>
    <m/>
    <m/>
    <s v="Y"/>
    <s v="Y"/>
    <s v="Y"/>
    <s v="Y"/>
    <s v="Y"/>
    <s v="Y"/>
  </r>
  <r>
    <s v="A02"/>
    <x v="1"/>
    <s v="B036"/>
    <x v="35"/>
    <s v="West"/>
    <s v="Sumatera"/>
    <x v="3"/>
    <s v="Kab. Langkat - Stabat"/>
    <m/>
    <m/>
    <s v="Y"/>
    <s v="N"/>
    <s v="Y"/>
    <s v="Y"/>
    <s v="Y"/>
    <s v="N"/>
  </r>
  <r>
    <s v="A02"/>
    <x v="1"/>
    <s v="B037"/>
    <x v="36"/>
    <s v="West"/>
    <s v="Sumatera"/>
    <x v="0"/>
    <s v="N"/>
    <m/>
    <m/>
    <s v="N"/>
    <s v="N"/>
    <s v="N"/>
    <s v="N"/>
    <s v="N"/>
    <s v="N"/>
  </r>
  <r>
    <s v="A02"/>
    <x v="1"/>
    <s v="B038"/>
    <x v="37"/>
    <s v="West"/>
    <s v="Sumatera"/>
    <x v="2"/>
    <s v="Humbang Hasundutan - Dolok Sanggul"/>
    <m/>
    <m/>
    <s v="Y"/>
    <s v="N"/>
    <s v="Y"/>
    <s v="Y"/>
    <s v="Y"/>
    <s v="N"/>
  </r>
  <r>
    <s v="A02"/>
    <x v="1"/>
    <s v="B039"/>
    <x v="38"/>
    <s v="West"/>
    <s v="Sumatera"/>
    <x v="0"/>
    <s v="N"/>
    <m/>
    <m/>
    <s v="N"/>
    <s v="N"/>
    <s v="N"/>
    <s v="N"/>
    <s v="N"/>
    <s v="N"/>
  </r>
  <r>
    <s v="A02"/>
    <x v="1"/>
    <s v="B040"/>
    <x v="39"/>
    <s v="West"/>
    <s v="Sumatera"/>
    <x v="0"/>
    <s v="N"/>
    <m/>
    <m/>
    <s v="N"/>
    <s v="N"/>
    <s v="Y"/>
    <s v="Y"/>
    <s v="Y"/>
    <s v="N"/>
  </r>
  <r>
    <s v="A02"/>
    <x v="1"/>
    <s v="B041"/>
    <x v="40"/>
    <s v="West"/>
    <s v="Sumatera"/>
    <x v="3"/>
    <s v="Kab. Serdang - Berdagai"/>
    <m/>
    <m/>
    <s v="Y"/>
    <s v="N"/>
    <s v="N"/>
    <s v="N"/>
    <s v="N"/>
    <s v="N"/>
  </r>
  <r>
    <s v="A02"/>
    <x v="1"/>
    <s v="B042"/>
    <x v="41"/>
    <s v="West"/>
    <s v="Sumatera"/>
    <x v="3"/>
    <s v="Kab Batubara - Lima Puluh"/>
    <m/>
    <m/>
    <s v="Y"/>
    <s v="N"/>
    <s v="N"/>
    <s v="N"/>
    <s v="N"/>
    <s v="N"/>
  </r>
  <r>
    <s v="A02"/>
    <x v="1"/>
    <s v="B043"/>
    <x v="42"/>
    <s v="West"/>
    <s v="Sumatera"/>
    <x v="0"/>
    <s v="N"/>
    <m/>
    <m/>
    <s v="N"/>
    <s v="N"/>
    <s v="N"/>
    <s v="N"/>
    <s v="N"/>
    <s v="N"/>
  </r>
  <r>
    <s v="A02"/>
    <x v="1"/>
    <s v="B044"/>
    <x v="43"/>
    <s v="West"/>
    <s v="Sumatera"/>
    <x v="0"/>
    <s v="N"/>
    <m/>
    <m/>
    <s v="N"/>
    <s v="N"/>
    <s v="N"/>
    <s v="N"/>
    <s v="N"/>
    <s v="N"/>
  </r>
  <r>
    <s v="A02"/>
    <x v="1"/>
    <s v="B045"/>
    <x v="44"/>
    <s v="West"/>
    <s v="Sumatera"/>
    <x v="0"/>
    <s v="N"/>
    <m/>
    <m/>
    <s v="N"/>
    <s v="N"/>
    <s v="N"/>
    <s v="N"/>
    <s v="N"/>
    <s v="N"/>
  </r>
  <r>
    <s v="A02"/>
    <x v="1"/>
    <s v="B046"/>
    <x v="45"/>
    <s v="West"/>
    <s v="Sumatera"/>
    <x v="3"/>
    <s v="Kab. Labuhan Batu Utara - Aek Kanopan"/>
    <m/>
    <m/>
    <s v="Y"/>
    <s v="N"/>
    <s v="N"/>
    <s v="N"/>
    <s v="N"/>
    <s v="N"/>
  </r>
  <r>
    <s v="A02"/>
    <x v="1"/>
    <s v="B047"/>
    <x v="46"/>
    <s v="West"/>
    <s v="Sumatera"/>
    <x v="0"/>
    <s v="N"/>
    <m/>
    <m/>
    <s v="N"/>
    <s v="N"/>
    <s v="N"/>
    <s v="N"/>
    <s v="N"/>
    <s v="N"/>
  </r>
  <r>
    <s v="A02"/>
    <x v="1"/>
    <s v="B048"/>
    <x v="47"/>
    <s v="West"/>
    <s v="Sumatera"/>
    <x v="0"/>
    <s v="N"/>
    <m/>
    <m/>
    <s v="N"/>
    <s v="N"/>
    <s v="N"/>
    <s v="N"/>
    <s v="N"/>
    <s v="N"/>
  </r>
  <r>
    <s v="A02"/>
    <x v="1"/>
    <s v="B049"/>
    <x v="48"/>
    <s v="West"/>
    <s v="Sumatera"/>
    <x v="0"/>
    <s v="N"/>
    <m/>
    <m/>
    <s v="N"/>
    <s v="N"/>
    <s v="N"/>
    <s v="N"/>
    <s v="N"/>
    <s v="N"/>
  </r>
  <r>
    <s v="A02"/>
    <x v="1"/>
    <s v="B050"/>
    <x v="49"/>
    <s v="West"/>
    <s v="Sumatera"/>
    <x v="3"/>
    <s v="Kota Tanjung Balai"/>
    <m/>
    <m/>
    <s v="Y"/>
    <s v="N"/>
    <s v="N"/>
    <s v="N"/>
    <s v="N"/>
    <s v="N"/>
  </r>
  <r>
    <s v="A02"/>
    <x v="1"/>
    <s v="B051"/>
    <x v="50"/>
    <s v="West"/>
    <s v="Sumatera"/>
    <x v="3"/>
    <s v="Kab. Simalungun - Siantar"/>
    <m/>
    <m/>
    <s v="Y"/>
    <s v="Y"/>
    <s v="Y"/>
    <s v="Y"/>
    <s v="Y"/>
    <s v="Y"/>
  </r>
  <r>
    <s v="A02"/>
    <x v="1"/>
    <s v="B052"/>
    <x v="51"/>
    <s v="West"/>
    <s v="Sumatera"/>
    <x v="3"/>
    <s v="Kota Tebing Tinggi"/>
    <m/>
    <m/>
    <s v="Y"/>
    <s v="N"/>
    <s v="Y"/>
    <s v="Y"/>
    <s v="Y"/>
    <s v="N"/>
  </r>
  <r>
    <s v="A02"/>
    <x v="1"/>
    <s v="B053"/>
    <x v="52"/>
    <s v="West"/>
    <s v="Sumatera"/>
    <x v="3"/>
    <s v="Medan"/>
    <m/>
    <m/>
    <s v="Y"/>
    <s v="Y"/>
    <s v="Y"/>
    <s v="Y"/>
    <s v="Y"/>
    <s v="Y"/>
  </r>
  <r>
    <s v="A02"/>
    <x v="1"/>
    <s v="B054"/>
    <x v="53"/>
    <s v="West"/>
    <s v="Sumatera"/>
    <x v="3"/>
    <s v="Binjai"/>
    <m/>
    <m/>
    <s v="Y"/>
    <s v="Y"/>
    <s v="Y"/>
    <s v="Y"/>
    <s v="Y"/>
    <s v="Y"/>
  </r>
  <r>
    <s v="A02"/>
    <x v="1"/>
    <s v="B055"/>
    <x v="54"/>
    <s v="West"/>
    <s v="Sumatera"/>
    <x v="0"/>
    <s v="N"/>
    <m/>
    <m/>
    <s v="N"/>
    <s v="N"/>
    <s v="Y"/>
    <s v="Y"/>
    <s v="Y"/>
    <s v="Y"/>
  </r>
  <r>
    <s v="A02"/>
    <x v="1"/>
    <s v="B056"/>
    <x v="55"/>
    <s v="West"/>
    <s v="Sumatera"/>
    <x v="0"/>
    <s v="N"/>
    <m/>
    <m/>
    <s v="N"/>
    <s v="N"/>
    <s v="N"/>
    <s v="N"/>
    <s v="N"/>
    <s v="N"/>
  </r>
  <r>
    <s v="A03"/>
    <x v="2"/>
    <s v="B057"/>
    <x v="56"/>
    <s v="West"/>
    <s v="Sumatera"/>
    <x v="0"/>
    <s v="N"/>
    <m/>
    <m/>
    <s v="N"/>
    <s v="N"/>
    <s v="N"/>
    <s v="N"/>
    <s v="N"/>
    <s v="N"/>
  </r>
  <r>
    <s v="A03"/>
    <x v="2"/>
    <s v="B058"/>
    <x v="57"/>
    <s v="West"/>
    <s v="Sumatera"/>
    <x v="4"/>
    <s v="Pasir Selatan"/>
    <m/>
    <m/>
    <s v="Y"/>
    <s v="N"/>
    <s v="N"/>
    <s v="N"/>
    <s v="N"/>
    <s v="N"/>
  </r>
  <r>
    <s v="A03"/>
    <x v="2"/>
    <s v="B059"/>
    <x v="58"/>
    <s v="West"/>
    <s v="Sumatera"/>
    <x v="4"/>
    <s v="Solok"/>
    <m/>
    <m/>
    <s v="Y"/>
    <s v="N"/>
    <s v="N"/>
    <s v="N"/>
    <s v="N"/>
    <s v="N"/>
  </r>
  <r>
    <s v="A03"/>
    <x v="2"/>
    <s v="B060"/>
    <x v="59"/>
    <s v="West"/>
    <s v="Sumatera"/>
    <x v="0"/>
    <s v="N"/>
    <m/>
    <m/>
    <s v="N"/>
    <s v="N"/>
    <s v="N"/>
    <s v="N"/>
    <s v="N"/>
    <s v="N"/>
  </r>
  <r>
    <s v="A03"/>
    <x v="2"/>
    <s v="B061"/>
    <x v="60"/>
    <s v="West"/>
    <s v="Sumatera"/>
    <x v="4"/>
    <s v="Tanah Datar"/>
    <m/>
    <m/>
    <s v="Y"/>
    <s v="N"/>
    <s v="N"/>
    <s v="N"/>
    <s v="N"/>
    <s v="N"/>
  </r>
  <r>
    <s v="A03"/>
    <x v="2"/>
    <s v="B062"/>
    <x v="61"/>
    <s v="West"/>
    <s v="Sumatera"/>
    <x v="4"/>
    <s v="Padang Pariaman"/>
    <m/>
    <m/>
    <s v="Y"/>
    <s v="N"/>
    <s v="N"/>
    <s v="N"/>
    <s v="N"/>
    <s v="N"/>
  </r>
  <r>
    <s v="A03"/>
    <x v="2"/>
    <s v="B063"/>
    <x v="62"/>
    <s v="West"/>
    <s v="Sumatera"/>
    <x v="4"/>
    <s v="Agam"/>
    <m/>
    <m/>
    <s v="Y"/>
    <s v="Y"/>
    <s v="Y"/>
    <s v="Y"/>
    <s v="Y"/>
    <s v="Y"/>
  </r>
  <r>
    <s v="A03"/>
    <x v="2"/>
    <s v="B064"/>
    <x v="63"/>
    <s v="West"/>
    <s v="Sumatera"/>
    <x v="4"/>
    <s v="Lima Puluh Koto"/>
    <m/>
    <m/>
    <s v="Y"/>
    <s v="Y"/>
    <s v="Y"/>
    <s v="Y"/>
    <s v="Y"/>
    <s v="Y"/>
  </r>
  <r>
    <s v="A03"/>
    <x v="2"/>
    <s v="B065"/>
    <x v="64"/>
    <s v="West"/>
    <s v="Sumatera"/>
    <x v="0"/>
    <s v="N"/>
    <m/>
    <m/>
    <s v="N"/>
    <s v="N"/>
    <s v="N"/>
    <s v="N"/>
    <s v="N"/>
    <s v="N"/>
  </r>
  <r>
    <s v="A03"/>
    <x v="2"/>
    <s v="B066"/>
    <x v="65"/>
    <s v="West"/>
    <s v="Sumatera"/>
    <x v="0"/>
    <s v="N"/>
    <m/>
    <m/>
    <s v="N"/>
    <s v="N"/>
    <s v="N"/>
    <s v="N"/>
    <s v="N"/>
    <s v="N"/>
  </r>
  <r>
    <s v="A03"/>
    <x v="2"/>
    <s v="B067"/>
    <x v="66"/>
    <s v="West"/>
    <s v="Sumatera"/>
    <x v="0"/>
    <s v="N"/>
    <m/>
    <m/>
    <s v="N"/>
    <s v="N"/>
    <s v="N"/>
    <s v="N"/>
    <s v="N"/>
    <s v="N"/>
  </r>
  <r>
    <s v="A03"/>
    <x v="2"/>
    <s v="B068"/>
    <x v="67"/>
    <s v="West"/>
    <s v="Sumatera"/>
    <x v="0"/>
    <s v="N"/>
    <m/>
    <m/>
    <s v="N"/>
    <s v="N"/>
    <s v="N"/>
    <s v="N"/>
    <s v="N"/>
    <s v="N"/>
  </r>
  <r>
    <s v="A03"/>
    <x v="2"/>
    <s v="B069"/>
    <x v="68"/>
    <s v="West"/>
    <s v="Sumatera"/>
    <x v="4"/>
    <s v="Padang"/>
    <m/>
    <m/>
    <s v="Y"/>
    <s v="Y"/>
    <s v="Y"/>
    <s v="Y"/>
    <s v="Y"/>
    <s v="Y"/>
  </r>
  <r>
    <s v="A03"/>
    <x v="2"/>
    <s v="B070"/>
    <x v="69"/>
    <s v="West"/>
    <s v="Sumatera"/>
    <x v="4"/>
    <s v="Solok"/>
    <m/>
    <m/>
    <s v="Y"/>
    <s v="N"/>
    <s v="N"/>
    <s v="N"/>
    <s v="N"/>
    <s v="N"/>
  </r>
  <r>
    <s v="A03"/>
    <x v="2"/>
    <s v="B071"/>
    <x v="70"/>
    <s v="West"/>
    <s v="Sumatera"/>
    <x v="0"/>
    <s v="N"/>
    <m/>
    <m/>
    <s v="N"/>
    <s v="N"/>
    <s v="N"/>
    <s v="N"/>
    <s v="N"/>
    <s v="N"/>
  </r>
  <r>
    <s v="A03"/>
    <x v="2"/>
    <s v="B072"/>
    <x v="71"/>
    <s v="West"/>
    <s v="Sumatera"/>
    <x v="4"/>
    <s v="Padang Panjang"/>
    <m/>
    <m/>
    <s v="Y"/>
    <s v="N"/>
    <s v="N"/>
    <s v="N"/>
    <s v="N"/>
    <s v="N"/>
  </r>
  <r>
    <s v="A03"/>
    <x v="2"/>
    <s v="B073"/>
    <x v="72"/>
    <s v="West"/>
    <s v="Sumatera"/>
    <x v="4"/>
    <s v="Bukittinggi"/>
    <m/>
    <m/>
    <s v="Y"/>
    <s v="Y"/>
    <s v="Y"/>
    <s v="Y"/>
    <s v="Y"/>
    <s v="Y"/>
  </r>
  <r>
    <s v="A03"/>
    <x v="2"/>
    <s v="B074"/>
    <x v="73"/>
    <s v="West"/>
    <s v="Sumatera"/>
    <x v="4"/>
    <s v="Payakumbuh"/>
    <m/>
    <m/>
    <s v="Y"/>
    <s v="Y"/>
    <s v="Y"/>
    <s v="Y"/>
    <s v="Y"/>
    <s v="Y"/>
  </r>
  <r>
    <s v="A03"/>
    <x v="2"/>
    <s v="B075"/>
    <x v="74"/>
    <s v="West"/>
    <s v="Sumatera"/>
    <x v="4"/>
    <s v="Pariaman"/>
    <m/>
    <m/>
    <s v="Y"/>
    <s v="N"/>
    <s v="N"/>
    <s v="N"/>
    <s v="N"/>
    <s v="N"/>
  </r>
  <r>
    <s v="A04"/>
    <x v="3"/>
    <s v="B076"/>
    <x v="75"/>
    <s v="West"/>
    <s v="Sumatera"/>
    <x v="0"/>
    <s v="N"/>
    <m/>
    <m/>
    <s v="N"/>
    <s v="N"/>
    <s v="N"/>
    <s v="N"/>
    <s v="N"/>
    <s v="N"/>
  </r>
  <r>
    <s v="A04"/>
    <x v="3"/>
    <s v="B077"/>
    <x v="76"/>
    <s v="West"/>
    <s v="Sumatera"/>
    <x v="0"/>
    <s v="N"/>
    <m/>
    <m/>
    <s v="N"/>
    <s v="N"/>
    <s v="N"/>
    <s v="N"/>
    <s v="N"/>
    <s v="N"/>
  </r>
  <r>
    <s v="A04"/>
    <x v="3"/>
    <s v="B078"/>
    <x v="77"/>
    <s v="West"/>
    <s v="Sumatera"/>
    <x v="0"/>
    <s v="N"/>
    <m/>
    <m/>
    <s v="N"/>
    <s v="N"/>
    <s v="N"/>
    <s v="N"/>
    <s v="N"/>
    <s v="N"/>
  </r>
  <r>
    <s v="A04"/>
    <x v="3"/>
    <s v="B079"/>
    <x v="78"/>
    <s v="West"/>
    <s v="Sumatera"/>
    <x v="5"/>
    <s v="Pelalawan"/>
    <m/>
    <m/>
    <s v="Y"/>
    <s v="N"/>
    <s v="N"/>
    <s v="N"/>
    <s v="N"/>
    <s v="N"/>
  </r>
  <r>
    <s v="A04"/>
    <x v="3"/>
    <s v="B080"/>
    <x v="79"/>
    <s v="West"/>
    <s v="Sumatera"/>
    <x v="5"/>
    <s v="Siak"/>
    <m/>
    <m/>
    <s v="Y"/>
    <s v="N"/>
    <s v="N"/>
    <s v="N"/>
    <s v="N"/>
    <s v="N"/>
  </r>
  <r>
    <s v="A04"/>
    <x v="3"/>
    <s v="B081"/>
    <x v="80"/>
    <s v="West"/>
    <s v="Sumatera"/>
    <x v="5"/>
    <s v="Kampar"/>
    <m/>
    <m/>
    <s v="Y"/>
    <s v="Y"/>
    <s v="Y"/>
    <s v="Y"/>
    <s v="Y"/>
    <s v="Y"/>
  </r>
  <r>
    <s v="A04"/>
    <x v="3"/>
    <s v="B082"/>
    <x v="81"/>
    <s v="West"/>
    <s v="Sumatera"/>
    <x v="5"/>
    <s v="Rokan Hulu"/>
    <m/>
    <m/>
    <s v="Y"/>
    <s v="N"/>
    <s v="N"/>
    <s v="N"/>
    <s v="N"/>
    <s v="N"/>
  </r>
  <r>
    <s v="A04"/>
    <x v="3"/>
    <s v="B083"/>
    <x v="82"/>
    <s v="West"/>
    <s v="Sumatera"/>
    <x v="5"/>
    <s v="Bengkalis"/>
    <m/>
    <m/>
    <s v="Y"/>
    <s v="N"/>
    <s v="N"/>
    <s v="N"/>
    <s v="N"/>
    <s v="Y"/>
  </r>
  <r>
    <s v="A04"/>
    <x v="3"/>
    <s v="B084"/>
    <x v="83"/>
    <s v="West"/>
    <s v="Sumatera"/>
    <x v="5"/>
    <s v="Rokan Hilir"/>
    <m/>
    <m/>
    <s v="Y"/>
    <s v="N"/>
    <s v="N"/>
    <s v="N"/>
    <s v="N"/>
    <s v="N"/>
  </r>
  <r>
    <s v="A04"/>
    <x v="3"/>
    <s v="B085"/>
    <x v="84"/>
    <s v="West"/>
    <s v="Sumatera"/>
    <x v="0"/>
    <s v="N"/>
    <m/>
    <m/>
    <s v="N"/>
    <s v="N"/>
    <s v="N"/>
    <s v="N"/>
    <s v="N"/>
    <s v="N"/>
  </r>
  <r>
    <s v="A04"/>
    <x v="3"/>
    <s v="B086"/>
    <x v="85"/>
    <s v="West"/>
    <s v="Sumatera"/>
    <x v="5"/>
    <s v="Pekanbaru"/>
    <m/>
    <m/>
    <s v="Y"/>
    <s v="Y"/>
    <s v="Y"/>
    <s v="Y"/>
    <s v="Y"/>
    <s v="Y"/>
  </r>
  <r>
    <s v="A04"/>
    <x v="3"/>
    <s v="B087"/>
    <x v="86"/>
    <s v="West"/>
    <s v="Sumatera"/>
    <x v="5"/>
    <s v="Dumai"/>
    <m/>
    <m/>
    <s v="Y"/>
    <s v="N"/>
    <s v="N"/>
    <s v="N"/>
    <s v="N"/>
    <s v="Y"/>
  </r>
  <r>
    <s v="A05"/>
    <x v="4"/>
    <s v="B088"/>
    <x v="87"/>
    <s v="West"/>
    <s v="Sumatera"/>
    <x v="0"/>
    <s v="N"/>
    <m/>
    <m/>
    <s v="N"/>
    <s v="N"/>
    <s v="N"/>
    <s v="N"/>
    <s v="N"/>
    <s v="N"/>
  </r>
  <r>
    <s v="A05"/>
    <x v="4"/>
    <s v="B089"/>
    <x v="88"/>
    <s v="West"/>
    <s v="Sumatera"/>
    <x v="0"/>
    <s v="N"/>
    <m/>
    <m/>
    <s v="N"/>
    <s v="N"/>
    <s v="N"/>
    <s v="N"/>
    <s v="N"/>
    <s v="N"/>
  </r>
  <r>
    <s v="A05"/>
    <x v="4"/>
    <s v="B090"/>
    <x v="89"/>
    <s v="West"/>
    <s v="Sumatera"/>
    <x v="6"/>
    <s v="Sarolangun"/>
    <m/>
    <m/>
    <s v="Y"/>
    <s v="N"/>
    <s v="N"/>
    <s v="N"/>
    <s v="N"/>
    <s v="N"/>
  </r>
  <r>
    <s v="A05"/>
    <x v="4"/>
    <s v="B091"/>
    <x v="90"/>
    <s v="West"/>
    <s v="Sumatera"/>
    <x v="0"/>
    <s v="N"/>
    <m/>
    <m/>
    <s v="N"/>
    <s v="N"/>
    <s v="N"/>
    <s v="N"/>
    <s v="N"/>
    <s v="N"/>
  </r>
  <r>
    <s v="A05"/>
    <x v="4"/>
    <s v="B092"/>
    <x v="91"/>
    <s v="West"/>
    <s v="Sumatera"/>
    <x v="6"/>
    <s v="Jambi"/>
    <m/>
    <m/>
    <s v="Y"/>
    <s v="N"/>
    <s v="N"/>
    <s v="N"/>
    <s v="N"/>
    <s v="N"/>
  </r>
  <r>
    <s v="A05"/>
    <x v="4"/>
    <s v="B093"/>
    <x v="92"/>
    <s v="West"/>
    <s v="Sumatera"/>
    <x v="0"/>
    <s v="N"/>
    <m/>
    <m/>
    <s v="N"/>
    <s v="N"/>
    <s v="N"/>
    <s v="N"/>
    <s v="N"/>
    <s v="N"/>
  </r>
  <r>
    <s v="A05"/>
    <x v="4"/>
    <s v="B094"/>
    <x v="93"/>
    <s v="West"/>
    <s v="Sumatera"/>
    <x v="0"/>
    <s v="N"/>
    <m/>
    <m/>
    <s v="N"/>
    <s v="N"/>
    <s v="N"/>
    <s v="N"/>
    <s v="N"/>
    <s v="N"/>
  </r>
  <r>
    <s v="A05"/>
    <x v="4"/>
    <s v="B095"/>
    <x v="94"/>
    <s v="West"/>
    <s v="Sumatera"/>
    <x v="0"/>
    <s v="N"/>
    <m/>
    <m/>
    <s v="N"/>
    <s v="N"/>
    <s v="N"/>
    <s v="N"/>
    <s v="N"/>
    <s v="N"/>
  </r>
  <r>
    <s v="A05"/>
    <x v="4"/>
    <s v="B096"/>
    <x v="95"/>
    <s v="West"/>
    <s v="Sumatera"/>
    <x v="0"/>
    <s v="N"/>
    <m/>
    <m/>
    <s v="N"/>
    <s v="N"/>
    <s v="N"/>
    <s v="N"/>
    <s v="N"/>
    <s v="N"/>
  </r>
  <r>
    <s v="A05"/>
    <x v="4"/>
    <s v="B097"/>
    <x v="96"/>
    <s v="West"/>
    <s v="Sumatera"/>
    <x v="6"/>
    <s v="Jambi"/>
    <m/>
    <m/>
    <s v="Y"/>
    <s v="Y"/>
    <s v="Y"/>
    <s v="Y"/>
    <s v="Y"/>
    <s v="Y"/>
  </r>
  <r>
    <s v="A05"/>
    <x v="4"/>
    <s v="B098"/>
    <x v="97"/>
    <s v="West"/>
    <s v="Sumatera"/>
    <x v="0"/>
    <s v="N"/>
    <m/>
    <m/>
    <s v="N"/>
    <s v="N"/>
    <s v="N"/>
    <s v="N"/>
    <s v="N"/>
    <s v="N"/>
  </r>
  <r>
    <s v="A06"/>
    <x v="5"/>
    <s v="B099"/>
    <x v="98"/>
    <s v="West"/>
    <s v="Sumatera"/>
    <x v="0"/>
    <s v="N"/>
    <m/>
    <m/>
    <s v="N"/>
    <s v="N"/>
    <s v="N"/>
    <s v="N"/>
    <s v="N"/>
    <s v="N"/>
  </r>
  <r>
    <s v="A06"/>
    <x v="5"/>
    <s v="B100"/>
    <x v="99"/>
    <s v="West"/>
    <s v="Sumatera"/>
    <x v="7"/>
    <s v="Kayuagung"/>
    <m/>
    <m/>
    <s v="Y"/>
    <s v="N"/>
    <s v="N"/>
    <s v="N"/>
    <s v="N"/>
    <s v="N"/>
  </r>
  <r>
    <s v="A06"/>
    <x v="5"/>
    <s v="B101"/>
    <x v="100"/>
    <s v="West"/>
    <s v="Sumatera"/>
    <x v="8"/>
    <s v="Muara Enim"/>
    <m/>
    <m/>
    <s v="Y"/>
    <s v="N"/>
    <s v="N"/>
    <s v="N"/>
    <s v="N"/>
    <s v="N"/>
  </r>
  <r>
    <s v="A06"/>
    <x v="5"/>
    <s v="B102"/>
    <x v="101"/>
    <s v="West"/>
    <s v="Sumatera"/>
    <x v="9"/>
    <s v="Lahat"/>
    <m/>
    <m/>
    <s v="Y"/>
    <s v="N"/>
    <s v="N"/>
    <s v="N"/>
    <s v="N"/>
    <s v="N"/>
  </r>
  <r>
    <s v="A06"/>
    <x v="5"/>
    <s v="B103"/>
    <x v="102"/>
    <s v="West"/>
    <s v="Sumatera"/>
    <x v="10"/>
    <s v="Lubuk Linggau"/>
    <m/>
    <m/>
    <s v="Y"/>
    <s v="N"/>
    <s v="N"/>
    <s v="N"/>
    <s v="N"/>
    <s v="N"/>
  </r>
  <r>
    <s v="A06"/>
    <x v="5"/>
    <s v="B104"/>
    <x v="103"/>
    <s v="West"/>
    <s v="Sumatera"/>
    <x v="0"/>
    <s v="N"/>
    <m/>
    <m/>
    <s v="N"/>
    <s v="N"/>
    <s v="N"/>
    <s v="N"/>
    <s v="N"/>
    <s v="N"/>
  </r>
  <r>
    <s v="A06"/>
    <x v="5"/>
    <s v="B105"/>
    <x v="104"/>
    <s v="West"/>
    <s v="Sumatera"/>
    <x v="7"/>
    <s v="Banyu Asin"/>
    <m/>
    <m/>
    <s v="Y"/>
    <s v="N"/>
    <s v="N"/>
    <s v="N"/>
    <s v="N"/>
    <s v="N"/>
  </r>
  <r>
    <s v="A06"/>
    <x v="5"/>
    <s v="B106"/>
    <x v="105"/>
    <s v="West"/>
    <s v="Sumatera"/>
    <x v="0"/>
    <s v="N"/>
    <m/>
    <m/>
    <s v="N"/>
    <s v="N"/>
    <s v="N"/>
    <s v="N"/>
    <s v="N"/>
    <s v="N"/>
  </r>
  <r>
    <s v="A06"/>
    <x v="5"/>
    <s v="B107"/>
    <x v="106"/>
    <s v="West"/>
    <s v="Sumatera"/>
    <x v="0"/>
    <s v="N"/>
    <m/>
    <m/>
    <s v="N"/>
    <s v="N"/>
    <s v="N"/>
    <s v="N"/>
    <s v="N"/>
    <s v="N"/>
  </r>
  <r>
    <s v="A06"/>
    <x v="5"/>
    <s v="B108"/>
    <x v="107"/>
    <s v="West"/>
    <s v="Sumatera"/>
    <x v="7"/>
    <s v="Indra Laya"/>
    <m/>
    <m/>
    <s v="Y"/>
    <s v="N"/>
    <s v="N"/>
    <s v="N"/>
    <s v="N"/>
    <s v="Y"/>
  </r>
  <r>
    <s v="A06"/>
    <x v="5"/>
    <s v="B109"/>
    <x v="108"/>
    <s v="West"/>
    <s v="Sumatera"/>
    <x v="0"/>
    <s v="N"/>
    <m/>
    <m/>
    <s v="N"/>
    <s v="N"/>
    <s v="N"/>
    <s v="N"/>
    <s v="N"/>
    <s v="N"/>
  </r>
  <r>
    <s v="A06"/>
    <x v="5"/>
    <s v="B110"/>
    <x v="109"/>
    <s v="West"/>
    <s v="Sumatera"/>
    <x v="0"/>
    <s v="N"/>
    <m/>
    <m/>
    <s v="N"/>
    <s v="N"/>
    <s v="N"/>
    <s v="N"/>
    <s v="N"/>
    <s v="N"/>
  </r>
  <r>
    <s v="A06"/>
    <x v="5"/>
    <s v="B111"/>
    <x v="110"/>
    <s v="West"/>
    <s v="Sumatera"/>
    <x v="0"/>
    <s v="N"/>
    <m/>
    <m/>
    <s v="N"/>
    <s v="N"/>
    <s v="N"/>
    <s v="N"/>
    <s v="N"/>
    <s v="N"/>
  </r>
  <r>
    <s v="A06"/>
    <x v="5"/>
    <s v="B112"/>
    <x v="111"/>
    <s v="West"/>
    <s v="Sumatera"/>
    <x v="7"/>
    <s v="Palembang"/>
    <m/>
    <m/>
    <s v="Y"/>
    <s v="Y"/>
    <s v="Y"/>
    <s v="Y"/>
    <s v="Y"/>
    <s v="Y"/>
  </r>
  <r>
    <s v="A06"/>
    <x v="5"/>
    <s v="B113"/>
    <x v="112"/>
    <s v="West"/>
    <s v="Sumatera"/>
    <x v="7"/>
    <s v="Prabumulih"/>
    <m/>
    <m/>
    <s v="Y"/>
    <s v="N"/>
    <s v="N"/>
    <s v="N"/>
    <s v="N"/>
    <s v="N"/>
  </r>
  <r>
    <s v="A06"/>
    <x v="5"/>
    <s v="B114"/>
    <x v="113"/>
    <s v="West"/>
    <s v="Sumatera"/>
    <x v="9"/>
    <s v="Pagar Alam"/>
    <m/>
    <m/>
    <s v="Y"/>
    <s v="N"/>
    <s v="N"/>
    <s v="N"/>
    <s v="N"/>
    <s v="N"/>
  </r>
  <r>
    <s v="A06"/>
    <x v="5"/>
    <s v="B115"/>
    <x v="114"/>
    <s v="West"/>
    <s v="Sumatera"/>
    <x v="10"/>
    <s v="Lubuk Linggau"/>
    <m/>
    <m/>
    <s v="Y"/>
    <s v="N"/>
    <s v="N"/>
    <s v="N"/>
    <s v="N"/>
    <s v="Y"/>
  </r>
  <r>
    <s v="A07"/>
    <x v="6"/>
    <s v="B116"/>
    <x v="115"/>
    <s v="West"/>
    <s v="Sumatera"/>
    <x v="0"/>
    <s v="N"/>
    <m/>
    <m/>
    <s v="N"/>
    <s v="N"/>
    <s v="N"/>
    <s v="N"/>
    <s v="N"/>
    <s v="N"/>
  </r>
  <r>
    <s v="A07"/>
    <x v="6"/>
    <s v="B117"/>
    <x v="116"/>
    <s v="West"/>
    <s v="Sumatera"/>
    <x v="11"/>
    <s v="Curup"/>
    <m/>
    <m/>
    <s v="Y"/>
    <s v="N"/>
    <s v="N"/>
    <s v="N"/>
    <s v="N"/>
    <s v="N"/>
  </r>
  <r>
    <s v="A07"/>
    <x v="6"/>
    <s v="B118"/>
    <x v="117"/>
    <s v="West"/>
    <s v="Sumatera"/>
    <x v="12"/>
    <s v="Bengkulu"/>
    <m/>
    <m/>
    <s v="Y"/>
    <s v="N"/>
    <s v="N"/>
    <s v="N"/>
    <s v="N"/>
    <s v="N"/>
  </r>
  <r>
    <s v="A07"/>
    <x v="6"/>
    <s v="B119"/>
    <x v="118"/>
    <s v="West"/>
    <s v="Sumatera"/>
    <x v="0"/>
    <s v="N"/>
    <m/>
    <m/>
    <s v="N"/>
    <s v="N"/>
    <s v="N"/>
    <s v="N"/>
    <s v="N"/>
    <s v="N"/>
  </r>
  <r>
    <s v="A07"/>
    <x v="6"/>
    <s v="B120"/>
    <x v="119"/>
    <s v="West"/>
    <s v="Sumatera"/>
    <x v="12"/>
    <s v="Bengkulu"/>
    <m/>
    <m/>
    <s v="Y"/>
    <s v="N"/>
    <s v="N"/>
    <s v="N"/>
    <s v="N"/>
    <s v="N"/>
  </r>
  <r>
    <s v="A07"/>
    <x v="6"/>
    <s v="B121"/>
    <x v="120"/>
    <s v="West"/>
    <s v="Sumatera"/>
    <x v="0"/>
    <s v="N"/>
    <m/>
    <m/>
    <s v="N"/>
    <s v="N"/>
    <s v="N"/>
    <s v="N"/>
    <s v="N"/>
    <s v="N"/>
  </r>
  <r>
    <s v="A07"/>
    <x v="6"/>
    <s v="B122"/>
    <x v="121"/>
    <s v="West"/>
    <s v="Sumatera"/>
    <x v="0"/>
    <s v="N"/>
    <m/>
    <m/>
    <s v="N"/>
    <s v="N"/>
    <s v="N"/>
    <s v="N"/>
    <s v="N"/>
    <s v="N"/>
  </r>
  <r>
    <s v="A07"/>
    <x v="6"/>
    <s v="B123"/>
    <x v="122"/>
    <s v="West"/>
    <s v="Sumatera"/>
    <x v="11"/>
    <s v="Kepahiang"/>
    <m/>
    <m/>
    <s v="Y"/>
    <s v="N"/>
    <s v="N"/>
    <s v="N"/>
    <s v="N"/>
    <s v="N"/>
  </r>
  <r>
    <s v="A07"/>
    <x v="6"/>
    <s v="B124"/>
    <x v="123"/>
    <s v="West"/>
    <s v="Sumatera"/>
    <x v="12"/>
    <s v="Bengkulu"/>
    <m/>
    <m/>
    <s v="Y"/>
    <s v="N"/>
    <s v="N"/>
    <s v="N"/>
    <s v="N"/>
    <s v="N"/>
  </r>
  <r>
    <s v="A07"/>
    <x v="6"/>
    <s v="B125"/>
    <x v="124"/>
    <s v="West"/>
    <s v="Sumatera"/>
    <x v="12"/>
    <s v="Bengkulu"/>
    <m/>
    <m/>
    <s v="Y"/>
    <s v="N"/>
    <s v="N"/>
    <s v="N"/>
    <s v="N"/>
    <s v="Y"/>
  </r>
  <r>
    <s v="A08"/>
    <x v="7"/>
    <s v="B126"/>
    <x v="125"/>
    <s v="West"/>
    <s v="Sumatera"/>
    <x v="0"/>
    <s v="N"/>
    <m/>
    <m/>
    <s v="N"/>
    <s v="N"/>
    <s v="N"/>
    <s v="N"/>
    <s v="N"/>
    <s v="N"/>
  </r>
  <r>
    <s v="A08"/>
    <x v="7"/>
    <s v="B127"/>
    <x v="126"/>
    <s v="West"/>
    <s v="Sumatera"/>
    <x v="0"/>
    <s v="N"/>
    <m/>
    <m/>
    <s v="N"/>
    <s v="N"/>
    <s v="N"/>
    <s v="N"/>
    <s v="N"/>
    <s v="N"/>
  </r>
  <r>
    <s v="A08"/>
    <x v="7"/>
    <s v="B128"/>
    <x v="127"/>
    <s v="West"/>
    <s v="Sumatera"/>
    <x v="13"/>
    <s v="Bandar Lampung"/>
    <m/>
    <m/>
    <s v="Y"/>
    <s v="Y"/>
    <s v="Y"/>
    <s v="Y"/>
    <s v="Y"/>
    <s v="Y"/>
  </r>
  <r>
    <s v="A08"/>
    <x v="7"/>
    <s v="B129"/>
    <x v="128"/>
    <s v="West"/>
    <s v="Sumatera"/>
    <x v="13"/>
    <s v="Sukadana"/>
    <m/>
    <m/>
    <s v="Y"/>
    <s v="N"/>
    <s v="N"/>
    <s v="N"/>
    <s v="N"/>
    <s v="N"/>
  </r>
  <r>
    <s v="A08"/>
    <x v="7"/>
    <s v="B130"/>
    <x v="129"/>
    <s v="West"/>
    <s v="Sumatera"/>
    <x v="13"/>
    <s v="Bandar Jaya"/>
    <m/>
    <m/>
    <s v="Y"/>
    <s v="N"/>
    <s v="N"/>
    <s v="N"/>
    <s v="N"/>
    <s v="N"/>
  </r>
  <r>
    <s v="A08"/>
    <x v="7"/>
    <s v="B131"/>
    <x v="130"/>
    <s v="West"/>
    <s v="Sumatera"/>
    <x v="13"/>
    <s v="Lampung"/>
    <m/>
    <m/>
    <s v="Y"/>
    <s v="N"/>
    <s v="N"/>
    <s v="N"/>
    <s v="N"/>
    <s v="N"/>
  </r>
  <r>
    <s v="A08"/>
    <x v="7"/>
    <s v="B132"/>
    <x v="131"/>
    <s v="West"/>
    <s v="Sumatera"/>
    <x v="0"/>
    <s v="N"/>
    <m/>
    <m/>
    <s v="N"/>
    <s v="N"/>
    <s v="N"/>
    <s v="N"/>
    <s v="N"/>
    <s v="N"/>
  </r>
  <r>
    <s v="A08"/>
    <x v="7"/>
    <s v="B133"/>
    <x v="132"/>
    <s v="West"/>
    <s v="Sumatera"/>
    <x v="0"/>
    <s v="N"/>
    <m/>
    <m/>
    <s v="N"/>
    <s v="N"/>
    <s v="N"/>
    <s v="N"/>
    <s v="N"/>
    <s v="N"/>
  </r>
  <r>
    <s v="A08"/>
    <x v="7"/>
    <s v="B134"/>
    <x v="133"/>
    <s v="West"/>
    <s v="Sumatera"/>
    <x v="13"/>
    <s v="Pesawaran"/>
    <m/>
    <m/>
    <s v="Y"/>
    <s v="Y"/>
    <s v="Y"/>
    <s v="Y"/>
    <s v="Y"/>
    <s v="Y"/>
  </r>
  <r>
    <s v="A08"/>
    <x v="7"/>
    <s v="B135"/>
    <x v="134"/>
    <s v="West"/>
    <s v="Sumatera"/>
    <x v="13"/>
    <s v="Pringsewu"/>
    <m/>
    <m/>
    <s v="Y"/>
    <s v="Y"/>
    <s v="Y"/>
    <s v="Y"/>
    <s v="Y"/>
    <s v="Y"/>
  </r>
  <r>
    <s v="A08"/>
    <x v="7"/>
    <s v="B136"/>
    <x v="135"/>
    <s v="West"/>
    <s v="Sumatera"/>
    <x v="0"/>
    <s v="N"/>
    <m/>
    <m/>
    <s v="N"/>
    <s v="N"/>
    <s v="N"/>
    <s v="N"/>
    <s v="N"/>
    <s v="N"/>
  </r>
  <r>
    <s v="A08"/>
    <x v="7"/>
    <s v="B137"/>
    <x v="136"/>
    <s v="West"/>
    <s v="Sumatera"/>
    <x v="13"/>
    <s v="Tulang Bawang"/>
    <m/>
    <m/>
    <s v="Y"/>
    <s v="N"/>
    <s v="N"/>
    <s v="N"/>
    <s v="N"/>
    <s v="N"/>
  </r>
  <r>
    <s v="A08"/>
    <x v="7"/>
    <s v="B138"/>
    <x v="137"/>
    <s v="West"/>
    <s v="Sumatera"/>
    <x v="0"/>
    <s v="N"/>
    <m/>
    <m/>
    <s v="N"/>
    <s v="N"/>
    <s v="N"/>
    <s v="N"/>
    <s v="N"/>
    <s v="N"/>
  </r>
  <r>
    <s v="A08"/>
    <x v="7"/>
    <s v="B139"/>
    <x v="138"/>
    <s v="West"/>
    <s v="Sumatera"/>
    <x v="13"/>
    <s v="Bandar Lampung"/>
    <m/>
    <m/>
    <s v="Y"/>
    <s v="Y"/>
    <s v="Y"/>
    <s v="Y"/>
    <s v="Y"/>
    <s v="Y"/>
  </r>
  <r>
    <s v="A08"/>
    <x v="7"/>
    <s v="B140"/>
    <x v="139"/>
    <s v="West"/>
    <s v="Sumatera"/>
    <x v="13"/>
    <s v="Metro"/>
    <m/>
    <m/>
    <s v="Y"/>
    <s v="Y"/>
    <s v="Y"/>
    <s v="Y"/>
    <s v="Y"/>
    <s v="Y"/>
  </r>
  <r>
    <s v="A09"/>
    <x v="8"/>
    <s v="B141"/>
    <x v="140"/>
    <s v="West"/>
    <s v="Sumatera"/>
    <x v="14"/>
    <s v="Kabupaten Bangka"/>
    <m/>
    <m/>
    <s v="Y"/>
    <s v="N"/>
    <s v="N"/>
    <s v="N"/>
    <s v="N"/>
    <s v="N"/>
  </r>
  <r>
    <s v="A09"/>
    <x v="8"/>
    <s v="B142"/>
    <x v="141"/>
    <s v="West"/>
    <s v="Sumatera"/>
    <x v="15"/>
    <s v="Tanjung Pandan"/>
    <m/>
    <m/>
    <s v="Y"/>
    <s v="Y"/>
    <s v="Y"/>
    <s v="Y"/>
    <s v="Y"/>
    <s v="N"/>
  </r>
  <r>
    <s v="A09"/>
    <x v="8"/>
    <s v="B143"/>
    <x v="142"/>
    <s v="West"/>
    <s v="Sumatera"/>
    <x v="14"/>
    <s v="Kabupaten Bangka Barat"/>
    <m/>
    <m/>
    <s v="Y"/>
    <s v="N"/>
    <s v="N"/>
    <s v="N"/>
    <s v="N"/>
    <s v="N"/>
  </r>
  <r>
    <s v="A09"/>
    <x v="8"/>
    <s v="B144"/>
    <x v="143"/>
    <s v="West"/>
    <s v="Sumatera"/>
    <x v="14"/>
    <s v="Kabupaten Bangka Tengah"/>
    <m/>
    <m/>
    <s v="Y"/>
    <s v="N"/>
    <s v="N"/>
    <s v="N"/>
    <s v="N"/>
    <s v="N"/>
  </r>
  <r>
    <s v="A09"/>
    <x v="8"/>
    <s v="B145"/>
    <x v="144"/>
    <s v="West"/>
    <s v="Sumatera"/>
    <x v="14"/>
    <s v="Kabupaten Bangka Selatan"/>
    <m/>
    <m/>
    <s v="Y"/>
    <s v="N"/>
    <s v="N"/>
    <s v="N"/>
    <s v="N"/>
    <s v="N"/>
  </r>
  <r>
    <s v="A09"/>
    <x v="8"/>
    <s v="B146"/>
    <x v="145"/>
    <s v="West"/>
    <s v="Sumatera"/>
    <x v="15"/>
    <s v="Manggar"/>
    <m/>
    <m/>
    <s v="Y"/>
    <s v="N"/>
    <s v="N"/>
    <s v="N"/>
    <s v="N"/>
    <s v="N"/>
  </r>
  <r>
    <s v="A09"/>
    <x v="8"/>
    <s v="B147"/>
    <x v="146"/>
    <s v="West"/>
    <s v="Sumatera"/>
    <x v="14"/>
    <s v="Pangkal Pinang"/>
    <m/>
    <m/>
    <s v="Y"/>
    <s v="Y"/>
    <s v="Y"/>
    <s v="Y"/>
    <s v="Y"/>
    <s v="N"/>
  </r>
  <r>
    <s v="A10"/>
    <x v="9"/>
    <s v="B148"/>
    <x v="147"/>
    <s v="West"/>
    <s v="Sumatera"/>
    <x v="0"/>
    <s v="N"/>
    <m/>
    <m/>
    <s v="N"/>
    <s v="N"/>
    <s v="N"/>
    <s v="N"/>
    <s v="N"/>
    <s v="N"/>
  </r>
  <r>
    <s v="A10"/>
    <x v="9"/>
    <s v="B149"/>
    <x v="148"/>
    <s v="West"/>
    <s v="Sumatera"/>
    <x v="16"/>
    <s v="Tanjung Pinang"/>
    <m/>
    <m/>
    <s v="Y"/>
    <s v="N"/>
    <s v="N"/>
    <s v="N"/>
    <s v="N"/>
    <s v="N"/>
  </r>
  <r>
    <s v="A10"/>
    <x v="9"/>
    <s v="B150"/>
    <x v="149"/>
    <s v="West"/>
    <s v="Sumatera"/>
    <x v="0"/>
    <s v="N"/>
    <m/>
    <m/>
    <s v="N"/>
    <s v="N"/>
    <s v="N"/>
    <s v="N"/>
    <s v="N"/>
    <s v="N"/>
  </r>
  <r>
    <s v="A10"/>
    <x v="9"/>
    <s v="B151"/>
    <x v="150"/>
    <s v="West"/>
    <s v="Sumatera"/>
    <x v="0"/>
    <s v="N"/>
    <m/>
    <m/>
    <s v="N"/>
    <s v="N"/>
    <s v="N"/>
    <s v="N"/>
    <s v="N"/>
    <s v="N"/>
  </r>
  <r>
    <s v="A10"/>
    <x v="9"/>
    <s v="B152"/>
    <x v="151"/>
    <s v="West"/>
    <s v="Sumatera"/>
    <x v="0"/>
    <s v="N"/>
    <m/>
    <m/>
    <s v="N"/>
    <s v="N"/>
    <s v="N"/>
    <s v="N"/>
    <s v="N"/>
    <s v="N"/>
  </r>
  <r>
    <s v="A10"/>
    <x v="9"/>
    <s v="B153"/>
    <x v="152"/>
    <s v="West"/>
    <s v="Sumatera"/>
    <x v="17"/>
    <s v="Batam"/>
    <m/>
    <m/>
    <s v="Y"/>
    <s v="Y"/>
    <s v="Y"/>
    <s v="Y"/>
    <s v="Y"/>
    <s v="Y"/>
  </r>
  <r>
    <s v="A10"/>
    <x v="9"/>
    <s v="B154"/>
    <x v="153"/>
    <s v="West"/>
    <s v="Sumatera"/>
    <x v="16"/>
    <s v="Tanjung Pinang"/>
    <m/>
    <m/>
    <s v="Y"/>
    <s v="Y"/>
    <s v="Y"/>
    <s v="Y"/>
    <s v="Y"/>
    <s v="Y"/>
  </r>
  <r>
    <s v="A11"/>
    <x v="10"/>
    <s v="B155"/>
    <x v="154"/>
    <s v="Jabo"/>
    <s v="Jakarta"/>
    <x v="18"/>
    <s v="Jakarta"/>
    <m/>
    <m/>
    <s v="N"/>
    <s v="N"/>
    <s v="N"/>
    <s v="N"/>
    <s v="N"/>
    <s v="N"/>
  </r>
  <r>
    <s v="A11"/>
    <x v="10"/>
    <s v="B156"/>
    <x v="155"/>
    <s v="Jabo"/>
    <s v="Jakarta"/>
    <x v="18"/>
    <s v="Jakarta"/>
    <m/>
    <m/>
    <s v="Y"/>
    <s v="Y"/>
    <s v="Y"/>
    <s v="Y"/>
    <s v="Y"/>
    <s v="Y"/>
  </r>
  <r>
    <s v="A11"/>
    <x v="10"/>
    <s v="B157"/>
    <x v="156"/>
    <s v="Jabo"/>
    <s v="Jakarta"/>
    <x v="18"/>
    <s v="Jakarta"/>
    <m/>
    <m/>
    <s v="Y"/>
    <s v="Y"/>
    <s v="Y"/>
    <s v="Y"/>
    <s v="Y"/>
    <s v="Y"/>
  </r>
  <r>
    <s v="A11"/>
    <x v="10"/>
    <s v="B158"/>
    <x v="157"/>
    <s v="Jabo"/>
    <s v="Jakarta"/>
    <x v="18"/>
    <s v="Jakarta"/>
    <m/>
    <m/>
    <s v="Y"/>
    <s v="Y"/>
    <s v="Y"/>
    <s v="Y"/>
    <s v="Y"/>
    <s v="Y"/>
  </r>
  <r>
    <s v="A11"/>
    <x v="10"/>
    <s v="B159"/>
    <x v="158"/>
    <s v="Jabo"/>
    <s v="Jakarta"/>
    <x v="18"/>
    <s v="Jakarta"/>
    <m/>
    <m/>
    <s v="Y"/>
    <s v="Y"/>
    <s v="Y"/>
    <s v="Y"/>
    <s v="Y"/>
    <s v="Y"/>
  </r>
  <r>
    <s v="A11"/>
    <x v="10"/>
    <s v="B160"/>
    <x v="159"/>
    <s v="Jabo"/>
    <s v="Jakarta"/>
    <x v="18"/>
    <s v="Jakarta"/>
    <m/>
    <m/>
    <s v="Y"/>
    <s v="Y"/>
    <s v="Y"/>
    <s v="Y"/>
    <s v="Y"/>
    <s v="Y"/>
  </r>
  <r>
    <s v="A12"/>
    <x v="11"/>
    <s v="B161"/>
    <x v="160"/>
    <s v="Jabo"/>
    <s v="Jakarta"/>
    <x v="18"/>
    <s v="Bogor"/>
    <m/>
    <m/>
    <s v="Y"/>
    <s v="Y"/>
    <s v="Y"/>
    <s v="Y"/>
    <s v="Y"/>
    <s v="Y"/>
  </r>
  <r>
    <s v="A12"/>
    <x v="11"/>
    <s v="B162"/>
    <x v="161"/>
    <s v="West"/>
    <s v="West Java"/>
    <x v="19"/>
    <s v="Sukabumi"/>
    <s v="Sukabumi"/>
    <s v="SKB"/>
    <s v="Y"/>
    <s v="Y"/>
    <s v="Y"/>
    <s v="Y"/>
    <s v="Y"/>
    <s v="Y"/>
  </r>
  <r>
    <s v="A12"/>
    <x v="11"/>
    <s v="B163"/>
    <x v="162"/>
    <s v="West"/>
    <s v="West Java"/>
    <x v="19"/>
    <s v="Cianjur"/>
    <s v="Cianjur"/>
    <s v="CJR"/>
    <s v="Y"/>
    <s v="Y"/>
    <s v="Y"/>
    <s v="Y"/>
    <s v="Y"/>
    <s v="Y"/>
  </r>
  <r>
    <s v="A12"/>
    <x v="11"/>
    <s v="B164"/>
    <x v="163"/>
    <s v="West"/>
    <s v="West Java"/>
    <x v="19"/>
    <s v="Bandung"/>
    <s v="Bandung"/>
    <s v="BDO"/>
    <s v="Y"/>
    <s v="Y"/>
    <s v="Y"/>
    <s v="Y"/>
    <s v="Y"/>
    <s v="Y"/>
  </r>
  <r>
    <s v="A12"/>
    <x v="11"/>
    <s v="B165"/>
    <x v="164"/>
    <s v="West"/>
    <s v="West Java"/>
    <x v="19"/>
    <s v="Garut"/>
    <s v="Garut"/>
    <s v="GRT"/>
    <s v="Y"/>
    <s v="Y"/>
    <s v="Y"/>
    <s v="Y"/>
    <s v="Y"/>
    <s v="Y"/>
  </r>
  <r>
    <s v="A12"/>
    <x v="11"/>
    <s v="B166"/>
    <x v="165"/>
    <s v="West"/>
    <s v="West Java"/>
    <x v="19"/>
    <s v="Tasikmalaya"/>
    <s v="Tasikmalaya"/>
    <s v="TSM"/>
    <s v="Y"/>
    <s v="Y"/>
    <s v="Y"/>
    <s v="Y"/>
    <s v="Y"/>
    <s v="Y"/>
  </r>
  <r>
    <s v="A12"/>
    <x v="11"/>
    <s v="B167"/>
    <x v="166"/>
    <s v="West"/>
    <s v="West Java"/>
    <x v="19"/>
    <s v="Ciamis"/>
    <s v="Ciamis"/>
    <s v="CMS"/>
    <s v="Y"/>
    <s v="Y"/>
    <s v="Y"/>
    <s v="Y"/>
    <s v="Y"/>
    <s v="Y"/>
  </r>
  <r>
    <s v="A12"/>
    <x v="11"/>
    <s v="B168"/>
    <x v="167"/>
    <s v="West"/>
    <s v="West Java"/>
    <x v="19"/>
    <s v="Kuningan"/>
    <s v="Kuningan"/>
    <s v="KNG"/>
    <s v="Y"/>
    <s v="Y"/>
    <s v="Y"/>
    <s v="Y"/>
    <s v="Y"/>
    <s v="Y"/>
  </r>
  <r>
    <s v="A12"/>
    <x v="11"/>
    <s v="B169"/>
    <x v="168"/>
    <s v="West"/>
    <s v="West Java"/>
    <x v="19"/>
    <s v="Cirebon"/>
    <s v="Cirebon"/>
    <s v="CBN"/>
    <s v="Y"/>
    <s v="Y"/>
    <s v="Y"/>
    <s v="Y"/>
    <s v="Y"/>
    <s v="Y"/>
  </r>
  <r>
    <s v="A12"/>
    <x v="11"/>
    <s v="B170"/>
    <x v="169"/>
    <s v="West"/>
    <s v="West Java"/>
    <x v="19"/>
    <s v="Majalengka"/>
    <s v="Majalengka"/>
    <s v="MJL"/>
    <s v="Y"/>
    <s v="Y"/>
    <s v="Y"/>
    <s v="Y"/>
    <s v="Y"/>
    <s v="N"/>
  </r>
  <r>
    <s v="A12"/>
    <x v="11"/>
    <s v="B171"/>
    <x v="170"/>
    <s v="West"/>
    <s v="West Java"/>
    <x v="19"/>
    <s v="Sumedang"/>
    <s v="Sumedang"/>
    <s v="SMD"/>
    <s v="Y"/>
    <s v="Y"/>
    <s v="Y"/>
    <s v="Y"/>
    <s v="Y"/>
    <s v="Y"/>
  </r>
  <r>
    <s v="A12"/>
    <x v="11"/>
    <s v="B172"/>
    <x v="171"/>
    <s v="West"/>
    <s v="West Java"/>
    <x v="19"/>
    <s v="Indramayu"/>
    <s v="Indramayu"/>
    <s v="IDM"/>
    <s v="Y"/>
    <s v="Y"/>
    <s v="Y"/>
    <s v="Y"/>
    <s v="Y"/>
    <s v="N"/>
  </r>
  <r>
    <s v="A12"/>
    <x v="11"/>
    <s v="B173"/>
    <x v="172"/>
    <s v="West"/>
    <s v="West Java"/>
    <x v="19"/>
    <s v="Subang"/>
    <s v="Subang"/>
    <s v="SNG"/>
    <s v="Y"/>
    <s v="N"/>
    <s v="Y"/>
    <s v="Y"/>
    <s v="Y"/>
    <s v="Y"/>
  </r>
  <r>
    <s v="A12"/>
    <x v="11"/>
    <s v="B174"/>
    <x v="173"/>
    <s v="West"/>
    <s v="West Java"/>
    <x v="19"/>
    <s v="Purwakarta"/>
    <s v="Purwakarta"/>
    <s v="PWK"/>
    <s v="Y"/>
    <s v="Y"/>
    <s v="Y"/>
    <s v="Y"/>
    <s v="Y"/>
    <s v="Y"/>
  </r>
  <r>
    <s v="A12"/>
    <x v="11"/>
    <s v="B175"/>
    <x v="174"/>
    <s v="Jabo"/>
    <s v="Jakarta"/>
    <x v="18"/>
    <s v="Karawang"/>
    <s v="Karawang"/>
    <s v="KWG"/>
    <s v="Y"/>
    <s v="Y"/>
    <s v="Y"/>
    <s v="Y"/>
    <s v="Y"/>
    <s v="Y"/>
  </r>
  <r>
    <s v="A12"/>
    <x v="11"/>
    <s v="B176"/>
    <x v="175"/>
    <s v="Jabo"/>
    <s v="Jakarta"/>
    <x v="18"/>
    <s v="Bekasi"/>
    <m/>
    <m/>
    <s v="Y"/>
    <s v="Y"/>
    <s v="Y"/>
    <s v="Y"/>
    <s v="Y"/>
    <s v="Y"/>
  </r>
  <r>
    <s v="A12"/>
    <x v="11"/>
    <s v="B177"/>
    <x v="176"/>
    <s v="West"/>
    <s v="West Java"/>
    <x v="19"/>
    <s v="Bandung"/>
    <s v="Bandung"/>
    <s v="BDO"/>
    <s v="Y"/>
    <s v="Y"/>
    <s v="Y"/>
    <s v="Y"/>
    <s v="Y"/>
    <s v="Y"/>
  </r>
  <r>
    <s v="A12"/>
    <x v="11"/>
    <s v="B178"/>
    <x v="177"/>
    <s v="West"/>
    <s v="West Java"/>
    <x v="19"/>
    <s v="Pangandaran"/>
    <s v="Pangandaran"/>
    <s v="PND"/>
    <s v="Y"/>
    <s v="Y"/>
    <s v="Y"/>
    <s v="Y"/>
    <s v="Y"/>
    <s v="N"/>
  </r>
  <r>
    <s v="A12"/>
    <x v="11"/>
    <s v="B179"/>
    <x v="178"/>
    <s v="Jabo"/>
    <s v="Jakarta"/>
    <x v="18"/>
    <s v="Bogor"/>
    <m/>
    <m/>
    <s v="Y"/>
    <s v="Y"/>
    <s v="Y"/>
    <s v="Y"/>
    <s v="Y"/>
    <s v="Y"/>
  </r>
  <r>
    <s v="A12"/>
    <x v="11"/>
    <s v="B180"/>
    <x v="179"/>
    <s v="West"/>
    <s v="West Java"/>
    <x v="19"/>
    <s v="Sukabumi"/>
    <s v="Sukabumi"/>
    <s v="SKB"/>
    <s v="Y"/>
    <s v="Y"/>
    <s v="Y"/>
    <s v="Y"/>
    <s v="Y"/>
    <s v="Y"/>
  </r>
  <r>
    <s v="A12"/>
    <x v="11"/>
    <s v="B181"/>
    <x v="180"/>
    <s v="West"/>
    <s v="West Java"/>
    <x v="19"/>
    <s v="Bandung"/>
    <s v="Bandung"/>
    <s v="BDO"/>
    <s v="Y"/>
    <s v="Y"/>
    <s v="Y"/>
    <s v="Y"/>
    <s v="Y"/>
    <s v="Y"/>
  </r>
  <r>
    <s v="A12"/>
    <x v="11"/>
    <s v="B182"/>
    <x v="181"/>
    <s v="West"/>
    <s v="West Java"/>
    <x v="19"/>
    <s v="Cirebon"/>
    <s v="Cirebon"/>
    <s v="CBN"/>
    <s v="Y"/>
    <s v="Y"/>
    <s v="Y"/>
    <s v="Y"/>
    <s v="Y"/>
    <s v="N"/>
  </r>
  <r>
    <s v="A12"/>
    <x v="11"/>
    <s v="B183"/>
    <x v="182"/>
    <s v="Jabo"/>
    <s v="Jakarta"/>
    <x v="18"/>
    <s v="Bekasi"/>
    <m/>
    <m/>
    <s v="Y"/>
    <s v="Y"/>
    <s v="Y"/>
    <s v="Y"/>
    <s v="Y"/>
    <s v="Y"/>
  </r>
  <r>
    <s v="A12"/>
    <x v="11"/>
    <s v="B184"/>
    <x v="183"/>
    <s v="Jabo"/>
    <s v="Jakarta"/>
    <x v="18"/>
    <s v="Depok"/>
    <m/>
    <m/>
    <s v="Y"/>
    <s v="Y"/>
    <s v="Y"/>
    <s v="Y"/>
    <s v="Y"/>
    <s v="Y"/>
  </r>
  <r>
    <s v="A12"/>
    <x v="11"/>
    <s v="B185"/>
    <x v="184"/>
    <s v="West"/>
    <s v="West Java"/>
    <x v="19"/>
    <s v="Cimahi"/>
    <s v="Cimahi"/>
    <s v="CMH"/>
    <s v="Y"/>
    <s v="Y"/>
    <s v="Y"/>
    <s v="Y"/>
    <s v="Y"/>
    <s v="Y"/>
  </r>
  <r>
    <s v="A12"/>
    <x v="11"/>
    <s v="B186"/>
    <x v="185"/>
    <s v="West"/>
    <s v="West Java"/>
    <x v="19"/>
    <s v="Tasikmalaya"/>
    <s v="Tasikmalaya"/>
    <s v="TSM"/>
    <s v="Y"/>
    <s v="Y"/>
    <s v="Y"/>
    <s v="Y"/>
    <s v="Y"/>
    <s v="Y"/>
  </r>
  <r>
    <s v="A12"/>
    <x v="11"/>
    <s v="B187"/>
    <x v="186"/>
    <s v="West"/>
    <s v="West Java"/>
    <x v="19"/>
    <s v="Banjar Jabar"/>
    <s v="Banjar"/>
    <s v="BJR"/>
    <s v="Y"/>
    <s v="Y"/>
    <s v="Y"/>
    <s v="Y"/>
    <s v="Y"/>
    <s v="N"/>
  </r>
  <r>
    <s v="A13"/>
    <x v="12"/>
    <s v="B188"/>
    <x v="187"/>
    <s v="West"/>
    <s v="Central Java"/>
    <x v="20"/>
    <s v="Cilacap"/>
    <m/>
    <s v="Central Java - SRG"/>
    <s v="Y"/>
    <s v="Y"/>
    <s v="Y"/>
    <s v="Y"/>
    <s v="Y"/>
    <s v="Y"/>
  </r>
  <r>
    <s v="A13"/>
    <x v="12"/>
    <s v="B189"/>
    <x v="188"/>
    <s v="West"/>
    <s v="Central Java"/>
    <x v="20"/>
    <s v="Banyumas"/>
    <m/>
    <s v="Central Java - SRG"/>
    <s v="Y"/>
    <m/>
    <m/>
    <s v="Y"/>
    <m/>
    <m/>
  </r>
  <r>
    <s v="A13"/>
    <x v="12"/>
    <s v="B190"/>
    <x v="189"/>
    <s v="West"/>
    <s v="Central Java"/>
    <x v="20"/>
    <s v="Purbalingga"/>
    <m/>
    <s v="Central Java - SRG"/>
    <s v="Y"/>
    <s v="Y"/>
    <s v="Y"/>
    <s v="Y"/>
    <s v="Y"/>
    <s v="Y"/>
  </r>
  <r>
    <s v="A13"/>
    <x v="12"/>
    <s v="B191"/>
    <x v="190"/>
    <s v="West"/>
    <s v="Central Java"/>
    <x v="20"/>
    <s v="Banjarnegara"/>
    <m/>
    <s v="Central Java - SRG"/>
    <s v="Y"/>
    <s v="N"/>
    <s v="N"/>
    <s v="Y"/>
    <s v="Y"/>
    <s v="Y"/>
  </r>
  <r>
    <s v="A13"/>
    <x v="12"/>
    <s v="B192"/>
    <x v="191"/>
    <s v="West"/>
    <s v="Central Java"/>
    <x v="21"/>
    <s v="Kebumen"/>
    <m/>
    <s v="DIY - JOG"/>
    <s v="Y"/>
    <s v="Y"/>
    <s v="Y"/>
    <s v="Y"/>
    <s v="Y"/>
    <s v="Y"/>
  </r>
  <r>
    <s v="A13"/>
    <x v="12"/>
    <s v="B193"/>
    <x v="192"/>
    <s v="West"/>
    <s v="Central Java"/>
    <x v="21"/>
    <s v="Purworejo"/>
    <m/>
    <s v="DIY - JOG"/>
    <s v="Y"/>
    <s v="Y"/>
    <s v="Y"/>
    <s v="Y"/>
    <s v="Y"/>
    <s v="Y"/>
  </r>
  <r>
    <s v="A13"/>
    <x v="12"/>
    <s v="B194"/>
    <x v="193"/>
    <s v="West"/>
    <s v="Central Java"/>
    <x v="21"/>
    <s v="Wonosobo"/>
    <m/>
    <s v="DIY - JOG"/>
    <s v="Y"/>
    <s v="N"/>
    <s v="N"/>
    <s v="N"/>
    <s v="N"/>
    <s v="Y"/>
  </r>
  <r>
    <s v="A13"/>
    <x v="12"/>
    <s v="B195"/>
    <x v="194"/>
    <s v="West"/>
    <s v="Central Java"/>
    <x v="21"/>
    <s v="Magelang"/>
    <m/>
    <s v="DIY - JOG"/>
    <s v="Y"/>
    <s v="Y"/>
    <s v="Y"/>
    <s v="Y"/>
    <s v="Y"/>
    <s v="Y"/>
  </r>
  <r>
    <s v="A13"/>
    <x v="12"/>
    <s v="B196"/>
    <x v="195"/>
    <s v="West"/>
    <s v="Central Java"/>
    <x v="21"/>
    <s v="Boyolali"/>
    <m/>
    <s v="DIY - JOG"/>
    <s v="Y"/>
    <s v="Y"/>
    <s v="Y"/>
    <s v="Y"/>
    <s v="Y"/>
    <s v="N"/>
  </r>
  <r>
    <s v="A13"/>
    <x v="12"/>
    <s v="B197"/>
    <x v="196"/>
    <s v="West"/>
    <s v="Central Java"/>
    <x v="21"/>
    <s v="Klaten"/>
    <m/>
    <s v="DIY - JOG"/>
    <s v="Y"/>
    <s v="Y"/>
    <s v="Y"/>
    <s v="Y"/>
    <s v="Y"/>
    <s v="N"/>
  </r>
  <r>
    <s v="A13"/>
    <x v="12"/>
    <s v="B198"/>
    <x v="197"/>
    <s v="West"/>
    <s v="Central Java"/>
    <x v="21"/>
    <s v="Sukoharjo"/>
    <m/>
    <s v="DIY - JOG"/>
    <s v="Y"/>
    <s v="Y"/>
    <s v="Y"/>
    <s v="Y"/>
    <s v="Y"/>
    <s v="Y"/>
  </r>
  <r>
    <s v="A13"/>
    <x v="12"/>
    <s v="B199"/>
    <x v="198"/>
    <s v="West"/>
    <s v="Central Java"/>
    <x v="21"/>
    <s v="Wonogiri"/>
    <m/>
    <s v="DIY - JOG"/>
    <s v="Y"/>
    <s v="Y"/>
    <s v="Y"/>
    <s v="Y"/>
    <s v="Y"/>
    <s v="N"/>
  </r>
  <r>
    <s v="A13"/>
    <x v="12"/>
    <s v="B200"/>
    <x v="199"/>
    <s v="West"/>
    <s v="Central Java"/>
    <x v="21"/>
    <s v="Karanganyar"/>
    <m/>
    <s v="DIY - JOG"/>
    <s v="Y"/>
    <s v="Y"/>
    <s v="Y"/>
    <s v="Y"/>
    <s v="Y"/>
    <s v="Y"/>
  </r>
  <r>
    <s v="A13"/>
    <x v="12"/>
    <s v="B201"/>
    <x v="200"/>
    <s v="West"/>
    <s v="Central Java"/>
    <x v="21"/>
    <s v="Sragen"/>
    <m/>
    <s v="DIY - JOG"/>
    <s v="Y"/>
    <s v="Y"/>
    <s v="Y"/>
    <s v="Y"/>
    <s v="Y"/>
    <s v="N"/>
  </r>
  <r>
    <s v="A13"/>
    <x v="12"/>
    <s v="B202"/>
    <x v="201"/>
    <s v="West"/>
    <s v="Central Java"/>
    <x v="20"/>
    <s v="Grobogan"/>
    <m/>
    <s v="Central Java - SRG"/>
    <s v="Y"/>
    <s v="N"/>
    <s v="N"/>
    <s v="N"/>
    <s v="N"/>
    <s v="N"/>
  </r>
  <r>
    <s v="A13"/>
    <x v="12"/>
    <s v="B203"/>
    <x v="202"/>
    <s v="West"/>
    <s v="Central Java"/>
    <x v="20"/>
    <s v="Blora"/>
    <m/>
    <s v="Central Java - SRG"/>
    <s v="Y"/>
    <s v="N"/>
    <s v="N"/>
    <s v="N"/>
    <s v="N"/>
    <s v="N"/>
  </r>
  <r>
    <s v="A13"/>
    <x v="12"/>
    <s v="B204"/>
    <x v="203"/>
    <s v="West"/>
    <s v="Central Java"/>
    <x v="20"/>
    <s v="Rembang"/>
    <m/>
    <s v="Central Java - SRG"/>
    <s v="Y"/>
    <s v="N"/>
    <s v="N"/>
    <s v="N"/>
    <s v="N"/>
    <s v="N"/>
  </r>
  <r>
    <s v="A13"/>
    <x v="12"/>
    <s v="B205"/>
    <x v="204"/>
    <s v="West"/>
    <s v="Central Java"/>
    <x v="20"/>
    <s v="Pati"/>
    <m/>
    <s v="Central Java - SRG"/>
    <s v="Y"/>
    <s v="N"/>
    <s v="N"/>
    <s v="N"/>
    <s v="N"/>
    <s v="N"/>
  </r>
  <r>
    <s v="A13"/>
    <x v="12"/>
    <s v="B206"/>
    <x v="205"/>
    <s v="West"/>
    <s v="Central Java"/>
    <x v="20"/>
    <s v="Kudus"/>
    <m/>
    <s v="Central Java - SRG"/>
    <s v="Y"/>
    <s v="N"/>
    <s v="Y"/>
    <s v="Y"/>
    <s v="Y"/>
    <s v="Y"/>
  </r>
  <r>
    <s v="A13"/>
    <x v="12"/>
    <s v="B207"/>
    <x v="206"/>
    <s v="West"/>
    <s v="Central Java"/>
    <x v="20"/>
    <s v="Jepara"/>
    <m/>
    <s v="Central Java - SRG"/>
    <s v="Y"/>
    <s v="N"/>
    <s v="Y"/>
    <s v="Y"/>
    <s v="Y"/>
    <s v="N"/>
  </r>
  <r>
    <s v="A13"/>
    <x v="12"/>
    <s v="B208"/>
    <x v="207"/>
    <s v="West"/>
    <s v="Central Java"/>
    <x v="20"/>
    <s v="Demak"/>
    <m/>
    <s v="Central Java - SRG"/>
    <s v="Y"/>
    <s v="Y"/>
    <s v="Y"/>
    <s v="Y"/>
    <s v="Y"/>
    <s v="N"/>
  </r>
  <r>
    <s v="A13"/>
    <x v="12"/>
    <s v="B209"/>
    <x v="208"/>
    <s v="West"/>
    <s v="Central Java"/>
    <x v="20"/>
    <s v="Semarang"/>
    <m/>
    <s v="Central Java - SRG"/>
    <s v="Y"/>
    <s v="Y"/>
    <s v="Y"/>
    <s v="Y"/>
    <s v="Y"/>
    <s v="Y"/>
  </r>
  <r>
    <s v="A13"/>
    <x v="12"/>
    <s v="B210"/>
    <x v="209"/>
    <s v="West"/>
    <s v="Central Java"/>
    <x v="21"/>
    <s v="Temanggung"/>
    <m/>
    <s v="DIY - JOG"/>
    <s v="Y"/>
    <s v="N"/>
    <s v="N"/>
    <s v="N"/>
    <s v="N"/>
    <s v="Y"/>
  </r>
  <r>
    <s v="A13"/>
    <x v="12"/>
    <s v="B211"/>
    <x v="210"/>
    <s v="West"/>
    <s v="Central Java"/>
    <x v="20"/>
    <s v="Kendal"/>
    <m/>
    <s v="Central Java - SRG"/>
    <s v="Y"/>
    <s v="Y"/>
    <s v="Y"/>
    <s v="Y"/>
    <s v="Y"/>
    <s v="N"/>
  </r>
  <r>
    <s v="A13"/>
    <x v="12"/>
    <s v="B212"/>
    <x v="211"/>
    <s v="West"/>
    <s v="Central Java"/>
    <x v="20"/>
    <s v="Batang"/>
    <m/>
    <s v="Central Java - SRG"/>
    <s v="Y"/>
    <s v="Y"/>
    <s v="Y"/>
    <s v="Y"/>
    <s v="Y"/>
    <s v="Y"/>
  </r>
  <r>
    <s v="A13"/>
    <x v="12"/>
    <s v="B213"/>
    <x v="212"/>
    <s v="West"/>
    <s v="Central Java"/>
    <x v="20"/>
    <s v="Pekalongan"/>
    <m/>
    <s v="Central Java - SRG"/>
    <s v="Y"/>
    <s v="Y"/>
    <s v="Y"/>
    <s v="Y"/>
    <s v="Y"/>
    <s v="Y"/>
  </r>
  <r>
    <s v="A13"/>
    <x v="12"/>
    <s v="B214"/>
    <x v="213"/>
    <s v="West"/>
    <s v="Central Java"/>
    <x v="20"/>
    <s v="Pemalang"/>
    <m/>
    <s v="Central Java - SRG"/>
    <s v="Y"/>
    <s v="N"/>
    <s v="N"/>
    <s v="N"/>
    <s v="N"/>
    <s v="Y"/>
  </r>
  <r>
    <s v="A13"/>
    <x v="12"/>
    <s v="B215"/>
    <x v="214"/>
    <s v="West"/>
    <s v="Central Java"/>
    <x v="20"/>
    <s v="Tegal"/>
    <m/>
    <s v="Central Java - SRG"/>
    <s v="Y"/>
    <s v="Y"/>
    <s v="Y"/>
    <s v="Y"/>
    <s v="Y"/>
    <s v="Y"/>
  </r>
  <r>
    <s v="A13"/>
    <x v="12"/>
    <s v="B216"/>
    <x v="215"/>
    <s v="West"/>
    <s v="Central Java"/>
    <x v="20"/>
    <s v="Brebes"/>
    <m/>
    <s v="Central Java - SRG"/>
    <s v="Y"/>
    <s v="Y"/>
    <s v="Y"/>
    <s v="Y"/>
    <s v="Y"/>
    <s v="Y"/>
  </r>
  <r>
    <s v="A13"/>
    <x v="12"/>
    <s v="B217"/>
    <x v="216"/>
    <s v="West"/>
    <s v="Central Java"/>
    <x v="21"/>
    <s v="Magelang"/>
    <m/>
    <s v="DIY - JOG"/>
    <s v="Y"/>
    <s v="Y"/>
    <s v="Y"/>
    <s v="Y"/>
    <s v="Y"/>
    <s v="Y"/>
  </r>
  <r>
    <s v="A13"/>
    <x v="12"/>
    <s v="B218"/>
    <x v="217"/>
    <s v="West"/>
    <s v="Central Java"/>
    <x v="21"/>
    <s v="Solo"/>
    <m/>
    <s v="DIY - JOG"/>
    <s v="Y"/>
    <s v="Y"/>
    <s v="Y"/>
    <s v="Y"/>
    <s v="Y"/>
    <s v="Y"/>
  </r>
  <r>
    <s v="A13"/>
    <x v="12"/>
    <s v="B219"/>
    <x v="218"/>
    <s v="West"/>
    <s v="Central Java"/>
    <x v="20"/>
    <s v="Salatiga"/>
    <m/>
    <s v="Central Java - SRG"/>
    <s v="Y"/>
    <s v="Y"/>
    <s v="Y"/>
    <s v="Y"/>
    <s v="Y"/>
    <s v="Y"/>
  </r>
  <r>
    <s v="A13"/>
    <x v="12"/>
    <s v="B220"/>
    <x v="219"/>
    <s v="West"/>
    <s v="Central Java"/>
    <x v="20"/>
    <s v="Semarang"/>
    <m/>
    <s v="Central Java - SRG"/>
    <s v="Y"/>
    <s v="Y"/>
    <s v="Y"/>
    <s v="Y"/>
    <s v="Y"/>
    <s v="Y"/>
  </r>
  <r>
    <s v="A13"/>
    <x v="12"/>
    <s v="B221"/>
    <x v="220"/>
    <s v="West"/>
    <s v="Central Java"/>
    <x v="20"/>
    <s v="Pekalongan"/>
    <m/>
    <s v="Central Java - SRG"/>
    <s v="Y"/>
    <s v="Y"/>
    <s v="Y"/>
    <s v="Y"/>
    <s v="Y"/>
    <s v="Y"/>
  </r>
  <r>
    <s v="A13"/>
    <x v="12"/>
    <s v="B222"/>
    <x v="221"/>
    <s v="West"/>
    <s v="Central Java"/>
    <x v="20"/>
    <s v="Tegal"/>
    <m/>
    <s v="Central Java - SRG"/>
    <s v="Y"/>
    <s v="Y"/>
    <s v="Y"/>
    <s v="Y"/>
    <s v="Y"/>
    <s v="Y"/>
  </r>
  <r>
    <s v="A14"/>
    <x v="13"/>
    <s v="B223"/>
    <x v="222"/>
    <s v="West"/>
    <s v="Central Java"/>
    <x v="21"/>
    <s v="Wates"/>
    <m/>
    <m/>
    <s v="Y"/>
    <s v="Y"/>
    <s v="Y"/>
    <s v="Y"/>
    <s v="Y"/>
    <s v="Y"/>
  </r>
  <r>
    <s v="A14"/>
    <x v="13"/>
    <s v="B224"/>
    <x v="223"/>
    <s v="West"/>
    <s v="Central Java"/>
    <x v="21"/>
    <s v="Bantul"/>
    <m/>
    <m/>
    <s v="Y"/>
    <s v="Y"/>
    <s v="Y"/>
    <s v="Y"/>
    <s v="Y"/>
    <s v="Y"/>
  </r>
  <r>
    <s v="A14"/>
    <x v="13"/>
    <s v="B225"/>
    <x v="224"/>
    <s v="West"/>
    <s v="Central Java"/>
    <x v="21"/>
    <s v="Wonosari"/>
    <m/>
    <m/>
    <s v="Y"/>
    <s v="Y"/>
    <s v="Y"/>
    <s v="Y"/>
    <s v="Y"/>
    <s v="Y"/>
  </r>
  <r>
    <s v="A14"/>
    <x v="13"/>
    <s v="B226"/>
    <x v="225"/>
    <s v="West"/>
    <s v="Central Java"/>
    <x v="21"/>
    <s v="Sleman"/>
    <m/>
    <m/>
    <s v="Y"/>
    <s v="Y"/>
    <s v="Y"/>
    <s v="Y"/>
    <s v="Y"/>
    <s v="Y"/>
  </r>
  <r>
    <s v="A14"/>
    <x v="13"/>
    <s v="B227"/>
    <x v="226"/>
    <s v="West"/>
    <s v="Central Java"/>
    <x v="21"/>
    <s v="Yogyakarta"/>
    <m/>
    <m/>
    <s v="Y"/>
    <s v="Y"/>
    <s v="Y"/>
    <s v="Y"/>
    <s v="Y"/>
    <s v="Y"/>
  </r>
  <r>
    <s v="A15"/>
    <x v="14"/>
    <s v="B228"/>
    <x v="227"/>
    <s v="East"/>
    <s v="East Java"/>
    <x v="22"/>
    <s v="Pacitan"/>
    <s v="Surabaya"/>
    <s v="Pacitan"/>
    <s v="Y"/>
    <s v="N"/>
    <s v="N"/>
    <s v="N"/>
    <s v="Y"/>
    <s v="N"/>
  </r>
  <r>
    <s v="A15"/>
    <x v="14"/>
    <s v="B229"/>
    <x v="228"/>
    <s v="East"/>
    <s v="East Java"/>
    <x v="22"/>
    <s v="Ponorogo"/>
    <s v="Surabaya"/>
    <s v="Ponorogo"/>
    <s v="Y"/>
    <s v="Y"/>
    <s v="Y"/>
    <s v="Y"/>
    <s v="Y"/>
    <s v="N"/>
  </r>
  <r>
    <s v="A15"/>
    <x v="14"/>
    <s v="B230"/>
    <x v="229"/>
    <s v="East"/>
    <s v="East Java"/>
    <x v="22"/>
    <s v="Trenggalek"/>
    <s v="Surabaya"/>
    <s v="Trenggalek"/>
    <s v="Y"/>
    <s v="N"/>
    <s v="N"/>
    <s v="N"/>
    <s v="N"/>
    <s v="Y"/>
  </r>
  <r>
    <s v="A15"/>
    <x v="14"/>
    <s v="B231"/>
    <x v="230"/>
    <s v="East"/>
    <s v="East Java"/>
    <x v="22"/>
    <s v="Tulungagung"/>
    <s v="Surabaya"/>
    <s v="Tulungagung"/>
    <s v="Y"/>
    <s v="N"/>
    <s v="N"/>
    <s v="N"/>
    <s v="N"/>
    <s v="Y"/>
  </r>
  <r>
    <s v="A15"/>
    <x v="14"/>
    <s v="B232"/>
    <x v="231"/>
    <s v="East"/>
    <s v="East Java"/>
    <x v="22"/>
    <s v="Blitar"/>
    <s v="Surabaya"/>
    <s v="Blitar"/>
    <s v="Y"/>
    <s v="N"/>
    <s v="N"/>
    <s v="N"/>
    <s v="N"/>
    <s v="N"/>
  </r>
  <r>
    <s v="A15"/>
    <x v="14"/>
    <s v="B233"/>
    <x v="232"/>
    <s v="East"/>
    <s v="East Java"/>
    <x v="22"/>
    <s v="Kediri"/>
    <s v="Surabaya"/>
    <s v="Kediri"/>
    <s v="Y"/>
    <s v="Y"/>
    <s v="Y"/>
    <s v="Y"/>
    <s v="Y"/>
    <s v="Y"/>
  </r>
  <r>
    <s v="A15"/>
    <x v="14"/>
    <s v="B234"/>
    <x v="233"/>
    <s v="East"/>
    <s v="East Java"/>
    <x v="22"/>
    <s v="Malang"/>
    <s v="Surabaya"/>
    <s v="Malang"/>
    <s v="Y"/>
    <s v="Y"/>
    <s v="Y"/>
    <s v="Y"/>
    <s v="Y"/>
    <s v="Y"/>
  </r>
  <r>
    <s v="A15"/>
    <x v="14"/>
    <s v="B235"/>
    <x v="234"/>
    <s v="East"/>
    <s v="East Java"/>
    <x v="22"/>
    <s v="Lumajang"/>
    <s v="Surabaya"/>
    <s v="Lumajang"/>
    <s v="Y"/>
    <s v="N"/>
    <s v="N"/>
    <s v="N"/>
    <s v="N"/>
    <s v="Y"/>
  </r>
  <r>
    <s v="A15"/>
    <x v="14"/>
    <s v="B236"/>
    <x v="235"/>
    <s v="East"/>
    <s v="East Java"/>
    <x v="22"/>
    <s v="Jember"/>
    <s v="Surabaya"/>
    <s v="Jember"/>
    <s v="Y"/>
    <s v="Y"/>
    <s v="Y"/>
    <s v="Y"/>
    <s v="Y"/>
    <s v="Y"/>
  </r>
  <r>
    <s v="A15"/>
    <x v="14"/>
    <s v="B237"/>
    <x v="236"/>
    <s v="East"/>
    <s v="East Java"/>
    <x v="22"/>
    <s v="Banyuwangi"/>
    <s v="Surabaya"/>
    <s v="Banyuwangi"/>
    <s v="Y"/>
    <s v="Y"/>
    <s v="Y"/>
    <s v="Y"/>
    <s v="Y"/>
    <s v="Y"/>
  </r>
  <r>
    <s v="A15"/>
    <x v="14"/>
    <s v="B238"/>
    <x v="237"/>
    <s v="East"/>
    <s v="East Java"/>
    <x v="22"/>
    <s v="Bondowoso"/>
    <s v="Surabaya"/>
    <s v="Bondowoso"/>
    <s v="Y"/>
    <s v="Y"/>
    <s v="Y"/>
    <s v="N"/>
    <s v="N"/>
    <s v="Y"/>
  </r>
  <r>
    <s v="A15"/>
    <x v="14"/>
    <s v="B239"/>
    <x v="238"/>
    <s v="East"/>
    <s v="East Java"/>
    <x v="22"/>
    <s v="Situbondo"/>
    <s v="Surabaya"/>
    <s v="Situbondo"/>
    <s v="Y"/>
    <s v="N"/>
    <s v="N"/>
    <s v="N"/>
    <s v="N"/>
    <s v="Y"/>
  </r>
  <r>
    <s v="A15"/>
    <x v="14"/>
    <s v="B240"/>
    <x v="239"/>
    <s v="East"/>
    <s v="East Java"/>
    <x v="22"/>
    <s v="Probolinggo"/>
    <s v="Surabaya"/>
    <s v="Probolinggo"/>
    <s v="Y"/>
    <s v="Y"/>
    <s v="Y"/>
    <s v="Y"/>
    <s v="Y"/>
    <s v="Y"/>
  </r>
  <r>
    <s v="A15"/>
    <x v="14"/>
    <s v="B241"/>
    <x v="240"/>
    <s v="East"/>
    <s v="East Java"/>
    <x v="22"/>
    <s v="Pasuruan"/>
    <s v="Surabaya"/>
    <s v="Pasuruan"/>
    <s v="Y"/>
    <s v="Y"/>
    <s v="Y"/>
    <s v="Y"/>
    <s v="Y"/>
    <s v="Y"/>
  </r>
  <r>
    <s v="A15"/>
    <x v="14"/>
    <s v="B242"/>
    <x v="241"/>
    <s v="East"/>
    <s v="East Java"/>
    <x v="22"/>
    <s v="Sidoarjo"/>
    <s v="Surabaya"/>
    <s v="Sidoarjo"/>
    <s v="Y"/>
    <s v="Y"/>
    <s v="Y"/>
    <s v="Y"/>
    <s v="Y"/>
    <s v="Y"/>
  </r>
  <r>
    <s v="A15"/>
    <x v="14"/>
    <s v="B243"/>
    <x v="242"/>
    <s v="East"/>
    <s v="East Java"/>
    <x v="22"/>
    <s v="Mojokerto"/>
    <s v="Surabaya"/>
    <s v="Mojokerto"/>
    <s v="Y"/>
    <s v="Y"/>
    <s v="Y"/>
    <s v="Y"/>
    <s v="Y"/>
    <s v="N"/>
  </r>
  <r>
    <s v="A15"/>
    <x v="14"/>
    <s v="B244"/>
    <x v="243"/>
    <s v="East"/>
    <s v="East Java"/>
    <x v="22"/>
    <s v="Jombang"/>
    <s v="Surabaya"/>
    <s v="Jombang"/>
    <s v="Y"/>
    <s v="N"/>
    <s v="Y"/>
    <s v="Y"/>
    <s v="Y"/>
    <s v="N"/>
  </r>
  <r>
    <s v="A15"/>
    <x v="14"/>
    <s v="B245"/>
    <x v="244"/>
    <s v="East"/>
    <s v="East Java"/>
    <x v="22"/>
    <s v="Nganjuk"/>
    <s v="Surabaya"/>
    <s v="Nganjuk"/>
    <s v="Y"/>
    <s v="N"/>
    <s v="N"/>
    <s v="N"/>
    <s v="N"/>
    <s v="N"/>
  </r>
  <r>
    <s v="A15"/>
    <x v="14"/>
    <s v="B246"/>
    <x v="245"/>
    <s v="East"/>
    <s v="East Java"/>
    <x v="22"/>
    <s v="Madiun"/>
    <s v="Surabaya"/>
    <s v="Madiun"/>
    <s v="Y"/>
    <s v="Y"/>
    <s v="Y"/>
    <s v="Y"/>
    <s v="Y"/>
    <s v="Y"/>
  </r>
  <r>
    <s v="A15"/>
    <x v="14"/>
    <s v="B247"/>
    <x v="246"/>
    <s v="East"/>
    <s v="East Java"/>
    <x v="22"/>
    <s v="Magetan"/>
    <s v="Surabaya"/>
    <s v="Magetan"/>
    <s v="Y"/>
    <s v="N"/>
    <s v="N"/>
    <s v="N"/>
    <s v="Y"/>
    <s v="N"/>
  </r>
  <r>
    <s v="A15"/>
    <x v="14"/>
    <s v="B248"/>
    <x v="247"/>
    <s v="East"/>
    <s v="East Java"/>
    <x v="22"/>
    <s v="Ngawi"/>
    <s v="Surabaya"/>
    <s v="Ngawi"/>
    <s v="Y"/>
    <s v="N"/>
    <s v="N"/>
    <s v="N"/>
    <s v="Y"/>
    <s v="Y"/>
  </r>
  <r>
    <s v="A15"/>
    <x v="14"/>
    <s v="B249"/>
    <x v="248"/>
    <s v="East"/>
    <s v="East Java"/>
    <x v="22"/>
    <s v="Bojonegoro"/>
    <s v="Surabaya"/>
    <s v="Bojonegoro"/>
    <s v="Y"/>
    <s v="N"/>
    <s v="Y"/>
    <s v="Y"/>
    <s v="Y"/>
    <s v="Y"/>
  </r>
  <r>
    <s v="A15"/>
    <x v="14"/>
    <s v="B250"/>
    <x v="249"/>
    <s v="East"/>
    <s v="East Java"/>
    <x v="22"/>
    <s v="Tuban"/>
    <s v="Surabaya"/>
    <s v="Tuban"/>
    <s v="Y"/>
    <s v="N"/>
    <s v="N"/>
    <s v="N"/>
    <s v="Y"/>
    <s v="Y"/>
  </r>
  <r>
    <s v="A15"/>
    <x v="14"/>
    <s v="B251"/>
    <x v="250"/>
    <s v="East"/>
    <s v="East Java"/>
    <x v="22"/>
    <s v="Lamongan"/>
    <s v="Surabaya"/>
    <s v="Lamongan"/>
    <s v="Y"/>
    <s v="N"/>
    <s v="N"/>
    <s v="N"/>
    <s v="Y"/>
    <s v="Y"/>
  </r>
  <r>
    <s v="A15"/>
    <x v="14"/>
    <s v="B252"/>
    <x v="251"/>
    <s v="East"/>
    <s v="East Java"/>
    <x v="22"/>
    <s v="Gresik"/>
    <s v="Surabaya"/>
    <s v="Gresik"/>
    <s v="Y"/>
    <s v="Y"/>
    <s v="Y"/>
    <s v="Y"/>
    <s v="Y"/>
    <s v="Y"/>
  </r>
  <r>
    <s v="A15"/>
    <x v="14"/>
    <s v="B253"/>
    <x v="252"/>
    <s v="East"/>
    <s v="East Java"/>
    <x v="22"/>
    <s v="Bangkalan"/>
    <s v="Surabaya"/>
    <s v="Bangkalan"/>
    <s v="Y"/>
    <s v="Y"/>
    <s v="Y"/>
    <s v="Y"/>
    <s v="Y"/>
    <s v="N"/>
  </r>
  <r>
    <s v="A15"/>
    <x v="14"/>
    <s v="B254"/>
    <x v="253"/>
    <s v="East"/>
    <s v="East Java"/>
    <x v="22"/>
    <s v="Sampang"/>
    <s v="Surabaya"/>
    <s v="Sampang"/>
    <s v="Y"/>
    <s v="Y"/>
    <s v="Y"/>
    <s v="Y"/>
    <s v="Y"/>
    <s v="N"/>
  </r>
  <r>
    <s v="A15"/>
    <x v="14"/>
    <s v="B255"/>
    <x v="254"/>
    <s v="East"/>
    <s v="East Java"/>
    <x v="22"/>
    <s v="Pamekasan"/>
    <s v="Surabaya"/>
    <s v="Pamekasan"/>
    <s v="Y"/>
    <s v="Y"/>
    <s v="Y"/>
    <s v="Y"/>
    <s v="Y"/>
    <s v="N"/>
  </r>
  <r>
    <s v="A15"/>
    <x v="14"/>
    <s v="B256"/>
    <x v="255"/>
    <s v="East"/>
    <s v="East Java"/>
    <x v="22"/>
    <s v="Sumenep"/>
    <s v="Surabaya"/>
    <s v="Sumenep"/>
    <s v="Y"/>
    <s v="Y"/>
    <s v="Y"/>
    <s v="Y"/>
    <s v="Y"/>
    <s v="N"/>
  </r>
  <r>
    <s v="A15"/>
    <x v="14"/>
    <s v="B257"/>
    <x v="256"/>
    <s v="East"/>
    <s v="East Java"/>
    <x v="22"/>
    <s v="Kediri"/>
    <s v="Surabaya"/>
    <s v="Kediri"/>
    <s v="Y"/>
    <s v="Y"/>
    <s v="Y"/>
    <s v="Y"/>
    <s v="Y"/>
    <s v="N"/>
  </r>
  <r>
    <s v="A15"/>
    <x v="14"/>
    <s v="B258"/>
    <x v="257"/>
    <s v="East"/>
    <s v="East Java"/>
    <x v="22"/>
    <s v="Blitar"/>
    <s v="Surabaya"/>
    <s v="Blitar"/>
    <s v="Y"/>
    <s v="N"/>
    <s v="N"/>
    <s v="N"/>
    <s v="N"/>
    <s v="N"/>
  </r>
  <r>
    <s v="A15"/>
    <x v="14"/>
    <s v="B259"/>
    <x v="258"/>
    <s v="East"/>
    <s v="East Java"/>
    <x v="22"/>
    <s v="Malang"/>
    <s v="Surabaya"/>
    <s v="Malang"/>
    <s v="Y"/>
    <s v="Y"/>
    <s v="Y"/>
    <s v="Y"/>
    <s v="Y"/>
    <s v="Y"/>
  </r>
  <r>
    <s v="A15"/>
    <x v="14"/>
    <s v="B260"/>
    <x v="259"/>
    <s v="East"/>
    <s v="East Java"/>
    <x v="22"/>
    <s v="Probolinggo"/>
    <s v="Surabaya"/>
    <s v="Probolinggo"/>
    <s v="Y"/>
    <s v="Y"/>
    <s v="Y"/>
    <s v="Y"/>
    <s v="Y"/>
    <s v="N"/>
  </r>
  <r>
    <s v="A15"/>
    <x v="14"/>
    <s v="B261"/>
    <x v="260"/>
    <s v="East"/>
    <s v="East Java"/>
    <x v="22"/>
    <s v="Pasuruan"/>
    <s v="Surabaya"/>
    <s v="Pasuruan"/>
    <s v="Y"/>
    <s v="Y"/>
    <s v="Y"/>
    <s v="Y"/>
    <s v="Y"/>
    <s v="Y"/>
  </r>
  <r>
    <s v="A15"/>
    <x v="14"/>
    <s v="B262"/>
    <x v="261"/>
    <s v="East"/>
    <s v="East Java"/>
    <x v="22"/>
    <s v="Mojokerto"/>
    <s v="Surabaya"/>
    <s v="Mojokerto"/>
    <s v="Y"/>
    <s v="Y"/>
    <s v="Y"/>
    <s v="Y"/>
    <s v="Y"/>
    <s v="N"/>
  </r>
  <r>
    <s v="A15"/>
    <x v="14"/>
    <s v="B263"/>
    <x v="262"/>
    <s v="East"/>
    <s v="East Java"/>
    <x v="22"/>
    <s v="Madiun"/>
    <s v="Surabaya"/>
    <s v="Madiun"/>
    <s v="Y"/>
    <s v="Y"/>
    <s v="Y"/>
    <s v="Y"/>
    <s v="Y"/>
    <s v="Y"/>
  </r>
  <r>
    <s v="A15"/>
    <x v="14"/>
    <s v="B264"/>
    <x v="263"/>
    <s v="East"/>
    <s v="East Java"/>
    <x v="22"/>
    <s v="Surabaya"/>
    <s v="Surabaya"/>
    <s v="Surabaya"/>
    <s v="Y"/>
    <s v="Y"/>
    <s v="Y"/>
    <s v="Y"/>
    <s v="Y"/>
    <s v="Y"/>
  </r>
  <r>
    <s v="A15"/>
    <x v="14"/>
    <s v="B265"/>
    <x v="264"/>
    <s v="East"/>
    <s v="East Java"/>
    <x v="22"/>
    <s v="Batu"/>
    <s v="Surabaya"/>
    <s v="Batu"/>
    <s v="Y"/>
    <s v="Y"/>
    <s v="Y"/>
    <s v="Y"/>
    <s v="Y"/>
    <s v="N"/>
  </r>
  <r>
    <s v="A16"/>
    <x v="15"/>
    <s v="B266"/>
    <x v="265"/>
    <s v="Jabo"/>
    <s v="Jakarta"/>
    <x v="18"/>
    <s v="Serang"/>
    <m/>
    <m/>
    <s v="N"/>
    <m/>
    <m/>
    <m/>
    <m/>
    <m/>
  </r>
  <r>
    <s v="A16"/>
    <x v="15"/>
    <s v="B267"/>
    <x v="266"/>
    <s v="Jabo"/>
    <s v="Jakarta"/>
    <x v="18"/>
    <s v="Jakarta"/>
    <m/>
    <m/>
    <s v="N"/>
    <m/>
    <m/>
    <m/>
    <m/>
    <m/>
  </r>
  <r>
    <s v="A16"/>
    <x v="15"/>
    <s v="B268"/>
    <x v="267"/>
    <s v="Jabo"/>
    <s v="Jakarta"/>
    <x v="18"/>
    <s v="Tangerang"/>
    <m/>
    <m/>
    <s v="Y"/>
    <m/>
    <m/>
    <m/>
    <m/>
    <m/>
  </r>
  <r>
    <s v="A16"/>
    <x v="15"/>
    <s v="B269"/>
    <x v="268"/>
    <s v="Jabo"/>
    <s v="Jakarta"/>
    <x v="18"/>
    <s v="Serang"/>
    <m/>
    <m/>
    <s v="Y"/>
    <m/>
    <m/>
    <m/>
    <m/>
    <m/>
  </r>
  <r>
    <s v="A16"/>
    <x v="15"/>
    <s v="B270"/>
    <x v="269"/>
    <s v="Jabo"/>
    <s v="Jakarta"/>
    <x v="18"/>
    <s v="Tangerang"/>
    <m/>
    <m/>
    <s v="Y"/>
    <m/>
    <m/>
    <m/>
    <m/>
    <m/>
  </r>
  <r>
    <s v="A16"/>
    <x v="15"/>
    <s v="B271"/>
    <x v="270"/>
    <s v="Jabo"/>
    <s v="Jakarta"/>
    <x v="18"/>
    <s v="Cilegon"/>
    <m/>
    <m/>
    <s v="Y"/>
    <m/>
    <m/>
    <m/>
    <m/>
    <m/>
  </r>
  <r>
    <s v="A16"/>
    <x v="15"/>
    <s v="B272"/>
    <x v="271"/>
    <s v="Jabo"/>
    <s v="Jakarta"/>
    <x v="18"/>
    <s v="Serang"/>
    <m/>
    <m/>
    <s v="Y"/>
    <m/>
    <m/>
    <m/>
    <m/>
    <m/>
  </r>
  <r>
    <s v="A16"/>
    <x v="15"/>
    <s v="B273"/>
    <x v="272"/>
    <s v="Jabo"/>
    <s v="Jakarta"/>
    <x v="18"/>
    <s v="Tangerang"/>
    <m/>
    <m/>
    <s v="Y"/>
    <m/>
    <m/>
    <m/>
    <m/>
    <m/>
  </r>
  <r>
    <s v="A17"/>
    <x v="16"/>
    <s v="B274"/>
    <x v="273"/>
    <s v="East"/>
    <s v="Bali Nusra"/>
    <x v="23"/>
    <s v="Jembrana"/>
    <s v="Bali"/>
    <s v="JEM"/>
    <s v="Y"/>
    <s v="N"/>
    <s v="N"/>
    <s v="Y"/>
    <s v="Y"/>
    <s v="N"/>
  </r>
  <r>
    <s v="A17"/>
    <x v="16"/>
    <s v="B275"/>
    <x v="274"/>
    <s v="East"/>
    <s v="Bali Nusra"/>
    <x v="23"/>
    <s v="Tabanan"/>
    <s v="Bali"/>
    <s v="TAB"/>
    <s v="Y"/>
    <s v="Y"/>
    <s v="Y"/>
    <s v="Y"/>
    <s v="Y"/>
    <s v="N"/>
  </r>
  <r>
    <s v="A17"/>
    <x v="16"/>
    <s v="B276"/>
    <x v="275"/>
    <s v="East"/>
    <s v="Bali Nusra"/>
    <x v="23"/>
    <s v="Badung"/>
    <s v="Bali"/>
    <s v="BAD"/>
    <s v="Y"/>
    <s v="Y"/>
    <s v="Y"/>
    <s v="Y"/>
    <s v="Y"/>
    <s v="Y"/>
  </r>
  <r>
    <s v="A17"/>
    <x v="16"/>
    <s v="B277"/>
    <x v="276"/>
    <s v="East"/>
    <s v="Bali Nusra"/>
    <x v="23"/>
    <s v="Gianyar"/>
    <s v="Bali"/>
    <s v="GIA"/>
    <s v="Y"/>
    <s v="Y"/>
    <s v="Y"/>
    <s v="Y"/>
    <s v="Y"/>
    <s v="Y"/>
  </r>
  <r>
    <s v="A17"/>
    <x v="16"/>
    <s v="B278"/>
    <x v="277"/>
    <s v="East"/>
    <s v="Bali Nusra"/>
    <x v="23"/>
    <s v="Klungkung"/>
    <s v="Bali"/>
    <s v="KLG"/>
    <s v="Y"/>
    <s v="Y"/>
    <s v="Y"/>
    <s v="Y"/>
    <s v="Y"/>
    <s v="N"/>
  </r>
  <r>
    <s v="A17"/>
    <x v="16"/>
    <s v="B279"/>
    <x v="278"/>
    <s v="East"/>
    <s v="Bali Nusra"/>
    <x v="23"/>
    <s v="Bangli"/>
    <s v="Bali"/>
    <s v="BAN"/>
    <s v="Y"/>
    <s v="N"/>
    <s v="N"/>
    <s v="N"/>
    <s v="N"/>
    <s v="N"/>
  </r>
  <r>
    <s v="A17"/>
    <x v="16"/>
    <s v="B280"/>
    <x v="279"/>
    <s v="East"/>
    <s v="Bali Nusra"/>
    <x v="23"/>
    <s v="Karangasem"/>
    <s v="Bali"/>
    <s v="KSM"/>
    <s v="Y"/>
    <s v="N"/>
    <s v="N"/>
    <s v="N"/>
    <s v="N"/>
    <s v="N"/>
  </r>
  <r>
    <s v="A17"/>
    <x v="16"/>
    <s v="B281"/>
    <x v="280"/>
    <s v="East"/>
    <s v="Bali Nusra"/>
    <x v="23"/>
    <s v="Buleleng"/>
    <s v="Bali"/>
    <s v="BUL"/>
    <s v="Y"/>
    <s v="Y"/>
    <s v="Y"/>
    <s v="Y"/>
    <s v="Y"/>
    <s v="N"/>
  </r>
  <r>
    <s v="A17"/>
    <x v="16"/>
    <s v="B282"/>
    <x v="281"/>
    <s v="East"/>
    <s v="Bali Nusra"/>
    <x v="23"/>
    <s v="Denpasar"/>
    <s v="Bali"/>
    <s v="DPS"/>
    <s v="Y"/>
    <s v="Y"/>
    <s v="Y"/>
    <s v="Y"/>
    <s v="Y"/>
    <s v="Y"/>
  </r>
  <r>
    <s v="A18"/>
    <x v="17"/>
    <s v="B283"/>
    <x v="282"/>
    <s v="East"/>
    <s v="Bali Nusra"/>
    <x v="24"/>
    <s v="Gerung"/>
    <s v="Mataram"/>
    <s v="GRG"/>
    <s v="Y"/>
    <s v="Y"/>
    <s v="Y"/>
    <s v="Y"/>
    <s v="Y"/>
    <s v="Y"/>
  </r>
  <r>
    <s v="A18"/>
    <x v="17"/>
    <s v="B284"/>
    <x v="283"/>
    <s v="East"/>
    <s v="Bali Nusra"/>
    <x v="24"/>
    <s v="Praya"/>
    <s v="Mataram"/>
    <s v="PYA"/>
    <s v="Y"/>
    <s v="N"/>
    <s v="N"/>
    <s v="N"/>
    <s v="N"/>
    <s v="Y"/>
  </r>
  <r>
    <s v="A18"/>
    <x v="17"/>
    <s v="B285"/>
    <x v="284"/>
    <s v="East"/>
    <s v="Bali Nusra"/>
    <x v="24"/>
    <s v="Selong"/>
    <s v="Mataram"/>
    <s v="SLG"/>
    <s v="Y"/>
    <s v="N"/>
    <s v="N"/>
    <s v="N"/>
    <s v="N"/>
    <s v="Y"/>
  </r>
  <r>
    <s v="A18"/>
    <x v="17"/>
    <s v="B286"/>
    <x v="285"/>
    <s v="East"/>
    <s v="Bali Nusra"/>
    <x v="25"/>
    <s v="Sumbawa Besar"/>
    <s v="Sumbawa Besar"/>
    <s v="SMB"/>
    <s v="Y"/>
    <s v="N"/>
    <s v="N"/>
    <s v="N"/>
    <s v="N"/>
    <s v="Y"/>
  </r>
  <r>
    <s v="A18"/>
    <x v="17"/>
    <s v="B287"/>
    <x v="286"/>
    <s v="East"/>
    <s v="Bali Nusra"/>
    <x v="26"/>
    <s v="Bima"/>
    <s v="Bima"/>
    <s v="BMU"/>
    <s v="Y"/>
    <s v="N"/>
    <s v="N"/>
    <s v="N"/>
    <s v="N"/>
    <s v="Y"/>
  </r>
  <r>
    <s v="A18"/>
    <x v="17"/>
    <s v="B288"/>
    <x v="287"/>
    <s v="East"/>
    <s v="Bali Nusra"/>
    <x v="26"/>
    <s v="Bima"/>
    <s v="Bima"/>
    <s v="BMU"/>
    <s v="Y"/>
    <s v="N"/>
    <s v="N"/>
    <s v="N"/>
    <s v="N"/>
    <s v="Y"/>
  </r>
  <r>
    <s v="A18"/>
    <x v="17"/>
    <s v="B289"/>
    <x v="288"/>
    <s v="East"/>
    <s v="Bali Nusra"/>
    <x v="0"/>
    <s v="N"/>
    <s v="N"/>
    <s v="N"/>
    <s v="N"/>
    <s v="N"/>
    <s v="N"/>
    <s v="N"/>
    <s v="N"/>
    <s v="N"/>
  </r>
  <r>
    <s v="A18"/>
    <x v="17"/>
    <s v="B290"/>
    <x v="289"/>
    <s v="East"/>
    <s v="Bali Nusra"/>
    <x v="24"/>
    <s v="Tanjung"/>
    <s v="Mataram"/>
    <s v="TJG"/>
    <s v="Y"/>
    <s v="N"/>
    <s v="N"/>
    <s v="N"/>
    <s v="N"/>
    <s v="N"/>
  </r>
  <r>
    <s v="A18"/>
    <x v="17"/>
    <s v="B291"/>
    <x v="290"/>
    <s v="East"/>
    <s v="Bali Nusra"/>
    <x v="24"/>
    <s v="Mataram"/>
    <s v="Mataram"/>
    <s v="AMI"/>
    <s v="Y"/>
    <s v="Y"/>
    <s v="N"/>
    <s v="Y"/>
    <s v="Y"/>
    <s v="Y"/>
  </r>
  <r>
    <s v="A18"/>
    <x v="17"/>
    <s v="B292"/>
    <x v="291"/>
    <s v="East"/>
    <s v="Bali Nusra"/>
    <x v="26"/>
    <s v="Bima"/>
    <s v="Bima"/>
    <s v="BMU"/>
    <s v="Y"/>
    <s v="N"/>
    <s v="N"/>
    <s v="N"/>
    <s v="N"/>
    <s v="Y"/>
  </r>
  <r>
    <s v="A19"/>
    <x v="18"/>
    <s v="B293"/>
    <x v="292"/>
    <s v="East"/>
    <s v="Bali Nusra"/>
    <x v="0"/>
    <s v="N"/>
    <s v="N"/>
    <s v="N"/>
    <s v="N"/>
    <s v="N"/>
    <s v="N"/>
    <s v="N"/>
    <m/>
    <m/>
  </r>
  <r>
    <s v="A19"/>
    <x v="18"/>
    <s v="B294"/>
    <x v="293"/>
    <s v="East"/>
    <s v="Bali Nusra"/>
    <x v="0"/>
    <s v="N"/>
    <s v="N"/>
    <s v="N"/>
    <s v="N"/>
    <s v="N"/>
    <s v="N"/>
    <s v="N"/>
    <m/>
    <m/>
  </r>
  <r>
    <s v="A19"/>
    <x v="18"/>
    <s v="B295"/>
    <x v="294"/>
    <s v="East"/>
    <s v="Bali Nusra"/>
    <x v="27"/>
    <s v="Kabupaten Kupang"/>
    <s v="Kupang"/>
    <s v="KKP"/>
    <s v="Y"/>
    <s v="N"/>
    <s v="N"/>
    <s v="N"/>
    <s v="N"/>
    <s v="Y"/>
  </r>
  <r>
    <s v="A19"/>
    <x v="18"/>
    <s v="B296"/>
    <x v="295"/>
    <s v="East"/>
    <s v="Bali Nusra"/>
    <x v="27"/>
    <s v="Timor Tengah Selatan"/>
    <s v="Kupang"/>
    <s v="TTS"/>
    <s v="Y"/>
    <s v="N"/>
    <s v="N"/>
    <s v="N"/>
    <s v="N"/>
    <s v="N"/>
  </r>
  <r>
    <s v="A19"/>
    <x v="18"/>
    <s v="B297"/>
    <x v="296"/>
    <s v="East"/>
    <s v="Bali Nusra"/>
    <x v="0"/>
    <s v="N"/>
    <s v="N"/>
    <s v="N"/>
    <s v="N"/>
    <s v="N"/>
    <s v="N"/>
    <s v="N"/>
    <s v="N"/>
    <s v="N"/>
  </r>
  <r>
    <s v="A19"/>
    <x v="18"/>
    <s v="B298"/>
    <x v="297"/>
    <s v="East"/>
    <s v="Bali Nusra"/>
    <x v="0"/>
    <s v="N"/>
    <s v="N"/>
    <s v="N"/>
    <s v="N"/>
    <s v="N"/>
    <s v="N"/>
    <s v="N"/>
    <s v="N"/>
    <s v="N"/>
  </r>
  <r>
    <s v="A19"/>
    <x v="18"/>
    <s v="B299"/>
    <x v="298"/>
    <s v="East"/>
    <s v="Bali Nusra"/>
    <x v="0"/>
    <s v="N"/>
    <s v="N"/>
    <s v="N"/>
    <s v="N"/>
    <s v="N"/>
    <s v="N"/>
    <s v="N"/>
    <s v="N"/>
    <s v="N"/>
  </r>
  <r>
    <s v="A19"/>
    <x v="18"/>
    <s v="B300"/>
    <x v="299"/>
    <s v="East"/>
    <s v="Bali Nusra"/>
    <x v="0"/>
    <s v="N"/>
    <s v="N"/>
    <s v="N"/>
    <s v="N"/>
    <s v="N"/>
    <s v="N"/>
    <s v="N"/>
    <s v="N"/>
    <m/>
  </r>
  <r>
    <s v="A19"/>
    <x v="18"/>
    <s v="B301"/>
    <x v="300"/>
    <s v="East"/>
    <s v="Bali Nusra"/>
    <x v="0"/>
    <s v="N"/>
    <s v="N"/>
    <s v="N"/>
    <s v="N"/>
    <s v="N"/>
    <s v="N"/>
    <s v="N"/>
    <s v="N"/>
    <m/>
  </r>
  <r>
    <s v="A19"/>
    <x v="18"/>
    <s v="B302"/>
    <x v="301"/>
    <s v="East"/>
    <s v="Bali Nusra"/>
    <x v="0"/>
    <s v="N"/>
    <s v="N"/>
    <s v="N"/>
    <s v="N"/>
    <s v="N"/>
    <s v="N"/>
    <s v="N"/>
    <s v="N"/>
    <m/>
  </r>
  <r>
    <s v="A19"/>
    <x v="18"/>
    <s v="B303"/>
    <x v="302"/>
    <s v="East"/>
    <s v="Bali Nusra"/>
    <x v="0"/>
    <s v="N"/>
    <s v="N"/>
    <s v="N"/>
    <s v="N"/>
    <s v="N"/>
    <s v="N"/>
    <s v="N"/>
    <s v="N"/>
    <m/>
  </r>
  <r>
    <s v="A19"/>
    <x v="18"/>
    <s v="B304"/>
    <x v="303"/>
    <s v="East"/>
    <s v="Bali Nusra"/>
    <x v="0"/>
    <s v="N"/>
    <s v="N"/>
    <s v="N"/>
    <s v="N"/>
    <s v="N"/>
    <s v="N"/>
    <s v="N"/>
    <s v="N"/>
    <m/>
  </r>
  <r>
    <s v="A19"/>
    <x v="18"/>
    <s v="B305"/>
    <x v="304"/>
    <s v="East"/>
    <s v="Bali Nusra"/>
    <x v="28"/>
    <s v="Roteng"/>
    <s v="Labuan Bajo"/>
    <s v="N"/>
    <s v="Y"/>
    <s v="N"/>
    <s v="N"/>
    <s v="N"/>
    <s v="N"/>
    <s v="Y"/>
  </r>
  <r>
    <s v="A19"/>
    <x v="18"/>
    <s v="B306"/>
    <x v="305"/>
    <s v="East"/>
    <s v="Bali Nusra"/>
    <x v="0"/>
    <s v="N"/>
    <s v="N"/>
    <s v="N"/>
    <s v="N"/>
    <s v="N"/>
    <s v="N"/>
    <s v="N"/>
    <s v="N"/>
    <m/>
  </r>
  <r>
    <s v="A19"/>
    <x v="18"/>
    <s v="B307"/>
    <x v="306"/>
    <s v="East"/>
    <s v="Bali Nusra"/>
    <x v="28"/>
    <s v="Labuan Bajo"/>
    <s v="Labuan Bajo"/>
    <s v="LBJ"/>
    <s v="Y"/>
    <s v="N"/>
    <s v="N"/>
    <s v="N"/>
    <s v="N"/>
    <s v="Y"/>
  </r>
  <r>
    <s v="A19"/>
    <x v="18"/>
    <s v="B308"/>
    <x v="307"/>
    <s v="East"/>
    <s v="Bali Nusra"/>
    <x v="0"/>
    <s v="N"/>
    <s v="N"/>
    <s v="N"/>
    <s v="N"/>
    <s v="N"/>
    <s v="N"/>
    <s v="N"/>
    <m/>
    <m/>
  </r>
  <r>
    <s v="A19"/>
    <x v="18"/>
    <s v="B309"/>
    <x v="308"/>
    <s v="East"/>
    <s v="Bali Nusra"/>
    <x v="0"/>
    <s v="N"/>
    <s v="N"/>
    <s v="N"/>
    <s v="N"/>
    <s v="N"/>
    <s v="N"/>
    <s v="N"/>
    <m/>
    <m/>
  </r>
  <r>
    <s v="A19"/>
    <x v="18"/>
    <s v="B310"/>
    <x v="309"/>
    <s v="East"/>
    <s v="Bali Nusra"/>
    <x v="0"/>
    <s v="N"/>
    <s v="N"/>
    <s v="N"/>
    <s v="N"/>
    <s v="N"/>
    <s v="N"/>
    <s v="N"/>
    <m/>
    <m/>
  </r>
  <r>
    <s v="A19"/>
    <x v="18"/>
    <s v="B311"/>
    <x v="310"/>
    <s v="East"/>
    <s v="Bali Nusra"/>
    <x v="0"/>
    <s v="N"/>
    <s v="N"/>
    <s v="N"/>
    <s v="N"/>
    <s v="N"/>
    <s v="N"/>
    <s v="N"/>
    <m/>
    <m/>
  </r>
  <r>
    <s v="A19"/>
    <x v="18"/>
    <s v="B312"/>
    <x v="311"/>
    <s v="East"/>
    <s v="Bali Nusra"/>
    <x v="0"/>
    <s v="N"/>
    <s v="N"/>
    <s v="N"/>
    <s v="N"/>
    <s v="N"/>
    <s v="N"/>
    <s v="N"/>
    <m/>
    <m/>
  </r>
  <r>
    <s v="A19"/>
    <x v="18"/>
    <s v="B313"/>
    <x v="312"/>
    <s v="East"/>
    <s v="Bali Nusra"/>
    <x v="0"/>
    <s v="N"/>
    <s v="N"/>
    <s v="N"/>
    <s v="N"/>
    <s v="N"/>
    <s v="N"/>
    <s v="N"/>
    <m/>
    <m/>
  </r>
  <r>
    <s v="A19"/>
    <x v="18"/>
    <s v="B314"/>
    <x v="313"/>
    <s v="East"/>
    <s v="Bali Nusra"/>
    <x v="27"/>
    <s v="Kupang"/>
    <s v="Kupang"/>
    <s v="KPG"/>
    <s v="Y"/>
    <s v="N"/>
    <s v="N"/>
    <s v="N"/>
    <s v="N"/>
    <s v="Y"/>
  </r>
  <r>
    <s v="A20"/>
    <x v="19"/>
    <s v="B315"/>
    <x v="314"/>
    <s v="East"/>
    <s v="Kalimantan &amp; ROI"/>
    <x v="29"/>
    <s v="Kabupaten Sambas"/>
    <s v="Pontianak"/>
    <s v="Kabupaten Sambas"/>
    <s v="N"/>
    <s v="N"/>
    <s v="N"/>
    <s v="N"/>
    <s v="N"/>
    <s v="N"/>
  </r>
  <r>
    <s v="A20"/>
    <x v="19"/>
    <s v="B316"/>
    <x v="315"/>
    <s v="East"/>
    <s v="Kalimantan &amp; ROI"/>
    <x v="29"/>
    <s v="Kabupaten Bengkayang"/>
    <s v="Pontianak"/>
    <s v="Kabupaten Bengkayang"/>
    <s v="N"/>
    <s v="N"/>
    <s v="N"/>
    <s v="N"/>
    <s v="N"/>
    <s v="N"/>
  </r>
  <r>
    <s v="A20"/>
    <x v="19"/>
    <s v="B317"/>
    <x v="316"/>
    <s v="East"/>
    <s v="Kalimantan &amp; ROI"/>
    <x v="29"/>
    <s v="Kabupaten Landak"/>
    <s v="Pontianak"/>
    <s v="Kabupaten Landak"/>
    <s v="N"/>
    <s v="N"/>
    <s v="N"/>
    <s v="N"/>
    <s v="N"/>
    <s v="N"/>
  </r>
  <r>
    <s v="A20"/>
    <x v="19"/>
    <s v="B318"/>
    <x v="317"/>
    <s v="East"/>
    <s v="Kalimantan &amp; ROI"/>
    <x v="29"/>
    <s v="Kabupaten Kubu Raya"/>
    <s v="Pontianak"/>
    <s v="Kabupaten Kubu Raya"/>
    <s v="N"/>
    <s v="N"/>
    <s v="N"/>
    <s v="N"/>
    <s v="N"/>
    <s v="N"/>
  </r>
  <r>
    <s v="A20"/>
    <x v="19"/>
    <s v="B319"/>
    <x v="318"/>
    <s v="East"/>
    <s v="Kalimantan &amp; ROI"/>
    <x v="0"/>
    <s v="N"/>
    <s v="Pontianak"/>
    <s v="Kabupaten Sanggau"/>
    <s v="N"/>
    <s v="N"/>
    <s v="N"/>
    <s v="N"/>
    <s v="N"/>
    <s v="N"/>
  </r>
  <r>
    <s v="A20"/>
    <x v="19"/>
    <s v="B320"/>
    <x v="319"/>
    <s v="East"/>
    <s v="Kalimantan &amp; ROI"/>
    <x v="29"/>
    <s v="Ketapang"/>
    <s v="Pontianak"/>
    <s v="Kabupaten Ketapang"/>
    <s v="Y"/>
    <s v="N"/>
    <s v="N"/>
    <s v="N"/>
    <s v="N"/>
    <s v="Y"/>
  </r>
  <r>
    <s v="A20"/>
    <x v="19"/>
    <s v="B321"/>
    <x v="320"/>
    <s v="East"/>
    <s v="Kalimantan &amp; ROI"/>
    <x v="0"/>
    <s v="N"/>
    <s v="Pontianak"/>
    <s v="Kabupaten Sintang"/>
    <s v="N"/>
    <s v="N"/>
    <s v="N"/>
    <s v="N"/>
    <s v="N"/>
    <s v="N"/>
  </r>
  <r>
    <s v="A20"/>
    <x v="19"/>
    <s v="B322"/>
    <x v="321"/>
    <s v="East"/>
    <s v="Kalimantan &amp; ROI"/>
    <x v="0"/>
    <s v="N"/>
    <s v="Pontianak"/>
    <s v="Kabupaten Kapuas Hulu"/>
    <s v="N"/>
    <s v="N"/>
    <s v="N"/>
    <s v="N"/>
    <s v="N"/>
    <s v="N"/>
  </r>
  <r>
    <s v="A20"/>
    <x v="19"/>
    <s v="B323"/>
    <x v="322"/>
    <s v="East"/>
    <s v="Kalimantan &amp; ROI"/>
    <x v="0"/>
    <s v="N"/>
    <s v="Pontianak"/>
    <s v="Kabupaten Sekadau"/>
    <s v="N"/>
    <s v="N"/>
    <s v="N"/>
    <s v="N"/>
    <s v="N"/>
    <s v="N"/>
  </r>
  <r>
    <s v="A20"/>
    <x v="19"/>
    <s v="B324"/>
    <x v="323"/>
    <s v="East"/>
    <s v="Kalimantan &amp; ROI"/>
    <x v="0"/>
    <s v="N"/>
    <s v="Pontianak"/>
    <s v="Kabupaten Melawi"/>
    <s v="N"/>
    <s v="N"/>
    <s v="N"/>
    <s v="N"/>
    <s v="N"/>
    <s v="N"/>
  </r>
  <r>
    <s v="A20"/>
    <x v="19"/>
    <s v="B325"/>
    <x v="324"/>
    <s v="East"/>
    <s v="Kalimantan &amp; ROI"/>
    <x v="0"/>
    <s v="N"/>
    <s v="Pontianak"/>
    <s v="Kabupaten Kayong Utara"/>
    <s v="N"/>
    <s v="N"/>
    <s v="N"/>
    <s v="N"/>
    <s v="N"/>
    <s v="N"/>
  </r>
  <r>
    <s v="A20"/>
    <x v="19"/>
    <s v="B326"/>
    <x v="325"/>
    <s v="East"/>
    <s v="Kalimantan &amp; ROI"/>
    <x v="29"/>
    <s v="Kabupaten Kubu Raya"/>
    <s v="Pontianak"/>
    <s v="Kuburaya"/>
    <s v="Y"/>
    <s v="Y"/>
    <s v="Y"/>
    <s v="Y"/>
    <s v="Y"/>
    <s v="Y"/>
  </r>
  <r>
    <s v="A20"/>
    <x v="19"/>
    <s v="B327"/>
    <x v="326"/>
    <s v="East"/>
    <s v="Kalimantan &amp; ROI"/>
    <x v="29"/>
    <s v="Pontianak"/>
    <s v="Pontianak"/>
    <s v="Pontianak"/>
    <s v="Y"/>
    <s v="Y"/>
    <s v="Y"/>
    <s v="Y"/>
    <s v="Y"/>
    <s v="Y"/>
  </r>
  <r>
    <s v="A20"/>
    <x v="19"/>
    <s v="B328"/>
    <x v="327"/>
    <s v="East"/>
    <s v="Kalimantan &amp; ROI"/>
    <x v="29"/>
    <s v="Singkawang"/>
    <s v="Pontianak"/>
    <s v="Singkawang"/>
    <s v="Y"/>
    <s v="N"/>
    <s v="N"/>
    <s v="N"/>
    <s v="N"/>
    <s v="Y"/>
  </r>
  <r>
    <s v="A21"/>
    <x v="20"/>
    <s v="B329"/>
    <x v="328"/>
    <s v="East"/>
    <s v="Kalimantan &amp; ROI"/>
    <x v="30"/>
    <s v="Pangkalan Bun"/>
    <m/>
    <m/>
    <s v="Y"/>
    <s v="N"/>
    <s v="N"/>
    <s v="N"/>
    <s v="N"/>
    <s v="Y"/>
  </r>
  <r>
    <s v="A21"/>
    <x v="20"/>
    <s v="B330"/>
    <x v="329"/>
    <s v="East"/>
    <s v="Kalimantan &amp; ROI"/>
    <x v="30"/>
    <s v="Sampit"/>
    <m/>
    <m/>
    <s v="Y"/>
    <s v="N"/>
    <s v="N"/>
    <s v="N"/>
    <s v="N"/>
    <s v="Y"/>
  </r>
  <r>
    <s v="A21"/>
    <x v="20"/>
    <s v="B331"/>
    <x v="330"/>
    <s v="East"/>
    <s v="Kalimantan &amp; ROI"/>
    <x v="0"/>
    <s v="N"/>
    <m/>
    <m/>
    <s v="N"/>
    <s v="N"/>
    <s v="N"/>
    <s v="N"/>
    <s v="N"/>
    <s v="N"/>
  </r>
  <r>
    <s v="A21"/>
    <x v="20"/>
    <s v="B332"/>
    <x v="331"/>
    <s v="East"/>
    <s v="Kalimantan &amp; ROI"/>
    <x v="0"/>
    <s v="N"/>
    <m/>
    <m/>
    <s v="N"/>
    <s v="N"/>
    <s v="N"/>
    <s v="N"/>
    <s v="N"/>
    <s v="N"/>
  </r>
  <r>
    <s v="A21"/>
    <x v="20"/>
    <s v="B333"/>
    <x v="332"/>
    <s v="East"/>
    <s v="Kalimantan &amp; ROI"/>
    <x v="0"/>
    <s v="N"/>
    <m/>
    <m/>
    <s v="N"/>
    <s v="N"/>
    <s v="N"/>
    <s v="N"/>
    <s v="N"/>
    <s v="N"/>
  </r>
  <r>
    <s v="A21"/>
    <x v="20"/>
    <s v="B334"/>
    <x v="333"/>
    <s v="East"/>
    <s v="Kalimantan &amp; ROI"/>
    <x v="0"/>
    <s v="N"/>
    <m/>
    <m/>
    <s v="N"/>
    <s v="N"/>
    <s v="N"/>
    <s v="N"/>
    <s v="N"/>
    <s v="N"/>
  </r>
  <r>
    <s v="A21"/>
    <x v="20"/>
    <s v="B335"/>
    <x v="334"/>
    <s v="East"/>
    <s v="Kalimantan &amp; ROI"/>
    <x v="30"/>
    <s v="Palangkaraya"/>
    <m/>
    <m/>
    <s v="N"/>
    <s v="N"/>
    <s v="N"/>
    <s v="N"/>
    <s v="N"/>
    <s v="N"/>
  </r>
  <r>
    <s v="A21"/>
    <x v="20"/>
    <s v="B336"/>
    <x v="335"/>
    <s v="East"/>
    <s v="Kalimantan &amp; ROI"/>
    <x v="0"/>
    <s v="N"/>
    <m/>
    <m/>
    <s v="N"/>
    <s v="N"/>
    <s v="N"/>
    <s v="N"/>
    <s v="N"/>
    <s v="N"/>
  </r>
  <r>
    <s v="A21"/>
    <x v="20"/>
    <s v="B337"/>
    <x v="336"/>
    <s v="East"/>
    <s v="Kalimantan &amp; ROI"/>
    <x v="0"/>
    <s v="N"/>
    <m/>
    <m/>
    <s v="N"/>
    <s v="N"/>
    <s v="N"/>
    <s v="N"/>
    <s v="N"/>
    <s v="N"/>
  </r>
  <r>
    <s v="A21"/>
    <x v="20"/>
    <s v="B338"/>
    <x v="337"/>
    <s v="East"/>
    <s v="Kalimantan &amp; ROI"/>
    <x v="30"/>
    <s v="Pulang Pisau"/>
    <m/>
    <m/>
    <s v="Y"/>
    <s v="N"/>
    <s v="N"/>
    <s v="N"/>
    <s v="N"/>
    <s v="N"/>
  </r>
  <r>
    <s v="A21"/>
    <x v="20"/>
    <s v="B339"/>
    <x v="338"/>
    <s v="East"/>
    <s v="Kalimantan &amp; ROI"/>
    <x v="0"/>
    <s v="N"/>
    <m/>
    <m/>
    <s v="N"/>
    <s v="N"/>
    <s v="N"/>
    <s v="N"/>
    <s v="N"/>
    <s v="N"/>
  </r>
  <r>
    <s v="A21"/>
    <x v="20"/>
    <s v="B340"/>
    <x v="339"/>
    <s v="East"/>
    <s v="Kalimantan &amp; ROI"/>
    <x v="31"/>
    <s v="Tabalong"/>
    <m/>
    <m/>
    <s v="Y"/>
    <s v="N"/>
    <s v="N"/>
    <s v="N"/>
    <s v="N"/>
    <s v="Y"/>
  </r>
  <r>
    <s v="A21"/>
    <x v="20"/>
    <s v="B341"/>
    <x v="340"/>
    <s v="East"/>
    <s v="Kalimantan &amp; ROI"/>
    <x v="0"/>
    <s v="N"/>
    <m/>
    <m/>
    <s v="N"/>
    <s v="N"/>
    <s v="N"/>
    <s v="N"/>
    <s v="N"/>
    <s v="N"/>
  </r>
  <r>
    <s v="A21"/>
    <x v="20"/>
    <s v="B342"/>
    <x v="341"/>
    <s v="East"/>
    <s v="Kalimantan &amp; ROI"/>
    <x v="30"/>
    <s v="Palangkaraya"/>
    <m/>
    <m/>
    <s v="Y"/>
    <s v="Y"/>
    <s v="N"/>
    <s v="Y"/>
    <s v="Y"/>
    <s v="Y"/>
  </r>
  <r>
    <s v="A22"/>
    <x v="21"/>
    <s v="B343"/>
    <x v="342"/>
    <s v="East"/>
    <s v="Kalimantan &amp; ROI"/>
    <x v="31"/>
    <s v="Tanah Laut"/>
    <m/>
    <m/>
    <s v="Y"/>
    <s v="N"/>
    <s v="N"/>
    <s v="N"/>
    <s v="N"/>
    <s v="N"/>
  </r>
  <r>
    <s v="A22"/>
    <x v="21"/>
    <s v="B344"/>
    <x v="343"/>
    <s v="East"/>
    <s v="Kalimantan &amp; ROI"/>
    <x v="31"/>
    <s v="Kota Baru"/>
    <m/>
    <m/>
    <s v="Y"/>
    <s v="N"/>
    <s v="N"/>
    <s v="N"/>
    <s v="N"/>
    <s v="N"/>
  </r>
  <r>
    <s v="A22"/>
    <x v="21"/>
    <s v="B345"/>
    <x v="344"/>
    <s v="East"/>
    <s v="Kalimantan &amp; ROI"/>
    <x v="31"/>
    <s v="Banjar Kalsel"/>
    <m/>
    <m/>
    <s v="Y"/>
    <s v="N"/>
    <s v="N"/>
    <s v="Y"/>
    <s v="Y"/>
    <s v="Y"/>
  </r>
  <r>
    <s v="A22"/>
    <x v="21"/>
    <s v="B346"/>
    <x v="345"/>
    <s v="East"/>
    <s v="Kalimantan &amp; ROI"/>
    <x v="31"/>
    <s v="Barito Kuala"/>
    <m/>
    <m/>
    <s v="Y"/>
    <s v="N"/>
    <s v="N"/>
    <s v="Y"/>
    <s v="Y"/>
    <s v="N"/>
  </r>
  <r>
    <s v="A22"/>
    <x v="21"/>
    <s v="B347"/>
    <x v="346"/>
    <s v="East"/>
    <s v="Kalimantan &amp; ROI"/>
    <x v="31"/>
    <s v="Tapin"/>
    <m/>
    <m/>
    <s v="Y"/>
    <s v="N"/>
    <s v="N"/>
    <s v="N"/>
    <s v="N"/>
    <s v="N"/>
  </r>
  <r>
    <s v="A22"/>
    <x v="21"/>
    <s v="B348"/>
    <x v="347"/>
    <s v="East"/>
    <s v="Kalimantan &amp; ROI"/>
    <x v="31"/>
    <s v="Hulu Sungai"/>
    <m/>
    <m/>
    <s v="Y"/>
    <s v="N"/>
    <s v="N"/>
    <s v="Y"/>
    <s v="Y"/>
    <s v="Y"/>
  </r>
  <r>
    <s v="A22"/>
    <x v="21"/>
    <s v="B349"/>
    <x v="348"/>
    <s v="East"/>
    <s v="Kalimantan &amp; ROI"/>
    <x v="31"/>
    <s v="Hulu Sungai"/>
    <m/>
    <m/>
    <s v="Y"/>
    <s v="N"/>
    <s v="N"/>
    <s v="N"/>
    <s v="N"/>
    <s v="Y"/>
  </r>
  <r>
    <s v="A22"/>
    <x v="21"/>
    <s v="B350"/>
    <x v="349"/>
    <s v="East"/>
    <s v="Kalimantan &amp; ROI"/>
    <x v="31"/>
    <s v="Hulu Sungai"/>
    <m/>
    <m/>
    <s v="Y"/>
    <s v="N"/>
    <s v="N"/>
    <s v="N"/>
    <s v="N"/>
    <s v="Y"/>
  </r>
  <r>
    <s v="A22"/>
    <x v="21"/>
    <s v="B351"/>
    <x v="350"/>
    <s v="East"/>
    <s v="Kalimantan &amp; ROI"/>
    <x v="31"/>
    <s v="Tabalong"/>
    <m/>
    <m/>
    <s v="Y"/>
    <s v="N"/>
    <s v="N"/>
    <s v="Y"/>
    <s v="Y"/>
    <s v="Y"/>
  </r>
  <r>
    <s v="A22"/>
    <x v="21"/>
    <s v="B352"/>
    <x v="351"/>
    <s v="East"/>
    <s v="Kalimantan &amp; ROI"/>
    <x v="31"/>
    <s v="Tanah Tumbu"/>
    <m/>
    <m/>
    <s v="Y"/>
    <s v="Y"/>
    <s v="Y"/>
    <s v="Y"/>
    <s v="Y"/>
    <s v="N"/>
  </r>
  <r>
    <s v="A22"/>
    <x v="21"/>
    <s v="B353"/>
    <x v="352"/>
    <s v="East"/>
    <s v="Kalimantan &amp; ROI"/>
    <x v="31"/>
    <s v="Balangan"/>
    <m/>
    <m/>
    <s v="Y"/>
    <s v="N"/>
    <s v="N"/>
    <s v="N"/>
    <s v="N"/>
    <s v="Y"/>
  </r>
  <r>
    <s v="A22"/>
    <x v="21"/>
    <s v="B354"/>
    <x v="353"/>
    <s v="East"/>
    <s v="Kalimantan &amp; ROI"/>
    <x v="31"/>
    <s v="Banjarmasin"/>
    <m/>
    <m/>
    <s v="Y"/>
    <s v="Y"/>
    <s v="N"/>
    <s v="Y"/>
    <s v="Y"/>
    <s v="Y"/>
  </r>
  <r>
    <s v="A22"/>
    <x v="21"/>
    <s v="B355"/>
    <x v="354"/>
    <s v="East"/>
    <s v="Kalimantan &amp; ROI"/>
    <x v="31"/>
    <s v="Banjarbaru"/>
    <m/>
    <m/>
    <s v="Y"/>
    <s v="Y"/>
    <s v="Y"/>
    <s v="Y"/>
    <s v="Y"/>
    <s v="Y"/>
  </r>
  <r>
    <s v="A23"/>
    <x v="22"/>
    <s v="B356"/>
    <x v="355"/>
    <s v="East"/>
    <s v="Kalimantan &amp; ROI"/>
    <x v="0"/>
    <s v="N"/>
    <s v="N"/>
    <s v="N"/>
    <s v="N"/>
    <s v="N"/>
    <s v="N"/>
    <s v="N"/>
    <s v="N"/>
    <s v="N"/>
  </r>
  <r>
    <s v="A23"/>
    <x v="22"/>
    <s v="B357"/>
    <x v="356"/>
    <s v="East"/>
    <s v="Kalimantan &amp; ROI"/>
    <x v="32"/>
    <s v="Tenggarong"/>
    <s v="Samarinda"/>
    <s v="Tenggarong"/>
    <s v="Y"/>
    <s v="Y"/>
    <s v="Y"/>
    <s v="Y"/>
    <s v="Y"/>
    <s v="Y"/>
  </r>
  <r>
    <s v="A23"/>
    <x v="22"/>
    <s v="B358"/>
    <x v="357"/>
    <s v="East"/>
    <s v="Kalimantan &amp; ROI"/>
    <x v="32"/>
    <s v="Kutai Kertanegara"/>
    <m/>
    <m/>
    <s v="N"/>
    <s v="N"/>
    <s v="N"/>
    <s v="N"/>
    <s v="N"/>
    <s v="N"/>
  </r>
  <r>
    <s v="A23"/>
    <x v="22"/>
    <s v="B359"/>
    <x v="358"/>
    <s v="East"/>
    <s v="Kalimantan &amp; ROI"/>
    <x v="32"/>
    <s v="Sangatta"/>
    <m/>
    <m/>
    <s v="Y"/>
    <s v="N"/>
    <s v="N"/>
    <s v="N"/>
    <s v="N"/>
    <s v="N"/>
  </r>
  <r>
    <s v="A23"/>
    <x v="22"/>
    <s v="B360"/>
    <x v="359"/>
    <s v="East"/>
    <s v="Kalimantan &amp; ROI"/>
    <x v="32"/>
    <s v="Berau"/>
    <s v="Balikpapan"/>
    <s v="Berau"/>
    <s v="Y"/>
    <s v="N"/>
    <s v="Y"/>
    <s v="Y"/>
    <s v="Y"/>
    <s v="Y"/>
  </r>
  <r>
    <s v="A23"/>
    <x v="22"/>
    <s v="B361"/>
    <x v="360"/>
    <s v="East"/>
    <s v="Kalimantan &amp; ROI"/>
    <x v="32"/>
    <s v="Penajam Pasir Utara"/>
    <s v="Balikpapan"/>
    <s v="Balikpapan"/>
    <s v="Y"/>
    <s v="N"/>
    <s v="N"/>
    <s v="N"/>
    <s v="N"/>
    <s v="N"/>
  </r>
  <r>
    <s v="A23"/>
    <x v="22"/>
    <s v="B362"/>
    <x v="361"/>
    <s v="East"/>
    <s v="Kalimantan &amp; ROI"/>
    <x v="0"/>
    <s v="N"/>
    <s v="N"/>
    <s v="N"/>
    <s v="N"/>
    <s v="N"/>
    <s v="N"/>
    <s v="N"/>
    <s v="N"/>
    <s v="N"/>
  </r>
  <r>
    <s v="A23"/>
    <x v="22"/>
    <s v="B363"/>
    <x v="362"/>
    <s v="East"/>
    <s v="Kalimantan &amp; ROI"/>
    <x v="32"/>
    <s v="Balikpapan"/>
    <s v="Balikpapan"/>
    <s v="Balikpapan"/>
    <s v="Y"/>
    <s v="Y"/>
    <s v="Y"/>
    <s v="Y"/>
    <s v="Y"/>
    <s v="Y"/>
  </r>
  <r>
    <s v="A23"/>
    <x v="22"/>
    <s v="B364"/>
    <x v="363"/>
    <s v="East"/>
    <s v="Kalimantan &amp; ROI"/>
    <x v="32"/>
    <s v="Samarinda"/>
    <s v="Samarinda"/>
    <s v="Samarinda"/>
    <s v="Y"/>
    <s v="Y"/>
    <s v="Y"/>
    <s v="Y"/>
    <s v="Y"/>
    <s v="Y"/>
  </r>
  <r>
    <s v="A23"/>
    <x v="22"/>
    <s v="B365"/>
    <x v="364"/>
    <s v="East"/>
    <s v="Kalimantan &amp; ROI"/>
    <x v="32"/>
    <s v="Bontang"/>
    <s v="Balikpapan"/>
    <s v="Bontang"/>
    <s v="Y"/>
    <s v="N"/>
    <s v="N"/>
    <s v="N"/>
    <s v="N"/>
    <s v="Y"/>
  </r>
  <r>
    <s v="A24"/>
    <x v="23"/>
    <s v="B366"/>
    <x v="365"/>
    <s v="East"/>
    <s v="Kalimantan &amp; ROI"/>
    <x v="0"/>
    <s v="N"/>
    <s v="N"/>
    <s v="N"/>
    <s v="N"/>
    <s v="N"/>
    <s v="N"/>
    <s v="N"/>
    <s v="N"/>
    <s v="Y"/>
  </r>
  <r>
    <s v="A24"/>
    <x v="23"/>
    <s v="B367"/>
    <x v="366"/>
    <s v="East"/>
    <s v="Kalimantan &amp; ROI"/>
    <x v="33"/>
    <s v="Tanjung Selor"/>
    <s v="Tarakan"/>
    <s v="Tanjung Selor"/>
    <s v="Y"/>
    <s v="N"/>
    <s v="N"/>
    <s v="N"/>
    <s v="N"/>
    <s v="Y"/>
  </r>
  <r>
    <s v="A24"/>
    <x v="23"/>
    <s v="B368"/>
    <x v="367"/>
    <s v="East"/>
    <s v="Kalimantan &amp; ROI"/>
    <x v="0"/>
    <s v="N"/>
    <s v="N"/>
    <s v="N"/>
    <s v="N"/>
    <s v="N"/>
    <s v="N"/>
    <s v="N"/>
    <s v="N"/>
    <s v="N"/>
  </r>
  <r>
    <s v="A24"/>
    <x v="23"/>
    <s v="B369"/>
    <x v="368"/>
    <s v="East"/>
    <s v="Kalimantan &amp; ROI"/>
    <x v="0"/>
    <s v="N"/>
    <s v="N"/>
    <s v="N"/>
    <s v="N"/>
    <s v="N"/>
    <s v="N"/>
    <s v="N"/>
    <s v="N"/>
    <s v="Y"/>
  </r>
  <r>
    <s v="A24"/>
    <x v="23"/>
    <s v="B370"/>
    <x v="369"/>
    <s v="East"/>
    <s v="Kalimantan &amp; ROI"/>
    <x v="33"/>
    <s v="Tarakan"/>
    <s v="Tarakan"/>
    <s v="Tarakan"/>
    <s v="Y"/>
    <s v="Y"/>
    <s v="Y"/>
    <s v="Y"/>
    <s v="Y"/>
    <s v="Y"/>
  </r>
  <r>
    <s v="A25"/>
    <x v="24"/>
    <s v="B371"/>
    <x v="370"/>
    <s v="East"/>
    <s v="Sulawesi"/>
    <x v="34"/>
    <s v="Bolaang Mongondow"/>
    <s v="Manado"/>
    <s v="KBG"/>
    <s v="Y"/>
    <s v="N"/>
    <s v="N"/>
    <s v="N"/>
    <s v="N"/>
    <s v="Y"/>
  </r>
  <r>
    <s v="A25"/>
    <x v="24"/>
    <s v="B372"/>
    <x v="371"/>
    <s v="East"/>
    <s v="Sulawesi"/>
    <x v="35"/>
    <s v="Minahasa"/>
    <s v="Manado"/>
    <s v="MHS"/>
    <s v="Y"/>
    <s v="Y"/>
    <s v="Y"/>
    <s v="Y"/>
    <s v="Y"/>
    <s v="Y"/>
  </r>
  <r>
    <s v="A25"/>
    <x v="24"/>
    <s v="B373"/>
    <x v="372"/>
    <s v="East"/>
    <s v="Sulawesi"/>
    <x v="0"/>
    <s v="N"/>
    <s v="N"/>
    <s v="N"/>
    <s v="N"/>
    <s v="N"/>
    <s v="N"/>
    <s v="N"/>
    <s v="N"/>
    <s v="Y"/>
  </r>
  <r>
    <s v="A25"/>
    <x v="24"/>
    <s v="B374"/>
    <x v="373"/>
    <s v="East"/>
    <s v="Sulawesi"/>
    <x v="0"/>
    <s v="N"/>
    <s v="N"/>
    <s v="N"/>
    <s v="N"/>
    <s v="N"/>
    <s v="N"/>
    <s v="N"/>
    <s v="N"/>
    <s v="Y"/>
  </r>
  <r>
    <s v="A25"/>
    <x v="24"/>
    <s v="B375"/>
    <x v="374"/>
    <s v="East"/>
    <s v="Sulawesi"/>
    <x v="35"/>
    <s v="Minahasa Selatan"/>
    <s v="Manado"/>
    <s v="MNS"/>
    <s v="Y"/>
    <s v="Y"/>
    <s v="Y"/>
    <s v="Y"/>
    <s v="N"/>
    <s v="Y"/>
  </r>
  <r>
    <s v="A25"/>
    <x v="24"/>
    <s v="B376"/>
    <x v="375"/>
    <s v="East"/>
    <s v="Sulawesi"/>
    <x v="35"/>
    <s v="Minahasa Utara"/>
    <s v="Manado"/>
    <s v="MHU"/>
    <s v="Y"/>
    <s v="Y"/>
    <s v="Y"/>
    <s v="Y"/>
    <s v="Y"/>
    <s v="Y"/>
  </r>
  <r>
    <s v="A25"/>
    <x v="24"/>
    <s v="B377"/>
    <x v="376"/>
    <s v="East"/>
    <s v="Sulawesi"/>
    <x v="0"/>
    <s v="N"/>
    <s v="N"/>
    <s v="N"/>
    <s v="N"/>
    <s v="N"/>
    <s v="N"/>
    <s v="N"/>
    <s v="N"/>
    <s v="Y"/>
  </r>
  <r>
    <s v="A25"/>
    <x v="24"/>
    <s v="B378"/>
    <x v="377"/>
    <s v="East"/>
    <s v="Sulawesi"/>
    <x v="0"/>
    <s v="N"/>
    <s v="N"/>
    <s v="N"/>
    <s v="N"/>
    <s v="N"/>
    <s v="N"/>
    <s v="N"/>
    <s v="N"/>
    <s v="N"/>
  </r>
  <r>
    <s v="A25"/>
    <x v="24"/>
    <s v="B379"/>
    <x v="378"/>
    <s v="East"/>
    <s v="Sulawesi"/>
    <x v="35"/>
    <s v="Minahasa Tenggara"/>
    <s v="N"/>
    <s v="N"/>
    <s v="Y"/>
    <s v="N"/>
    <s v="N"/>
    <s v="N"/>
    <s v="N"/>
    <s v="Y"/>
  </r>
  <r>
    <s v="A25"/>
    <x v="24"/>
    <s v="B380"/>
    <x v="379"/>
    <s v="East"/>
    <s v="Sulawesi"/>
    <x v="34"/>
    <s v="Bolaang Mongondow Selatan"/>
    <s v="Manado"/>
    <s v="KBG"/>
    <s v="Y"/>
    <s v="N"/>
    <s v="N"/>
    <s v="N"/>
    <s v="N"/>
    <s v="N"/>
  </r>
  <r>
    <s v="A25"/>
    <x v="24"/>
    <s v="B381"/>
    <x v="380"/>
    <s v="East"/>
    <s v="Sulawesi"/>
    <x v="34"/>
    <s v="Bolaang Mongondow Timur"/>
    <s v="Manado"/>
    <s v="KBG"/>
    <s v="Y"/>
    <s v="N"/>
    <s v="N"/>
    <s v="N"/>
    <s v="N"/>
    <s v="N"/>
  </r>
  <r>
    <s v="A25"/>
    <x v="24"/>
    <s v="B382"/>
    <x v="381"/>
    <s v="East"/>
    <s v="Sulawesi"/>
    <x v="35"/>
    <s v="Manado"/>
    <s v="Manado"/>
    <s v="MDC"/>
    <s v="Y"/>
    <s v="Y"/>
    <s v="Y"/>
    <s v="Y"/>
    <s v="Y"/>
    <s v="Y"/>
  </r>
  <r>
    <s v="A25"/>
    <x v="24"/>
    <s v="B383"/>
    <x v="382"/>
    <s v="East"/>
    <s v="Sulawesi"/>
    <x v="35"/>
    <s v="Bitung"/>
    <s v="Manado"/>
    <s v="BIT"/>
    <s v="Y"/>
    <s v="Y"/>
    <s v="Y"/>
    <s v="Y"/>
    <s v="Y"/>
    <s v="Y"/>
  </r>
  <r>
    <s v="A25"/>
    <x v="24"/>
    <s v="B384"/>
    <x v="383"/>
    <s v="East"/>
    <s v="Sulawesi"/>
    <x v="35"/>
    <s v="Tomohon"/>
    <s v="Manado"/>
    <s v="THN"/>
    <s v="Y"/>
    <s v="Y"/>
    <s v="Y"/>
    <s v="Y"/>
    <s v="Y"/>
    <s v="Y"/>
  </r>
  <r>
    <s v="A25"/>
    <x v="24"/>
    <s v="B385"/>
    <x v="384"/>
    <s v="East"/>
    <s v="Sulawesi"/>
    <x v="34"/>
    <s v="Kotamobagu"/>
    <s v="Manado"/>
    <s v="KBG"/>
    <s v="Y"/>
    <s v="Y"/>
    <s v="Y"/>
    <s v="N"/>
    <s v="N"/>
    <s v="Y"/>
  </r>
  <r>
    <s v="A26"/>
    <x v="25"/>
    <s v="B386"/>
    <x v="385"/>
    <s v="East"/>
    <s v="Sulawesi"/>
    <x v="0"/>
    <s v="N"/>
    <s v="N"/>
    <s v="N"/>
    <s v="N"/>
    <s v="N"/>
    <s v="city_name"/>
    <s v="N"/>
    <s v="N"/>
    <s v="N"/>
  </r>
  <r>
    <s v="A26"/>
    <x v="25"/>
    <s v="B387"/>
    <x v="386"/>
    <s v="East"/>
    <s v="Sulawesi"/>
    <x v="36"/>
    <s v="Banggai"/>
    <s v="Palu"/>
    <s v="BAN"/>
    <s v="Y"/>
    <s v="N"/>
    <s v="N"/>
    <s v="N"/>
    <s v="N"/>
    <s v="Y"/>
  </r>
  <r>
    <s v="A26"/>
    <x v="25"/>
    <s v="B388"/>
    <x v="387"/>
    <s v="East"/>
    <s v="Sulawesi"/>
    <x v="0"/>
    <s v="N"/>
    <s v="N"/>
    <s v="N"/>
    <s v="N"/>
    <s v="N"/>
    <s v="city_name"/>
    <s v="N"/>
    <s v="N"/>
    <s v="Y"/>
  </r>
  <r>
    <s v="A26"/>
    <x v="25"/>
    <s v="B389"/>
    <x v="388"/>
    <s v="East"/>
    <s v="Sulawesi"/>
    <x v="0"/>
    <s v="N"/>
    <s v="N"/>
    <s v="N"/>
    <s v="N"/>
    <s v="N"/>
    <s v="city_name"/>
    <s v="N"/>
    <s v="N"/>
    <s v="Y"/>
  </r>
  <r>
    <s v="A26"/>
    <x v="25"/>
    <s v="B390"/>
    <x v="389"/>
    <s v="East"/>
    <s v="Sulawesi"/>
    <x v="36"/>
    <s v="Donggala A"/>
    <s v="N"/>
    <s v="N"/>
    <s v="Y"/>
    <s v="Y"/>
    <s v="Y"/>
    <s v="Y"/>
    <s v="N"/>
    <s v="Y"/>
  </r>
  <r>
    <s v="A26"/>
    <x v="25"/>
    <s v="B391"/>
    <x v="390"/>
    <s v="East"/>
    <s v="Sulawesi"/>
    <x v="0"/>
    <s v="N"/>
    <s v="N"/>
    <s v="N"/>
    <s v="N"/>
    <s v="N"/>
    <s v="city_name"/>
    <s v="N"/>
    <s v="N"/>
    <s v="N"/>
  </r>
  <r>
    <s v="A26"/>
    <x v="25"/>
    <s v="B392"/>
    <x v="391"/>
    <s v="East"/>
    <s v="Sulawesi"/>
    <x v="0"/>
    <s v="N"/>
    <s v="N"/>
    <s v="N"/>
    <s v="N"/>
    <s v="N"/>
    <s v="city_name"/>
    <s v="N"/>
    <s v="N"/>
    <s v="N"/>
  </r>
  <r>
    <s v="A26"/>
    <x v="25"/>
    <s v="B393"/>
    <x v="392"/>
    <s v="East"/>
    <s v="Sulawesi"/>
    <x v="36"/>
    <s v="Parugi Moutong"/>
    <s v="N"/>
    <s v="N"/>
    <s v="Y"/>
    <s v="Y"/>
    <s v="Y"/>
    <s v="Y"/>
    <s v="N"/>
    <s v="Y"/>
  </r>
  <r>
    <s v="A26"/>
    <x v="25"/>
    <s v="B394"/>
    <x v="393"/>
    <s v="East"/>
    <s v="Sulawesi"/>
    <x v="0"/>
    <s v="N"/>
    <s v="N"/>
    <s v="N"/>
    <s v="N"/>
    <s v="N"/>
    <s v="city_name"/>
    <s v="N"/>
    <s v="N"/>
    <s v="N"/>
  </r>
  <r>
    <s v="A26"/>
    <x v="25"/>
    <s v="B395"/>
    <x v="394"/>
    <s v="East"/>
    <s v="Sulawesi"/>
    <x v="36"/>
    <s v="Sigi"/>
    <s v="Palu"/>
    <s v="SIG"/>
    <s v="Y"/>
    <s v="Y"/>
    <s v="Y"/>
    <s v="Y"/>
    <s v="Y"/>
    <s v="Y"/>
  </r>
  <r>
    <s v="A26"/>
    <x v="25"/>
    <s v="B396"/>
    <x v="395"/>
    <s v="East"/>
    <s v="Sulawesi"/>
    <x v="0"/>
    <s v="N"/>
    <s v="N"/>
    <s v="N"/>
    <s v="N"/>
    <s v="N"/>
    <s v="city_name"/>
    <s v="N"/>
    <s v="N"/>
    <s v="N"/>
  </r>
  <r>
    <s v="A26"/>
    <x v="25"/>
    <s v="B397"/>
    <x v="396"/>
    <s v="East"/>
    <s v="Sulawesi"/>
    <x v="0"/>
    <s v="N"/>
    <s v="N"/>
    <s v="N"/>
    <s v="N"/>
    <s v="N"/>
    <s v="city_name"/>
    <s v="N"/>
    <s v="N"/>
    <s v="N"/>
  </r>
  <r>
    <s v="A26"/>
    <x v="25"/>
    <s v="B398"/>
    <x v="397"/>
    <s v="East"/>
    <s v="Sulawesi"/>
    <x v="36"/>
    <s v="Palu"/>
    <s v="Palu"/>
    <s v="PLW"/>
    <s v="Y"/>
    <s v="Y"/>
    <s v="Y"/>
    <s v="Y"/>
    <s v="Y"/>
    <s v="Y"/>
  </r>
  <r>
    <s v="A27"/>
    <x v="26"/>
    <s v="B399"/>
    <x v="398"/>
    <s v="East"/>
    <s v="Sulawesi"/>
    <x v="0"/>
    <s v="N"/>
    <s v="N"/>
    <s v="N"/>
    <s v="N"/>
    <s v="N"/>
    <s v="N"/>
    <s v="N"/>
    <s v="N"/>
    <s v="N"/>
  </r>
  <r>
    <s v="A27"/>
    <x v="26"/>
    <s v="B400"/>
    <x v="399"/>
    <s v="East"/>
    <s v="Sulawesi"/>
    <x v="37"/>
    <s v="Bulukumba"/>
    <s v="Makassar"/>
    <s v="BLK"/>
    <s v="Y"/>
    <s v="N"/>
    <s v="N"/>
    <s v="N"/>
    <s v="N"/>
    <s v="N"/>
  </r>
  <r>
    <s v="A27"/>
    <x v="26"/>
    <s v="B401"/>
    <x v="400"/>
    <s v="East"/>
    <s v="Sulawesi"/>
    <x v="37"/>
    <s v="Bantaeng"/>
    <s v="N"/>
    <s v="N"/>
    <s v="Y"/>
    <s v="N"/>
    <s v="N"/>
    <s v="N"/>
    <s v="N"/>
    <s v="N"/>
  </r>
  <r>
    <s v="A27"/>
    <x v="26"/>
    <s v="B402"/>
    <x v="401"/>
    <s v="East"/>
    <s v="Sulawesi"/>
    <x v="0"/>
    <s v="N"/>
    <s v="N"/>
    <s v="N"/>
    <s v="N"/>
    <s v="N"/>
    <s v="N"/>
    <s v="N"/>
    <s v="N"/>
    <s v="N"/>
  </r>
  <r>
    <s v="A27"/>
    <x v="26"/>
    <s v="B403"/>
    <x v="402"/>
    <s v="East"/>
    <s v="Sulawesi"/>
    <x v="37"/>
    <s v="Takalar"/>
    <s v="Makassar"/>
    <s v="TKL"/>
    <s v="Y"/>
    <s v="N"/>
    <s v="N"/>
    <s v="N"/>
    <s v="N"/>
    <s v="N"/>
  </r>
  <r>
    <s v="A27"/>
    <x v="26"/>
    <s v="B404"/>
    <x v="403"/>
    <s v="East"/>
    <s v="Sulawesi"/>
    <x v="37"/>
    <s v="Gowa"/>
    <s v="Makassar"/>
    <s v="GOA"/>
    <s v="Y"/>
    <s v="Y"/>
    <s v="Y"/>
    <s v="Y"/>
    <s v="Y"/>
    <s v="Y"/>
  </r>
  <r>
    <s v="A27"/>
    <x v="26"/>
    <s v="B405"/>
    <x v="404"/>
    <s v="East"/>
    <s v="Sulawesi"/>
    <x v="0"/>
    <s v="N"/>
    <s v="N"/>
    <s v="N"/>
    <s v="N"/>
    <s v="N"/>
    <s v="N"/>
    <s v="N"/>
    <s v="N"/>
    <s v="N"/>
  </r>
  <r>
    <s v="A27"/>
    <x v="26"/>
    <s v="B406"/>
    <x v="405"/>
    <s v="East"/>
    <s v="Sulawesi"/>
    <x v="37"/>
    <s v="Maros"/>
    <s v="Makassar"/>
    <s v="MRS"/>
    <s v="Y"/>
    <s v="Y"/>
    <s v="Y"/>
    <s v="Y"/>
    <s v="Y"/>
    <s v="Y"/>
  </r>
  <r>
    <s v="A27"/>
    <x v="26"/>
    <s v="B407"/>
    <x v="406"/>
    <s v="East"/>
    <s v="Sulawesi"/>
    <x v="37"/>
    <s v="Pangkep"/>
    <s v="Makassar"/>
    <s v="PKJ"/>
    <s v="Y"/>
    <s v="N"/>
    <s v="N"/>
    <s v="N"/>
    <s v="Y"/>
    <s v="N"/>
  </r>
  <r>
    <s v="A27"/>
    <x v="26"/>
    <s v="B408"/>
    <x v="407"/>
    <s v="East"/>
    <s v="Sulawesi"/>
    <x v="37"/>
    <s v="Barru"/>
    <s v="Makassar"/>
    <s v="BAR"/>
    <s v="Y"/>
    <s v="N"/>
    <s v="N"/>
    <s v="N"/>
    <s v="N"/>
    <s v="N"/>
  </r>
  <r>
    <s v="A27"/>
    <x v="26"/>
    <s v="B409"/>
    <x v="408"/>
    <s v="East"/>
    <s v="Sulawesi"/>
    <x v="37"/>
    <s v="Bone Bolango"/>
    <s v="Makassar"/>
    <s v="UPG"/>
    <s v="Y"/>
    <s v="Y"/>
    <s v="Y"/>
    <s v="Y"/>
    <s v="Y"/>
    <s v="Y"/>
  </r>
  <r>
    <s v="A27"/>
    <x v="26"/>
    <s v="B410"/>
    <x v="409"/>
    <s v="East"/>
    <s v="Sulawesi"/>
    <x v="37"/>
    <s v="Soppeng"/>
    <s v="N"/>
    <s v="N"/>
    <s v="Y"/>
    <s v="Y"/>
    <s v="Y"/>
    <s v="N"/>
    <s v="N"/>
    <s v="N"/>
  </r>
  <r>
    <s v="A27"/>
    <x v="26"/>
    <s v="B411"/>
    <x v="410"/>
    <s v="East"/>
    <s v="Sulawesi"/>
    <x v="37"/>
    <s v="Wajo Sengkang"/>
    <s v="Makassar"/>
    <s v="SKG"/>
    <s v="Y"/>
    <s v="Y"/>
    <s v="Y"/>
    <s v="N"/>
    <s v="N"/>
    <s v="N"/>
  </r>
  <r>
    <s v="A27"/>
    <x v="26"/>
    <s v="B412"/>
    <x v="411"/>
    <s v="East"/>
    <s v="Sulawesi"/>
    <x v="37"/>
    <s v="Sidrap"/>
    <s v="Makassar"/>
    <s v="SDR"/>
    <s v="Y"/>
    <s v="N"/>
    <s v="N"/>
    <s v="N"/>
    <s v="N"/>
    <s v="N"/>
  </r>
  <r>
    <s v="A27"/>
    <x v="26"/>
    <s v="B413"/>
    <x v="412"/>
    <s v="East"/>
    <s v="Sulawesi"/>
    <x v="37"/>
    <s v="Pirang"/>
    <s v="Makassar"/>
    <s v="PIN"/>
    <s v="Y"/>
    <s v="N"/>
    <s v="N"/>
    <m/>
    <s v="N"/>
    <m/>
  </r>
  <r>
    <s v="A27"/>
    <x v="26"/>
    <s v="B414"/>
    <x v="413"/>
    <s v="East"/>
    <s v="Sulawesi"/>
    <x v="37"/>
    <s v="Enrekang"/>
    <s v="N"/>
    <s v="N"/>
    <s v="Y"/>
    <s v="N"/>
    <s v="N"/>
    <s v="N"/>
    <s v="N"/>
    <s v="N"/>
  </r>
  <r>
    <s v="A27"/>
    <x v="26"/>
    <s v="B415"/>
    <x v="414"/>
    <s v="East"/>
    <s v="Sulawesi"/>
    <x v="37"/>
    <s v="Luwu 1"/>
    <s v="N"/>
    <s v="N"/>
    <s v="Y"/>
    <s v="N"/>
    <s v="N"/>
    <s v="N"/>
    <s v="N"/>
    <s v="N"/>
  </r>
  <r>
    <s v="A27"/>
    <x v="26"/>
    <s v="B416"/>
    <x v="415"/>
    <s v="East"/>
    <s v="Sulawesi"/>
    <x v="37"/>
    <s v="Tana Toraja"/>
    <s v="Makassar"/>
    <s v="RTP"/>
    <s v="Y"/>
    <s v="N"/>
    <s v="N"/>
    <s v="N"/>
    <s v="N"/>
    <s v="N"/>
  </r>
  <r>
    <s v="A27"/>
    <x v="26"/>
    <s v="B417"/>
    <x v="416"/>
    <s v="East"/>
    <s v="Sulawesi"/>
    <x v="37"/>
    <s v="Luwu 1"/>
    <s v="N"/>
    <s v="N"/>
    <s v="Y"/>
    <s v="N"/>
    <s v="N"/>
    <s v="N"/>
    <s v="N"/>
    <s v="N"/>
  </r>
  <r>
    <s v="A27"/>
    <x v="26"/>
    <s v="B418"/>
    <x v="417"/>
    <s v="East"/>
    <s v="Sulawesi"/>
    <x v="0"/>
    <s v="N"/>
    <s v="N"/>
    <s v="N"/>
    <s v="N"/>
    <s v="N"/>
    <s v="N"/>
    <s v="N"/>
    <s v="N"/>
    <s v="N"/>
  </r>
  <r>
    <s v="A27"/>
    <x v="26"/>
    <s v="B419"/>
    <x v="418"/>
    <s v="East"/>
    <s v="Sulawesi"/>
    <x v="37"/>
    <s v="Tana Toraja"/>
    <s v="Makassar"/>
    <s v="RTP"/>
    <s v="Y"/>
    <s v="N"/>
    <s v="N"/>
    <s v="N"/>
    <s v="N"/>
    <s v="N"/>
  </r>
  <r>
    <s v="A27"/>
    <x v="26"/>
    <s v="B420"/>
    <x v="419"/>
    <s v="East"/>
    <s v="Sulawesi"/>
    <x v="37"/>
    <s v="Makassar"/>
    <s v="Makassar"/>
    <s v="MKS"/>
    <s v="Y"/>
    <s v="Y"/>
    <s v="N"/>
    <s v="Y"/>
    <s v="Y"/>
    <s v="Y"/>
  </r>
  <r>
    <s v="A27"/>
    <x v="26"/>
    <s v="B421"/>
    <x v="420"/>
    <s v="East"/>
    <s v="Sulawesi"/>
    <x v="37"/>
    <s v="Parepare"/>
    <s v="Makassar"/>
    <s v="PRE"/>
    <s v="Y"/>
    <s v="Y"/>
    <s v="Y"/>
    <s v="Y"/>
    <s v="Y"/>
    <s v="Y"/>
  </r>
  <r>
    <s v="A27"/>
    <x v="26"/>
    <s v="B422"/>
    <x v="421"/>
    <s v="East"/>
    <s v="Sulawesi"/>
    <x v="37"/>
    <s v="Palopo"/>
    <s v="Makassar"/>
    <s v="PLP"/>
    <s v="Y"/>
    <s v="Y"/>
    <s v="Y"/>
    <s v="Y"/>
    <s v="Y"/>
    <s v="Y"/>
  </r>
  <r>
    <s v="A28"/>
    <x v="27"/>
    <s v="B423"/>
    <x v="422"/>
    <s v="East"/>
    <s v="Sulawesi"/>
    <x v="0"/>
    <s v="N"/>
    <s v="N"/>
    <s v="N"/>
    <s v="N"/>
    <s v="N"/>
    <s v="city_name"/>
    <s v="N"/>
    <s v="N"/>
    <s v="N"/>
  </r>
  <r>
    <s v="A28"/>
    <x v="27"/>
    <s v="B424"/>
    <x v="423"/>
    <s v="East"/>
    <s v="Sulawesi"/>
    <x v="0"/>
    <s v="N"/>
    <s v="N"/>
    <s v="N"/>
    <s v="N"/>
    <s v="N"/>
    <s v="city_name"/>
    <s v="N"/>
    <s v="N"/>
    <s v="N"/>
  </r>
  <r>
    <s v="A28"/>
    <x v="27"/>
    <s v="B425"/>
    <x v="424"/>
    <s v="East"/>
    <s v="Sulawesi"/>
    <x v="0"/>
    <s v="N"/>
    <s v="N"/>
    <s v="N"/>
    <s v="N"/>
    <s v="N"/>
    <s v="city_name"/>
    <s v="N"/>
    <s v="N"/>
    <s v="N"/>
  </r>
  <r>
    <s v="A28"/>
    <x v="27"/>
    <s v="B426"/>
    <x v="425"/>
    <s v="East"/>
    <s v="Sulawesi"/>
    <x v="0"/>
    <s v="N"/>
    <s v="N"/>
    <s v="N"/>
    <s v="N"/>
    <s v="N"/>
    <s v="city_name"/>
    <s v="N"/>
    <s v="N"/>
    <s v="N"/>
  </r>
  <r>
    <s v="A28"/>
    <x v="27"/>
    <s v="B427"/>
    <x v="426"/>
    <s v="East"/>
    <s v="Sulawesi"/>
    <x v="0"/>
    <s v="N"/>
    <s v="N"/>
    <s v="N"/>
    <s v="N"/>
    <s v="N"/>
    <s v="city_name"/>
    <s v="N"/>
    <s v="N"/>
    <s v="N"/>
  </r>
  <r>
    <s v="A28"/>
    <x v="27"/>
    <s v="B428"/>
    <x v="427"/>
    <s v="East"/>
    <s v="Sulawesi"/>
    <x v="38"/>
    <s v="Konawe B"/>
    <s v="Kendari"/>
    <s v="KNB"/>
    <s v="Y"/>
    <s v="N"/>
    <s v="N"/>
    <s v="N"/>
    <s v="N"/>
    <s v="N"/>
  </r>
  <r>
    <s v="A28"/>
    <x v="27"/>
    <s v="B429"/>
    <x v="428"/>
    <s v="East"/>
    <s v="Sulawesi"/>
    <x v="38"/>
    <s v="Kolaka"/>
    <s v="N"/>
    <s v="N"/>
    <s v="Y"/>
    <s v="N"/>
    <s v="city_name"/>
    <s v="N"/>
    <s v="N"/>
    <s v="Y"/>
  </r>
  <r>
    <s v="A28"/>
    <x v="27"/>
    <s v="B430"/>
    <x v="429"/>
    <s v="East"/>
    <s v="Sulawesi"/>
    <x v="38"/>
    <s v="Konawe Selatan"/>
    <s v="Kendari"/>
    <s v="KWS"/>
    <s v="Y"/>
    <s v="N"/>
    <s v="N"/>
    <s v="N"/>
    <s v="N"/>
    <s v="N"/>
  </r>
  <r>
    <s v="A28"/>
    <x v="27"/>
    <s v="B431"/>
    <x v="430"/>
    <s v="East"/>
    <s v="Sulawesi"/>
    <x v="0"/>
    <s v="N"/>
    <s v="N"/>
    <s v="N"/>
    <s v="N"/>
    <s v="N"/>
    <s v="city_name"/>
    <s v="N"/>
    <s v="N"/>
    <s v="N"/>
  </r>
  <r>
    <s v="A28"/>
    <x v="27"/>
    <s v="B432"/>
    <x v="431"/>
    <s v="East"/>
    <s v="Sulawesi"/>
    <x v="0"/>
    <s v="N"/>
    <s v="N"/>
    <s v="N"/>
    <s v="N"/>
    <s v="N"/>
    <s v="city_name"/>
    <s v="N"/>
    <s v="N"/>
    <s v="N"/>
  </r>
  <r>
    <s v="A28"/>
    <x v="27"/>
    <s v="B433"/>
    <x v="432"/>
    <s v="East"/>
    <s v="Sulawesi"/>
    <x v="0"/>
    <s v="N"/>
    <s v="N"/>
    <s v="N"/>
    <s v="N"/>
    <s v="N"/>
    <s v="city_name"/>
    <s v="N"/>
    <s v="N"/>
    <s v="N"/>
  </r>
  <r>
    <s v="A28"/>
    <x v="27"/>
    <s v="B434"/>
    <x v="433"/>
    <s v="East"/>
    <s v="Sulawesi"/>
    <x v="0"/>
    <s v="N"/>
    <s v="N"/>
    <s v="N"/>
    <s v="N"/>
    <s v="N"/>
    <s v="city_name"/>
    <s v="N"/>
    <s v="N"/>
    <s v="N"/>
  </r>
  <r>
    <s v="A28"/>
    <x v="27"/>
    <s v="B435"/>
    <x v="434"/>
    <s v="East"/>
    <s v="Sulawesi"/>
    <x v="0"/>
    <s v="N"/>
    <s v="N"/>
    <s v="N"/>
    <s v="N"/>
    <s v="N"/>
    <s v="city_name"/>
    <s v="N"/>
    <s v="N"/>
    <s v="N"/>
  </r>
  <r>
    <s v="A28"/>
    <x v="27"/>
    <s v="B436"/>
    <x v="435"/>
    <s v="East"/>
    <s v="Sulawesi"/>
    <x v="0"/>
    <s v="N"/>
    <s v="N"/>
    <s v="N"/>
    <s v="N"/>
    <s v="N"/>
    <s v="city_name"/>
    <s v="N"/>
    <s v="N"/>
    <s v="N"/>
  </r>
  <r>
    <s v="A28"/>
    <x v="27"/>
    <s v="B437"/>
    <x v="436"/>
    <s v="East"/>
    <s v="Sulawesi"/>
    <x v="0"/>
    <s v="N"/>
    <s v="N"/>
    <s v="N"/>
    <s v="N"/>
    <s v="N"/>
    <s v="city_name"/>
    <s v="N"/>
    <s v="N"/>
    <s v="N"/>
  </r>
  <r>
    <s v="A28"/>
    <x v="27"/>
    <s v="B438"/>
    <x v="437"/>
    <s v="East"/>
    <s v="Sulawesi"/>
    <x v="38"/>
    <s v="Kendari"/>
    <s v="Kendari"/>
    <s v="KDI"/>
    <s v="Y"/>
    <s v="N"/>
    <s v="N"/>
    <s v="Y"/>
    <s v="Y"/>
    <s v="Y"/>
  </r>
  <r>
    <s v="A28"/>
    <x v="27"/>
    <s v="B439"/>
    <x v="438"/>
    <s v="East"/>
    <s v="Sulawesi"/>
    <x v="0"/>
    <s v="N"/>
    <s v="Kendari"/>
    <s v="N"/>
    <s v="N"/>
    <s v="N"/>
    <s v="city_name"/>
    <s v="N"/>
    <s v="N"/>
    <s v="Y"/>
  </r>
  <r>
    <s v="A29"/>
    <x v="28"/>
    <s v="B440"/>
    <x v="439"/>
    <s v="East"/>
    <s v="Sulawesi"/>
    <x v="39"/>
    <s v="Boalemo"/>
    <s v="N"/>
    <s v="N"/>
    <s v="Y"/>
    <s v="N"/>
    <s v="N"/>
    <s v="N"/>
    <s v="N"/>
    <s v="N"/>
  </r>
  <r>
    <s v="A29"/>
    <x v="28"/>
    <s v="B441"/>
    <x v="440"/>
    <s v="East"/>
    <s v="Sulawesi"/>
    <x v="39"/>
    <s v="Gorontalo Kota"/>
    <s v="Gorontalo"/>
    <s v="GTK"/>
    <s v="Y"/>
    <s v="N"/>
    <s v="N"/>
    <s v="Y"/>
    <s v="Y"/>
    <s v="Y"/>
  </r>
  <r>
    <s v="A29"/>
    <x v="28"/>
    <s v="B442"/>
    <x v="441"/>
    <s v="East"/>
    <s v="Sulawesi"/>
    <x v="0"/>
    <s v="N"/>
    <s v="N"/>
    <s v="N"/>
    <s v="N"/>
    <s v="N"/>
    <s v="N"/>
    <s v="N"/>
    <s v="N"/>
    <s v="N"/>
  </r>
  <r>
    <s v="A29"/>
    <x v="28"/>
    <s v="B443"/>
    <x v="442"/>
    <s v="East"/>
    <s v="Sulawesi"/>
    <x v="39"/>
    <s v="Bone Bolango"/>
    <s v="Gorontalo"/>
    <s v="BLO"/>
    <s v="Y"/>
    <s v="N"/>
    <s v="N"/>
    <s v="Y"/>
    <s v="Y"/>
    <s v="Y"/>
  </r>
  <r>
    <s v="A29"/>
    <x v="28"/>
    <s v="B444"/>
    <x v="443"/>
    <s v="East"/>
    <s v="Sulawesi"/>
    <x v="0"/>
    <s v="N"/>
    <s v="N"/>
    <s v="N"/>
    <s v="N"/>
    <s v="N"/>
    <s v="N"/>
    <s v="N"/>
    <s v="N"/>
    <s v="N"/>
  </r>
  <r>
    <s v="A29"/>
    <x v="28"/>
    <s v="B445"/>
    <x v="444"/>
    <s v="East"/>
    <s v="Sulawesi"/>
    <x v="39"/>
    <s v="Gorontalo"/>
    <s v="Gorontalo"/>
    <s v="GTO"/>
    <s v="Y"/>
    <s v="N"/>
    <s v="N"/>
    <s v="Y"/>
    <s v="Y"/>
    <s v="Y"/>
  </r>
  <r>
    <s v="A30"/>
    <x v="29"/>
    <s v="B446"/>
    <x v="445"/>
    <s v="East"/>
    <s v="Sulawesi"/>
    <x v="40"/>
    <s v="Majene"/>
    <s v="N"/>
    <s v="N"/>
    <s v="Y"/>
    <s v="N"/>
    <s v="city_name"/>
    <s v="N"/>
    <s v="N"/>
    <s v="Y"/>
  </r>
  <r>
    <s v="A30"/>
    <x v="29"/>
    <s v="B447"/>
    <x v="446"/>
    <s v="East"/>
    <s v="Sulawesi"/>
    <x v="40"/>
    <s v="Polewali Mandar"/>
    <s v="N"/>
    <s v="N"/>
    <s v="Y"/>
    <s v="N"/>
    <s v="city_name"/>
    <s v="N"/>
    <s v="N"/>
    <s v="Y"/>
  </r>
  <r>
    <s v="A30"/>
    <x v="29"/>
    <s v="B448"/>
    <x v="447"/>
    <s v="East"/>
    <s v="Sulawesi"/>
    <x v="0"/>
    <s v="N"/>
    <s v="N"/>
    <s v="N"/>
    <s v="N"/>
    <s v="N"/>
    <s v="city_name"/>
    <s v="N"/>
    <s v="N"/>
    <s v="N"/>
  </r>
  <r>
    <s v="A30"/>
    <x v="29"/>
    <s v="B449"/>
    <x v="448"/>
    <s v="East"/>
    <s v="Sulawesi"/>
    <x v="40"/>
    <s v="Mamuju"/>
    <s v="Mamuju"/>
    <s v="MJU"/>
    <s v="Y"/>
    <s v="N"/>
    <s v="N"/>
    <s v="N"/>
    <s v="N"/>
    <s v="Y"/>
  </r>
  <r>
    <s v="A30"/>
    <x v="29"/>
    <s v="B450"/>
    <x v="449"/>
    <s v="East"/>
    <s v="Sulawesi"/>
    <x v="40"/>
    <s v="Mamuju Utra"/>
    <s v="N"/>
    <s v="N"/>
    <s v="Y"/>
    <s v="N"/>
    <s v="city_name"/>
    <s v="N"/>
    <s v="N"/>
    <s v="N"/>
  </r>
  <r>
    <s v="A30"/>
    <x v="29"/>
    <s v="B451"/>
    <x v="450"/>
    <s v="East"/>
    <s v="Sulawesi"/>
    <x v="0"/>
    <s v="N"/>
    <s v="N"/>
    <s v="N"/>
    <s v="N"/>
    <s v="N"/>
    <s v="city_name"/>
    <s v="N"/>
    <s v="N"/>
    <s v="N"/>
  </r>
  <r>
    <s v="A31"/>
    <x v="30"/>
    <s v="B452"/>
    <x v="451"/>
    <s v="East"/>
    <s v="Kalimantan &amp; ROI"/>
    <x v="0"/>
    <s v="N"/>
    <s v="N"/>
    <s v="N"/>
    <s v="N"/>
    <s v="N"/>
    <s v="N"/>
    <s v="N"/>
    <s v="N"/>
    <s v="N"/>
  </r>
  <r>
    <s v="A31"/>
    <x v="30"/>
    <s v="B453"/>
    <x v="452"/>
    <s v="East"/>
    <s v="Kalimantan &amp; ROI"/>
    <x v="0"/>
    <s v="N"/>
    <s v="N"/>
    <s v="N"/>
    <s v="N"/>
    <s v="N"/>
    <s v="N"/>
    <s v="N"/>
    <s v="N"/>
    <s v="Y"/>
  </r>
  <r>
    <s v="A31"/>
    <x v="30"/>
    <s v="B454"/>
    <x v="453"/>
    <s v="East"/>
    <s v="Kalimantan &amp; ROI"/>
    <x v="41"/>
    <s v="Ambon"/>
    <s v="Ambon"/>
    <s v="Ambon"/>
    <s v="Y"/>
    <s v="Y"/>
    <s v="N"/>
    <s v="Y"/>
    <s v="N"/>
    <s v="Y"/>
  </r>
  <r>
    <s v="A31"/>
    <x v="30"/>
    <s v="B455"/>
    <x v="454"/>
    <s v="East"/>
    <s v="Kalimantan &amp; ROI"/>
    <x v="0"/>
    <s v="N"/>
    <s v="N"/>
    <s v="N"/>
    <s v="N"/>
    <s v="N"/>
    <s v="N"/>
    <s v="N"/>
    <s v="N"/>
    <s v="N"/>
  </r>
  <r>
    <s v="A31"/>
    <x v="30"/>
    <s v="B456"/>
    <x v="455"/>
    <s v="East"/>
    <s v="Kalimantan &amp; ROI"/>
    <x v="0"/>
    <s v="N"/>
    <s v="N"/>
    <s v="N"/>
    <s v="N"/>
    <s v="N"/>
    <s v="N"/>
    <s v="N"/>
    <s v="N"/>
    <s v="N"/>
  </r>
  <r>
    <s v="A31"/>
    <x v="30"/>
    <s v="B457"/>
    <x v="456"/>
    <s v="East"/>
    <s v="Kalimantan &amp; ROI"/>
    <x v="0"/>
    <s v="N"/>
    <s v="N"/>
    <s v="N"/>
    <s v="N"/>
    <s v="N"/>
    <s v="N"/>
    <s v="N"/>
    <s v="N"/>
    <s v="N"/>
  </r>
  <r>
    <s v="A31"/>
    <x v="30"/>
    <s v="B458"/>
    <x v="457"/>
    <s v="East"/>
    <s v="Kalimantan &amp; ROI"/>
    <x v="0"/>
    <s v="N"/>
    <s v="N"/>
    <s v="N"/>
    <s v="N"/>
    <s v="N"/>
    <s v="N"/>
    <s v="N"/>
    <s v="N"/>
    <s v="N"/>
  </r>
  <r>
    <s v="A31"/>
    <x v="30"/>
    <s v="B459"/>
    <x v="458"/>
    <s v="East"/>
    <s v="Kalimantan &amp; ROI"/>
    <x v="0"/>
    <s v="N"/>
    <s v="N"/>
    <s v="N"/>
    <s v="N"/>
    <s v="N"/>
    <s v="N"/>
    <s v="N"/>
    <s v="N"/>
    <s v="N"/>
  </r>
  <r>
    <s v="A31"/>
    <x v="30"/>
    <s v="B460"/>
    <x v="459"/>
    <s v="East"/>
    <s v="Kalimantan &amp; ROI"/>
    <x v="0"/>
    <s v="N"/>
    <s v="N"/>
    <s v="N"/>
    <s v="N"/>
    <s v="N"/>
    <s v="N"/>
    <s v="N"/>
    <s v="N"/>
    <s v="N"/>
  </r>
  <r>
    <s v="A31"/>
    <x v="30"/>
    <s v="B461"/>
    <x v="460"/>
    <s v="East"/>
    <s v="Kalimantan &amp; ROI"/>
    <x v="41"/>
    <s v="Ambon"/>
    <s v="Ambon"/>
    <s v="Ambon"/>
    <s v="Y"/>
    <s v="Y"/>
    <s v="N"/>
    <s v="Y"/>
    <s v="Y"/>
    <s v="Y"/>
  </r>
  <r>
    <s v="A31"/>
    <x v="30"/>
    <s v="B462"/>
    <x v="461"/>
    <s v="East"/>
    <s v="Kalimantan &amp; ROI"/>
    <x v="0"/>
    <s v="N"/>
    <s v="N"/>
    <s v="N"/>
    <s v="N"/>
    <s v="N"/>
    <s v="N"/>
    <s v="N"/>
    <s v="N"/>
    <s v="Y"/>
  </r>
  <r>
    <s v="A32"/>
    <x v="31"/>
    <s v="B463"/>
    <x v="462"/>
    <s v="East"/>
    <s v="Kalimantan &amp; ROI"/>
    <x v="0"/>
    <s v="N"/>
    <s v="N"/>
    <s v="N"/>
    <s v="N"/>
    <s v="N"/>
    <s v="N"/>
    <s v="N"/>
    <s v="N"/>
    <s v="N"/>
  </r>
  <r>
    <s v="A32"/>
    <x v="31"/>
    <s v="B464"/>
    <x v="463"/>
    <s v="East"/>
    <s v="Kalimantan &amp; ROI"/>
    <x v="0"/>
    <s v="N"/>
    <s v="N"/>
    <s v="N"/>
    <s v="N"/>
    <s v="N"/>
    <s v="N"/>
    <s v="N"/>
    <s v="N"/>
    <s v="N"/>
  </r>
  <r>
    <s v="A32"/>
    <x v="31"/>
    <s v="B465"/>
    <x v="464"/>
    <s v="East"/>
    <s v="Kalimantan &amp; ROI"/>
    <x v="0"/>
    <s v="N"/>
    <s v="N"/>
    <s v="N"/>
    <s v="N"/>
    <s v="N"/>
    <s v="N"/>
    <s v="N"/>
    <s v="N"/>
    <s v="N"/>
  </r>
  <r>
    <s v="A32"/>
    <x v="31"/>
    <s v="B466"/>
    <x v="465"/>
    <s v="East"/>
    <s v="Kalimantan &amp; ROI"/>
    <x v="0"/>
    <s v="N"/>
    <s v="N"/>
    <s v="N"/>
    <s v="N"/>
    <s v="N"/>
    <s v="N"/>
    <s v="N"/>
    <s v="N"/>
    <s v="N"/>
  </r>
  <r>
    <s v="A32"/>
    <x v="31"/>
    <s v="B467"/>
    <x v="466"/>
    <s v="East"/>
    <s v="Kalimantan &amp; ROI"/>
    <x v="0"/>
    <s v="N"/>
    <s v="N"/>
    <s v="N"/>
    <s v="N"/>
    <s v="N"/>
    <s v="N"/>
    <s v="N"/>
    <s v="N"/>
    <s v="N"/>
  </r>
  <r>
    <s v="A32"/>
    <x v="31"/>
    <s v="B468"/>
    <x v="467"/>
    <s v="East"/>
    <s v="Kalimantan &amp; ROI"/>
    <x v="0"/>
    <s v="N"/>
    <s v="N"/>
    <s v="N"/>
    <s v="N"/>
    <s v="N"/>
    <s v="N"/>
    <s v="N"/>
    <s v="N"/>
    <s v="N"/>
  </r>
  <r>
    <s v="A32"/>
    <x v="31"/>
    <s v="B469"/>
    <x v="468"/>
    <s v="East"/>
    <s v="Kalimantan &amp; ROI"/>
    <x v="0"/>
    <s v="N"/>
    <s v="N"/>
    <s v="N"/>
    <s v="N"/>
    <s v="N"/>
    <s v="N"/>
    <s v="N"/>
    <s v="N"/>
    <s v="N"/>
  </r>
  <r>
    <s v="A32"/>
    <x v="31"/>
    <s v="B470"/>
    <x v="469"/>
    <s v="East"/>
    <s v="Kalimantan &amp; ROI"/>
    <x v="0"/>
    <s v="N"/>
    <s v="N"/>
    <s v="N"/>
    <s v="N"/>
    <s v="N"/>
    <s v="N"/>
    <s v="N"/>
    <s v="N"/>
    <s v="N"/>
  </r>
  <r>
    <s v="A32"/>
    <x v="31"/>
    <s v="B471"/>
    <x v="470"/>
    <s v="East"/>
    <s v="Kalimantan &amp; ROI"/>
    <x v="42"/>
    <s v="Ternate"/>
    <s v="Ternate"/>
    <s v="Ternate"/>
    <s v="Y"/>
    <s v="Y"/>
    <s v="N"/>
    <s v="Y"/>
    <s v="Y"/>
    <s v="Y"/>
  </r>
  <r>
    <s v="A32"/>
    <x v="31"/>
    <s v="B472"/>
    <x v="471"/>
    <s v="East"/>
    <s v="Kalimantan &amp; ROI"/>
    <x v="0"/>
    <s v="N"/>
    <m/>
    <m/>
    <s v="N"/>
    <s v="N"/>
    <s v="N"/>
    <s v="N"/>
    <s v="N"/>
    <s v="N"/>
  </r>
  <r>
    <s v="A33"/>
    <x v="32"/>
    <s v="B473"/>
    <x v="472"/>
    <s v="East"/>
    <s v="Kalimantan &amp; ROI"/>
    <x v="0"/>
    <s v="N"/>
    <m/>
    <m/>
    <s v="N"/>
    <s v="N"/>
    <s v="N"/>
    <s v="N"/>
    <s v="N"/>
    <s v="N"/>
  </r>
  <r>
    <s v="A33"/>
    <x v="32"/>
    <s v="B474"/>
    <x v="473"/>
    <s v="East"/>
    <s v="Kalimantan &amp; ROI"/>
    <x v="0"/>
    <s v="N"/>
    <m/>
    <m/>
    <s v="N"/>
    <s v="N"/>
    <s v="N"/>
    <s v="N"/>
    <s v="N"/>
    <s v="N"/>
  </r>
  <r>
    <s v="A33"/>
    <x v="32"/>
    <s v="B475"/>
    <x v="474"/>
    <s v="East"/>
    <s v="Kalimantan &amp; ROI"/>
    <x v="0"/>
    <s v="N"/>
    <m/>
    <m/>
    <s v="N"/>
    <s v="N"/>
    <s v="N"/>
    <s v="N"/>
    <s v="N"/>
    <s v="N"/>
  </r>
  <r>
    <s v="A33"/>
    <x v="32"/>
    <s v="B476"/>
    <x v="475"/>
    <s v="East"/>
    <s v="Kalimantan &amp; ROI"/>
    <x v="0"/>
    <s v="N"/>
    <m/>
    <m/>
    <s v="N"/>
    <s v="N"/>
    <s v="N"/>
    <s v="N"/>
    <s v="N"/>
    <s v="N"/>
  </r>
  <r>
    <s v="A33"/>
    <x v="32"/>
    <s v="B477"/>
    <x v="476"/>
    <s v="East"/>
    <s v="Kalimantan &amp; ROI"/>
    <x v="0"/>
    <s v="N"/>
    <m/>
    <m/>
    <s v="N"/>
    <s v="N"/>
    <s v="N"/>
    <s v="N"/>
    <s v="N"/>
    <s v="N"/>
  </r>
  <r>
    <s v="A33"/>
    <x v="32"/>
    <s v="B478"/>
    <x v="477"/>
    <s v="East"/>
    <s v="Kalimantan &amp; ROI"/>
    <x v="0"/>
    <s v="N"/>
    <m/>
    <m/>
    <s v="N"/>
    <s v="N"/>
    <s v="N"/>
    <s v="N"/>
    <s v="N"/>
    <s v="N"/>
  </r>
  <r>
    <s v="A33"/>
    <x v="32"/>
    <s v="B479"/>
    <x v="478"/>
    <s v="East"/>
    <s v="Kalimantan &amp; ROI"/>
    <x v="43"/>
    <s v="Sorong"/>
    <m/>
    <m/>
    <s v="Y"/>
    <s v="Y"/>
    <s v="N"/>
    <s v="Y"/>
    <s v="Y"/>
    <s v="N"/>
  </r>
  <r>
    <s v="A33"/>
    <x v="32"/>
    <s v="B480"/>
    <x v="479"/>
    <s v="East"/>
    <s v="Kalimantan &amp; ROI"/>
    <x v="0"/>
    <s v="N"/>
    <m/>
    <m/>
    <s v="N"/>
    <s v="N"/>
    <s v="N"/>
    <s v="N"/>
    <s v="N"/>
    <s v="N"/>
  </r>
  <r>
    <s v="A33"/>
    <x v="32"/>
    <s v="B481"/>
    <x v="480"/>
    <s v="East"/>
    <s v="Kalimantan &amp; ROI"/>
    <x v="0"/>
    <s v="N"/>
    <m/>
    <m/>
    <s v="N"/>
    <s v="N"/>
    <s v="N"/>
    <s v="N"/>
    <s v="N"/>
    <s v="N"/>
  </r>
  <r>
    <s v="A33"/>
    <x v="32"/>
    <s v="B482"/>
    <x v="481"/>
    <s v="East"/>
    <s v="Kalimantan &amp; ROI"/>
    <x v="0"/>
    <s v="N"/>
    <m/>
    <m/>
    <s v="N"/>
    <s v="N"/>
    <s v="N"/>
    <s v="N"/>
    <s v="N"/>
    <s v="N"/>
  </r>
  <r>
    <s v="A33"/>
    <x v="32"/>
    <s v="B483"/>
    <x v="482"/>
    <s v="East"/>
    <s v="Kalimantan &amp; ROI"/>
    <x v="0"/>
    <s v="N"/>
    <m/>
    <m/>
    <s v="N"/>
    <s v="N"/>
    <s v="N"/>
    <s v="N"/>
    <s v="N"/>
    <s v="N"/>
  </r>
  <r>
    <s v="A33"/>
    <x v="32"/>
    <s v="B484"/>
    <x v="483"/>
    <s v="East"/>
    <s v="Kalimantan &amp; ROI"/>
    <x v="0"/>
    <s v="N"/>
    <m/>
    <m/>
    <s v="N"/>
    <s v="N"/>
    <s v="N"/>
    <s v="N"/>
    <s v="N"/>
    <s v="N"/>
  </r>
  <r>
    <s v="A33"/>
    <x v="32"/>
    <s v="B485"/>
    <x v="484"/>
    <s v="East"/>
    <s v="Kalimantan &amp; ROI"/>
    <x v="43"/>
    <s v="Sorong"/>
    <m/>
    <m/>
    <s v="Y"/>
    <s v="Y"/>
    <s v="N"/>
    <s v="Y"/>
    <s v="Y"/>
    <s v="N"/>
  </r>
  <r>
    <s v="A34"/>
    <x v="33"/>
    <s v="B486"/>
    <x v="485"/>
    <s v="East"/>
    <s v="Kalimantan &amp; ROI"/>
    <x v="44"/>
    <s v="Merauke"/>
    <m/>
    <m/>
    <s v="Y"/>
    <s v="N"/>
    <s v="Y"/>
    <s v="Y"/>
    <s v="Y"/>
    <s v="N"/>
  </r>
  <r>
    <s v="A34"/>
    <x v="33"/>
    <s v="B487"/>
    <x v="486"/>
    <s v="East"/>
    <s v="Kalimantan &amp; ROI"/>
    <x v="0"/>
    <s v="N"/>
    <m/>
    <m/>
    <s v="N"/>
    <s v="N"/>
    <s v="N"/>
    <s v="N"/>
    <s v="N"/>
    <s v="N"/>
  </r>
  <r>
    <s v="A34"/>
    <x v="33"/>
    <s v="B488"/>
    <x v="487"/>
    <s v="East"/>
    <s v="Kalimantan &amp; ROI"/>
    <x v="44"/>
    <s v="Jayapura"/>
    <m/>
    <m/>
    <s v="Y"/>
    <s v="Y"/>
    <s v="N"/>
    <s v="Y"/>
    <s v="Y"/>
    <s v="N"/>
  </r>
  <r>
    <s v="A34"/>
    <x v="33"/>
    <s v="B489"/>
    <x v="488"/>
    <s v="East"/>
    <s v="Kalimantan &amp; ROI"/>
    <x v="0"/>
    <s v="N"/>
    <m/>
    <m/>
    <s v="N"/>
    <s v="N"/>
    <s v="N"/>
    <s v="N"/>
    <s v="N"/>
    <s v="N"/>
  </r>
  <r>
    <s v="A34"/>
    <x v="33"/>
    <s v="B490"/>
    <x v="489"/>
    <s v="East"/>
    <s v="Kalimantan &amp; ROI"/>
    <x v="0"/>
    <s v="N"/>
    <m/>
    <m/>
    <s v="N"/>
    <s v="N"/>
    <s v="N"/>
    <s v="N"/>
    <s v="N"/>
    <s v="N"/>
  </r>
  <r>
    <s v="A34"/>
    <x v="33"/>
    <s v="B491"/>
    <x v="490"/>
    <s v="East"/>
    <s v="Kalimantan &amp; ROI"/>
    <x v="0"/>
    <s v="N"/>
    <m/>
    <m/>
    <s v="N"/>
    <s v="N"/>
    <s v="N"/>
    <s v="N"/>
    <s v="N"/>
    <s v="N"/>
  </r>
  <r>
    <s v="A34"/>
    <x v="33"/>
    <s v="B492"/>
    <x v="491"/>
    <s v="East"/>
    <s v="Kalimantan &amp; ROI"/>
    <x v="0"/>
    <s v="N"/>
    <m/>
    <m/>
    <s v="N"/>
    <s v="N"/>
    <s v="N"/>
    <s v="N"/>
    <s v="N"/>
    <s v="N"/>
  </r>
  <r>
    <s v="A34"/>
    <x v="33"/>
    <s v="B493"/>
    <x v="492"/>
    <s v="East"/>
    <s v="Kalimantan &amp; ROI"/>
    <x v="0"/>
    <s v="N"/>
    <m/>
    <m/>
    <s v="N"/>
    <s v="N"/>
    <s v="N"/>
    <s v="N"/>
    <s v="N"/>
    <s v="N"/>
  </r>
  <r>
    <s v="A34"/>
    <x v="33"/>
    <s v="B494"/>
    <x v="493"/>
    <s v="East"/>
    <s v="Kalimantan &amp; ROI"/>
    <x v="0"/>
    <s v="N"/>
    <m/>
    <m/>
    <s v="N"/>
    <s v="N"/>
    <s v="N"/>
    <s v="N"/>
    <s v="N"/>
    <s v="N"/>
  </r>
  <r>
    <s v="A34"/>
    <x v="33"/>
    <s v="B495"/>
    <x v="494"/>
    <s v="East"/>
    <s v="Kalimantan &amp; ROI"/>
    <x v="0"/>
    <s v="N"/>
    <m/>
    <m/>
    <s v="N"/>
    <s v="N"/>
    <s v="N"/>
    <s v="N"/>
    <s v="N"/>
    <s v="N"/>
  </r>
  <r>
    <s v="A34"/>
    <x v="33"/>
    <s v="B496"/>
    <x v="495"/>
    <s v="East"/>
    <s v="Kalimantan &amp; ROI"/>
    <x v="0"/>
    <s v="N"/>
    <m/>
    <m/>
    <s v="N"/>
    <s v="N"/>
    <s v="N"/>
    <s v="N"/>
    <s v="N"/>
    <s v="N"/>
  </r>
  <r>
    <s v="A34"/>
    <x v="33"/>
    <s v="B497"/>
    <x v="496"/>
    <s v="East"/>
    <s v="Kalimantan &amp; ROI"/>
    <x v="0"/>
    <s v="N"/>
    <m/>
    <m/>
    <s v="N"/>
    <s v="N"/>
    <s v="N"/>
    <s v="N"/>
    <s v="N"/>
    <s v="N"/>
  </r>
  <r>
    <s v="A34"/>
    <x v="33"/>
    <s v="B498"/>
    <x v="497"/>
    <s v="East"/>
    <s v="Kalimantan &amp; ROI"/>
    <x v="0"/>
    <s v="N"/>
    <m/>
    <m/>
    <s v="N"/>
    <s v="N"/>
    <s v="N"/>
    <s v="N"/>
    <s v="N"/>
    <s v="N"/>
  </r>
  <r>
    <s v="A34"/>
    <x v="33"/>
    <s v="B499"/>
    <x v="498"/>
    <s v="East"/>
    <s v="Kalimantan &amp; ROI"/>
    <x v="0"/>
    <s v="N"/>
    <m/>
    <m/>
    <s v="N"/>
    <s v="N"/>
    <s v="N"/>
    <s v="N"/>
    <s v="N"/>
    <s v="N"/>
  </r>
  <r>
    <s v="A34"/>
    <x v="33"/>
    <s v="B500"/>
    <x v="499"/>
    <s v="East"/>
    <s v="Kalimantan &amp; ROI"/>
    <x v="0"/>
    <s v="N"/>
    <m/>
    <m/>
    <s v="N"/>
    <s v="N"/>
    <s v="N"/>
    <s v="N"/>
    <s v="N"/>
    <s v="N"/>
  </r>
  <r>
    <s v="A34"/>
    <x v="33"/>
    <s v="B501"/>
    <x v="500"/>
    <s v="East"/>
    <s v="Kalimantan &amp; ROI"/>
    <x v="0"/>
    <s v="N"/>
    <m/>
    <m/>
    <s v="N"/>
    <s v="N"/>
    <s v="N"/>
    <s v="N"/>
    <s v="N"/>
    <s v="N"/>
  </r>
  <r>
    <s v="A34"/>
    <x v="33"/>
    <s v="B502"/>
    <x v="501"/>
    <s v="East"/>
    <s v="Kalimantan &amp; ROI"/>
    <x v="44"/>
    <s v="Kerom"/>
    <m/>
    <m/>
    <s v="Y"/>
    <s v="N"/>
    <s v="N"/>
    <s v="N"/>
    <s v="N"/>
    <s v="N"/>
  </r>
  <r>
    <s v="A34"/>
    <x v="33"/>
    <s v="B503"/>
    <x v="502"/>
    <s v="East"/>
    <s v="Kalimantan &amp; ROI"/>
    <x v="0"/>
    <s v="N"/>
    <m/>
    <m/>
    <s v="N"/>
    <s v="N"/>
    <s v="N"/>
    <s v="N"/>
    <s v="N"/>
    <s v="N"/>
  </r>
  <r>
    <s v="A34"/>
    <x v="33"/>
    <s v="B504"/>
    <x v="503"/>
    <s v="East"/>
    <s v="Kalimantan &amp; ROI"/>
    <x v="0"/>
    <s v="N"/>
    <m/>
    <m/>
    <s v="N"/>
    <s v="N"/>
    <s v="N"/>
    <s v="N"/>
    <s v="N"/>
    <s v="N"/>
  </r>
  <r>
    <s v="A34"/>
    <x v="33"/>
    <s v="B505"/>
    <x v="504"/>
    <s v="East"/>
    <s v="Kalimantan &amp; ROI"/>
    <x v="0"/>
    <s v="N"/>
    <m/>
    <m/>
    <s v="N"/>
    <s v="N"/>
    <s v="N"/>
    <s v="N"/>
    <s v="N"/>
    <s v="N"/>
  </r>
  <r>
    <s v="A34"/>
    <x v="33"/>
    <s v="B506"/>
    <x v="505"/>
    <s v="East"/>
    <s v="Kalimantan &amp; ROI"/>
    <x v="0"/>
    <s v="N"/>
    <m/>
    <m/>
    <s v="N"/>
    <s v="N"/>
    <s v="N"/>
    <s v="N"/>
    <s v="N"/>
    <s v="N"/>
  </r>
  <r>
    <s v="A34"/>
    <x v="33"/>
    <s v="B507"/>
    <x v="506"/>
    <s v="East"/>
    <s v="Kalimantan &amp; ROI"/>
    <x v="0"/>
    <s v="N"/>
    <m/>
    <m/>
    <s v="N"/>
    <s v="N"/>
    <s v="N"/>
    <s v="N"/>
    <s v="N"/>
    <s v="N"/>
  </r>
  <r>
    <s v="A34"/>
    <x v="33"/>
    <s v="B508"/>
    <x v="507"/>
    <s v="East"/>
    <s v="Kalimantan &amp; ROI"/>
    <x v="0"/>
    <s v="N"/>
    <m/>
    <m/>
    <s v="N"/>
    <s v="N"/>
    <s v="N"/>
    <s v="N"/>
    <s v="N"/>
    <s v="N"/>
  </r>
  <r>
    <s v="A34"/>
    <x v="33"/>
    <s v="B509"/>
    <x v="508"/>
    <s v="East"/>
    <s v="Kalimantan &amp; ROI"/>
    <x v="0"/>
    <s v="N"/>
    <m/>
    <m/>
    <s v="N"/>
    <s v="N"/>
    <s v="N"/>
    <s v="N"/>
    <s v="N"/>
    <s v="N"/>
  </r>
  <r>
    <s v="A34"/>
    <x v="33"/>
    <s v="B510"/>
    <x v="509"/>
    <s v="East"/>
    <s v="Kalimantan &amp; ROI"/>
    <x v="0"/>
    <s v="N"/>
    <m/>
    <m/>
    <s v="N"/>
    <s v="N"/>
    <s v="N"/>
    <s v="N"/>
    <s v="N"/>
    <s v="N"/>
  </r>
  <r>
    <s v="A34"/>
    <x v="33"/>
    <s v="B511"/>
    <x v="510"/>
    <s v="East"/>
    <s v="Kalimantan &amp; ROI"/>
    <x v="0"/>
    <s v="N"/>
    <m/>
    <m/>
    <s v="N"/>
    <s v="N"/>
    <s v="N"/>
    <s v="N"/>
    <s v="N"/>
    <s v="N"/>
  </r>
  <r>
    <s v="A34"/>
    <x v="33"/>
    <s v="B512"/>
    <x v="511"/>
    <s v="East"/>
    <s v="Kalimantan &amp; ROI"/>
    <x v="0"/>
    <s v="N"/>
    <m/>
    <m/>
    <s v="N"/>
    <s v="N"/>
    <s v="N"/>
    <s v="N"/>
    <s v="N"/>
    <s v="N"/>
  </r>
  <r>
    <s v="A34"/>
    <x v="33"/>
    <s v="B513"/>
    <x v="512"/>
    <s v="East"/>
    <s v="Kalimantan &amp; ROI"/>
    <x v="0"/>
    <s v="N"/>
    <m/>
    <m/>
    <s v="N"/>
    <s v="N"/>
    <s v="N"/>
    <s v="N"/>
    <s v="N"/>
    <s v="N"/>
  </r>
  <r>
    <s v="A34"/>
    <x v="33"/>
    <s v="B514"/>
    <x v="513"/>
    <s v="East"/>
    <s v="Kalimantan &amp; ROI"/>
    <x v="44"/>
    <s v="Jayapura"/>
    <m/>
    <m/>
    <s v="Y"/>
    <s v="Y"/>
    <s v="Y"/>
    <s v="Y"/>
    <s v="Y"/>
    <s v="N"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  <r>
    <m/>
    <x v="34"/>
    <m/>
    <x v="514"/>
    <m/>
    <m/>
    <x v="45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s v="A01"/>
    <x v="0"/>
    <s v="B001"/>
    <s v="SIMEULUE"/>
    <x v="0"/>
    <x v="0"/>
    <s v="N"/>
    <s v="N"/>
    <m/>
    <m/>
    <x v="0"/>
    <s v="N"/>
    <s v="N"/>
    <s v="N"/>
    <s v="N"/>
    <s v="N"/>
    <m/>
  </r>
  <r>
    <s v="A01"/>
    <x v="0"/>
    <s v="B002"/>
    <s v="ACEH SINGKIL"/>
    <x v="0"/>
    <x v="0"/>
    <s v="Aceh"/>
    <s v="Aceh Singkil"/>
    <m/>
    <m/>
    <x v="1"/>
    <s v="N"/>
    <s v="N"/>
    <s v="N"/>
    <s v="N"/>
    <s v="N"/>
    <m/>
  </r>
  <r>
    <s v="A01"/>
    <x v="0"/>
    <s v="B003"/>
    <s v="ACEH SELATAN"/>
    <x v="0"/>
    <x v="0"/>
    <s v="Aceh"/>
    <s v="Aceh Tenggara"/>
    <m/>
    <m/>
    <x v="1"/>
    <s v="N"/>
    <s v="N"/>
    <s v="N"/>
    <s v="N"/>
    <s v="N"/>
    <m/>
  </r>
  <r>
    <s v="A01"/>
    <x v="0"/>
    <s v="B004"/>
    <s v="ACEH TENGGARA"/>
    <x v="0"/>
    <x v="0"/>
    <s v="Aceh"/>
    <s v="Aceh Tenggara"/>
    <m/>
    <m/>
    <x v="1"/>
    <s v="N"/>
    <s v="N"/>
    <s v="N"/>
    <s v="N"/>
    <s v="N"/>
    <m/>
  </r>
  <r>
    <s v="A01"/>
    <x v="0"/>
    <s v="B005"/>
    <s v="ACEH TIMUR"/>
    <x v="0"/>
    <x v="0"/>
    <s v="Aceh"/>
    <s v="Kabupaten Aceh Timur"/>
    <m/>
    <m/>
    <x v="1"/>
    <s v="N"/>
    <s v="N"/>
    <s v="N"/>
    <s v="N"/>
    <s v="N"/>
    <m/>
  </r>
  <r>
    <s v="A01"/>
    <x v="0"/>
    <s v="B006"/>
    <s v="ACEH TENGAH"/>
    <x v="0"/>
    <x v="0"/>
    <s v="Aceh"/>
    <s v="Kabupaten Aceh Tengah"/>
    <m/>
    <m/>
    <x v="1"/>
    <s v="N"/>
    <s v="N"/>
    <s v="N"/>
    <s v="N"/>
    <s v="N"/>
    <m/>
  </r>
  <r>
    <s v="A01"/>
    <x v="0"/>
    <s v="B007"/>
    <s v="ACEH BARAT"/>
    <x v="0"/>
    <x v="0"/>
    <s v="Aceh"/>
    <s v="Kabupaten Aceh Barat"/>
    <m/>
    <m/>
    <x v="1"/>
    <s v="N"/>
    <s v="N"/>
    <s v="N"/>
    <s v="N"/>
    <s v="N"/>
    <m/>
  </r>
  <r>
    <s v="A01"/>
    <x v="0"/>
    <s v="B008"/>
    <s v="ACEH BESAR"/>
    <x v="0"/>
    <x v="0"/>
    <s v="Aceh"/>
    <s v="Kabupaten Aceh Besar"/>
    <m/>
    <m/>
    <x v="1"/>
    <s v="Y"/>
    <s v="Y"/>
    <s v="Y"/>
    <s v="Y"/>
    <s v="Y"/>
    <m/>
  </r>
  <r>
    <s v="A01"/>
    <x v="0"/>
    <s v="B009"/>
    <s v="PIDIE"/>
    <x v="0"/>
    <x v="0"/>
    <s v="Aceh"/>
    <s v="Kabupaten Pidie"/>
    <m/>
    <m/>
    <x v="1"/>
    <s v="N"/>
    <s v="N"/>
    <s v="N"/>
    <s v="N"/>
    <s v="N"/>
    <m/>
  </r>
  <r>
    <s v="A01"/>
    <x v="0"/>
    <s v="B010"/>
    <s v="BIREUEN"/>
    <x v="0"/>
    <x v="0"/>
    <s v="Aceh"/>
    <s v="Kabupaten Bireuen"/>
    <m/>
    <m/>
    <x v="1"/>
    <s v="N"/>
    <s v="N"/>
    <s v="N"/>
    <s v="N"/>
    <s v="N"/>
    <m/>
  </r>
  <r>
    <s v="A01"/>
    <x v="0"/>
    <s v="B011"/>
    <s v="ACEH UTARA"/>
    <x v="0"/>
    <x v="0"/>
    <s v="Aceh"/>
    <s v="Kota Subulussalam"/>
    <m/>
    <m/>
    <x v="1"/>
    <s v="N"/>
    <s v="N"/>
    <s v="N"/>
    <s v="N"/>
    <s v="N"/>
    <m/>
  </r>
  <r>
    <s v="A01"/>
    <x v="0"/>
    <s v="B012"/>
    <s v="ACEH BARAT DAYA"/>
    <x v="0"/>
    <x v="0"/>
    <s v="Aceh"/>
    <s v="Kabupaten Pidie"/>
    <m/>
    <m/>
    <x v="1"/>
    <s v="N"/>
    <s v="N"/>
    <s v="N"/>
    <s v="N"/>
    <s v="N"/>
    <m/>
  </r>
  <r>
    <s v="A01"/>
    <x v="0"/>
    <s v="B013"/>
    <s v="GAYO LUES"/>
    <x v="0"/>
    <x v="0"/>
    <s v="N"/>
    <s v="N"/>
    <m/>
    <m/>
    <x v="0"/>
    <s v="N"/>
    <s v="N"/>
    <s v="N"/>
    <s v="N"/>
    <s v="N"/>
    <m/>
  </r>
  <r>
    <s v="A01"/>
    <x v="0"/>
    <s v="B014"/>
    <s v="ACEH TAMIANG"/>
    <x v="0"/>
    <x v="0"/>
    <s v="Aceh"/>
    <s v="Kabupaten Aceh Tamiang"/>
    <m/>
    <m/>
    <x v="1"/>
    <s v="N"/>
    <s v="N"/>
    <s v="N"/>
    <s v="N"/>
    <s v="N"/>
    <m/>
  </r>
  <r>
    <s v="A01"/>
    <x v="0"/>
    <s v="B015"/>
    <s v="NAGAN RAYA"/>
    <x v="0"/>
    <x v="0"/>
    <s v="Aceh"/>
    <s v="Kabupaten Aceh Barat"/>
    <m/>
    <m/>
    <x v="1"/>
    <s v="N"/>
    <s v="N"/>
    <s v="N"/>
    <s v="N"/>
    <s v="N"/>
    <m/>
  </r>
  <r>
    <s v="A01"/>
    <x v="0"/>
    <s v="B016"/>
    <s v="ACEH JAYA"/>
    <x v="0"/>
    <x v="0"/>
    <s v="Aceh"/>
    <s v="Kabupaten Aceh Jaya"/>
    <m/>
    <m/>
    <x v="1"/>
    <s v="N"/>
    <s v="N"/>
    <s v="N"/>
    <s v="N"/>
    <s v="N"/>
    <m/>
  </r>
  <r>
    <s v="A01"/>
    <x v="0"/>
    <s v="B017"/>
    <s v="BENER MERIAH"/>
    <x v="0"/>
    <x v="0"/>
    <s v="Aceh"/>
    <s v="Aceh Tenggara"/>
    <m/>
    <m/>
    <x v="1"/>
    <s v="N"/>
    <s v="N"/>
    <s v="N"/>
    <s v="N"/>
    <s v="N"/>
    <m/>
  </r>
  <r>
    <s v="A01"/>
    <x v="0"/>
    <s v="B018"/>
    <s v="PIDIE JAYA"/>
    <x v="0"/>
    <x v="0"/>
    <s v="Aceh"/>
    <s v="Kabupaten Pidie"/>
    <m/>
    <m/>
    <x v="1"/>
    <s v="N"/>
    <s v="N"/>
    <s v="N"/>
    <s v="N"/>
    <s v="N"/>
    <m/>
  </r>
  <r>
    <s v="A01"/>
    <x v="0"/>
    <s v="B019"/>
    <s v="KOTA BANDA ACEH"/>
    <x v="0"/>
    <x v="0"/>
    <s v="Aceh"/>
    <s v="Kota Banda Aceh"/>
    <m/>
    <m/>
    <x v="1"/>
    <s v="Y"/>
    <s v="Y"/>
    <s v="Y"/>
    <s v="Y"/>
    <s v="Y"/>
    <m/>
  </r>
  <r>
    <s v="A01"/>
    <x v="0"/>
    <s v="B020"/>
    <s v="KOTA SABANG"/>
    <x v="0"/>
    <x v="0"/>
    <s v="Aceh"/>
    <s v="Sabang"/>
    <m/>
    <m/>
    <x v="1"/>
    <s v="N"/>
    <s v="N"/>
    <s v="N"/>
    <s v="N"/>
    <s v="N"/>
    <m/>
  </r>
  <r>
    <s v="A01"/>
    <x v="0"/>
    <s v="B021"/>
    <s v="KOTA LANGSA"/>
    <x v="0"/>
    <x v="0"/>
    <s v="Aceh"/>
    <s v="Kabupaten Aceh Timur"/>
    <m/>
    <m/>
    <x v="1"/>
    <s v="N"/>
    <s v="N"/>
    <s v="N"/>
    <s v="N"/>
    <s v="N"/>
    <m/>
  </r>
  <r>
    <s v="A01"/>
    <x v="0"/>
    <s v="B022"/>
    <s v="KOTA LHOKSEUMAWE"/>
    <x v="0"/>
    <x v="0"/>
    <s v="Aceh"/>
    <s v="Kota Lhokseumawe"/>
    <m/>
    <m/>
    <x v="1"/>
    <s v="N"/>
    <s v="N"/>
    <s v="N"/>
    <s v="N"/>
    <s v="N"/>
    <m/>
  </r>
  <r>
    <s v="A01"/>
    <x v="0"/>
    <s v="B023"/>
    <s v="KOTA SUBULUSSALAM"/>
    <x v="0"/>
    <x v="0"/>
    <s v="Aceh"/>
    <s v="Kota Subulussalam"/>
    <m/>
    <m/>
    <x v="1"/>
    <s v="N"/>
    <s v="N"/>
    <s v="N"/>
    <s v="N"/>
    <s v="N"/>
    <m/>
  </r>
  <r>
    <s v="A02"/>
    <x v="1"/>
    <s v="B024"/>
    <s v="NIAS"/>
    <x v="0"/>
    <x v="0"/>
    <s v="N"/>
    <s v="N"/>
    <m/>
    <m/>
    <x v="0"/>
    <s v="N"/>
    <s v="N"/>
    <s v="N"/>
    <s v="N"/>
    <s v="N"/>
    <m/>
  </r>
  <r>
    <s v="A02"/>
    <x v="1"/>
    <s v="B025"/>
    <s v="MANDAILING NATAL"/>
    <x v="0"/>
    <x v="0"/>
    <s v="N"/>
    <s v="N"/>
    <m/>
    <m/>
    <x v="0"/>
    <s v="N"/>
    <s v="N"/>
    <s v="N"/>
    <s v="N"/>
    <s v="N"/>
    <m/>
  </r>
  <r>
    <s v="A02"/>
    <x v="1"/>
    <s v="B026"/>
    <s v="TAPANULI SELATAN"/>
    <x v="0"/>
    <x v="0"/>
    <s v="N"/>
    <s v="N"/>
    <m/>
    <m/>
    <x v="0"/>
    <s v="N"/>
    <s v="N"/>
    <s v="N"/>
    <s v="N"/>
    <s v="N"/>
    <m/>
  </r>
  <r>
    <s v="A02"/>
    <x v="1"/>
    <s v="B027"/>
    <s v="TAPANULI TENGAH"/>
    <x v="0"/>
    <x v="0"/>
    <s v="N"/>
    <s v="N"/>
    <m/>
    <m/>
    <x v="0"/>
    <s v="N"/>
    <s v="N"/>
    <s v="N"/>
    <s v="N"/>
    <s v="N"/>
    <m/>
  </r>
  <r>
    <s v="A02"/>
    <x v="1"/>
    <s v="B028"/>
    <s v="TAPANULI UTARA"/>
    <x v="0"/>
    <x v="0"/>
    <s v="Balige"/>
    <s v="Tarutung"/>
    <m/>
    <m/>
    <x v="1"/>
    <s v="N"/>
    <s v="N"/>
    <s v="N"/>
    <s v="N"/>
    <s v="N"/>
    <m/>
  </r>
  <r>
    <s v="A02"/>
    <x v="1"/>
    <s v="B029"/>
    <s v="TOBA SAMOSIR"/>
    <x v="0"/>
    <x v="0"/>
    <s v="Balige"/>
    <s v="Toba Samosir"/>
    <m/>
    <m/>
    <x v="1"/>
    <s v="N"/>
    <s v="Y"/>
    <s v="Y"/>
    <s v="Y"/>
    <s v="N"/>
    <m/>
  </r>
  <r>
    <s v="A02"/>
    <x v="1"/>
    <s v="B030"/>
    <s v="LABUHAN BATU"/>
    <x v="0"/>
    <x v="0"/>
    <s v="N"/>
    <s v="N"/>
    <m/>
    <m/>
    <x v="0"/>
    <s v="N"/>
    <s v="N"/>
    <s v="N"/>
    <s v="N"/>
    <s v="N"/>
    <m/>
  </r>
  <r>
    <s v="A02"/>
    <x v="1"/>
    <s v="B031"/>
    <s v="ASAHAN"/>
    <x v="0"/>
    <x v="0"/>
    <s v="Medan"/>
    <s v="Kab. Asahan - Kisaran"/>
    <m/>
    <m/>
    <x v="1"/>
    <s v="N"/>
    <s v="Y"/>
    <s v="Y"/>
    <s v="Y"/>
    <s v="N"/>
    <m/>
  </r>
  <r>
    <s v="A02"/>
    <x v="1"/>
    <s v="B032"/>
    <s v="SIMALUNGUN"/>
    <x v="0"/>
    <x v="0"/>
    <s v="Medan"/>
    <s v="Kab. Simalungun - Siantar"/>
    <m/>
    <m/>
    <x v="1"/>
    <s v="Y"/>
    <s v="Y"/>
    <s v="Y"/>
    <s v="Y"/>
    <s v="Y"/>
    <s v="Maxim, Indriver, OkeJek"/>
  </r>
  <r>
    <s v="A02"/>
    <x v="1"/>
    <s v="B033"/>
    <s v="DAIRI"/>
    <x v="0"/>
    <x v="0"/>
    <s v="N"/>
    <s v="N"/>
    <m/>
    <m/>
    <x v="0"/>
    <s v="N"/>
    <s v="N"/>
    <s v="N"/>
    <s v="N"/>
    <s v="N"/>
    <m/>
  </r>
  <r>
    <s v="A02"/>
    <x v="1"/>
    <s v="B034"/>
    <s v="KARO"/>
    <x v="0"/>
    <x v="0"/>
    <s v="Medan"/>
    <s v="Kab. Karo - Kabanjahe"/>
    <m/>
    <m/>
    <x v="1"/>
    <s v="N"/>
    <s v="N"/>
    <s v="N"/>
    <s v="N"/>
    <s v="N"/>
    <m/>
  </r>
  <r>
    <s v="A02"/>
    <x v="1"/>
    <s v="B035"/>
    <s v="DELI SERDANG"/>
    <x v="0"/>
    <x v="0"/>
    <s v="Medan"/>
    <s v="Deli Serdang"/>
    <m/>
    <m/>
    <x v="1"/>
    <s v="Y"/>
    <s v="Y"/>
    <s v="Y"/>
    <s v="Y"/>
    <s v="Y"/>
    <s v="Maxim, Indriver, OkeJek, ShopeeFood, Mudigo"/>
  </r>
  <r>
    <s v="A02"/>
    <x v="1"/>
    <s v="B036"/>
    <s v="LANGKAT"/>
    <x v="0"/>
    <x v="0"/>
    <s v="Medan"/>
    <s v="Kab. Langkat - Stabat"/>
    <m/>
    <m/>
    <x v="1"/>
    <s v="N"/>
    <s v="Y"/>
    <s v="Y"/>
    <s v="Y"/>
    <s v="N"/>
    <m/>
  </r>
  <r>
    <s v="A02"/>
    <x v="1"/>
    <s v="B037"/>
    <s v="NIAS SELATAN"/>
    <x v="0"/>
    <x v="0"/>
    <s v="N"/>
    <s v="N"/>
    <m/>
    <m/>
    <x v="0"/>
    <s v="N"/>
    <s v="N"/>
    <s v="N"/>
    <s v="N"/>
    <s v="N"/>
    <m/>
  </r>
  <r>
    <s v="A02"/>
    <x v="1"/>
    <s v="B038"/>
    <s v="HUMBANG HASUNDUTAN"/>
    <x v="0"/>
    <x v="0"/>
    <s v="Balige"/>
    <s v="Humbang Hasundutan - Dolok Sanggul"/>
    <m/>
    <m/>
    <x v="1"/>
    <s v="N"/>
    <s v="Y"/>
    <s v="Y"/>
    <s v="Y"/>
    <s v="N"/>
    <m/>
  </r>
  <r>
    <s v="A02"/>
    <x v="1"/>
    <s v="B039"/>
    <s v="PAKPAK BHARAT"/>
    <x v="0"/>
    <x v="0"/>
    <s v="N"/>
    <s v="N"/>
    <m/>
    <m/>
    <x v="0"/>
    <s v="N"/>
    <s v="N"/>
    <s v="N"/>
    <s v="N"/>
    <s v="N"/>
    <m/>
  </r>
  <r>
    <s v="A02"/>
    <x v="1"/>
    <s v="B040"/>
    <s v="SAMOSIR"/>
    <x v="0"/>
    <x v="0"/>
    <s v="N"/>
    <s v="N"/>
    <m/>
    <m/>
    <x v="0"/>
    <s v="N"/>
    <s v="Y"/>
    <s v="Y"/>
    <s v="Y"/>
    <s v="N"/>
    <m/>
  </r>
  <r>
    <s v="A02"/>
    <x v="1"/>
    <s v="B041"/>
    <s v="SERDANG BEDAGAI"/>
    <x v="0"/>
    <x v="0"/>
    <s v="Medan"/>
    <s v="Kab. Serdang - Berdagai"/>
    <m/>
    <m/>
    <x v="1"/>
    <s v="N"/>
    <s v="N"/>
    <s v="N"/>
    <s v="N"/>
    <s v="N"/>
    <m/>
  </r>
  <r>
    <s v="A02"/>
    <x v="1"/>
    <s v="B042"/>
    <s v="BATU BARA"/>
    <x v="0"/>
    <x v="0"/>
    <s v="Medan"/>
    <s v="Kab Batubara - Lima Puluh"/>
    <m/>
    <m/>
    <x v="1"/>
    <s v="N"/>
    <s v="N"/>
    <s v="N"/>
    <s v="N"/>
    <s v="N"/>
    <m/>
  </r>
  <r>
    <s v="A02"/>
    <x v="1"/>
    <s v="B043"/>
    <s v="PADANG LAWAS UTARA"/>
    <x v="0"/>
    <x v="0"/>
    <s v="N"/>
    <s v="N"/>
    <m/>
    <m/>
    <x v="0"/>
    <s v="N"/>
    <s v="N"/>
    <s v="N"/>
    <s v="N"/>
    <s v="N"/>
    <m/>
  </r>
  <r>
    <s v="A02"/>
    <x v="1"/>
    <s v="B044"/>
    <s v="PADANG LAWAS"/>
    <x v="0"/>
    <x v="0"/>
    <s v="N"/>
    <s v="N"/>
    <m/>
    <m/>
    <x v="0"/>
    <s v="N"/>
    <s v="N"/>
    <s v="N"/>
    <s v="N"/>
    <s v="N"/>
    <m/>
  </r>
  <r>
    <s v="A02"/>
    <x v="1"/>
    <s v="B045"/>
    <s v="LABUHAN BATU SELATAN"/>
    <x v="0"/>
    <x v="0"/>
    <s v="N"/>
    <s v="N"/>
    <m/>
    <m/>
    <x v="0"/>
    <s v="N"/>
    <s v="N"/>
    <s v="N"/>
    <s v="N"/>
    <s v="N"/>
    <m/>
  </r>
  <r>
    <s v="A02"/>
    <x v="1"/>
    <s v="B046"/>
    <s v="LABUHAN BATU UTARA"/>
    <x v="0"/>
    <x v="0"/>
    <s v="Medan"/>
    <s v="Kab. Labuhan Batu Utara - Aek Kanopan"/>
    <m/>
    <m/>
    <x v="1"/>
    <s v="N"/>
    <s v="N"/>
    <s v="N"/>
    <s v="N"/>
    <s v="N"/>
    <m/>
  </r>
  <r>
    <s v="A02"/>
    <x v="1"/>
    <s v="B047"/>
    <s v="NIAS UTARA"/>
    <x v="0"/>
    <x v="0"/>
    <s v="N"/>
    <s v="N"/>
    <m/>
    <m/>
    <x v="0"/>
    <s v="N"/>
    <s v="N"/>
    <s v="N"/>
    <s v="N"/>
    <s v="N"/>
    <m/>
  </r>
  <r>
    <s v="A02"/>
    <x v="1"/>
    <s v="B048"/>
    <s v="NIAS BARAT"/>
    <x v="0"/>
    <x v="0"/>
    <s v="N"/>
    <s v="N"/>
    <m/>
    <m/>
    <x v="0"/>
    <s v="N"/>
    <s v="N"/>
    <s v="N"/>
    <s v="N"/>
    <s v="N"/>
    <m/>
  </r>
  <r>
    <s v="A02"/>
    <x v="1"/>
    <s v="B049"/>
    <s v="KOTA SIBOLGA"/>
    <x v="0"/>
    <x v="0"/>
    <s v="N"/>
    <s v="N"/>
    <m/>
    <m/>
    <x v="0"/>
    <s v="N"/>
    <s v="N"/>
    <s v="N"/>
    <s v="N"/>
    <s v="N"/>
    <m/>
  </r>
  <r>
    <s v="A02"/>
    <x v="1"/>
    <s v="B050"/>
    <s v="KOTA TANJUNG BALAI"/>
    <x v="0"/>
    <x v="0"/>
    <s v="Medan"/>
    <s v="Kota Tanjung Balai"/>
    <m/>
    <m/>
    <x v="1"/>
    <s v="N"/>
    <s v="N"/>
    <s v="N"/>
    <s v="N"/>
    <s v="N"/>
    <m/>
  </r>
  <r>
    <s v="A02"/>
    <x v="1"/>
    <s v="B051"/>
    <s v="KOTA PEMATANG SIANTAR"/>
    <x v="0"/>
    <x v="0"/>
    <s v="Medan"/>
    <s v="Kab. Simalungun - Siantar"/>
    <m/>
    <m/>
    <x v="1"/>
    <s v="Y"/>
    <s v="Y"/>
    <s v="Y"/>
    <s v="Y"/>
    <s v="Y"/>
    <s v="Maxim, Indriver, OkeJek, AdaJaket"/>
  </r>
  <r>
    <s v="A02"/>
    <x v="1"/>
    <s v="B052"/>
    <s v="KOTA TEBING TINGGI"/>
    <x v="0"/>
    <x v="0"/>
    <s v="Medan"/>
    <s v="Kota Tebing Tinggi"/>
    <m/>
    <m/>
    <x v="1"/>
    <s v="N"/>
    <s v="Y"/>
    <s v="Y"/>
    <s v="Y"/>
    <s v="N"/>
    <m/>
  </r>
  <r>
    <s v="A02"/>
    <x v="1"/>
    <s v="B053"/>
    <s v="KOTA MEDAN"/>
    <x v="0"/>
    <x v="0"/>
    <s v="Medan"/>
    <s v="Medan"/>
    <m/>
    <m/>
    <x v="1"/>
    <s v="Y"/>
    <s v="Y"/>
    <s v="Y"/>
    <s v="Y"/>
    <s v="Y"/>
    <s v="Maxim, Indriver, OkeJek, ShopeeFood, Mudigo"/>
  </r>
  <r>
    <s v="A02"/>
    <x v="1"/>
    <s v="B054"/>
    <s v="KOTA BINJAI"/>
    <x v="0"/>
    <x v="0"/>
    <s v="Medan"/>
    <s v="Binjai"/>
    <m/>
    <m/>
    <x v="1"/>
    <s v="Y"/>
    <s v="Y"/>
    <s v="Y"/>
    <s v="Y"/>
    <s v="Y"/>
    <s v="Maxim, Indriver, OkeJek, ShopeeFood, Mudigo"/>
  </r>
  <r>
    <s v="A02"/>
    <x v="1"/>
    <s v="B055"/>
    <s v="KOTA PADANGSIDIMPUAN"/>
    <x v="0"/>
    <x v="0"/>
    <s v="N"/>
    <s v="N"/>
    <m/>
    <m/>
    <x v="0"/>
    <s v="N"/>
    <s v="Y"/>
    <s v="Y"/>
    <s v="Y"/>
    <s v="Y"/>
    <s v="Maxim"/>
  </r>
  <r>
    <s v="A02"/>
    <x v="1"/>
    <s v="B056"/>
    <s v="KOTA GUNUNGSITOLI"/>
    <x v="0"/>
    <x v="0"/>
    <s v="N"/>
    <s v="N"/>
    <m/>
    <m/>
    <x v="0"/>
    <s v="N"/>
    <s v="N"/>
    <s v="N"/>
    <s v="N"/>
    <s v="N"/>
    <m/>
  </r>
  <r>
    <s v="A03"/>
    <x v="2"/>
    <s v="B057"/>
    <s v="KEPULAUAN MENTAWAI"/>
    <x v="0"/>
    <x v="0"/>
    <s v="N"/>
    <s v="N"/>
    <m/>
    <m/>
    <x v="0"/>
    <s v="N"/>
    <s v="N"/>
    <s v="N"/>
    <s v="N"/>
    <s v="N"/>
    <m/>
  </r>
  <r>
    <s v="A03"/>
    <x v="2"/>
    <s v="B058"/>
    <s v="PESISIR SELATAN"/>
    <x v="0"/>
    <x v="0"/>
    <s v="Padang"/>
    <s v="Pasir Selatan"/>
    <m/>
    <m/>
    <x v="1"/>
    <s v="N"/>
    <s v="N"/>
    <s v="N"/>
    <s v="N"/>
    <s v="N"/>
    <m/>
  </r>
  <r>
    <s v="A03"/>
    <x v="2"/>
    <s v="B059"/>
    <s v="SOLOK"/>
    <x v="0"/>
    <x v="0"/>
    <s v="Padang"/>
    <s v="Solok"/>
    <m/>
    <m/>
    <x v="1"/>
    <s v="N"/>
    <s v="N"/>
    <s v="N"/>
    <s v="N"/>
    <s v="N"/>
    <m/>
  </r>
  <r>
    <s v="A03"/>
    <x v="2"/>
    <s v="B060"/>
    <s v="SIJUNJUNG"/>
    <x v="0"/>
    <x v="0"/>
    <s v="N"/>
    <s v="N"/>
    <m/>
    <m/>
    <x v="0"/>
    <s v="N"/>
    <s v="N"/>
    <s v="N"/>
    <s v="N"/>
    <s v="N"/>
    <m/>
  </r>
  <r>
    <s v="A03"/>
    <x v="2"/>
    <s v="B061"/>
    <s v="TANAH DATAR"/>
    <x v="0"/>
    <x v="0"/>
    <s v="Padang"/>
    <s v="Tanah Datar"/>
    <m/>
    <m/>
    <x v="1"/>
    <s v="N"/>
    <s v="N"/>
    <s v="N"/>
    <s v="N"/>
    <s v="N"/>
    <m/>
  </r>
  <r>
    <s v="A03"/>
    <x v="2"/>
    <s v="B062"/>
    <s v="PADANG PARIAMAN"/>
    <x v="0"/>
    <x v="0"/>
    <s v="Padang"/>
    <s v="Padang Pariaman"/>
    <m/>
    <m/>
    <x v="1"/>
    <s v="N"/>
    <s v="N"/>
    <s v="N"/>
    <s v="N"/>
    <s v="N"/>
    <m/>
  </r>
  <r>
    <s v="A03"/>
    <x v="2"/>
    <s v="B063"/>
    <s v="AGAM"/>
    <x v="0"/>
    <x v="0"/>
    <s v="Padang"/>
    <s v="Agam"/>
    <m/>
    <m/>
    <x v="1"/>
    <s v="Y"/>
    <s v="Y"/>
    <s v="Y"/>
    <s v="Y"/>
    <s v="Y"/>
    <m/>
  </r>
  <r>
    <s v="A03"/>
    <x v="2"/>
    <s v="B064"/>
    <s v="LIMA PULUH KOTA"/>
    <x v="0"/>
    <x v="0"/>
    <s v="Padang"/>
    <s v="Lima Puluh Koto"/>
    <m/>
    <m/>
    <x v="1"/>
    <s v="Y"/>
    <s v="Y"/>
    <s v="Y"/>
    <s v="Y"/>
    <s v="Y"/>
    <m/>
  </r>
  <r>
    <s v="A03"/>
    <x v="2"/>
    <s v="B065"/>
    <s v="PASAMAN"/>
    <x v="0"/>
    <x v="0"/>
    <s v="N"/>
    <s v="N"/>
    <m/>
    <m/>
    <x v="0"/>
    <s v="N"/>
    <s v="N"/>
    <s v="N"/>
    <s v="N"/>
    <s v="N"/>
    <m/>
  </r>
  <r>
    <s v="A03"/>
    <x v="2"/>
    <s v="B066"/>
    <s v="SOLOK SELATAN"/>
    <x v="0"/>
    <x v="0"/>
    <s v="N"/>
    <s v="N"/>
    <m/>
    <m/>
    <x v="0"/>
    <s v="N"/>
    <s v="N"/>
    <s v="N"/>
    <s v="N"/>
    <s v="N"/>
    <m/>
  </r>
  <r>
    <s v="A03"/>
    <x v="2"/>
    <s v="B067"/>
    <s v="DHARMASRAYA"/>
    <x v="0"/>
    <x v="0"/>
    <s v="N"/>
    <s v="N"/>
    <m/>
    <m/>
    <x v="0"/>
    <s v="N"/>
    <s v="N"/>
    <s v="N"/>
    <s v="N"/>
    <s v="N"/>
    <m/>
  </r>
  <r>
    <s v="A03"/>
    <x v="2"/>
    <s v="B068"/>
    <s v="PASAMAN BARAT"/>
    <x v="0"/>
    <x v="0"/>
    <s v="N"/>
    <s v="N"/>
    <m/>
    <m/>
    <x v="0"/>
    <s v="N"/>
    <s v="N"/>
    <s v="N"/>
    <s v="N"/>
    <s v="N"/>
    <m/>
  </r>
  <r>
    <s v="A03"/>
    <x v="2"/>
    <s v="B069"/>
    <s v="KOTA PADANG"/>
    <x v="0"/>
    <x v="0"/>
    <s v="Padang"/>
    <s v="Padang"/>
    <m/>
    <m/>
    <x v="1"/>
    <s v="Y"/>
    <s v="Y"/>
    <s v="Y"/>
    <s v="Y"/>
    <s v="Y"/>
    <m/>
  </r>
  <r>
    <s v="A03"/>
    <x v="2"/>
    <s v="B070"/>
    <s v="KOTA SOLOK"/>
    <x v="0"/>
    <x v="0"/>
    <s v="Padang"/>
    <s v="Solok"/>
    <m/>
    <m/>
    <x v="1"/>
    <s v="N"/>
    <s v="N"/>
    <s v="N"/>
    <s v="N"/>
    <s v="N"/>
    <m/>
  </r>
  <r>
    <s v="A03"/>
    <x v="2"/>
    <s v="B071"/>
    <s v="KOTA SAWAHLUNTO"/>
    <x v="0"/>
    <x v="0"/>
    <s v="N"/>
    <s v="N"/>
    <m/>
    <m/>
    <x v="0"/>
    <s v="N"/>
    <s v="N"/>
    <s v="N"/>
    <s v="N"/>
    <s v="N"/>
    <m/>
  </r>
  <r>
    <s v="A03"/>
    <x v="2"/>
    <s v="B072"/>
    <s v="KOTA PADANG PANJANG"/>
    <x v="0"/>
    <x v="0"/>
    <s v="Padang"/>
    <s v="Padang Panjang"/>
    <m/>
    <m/>
    <x v="1"/>
    <s v="N"/>
    <s v="N"/>
    <s v="N"/>
    <s v="N"/>
    <s v="N"/>
    <m/>
  </r>
  <r>
    <s v="A03"/>
    <x v="2"/>
    <s v="B073"/>
    <s v="KOTA BUKITTINGGI"/>
    <x v="0"/>
    <x v="0"/>
    <s v="Padang"/>
    <s v="Bukittinggi"/>
    <m/>
    <m/>
    <x v="1"/>
    <s v="Y"/>
    <s v="Y"/>
    <s v="Y"/>
    <s v="Y"/>
    <s v="Y"/>
    <m/>
  </r>
  <r>
    <s v="A03"/>
    <x v="2"/>
    <s v="B074"/>
    <s v="KOTA PAYAKUMBUH"/>
    <x v="0"/>
    <x v="0"/>
    <s v="Padang"/>
    <s v="Payakumbuh"/>
    <m/>
    <m/>
    <x v="1"/>
    <s v="Y"/>
    <s v="Y"/>
    <s v="Y"/>
    <s v="Y"/>
    <s v="Y"/>
    <m/>
  </r>
  <r>
    <s v="A03"/>
    <x v="2"/>
    <s v="B075"/>
    <s v="KOTA PARIAMAN"/>
    <x v="0"/>
    <x v="0"/>
    <s v="Padang"/>
    <s v="Pariaman"/>
    <m/>
    <m/>
    <x v="1"/>
    <s v="N"/>
    <s v="N"/>
    <s v="N"/>
    <s v="N"/>
    <s v="N"/>
    <m/>
  </r>
  <r>
    <s v="A04"/>
    <x v="3"/>
    <s v="B076"/>
    <s v="KUANTAN SINGINGI"/>
    <x v="0"/>
    <x v="0"/>
    <s v="N"/>
    <s v="N"/>
    <m/>
    <m/>
    <x v="0"/>
    <s v="N"/>
    <s v="N"/>
    <s v="N"/>
    <s v="N"/>
    <s v="N"/>
    <s v="N"/>
  </r>
  <r>
    <s v="A04"/>
    <x v="3"/>
    <s v="B077"/>
    <s v="INDRAGIRI HULU"/>
    <x v="0"/>
    <x v="0"/>
    <s v="N"/>
    <s v="N"/>
    <m/>
    <m/>
    <x v="0"/>
    <s v="N"/>
    <s v="N"/>
    <s v="N"/>
    <s v="N"/>
    <s v="N"/>
    <s v="N"/>
  </r>
  <r>
    <s v="A04"/>
    <x v="3"/>
    <s v="B078"/>
    <s v="INDRAGIRI HILIR"/>
    <x v="0"/>
    <x v="0"/>
    <s v="N"/>
    <s v="N"/>
    <m/>
    <m/>
    <x v="0"/>
    <s v="N"/>
    <s v="N"/>
    <s v="N"/>
    <s v="N"/>
    <s v="N"/>
    <s v="N"/>
  </r>
  <r>
    <s v="A04"/>
    <x v="3"/>
    <s v="B079"/>
    <s v="PELALAWAN"/>
    <x v="0"/>
    <x v="0"/>
    <s v="Pekanbaru"/>
    <s v="Pelalawan"/>
    <m/>
    <m/>
    <x v="1"/>
    <s v="N"/>
    <s v="N"/>
    <s v="N"/>
    <s v="N"/>
    <s v="N"/>
    <s v="N"/>
  </r>
  <r>
    <s v="A04"/>
    <x v="3"/>
    <s v="B080"/>
    <s v="SIAK"/>
    <x v="0"/>
    <x v="0"/>
    <s v="Pekanbaru"/>
    <s v="Siak"/>
    <m/>
    <m/>
    <x v="1"/>
    <s v="N"/>
    <s v="N"/>
    <s v="N"/>
    <s v="N"/>
    <s v="N"/>
    <s v="N"/>
  </r>
  <r>
    <s v="A04"/>
    <x v="3"/>
    <s v="B081"/>
    <s v="KAMPAR"/>
    <x v="0"/>
    <x v="0"/>
    <s v="Pekanbaru"/>
    <s v="Kampar"/>
    <m/>
    <m/>
    <x v="1"/>
    <s v="Y"/>
    <s v="Y"/>
    <s v="Y"/>
    <s v="Y"/>
    <s v="Y"/>
    <s v="Maxim, Indriver"/>
  </r>
  <r>
    <s v="A04"/>
    <x v="3"/>
    <s v="B082"/>
    <s v="ROKAN HULU"/>
    <x v="0"/>
    <x v="0"/>
    <s v="Pekanbaru"/>
    <s v="Rokan Hulu"/>
    <m/>
    <m/>
    <x v="1"/>
    <s v="N"/>
    <s v="N"/>
    <s v="N"/>
    <s v="N"/>
    <s v="N"/>
    <s v="N"/>
  </r>
  <r>
    <s v="A04"/>
    <x v="3"/>
    <s v="B083"/>
    <s v="BENGKALIS"/>
    <x v="0"/>
    <x v="0"/>
    <s v="Pekanbaru"/>
    <s v="Bengkalis"/>
    <m/>
    <m/>
    <x v="1"/>
    <s v="N"/>
    <s v="N"/>
    <s v="N"/>
    <s v="N"/>
    <s v="Y"/>
    <s v="Maxim"/>
  </r>
  <r>
    <s v="A04"/>
    <x v="3"/>
    <s v="B084"/>
    <s v="ROKAN HILIR"/>
    <x v="0"/>
    <x v="0"/>
    <s v="Pekanbaru"/>
    <s v="Rokan Hilir"/>
    <m/>
    <m/>
    <x v="1"/>
    <s v="N"/>
    <s v="N"/>
    <s v="N"/>
    <s v="N"/>
    <s v="N"/>
    <s v="N"/>
  </r>
  <r>
    <s v="A04"/>
    <x v="3"/>
    <s v="B085"/>
    <s v="KEPULAUAN MERANTI"/>
    <x v="0"/>
    <x v="0"/>
    <s v="N"/>
    <s v="N"/>
    <m/>
    <m/>
    <x v="0"/>
    <s v="N"/>
    <s v="N"/>
    <s v="N"/>
    <s v="N"/>
    <s v="N"/>
    <s v="N"/>
  </r>
  <r>
    <s v="A04"/>
    <x v="3"/>
    <s v="B086"/>
    <s v="KOTA PEKANBARU"/>
    <x v="0"/>
    <x v="0"/>
    <s v="Pekanbaru"/>
    <s v="Pekanbaru"/>
    <m/>
    <m/>
    <x v="1"/>
    <s v="Y"/>
    <s v="Y"/>
    <s v="Y"/>
    <s v="Y"/>
    <s v="Y"/>
    <s v="Maxim, Indriver"/>
  </r>
  <r>
    <s v="A04"/>
    <x v="3"/>
    <s v="B087"/>
    <s v="KOTA DUMAI"/>
    <x v="0"/>
    <x v="0"/>
    <s v="Pekanbaru"/>
    <s v="Dumai"/>
    <m/>
    <m/>
    <x v="1"/>
    <s v="N"/>
    <s v="N"/>
    <s v="N"/>
    <s v="N"/>
    <s v="Y"/>
    <s v="Maxim"/>
  </r>
  <r>
    <s v="A05"/>
    <x v="4"/>
    <s v="B088"/>
    <s v="KERINCI"/>
    <x v="0"/>
    <x v="0"/>
    <s v="N"/>
    <s v="N"/>
    <m/>
    <m/>
    <x v="0"/>
    <s v="N"/>
    <s v="N"/>
    <s v="N"/>
    <s v="N"/>
    <s v="N"/>
    <s v="N"/>
  </r>
  <r>
    <s v="A05"/>
    <x v="4"/>
    <s v="B089"/>
    <s v="MERANGIN"/>
    <x v="0"/>
    <x v="0"/>
    <s v="N"/>
    <s v="N"/>
    <m/>
    <m/>
    <x v="0"/>
    <s v="N"/>
    <s v="N"/>
    <s v="N"/>
    <s v="N"/>
    <s v="N"/>
    <s v="N"/>
  </r>
  <r>
    <s v="A05"/>
    <x v="4"/>
    <s v="B090"/>
    <s v="SAROLANGUN"/>
    <x v="0"/>
    <x v="0"/>
    <s v="Jambi"/>
    <s v="Sarolangun"/>
    <m/>
    <m/>
    <x v="1"/>
    <s v="N"/>
    <s v="N"/>
    <s v="N"/>
    <s v="N"/>
    <s v="N"/>
    <s v="N"/>
  </r>
  <r>
    <s v="A05"/>
    <x v="4"/>
    <s v="B091"/>
    <s v="BATANGHARI"/>
    <x v="0"/>
    <x v="0"/>
    <s v="N"/>
    <s v="N"/>
    <m/>
    <m/>
    <x v="0"/>
    <s v="N"/>
    <s v="N"/>
    <s v="N"/>
    <s v="N"/>
    <s v="N"/>
    <s v="N"/>
  </r>
  <r>
    <s v="A05"/>
    <x v="4"/>
    <s v="B092"/>
    <s v="MUARO JAMBI"/>
    <x v="0"/>
    <x v="0"/>
    <s v="Jambi"/>
    <s v="Jambi"/>
    <m/>
    <m/>
    <x v="1"/>
    <s v="N"/>
    <s v="N"/>
    <s v="N"/>
    <s v="N"/>
    <s v="N"/>
    <s v="N"/>
  </r>
  <r>
    <s v="A05"/>
    <x v="4"/>
    <s v="B093"/>
    <s v="TANJUNG JABUNG TIMUR"/>
    <x v="0"/>
    <x v="0"/>
    <s v="N"/>
    <s v="N"/>
    <m/>
    <m/>
    <x v="0"/>
    <s v="N"/>
    <s v="N"/>
    <s v="N"/>
    <s v="N"/>
    <s v="N"/>
    <s v="N"/>
  </r>
  <r>
    <s v="A05"/>
    <x v="4"/>
    <s v="B094"/>
    <s v="TANJUNG JABUNG BARAT"/>
    <x v="0"/>
    <x v="0"/>
    <s v="N"/>
    <s v="N"/>
    <m/>
    <m/>
    <x v="0"/>
    <s v="N"/>
    <s v="N"/>
    <s v="N"/>
    <s v="N"/>
    <s v="N"/>
    <s v="N"/>
  </r>
  <r>
    <s v="A05"/>
    <x v="4"/>
    <s v="B095"/>
    <s v="TEBO"/>
    <x v="0"/>
    <x v="0"/>
    <s v="N"/>
    <s v="N"/>
    <m/>
    <m/>
    <x v="0"/>
    <s v="N"/>
    <s v="N"/>
    <s v="N"/>
    <s v="N"/>
    <s v="N"/>
    <s v="N"/>
  </r>
  <r>
    <s v="A05"/>
    <x v="4"/>
    <s v="B096"/>
    <s v="BUNGO"/>
    <x v="0"/>
    <x v="0"/>
    <s v="N"/>
    <s v="N"/>
    <m/>
    <m/>
    <x v="0"/>
    <s v="N"/>
    <s v="N"/>
    <s v="N"/>
    <s v="N"/>
    <s v="N"/>
    <s v="N"/>
  </r>
  <r>
    <s v="A05"/>
    <x v="4"/>
    <s v="B097"/>
    <s v="KOTA JAMBI"/>
    <x v="0"/>
    <x v="0"/>
    <s v="Jambi"/>
    <s v="Jambi"/>
    <m/>
    <m/>
    <x v="1"/>
    <s v="Y"/>
    <s v="Y"/>
    <s v="Y"/>
    <s v="Y"/>
    <s v="Y"/>
    <s v="Maxim, Indriver, ShopeeFood"/>
  </r>
  <r>
    <s v="A05"/>
    <x v="4"/>
    <s v="B098"/>
    <s v="KOTA SUNGAI PENUH"/>
    <x v="0"/>
    <x v="0"/>
    <s v="N"/>
    <s v="N"/>
    <m/>
    <m/>
    <x v="0"/>
    <s v="N"/>
    <s v="N"/>
    <s v="N"/>
    <s v="N"/>
    <s v="N"/>
    <s v="N"/>
  </r>
  <r>
    <s v="A06"/>
    <x v="5"/>
    <s v="B099"/>
    <s v="OGAN KOMERING ULU"/>
    <x v="0"/>
    <x v="0"/>
    <s v="N"/>
    <s v="N"/>
    <m/>
    <m/>
    <x v="0"/>
    <s v="N"/>
    <s v="N"/>
    <s v="N"/>
    <s v="N"/>
    <s v="N"/>
    <m/>
  </r>
  <r>
    <s v="A06"/>
    <x v="5"/>
    <s v="B100"/>
    <s v="OGAN KOMERING ILIR"/>
    <x v="0"/>
    <x v="0"/>
    <s v="Palembang"/>
    <s v="Kayuagung"/>
    <m/>
    <m/>
    <x v="1"/>
    <s v="N"/>
    <s v="N"/>
    <s v="N"/>
    <s v="N"/>
    <s v="N"/>
    <m/>
  </r>
  <r>
    <s v="A06"/>
    <x v="5"/>
    <s v="B101"/>
    <s v="MUARA ENIM"/>
    <x v="0"/>
    <x v="0"/>
    <s v="Muara Enim"/>
    <s v="Muara Enim"/>
    <m/>
    <m/>
    <x v="1"/>
    <s v="N"/>
    <s v="N"/>
    <s v="N"/>
    <s v="N"/>
    <s v="N"/>
    <m/>
  </r>
  <r>
    <s v="A06"/>
    <x v="5"/>
    <s v="B102"/>
    <s v="LAHAT"/>
    <x v="0"/>
    <x v="0"/>
    <s v="Lahat"/>
    <s v="Lahat"/>
    <m/>
    <m/>
    <x v="1"/>
    <s v="N"/>
    <s v="N"/>
    <s v="N"/>
    <s v="N"/>
    <s v="N"/>
    <m/>
  </r>
  <r>
    <s v="A06"/>
    <x v="5"/>
    <s v="B103"/>
    <s v="MUSI RAWAS"/>
    <x v="0"/>
    <x v="0"/>
    <s v="Lubuk Linggau"/>
    <s v="Lubuk Linggau"/>
    <m/>
    <m/>
    <x v="1"/>
    <s v="N"/>
    <s v="N"/>
    <s v="N"/>
    <s v="N"/>
    <s v="N"/>
    <m/>
  </r>
  <r>
    <s v="A06"/>
    <x v="5"/>
    <s v="B104"/>
    <s v="MUSI BANYUASIN"/>
    <x v="0"/>
    <x v="0"/>
    <s v="N"/>
    <s v="N"/>
    <m/>
    <m/>
    <x v="0"/>
    <s v="N"/>
    <s v="N"/>
    <s v="N"/>
    <s v="N"/>
    <s v="N"/>
    <m/>
  </r>
  <r>
    <s v="A06"/>
    <x v="5"/>
    <s v="B105"/>
    <s v="BANYUASIN"/>
    <x v="0"/>
    <x v="0"/>
    <s v="Palembang"/>
    <s v="Banyu Asin"/>
    <m/>
    <m/>
    <x v="1"/>
    <s v="N"/>
    <s v="N"/>
    <s v="N"/>
    <s v="N"/>
    <s v="N"/>
    <m/>
  </r>
  <r>
    <s v="A06"/>
    <x v="5"/>
    <s v="B106"/>
    <s v="OGAN KOMERING ULU SELATAN"/>
    <x v="0"/>
    <x v="0"/>
    <s v="N"/>
    <s v="N"/>
    <m/>
    <m/>
    <x v="0"/>
    <s v="N"/>
    <s v="N"/>
    <s v="N"/>
    <s v="N"/>
    <s v="N"/>
    <m/>
  </r>
  <r>
    <s v="A06"/>
    <x v="5"/>
    <s v="B107"/>
    <s v="OGAN KOMERING ULU TIMUR"/>
    <x v="0"/>
    <x v="0"/>
    <s v="N"/>
    <s v="N"/>
    <m/>
    <m/>
    <x v="0"/>
    <s v="N"/>
    <s v="N"/>
    <s v="N"/>
    <s v="N"/>
    <s v="N"/>
    <m/>
  </r>
  <r>
    <s v="A06"/>
    <x v="5"/>
    <s v="B108"/>
    <s v="OGAN ILIR"/>
    <x v="0"/>
    <x v="0"/>
    <s v="Palembang"/>
    <s v="Indra Laya"/>
    <m/>
    <m/>
    <x v="1"/>
    <s v="N"/>
    <s v="N"/>
    <s v="N"/>
    <s v="N"/>
    <s v="Y"/>
    <s v="OJIN"/>
  </r>
  <r>
    <s v="A06"/>
    <x v="5"/>
    <s v="B109"/>
    <s v="EMPAT LAWANG"/>
    <x v="0"/>
    <x v="0"/>
    <s v="N"/>
    <s v="N"/>
    <m/>
    <m/>
    <x v="0"/>
    <s v="N"/>
    <s v="N"/>
    <s v="N"/>
    <s v="N"/>
    <s v="N"/>
    <m/>
  </r>
  <r>
    <s v="A06"/>
    <x v="5"/>
    <s v="B110"/>
    <s v="PENUKAL ABAB LEMATANG ILIR"/>
    <x v="0"/>
    <x v="0"/>
    <s v="N"/>
    <s v="N"/>
    <m/>
    <m/>
    <x v="0"/>
    <s v="N"/>
    <s v="N"/>
    <s v="N"/>
    <s v="N"/>
    <s v="N"/>
    <m/>
  </r>
  <r>
    <s v="A06"/>
    <x v="5"/>
    <s v="B111"/>
    <s v="MUSI RAWAS UTARA"/>
    <x v="0"/>
    <x v="0"/>
    <s v="N"/>
    <s v="N"/>
    <m/>
    <m/>
    <x v="0"/>
    <s v="N"/>
    <s v="N"/>
    <s v="N"/>
    <s v="N"/>
    <s v="N"/>
    <m/>
  </r>
  <r>
    <s v="A06"/>
    <x v="5"/>
    <s v="B112"/>
    <s v="KOTA PALEMBANG"/>
    <x v="0"/>
    <x v="0"/>
    <s v="Palembang"/>
    <s v="Palembang"/>
    <m/>
    <m/>
    <x v="1"/>
    <s v="Y"/>
    <s v="Y"/>
    <s v="Y"/>
    <s v="Y"/>
    <s v="Y"/>
    <s v="Maxim"/>
  </r>
  <r>
    <s v="A06"/>
    <x v="5"/>
    <s v="B113"/>
    <s v="KOTA PRABUMULIH"/>
    <x v="0"/>
    <x v="0"/>
    <s v="Palembang"/>
    <s v="Prabumulih"/>
    <m/>
    <m/>
    <x v="1"/>
    <s v="N"/>
    <s v="N"/>
    <s v="N"/>
    <s v="N"/>
    <s v="N"/>
    <m/>
  </r>
  <r>
    <s v="A06"/>
    <x v="5"/>
    <s v="B114"/>
    <s v="KOTA PAGAR ALAM"/>
    <x v="0"/>
    <x v="0"/>
    <s v="Lahat"/>
    <s v="Pagar Alam"/>
    <m/>
    <m/>
    <x v="1"/>
    <s v="N"/>
    <s v="N"/>
    <s v="N"/>
    <s v="N"/>
    <s v="N"/>
    <m/>
  </r>
  <r>
    <s v="A06"/>
    <x v="5"/>
    <s v="B115"/>
    <s v="KOTA LUBUK LINGGAU"/>
    <x v="0"/>
    <x v="0"/>
    <s v="Lubuk Linggau"/>
    <s v="Lubuk Linggau"/>
    <m/>
    <m/>
    <x v="1"/>
    <s v="N"/>
    <s v="N"/>
    <s v="N"/>
    <s v="N"/>
    <s v="Y"/>
    <s v="N"/>
  </r>
  <r>
    <s v="A07"/>
    <x v="6"/>
    <s v="B116"/>
    <s v="BENGKULU SELATAN"/>
    <x v="0"/>
    <x v="0"/>
    <s v="N"/>
    <s v="N"/>
    <m/>
    <m/>
    <x v="0"/>
    <s v="N"/>
    <s v="N"/>
    <s v="N"/>
    <s v="N"/>
    <s v="N"/>
    <s v="N"/>
  </r>
  <r>
    <s v="A07"/>
    <x v="6"/>
    <s v="B117"/>
    <s v="REJANG LEBONG"/>
    <x v="0"/>
    <x v="0"/>
    <s v="Curup"/>
    <s v="Curup"/>
    <m/>
    <m/>
    <x v="1"/>
    <s v="N"/>
    <s v="N"/>
    <s v="N"/>
    <s v="N"/>
    <s v="N"/>
    <s v="N"/>
  </r>
  <r>
    <s v="A07"/>
    <x v="6"/>
    <s v="B118"/>
    <s v="BENGKULU UTARA"/>
    <x v="0"/>
    <x v="0"/>
    <s v="Bengkulu"/>
    <s v="Bengkulu"/>
    <m/>
    <m/>
    <x v="1"/>
    <s v="N"/>
    <s v="N"/>
    <s v="N"/>
    <s v="N"/>
    <s v="N"/>
    <s v="N"/>
  </r>
  <r>
    <s v="A07"/>
    <x v="6"/>
    <s v="B119"/>
    <s v="KAUR"/>
    <x v="0"/>
    <x v="0"/>
    <s v="N"/>
    <s v="N"/>
    <m/>
    <m/>
    <x v="0"/>
    <s v="N"/>
    <s v="N"/>
    <s v="N"/>
    <s v="N"/>
    <s v="N"/>
    <s v="N"/>
  </r>
  <r>
    <s v="A07"/>
    <x v="6"/>
    <s v="B120"/>
    <s v="SELUMA"/>
    <x v="0"/>
    <x v="0"/>
    <s v="Bengkulu"/>
    <s v="Bengkulu"/>
    <m/>
    <m/>
    <x v="1"/>
    <s v="N"/>
    <s v="N"/>
    <s v="N"/>
    <s v="N"/>
    <s v="N"/>
    <s v="N"/>
  </r>
  <r>
    <s v="A07"/>
    <x v="6"/>
    <s v="B121"/>
    <s v="MUKO-MUKO"/>
    <x v="0"/>
    <x v="0"/>
    <s v="N"/>
    <s v="N"/>
    <m/>
    <m/>
    <x v="0"/>
    <s v="N"/>
    <s v="N"/>
    <s v="N"/>
    <s v="N"/>
    <s v="N"/>
    <s v="N"/>
  </r>
  <r>
    <s v="A07"/>
    <x v="6"/>
    <s v="B122"/>
    <s v="LEBONG"/>
    <x v="0"/>
    <x v="0"/>
    <s v="N"/>
    <s v="N"/>
    <m/>
    <m/>
    <x v="0"/>
    <s v="N"/>
    <s v="N"/>
    <s v="N"/>
    <s v="N"/>
    <s v="N"/>
    <s v="N"/>
  </r>
  <r>
    <s v="A07"/>
    <x v="6"/>
    <s v="B123"/>
    <s v="KEPAHIANG"/>
    <x v="0"/>
    <x v="0"/>
    <s v="Curup"/>
    <s v="Kepahiang"/>
    <m/>
    <m/>
    <x v="1"/>
    <s v="N"/>
    <s v="N"/>
    <s v="N"/>
    <s v="N"/>
    <s v="N"/>
    <s v="N"/>
  </r>
  <r>
    <s v="A07"/>
    <x v="6"/>
    <s v="B124"/>
    <s v="BENGKULU TENGAH"/>
    <x v="0"/>
    <x v="0"/>
    <s v="Bengkulu"/>
    <s v="Bengkulu"/>
    <m/>
    <m/>
    <x v="1"/>
    <s v="N"/>
    <s v="N"/>
    <s v="N"/>
    <s v="N"/>
    <s v="N"/>
    <s v="N"/>
  </r>
  <r>
    <s v="A07"/>
    <x v="6"/>
    <s v="B125"/>
    <s v="KOTA BENGKULU"/>
    <x v="0"/>
    <x v="0"/>
    <s v="Bengkulu"/>
    <s v="Bengkulu"/>
    <m/>
    <m/>
    <x v="1"/>
    <s v="N"/>
    <s v="N"/>
    <s v="N"/>
    <s v="N"/>
    <s v="Y"/>
    <s v="Maxim"/>
  </r>
  <r>
    <s v="A08"/>
    <x v="7"/>
    <s v="B126"/>
    <s v="LAMPUNG BARAT"/>
    <x v="0"/>
    <x v="0"/>
    <s v="N"/>
    <s v="N"/>
    <m/>
    <m/>
    <x v="0"/>
    <s v="N"/>
    <s v="N"/>
    <s v="N"/>
    <s v="N"/>
    <s v="N"/>
    <s v="N"/>
  </r>
  <r>
    <s v="A08"/>
    <x v="7"/>
    <s v="B127"/>
    <s v="TANGGAMUS"/>
    <x v="0"/>
    <x v="0"/>
    <s v="N"/>
    <s v="N"/>
    <m/>
    <m/>
    <x v="0"/>
    <s v="N"/>
    <s v="N"/>
    <s v="N"/>
    <s v="N"/>
    <s v="N"/>
    <s v="N"/>
  </r>
  <r>
    <s v="A08"/>
    <x v="7"/>
    <s v="B128"/>
    <s v="LAMPUNG SELATAN"/>
    <x v="0"/>
    <x v="0"/>
    <s v="Lampung"/>
    <s v="Bandar Lampung"/>
    <m/>
    <m/>
    <x v="1"/>
    <s v="Y"/>
    <s v="Y"/>
    <s v="Y"/>
    <s v="Y"/>
    <s v="Y"/>
    <s v="Shopee food, MAXIM"/>
  </r>
  <r>
    <s v="A08"/>
    <x v="7"/>
    <s v="B129"/>
    <s v="LAMPUNG TIMUR"/>
    <x v="0"/>
    <x v="0"/>
    <s v="Lampung"/>
    <s v="Sukadana"/>
    <m/>
    <m/>
    <x v="1"/>
    <s v="N"/>
    <s v="N"/>
    <s v="N"/>
    <s v="N"/>
    <s v="N"/>
    <s v="N"/>
  </r>
  <r>
    <s v="A08"/>
    <x v="7"/>
    <s v="B130"/>
    <s v="LAMPUNG TENGAH"/>
    <x v="0"/>
    <x v="0"/>
    <s v="Lampung"/>
    <s v="Bandar Jaya"/>
    <m/>
    <m/>
    <x v="1"/>
    <s v="N"/>
    <s v="N"/>
    <s v="N"/>
    <s v="N"/>
    <s v="N"/>
    <s v="N"/>
  </r>
  <r>
    <s v="A08"/>
    <x v="7"/>
    <s v="B131"/>
    <s v="LAMPUNG UTARA"/>
    <x v="0"/>
    <x v="0"/>
    <s v="Lampung"/>
    <s v="Lampung"/>
    <m/>
    <m/>
    <x v="1"/>
    <s v="N"/>
    <s v="N"/>
    <s v="N"/>
    <s v="N"/>
    <s v="N"/>
    <s v="GoKobum"/>
  </r>
  <r>
    <s v="A08"/>
    <x v="7"/>
    <s v="B132"/>
    <s v="WAY KANAN"/>
    <x v="0"/>
    <x v="0"/>
    <s v="N"/>
    <s v="N"/>
    <m/>
    <m/>
    <x v="0"/>
    <s v="N"/>
    <s v="N"/>
    <s v="N"/>
    <s v="N"/>
    <s v="N"/>
    <s v="N"/>
  </r>
  <r>
    <s v="A08"/>
    <x v="7"/>
    <s v="B133"/>
    <s v="TULANG BAWANG"/>
    <x v="0"/>
    <x v="0"/>
    <s v="N"/>
    <s v="N"/>
    <m/>
    <m/>
    <x v="0"/>
    <s v="N"/>
    <s v="N"/>
    <s v="N"/>
    <s v="N"/>
    <s v="N"/>
    <s v="N"/>
  </r>
  <r>
    <s v="A08"/>
    <x v="7"/>
    <s v="B134"/>
    <s v="PESAWARAN"/>
    <x v="0"/>
    <x v="0"/>
    <s v="Lampung"/>
    <s v="Pesawaran"/>
    <m/>
    <m/>
    <x v="1"/>
    <s v="Y"/>
    <s v="Y"/>
    <s v="Y"/>
    <s v="Y"/>
    <s v="Y"/>
    <s v="N"/>
  </r>
  <r>
    <s v="A08"/>
    <x v="7"/>
    <s v="B135"/>
    <s v="PRINGSEWU"/>
    <x v="0"/>
    <x v="0"/>
    <s v="Lampung"/>
    <s v="Pringsewu"/>
    <m/>
    <m/>
    <x v="1"/>
    <s v="Y"/>
    <s v="Y"/>
    <s v="Y"/>
    <s v="Y"/>
    <s v="Y"/>
    <s v="N"/>
  </r>
  <r>
    <s v="A08"/>
    <x v="7"/>
    <s v="B136"/>
    <s v="MESUJI"/>
    <x v="0"/>
    <x v="0"/>
    <s v="N"/>
    <s v="N"/>
    <m/>
    <m/>
    <x v="0"/>
    <s v="N"/>
    <s v="N"/>
    <s v="N"/>
    <s v="N"/>
    <s v="N"/>
    <s v="N"/>
  </r>
  <r>
    <s v="A08"/>
    <x v="7"/>
    <s v="B137"/>
    <s v="TULANG BAWANG BARAT"/>
    <x v="0"/>
    <x v="0"/>
    <s v="Lampung"/>
    <s v="Tulang Bawang"/>
    <m/>
    <m/>
    <x v="1"/>
    <s v="N"/>
    <s v="N"/>
    <s v="N"/>
    <s v="N"/>
    <s v="N"/>
    <s v="N"/>
  </r>
  <r>
    <s v="A08"/>
    <x v="7"/>
    <s v="B138"/>
    <s v="PESISIR BARAT"/>
    <x v="0"/>
    <x v="0"/>
    <s v="N"/>
    <s v="N"/>
    <m/>
    <m/>
    <x v="0"/>
    <s v="N"/>
    <s v="N"/>
    <s v="N"/>
    <s v="N"/>
    <s v="N"/>
    <s v="N"/>
  </r>
  <r>
    <s v="A08"/>
    <x v="7"/>
    <s v="B139"/>
    <s v="KOTA BANDAR LAMPUNG"/>
    <x v="0"/>
    <x v="0"/>
    <s v="Lampung"/>
    <s v="Bandar Lampung"/>
    <m/>
    <m/>
    <x v="1"/>
    <s v="Y"/>
    <s v="Y"/>
    <s v="Y"/>
    <s v="Y"/>
    <s v="Y"/>
    <s v="Shopeefood , MAXIM"/>
  </r>
  <r>
    <s v="A08"/>
    <x v="7"/>
    <s v="B140"/>
    <s v="KOTA METRO"/>
    <x v="0"/>
    <x v="0"/>
    <s v="Lampung"/>
    <s v="Metro"/>
    <m/>
    <m/>
    <x v="1"/>
    <s v="Y"/>
    <s v="Y"/>
    <s v="Y"/>
    <s v="Y"/>
    <s v="Y"/>
    <s v="Maxim"/>
  </r>
  <r>
    <s v="A09"/>
    <x v="8"/>
    <s v="B141"/>
    <s v="BANGKA"/>
    <x v="0"/>
    <x v="0"/>
    <s v="Pangkal Pinang"/>
    <s v="Kabupaten Bangka"/>
    <m/>
    <m/>
    <x v="1"/>
    <s v="N"/>
    <s v="N"/>
    <s v="N"/>
    <s v="N"/>
    <s v="N"/>
    <m/>
  </r>
  <r>
    <s v="A09"/>
    <x v="8"/>
    <s v="B142"/>
    <s v="BELITUNG"/>
    <x v="0"/>
    <x v="0"/>
    <s v="Tanjung Pandan"/>
    <s v="Tanjung Pandan"/>
    <m/>
    <m/>
    <x v="1"/>
    <s v="Y"/>
    <s v="Y"/>
    <s v="Y"/>
    <s v="Y"/>
    <s v="N"/>
    <m/>
  </r>
  <r>
    <s v="A09"/>
    <x v="8"/>
    <s v="B143"/>
    <s v="BANGKA BARAT"/>
    <x v="0"/>
    <x v="0"/>
    <s v="Pangkal Pinang"/>
    <s v="Kabupaten Bangka Barat"/>
    <m/>
    <m/>
    <x v="1"/>
    <s v="N"/>
    <s v="N"/>
    <s v="N"/>
    <s v="N"/>
    <s v="N"/>
    <m/>
  </r>
  <r>
    <s v="A09"/>
    <x v="8"/>
    <s v="B144"/>
    <s v="BANGKA TENGAH"/>
    <x v="0"/>
    <x v="0"/>
    <s v="Pangkal Pinang"/>
    <s v="Kabupaten Bangka Tengah"/>
    <m/>
    <m/>
    <x v="1"/>
    <s v="N"/>
    <s v="N"/>
    <s v="N"/>
    <s v="N"/>
    <s v="N"/>
    <m/>
  </r>
  <r>
    <s v="A09"/>
    <x v="8"/>
    <s v="B145"/>
    <s v="BANGKA SELATAN"/>
    <x v="0"/>
    <x v="0"/>
    <s v="Pangkal Pinang"/>
    <s v="Kabupaten Bangka Selatan"/>
    <m/>
    <m/>
    <x v="1"/>
    <s v="N"/>
    <s v="N"/>
    <s v="N"/>
    <s v="N"/>
    <s v="N"/>
    <m/>
  </r>
  <r>
    <s v="A09"/>
    <x v="8"/>
    <s v="B146"/>
    <s v="BELITUNG TIMUR"/>
    <x v="0"/>
    <x v="0"/>
    <s v="Tanjung Pandan"/>
    <s v="Manggar"/>
    <m/>
    <m/>
    <x v="1"/>
    <s v="N"/>
    <s v="N"/>
    <s v="N"/>
    <s v="N"/>
    <s v="N"/>
    <m/>
  </r>
  <r>
    <s v="A09"/>
    <x v="8"/>
    <s v="B147"/>
    <s v="KOTA PANGKAL PINANG"/>
    <x v="0"/>
    <x v="0"/>
    <s v="Pangkal Pinang"/>
    <s v="Pangkal Pinang"/>
    <m/>
    <m/>
    <x v="1"/>
    <s v="Y"/>
    <s v="Y"/>
    <s v="Y"/>
    <s v="Y"/>
    <s v="N"/>
    <m/>
  </r>
  <r>
    <s v="A10"/>
    <x v="9"/>
    <s v="B148"/>
    <s v="KARIMUN"/>
    <x v="0"/>
    <x v="0"/>
    <s v="N"/>
    <s v="N"/>
    <m/>
    <m/>
    <x v="0"/>
    <s v="N"/>
    <s v="N"/>
    <s v="N"/>
    <s v="N"/>
    <s v="N"/>
    <m/>
  </r>
  <r>
    <s v="A10"/>
    <x v="9"/>
    <s v="B149"/>
    <s v="BINTAN"/>
    <x v="0"/>
    <x v="0"/>
    <s v="Tanjung Pinang"/>
    <s v="Tanjung Pinang"/>
    <m/>
    <m/>
    <x v="1"/>
    <s v="N"/>
    <s v="N"/>
    <s v="N"/>
    <s v="N"/>
    <s v="N"/>
    <m/>
  </r>
  <r>
    <s v="A10"/>
    <x v="9"/>
    <s v="B150"/>
    <s v="NATUNA"/>
    <x v="0"/>
    <x v="0"/>
    <s v="N"/>
    <s v="N"/>
    <m/>
    <m/>
    <x v="0"/>
    <s v="N"/>
    <s v="N"/>
    <s v="N"/>
    <s v="N"/>
    <s v="N"/>
    <m/>
  </r>
  <r>
    <s v="A10"/>
    <x v="9"/>
    <s v="B151"/>
    <s v="LINGGA"/>
    <x v="0"/>
    <x v="0"/>
    <s v="N"/>
    <s v="N"/>
    <m/>
    <m/>
    <x v="0"/>
    <s v="N"/>
    <s v="N"/>
    <s v="N"/>
    <s v="N"/>
    <s v="N"/>
    <m/>
  </r>
  <r>
    <s v="A10"/>
    <x v="9"/>
    <s v="B152"/>
    <s v="KEPULAUAN ANAMBAS"/>
    <x v="0"/>
    <x v="0"/>
    <s v="N"/>
    <s v="N"/>
    <m/>
    <m/>
    <x v="0"/>
    <s v="N"/>
    <s v="N"/>
    <s v="N"/>
    <s v="N"/>
    <s v="N"/>
    <m/>
  </r>
  <r>
    <s v="A10"/>
    <x v="9"/>
    <s v="B153"/>
    <s v="KOTA BATAM"/>
    <x v="0"/>
    <x v="0"/>
    <s v="Batam"/>
    <s v="Batam"/>
    <m/>
    <m/>
    <x v="1"/>
    <s v="Y"/>
    <s v="Y"/>
    <s v="Y"/>
    <s v="Y"/>
    <s v="Y"/>
    <m/>
  </r>
  <r>
    <s v="A10"/>
    <x v="9"/>
    <s v="B154"/>
    <s v="KOTA TANJUNG PINANG"/>
    <x v="0"/>
    <x v="0"/>
    <s v="Tanjung Pinang"/>
    <s v="Tanjung Pinang"/>
    <m/>
    <m/>
    <x v="1"/>
    <s v="Y"/>
    <s v="Y"/>
    <s v="Y"/>
    <s v="Y"/>
    <s v="Y"/>
    <m/>
  </r>
  <r>
    <s v="A11"/>
    <x v="10"/>
    <s v="B155"/>
    <s v="ADMINISTRASI KEPULAUAN SERIBU"/>
    <x v="1"/>
    <x v="1"/>
    <s v="Jakarta"/>
    <s v="Jakarta"/>
    <m/>
    <m/>
    <x v="0"/>
    <s v="N"/>
    <s v="N"/>
    <s v="N"/>
    <s v="N"/>
    <s v="N"/>
    <s v="-"/>
  </r>
  <r>
    <s v="A11"/>
    <x v="10"/>
    <s v="B156"/>
    <s v="KOTA ADMINISTRASI JAKARTA SELATAN"/>
    <x v="1"/>
    <x v="1"/>
    <s v="Jakarta"/>
    <s v="Jakarta"/>
    <m/>
    <m/>
    <x v="1"/>
    <s v="Y"/>
    <s v="Y"/>
    <s v="Y"/>
    <s v="Y"/>
    <s v="Y"/>
    <s v="Transport: (Gojek, Maxim, InDriver), Logistic On-Demand: (GoSend, Anteraja, Paxel, NinjaExpress, Lalamove, Deliveree, Mr. Speedy), Food: (GoFood, ShopeeFood, Traveloka Eats), Mart: (GoMart, ShopeeSegar, TokoMart, HappyFresh)"/>
  </r>
  <r>
    <s v="A11"/>
    <x v="10"/>
    <s v="B157"/>
    <s v="KOTA ADMINISTRASI JAKARTA TIMUR"/>
    <x v="1"/>
    <x v="1"/>
    <s v="Jakarta"/>
    <s v="Jakarta"/>
    <m/>
    <m/>
    <x v="1"/>
    <s v="Y"/>
    <s v="Y"/>
    <s v="Y"/>
    <s v="Y"/>
    <s v="Y"/>
    <s v="Transport: (Gojek, Maxim, InDriver), Logistic On-Demand: (GoSend, Anteraja, Paxel, NinjaExpress, Lalamove, Deliveree, Mr. Speedy), Food: (GoFood, ShopeeFood, Traveloka Eats), Mart: (GoMart, ShopeeSegar, TokoMart, HappyFresh)"/>
  </r>
  <r>
    <s v="A11"/>
    <x v="10"/>
    <s v="B158"/>
    <s v="KOTA ADMINISTRASI JAKARTA PUSAT"/>
    <x v="1"/>
    <x v="1"/>
    <s v="Jakarta"/>
    <s v="Jakarta"/>
    <m/>
    <m/>
    <x v="1"/>
    <s v="Y"/>
    <s v="Y"/>
    <s v="Y"/>
    <s v="Y"/>
    <s v="Y"/>
    <s v="Transport: (Gojek, Maxim, InDriver), Logistic On-Demand: (GoSend, Anteraja, Paxel, NinjaExpress, Lalamove, Deliveree, Mr. Speedy), Food: (GoFood, ShopeeFood, Traveloka Eats), Mart: (GoMart, ShopeeSegar, TokoMart, HappyFresh)"/>
  </r>
  <r>
    <s v="A11"/>
    <x v="10"/>
    <s v="B159"/>
    <s v="KOTA ADMINISTRASI JAKARTA BARAT"/>
    <x v="1"/>
    <x v="1"/>
    <s v="Jakarta"/>
    <s v="Jakarta"/>
    <m/>
    <m/>
    <x v="1"/>
    <s v="Y"/>
    <s v="Y"/>
    <s v="Y"/>
    <s v="Y"/>
    <s v="Y"/>
    <s v="Transport: (Gojek, Maxim, InDriver), Logistic On-Demand: (GoSend, Anteraja, Paxel, NinjaExpress, Lalamove, Deliveree, Mr. Speedy), Food: (GoFood, ShopeeFood, Traveloka Eats), Mart: (GoMart, ShopeeSegar, TokoMart, HappyFresh)"/>
  </r>
  <r>
    <s v="A11"/>
    <x v="10"/>
    <s v="B160"/>
    <s v="KOTA ADMINISTRASI JAKARTA UTARA"/>
    <x v="1"/>
    <x v="1"/>
    <s v="Jakarta"/>
    <s v="Jakarta"/>
    <m/>
    <m/>
    <x v="1"/>
    <s v="Y"/>
    <s v="Y"/>
    <s v="Y"/>
    <s v="Y"/>
    <s v="Y"/>
    <s v="Transport: (Gojek, Maxim, InDriver), Logistic On-Demand: (GoSend, Anteraja, Paxel, NinjaExpress, Lalamove, Deliveree, Mr. Speedy), Food: (GoFood, ShopeeFood, Traveloka Eats), Mart: (GoMart, ShopeeSegar, TokoMart, HappyFresh)"/>
  </r>
  <r>
    <s v="A12"/>
    <x v="11"/>
    <s v="B161"/>
    <s v="BOGOR"/>
    <x v="1"/>
    <x v="1"/>
    <s v="Jakarta"/>
    <s v="Bogor"/>
    <m/>
    <m/>
    <x v="1"/>
    <s v="Y"/>
    <s v="Y"/>
    <s v="Y"/>
    <s v="Y"/>
    <s v="Y"/>
    <s v="Transport: (Gojek, Maxim, InDriver), Logistic On-Demand: (GoSend, Anteraja, Paxel, NinjaExpress, Lalamove, Deliveree, Mr. Speedy), Food: (GoFood, ShopeeFood, Traveloka Eats), Mart: (GoMart, ShopeeSegar, TokoMart, HappyFresh)"/>
  </r>
  <r>
    <s v="A12"/>
    <x v="11"/>
    <s v="B162"/>
    <s v="SUKABUMI"/>
    <x v="0"/>
    <x v="2"/>
    <s v="Bandung"/>
    <s v="Sukabumi"/>
    <s v="Sukabumi"/>
    <s v="SKB"/>
    <x v="1"/>
    <s v="Y"/>
    <s v="Y"/>
    <s v="Y"/>
    <s v="Y"/>
    <s v="Y"/>
    <s v="Maxim, InDriver, AKAD, Jekdes, Okejek"/>
  </r>
  <r>
    <s v="A12"/>
    <x v="11"/>
    <s v="B163"/>
    <s v="CIANJUR"/>
    <x v="0"/>
    <x v="2"/>
    <s v="Bandung"/>
    <s v="Cianjur"/>
    <s v="Cianjur"/>
    <s v="CJR"/>
    <x v="1"/>
    <s v="Y"/>
    <s v="Y"/>
    <s v="Y"/>
    <s v="Y"/>
    <s v="Y"/>
    <s v="Nujek, Ngojek"/>
  </r>
  <r>
    <s v="A12"/>
    <x v="11"/>
    <s v="B164"/>
    <s v="BANDUNG"/>
    <x v="0"/>
    <x v="2"/>
    <s v="Bandung"/>
    <s v="Bandung"/>
    <s v="Bandung"/>
    <s v="BDO"/>
    <x v="1"/>
    <s v="Y"/>
    <s v="Y"/>
    <s v="Y"/>
    <s v="Y"/>
    <s v="Y"/>
    <s v="Maxim, Indriver"/>
  </r>
  <r>
    <s v="A12"/>
    <x v="11"/>
    <s v="B165"/>
    <s v="GARUT"/>
    <x v="0"/>
    <x v="2"/>
    <s v="Bandung"/>
    <s v="Garut"/>
    <s v="Garut"/>
    <s v="GRT"/>
    <x v="1"/>
    <s v="Y"/>
    <s v="Y"/>
    <s v="Y"/>
    <s v="Y"/>
    <s v="Y"/>
    <s v="InDriver, Jajap Garut"/>
  </r>
  <r>
    <s v="A12"/>
    <x v="11"/>
    <s v="B166"/>
    <s v="TASIKMALAYA"/>
    <x v="0"/>
    <x v="2"/>
    <s v="Bandung"/>
    <s v="Tasikmalaya"/>
    <s v="Tasikmalaya"/>
    <s v="TSM"/>
    <x v="1"/>
    <s v="Y"/>
    <s v="Y"/>
    <s v="Y"/>
    <s v="Y"/>
    <s v="Y"/>
    <s v="Maxim, Indriver"/>
  </r>
  <r>
    <s v="A12"/>
    <x v="11"/>
    <s v="B167"/>
    <s v="CIAMIS"/>
    <x v="0"/>
    <x v="2"/>
    <s v="Bandung"/>
    <s v="Ciamis"/>
    <s v="Ciamis"/>
    <s v="CMS"/>
    <x v="1"/>
    <s v="Y"/>
    <s v="Y"/>
    <s v="Y"/>
    <s v="Y"/>
    <s v="Y"/>
    <s v="Maxim, ShoopeeFood"/>
  </r>
  <r>
    <s v="A12"/>
    <x v="11"/>
    <s v="B168"/>
    <s v="KUNINGAN"/>
    <x v="0"/>
    <x v="2"/>
    <s v="Bandung"/>
    <s v="Kuningan"/>
    <s v="Kuningan"/>
    <s v="KNG"/>
    <x v="1"/>
    <s v="Y"/>
    <s v="Y"/>
    <s v="Y"/>
    <s v="Y"/>
    <s v="Y"/>
    <m/>
  </r>
  <r>
    <s v="A12"/>
    <x v="11"/>
    <s v="B169"/>
    <s v="CIREBON"/>
    <x v="0"/>
    <x v="2"/>
    <s v="Bandung"/>
    <s v="Cirebon"/>
    <s v="Cirebon"/>
    <s v="CBN"/>
    <x v="1"/>
    <s v="Y"/>
    <s v="Y"/>
    <s v="Y"/>
    <s v="Y"/>
    <s v="Y"/>
    <s v="Maxim, Indriver, Shopee Food"/>
  </r>
  <r>
    <s v="A12"/>
    <x v="11"/>
    <s v="B170"/>
    <s v="MAJALENGKA"/>
    <x v="0"/>
    <x v="2"/>
    <s v="Bandung"/>
    <s v="Majalengka"/>
    <s v="Majalengka"/>
    <s v="MJL"/>
    <x v="1"/>
    <s v="Y"/>
    <s v="Y"/>
    <s v="Y"/>
    <s v="Y"/>
    <s v="N"/>
    <m/>
  </r>
  <r>
    <s v="A12"/>
    <x v="11"/>
    <s v="B171"/>
    <s v="SUMEDANG"/>
    <x v="0"/>
    <x v="2"/>
    <s v="Bandung"/>
    <s v="Sumedang"/>
    <s v="Sumedang"/>
    <s v="SMD"/>
    <x v="1"/>
    <s v="Y"/>
    <s v="Y"/>
    <s v="Y"/>
    <s v="Y"/>
    <s v="Y"/>
    <s v="Gowar, Godelivery"/>
  </r>
  <r>
    <s v="A12"/>
    <x v="11"/>
    <s v="B172"/>
    <s v="INDRAMAYU"/>
    <x v="0"/>
    <x v="2"/>
    <s v="Bandung"/>
    <s v="Indramayu"/>
    <s v="Indramayu"/>
    <s v="IDM"/>
    <x v="1"/>
    <s v="Y"/>
    <s v="Y"/>
    <s v="Y"/>
    <s v="Y"/>
    <s v="N"/>
    <m/>
  </r>
  <r>
    <s v="A12"/>
    <x v="11"/>
    <s v="B173"/>
    <s v="SUBANG"/>
    <x v="0"/>
    <x v="2"/>
    <s v="Bandung"/>
    <s v="Subang"/>
    <s v="Subang"/>
    <s v="SNG"/>
    <x v="1"/>
    <s v="N"/>
    <s v="Y"/>
    <s v="Y"/>
    <s v="Y"/>
    <s v="Y"/>
    <s v="Indriver"/>
  </r>
  <r>
    <s v="A12"/>
    <x v="11"/>
    <s v="B174"/>
    <s v="PURWAKARTA"/>
    <x v="0"/>
    <x v="2"/>
    <s v="Bandung"/>
    <s v="Purwakarta"/>
    <s v="Purwakarta"/>
    <s v="PWK"/>
    <x v="1"/>
    <s v="Y"/>
    <s v="Y"/>
    <s v="Y"/>
    <s v="Y"/>
    <s v="Y"/>
    <s v="Indriver, ELD, FCD"/>
  </r>
  <r>
    <s v="A12"/>
    <x v="11"/>
    <s v="B175"/>
    <s v="KARAWANG"/>
    <x v="1"/>
    <x v="1"/>
    <s v="Jakarta"/>
    <s v="Karawang"/>
    <s v="Karawang"/>
    <s v="KWG"/>
    <x v="1"/>
    <s v="Y"/>
    <s v="Y"/>
    <s v="Y"/>
    <s v="Y"/>
    <s v="Y"/>
    <m/>
  </r>
  <r>
    <s v="A12"/>
    <x v="11"/>
    <s v="B176"/>
    <s v="BEKASI"/>
    <x v="1"/>
    <x v="1"/>
    <s v="Jakarta"/>
    <s v="Bekasi"/>
    <m/>
    <m/>
    <x v="1"/>
    <s v="Y"/>
    <s v="Y"/>
    <s v="Y"/>
    <s v="Y"/>
    <s v="Y"/>
    <m/>
  </r>
  <r>
    <s v="A12"/>
    <x v="11"/>
    <s v="B177"/>
    <s v="BANDUNG BARAT"/>
    <x v="0"/>
    <x v="2"/>
    <s v="Bandung"/>
    <s v="Bandung"/>
    <s v="Bandung"/>
    <s v="BDO"/>
    <x v="1"/>
    <s v="Y"/>
    <s v="Y"/>
    <s v="Y"/>
    <s v="Y"/>
    <s v="Y"/>
    <s v="Maxim, Indriver"/>
  </r>
  <r>
    <s v="A12"/>
    <x v="11"/>
    <s v="B178"/>
    <s v="PANGANDARAN"/>
    <x v="0"/>
    <x v="2"/>
    <s v="Bandung"/>
    <s v="Pangandaran"/>
    <s v="Pangandaran"/>
    <s v="PND"/>
    <x v="1"/>
    <s v="Y"/>
    <s v="Y"/>
    <s v="Y"/>
    <s v="Y"/>
    <s v="N"/>
    <m/>
  </r>
  <r>
    <s v="A12"/>
    <x v="11"/>
    <s v="B179"/>
    <s v="KOTA BOGOR"/>
    <x v="1"/>
    <x v="1"/>
    <s v="Jakarta"/>
    <s v="Bogor"/>
    <m/>
    <m/>
    <x v="1"/>
    <s v="Y"/>
    <s v="Y"/>
    <s v="Y"/>
    <s v="Y"/>
    <s v="Y"/>
    <m/>
  </r>
  <r>
    <s v="A12"/>
    <x v="11"/>
    <s v="B180"/>
    <s v="KOTA SUKABUMI"/>
    <x v="0"/>
    <x v="2"/>
    <s v="Bandung"/>
    <s v="Sukabumi"/>
    <s v="Sukabumi"/>
    <s v="SKB"/>
    <x v="1"/>
    <s v="Y"/>
    <s v="Y"/>
    <s v="Y"/>
    <s v="Y"/>
    <s v="Y"/>
    <s v="Maxim, Indriver"/>
  </r>
  <r>
    <s v="A12"/>
    <x v="11"/>
    <s v="B181"/>
    <s v="KOTA BANDUNG"/>
    <x v="0"/>
    <x v="2"/>
    <s v="Bandung"/>
    <s v="Bandung"/>
    <s v="Bandung"/>
    <s v="BDO"/>
    <x v="1"/>
    <s v="Y"/>
    <s v="Y"/>
    <s v="Y"/>
    <s v="Y"/>
    <s v="Y"/>
    <s v="Maxim, Indriver"/>
  </r>
  <r>
    <s v="A12"/>
    <x v="11"/>
    <s v="B182"/>
    <s v="KOTA CIREBON"/>
    <x v="0"/>
    <x v="2"/>
    <s v="Bandung"/>
    <s v="Cirebon"/>
    <s v="Cirebon"/>
    <s v="CBN"/>
    <x v="1"/>
    <s v="Y"/>
    <s v="Y"/>
    <s v="Y"/>
    <s v="Y"/>
    <s v="N"/>
    <m/>
  </r>
  <r>
    <s v="A12"/>
    <x v="11"/>
    <s v="B183"/>
    <s v="KOTA BEKASI"/>
    <x v="1"/>
    <x v="1"/>
    <s v="Jakarta"/>
    <s v="Bekasi"/>
    <m/>
    <m/>
    <x v="1"/>
    <s v="Y"/>
    <s v="Y"/>
    <s v="Y"/>
    <s v="Y"/>
    <s v="Y"/>
    <m/>
  </r>
  <r>
    <s v="A12"/>
    <x v="11"/>
    <s v="B184"/>
    <s v="KOTA DEPOK"/>
    <x v="1"/>
    <x v="1"/>
    <s v="Jakarta"/>
    <s v="Depok"/>
    <m/>
    <m/>
    <x v="1"/>
    <s v="Y"/>
    <s v="Y"/>
    <s v="Y"/>
    <s v="Y"/>
    <s v="Y"/>
    <m/>
  </r>
  <r>
    <s v="A12"/>
    <x v="11"/>
    <s v="B185"/>
    <s v="KOTA CIMAHI"/>
    <x v="0"/>
    <x v="2"/>
    <s v="Bandung"/>
    <s v="Cimahi"/>
    <s v="Cimahi"/>
    <s v="CMH"/>
    <x v="1"/>
    <s v="Y"/>
    <s v="Y"/>
    <s v="Y"/>
    <s v="Y"/>
    <s v="Y"/>
    <s v="Maxim, Indriver"/>
  </r>
  <r>
    <s v="A12"/>
    <x v="11"/>
    <s v="B186"/>
    <s v="KOTA TASIKMALAYA"/>
    <x v="0"/>
    <x v="2"/>
    <s v="Bandung"/>
    <s v="Tasikmalaya"/>
    <s v="Tasikmalaya"/>
    <s v="TSM"/>
    <x v="1"/>
    <s v="Y"/>
    <s v="Y"/>
    <s v="Y"/>
    <s v="Y"/>
    <s v="Y"/>
    <s v="Maxim, InDriver, ShoopeeFood"/>
  </r>
  <r>
    <s v="A12"/>
    <x v="11"/>
    <s v="B187"/>
    <s v="KOTA BANJAR"/>
    <x v="0"/>
    <x v="2"/>
    <s v="Bandung"/>
    <s v="Banjar Jabar"/>
    <s v="Banjar"/>
    <s v="BJR"/>
    <x v="1"/>
    <s v="Y"/>
    <s v="Y"/>
    <s v="Y"/>
    <s v="Y"/>
    <s v="N"/>
    <m/>
  </r>
  <r>
    <s v="A13"/>
    <x v="12"/>
    <s v="B188"/>
    <s v="CILACAP"/>
    <x v="0"/>
    <x v="3"/>
    <s v="Semarang"/>
    <s v="Cilacap"/>
    <m/>
    <s v="Central Java - SRG"/>
    <x v="1"/>
    <s v="Y"/>
    <s v="Y"/>
    <s v="Y"/>
    <s v="Y"/>
    <s v="Y"/>
    <s v="KlikGo, Travelo.Id"/>
  </r>
  <r>
    <s v="A13"/>
    <x v="12"/>
    <s v="B189"/>
    <s v="BANYUMAS"/>
    <x v="0"/>
    <x v="3"/>
    <s v="Semarang"/>
    <s v="Banyumas"/>
    <m/>
    <s v="Central Java - SRG"/>
    <x v="1"/>
    <m/>
    <m/>
    <s v="Y"/>
    <m/>
    <m/>
    <m/>
  </r>
  <r>
    <s v="A13"/>
    <x v="12"/>
    <s v="B190"/>
    <s v="PURBALINGGA"/>
    <x v="0"/>
    <x v="3"/>
    <s v="Semarang"/>
    <s v="Purbalingga"/>
    <m/>
    <s v="Central Java - SRG"/>
    <x v="1"/>
    <s v="Y"/>
    <s v="Y"/>
    <s v="Y"/>
    <s v="Y"/>
    <s v="Y"/>
    <s v="Maxim, InDriver, KlikGo, Shopee Food"/>
  </r>
  <r>
    <s v="A13"/>
    <x v="12"/>
    <s v="B191"/>
    <s v="BANJARNEGARA"/>
    <x v="0"/>
    <x v="3"/>
    <s v="Semarang"/>
    <s v="Banjarnegara"/>
    <m/>
    <s v="Central Java - SRG"/>
    <x v="1"/>
    <s v="N"/>
    <s v="N"/>
    <s v="Y"/>
    <s v="Y"/>
    <s v="Y"/>
    <s v="NuJek, InDriver, KlikGo, Travelo.Id"/>
  </r>
  <r>
    <s v="A13"/>
    <x v="12"/>
    <s v="B192"/>
    <s v="KEBUMEN"/>
    <x v="0"/>
    <x v="3"/>
    <s v="Yogyakarta"/>
    <s v="Kebumen"/>
    <m/>
    <s v="DIY - JOG"/>
    <x v="1"/>
    <s v="Y"/>
    <s v="Y"/>
    <s v="Y"/>
    <s v="Y"/>
    <s v="Y"/>
    <s v="Indriver"/>
  </r>
  <r>
    <s v="A13"/>
    <x v="12"/>
    <s v="B193"/>
    <s v="PURWOREJO"/>
    <x v="0"/>
    <x v="3"/>
    <s v="Yogyakarta"/>
    <s v="Purworejo"/>
    <m/>
    <s v="DIY - JOG"/>
    <x v="1"/>
    <s v="Y"/>
    <s v="Y"/>
    <s v="Y"/>
    <s v="Y"/>
    <s v="Y"/>
    <s v="Indriver"/>
  </r>
  <r>
    <s v="A13"/>
    <x v="12"/>
    <s v="B194"/>
    <s v="WONOSOBO"/>
    <x v="0"/>
    <x v="3"/>
    <s v="Yogyakarta"/>
    <s v="Wonosobo"/>
    <m/>
    <s v="DIY - JOG"/>
    <x v="1"/>
    <s v="N"/>
    <s v="N"/>
    <s v="N"/>
    <s v="N"/>
    <s v="Y"/>
    <s v="Klik Go, Travelo.id"/>
  </r>
  <r>
    <s v="A13"/>
    <x v="12"/>
    <s v="B195"/>
    <s v="MAGELANG"/>
    <x v="0"/>
    <x v="3"/>
    <s v="Yogyakarta"/>
    <s v="Magelang"/>
    <m/>
    <s v="DIY - JOG"/>
    <x v="1"/>
    <s v="Y"/>
    <s v="Y"/>
    <s v="Y"/>
    <s v="Y"/>
    <s v="Y"/>
    <s v="InDriver, Shopee Food, Travelo.Id, Anterin"/>
  </r>
  <r>
    <s v="A13"/>
    <x v="12"/>
    <s v="B196"/>
    <s v="BOYOLALI"/>
    <x v="0"/>
    <x v="3"/>
    <s v="Yogyakarta"/>
    <s v="Boyolali"/>
    <m/>
    <s v="DIY - JOG"/>
    <x v="1"/>
    <s v="Y"/>
    <s v="Y"/>
    <s v="Y"/>
    <s v="Y"/>
    <s v="N"/>
    <m/>
  </r>
  <r>
    <s v="A13"/>
    <x v="12"/>
    <s v="B197"/>
    <s v="KLATEN"/>
    <x v="0"/>
    <x v="3"/>
    <s v="Yogyakarta"/>
    <s v="Klaten"/>
    <m/>
    <s v="DIY - JOG"/>
    <x v="1"/>
    <s v="Y"/>
    <s v="Y"/>
    <s v="Y"/>
    <s v="Y"/>
    <s v="N"/>
    <s v="shopee"/>
  </r>
  <r>
    <s v="A13"/>
    <x v="12"/>
    <s v="B198"/>
    <s v="SUKOHARJO"/>
    <x v="0"/>
    <x v="3"/>
    <s v="Yogyakarta"/>
    <s v="Sukoharjo"/>
    <m/>
    <s v="DIY - JOG"/>
    <x v="1"/>
    <s v="Y"/>
    <s v="Y"/>
    <s v="Y"/>
    <s v="Y"/>
    <s v="Y"/>
    <s v="maxim,shopee,indriver,my avin"/>
  </r>
  <r>
    <s v="A13"/>
    <x v="12"/>
    <s v="B199"/>
    <s v="WONOGIRI"/>
    <x v="0"/>
    <x v="3"/>
    <s v="Yogyakarta"/>
    <s v="Wonogiri"/>
    <m/>
    <s v="DIY - JOG"/>
    <x v="1"/>
    <s v="Y"/>
    <s v="Y"/>
    <s v="Y"/>
    <s v="Y"/>
    <s v="N"/>
    <s v="kamisatu"/>
  </r>
  <r>
    <s v="A13"/>
    <x v="12"/>
    <s v="B200"/>
    <s v="KARANGANYAR"/>
    <x v="0"/>
    <x v="3"/>
    <s v="Yogyakarta"/>
    <s v="Karanganyar"/>
    <m/>
    <s v="DIY - JOG"/>
    <x v="1"/>
    <s v="Y"/>
    <s v="Y"/>
    <s v="Y"/>
    <s v="Y"/>
    <s v="Y"/>
    <s v="shopee"/>
  </r>
  <r>
    <s v="A13"/>
    <x v="12"/>
    <s v="B201"/>
    <s v="SRAGEN"/>
    <x v="0"/>
    <x v="3"/>
    <s v="Yogyakarta"/>
    <s v="Sragen"/>
    <m/>
    <s v="DIY - JOG"/>
    <x v="1"/>
    <s v="Y"/>
    <s v="Y"/>
    <s v="Y"/>
    <s v="Y"/>
    <s v="N"/>
    <m/>
  </r>
  <r>
    <s v="A13"/>
    <x v="12"/>
    <s v="B202"/>
    <s v="GROBOGAN"/>
    <x v="0"/>
    <x v="3"/>
    <s v="Semarang"/>
    <s v="Grobogan"/>
    <m/>
    <s v="Central Java - SRG"/>
    <x v="1"/>
    <s v="N"/>
    <s v="N"/>
    <s v="N"/>
    <s v="N"/>
    <s v="N"/>
    <m/>
  </r>
  <r>
    <s v="A13"/>
    <x v="12"/>
    <s v="B203"/>
    <s v="BLORA"/>
    <x v="0"/>
    <x v="3"/>
    <s v="Semarang"/>
    <s v="Blora"/>
    <m/>
    <s v="Central Java - SRG"/>
    <x v="1"/>
    <s v="N"/>
    <s v="N"/>
    <s v="N"/>
    <s v="N"/>
    <s v="N"/>
    <m/>
  </r>
  <r>
    <s v="A13"/>
    <x v="12"/>
    <s v="B204"/>
    <s v="REMBANG"/>
    <x v="0"/>
    <x v="3"/>
    <s v="Semarang"/>
    <s v="Rembang"/>
    <m/>
    <s v="Central Java - SRG"/>
    <x v="1"/>
    <s v="N"/>
    <s v="N"/>
    <s v="N"/>
    <s v="N"/>
    <s v="N"/>
    <m/>
  </r>
  <r>
    <s v="A13"/>
    <x v="12"/>
    <s v="B205"/>
    <s v="PATI"/>
    <x v="0"/>
    <x v="3"/>
    <s v="Semarang"/>
    <s v="Pati"/>
    <m/>
    <s v="Central Java - SRG"/>
    <x v="1"/>
    <s v="N"/>
    <s v="N"/>
    <s v="N"/>
    <s v="N"/>
    <s v="N"/>
    <m/>
  </r>
  <r>
    <s v="A13"/>
    <x v="12"/>
    <s v="B206"/>
    <s v="KUDUS"/>
    <x v="0"/>
    <x v="3"/>
    <s v="Semarang"/>
    <s v="Kudus"/>
    <m/>
    <s v="Central Java - SRG"/>
    <x v="1"/>
    <s v="N"/>
    <s v="Y"/>
    <s v="Y"/>
    <s v="Y"/>
    <s v="Y"/>
    <s v="Shopee Food"/>
  </r>
  <r>
    <s v="A13"/>
    <x v="12"/>
    <s v="B207"/>
    <s v="JEPARA"/>
    <x v="0"/>
    <x v="3"/>
    <s v="Semarang"/>
    <s v="Jepara"/>
    <m/>
    <s v="Central Java - SRG"/>
    <x v="1"/>
    <s v="N"/>
    <s v="Y"/>
    <s v="Y"/>
    <s v="Y"/>
    <s v="N"/>
    <m/>
  </r>
  <r>
    <s v="A13"/>
    <x v="12"/>
    <s v="B208"/>
    <s v="DEMAK"/>
    <x v="0"/>
    <x v="3"/>
    <s v="Semarang"/>
    <s v="Demak"/>
    <m/>
    <s v="Central Java - SRG"/>
    <x v="1"/>
    <s v="Y"/>
    <s v="Y"/>
    <s v="Y"/>
    <s v="Y"/>
    <s v="N"/>
    <m/>
  </r>
  <r>
    <s v="A13"/>
    <x v="12"/>
    <s v="B209"/>
    <s v="SEMARANG"/>
    <x v="0"/>
    <x v="3"/>
    <s v="Semarang"/>
    <s v="Semarang"/>
    <m/>
    <s v="Central Java - SRG"/>
    <x v="1"/>
    <s v="Y"/>
    <s v="Y"/>
    <s v="Y"/>
    <s v="Y"/>
    <s v="Y"/>
    <s v="Maxim, InDriver, Shopee Food"/>
  </r>
  <r>
    <s v="A13"/>
    <x v="12"/>
    <s v="B210"/>
    <s v="TEMANGGUNG"/>
    <x v="0"/>
    <x v="3"/>
    <s v="Yogyakarta"/>
    <s v="Temanggung"/>
    <m/>
    <s v="DIY - JOG"/>
    <x v="1"/>
    <s v="N"/>
    <s v="N"/>
    <s v="N"/>
    <s v="N"/>
    <s v="Y"/>
    <s v="InDriver, Travelo.Id"/>
  </r>
  <r>
    <s v="A13"/>
    <x v="12"/>
    <s v="B211"/>
    <s v="KENDAL"/>
    <x v="0"/>
    <x v="3"/>
    <s v="Semarang"/>
    <s v="Kendal"/>
    <m/>
    <s v="Central Java - SRG"/>
    <x v="1"/>
    <s v="Y"/>
    <s v="Y"/>
    <s v="Y"/>
    <s v="Y"/>
    <s v="N"/>
    <m/>
  </r>
  <r>
    <s v="A13"/>
    <x v="12"/>
    <s v="B212"/>
    <s v="BATANG"/>
    <x v="0"/>
    <x v="3"/>
    <s v="Semarang"/>
    <s v="Batang"/>
    <m/>
    <s v="Central Java - SRG"/>
    <x v="1"/>
    <s v="Y"/>
    <s v="Y"/>
    <s v="Y"/>
    <s v="Y"/>
    <s v="Y"/>
    <s v="NuJek"/>
  </r>
  <r>
    <s v="A13"/>
    <x v="12"/>
    <s v="B213"/>
    <s v="PEKALONGAN"/>
    <x v="0"/>
    <x v="3"/>
    <s v="Semarang"/>
    <s v="Pekalongan"/>
    <m/>
    <s v="Central Java - SRG"/>
    <x v="1"/>
    <s v="Y"/>
    <s v="Y"/>
    <s v="Y"/>
    <s v="Y"/>
    <s v="Y"/>
    <s v="NuJek"/>
  </r>
  <r>
    <s v="A13"/>
    <x v="12"/>
    <s v="B214"/>
    <s v="PEMALANG"/>
    <x v="0"/>
    <x v="3"/>
    <s v="Semarang"/>
    <s v="Pemalang"/>
    <m/>
    <s v="Central Java - SRG"/>
    <x v="1"/>
    <s v="N"/>
    <s v="N"/>
    <s v="N"/>
    <s v="N"/>
    <s v="Y"/>
    <s v="IndoJek"/>
  </r>
  <r>
    <s v="A13"/>
    <x v="12"/>
    <s v="B215"/>
    <s v="TEGAL"/>
    <x v="0"/>
    <x v="3"/>
    <s v="Semarang"/>
    <s v="Tegal"/>
    <m/>
    <s v="Central Java - SRG"/>
    <x v="1"/>
    <s v="Y"/>
    <s v="Y"/>
    <s v="Y"/>
    <s v="Y"/>
    <s v="Y"/>
    <m/>
  </r>
  <r>
    <s v="A13"/>
    <x v="12"/>
    <s v="B216"/>
    <s v="BREBES"/>
    <x v="0"/>
    <x v="3"/>
    <s v="Semarang"/>
    <s v="Brebes"/>
    <m/>
    <s v="Central Java - SRG"/>
    <x v="1"/>
    <s v="Y"/>
    <s v="Y"/>
    <s v="Y"/>
    <s v="Y"/>
    <s v="Y"/>
    <m/>
  </r>
  <r>
    <s v="A13"/>
    <x v="12"/>
    <s v="B217"/>
    <s v="KOTA MAGELANG"/>
    <x v="0"/>
    <x v="3"/>
    <s v="Yogyakarta"/>
    <s v="Magelang"/>
    <m/>
    <s v="DIY - JOG"/>
    <x v="1"/>
    <s v="Y"/>
    <s v="Y"/>
    <s v="Y"/>
    <s v="Y"/>
    <s v="Y"/>
    <s v="InDriver, Shopee Food, Travelo.Id, Anterin"/>
  </r>
  <r>
    <s v="A13"/>
    <x v="12"/>
    <s v="B218"/>
    <s v="KOTA SURAKARTA"/>
    <x v="0"/>
    <x v="3"/>
    <s v="Yogyakarta"/>
    <s v="Solo"/>
    <m/>
    <s v="DIY - JOG"/>
    <x v="1"/>
    <s v="Y"/>
    <s v="Y"/>
    <s v="Y"/>
    <s v="Y"/>
    <s v="Y"/>
    <s v="maxim,shopee,indriver,my avin"/>
  </r>
  <r>
    <s v="A13"/>
    <x v="12"/>
    <s v="B219"/>
    <s v="KOTA SALATIGA"/>
    <x v="0"/>
    <x v="3"/>
    <s v="Semarang"/>
    <s v="Salatiga"/>
    <m/>
    <s v="Central Java - SRG"/>
    <x v="1"/>
    <s v="Y"/>
    <s v="Y"/>
    <s v="Y"/>
    <s v="Y"/>
    <s v="Y"/>
    <s v="Maxim, Shopee Food"/>
  </r>
  <r>
    <s v="A13"/>
    <x v="12"/>
    <s v="B220"/>
    <s v="KOTA SEMARANG"/>
    <x v="0"/>
    <x v="3"/>
    <s v="Semarang"/>
    <s v="Semarang"/>
    <m/>
    <s v="Central Java - SRG"/>
    <x v="1"/>
    <s v="Y"/>
    <s v="Y"/>
    <s v="Y"/>
    <s v="Y"/>
    <s v="Y"/>
    <s v="Maxim, InDriver, Shopee Food"/>
  </r>
  <r>
    <s v="A13"/>
    <x v="12"/>
    <s v="B221"/>
    <s v="KOTA PEKALONGAN"/>
    <x v="0"/>
    <x v="3"/>
    <s v="Semarang"/>
    <s v="Pekalongan"/>
    <m/>
    <s v="Central Java - SRG"/>
    <x v="1"/>
    <s v="Y"/>
    <s v="Y"/>
    <s v="Y"/>
    <s v="Y"/>
    <s v="Y"/>
    <s v="NuJek"/>
  </r>
  <r>
    <s v="A13"/>
    <x v="12"/>
    <s v="B222"/>
    <s v="KOTA TEGAL"/>
    <x v="0"/>
    <x v="3"/>
    <s v="Semarang"/>
    <s v="Tegal"/>
    <m/>
    <s v="Central Java - SRG"/>
    <x v="1"/>
    <s v="Y"/>
    <s v="Y"/>
    <s v="Y"/>
    <s v="Y"/>
    <s v="Y"/>
    <m/>
  </r>
  <r>
    <s v="A14"/>
    <x v="13"/>
    <s v="B223"/>
    <s v="KULON PROGO"/>
    <x v="0"/>
    <x v="3"/>
    <s v="Yogyakarta"/>
    <s v="Wates"/>
    <m/>
    <m/>
    <x v="1"/>
    <s v="Y"/>
    <s v="Y"/>
    <s v="Y"/>
    <s v="Y"/>
    <s v="Y"/>
    <s v="Maxim, Shopee Food"/>
  </r>
  <r>
    <s v="A14"/>
    <x v="13"/>
    <s v="B224"/>
    <s v="BANTUL"/>
    <x v="0"/>
    <x v="3"/>
    <s v="Yogyakarta"/>
    <s v="Bantul"/>
    <m/>
    <m/>
    <x v="1"/>
    <s v="Y"/>
    <s v="Y"/>
    <s v="Y"/>
    <s v="Y"/>
    <s v="Y"/>
    <s v="Maxim, InDriver, Shopee Food"/>
  </r>
  <r>
    <s v="A14"/>
    <x v="13"/>
    <s v="B225"/>
    <s v="GUNUNG KIDUL"/>
    <x v="0"/>
    <x v="3"/>
    <s v="Yogyakarta"/>
    <s v="Wonosari"/>
    <m/>
    <m/>
    <x v="1"/>
    <s v="Y"/>
    <s v="Y"/>
    <s v="Y"/>
    <s v="Y"/>
    <s v="Y"/>
    <s v="Maxim, Shopee Food"/>
  </r>
  <r>
    <s v="A14"/>
    <x v="13"/>
    <s v="B226"/>
    <s v="SLEMAN"/>
    <x v="0"/>
    <x v="3"/>
    <s v="Yogyakarta"/>
    <s v="Sleman"/>
    <m/>
    <m/>
    <x v="1"/>
    <s v="Y"/>
    <s v="Y"/>
    <s v="Y"/>
    <s v="Y"/>
    <s v="Y"/>
    <s v="Maxim, InDriver, Shopee Food"/>
  </r>
  <r>
    <s v="A14"/>
    <x v="13"/>
    <s v="B227"/>
    <s v="KOTA YOGYAKARTA"/>
    <x v="0"/>
    <x v="3"/>
    <s v="Yogyakarta"/>
    <s v="Yogyakarta"/>
    <m/>
    <m/>
    <x v="1"/>
    <s v="Y"/>
    <s v="Y"/>
    <s v="Y"/>
    <s v="Y"/>
    <s v="Y"/>
    <s v="Maxim, InDriver, Shopee Food"/>
  </r>
  <r>
    <s v="A15"/>
    <x v="14"/>
    <s v="B228"/>
    <s v="PACITAN"/>
    <x v="2"/>
    <x v="4"/>
    <s v="Surabaya"/>
    <s v="Pacitan"/>
    <s v="Surabaya"/>
    <s v="Pacitan"/>
    <x v="1"/>
    <s v="N"/>
    <s v="N"/>
    <s v="N"/>
    <s v="Y"/>
    <s v="N"/>
    <m/>
  </r>
  <r>
    <s v="A15"/>
    <x v="14"/>
    <s v="B229"/>
    <s v="PONOROGO"/>
    <x v="2"/>
    <x v="4"/>
    <s v="Surabaya"/>
    <s v="Ponorogo"/>
    <s v="Surabaya"/>
    <s v="Ponorogo"/>
    <x v="1"/>
    <s v="Y"/>
    <s v="Y"/>
    <s v="Y"/>
    <s v="Y"/>
    <s v="N"/>
    <m/>
  </r>
  <r>
    <s v="A15"/>
    <x v="14"/>
    <s v="B230"/>
    <s v="TRENGGALEK"/>
    <x v="2"/>
    <x v="4"/>
    <s v="Surabaya"/>
    <s v="Trenggalek"/>
    <s v="Surabaya"/>
    <s v="Trenggalek"/>
    <x v="1"/>
    <s v="N"/>
    <s v="N"/>
    <s v="N"/>
    <s v="N"/>
    <s v="Y"/>
    <s v="Blojek, Up driver"/>
  </r>
  <r>
    <s v="A15"/>
    <x v="14"/>
    <s v="B231"/>
    <s v="TULUNGAGUNG"/>
    <x v="2"/>
    <x v="4"/>
    <s v="Surabaya"/>
    <s v="Tulungagung"/>
    <s v="Surabaya"/>
    <s v="Tulungagung"/>
    <x v="1"/>
    <s v="N"/>
    <s v="N"/>
    <s v="N"/>
    <s v="N"/>
    <s v="Y"/>
    <s v="Up driver, Zando"/>
  </r>
  <r>
    <s v="A15"/>
    <x v="14"/>
    <s v="B232"/>
    <s v="BLITAR"/>
    <x v="2"/>
    <x v="4"/>
    <s v="Surabaya"/>
    <s v="Blitar"/>
    <s v="Surabaya"/>
    <s v="Blitar"/>
    <x v="1"/>
    <s v="N"/>
    <s v="N"/>
    <s v="N"/>
    <s v="N"/>
    <s v="N"/>
    <m/>
  </r>
  <r>
    <s v="A15"/>
    <x v="14"/>
    <s v="B233"/>
    <s v="KEDIRI"/>
    <x v="2"/>
    <x v="4"/>
    <s v="Surabaya"/>
    <s v="Kediri"/>
    <s v="Surabaya"/>
    <s v="Kediri"/>
    <x v="1"/>
    <s v="Y"/>
    <s v="Y"/>
    <s v="Y"/>
    <s v="Y"/>
    <s v="Y"/>
    <s v="Up driver"/>
  </r>
  <r>
    <s v="A15"/>
    <x v="14"/>
    <s v="B234"/>
    <s v="MALANG"/>
    <x v="2"/>
    <x v="4"/>
    <s v="Surabaya"/>
    <s v="Malang"/>
    <s v="Surabaya"/>
    <s v="Malang"/>
    <x v="1"/>
    <s v="Y"/>
    <s v="Y"/>
    <s v="Y"/>
    <s v="Y"/>
    <s v="Y"/>
    <s v="Okejek, Nujek"/>
  </r>
  <r>
    <s v="A15"/>
    <x v="14"/>
    <s v="B235"/>
    <s v="LUMAJANG"/>
    <x v="2"/>
    <x v="4"/>
    <s v="Surabaya"/>
    <s v="Lumajang"/>
    <s v="Surabaya"/>
    <s v="Lumajang"/>
    <x v="1"/>
    <s v="N"/>
    <s v="N"/>
    <s v="N"/>
    <s v="N"/>
    <s v="Y"/>
    <s v="Lumajang go"/>
  </r>
  <r>
    <s v="A15"/>
    <x v="14"/>
    <s v="B236"/>
    <s v="JEMBER"/>
    <x v="2"/>
    <x v="4"/>
    <s v="Surabaya"/>
    <s v="Jember"/>
    <s v="Surabaya"/>
    <s v="Jember"/>
    <x v="1"/>
    <s v="Y"/>
    <s v="Y"/>
    <s v="Y"/>
    <s v="Y"/>
    <s v="Y"/>
    <s v="Okejek"/>
  </r>
  <r>
    <s v="A15"/>
    <x v="14"/>
    <s v="B237"/>
    <s v="BANYUWANGI"/>
    <x v="2"/>
    <x v="4"/>
    <s v="Surabaya"/>
    <s v="Banyuwangi"/>
    <s v="Surabaya"/>
    <s v="Banyuwangi"/>
    <x v="1"/>
    <s v="Y"/>
    <s v="Y"/>
    <s v="Y"/>
    <s v="Y"/>
    <s v="Y"/>
    <s v="Nujek, Okejek"/>
  </r>
  <r>
    <s v="A15"/>
    <x v="14"/>
    <s v="B238"/>
    <s v="BONDOWOSO"/>
    <x v="2"/>
    <x v="4"/>
    <s v="Surabaya"/>
    <s v="Bondowoso"/>
    <s v="Surabaya"/>
    <s v="Bondowoso"/>
    <x v="1"/>
    <s v="Y"/>
    <s v="Y"/>
    <s v="N"/>
    <s v="N"/>
    <s v="Y"/>
    <s v="Joker"/>
  </r>
  <r>
    <s v="A15"/>
    <x v="14"/>
    <s v="B239"/>
    <s v="SITUBONDO"/>
    <x v="2"/>
    <x v="4"/>
    <s v="Surabaya"/>
    <s v="Situbondo"/>
    <s v="Surabaya"/>
    <s v="Situbondo"/>
    <x v="1"/>
    <s v="N"/>
    <s v="N"/>
    <s v="N"/>
    <s v="N"/>
    <s v="Y"/>
    <s v="Joker, Nujek"/>
  </r>
  <r>
    <s v="A15"/>
    <x v="14"/>
    <s v="B240"/>
    <s v="PROBOLINGGO"/>
    <x v="2"/>
    <x v="4"/>
    <s v="Surabaya"/>
    <s v="Probolinggo"/>
    <s v="Surabaya"/>
    <s v="Probolinggo"/>
    <x v="1"/>
    <s v="Y"/>
    <s v="Y"/>
    <s v="Y"/>
    <s v="Y"/>
    <s v="Y"/>
    <s v="Okejek"/>
  </r>
  <r>
    <s v="A15"/>
    <x v="14"/>
    <s v="B241"/>
    <s v="PASURUAN"/>
    <x v="2"/>
    <x v="4"/>
    <s v="Surabaya"/>
    <s v="Pasuruan"/>
    <s v="Surabaya"/>
    <s v="Pasuruan"/>
    <x v="1"/>
    <s v="Y"/>
    <s v="Y"/>
    <s v="Y"/>
    <s v="Y"/>
    <s v="Y"/>
    <s v="Nujek"/>
  </r>
  <r>
    <s v="A15"/>
    <x v="14"/>
    <s v="B242"/>
    <s v="SIDOARJO"/>
    <x v="2"/>
    <x v="4"/>
    <s v="Surabaya"/>
    <s v="Sidoarjo"/>
    <s v="Surabaya"/>
    <s v="Sidoarjo"/>
    <x v="1"/>
    <s v="Y"/>
    <s v="Y"/>
    <s v="Y"/>
    <s v="Y"/>
    <s v="Y"/>
    <s v="Nujek"/>
  </r>
  <r>
    <s v="A15"/>
    <x v="14"/>
    <s v="B243"/>
    <s v="MOJOKERTO"/>
    <x v="2"/>
    <x v="4"/>
    <s v="Surabaya"/>
    <s v="Mojokerto"/>
    <s v="Surabaya"/>
    <s v="Mojokerto"/>
    <x v="1"/>
    <s v="Y"/>
    <s v="Y"/>
    <s v="Y"/>
    <s v="Y"/>
    <s v="N"/>
    <m/>
  </r>
  <r>
    <s v="A15"/>
    <x v="14"/>
    <s v="B244"/>
    <s v="JOMBANG"/>
    <x v="2"/>
    <x v="4"/>
    <s v="Surabaya"/>
    <s v="Jombang"/>
    <s v="Surabaya"/>
    <s v="Jombang"/>
    <x v="1"/>
    <s v="N"/>
    <s v="Y"/>
    <s v="Y"/>
    <s v="Y"/>
    <s v="N"/>
    <m/>
  </r>
  <r>
    <s v="A15"/>
    <x v="14"/>
    <s v="B245"/>
    <s v="NGANJUK"/>
    <x v="2"/>
    <x v="4"/>
    <s v="Surabaya"/>
    <s v="Nganjuk"/>
    <s v="Surabaya"/>
    <s v="Nganjuk"/>
    <x v="1"/>
    <s v="N"/>
    <s v="N"/>
    <s v="N"/>
    <s v="N"/>
    <s v="N"/>
    <m/>
  </r>
  <r>
    <s v="A15"/>
    <x v="14"/>
    <s v="B246"/>
    <s v="MADIUN"/>
    <x v="2"/>
    <x v="4"/>
    <s v="Surabaya"/>
    <s v="Madiun"/>
    <s v="Surabaya"/>
    <s v="Madiun"/>
    <x v="1"/>
    <s v="Y"/>
    <s v="Y"/>
    <s v="Y"/>
    <s v="Y"/>
    <s v="Y"/>
    <s v="Revo/Up driver"/>
  </r>
  <r>
    <s v="A15"/>
    <x v="14"/>
    <s v="B247"/>
    <s v="MAGETAN"/>
    <x v="2"/>
    <x v="4"/>
    <s v="Surabaya"/>
    <s v="Magetan"/>
    <s v="Surabaya"/>
    <s v="Magetan"/>
    <x v="1"/>
    <s v="N"/>
    <s v="N"/>
    <s v="N"/>
    <s v="Y"/>
    <s v="N"/>
    <m/>
  </r>
  <r>
    <s v="A15"/>
    <x v="14"/>
    <s v="B248"/>
    <s v="NGAWI"/>
    <x v="2"/>
    <x v="4"/>
    <s v="Surabaya"/>
    <s v="Ngawi"/>
    <s v="Surabaya"/>
    <s v="Ngawi"/>
    <x v="1"/>
    <s v="N"/>
    <s v="N"/>
    <s v="N"/>
    <s v="Y"/>
    <s v="Y"/>
    <s v="Okejek"/>
  </r>
  <r>
    <s v="A15"/>
    <x v="14"/>
    <s v="B249"/>
    <s v="BOJONEGORO"/>
    <x v="2"/>
    <x v="4"/>
    <s v="Surabaya"/>
    <s v="Bojonegoro"/>
    <s v="Surabaya"/>
    <s v="Bojonegoro"/>
    <x v="1"/>
    <s v="N"/>
    <s v="Y"/>
    <s v="Y"/>
    <s v="Y"/>
    <s v="Y"/>
    <s v="Up driver"/>
  </r>
  <r>
    <s v="A15"/>
    <x v="14"/>
    <s v="B250"/>
    <s v="TUBAN"/>
    <x v="2"/>
    <x v="4"/>
    <s v="Surabaya"/>
    <s v="Tuban"/>
    <s v="Surabaya"/>
    <s v="Tuban"/>
    <x v="1"/>
    <s v="N"/>
    <s v="N"/>
    <s v="N"/>
    <s v="Y"/>
    <s v="Y"/>
    <s v="Up driver"/>
  </r>
  <r>
    <s v="A15"/>
    <x v="14"/>
    <s v="B251"/>
    <s v="LAMONGAN"/>
    <x v="2"/>
    <x v="4"/>
    <s v="Surabaya"/>
    <s v="Lamongan"/>
    <s v="Surabaya"/>
    <s v="Lamongan"/>
    <x v="1"/>
    <s v="N"/>
    <s v="N"/>
    <s v="N"/>
    <s v="Y"/>
    <s v="Y"/>
    <s v="Cak Ed"/>
  </r>
  <r>
    <s v="A15"/>
    <x v="14"/>
    <s v="B252"/>
    <s v="GRESIK"/>
    <x v="2"/>
    <x v="4"/>
    <s v="Surabaya"/>
    <s v="Gresik"/>
    <s v="Surabaya"/>
    <s v="Gresik"/>
    <x v="1"/>
    <s v="Y"/>
    <s v="Y"/>
    <s v="Y"/>
    <s v="Y"/>
    <s v="Y"/>
    <s v="Nujek"/>
  </r>
  <r>
    <s v="A15"/>
    <x v="14"/>
    <s v="B253"/>
    <s v="BANGKALAN"/>
    <x v="2"/>
    <x v="4"/>
    <s v="Surabaya"/>
    <s v="Bangkalan"/>
    <s v="Surabaya"/>
    <s v="Bangkalan"/>
    <x v="1"/>
    <s v="Y"/>
    <s v="Y"/>
    <s v="Y"/>
    <s v="Y"/>
    <s v="N"/>
    <m/>
  </r>
  <r>
    <s v="A15"/>
    <x v="14"/>
    <s v="B254"/>
    <s v="SAMPANG"/>
    <x v="2"/>
    <x v="4"/>
    <s v="Surabaya"/>
    <s v="Sampang"/>
    <s v="Surabaya"/>
    <s v="Sampang"/>
    <x v="1"/>
    <s v="Y"/>
    <s v="Y"/>
    <s v="Y"/>
    <s v="Y"/>
    <s v="N"/>
    <m/>
  </r>
  <r>
    <s v="A15"/>
    <x v="14"/>
    <s v="B255"/>
    <s v="PAMEKASAN"/>
    <x v="2"/>
    <x v="4"/>
    <s v="Surabaya"/>
    <s v="Pamekasan"/>
    <s v="Surabaya"/>
    <s v="Pamekasan"/>
    <x v="1"/>
    <s v="Y"/>
    <s v="Y"/>
    <s v="Y"/>
    <s v="Y"/>
    <s v="N"/>
    <m/>
  </r>
  <r>
    <s v="A15"/>
    <x v="14"/>
    <s v="B256"/>
    <s v="SUMENEP"/>
    <x v="2"/>
    <x v="4"/>
    <s v="Surabaya"/>
    <s v="Sumenep"/>
    <s v="Surabaya"/>
    <s v="Sumenep"/>
    <x v="1"/>
    <s v="Y"/>
    <s v="Y"/>
    <s v="Y"/>
    <s v="Y"/>
    <s v="N"/>
    <m/>
  </r>
  <r>
    <s v="A15"/>
    <x v="14"/>
    <s v="B257"/>
    <s v="KOTA KEDIRI"/>
    <x v="2"/>
    <x v="4"/>
    <s v="Surabaya"/>
    <s v="Kediri"/>
    <s v="Surabaya"/>
    <s v="Kediri"/>
    <x v="1"/>
    <s v="Y"/>
    <s v="Y"/>
    <s v="Y"/>
    <s v="Y"/>
    <s v="N"/>
    <s v="Up driver"/>
  </r>
  <r>
    <s v="A15"/>
    <x v="14"/>
    <s v="B258"/>
    <s v="KOTA BLITAR"/>
    <x v="2"/>
    <x v="4"/>
    <s v="Surabaya"/>
    <s v="Blitar"/>
    <s v="Surabaya"/>
    <s v="Blitar"/>
    <x v="1"/>
    <s v="N"/>
    <s v="N"/>
    <s v="N"/>
    <s v="N"/>
    <s v="N"/>
    <m/>
  </r>
  <r>
    <s v="A15"/>
    <x v="14"/>
    <s v="B259"/>
    <s v="KOTA MALANG"/>
    <x v="2"/>
    <x v="4"/>
    <s v="Surabaya"/>
    <s v="Malang"/>
    <s v="Surabaya"/>
    <s v="Malang"/>
    <x v="1"/>
    <s v="Y"/>
    <s v="Y"/>
    <s v="Y"/>
    <s v="Y"/>
    <s v="Y"/>
    <s v="Okejek, Nujek"/>
  </r>
  <r>
    <s v="A15"/>
    <x v="14"/>
    <s v="B260"/>
    <s v="KOTA PROBOLINGGO"/>
    <x v="2"/>
    <x v="4"/>
    <s v="Surabaya"/>
    <s v="Probolinggo"/>
    <s v="Surabaya"/>
    <s v="Probolinggo"/>
    <x v="1"/>
    <s v="Y"/>
    <s v="Y"/>
    <s v="Y"/>
    <s v="Y"/>
    <s v="N"/>
    <s v="Okejek"/>
  </r>
  <r>
    <s v="A15"/>
    <x v="14"/>
    <s v="B261"/>
    <s v="KOTA PASURUAN"/>
    <x v="2"/>
    <x v="4"/>
    <s v="Surabaya"/>
    <s v="Pasuruan"/>
    <s v="Surabaya"/>
    <s v="Pasuruan"/>
    <x v="1"/>
    <s v="Y"/>
    <s v="Y"/>
    <s v="Y"/>
    <s v="Y"/>
    <s v="Y"/>
    <s v="Nujek"/>
  </r>
  <r>
    <s v="A15"/>
    <x v="14"/>
    <s v="B262"/>
    <s v="KOTA MOJOKERTO"/>
    <x v="2"/>
    <x v="4"/>
    <s v="Surabaya"/>
    <s v="Mojokerto"/>
    <s v="Surabaya"/>
    <s v="Mojokerto"/>
    <x v="1"/>
    <s v="Y"/>
    <s v="Y"/>
    <s v="Y"/>
    <s v="Y"/>
    <s v="N"/>
    <m/>
  </r>
  <r>
    <s v="A15"/>
    <x v="14"/>
    <s v="B263"/>
    <s v="KOTA MADIUN"/>
    <x v="2"/>
    <x v="4"/>
    <s v="Surabaya"/>
    <s v="Madiun"/>
    <s v="Surabaya"/>
    <s v="Madiun"/>
    <x v="1"/>
    <s v="Y"/>
    <s v="Y"/>
    <s v="Y"/>
    <s v="Y"/>
    <s v="Y"/>
    <s v="Revo/Up driver"/>
  </r>
  <r>
    <s v="A15"/>
    <x v="14"/>
    <s v="B264"/>
    <s v="KOTA SURABAYA"/>
    <x v="2"/>
    <x v="4"/>
    <s v="Surabaya"/>
    <s v="Surabaya"/>
    <s v="Surabaya"/>
    <s v="Surabaya"/>
    <x v="1"/>
    <s v="Y"/>
    <s v="Y"/>
    <s v="Y"/>
    <s v="Y"/>
    <s v="Y"/>
    <s v="Nujek"/>
  </r>
  <r>
    <s v="A15"/>
    <x v="14"/>
    <s v="B265"/>
    <s v="KOTA BATU"/>
    <x v="2"/>
    <x v="4"/>
    <s v="Surabaya"/>
    <s v="Batu"/>
    <s v="Surabaya"/>
    <s v="Batu"/>
    <x v="1"/>
    <s v="Y"/>
    <s v="Y"/>
    <s v="Y"/>
    <s v="Y"/>
    <s v="N"/>
    <m/>
  </r>
  <r>
    <s v="A16"/>
    <x v="15"/>
    <s v="B266"/>
    <s v="PANDEGLANG"/>
    <x v="1"/>
    <x v="1"/>
    <s v="Jakarta"/>
    <s v="Serang"/>
    <m/>
    <m/>
    <x v="0"/>
    <m/>
    <m/>
    <m/>
    <m/>
    <m/>
    <m/>
  </r>
  <r>
    <s v="A16"/>
    <x v="15"/>
    <s v="B267"/>
    <s v="LEBAK"/>
    <x v="1"/>
    <x v="1"/>
    <s v="Jakarta"/>
    <s v="Jakarta"/>
    <m/>
    <m/>
    <x v="0"/>
    <m/>
    <m/>
    <m/>
    <m/>
    <m/>
    <m/>
  </r>
  <r>
    <s v="A16"/>
    <x v="15"/>
    <s v="B268"/>
    <s v="TANGERANG"/>
    <x v="1"/>
    <x v="1"/>
    <s v="Jakarta"/>
    <s v="Tangerang"/>
    <m/>
    <m/>
    <x v="1"/>
    <m/>
    <m/>
    <m/>
    <m/>
    <m/>
    <m/>
  </r>
  <r>
    <s v="A16"/>
    <x v="15"/>
    <s v="B269"/>
    <s v="SERANG"/>
    <x v="1"/>
    <x v="1"/>
    <s v="Jakarta"/>
    <s v="Serang"/>
    <m/>
    <m/>
    <x v="1"/>
    <m/>
    <m/>
    <m/>
    <m/>
    <m/>
    <m/>
  </r>
  <r>
    <s v="A16"/>
    <x v="15"/>
    <s v="B270"/>
    <s v="KOTA TANGERANG"/>
    <x v="1"/>
    <x v="1"/>
    <s v="Jakarta"/>
    <s v="Tangerang"/>
    <m/>
    <m/>
    <x v="1"/>
    <m/>
    <m/>
    <m/>
    <m/>
    <m/>
    <m/>
  </r>
  <r>
    <s v="A16"/>
    <x v="15"/>
    <s v="B271"/>
    <s v="KOTA CILEGON"/>
    <x v="1"/>
    <x v="1"/>
    <s v="Jakarta"/>
    <s v="Cilegon"/>
    <m/>
    <m/>
    <x v="1"/>
    <m/>
    <m/>
    <m/>
    <m/>
    <m/>
    <m/>
  </r>
  <r>
    <s v="A16"/>
    <x v="15"/>
    <s v="B272"/>
    <s v="KOTA SERANG"/>
    <x v="1"/>
    <x v="1"/>
    <s v="Jakarta"/>
    <s v="Serang"/>
    <m/>
    <m/>
    <x v="1"/>
    <m/>
    <m/>
    <m/>
    <m/>
    <m/>
    <m/>
  </r>
  <r>
    <s v="A16"/>
    <x v="15"/>
    <s v="B273"/>
    <s v="KOTA TANGERANG SELATAN"/>
    <x v="1"/>
    <x v="1"/>
    <s v="Jakarta"/>
    <s v="Tangerang"/>
    <m/>
    <m/>
    <x v="1"/>
    <m/>
    <m/>
    <m/>
    <m/>
    <m/>
    <m/>
  </r>
  <r>
    <s v="A17"/>
    <x v="16"/>
    <s v="B274"/>
    <s v="JEMBRANA"/>
    <x v="2"/>
    <x v="5"/>
    <s v="Bali"/>
    <s v="Jembrana"/>
    <s v="Bali"/>
    <s v="JEM"/>
    <x v="1"/>
    <s v="N"/>
    <s v="N"/>
    <s v="Y"/>
    <s v="Y"/>
    <s v="N"/>
    <m/>
  </r>
  <r>
    <s v="A17"/>
    <x v="16"/>
    <s v="B275"/>
    <s v="TABANAN"/>
    <x v="2"/>
    <x v="5"/>
    <s v="Bali"/>
    <s v="Tabanan"/>
    <s v="Bali"/>
    <s v="TAB"/>
    <x v="1"/>
    <s v="Y"/>
    <s v="Y"/>
    <s v="Y"/>
    <s v="Y"/>
    <s v="N"/>
    <m/>
  </r>
  <r>
    <s v="A17"/>
    <x v="16"/>
    <s v="B276"/>
    <s v="BADUNG"/>
    <x v="2"/>
    <x v="5"/>
    <s v="Bali"/>
    <s v="Badung"/>
    <s v="Bali"/>
    <s v="BAD"/>
    <x v="1"/>
    <s v="Y"/>
    <s v="Y"/>
    <s v="Y"/>
    <s v="Y"/>
    <s v="Y"/>
    <s v="Bago"/>
  </r>
  <r>
    <s v="A17"/>
    <x v="16"/>
    <s v="B277"/>
    <s v="GIANYAR"/>
    <x v="2"/>
    <x v="5"/>
    <s v="Bali"/>
    <s v="Gianyar"/>
    <s v="Bali"/>
    <s v="GIA"/>
    <x v="1"/>
    <s v="Y"/>
    <s v="Y"/>
    <s v="Y"/>
    <s v="Y"/>
    <s v="Y"/>
    <s v="Bago"/>
  </r>
  <r>
    <s v="A17"/>
    <x v="16"/>
    <s v="B278"/>
    <s v="KLUNGKUNG"/>
    <x v="2"/>
    <x v="5"/>
    <s v="Bali"/>
    <s v="Klungkung"/>
    <s v="Bali"/>
    <s v="KLG"/>
    <x v="1"/>
    <s v="Y"/>
    <s v="Y"/>
    <s v="Y"/>
    <s v="Y"/>
    <s v="N"/>
    <m/>
  </r>
  <r>
    <s v="A17"/>
    <x v="16"/>
    <s v="B279"/>
    <s v="BANGLI"/>
    <x v="2"/>
    <x v="5"/>
    <s v="Bali"/>
    <s v="Bangli"/>
    <s v="Bali"/>
    <s v="BAN"/>
    <x v="1"/>
    <s v="N"/>
    <s v="N"/>
    <s v="N"/>
    <s v="N"/>
    <s v="N"/>
    <m/>
  </r>
  <r>
    <s v="A17"/>
    <x v="16"/>
    <s v="B280"/>
    <s v="KARANGASEM"/>
    <x v="2"/>
    <x v="5"/>
    <s v="Bali"/>
    <s v="Karangasem"/>
    <s v="Bali"/>
    <s v="KSM"/>
    <x v="1"/>
    <s v="N"/>
    <s v="N"/>
    <s v="N"/>
    <s v="N"/>
    <s v="N"/>
    <m/>
  </r>
  <r>
    <s v="A17"/>
    <x v="16"/>
    <s v="B281"/>
    <s v="BULELENG"/>
    <x v="2"/>
    <x v="5"/>
    <s v="Bali"/>
    <s v="Buleleng"/>
    <s v="Bali"/>
    <s v="BUL"/>
    <x v="1"/>
    <s v="Y"/>
    <s v="Y"/>
    <s v="Y"/>
    <s v="Y"/>
    <s v="N"/>
    <m/>
  </r>
  <r>
    <s v="A17"/>
    <x v="16"/>
    <s v="B282"/>
    <s v="KOTA DENPASAR"/>
    <x v="2"/>
    <x v="5"/>
    <s v="Bali"/>
    <s v="Denpasar"/>
    <s v="Bali"/>
    <s v="DPS"/>
    <x v="1"/>
    <s v="Y"/>
    <s v="Y"/>
    <s v="Y"/>
    <s v="Y"/>
    <s v="Y"/>
    <s v="Bago"/>
  </r>
  <r>
    <s v="A18"/>
    <x v="17"/>
    <s v="B283"/>
    <s v="LOMBOK BARAT"/>
    <x v="2"/>
    <x v="5"/>
    <s v="Mataram"/>
    <s v="Gerung"/>
    <s v="Mataram"/>
    <s v="GRG"/>
    <x v="1"/>
    <s v="Y"/>
    <s v="Y"/>
    <s v="Y"/>
    <s v="Y"/>
    <s v="Y"/>
    <s v="Joki, Jelap Express"/>
  </r>
  <r>
    <s v="A18"/>
    <x v="17"/>
    <s v="B284"/>
    <s v="LOMBOK TENGAH"/>
    <x v="2"/>
    <x v="5"/>
    <s v="Mataram"/>
    <s v="Praya"/>
    <s v="Mataram"/>
    <s v="PYA"/>
    <x v="1"/>
    <s v="N"/>
    <s v="N"/>
    <s v="N"/>
    <s v="N"/>
    <s v="Y"/>
    <s v="Ojek Praya"/>
  </r>
  <r>
    <s v="A18"/>
    <x v="17"/>
    <s v="B285"/>
    <s v="LOMBOK TIMUR"/>
    <x v="2"/>
    <x v="5"/>
    <s v="Mataram"/>
    <s v="Selong"/>
    <s v="Mataram"/>
    <s v="SLG"/>
    <x v="1"/>
    <s v="N"/>
    <s v="N"/>
    <s v="N"/>
    <s v="N"/>
    <s v="Y"/>
    <s v="Gerus"/>
  </r>
  <r>
    <s v="A18"/>
    <x v="17"/>
    <s v="B286"/>
    <s v="SUMBAWA"/>
    <x v="2"/>
    <x v="5"/>
    <s v="Sumbawa Besar"/>
    <s v="Sumbawa Besar"/>
    <s v="Sumbawa Besar"/>
    <s v="SMB"/>
    <x v="1"/>
    <s v="N"/>
    <s v="N"/>
    <s v="N"/>
    <s v="N"/>
    <s v="Y"/>
    <s v="MyJek"/>
  </r>
  <r>
    <s v="A18"/>
    <x v="17"/>
    <s v="B287"/>
    <s v="DOMPU"/>
    <x v="2"/>
    <x v="5"/>
    <s v="Bima"/>
    <s v="Bima"/>
    <s v="Bima"/>
    <s v="BMU"/>
    <x v="1"/>
    <s v="N"/>
    <s v="N"/>
    <s v="N"/>
    <s v="N"/>
    <s v="Y"/>
    <m/>
  </r>
  <r>
    <s v="A18"/>
    <x v="17"/>
    <s v="B288"/>
    <s v="BIMA"/>
    <x v="2"/>
    <x v="5"/>
    <s v="Bima"/>
    <s v="Bima"/>
    <s v="Bima"/>
    <s v="BMU"/>
    <x v="1"/>
    <s v="N"/>
    <s v="N"/>
    <s v="N"/>
    <s v="N"/>
    <s v="Y"/>
    <m/>
  </r>
  <r>
    <s v="A18"/>
    <x v="17"/>
    <s v="B289"/>
    <s v="SUMBAWA BARAT"/>
    <x v="2"/>
    <x v="5"/>
    <s v="N"/>
    <s v="N"/>
    <s v="N"/>
    <s v="N"/>
    <x v="0"/>
    <s v="N"/>
    <s v="N"/>
    <s v="N"/>
    <s v="N"/>
    <s v="N"/>
    <m/>
  </r>
  <r>
    <s v="A18"/>
    <x v="17"/>
    <s v="B290"/>
    <s v="LOMBOK UTARA"/>
    <x v="2"/>
    <x v="5"/>
    <s v="Mataram"/>
    <s v="Tanjung"/>
    <s v="Mataram"/>
    <s v="TJG"/>
    <x v="1"/>
    <s v="N"/>
    <s v="N"/>
    <s v="N"/>
    <s v="N"/>
    <s v="N"/>
    <m/>
  </r>
  <r>
    <s v="A18"/>
    <x v="17"/>
    <s v="B291"/>
    <s v="KOTA MATARAM"/>
    <x v="2"/>
    <x v="5"/>
    <s v="Mataram"/>
    <s v="Mataram"/>
    <s v="Mataram"/>
    <s v="AMI"/>
    <x v="1"/>
    <s v="Y"/>
    <s v="N"/>
    <s v="Y"/>
    <s v="Y"/>
    <s v="Y"/>
    <s v="Joki"/>
  </r>
  <r>
    <s v="A18"/>
    <x v="17"/>
    <s v="B292"/>
    <s v="KOTA BIMA"/>
    <x v="2"/>
    <x v="5"/>
    <s v="Bima"/>
    <s v="Bima"/>
    <s v="Bima"/>
    <s v="BMU"/>
    <x v="1"/>
    <s v="N"/>
    <s v="N"/>
    <s v="N"/>
    <s v="N"/>
    <s v="Y"/>
    <m/>
  </r>
  <r>
    <s v="A19"/>
    <x v="18"/>
    <s v="B293"/>
    <s v="SUMBA BARAT"/>
    <x v="2"/>
    <x v="5"/>
    <s v="N"/>
    <s v="N"/>
    <s v="N"/>
    <s v="N"/>
    <x v="0"/>
    <s v="N"/>
    <s v="N"/>
    <s v="N"/>
    <m/>
    <m/>
    <m/>
  </r>
  <r>
    <s v="A19"/>
    <x v="18"/>
    <s v="B294"/>
    <s v="SUMBA TIMUR"/>
    <x v="2"/>
    <x v="5"/>
    <s v="N"/>
    <s v="N"/>
    <s v="N"/>
    <s v="N"/>
    <x v="0"/>
    <s v="N"/>
    <s v="N"/>
    <s v="N"/>
    <m/>
    <m/>
    <m/>
  </r>
  <r>
    <s v="A19"/>
    <x v="18"/>
    <s v="B295"/>
    <s v="KUPANG"/>
    <x v="2"/>
    <x v="5"/>
    <s v="Kupang"/>
    <s v="Kabupaten Kupang"/>
    <s v="Kupang"/>
    <s v="KKP"/>
    <x v="1"/>
    <s v="N"/>
    <s v="N"/>
    <s v="N"/>
    <s v="N"/>
    <s v="Y"/>
    <m/>
  </r>
  <r>
    <s v="A19"/>
    <x v="18"/>
    <s v="B296"/>
    <s v="TIMOR TENGAH SELATAN"/>
    <x v="2"/>
    <x v="5"/>
    <s v="Kupang"/>
    <s v="Timor Tengah Selatan"/>
    <s v="Kupang"/>
    <s v="TTS"/>
    <x v="1"/>
    <s v="N"/>
    <s v="N"/>
    <s v="N"/>
    <s v="N"/>
    <s v="N"/>
    <m/>
  </r>
  <r>
    <s v="A19"/>
    <x v="18"/>
    <s v="B297"/>
    <s v="TIMOR TENGAH UTARA"/>
    <x v="2"/>
    <x v="5"/>
    <s v="N"/>
    <s v="N"/>
    <s v="N"/>
    <s v="N"/>
    <x v="0"/>
    <s v="N"/>
    <s v="N"/>
    <s v="N"/>
    <s v="N"/>
    <s v="N"/>
    <m/>
  </r>
  <r>
    <s v="A19"/>
    <x v="18"/>
    <s v="B298"/>
    <s v="BELU"/>
    <x v="2"/>
    <x v="5"/>
    <s v="N"/>
    <s v="N"/>
    <s v="N"/>
    <s v="N"/>
    <x v="0"/>
    <s v="N"/>
    <s v="N"/>
    <s v="N"/>
    <s v="N"/>
    <s v="N"/>
    <m/>
  </r>
  <r>
    <s v="A19"/>
    <x v="18"/>
    <s v="B299"/>
    <s v="ALOR"/>
    <x v="2"/>
    <x v="5"/>
    <s v="N"/>
    <s v="N"/>
    <s v="N"/>
    <s v="N"/>
    <x v="0"/>
    <s v="N"/>
    <s v="N"/>
    <s v="N"/>
    <s v="N"/>
    <s v="N"/>
    <m/>
  </r>
  <r>
    <s v="A19"/>
    <x v="18"/>
    <s v="B300"/>
    <s v="LEMBATA"/>
    <x v="2"/>
    <x v="5"/>
    <s v="N"/>
    <s v="N"/>
    <s v="N"/>
    <s v="N"/>
    <x v="0"/>
    <s v="N"/>
    <s v="N"/>
    <s v="N"/>
    <s v="N"/>
    <m/>
    <m/>
  </r>
  <r>
    <s v="A19"/>
    <x v="18"/>
    <s v="B301"/>
    <s v="FLORES TIMUR"/>
    <x v="2"/>
    <x v="5"/>
    <s v="N"/>
    <s v="N"/>
    <s v="N"/>
    <s v="N"/>
    <x v="0"/>
    <s v="N"/>
    <s v="N"/>
    <s v="N"/>
    <s v="N"/>
    <m/>
    <m/>
  </r>
  <r>
    <s v="A19"/>
    <x v="18"/>
    <s v="B302"/>
    <s v="SIKKA"/>
    <x v="2"/>
    <x v="5"/>
    <s v="N"/>
    <s v="N"/>
    <s v="N"/>
    <s v="N"/>
    <x v="0"/>
    <s v="N"/>
    <s v="N"/>
    <s v="N"/>
    <s v="N"/>
    <m/>
    <m/>
  </r>
  <r>
    <s v="A19"/>
    <x v="18"/>
    <s v="B303"/>
    <s v="ENDE"/>
    <x v="2"/>
    <x v="5"/>
    <s v="N"/>
    <s v="N"/>
    <s v="N"/>
    <s v="N"/>
    <x v="0"/>
    <s v="N"/>
    <s v="N"/>
    <s v="N"/>
    <s v="N"/>
    <m/>
    <m/>
  </r>
  <r>
    <s v="A19"/>
    <x v="18"/>
    <s v="B304"/>
    <s v="NGADA"/>
    <x v="2"/>
    <x v="5"/>
    <s v="N"/>
    <s v="N"/>
    <s v="N"/>
    <s v="N"/>
    <x v="0"/>
    <s v="N"/>
    <s v="N"/>
    <s v="N"/>
    <s v="N"/>
    <m/>
    <m/>
  </r>
  <r>
    <s v="A19"/>
    <x v="18"/>
    <s v="B305"/>
    <s v="MANGGARAI"/>
    <x v="2"/>
    <x v="5"/>
    <s v="Labuan Bajo"/>
    <s v="Roteng"/>
    <s v="Labuan Bajo"/>
    <s v="N"/>
    <x v="1"/>
    <s v="N"/>
    <s v="N"/>
    <s v="N"/>
    <s v="N"/>
    <s v="Y"/>
    <m/>
  </r>
  <r>
    <s v="A19"/>
    <x v="18"/>
    <s v="B306"/>
    <s v="ROTE NDAO"/>
    <x v="2"/>
    <x v="5"/>
    <s v="N"/>
    <s v="N"/>
    <s v="N"/>
    <s v="N"/>
    <x v="0"/>
    <s v="N"/>
    <s v="N"/>
    <s v="N"/>
    <s v="N"/>
    <m/>
    <m/>
  </r>
  <r>
    <s v="A19"/>
    <x v="18"/>
    <s v="B307"/>
    <s v="MANGGARAI BARAT"/>
    <x v="2"/>
    <x v="5"/>
    <s v="Labuan Bajo"/>
    <s v="Labuan Bajo"/>
    <s v="Labuan Bajo"/>
    <s v="LBJ"/>
    <x v="1"/>
    <s v="N"/>
    <s v="N"/>
    <s v="N"/>
    <s v="N"/>
    <s v="Y"/>
    <m/>
  </r>
  <r>
    <s v="A19"/>
    <x v="18"/>
    <s v="B308"/>
    <s v="SUMBA TENGAH"/>
    <x v="2"/>
    <x v="5"/>
    <s v="N"/>
    <s v="N"/>
    <s v="N"/>
    <s v="N"/>
    <x v="0"/>
    <s v="N"/>
    <s v="N"/>
    <s v="N"/>
    <m/>
    <m/>
    <m/>
  </r>
  <r>
    <s v="A19"/>
    <x v="18"/>
    <s v="B309"/>
    <s v="SUMBA BARAT DAYA"/>
    <x v="2"/>
    <x v="5"/>
    <s v="N"/>
    <s v="N"/>
    <s v="N"/>
    <s v="N"/>
    <x v="0"/>
    <s v="N"/>
    <s v="N"/>
    <s v="N"/>
    <m/>
    <m/>
    <m/>
  </r>
  <r>
    <s v="A19"/>
    <x v="18"/>
    <s v="B310"/>
    <s v="NAGEKEO"/>
    <x v="2"/>
    <x v="5"/>
    <s v="N"/>
    <s v="N"/>
    <s v="N"/>
    <s v="N"/>
    <x v="0"/>
    <s v="N"/>
    <s v="N"/>
    <s v="N"/>
    <m/>
    <m/>
    <m/>
  </r>
  <r>
    <s v="A19"/>
    <x v="18"/>
    <s v="B311"/>
    <s v="MANGGARAI TIMUR"/>
    <x v="2"/>
    <x v="5"/>
    <s v="N"/>
    <s v="N"/>
    <s v="N"/>
    <s v="N"/>
    <x v="0"/>
    <s v="N"/>
    <s v="N"/>
    <s v="N"/>
    <m/>
    <m/>
    <m/>
  </r>
  <r>
    <s v="A19"/>
    <x v="18"/>
    <s v="B312"/>
    <s v="SABU RAIJUA"/>
    <x v="2"/>
    <x v="5"/>
    <s v="N"/>
    <s v="N"/>
    <s v="N"/>
    <s v="N"/>
    <x v="0"/>
    <s v="N"/>
    <s v="N"/>
    <s v="N"/>
    <m/>
    <m/>
    <m/>
  </r>
  <r>
    <s v="A19"/>
    <x v="18"/>
    <s v="B313"/>
    <s v="MALAKA"/>
    <x v="2"/>
    <x v="5"/>
    <s v="N"/>
    <s v="N"/>
    <s v="N"/>
    <s v="N"/>
    <x v="0"/>
    <s v="N"/>
    <s v="N"/>
    <s v="N"/>
    <m/>
    <m/>
    <m/>
  </r>
  <r>
    <s v="A19"/>
    <x v="18"/>
    <s v="B314"/>
    <s v="KOTA KUPANG"/>
    <x v="2"/>
    <x v="5"/>
    <s v="Kupang"/>
    <s v="Kupang"/>
    <s v="Kupang"/>
    <s v="KPG"/>
    <x v="1"/>
    <s v="N"/>
    <s v="N"/>
    <s v="N"/>
    <s v="N"/>
    <s v="Y"/>
    <m/>
  </r>
  <r>
    <s v="A20"/>
    <x v="19"/>
    <s v="B315"/>
    <s v="SAMBAS"/>
    <x v="2"/>
    <x v="6"/>
    <s v="Pontianak"/>
    <s v="Kabupaten Sambas"/>
    <s v="Pontianak"/>
    <s v="Kabupaten Sambas"/>
    <x v="0"/>
    <s v="N"/>
    <s v="N"/>
    <s v="N"/>
    <s v="N"/>
    <s v="N"/>
    <m/>
  </r>
  <r>
    <s v="A20"/>
    <x v="19"/>
    <s v="B316"/>
    <s v="BENGKAYANG"/>
    <x v="2"/>
    <x v="6"/>
    <s v="Pontianak"/>
    <s v="Kabupaten Bengkayang"/>
    <s v="Pontianak"/>
    <s v="Kabupaten Bengkayang"/>
    <x v="0"/>
    <s v="N"/>
    <s v="N"/>
    <s v="N"/>
    <s v="N"/>
    <s v="N"/>
    <m/>
  </r>
  <r>
    <s v="A20"/>
    <x v="19"/>
    <s v="B317"/>
    <s v="LANDAK"/>
    <x v="2"/>
    <x v="6"/>
    <s v="Pontianak"/>
    <s v="Kabupaten Landak"/>
    <s v="Pontianak"/>
    <s v="Kabupaten Landak"/>
    <x v="0"/>
    <s v="N"/>
    <s v="N"/>
    <s v="N"/>
    <s v="N"/>
    <s v="N"/>
    <m/>
  </r>
  <r>
    <s v="A20"/>
    <x v="19"/>
    <s v="B318"/>
    <s v="MEMPAWAH"/>
    <x v="2"/>
    <x v="6"/>
    <s v="Pontianak"/>
    <s v="Kabupaten Kubu Raya"/>
    <s v="Pontianak"/>
    <s v="Kabupaten Kubu Raya"/>
    <x v="0"/>
    <s v="N"/>
    <s v="N"/>
    <s v="N"/>
    <s v="N"/>
    <s v="N"/>
    <m/>
  </r>
  <r>
    <s v="A20"/>
    <x v="19"/>
    <s v="B319"/>
    <s v="SANGGAU"/>
    <x v="2"/>
    <x v="6"/>
    <s v="N"/>
    <s v="N"/>
    <s v="Pontianak"/>
    <s v="Kabupaten Sanggau"/>
    <x v="0"/>
    <s v="N"/>
    <s v="N"/>
    <s v="N"/>
    <s v="N"/>
    <s v="N"/>
    <m/>
  </r>
  <r>
    <s v="A20"/>
    <x v="19"/>
    <s v="B320"/>
    <s v="KETAPANG"/>
    <x v="2"/>
    <x v="6"/>
    <s v="Pontianak"/>
    <s v="Ketapang"/>
    <s v="Pontianak"/>
    <s v="Kabupaten Ketapang"/>
    <x v="1"/>
    <s v="N"/>
    <s v="N"/>
    <s v="N"/>
    <s v="N"/>
    <s v="Y"/>
    <s v="Kojek"/>
  </r>
  <r>
    <s v="A20"/>
    <x v="19"/>
    <s v="B321"/>
    <s v="SINTANG"/>
    <x v="2"/>
    <x v="6"/>
    <s v="N"/>
    <s v="N"/>
    <s v="Pontianak"/>
    <s v="Kabupaten Sintang"/>
    <x v="0"/>
    <s v="N"/>
    <s v="N"/>
    <s v="N"/>
    <s v="N"/>
    <s v="N"/>
    <m/>
  </r>
  <r>
    <s v="A20"/>
    <x v="19"/>
    <s v="B322"/>
    <s v="KAPUAS HULU"/>
    <x v="2"/>
    <x v="6"/>
    <s v="N"/>
    <s v="N"/>
    <s v="Pontianak"/>
    <s v="Kabupaten Kapuas Hulu"/>
    <x v="0"/>
    <s v="N"/>
    <s v="N"/>
    <s v="N"/>
    <s v="N"/>
    <s v="N"/>
    <m/>
  </r>
  <r>
    <s v="A20"/>
    <x v="19"/>
    <s v="B323"/>
    <s v="SEKADAU"/>
    <x v="2"/>
    <x v="6"/>
    <s v="N"/>
    <s v="N"/>
    <s v="Pontianak"/>
    <s v="Kabupaten Sekadau"/>
    <x v="0"/>
    <s v="N"/>
    <s v="N"/>
    <s v="N"/>
    <s v="N"/>
    <s v="N"/>
    <m/>
  </r>
  <r>
    <s v="A20"/>
    <x v="19"/>
    <s v="B324"/>
    <s v="MELAWI"/>
    <x v="2"/>
    <x v="6"/>
    <s v="N"/>
    <s v="N"/>
    <s v="Pontianak"/>
    <s v="Kabupaten Melawi"/>
    <x v="0"/>
    <s v="N"/>
    <s v="N"/>
    <s v="N"/>
    <s v="N"/>
    <s v="N"/>
    <m/>
  </r>
  <r>
    <s v="A20"/>
    <x v="19"/>
    <s v="B325"/>
    <s v="KAYONG UTARA"/>
    <x v="2"/>
    <x v="6"/>
    <s v="N"/>
    <s v="N"/>
    <s v="Pontianak"/>
    <s v="Kabupaten Kayong Utara"/>
    <x v="0"/>
    <s v="N"/>
    <s v="N"/>
    <s v="N"/>
    <s v="N"/>
    <s v="N"/>
    <m/>
  </r>
  <r>
    <s v="A20"/>
    <x v="19"/>
    <s v="B326"/>
    <s v="KUBU RAYA"/>
    <x v="2"/>
    <x v="6"/>
    <s v="Pontianak"/>
    <s v="Kabupaten Kubu Raya"/>
    <s v="Pontianak"/>
    <s v="Kuburaya"/>
    <x v="1"/>
    <s v="Y"/>
    <s v="Y"/>
    <s v="Y"/>
    <s v="Y"/>
    <s v="Y"/>
    <s v="Maxim &amp; Ojek Bro"/>
  </r>
  <r>
    <s v="A20"/>
    <x v="19"/>
    <s v="B327"/>
    <s v="KOTA PONTIANAK"/>
    <x v="2"/>
    <x v="6"/>
    <s v="Pontianak"/>
    <s v="Pontianak"/>
    <s v="Pontianak"/>
    <s v="Pontianak"/>
    <x v="1"/>
    <s v="Y"/>
    <s v="Y"/>
    <s v="Y"/>
    <s v="Y"/>
    <s v="Y"/>
    <s v="Maxim &amp; Ojek Bro"/>
  </r>
  <r>
    <s v="A20"/>
    <x v="19"/>
    <s v="B328"/>
    <s v="KOTA SINGKAWANG"/>
    <x v="2"/>
    <x v="6"/>
    <s v="Pontianak"/>
    <s v="Singkawang"/>
    <s v="Pontianak"/>
    <s v="Singkawang"/>
    <x v="1"/>
    <s v="N"/>
    <s v="N"/>
    <s v="N"/>
    <s v="N"/>
    <s v="Y"/>
    <s v="Maxim"/>
  </r>
  <r>
    <s v="A21"/>
    <x v="20"/>
    <s v="B329"/>
    <s v="KOTAWARINGIN BARAT"/>
    <x v="2"/>
    <x v="6"/>
    <s v="Palangkaraya"/>
    <s v="Pangkalan Bun"/>
    <m/>
    <m/>
    <x v="1"/>
    <s v="N"/>
    <s v="N"/>
    <s v="N"/>
    <s v="N"/>
    <s v="Y"/>
    <s v="AmangOjek"/>
  </r>
  <r>
    <s v="A21"/>
    <x v="20"/>
    <s v="B330"/>
    <s v="KOTAWARINGIN TIMUR"/>
    <x v="2"/>
    <x v="6"/>
    <s v="Palangkaraya"/>
    <s v="Sampit"/>
    <m/>
    <m/>
    <x v="1"/>
    <s v="N"/>
    <s v="N"/>
    <s v="N"/>
    <s v="N"/>
    <s v="Y"/>
    <s v="Maxim"/>
  </r>
  <r>
    <s v="A21"/>
    <x v="20"/>
    <s v="B331"/>
    <s v="KAPUAS"/>
    <x v="2"/>
    <x v="6"/>
    <s v="N"/>
    <s v="N"/>
    <m/>
    <m/>
    <x v="0"/>
    <s v="N"/>
    <s v="N"/>
    <s v="N"/>
    <s v="N"/>
    <s v="N"/>
    <m/>
  </r>
  <r>
    <s v="A21"/>
    <x v="20"/>
    <s v="B332"/>
    <s v="BARITO SELATAN"/>
    <x v="2"/>
    <x v="6"/>
    <s v="N"/>
    <s v="N"/>
    <m/>
    <m/>
    <x v="0"/>
    <s v="N"/>
    <s v="N"/>
    <s v="N"/>
    <s v="N"/>
    <s v="N"/>
    <m/>
  </r>
  <r>
    <s v="A21"/>
    <x v="20"/>
    <s v="B333"/>
    <s v="BARITO UTARA"/>
    <x v="2"/>
    <x v="6"/>
    <s v="N"/>
    <s v="N"/>
    <m/>
    <m/>
    <x v="0"/>
    <s v="N"/>
    <s v="N"/>
    <s v="N"/>
    <s v="N"/>
    <s v="N"/>
    <m/>
  </r>
  <r>
    <s v="A21"/>
    <x v="20"/>
    <s v="B334"/>
    <s v="SUKAMARA"/>
    <x v="2"/>
    <x v="6"/>
    <s v="N"/>
    <s v="N"/>
    <m/>
    <m/>
    <x v="0"/>
    <s v="N"/>
    <s v="N"/>
    <s v="N"/>
    <s v="N"/>
    <s v="N"/>
    <m/>
  </r>
  <r>
    <s v="A21"/>
    <x v="20"/>
    <s v="B335"/>
    <s v="LAMANDAU"/>
    <x v="2"/>
    <x v="6"/>
    <s v="Palangkaraya"/>
    <s v="Palangkaraya"/>
    <m/>
    <m/>
    <x v="0"/>
    <s v="N"/>
    <s v="N"/>
    <s v="N"/>
    <s v="N"/>
    <s v="N"/>
    <m/>
  </r>
  <r>
    <s v="A21"/>
    <x v="20"/>
    <s v="B336"/>
    <s v="SERUYAN"/>
    <x v="2"/>
    <x v="6"/>
    <s v="N"/>
    <s v="N"/>
    <m/>
    <m/>
    <x v="0"/>
    <s v="N"/>
    <s v="N"/>
    <s v="N"/>
    <s v="N"/>
    <s v="N"/>
    <m/>
  </r>
  <r>
    <s v="A21"/>
    <x v="20"/>
    <s v="B337"/>
    <s v="KATINGAN"/>
    <x v="2"/>
    <x v="6"/>
    <s v="N"/>
    <s v="N"/>
    <m/>
    <m/>
    <x v="0"/>
    <s v="N"/>
    <s v="N"/>
    <s v="N"/>
    <s v="N"/>
    <s v="N"/>
    <m/>
  </r>
  <r>
    <s v="A21"/>
    <x v="20"/>
    <s v="B338"/>
    <s v="PULANG PISAU"/>
    <x v="2"/>
    <x v="6"/>
    <s v="Palangkaraya"/>
    <s v="Pulang Pisau"/>
    <m/>
    <m/>
    <x v="1"/>
    <s v="N"/>
    <s v="N"/>
    <s v="N"/>
    <s v="N"/>
    <s v="N"/>
    <m/>
  </r>
  <r>
    <s v="A21"/>
    <x v="20"/>
    <s v="B339"/>
    <s v="GUNUNG MAS"/>
    <x v="2"/>
    <x v="6"/>
    <s v="N"/>
    <s v="N"/>
    <m/>
    <m/>
    <x v="0"/>
    <s v="N"/>
    <s v="N"/>
    <s v="N"/>
    <s v="N"/>
    <s v="N"/>
    <m/>
  </r>
  <r>
    <s v="A21"/>
    <x v="20"/>
    <s v="B340"/>
    <s v="BARITO TIMUR"/>
    <x v="2"/>
    <x v="6"/>
    <s v="Banjarmasin"/>
    <s v="Tabalong"/>
    <m/>
    <m/>
    <x v="1"/>
    <s v="N"/>
    <s v="N"/>
    <s v="N"/>
    <s v="N"/>
    <s v="Y"/>
    <s v="IndoJek"/>
  </r>
  <r>
    <s v="A21"/>
    <x v="20"/>
    <s v="B341"/>
    <s v="MURUNG RAYA"/>
    <x v="2"/>
    <x v="6"/>
    <s v="N"/>
    <s v="N"/>
    <m/>
    <m/>
    <x v="0"/>
    <s v="N"/>
    <s v="N"/>
    <s v="N"/>
    <s v="N"/>
    <s v="N"/>
    <m/>
  </r>
  <r>
    <s v="A21"/>
    <x v="20"/>
    <s v="B342"/>
    <s v="KOTA PALANGKA RAYA"/>
    <x v="2"/>
    <x v="6"/>
    <s v="Palangkaraya"/>
    <s v="Palangkaraya"/>
    <m/>
    <m/>
    <x v="1"/>
    <s v="Y"/>
    <s v="N"/>
    <s v="Y"/>
    <s v="Y"/>
    <s v="Y"/>
    <s v="Maxim"/>
  </r>
  <r>
    <s v="A22"/>
    <x v="21"/>
    <s v="B343"/>
    <s v="TANAH LAUT"/>
    <x v="2"/>
    <x v="6"/>
    <s v="Banjarmasin"/>
    <s v="Tanah Laut"/>
    <m/>
    <m/>
    <x v="1"/>
    <s v="N"/>
    <s v="N"/>
    <s v="N"/>
    <s v="N"/>
    <s v="N"/>
    <m/>
  </r>
  <r>
    <s v="A22"/>
    <x v="21"/>
    <s v="B344"/>
    <s v="KOTABARU"/>
    <x v="2"/>
    <x v="6"/>
    <s v="Banjarmasin"/>
    <s v="Kota Baru"/>
    <m/>
    <m/>
    <x v="1"/>
    <s v="N"/>
    <s v="N"/>
    <s v="N"/>
    <s v="N"/>
    <s v="N"/>
    <m/>
  </r>
  <r>
    <s v="A22"/>
    <x v="21"/>
    <s v="B345"/>
    <s v="BANJAR"/>
    <x v="2"/>
    <x v="6"/>
    <s v="Banjarmasin"/>
    <s v="Banjar Kalsel"/>
    <m/>
    <m/>
    <x v="1"/>
    <s v="N"/>
    <s v="N"/>
    <s v="Y"/>
    <s v="Y"/>
    <s v="Y"/>
    <s v="Maxim"/>
  </r>
  <r>
    <s v="A22"/>
    <x v="21"/>
    <s v="B346"/>
    <s v="BARITO KUALA"/>
    <x v="2"/>
    <x v="6"/>
    <s v="Banjarmasin"/>
    <s v="Barito Kuala"/>
    <m/>
    <m/>
    <x v="1"/>
    <s v="N"/>
    <s v="N"/>
    <s v="Y"/>
    <s v="Y"/>
    <s v="N"/>
    <m/>
  </r>
  <r>
    <s v="A22"/>
    <x v="21"/>
    <s v="B347"/>
    <s v="TAPIN"/>
    <x v="2"/>
    <x v="6"/>
    <s v="Banjarmasin"/>
    <s v="Tapin"/>
    <m/>
    <m/>
    <x v="1"/>
    <s v="N"/>
    <s v="N"/>
    <s v="N"/>
    <s v="N"/>
    <s v="N"/>
    <m/>
  </r>
  <r>
    <s v="A22"/>
    <x v="21"/>
    <s v="B348"/>
    <s v="HULU SUNGAI SELATAN"/>
    <x v="2"/>
    <x v="6"/>
    <s v="Banjarmasin"/>
    <s v="Hulu Sungai"/>
    <m/>
    <m/>
    <x v="1"/>
    <s v="N"/>
    <s v="N"/>
    <s v="Y"/>
    <s v="Y"/>
    <s v="Y"/>
    <s v="IndoJek"/>
  </r>
  <r>
    <s v="A22"/>
    <x v="21"/>
    <s v="B349"/>
    <s v="HULU SUNGAI TENGAH"/>
    <x v="2"/>
    <x v="6"/>
    <s v="Banjarmasin"/>
    <s v="Hulu Sungai"/>
    <m/>
    <m/>
    <x v="1"/>
    <s v="N"/>
    <s v="N"/>
    <s v="N"/>
    <s v="N"/>
    <s v="Y"/>
    <s v="IndoJek"/>
  </r>
  <r>
    <s v="A22"/>
    <x v="21"/>
    <s v="B350"/>
    <s v="HULU SUNGAI UTARA"/>
    <x v="2"/>
    <x v="6"/>
    <s v="Banjarmasin"/>
    <s v="Hulu Sungai"/>
    <m/>
    <m/>
    <x v="1"/>
    <s v="N"/>
    <s v="N"/>
    <s v="N"/>
    <s v="N"/>
    <s v="Y"/>
    <s v="IndoJek"/>
  </r>
  <r>
    <s v="A22"/>
    <x v="21"/>
    <s v="B351"/>
    <s v="TABALONG"/>
    <x v="2"/>
    <x v="6"/>
    <s v="Banjarmasin"/>
    <s v="Tabalong"/>
    <m/>
    <m/>
    <x v="1"/>
    <s v="N"/>
    <s v="N"/>
    <s v="Y"/>
    <s v="Y"/>
    <s v="Y"/>
    <s v="IndoJek"/>
  </r>
  <r>
    <s v="A22"/>
    <x v="21"/>
    <s v="B352"/>
    <s v="TANAH BUMBU"/>
    <x v="2"/>
    <x v="6"/>
    <s v="Banjarmasin"/>
    <s v="Tanah Tumbu"/>
    <m/>
    <m/>
    <x v="1"/>
    <s v="Y"/>
    <s v="Y"/>
    <s v="Y"/>
    <s v="Y"/>
    <s v="N"/>
    <m/>
  </r>
  <r>
    <s v="A22"/>
    <x v="21"/>
    <s v="B353"/>
    <s v="BALANGAN"/>
    <x v="2"/>
    <x v="6"/>
    <s v="Banjarmasin"/>
    <s v="Balangan"/>
    <m/>
    <m/>
    <x v="1"/>
    <s v="N"/>
    <s v="N"/>
    <s v="N"/>
    <s v="N"/>
    <s v="Y"/>
    <s v="IndoJek"/>
  </r>
  <r>
    <s v="A22"/>
    <x v="21"/>
    <s v="B354"/>
    <s v="KOTA BANJARMASIN"/>
    <x v="2"/>
    <x v="6"/>
    <s v="Banjarmasin"/>
    <s v="Banjarmasin"/>
    <m/>
    <m/>
    <x v="1"/>
    <s v="Y"/>
    <s v="N"/>
    <s v="Y"/>
    <s v="Y"/>
    <s v="Y"/>
    <s v="Maxim, ONFO"/>
  </r>
  <r>
    <s v="A22"/>
    <x v="21"/>
    <s v="B355"/>
    <s v="KOTA BANJARBARU"/>
    <x v="2"/>
    <x v="6"/>
    <s v="Banjarmasin"/>
    <s v="Banjarbaru"/>
    <m/>
    <m/>
    <x v="1"/>
    <s v="Y"/>
    <s v="Y"/>
    <s v="Y"/>
    <s v="Y"/>
    <s v="Y"/>
    <m/>
  </r>
  <r>
    <s v="A23"/>
    <x v="22"/>
    <s v="B356"/>
    <s v="PASER"/>
    <x v="2"/>
    <x v="6"/>
    <s v="N"/>
    <s v="N"/>
    <s v="N"/>
    <s v="N"/>
    <x v="0"/>
    <s v="N"/>
    <s v="N"/>
    <s v="N"/>
    <s v="N"/>
    <s v="N"/>
    <m/>
  </r>
  <r>
    <s v="A23"/>
    <x v="22"/>
    <s v="B357"/>
    <s v="KUTAI BARAT"/>
    <x v="2"/>
    <x v="6"/>
    <s v="Balikpapan"/>
    <s v="Tenggarong"/>
    <s v="Samarinda"/>
    <s v="Tenggarong"/>
    <x v="1"/>
    <s v="Y"/>
    <s v="Y"/>
    <s v="Y"/>
    <s v="Y"/>
    <s v="Y"/>
    <s v="Maxim."/>
  </r>
  <r>
    <s v="A23"/>
    <x v="22"/>
    <s v="B358"/>
    <s v="KUTAI KARTANEGARA"/>
    <x v="2"/>
    <x v="6"/>
    <s v="Balikpapan"/>
    <s v="Kutai Kertanegara"/>
    <m/>
    <m/>
    <x v="0"/>
    <s v="N"/>
    <s v="N"/>
    <s v="N"/>
    <s v="N"/>
    <s v="N"/>
    <m/>
  </r>
  <r>
    <s v="A23"/>
    <x v="22"/>
    <s v="B359"/>
    <s v="KUTAI TIMUR"/>
    <x v="2"/>
    <x v="6"/>
    <s v="Balikpapan"/>
    <s v="Sangatta"/>
    <m/>
    <m/>
    <x v="1"/>
    <s v="N"/>
    <s v="N"/>
    <s v="N"/>
    <s v="N"/>
    <s v="N"/>
    <m/>
  </r>
  <r>
    <s v="A23"/>
    <x v="22"/>
    <s v="B360"/>
    <s v="BERAU"/>
    <x v="2"/>
    <x v="6"/>
    <s v="Balikpapan"/>
    <s v="Berau"/>
    <s v="Balikpapan"/>
    <s v="Berau"/>
    <x v="1"/>
    <s v="N"/>
    <s v="Y"/>
    <s v="Y"/>
    <s v="Y"/>
    <s v="Y"/>
    <m/>
  </r>
  <r>
    <s v="A23"/>
    <x v="22"/>
    <s v="B361"/>
    <s v="PENAJAM PASER UTARA"/>
    <x v="2"/>
    <x v="6"/>
    <s v="Balikpapan"/>
    <s v="Penajam Pasir Utara"/>
    <s v="Balikpapan"/>
    <s v="Balikpapan"/>
    <x v="1"/>
    <s v="N"/>
    <s v="N"/>
    <s v="N"/>
    <s v="N"/>
    <s v="N"/>
    <m/>
  </r>
  <r>
    <s v="A23"/>
    <x v="22"/>
    <s v="B362"/>
    <s v="MAHAKAM ULU"/>
    <x v="2"/>
    <x v="6"/>
    <s v="N"/>
    <s v="N"/>
    <s v="N"/>
    <s v="N"/>
    <x v="0"/>
    <s v="N"/>
    <s v="N"/>
    <s v="N"/>
    <s v="N"/>
    <s v="N"/>
    <m/>
  </r>
  <r>
    <s v="A23"/>
    <x v="22"/>
    <s v="B363"/>
    <s v="KOTA BALIKPAPAN"/>
    <x v="2"/>
    <x v="6"/>
    <s v="Balikpapan"/>
    <s v="Balikpapan"/>
    <s v="Balikpapan"/>
    <s v="Balikpapan"/>
    <x v="1"/>
    <s v="Y"/>
    <s v="Y"/>
    <s v="Y"/>
    <s v="Y"/>
    <s v="Y"/>
    <s v="Maxim"/>
  </r>
  <r>
    <s v="A23"/>
    <x v="22"/>
    <s v="B364"/>
    <s v="KOTA SAMARINDA"/>
    <x v="2"/>
    <x v="6"/>
    <s v="Balikpapan"/>
    <s v="Samarinda"/>
    <s v="Samarinda"/>
    <s v="Samarinda"/>
    <x v="1"/>
    <s v="Y"/>
    <s v="Y"/>
    <s v="Y"/>
    <s v="Y"/>
    <s v="Y"/>
    <s v="maxim,shoppe,bakusam,Kurir kuriran,speku."/>
  </r>
  <r>
    <s v="A23"/>
    <x v="22"/>
    <s v="B365"/>
    <s v="KOTA BONTANG"/>
    <x v="2"/>
    <x v="6"/>
    <s v="Balikpapan"/>
    <s v="Bontang"/>
    <s v="Balikpapan"/>
    <s v="Bontang"/>
    <x v="1"/>
    <s v="N"/>
    <s v="N"/>
    <s v="N"/>
    <s v="N"/>
    <s v="Y"/>
    <s v="Maxim, Nujek"/>
  </r>
  <r>
    <s v="A24"/>
    <x v="23"/>
    <s v="B366"/>
    <s v="MALINAU"/>
    <x v="2"/>
    <x v="6"/>
    <s v="N"/>
    <s v="N"/>
    <s v="N"/>
    <s v="N"/>
    <x v="0"/>
    <s v="N"/>
    <s v="N"/>
    <s v="N"/>
    <s v="N"/>
    <s v="Y"/>
    <m/>
  </r>
  <r>
    <s v="A24"/>
    <x v="23"/>
    <s v="B367"/>
    <s v="BULUNGAN"/>
    <x v="2"/>
    <x v="6"/>
    <s v="Tarakan"/>
    <s v="Tanjung Selor"/>
    <s v="Tarakan"/>
    <s v="Tanjung Selor"/>
    <x v="1"/>
    <s v="N"/>
    <s v="N"/>
    <s v="N"/>
    <s v="N"/>
    <s v="Y"/>
    <m/>
  </r>
  <r>
    <s v="A24"/>
    <x v="23"/>
    <s v="B368"/>
    <s v="TANA TIDUNG"/>
    <x v="2"/>
    <x v="6"/>
    <s v="N"/>
    <s v="N"/>
    <s v="N"/>
    <s v="N"/>
    <x v="0"/>
    <s v="N"/>
    <s v="N"/>
    <s v="N"/>
    <s v="N"/>
    <s v="N"/>
    <m/>
  </r>
  <r>
    <s v="A24"/>
    <x v="23"/>
    <s v="B369"/>
    <s v="NUNUKAN"/>
    <x v="2"/>
    <x v="6"/>
    <s v="N"/>
    <s v="N"/>
    <s v="N"/>
    <s v="N"/>
    <x v="0"/>
    <s v="N"/>
    <s v="N"/>
    <s v="N"/>
    <s v="N"/>
    <s v="Y"/>
    <m/>
  </r>
  <r>
    <s v="A24"/>
    <x v="23"/>
    <s v="B370"/>
    <s v="KOTA TARAKAN"/>
    <x v="2"/>
    <x v="6"/>
    <s v="Tarakan"/>
    <s v="Tarakan"/>
    <s v="Tarakan"/>
    <s v="Tarakan"/>
    <x v="1"/>
    <s v="Y"/>
    <s v="Y"/>
    <s v="Y"/>
    <s v="Y"/>
    <s v="Y"/>
    <s v="Maxim, Gobos"/>
  </r>
  <r>
    <s v="A25"/>
    <x v="24"/>
    <s v="B371"/>
    <s v="BOLAANG MONGONDOW"/>
    <x v="2"/>
    <x v="7"/>
    <s v="Kotamobagu"/>
    <s v="Bolaang Mongondow"/>
    <s v="Manado"/>
    <s v="KBG"/>
    <x v="1"/>
    <s v="N"/>
    <s v="N"/>
    <s v="N"/>
    <s v="N"/>
    <s v="Y"/>
    <s v="Bentor"/>
  </r>
  <r>
    <s v="A25"/>
    <x v="24"/>
    <s v="B372"/>
    <s v="MINAHASA"/>
    <x v="2"/>
    <x v="7"/>
    <s v="Manado"/>
    <s v="Minahasa"/>
    <s v="Manado"/>
    <s v="MHS"/>
    <x v="1"/>
    <s v="Y"/>
    <s v="Y"/>
    <s v="Y"/>
    <s v="Y"/>
    <s v="Y"/>
    <s v="jeriko,minion,indri"/>
  </r>
  <r>
    <s v="A25"/>
    <x v="24"/>
    <s v="B373"/>
    <s v="KEPULAUAN SANGIHE"/>
    <x v="2"/>
    <x v="7"/>
    <s v="N"/>
    <s v="N"/>
    <s v="N"/>
    <s v="N"/>
    <x v="0"/>
    <s v="N"/>
    <s v="N"/>
    <s v="N"/>
    <s v="N"/>
    <s v="Y"/>
    <s v="Opang"/>
  </r>
  <r>
    <s v="A25"/>
    <x v="24"/>
    <s v="B374"/>
    <s v="KEPULAUAN TALAUD"/>
    <x v="2"/>
    <x v="7"/>
    <s v="N"/>
    <s v="N"/>
    <s v="N"/>
    <s v="N"/>
    <x v="0"/>
    <s v="N"/>
    <s v="N"/>
    <s v="N"/>
    <s v="N"/>
    <s v="Y"/>
    <s v="Opang"/>
  </r>
  <r>
    <s v="A25"/>
    <x v="24"/>
    <s v="B375"/>
    <s v="MINAHASA SELATAN"/>
    <x v="2"/>
    <x v="7"/>
    <s v="Manado"/>
    <s v="Minahasa Selatan"/>
    <s v="Manado"/>
    <s v="MNS"/>
    <x v="1"/>
    <s v="Y"/>
    <s v="Y"/>
    <s v="Y"/>
    <s v="N"/>
    <s v="Y"/>
    <s v="jeriko,minion,indri"/>
  </r>
  <r>
    <s v="A25"/>
    <x v="24"/>
    <s v="B376"/>
    <s v="MINAHASA UTARA"/>
    <x v="2"/>
    <x v="7"/>
    <s v="Manado"/>
    <s v="Minahasa Utara"/>
    <s v="Manado"/>
    <s v="MHU"/>
    <x v="1"/>
    <s v="Y"/>
    <s v="Y"/>
    <s v="Y"/>
    <s v="Y"/>
    <s v="Y"/>
    <s v="jeriko,minion,indri"/>
  </r>
  <r>
    <s v="A25"/>
    <x v="24"/>
    <s v="B377"/>
    <s v="BOLAANG MONGONDOW UTARA"/>
    <x v="2"/>
    <x v="7"/>
    <s v="N"/>
    <s v="N"/>
    <s v="N"/>
    <s v="N"/>
    <x v="0"/>
    <s v="N"/>
    <s v="N"/>
    <s v="N"/>
    <s v="N"/>
    <s v="Y"/>
    <s v="Bentor"/>
  </r>
  <r>
    <s v="A25"/>
    <x v="24"/>
    <s v="B378"/>
    <s v="KEPULAUAN SIAU TAGULANDANG BIARO"/>
    <x v="2"/>
    <x v="7"/>
    <s v="N"/>
    <s v="N"/>
    <s v="N"/>
    <s v="N"/>
    <x v="0"/>
    <s v="N"/>
    <s v="N"/>
    <s v="N"/>
    <s v="N"/>
    <s v="N"/>
    <s v="-"/>
  </r>
  <r>
    <s v="A25"/>
    <x v="24"/>
    <s v="B379"/>
    <s v="MINAHASA TENGGARA"/>
    <x v="2"/>
    <x v="7"/>
    <s v="Manado"/>
    <s v="Minahasa Tenggara"/>
    <s v="N"/>
    <s v="N"/>
    <x v="1"/>
    <s v="N"/>
    <s v="N"/>
    <s v="N"/>
    <s v="N"/>
    <s v="Y"/>
    <s v="Opang"/>
  </r>
  <r>
    <s v="A25"/>
    <x v="24"/>
    <s v="B380"/>
    <s v="BOLAANG MONGONDOW SELATAN"/>
    <x v="2"/>
    <x v="7"/>
    <s v="Kotamobagu"/>
    <s v="Bolaang Mongondow Selatan"/>
    <s v="Manado"/>
    <s v="KBG"/>
    <x v="1"/>
    <s v="N"/>
    <s v="N"/>
    <s v="N"/>
    <s v="N"/>
    <s v="N"/>
    <s v="Bentor"/>
  </r>
  <r>
    <s v="A25"/>
    <x v="24"/>
    <s v="B381"/>
    <s v="BOLAANG MONGONDOW TIMUR"/>
    <x v="2"/>
    <x v="7"/>
    <s v="Kotamobagu"/>
    <s v="Bolaang Mongondow Timur"/>
    <s v="Manado"/>
    <s v="KBG"/>
    <x v="1"/>
    <s v="N"/>
    <s v="N"/>
    <s v="N"/>
    <s v="N"/>
    <s v="N"/>
    <s v="Bentor"/>
  </r>
  <r>
    <s v="A25"/>
    <x v="24"/>
    <s v="B382"/>
    <s v="KOTA MANADO"/>
    <x v="2"/>
    <x v="7"/>
    <s v="Manado"/>
    <s v="Manado"/>
    <s v="Manado"/>
    <s v="MDC"/>
    <x v="1"/>
    <s v="Y"/>
    <s v="Y"/>
    <s v="Y"/>
    <s v="Y"/>
    <s v="Y"/>
    <s v="Antar Jo,Hada,Minion &amp;Indri"/>
  </r>
  <r>
    <s v="A25"/>
    <x v="24"/>
    <s v="B383"/>
    <s v="KOTA BITUNG"/>
    <x v="2"/>
    <x v="7"/>
    <s v="Manado"/>
    <s v="Bitung"/>
    <s v="Manado"/>
    <s v="BIT"/>
    <x v="1"/>
    <s v="Y"/>
    <s v="Y"/>
    <s v="Y"/>
    <s v="Y"/>
    <s v="Y"/>
    <s v="Antar Jo,Hada,Minion &amp;Indri"/>
  </r>
  <r>
    <s v="A25"/>
    <x v="24"/>
    <s v="B384"/>
    <s v="KOTA TOMOHON"/>
    <x v="2"/>
    <x v="7"/>
    <s v="Manado"/>
    <s v="Tomohon"/>
    <s v="Manado"/>
    <s v="THN"/>
    <x v="1"/>
    <s v="Y"/>
    <s v="Y"/>
    <s v="Y"/>
    <s v="Y"/>
    <s v="Y"/>
    <s v="Antar Jo,Hada,Minion &amp;Indri"/>
  </r>
  <r>
    <s v="A25"/>
    <x v="24"/>
    <s v="B385"/>
    <s v="KOTA KOTAMOBAGU"/>
    <x v="2"/>
    <x v="7"/>
    <s v="Kotamobagu"/>
    <s v="Kotamobagu"/>
    <s v="Manado"/>
    <s v="KBG"/>
    <x v="1"/>
    <s v="Y"/>
    <s v="Y"/>
    <s v="N"/>
    <s v="N"/>
    <s v="Y"/>
    <s v="Okejek, OJek KTG, Opang"/>
  </r>
  <r>
    <s v="A26"/>
    <x v="25"/>
    <s v="B386"/>
    <s v="BANGGAI KEPULAUAN"/>
    <x v="2"/>
    <x v="7"/>
    <s v="N"/>
    <s v="N"/>
    <s v="N"/>
    <s v="N"/>
    <x v="0"/>
    <s v="N"/>
    <s v="city_name"/>
    <s v="N"/>
    <s v="N"/>
    <s v="N"/>
    <m/>
  </r>
  <r>
    <s v="A26"/>
    <x v="25"/>
    <s v="B387"/>
    <s v="BANGGAI"/>
    <x v="2"/>
    <x v="7"/>
    <s v="Palu"/>
    <s v="Banggai"/>
    <s v="Palu"/>
    <s v="BAN"/>
    <x v="1"/>
    <s v="N"/>
    <s v="N"/>
    <s v="N"/>
    <s v="N"/>
    <s v="Y"/>
    <s v="Draiv"/>
  </r>
  <r>
    <s v="A26"/>
    <x v="25"/>
    <s v="B388"/>
    <s v="MOROWALI"/>
    <x v="2"/>
    <x v="7"/>
    <s v="N"/>
    <s v="N"/>
    <s v="N"/>
    <s v="N"/>
    <x v="0"/>
    <s v="N"/>
    <s v="city_name"/>
    <s v="N"/>
    <s v="N"/>
    <s v="Y"/>
    <s v="Draiv"/>
  </r>
  <r>
    <s v="A26"/>
    <x v="25"/>
    <s v="B389"/>
    <s v="POSO"/>
    <x v="2"/>
    <x v="7"/>
    <s v="N"/>
    <s v="N"/>
    <s v="N"/>
    <s v="N"/>
    <x v="0"/>
    <s v="N"/>
    <s v="city_name"/>
    <s v="N"/>
    <s v="N"/>
    <s v="Y"/>
    <s v="Draiv"/>
  </r>
  <r>
    <s v="A26"/>
    <x v="25"/>
    <s v="B390"/>
    <s v="DONGGALA"/>
    <x v="2"/>
    <x v="7"/>
    <s v="Palu"/>
    <s v="Donggala A"/>
    <s v="N"/>
    <s v="N"/>
    <x v="1"/>
    <s v="Y"/>
    <s v="Y"/>
    <s v="Y"/>
    <s v="N"/>
    <s v="Y"/>
    <m/>
  </r>
  <r>
    <s v="A26"/>
    <x v="25"/>
    <s v="B391"/>
    <s v="TOLI-TOLI"/>
    <x v="2"/>
    <x v="7"/>
    <s v="N"/>
    <s v="N"/>
    <s v="N"/>
    <s v="N"/>
    <x v="0"/>
    <s v="N"/>
    <s v="city_name"/>
    <s v="N"/>
    <s v="N"/>
    <s v="N"/>
    <m/>
  </r>
  <r>
    <s v="A26"/>
    <x v="25"/>
    <s v="B392"/>
    <s v="BUOL"/>
    <x v="2"/>
    <x v="7"/>
    <s v="N"/>
    <s v="N"/>
    <s v="N"/>
    <s v="N"/>
    <x v="0"/>
    <s v="N"/>
    <s v="city_name"/>
    <s v="N"/>
    <s v="N"/>
    <s v="N"/>
    <m/>
  </r>
  <r>
    <s v="A26"/>
    <x v="25"/>
    <s v="B393"/>
    <s v="PARIGI MOUTONG"/>
    <x v="2"/>
    <x v="7"/>
    <s v="Palu"/>
    <s v="Parugi Moutong"/>
    <s v="N"/>
    <s v="N"/>
    <x v="1"/>
    <s v="Y"/>
    <s v="Y"/>
    <s v="Y"/>
    <s v="N"/>
    <s v="Y"/>
    <m/>
  </r>
  <r>
    <s v="A26"/>
    <x v="25"/>
    <s v="B394"/>
    <s v="TOJO UNA-UNA"/>
    <x v="2"/>
    <x v="7"/>
    <s v="N"/>
    <s v="N"/>
    <s v="N"/>
    <s v="N"/>
    <x v="0"/>
    <s v="N"/>
    <s v="city_name"/>
    <s v="N"/>
    <s v="N"/>
    <s v="N"/>
    <m/>
  </r>
  <r>
    <s v="A26"/>
    <x v="25"/>
    <s v="B395"/>
    <s v="SIGI"/>
    <x v="2"/>
    <x v="7"/>
    <s v="Palu"/>
    <s v="Sigi"/>
    <s v="Palu"/>
    <s v="SIG"/>
    <x v="1"/>
    <s v="Y"/>
    <s v="Y"/>
    <s v="Y"/>
    <s v="Y"/>
    <s v="Y"/>
    <m/>
  </r>
  <r>
    <s v="A26"/>
    <x v="25"/>
    <s v="B396"/>
    <s v="BANGGAI LAUT"/>
    <x v="2"/>
    <x v="7"/>
    <s v="N"/>
    <s v="N"/>
    <s v="N"/>
    <s v="N"/>
    <x v="0"/>
    <s v="N"/>
    <s v="city_name"/>
    <s v="N"/>
    <s v="N"/>
    <s v="N"/>
    <m/>
  </r>
  <r>
    <s v="A26"/>
    <x v="25"/>
    <s v="B397"/>
    <s v="MOROWALI UTARA"/>
    <x v="2"/>
    <x v="7"/>
    <s v="N"/>
    <s v="N"/>
    <s v="N"/>
    <s v="N"/>
    <x v="0"/>
    <s v="N"/>
    <s v="city_name"/>
    <s v="N"/>
    <s v="N"/>
    <s v="N"/>
    <m/>
  </r>
  <r>
    <s v="A26"/>
    <x v="25"/>
    <s v="B398"/>
    <s v="KOTA PALU"/>
    <x v="2"/>
    <x v="7"/>
    <s v="Palu"/>
    <s v="Palu"/>
    <s v="Palu"/>
    <s v="PLW"/>
    <x v="1"/>
    <s v="Y"/>
    <s v="Y"/>
    <s v="Y"/>
    <s v="Y"/>
    <s v="Y"/>
    <s v="Draiv, Taximo, Nujek, Get, Getjek"/>
  </r>
  <r>
    <s v="A27"/>
    <x v="26"/>
    <s v="B399"/>
    <s v="KEPULAUAN SELAYAR"/>
    <x v="2"/>
    <x v="7"/>
    <s v="N"/>
    <s v="N"/>
    <s v="N"/>
    <s v="N"/>
    <x v="0"/>
    <s v="N"/>
    <s v="N"/>
    <s v="N"/>
    <s v="N"/>
    <s v="N"/>
    <m/>
  </r>
  <r>
    <s v="A27"/>
    <x v="26"/>
    <s v="B400"/>
    <s v="BULUKUMBA"/>
    <x v="2"/>
    <x v="7"/>
    <s v="Makassar"/>
    <s v="Bulukumba"/>
    <s v="Makassar"/>
    <s v="BLK"/>
    <x v="1"/>
    <s v="N"/>
    <s v="N"/>
    <s v="N"/>
    <s v="N"/>
    <s v="N"/>
    <m/>
  </r>
  <r>
    <s v="A27"/>
    <x v="26"/>
    <s v="B401"/>
    <s v="BANTAENG"/>
    <x v="2"/>
    <x v="7"/>
    <s v="Makassar"/>
    <s v="Bantaeng"/>
    <s v="N"/>
    <s v="N"/>
    <x v="1"/>
    <s v="N"/>
    <s v="N"/>
    <s v="N"/>
    <s v="N"/>
    <s v="N"/>
    <m/>
  </r>
  <r>
    <s v="A27"/>
    <x v="26"/>
    <s v="B402"/>
    <s v="JENEPONTO"/>
    <x v="2"/>
    <x v="7"/>
    <s v="N"/>
    <s v="N"/>
    <s v="N"/>
    <s v="N"/>
    <x v="0"/>
    <s v="N"/>
    <s v="N"/>
    <s v="N"/>
    <s v="N"/>
    <s v="N"/>
    <m/>
  </r>
  <r>
    <s v="A27"/>
    <x v="26"/>
    <s v="B403"/>
    <s v="TAKALAR"/>
    <x v="2"/>
    <x v="7"/>
    <s v="Makassar"/>
    <s v="Takalar"/>
    <s v="Makassar"/>
    <s v="TKL"/>
    <x v="1"/>
    <s v="N"/>
    <s v="N"/>
    <s v="N"/>
    <s v="N"/>
    <s v="N"/>
    <m/>
  </r>
  <r>
    <s v="A27"/>
    <x v="26"/>
    <s v="B404"/>
    <s v="GOWA"/>
    <x v="2"/>
    <x v="7"/>
    <s v="Makassar"/>
    <s v="Gowa"/>
    <s v="Makassar"/>
    <s v="GOA"/>
    <x v="1"/>
    <s v="Y"/>
    <s v="Y"/>
    <s v="Y"/>
    <s v="Y"/>
    <s v="Y"/>
    <m/>
  </r>
  <r>
    <s v="A27"/>
    <x v="26"/>
    <s v="B405"/>
    <s v="SINJAI"/>
    <x v="2"/>
    <x v="7"/>
    <s v="N"/>
    <s v="N"/>
    <s v="N"/>
    <s v="N"/>
    <x v="0"/>
    <s v="N"/>
    <s v="N"/>
    <s v="N"/>
    <s v="N"/>
    <s v="N"/>
    <m/>
  </r>
  <r>
    <s v="A27"/>
    <x v="26"/>
    <s v="B406"/>
    <s v="MAROS"/>
    <x v="2"/>
    <x v="7"/>
    <s v="Makassar"/>
    <s v="Maros"/>
    <s v="Makassar"/>
    <s v="MRS"/>
    <x v="1"/>
    <s v="Y"/>
    <s v="Y"/>
    <s v="Y"/>
    <s v="Y"/>
    <s v="Y"/>
    <m/>
  </r>
  <r>
    <s v="A27"/>
    <x v="26"/>
    <s v="B407"/>
    <s v="PANGKAJENE DAN KEPULAUAN"/>
    <x v="2"/>
    <x v="7"/>
    <s v="Makassar"/>
    <s v="Pangkep"/>
    <s v="Makassar"/>
    <s v="PKJ"/>
    <x v="1"/>
    <s v="N"/>
    <s v="N"/>
    <s v="N"/>
    <s v="Y"/>
    <s v="N"/>
    <m/>
  </r>
  <r>
    <s v="A27"/>
    <x v="26"/>
    <s v="B408"/>
    <s v="BARRU"/>
    <x v="2"/>
    <x v="7"/>
    <s v="Makassar"/>
    <s v="Barru"/>
    <s v="Makassar"/>
    <s v="BAR"/>
    <x v="1"/>
    <s v="N"/>
    <s v="N"/>
    <s v="N"/>
    <s v="N"/>
    <s v="N"/>
    <m/>
  </r>
  <r>
    <s v="A27"/>
    <x v="26"/>
    <s v="B409"/>
    <s v="BONE"/>
    <x v="2"/>
    <x v="7"/>
    <s v="Makassar"/>
    <s v="Bone Bolango"/>
    <s v="Makassar"/>
    <s v="UPG"/>
    <x v="1"/>
    <s v="Y"/>
    <s v="Y"/>
    <s v="Y"/>
    <s v="Y"/>
    <s v="Y"/>
    <m/>
  </r>
  <r>
    <s v="A27"/>
    <x v="26"/>
    <s v="B410"/>
    <s v="SOPPENG"/>
    <x v="2"/>
    <x v="7"/>
    <s v="Makassar"/>
    <s v="Soppeng"/>
    <s v="N"/>
    <s v="N"/>
    <x v="1"/>
    <s v="Y"/>
    <s v="Y"/>
    <s v="N"/>
    <s v="N"/>
    <s v="N"/>
    <m/>
  </r>
  <r>
    <s v="A27"/>
    <x v="26"/>
    <s v="B411"/>
    <s v="WAJO"/>
    <x v="2"/>
    <x v="7"/>
    <s v="Makassar"/>
    <s v="Wajo Sengkang"/>
    <s v="Makassar"/>
    <s v="SKG"/>
    <x v="1"/>
    <s v="Y"/>
    <s v="Y"/>
    <s v="N"/>
    <s v="N"/>
    <s v="N"/>
    <m/>
  </r>
  <r>
    <s v="A27"/>
    <x v="26"/>
    <s v="B412"/>
    <s v="SIDENRENG RAPPANG"/>
    <x v="2"/>
    <x v="7"/>
    <s v="Makassar"/>
    <s v="Sidrap"/>
    <s v="Makassar"/>
    <s v="SDR"/>
    <x v="1"/>
    <s v="N"/>
    <s v="N"/>
    <s v="N"/>
    <s v="N"/>
    <s v="N"/>
    <m/>
  </r>
  <r>
    <s v="A27"/>
    <x v="26"/>
    <s v="B413"/>
    <s v="PINRANG"/>
    <x v="2"/>
    <x v="7"/>
    <s v="Makassar"/>
    <s v="Pirang"/>
    <s v="Makassar"/>
    <s v="PIN"/>
    <x v="1"/>
    <s v="N"/>
    <s v="N"/>
    <m/>
    <s v="N"/>
    <m/>
    <m/>
  </r>
  <r>
    <s v="A27"/>
    <x v="26"/>
    <s v="B414"/>
    <s v="ENREKANG"/>
    <x v="2"/>
    <x v="7"/>
    <s v="Makassar"/>
    <s v="Enrekang"/>
    <s v="N"/>
    <s v="N"/>
    <x v="1"/>
    <s v="N"/>
    <s v="N"/>
    <s v="N"/>
    <s v="N"/>
    <s v="N"/>
    <m/>
  </r>
  <r>
    <s v="A27"/>
    <x v="26"/>
    <s v="B415"/>
    <s v="LUWU"/>
    <x v="2"/>
    <x v="7"/>
    <s v="Makassar"/>
    <s v="Luwu 1"/>
    <s v="N"/>
    <s v="N"/>
    <x v="1"/>
    <s v="N"/>
    <s v="N"/>
    <s v="N"/>
    <s v="N"/>
    <s v="N"/>
    <m/>
  </r>
  <r>
    <s v="A27"/>
    <x v="26"/>
    <s v="B416"/>
    <s v="TANA TORAJA"/>
    <x v="2"/>
    <x v="7"/>
    <s v="Makassar"/>
    <s v="Tana Toraja"/>
    <s v="Makassar"/>
    <s v="RTP"/>
    <x v="1"/>
    <s v="N"/>
    <s v="N"/>
    <s v="N"/>
    <s v="N"/>
    <s v="N"/>
    <m/>
  </r>
  <r>
    <s v="A27"/>
    <x v="26"/>
    <s v="B417"/>
    <s v="LUWU UTARA"/>
    <x v="2"/>
    <x v="7"/>
    <s v="Makassar"/>
    <s v="Luwu 1"/>
    <s v="N"/>
    <s v="N"/>
    <x v="1"/>
    <s v="N"/>
    <s v="N"/>
    <s v="N"/>
    <s v="N"/>
    <s v="N"/>
    <m/>
  </r>
  <r>
    <s v="A27"/>
    <x v="26"/>
    <s v="B418"/>
    <s v="LUWU TIMUR"/>
    <x v="2"/>
    <x v="7"/>
    <s v="N"/>
    <s v="N"/>
    <s v="N"/>
    <s v="N"/>
    <x v="0"/>
    <s v="N"/>
    <s v="N"/>
    <s v="N"/>
    <s v="N"/>
    <s v="N"/>
    <m/>
  </r>
  <r>
    <s v="A27"/>
    <x v="26"/>
    <s v="B419"/>
    <s v="TORAJA UTARA"/>
    <x v="2"/>
    <x v="7"/>
    <s v="Makassar"/>
    <s v="Tana Toraja"/>
    <s v="Makassar"/>
    <s v="RTP"/>
    <x v="1"/>
    <s v="N"/>
    <s v="N"/>
    <s v="N"/>
    <s v="N"/>
    <s v="N"/>
    <m/>
  </r>
  <r>
    <s v="A27"/>
    <x v="26"/>
    <s v="B420"/>
    <s v="KOTA MAKASSAR"/>
    <x v="2"/>
    <x v="7"/>
    <s v="Makassar"/>
    <s v="Makassar"/>
    <s v="Makassar"/>
    <s v="MKS"/>
    <x v="1"/>
    <s v="Y"/>
    <s v="N"/>
    <s v="Y"/>
    <s v="Y"/>
    <s v="Y"/>
    <m/>
  </r>
  <r>
    <s v="A27"/>
    <x v="26"/>
    <s v="B421"/>
    <s v="KOTA PAREPARE"/>
    <x v="2"/>
    <x v="7"/>
    <s v="Makassar"/>
    <s v="Parepare"/>
    <s v="Makassar"/>
    <s v="PRE"/>
    <x v="1"/>
    <s v="Y"/>
    <s v="Y"/>
    <s v="Y"/>
    <s v="Y"/>
    <s v="Y"/>
    <m/>
  </r>
  <r>
    <s v="A27"/>
    <x v="26"/>
    <s v="B422"/>
    <s v="KOTA PALOPO"/>
    <x v="2"/>
    <x v="7"/>
    <s v="Makassar"/>
    <s v="Palopo"/>
    <s v="Makassar"/>
    <s v="PLP"/>
    <x v="1"/>
    <s v="Y"/>
    <s v="Y"/>
    <s v="Y"/>
    <s v="Y"/>
    <s v="Y"/>
    <m/>
  </r>
  <r>
    <s v="A28"/>
    <x v="27"/>
    <s v="B423"/>
    <s v="BUTON"/>
    <x v="2"/>
    <x v="7"/>
    <s v="N"/>
    <s v="N"/>
    <s v="N"/>
    <s v="N"/>
    <x v="0"/>
    <s v="N"/>
    <s v="city_name"/>
    <s v="N"/>
    <s v="N"/>
    <s v="N"/>
    <m/>
  </r>
  <r>
    <s v="A28"/>
    <x v="27"/>
    <s v="B424"/>
    <s v="BUTON TENGAH"/>
    <x v="2"/>
    <x v="7"/>
    <s v="N"/>
    <s v="N"/>
    <s v="N"/>
    <s v="N"/>
    <x v="0"/>
    <s v="N"/>
    <s v="city_name"/>
    <s v="N"/>
    <s v="N"/>
    <s v="N"/>
    <m/>
  </r>
  <r>
    <s v="A28"/>
    <x v="27"/>
    <s v="B425"/>
    <s v="BUTON SELATAN"/>
    <x v="2"/>
    <x v="7"/>
    <s v="N"/>
    <s v="N"/>
    <s v="N"/>
    <s v="N"/>
    <x v="0"/>
    <s v="N"/>
    <s v="city_name"/>
    <s v="N"/>
    <s v="N"/>
    <s v="N"/>
    <m/>
  </r>
  <r>
    <s v="A28"/>
    <x v="27"/>
    <s v="B426"/>
    <s v="MUNA"/>
    <x v="2"/>
    <x v="7"/>
    <s v="N"/>
    <s v="N"/>
    <s v="N"/>
    <s v="N"/>
    <x v="0"/>
    <s v="N"/>
    <s v="city_name"/>
    <s v="N"/>
    <s v="N"/>
    <s v="N"/>
    <m/>
  </r>
  <r>
    <s v="A28"/>
    <x v="27"/>
    <s v="B427"/>
    <s v="MUNA BARAT"/>
    <x v="2"/>
    <x v="7"/>
    <s v="N"/>
    <s v="N"/>
    <s v="N"/>
    <s v="N"/>
    <x v="0"/>
    <s v="N"/>
    <s v="city_name"/>
    <s v="N"/>
    <s v="N"/>
    <s v="N"/>
    <m/>
  </r>
  <r>
    <s v="A28"/>
    <x v="27"/>
    <s v="B428"/>
    <s v="KONAWE"/>
    <x v="2"/>
    <x v="7"/>
    <s v="Kendari"/>
    <s v="Konawe B"/>
    <s v="Kendari"/>
    <s v="KNB"/>
    <x v="1"/>
    <s v="N"/>
    <s v="N"/>
    <s v="N"/>
    <s v="N"/>
    <s v="N"/>
    <m/>
  </r>
  <r>
    <s v="A28"/>
    <x v="27"/>
    <s v="B429"/>
    <s v="KOLAKA"/>
    <x v="2"/>
    <x v="7"/>
    <s v="Kendari"/>
    <s v="Kolaka"/>
    <s v="N"/>
    <s v="N"/>
    <x v="1"/>
    <s v="N"/>
    <s v="city_name"/>
    <s v="N"/>
    <s v="N"/>
    <s v="Y"/>
    <s v="Kururio"/>
  </r>
  <r>
    <s v="A28"/>
    <x v="27"/>
    <s v="B430"/>
    <s v="KONAWE SELATAN"/>
    <x v="2"/>
    <x v="7"/>
    <s v="Kendari"/>
    <s v="Konawe Selatan"/>
    <s v="Kendari"/>
    <s v="KWS"/>
    <x v="1"/>
    <s v="N"/>
    <s v="N"/>
    <s v="N"/>
    <s v="N"/>
    <s v="N"/>
    <m/>
  </r>
  <r>
    <s v="A28"/>
    <x v="27"/>
    <s v="B431"/>
    <s v="BOMBANA"/>
    <x v="2"/>
    <x v="7"/>
    <s v="N"/>
    <s v="N"/>
    <s v="N"/>
    <s v="N"/>
    <x v="0"/>
    <s v="N"/>
    <s v="city_name"/>
    <s v="N"/>
    <s v="N"/>
    <s v="N"/>
    <m/>
  </r>
  <r>
    <s v="A28"/>
    <x v="27"/>
    <s v="B432"/>
    <s v="WAKATOBI"/>
    <x v="2"/>
    <x v="7"/>
    <s v="N"/>
    <s v="N"/>
    <s v="N"/>
    <s v="N"/>
    <x v="0"/>
    <s v="N"/>
    <s v="city_name"/>
    <s v="N"/>
    <s v="N"/>
    <s v="N"/>
    <m/>
  </r>
  <r>
    <s v="A28"/>
    <x v="27"/>
    <s v="B433"/>
    <s v="KOLAKA UTARA"/>
    <x v="2"/>
    <x v="7"/>
    <s v="N"/>
    <s v="N"/>
    <s v="N"/>
    <s v="N"/>
    <x v="0"/>
    <s v="N"/>
    <s v="city_name"/>
    <s v="N"/>
    <s v="N"/>
    <s v="N"/>
    <m/>
  </r>
  <r>
    <s v="A28"/>
    <x v="27"/>
    <s v="B434"/>
    <s v="BUTON UTARA"/>
    <x v="2"/>
    <x v="7"/>
    <s v="N"/>
    <s v="N"/>
    <s v="N"/>
    <s v="N"/>
    <x v="0"/>
    <s v="N"/>
    <s v="city_name"/>
    <s v="N"/>
    <s v="N"/>
    <s v="N"/>
    <m/>
  </r>
  <r>
    <s v="A28"/>
    <x v="27"/>
    <s v="B435"/>
    <s v="KONAWE UTARA"/>
    <x v="2"/>
    <x v="7"/>
    <s v="N"/>
    <s v="N"/>
    <s v="N"/>
    <s v="N"/>
    <x v="0"/>
    <s v="N"/>
    <s v="city_name"/>
    <s v="N"/>
    <s v="N"/>
    <s v="N"/>
    <m/>
  </r>
  <r>
    <s v="A28"/>
    <x v="27"/>
    <s v="B436"/>
    <s v="KOLAKA TIMUR"/>
    <x v="2"/>
    <x v="7"/>
    <s v="N"/>
    <s v="N"/>
    <s v="N"/>
    <s v="N"/>
    <x v="0"/>
    <s v="N"/>
    <s v="city_name"/>
    <s v="N"/>
    <s v="N"/>
    <s v="N"/>
    <m/>
  </r>
  <r>
    <s v="A28"/>
    <x v="27"/>
    <s v="B437"/>
    <s v="KONAWE KEPULAUAN"/>
    <x v="2"/>
    <x v="7"/>
    <s v="N"/>
    <s v="N"/>
    <s v="N"/>
    <s v="N"/>
    <x v="0"/>
    <s v="N"/>
    <s v="city_name"/>
    <s v="N"/>
    <s v="N"/>
    <s v="N"/>
    <m/>
  </r>
  <r>
    <s v="A28"/>
    <x v="27"/>
    <s v="B438"/>
    <s v="KOTA KENDARI"/>
    <x v="2"/>
    <x v="7"/>
    <s v="Kendari"/>
    <s v="Kendari"/>
    <s v="Kendari"/>
    <s v="KDI"/>
    <x v="1"/>
    <s v="N"/>
    <s v="N"/>
    <s v="Y"/>
    <s v="Y"/>
    <s v="Y"/>
    <s v="Kururio, Kos (Kendari Online Shop)"/>
  </r>
  <r>
    <s v="A28"/>
    <x v="27"/>
    <s v="B439"/>
    <s v="KOTA BAU-BAU"/>
    <x v="2"/>
    <x v="7"/>
    <s v="N"/>
    <s v="N"/>
    <s v="Kendari"/>
    <s v="N"/>
    <x v="0"/>
    <s v="N"/>
    <s v="city_name"/>
    <s v="N"/>
    <s v="N"/>
    <s v="Y"/>
    <s v="Kururio"/>
  </r>
  <r>
    <s v="A29"/>
    <x v="28"/>
    <s v="B440"/>
    <s v="BOALEMO"/>
    <x v="2"/>
    <x v="7"/>
    <s v="Gorontalo"/>
    <s v="Boalemo"/>
    <s v="N"/>
    <s v="N"/>
    <x v="1"/>
    <s v="N"/>
    <s v="N"/>
    <s v="N"/>
    <s v="N"/>
    <s v="N"/>
    <m/>
  </r>
  <r>
    <s v="A29"/>
    <x v="28"/>
    <s v="B441"/>
    <s v="GORONTALO"/>
    <x v="2"/>
    <x v="7"/>
    <s v="Gorontalo"/>
    <s v="Gorontalo Kota"/>
    <s v="Gorontalo"/>
    <s v="GTK"/>
    <x v="1"/>
    <s v="N"/>
    <s v="N"/>
    <s v="Y"/>
    <s v="Y"/>
    <s v="Y"/>
    <s v="Maxim, Nujek Express"/>
  </r>
  <r>
    <s v="A29"/>
    <x v="28"/>
    <s v="B442"/>
    <s v="POHUWATO"/>
    <x v="2"/>
    <x v="7"/>
    <s v="N"/>
    <s v="N"/>
    <s v="N"/>
    <s v="N"/>
    <x v="0"/>
    <s v="N"/>
    <s v="N"/>
    <s v="N"/>
    <s v="N"/>
    <s v="N"/>
    <m/>
  </r>
  <r>
    <s v="A29"/>
    <x v="28"/>
    <s v="B443"/>
    <s v="BONE BOLANGO"/>
    <x v="2"/>
    <x v="7"/>
    <s v="Gorontalo"/>
    <s v="Bone Bolango"/>
    <s v="Gorontalo"/>
    <s v="BLO"/>
    <x v="1"/>
    <s v="N"/>
    <s v="N"/>
    <s v="Y"/>
    <s v="Y"/>
    <s v="Y"/>
    <s v="Maxim, Nujek Express"/>
  </r>
  <r>
    <s v="A29"/>
    <x v="28"/>
    <s v="B444"/>
    <s v="GORONTALO UTARA"/>
    <x v="2"/>
    <x v="7"/>
    <s v="N"/>
    <s v="N"/>
    <s v="N"/>
    <s v="N"/>
    <x v="0"/>
    <s v="N"/>
    <s v="N"/>
    <s v="N"/>
    <s v="N"/>
    <s v="N"/>
    <m/>
  </r>
  <r>
    <s v="A29"/>
    <x v="28"/>
    <s v="B445"/>
    <s v="KOTA GORONTALO"/>
    <x v="2"/>
    <x v="7"/>
    <s v="Gorontalo"/>
    <s v="Gorontalo"/>
    <s v="Gorontalo"/>
    <s v="GTO"/>
    <x v="1"/>
    <s v="N"/>
    <s v="N"/>
    <s v="Y"/>
    <s v="Y"/>
    <s v="Y"/>
    <s v="Maxim, Nujek Express"/>
  </r>
  <r>
    <s v="A30"/>
    <x v="29"/>
    <s v="B446"/>
    <s v="MAJENE"/>
    <x v="2"/>
    <x v="7"/>
    <s v="Mamuju"/>
    <s v="Majene"/>
    <s v="N"/>
    <s v="N"/>
    <x v="1"/>
    <s v="N"/>
    <s v="city_name"/>
    <s v="N"/>
    <s v="N"/>
    <s v="Y"/>
    <s v="Dilfood, Kururio"/>
  </r>
  <r>
    <s v="A30"/>
    <x v="29"/>
    <s v="B447"/>
    <s v="POLEWALI MANDAR"/>
    <x v="2"/>
    <x v="7"/>
    <s v="Mamuju"/>
    <s v="Polewali Mandar"/>
    <s v="N"/>
    <s v="N"/>
    <x v="1"/>
    <s v="N"/>
    <s v="city_name"/>
    <s v="N"/>
    <s v="N"/>
    <s v="Y"/>
    <s v="Dilfood, Kururio"/>
  </r>
  <r>
    <s v="A30"/>
    <x v="29"/>
    <s v="B448"/>
    <s v="MAMASA"/>
    <x v="2"/>
    <x v="7"/>
    <s v="N"/>
    <s v="N"/>
    <s v="N"/>
    <s v="N"/>
    <x v="0"/>
    <s v="N"/>
    <s v="city_name"/>
    <s v="N"/>
    <s v="N"/>
    <s v="N"/>
    <m/>
  </r>
  <r>
    <s v="A30"/>
    <x v="29"/>
    <s v="B449"/>
    <s v="MAMUJU"/>
    <x v="2"/>
    <x v="7"/>
    <s v="Mamuju"/>
    <s v="Mamuju"/>
    <s v="Mamuju"/>
    <s v="MJU"/>
    <x v="1"/>
    <s v="N"/>
    <s v="N"/>
    <s v="N"/>
    <s v="N"/>
    <s v="Y"/>
    <s v="Kururio"/>
  </r>
  <r>
    <s v="A30"/>
    <x v="29"/>
    <s v="B450"/>
    <s v="MAMUJU UTARA"/>
    <x v="2"/>
    <x v="7"/>
    <s v="Mamuju"/>
    <s v="Mamuju Utra"/>
    <s v="N"/>
    <s v="N"/>
    <x v="1"/>
    <s v="N"/>
    <s v="city_name"/>
    <s v="N"/>
    <s v="N"/>
    <s v="N"/>
    <m/>
  </r>
  <r>
    <s v="A30"/>
    <x v="29"/>
    <s v="B451"/>
    <s v="PASANGKAYU"/>
    <x v="2"/>
    <x v="7"/>
    <s v="N"/>
    <s v="N"/>
    <s v="N"/>
    <s v="N"/>
    <x v="0"/>
    <s v="N"/>
    <s v="city_name"/>
    <s v="N"/>
    <s v="N"/>
    <s v="N"/>
    <m/>
  </r>
  <r>
    <s v="A31"/>
    <x v="30"/>
    <s v="B452"/>
    <s v="MALUKU TENGGARA BARAT"/>
    <x v="2"/>
    <x v="6"/>
    <s v="N"/>
    <s v="N"/>
    <s v="N"/>
    <s v="N"/>
    <x v="0"/>
    <s v="N"/>
    <s v="N"/>
    <s v="N"/>
    <s v="N"/>
    <s v="N"/>
    <m/>
  </r>
  <r>
    <s v="A31"/>
    <x v="30"/>
    <s v="B453"/>
    <s v="MALUKU TENGGARA"/>
    <x v="2"/>
    <x v="6"/>
    <s v="N"/>
    <s v="N"/>
    <s v="N"/>
    <s v="N"/>
    <x v="0"/>
    <s v="N"/>
    <s v="N"/>
    <s v="N"/>
    <s v="N"/>
    <s v="Y"/>
    <m/>
  </r>
  <r>
    <s v="A31"/>
    <x v="30"/>
    <s v="B454"/>
    <s v="MALUKU TENGAH"/>
    <x v="2"/>
    <x v="6"/>
    <s v="Ambon"/>
    <s v="Ambon"/>
    <s v="Ambon"/>
    <s v="Ambon"/>
    <x v="1"/>
    <s v="Y"/>
    <s v="N"/>
    <s v="Y"/>
    <s v="N"/>
    <s v="Y"/>
    <m/>
  </r>
  <r>
    <s v="A31"/>
    <x v="30"/>
    <s v="B455"/>
    <s v="BURU"/>
    <x v="2"/>
    <x v="6"/>
    <s v="N"/>
    <s v="N"/>
    <s v="N"/>
    <s v="N"/>
    <x v="0"/>
    <s v="N"/>
    <s v="N"/>
    <s v="N"/>
    <s v="N"/>
    <s v="N"/>
    <m/>
  </r>
  <r>
    <s v="A31"/>
    <x v="30"/>
    <s v="B456"/>
    <s v="KEPULAUAN ARU"/>
    <x v="2"/>
    <x v="6"/>
    <s v="N"/>
    <s v="N"/>
    <s v="N"/>
    <s v="N"/>
    <x v="0"/>
    <s v="N"/>
    <s v="N"/>
    <s v="N"/>
    <s v="N"/>
    <s v="N"/>
    <m/>
  </r>
  <r>
    <s v="A31"/>
    <x v="30"/>
    <s v="B457"/>
    <s v="SERAM BAGIAN BARAT"/>
    <x v="2"/>
    <x v="6"/>
    <s v="N"/>
    <s v="N"/>
    <s v="N"/>
    <s v="N"/>
    <x v="0"/>
    <s v="N"/>
    <s v="N"/>
    <s v="N"/>
    <s v="N"/>
    <s v="N"/>
    <m/>
  </r>
  <r>
    <s v="A31"/>
    <x v="30"/>
    <s v="B458"/>
    <s v="SERAM BAGIAN TIMUR"/>
    <x v="2"/>
    <x v="6"/>
    <s v="N"/>
    <s v="N"/>
    <s v="N"/>
    <s v="N"/>
    <x v="0"/>
    <s v="N"/>
    <s v="N"/>
    <s v="N"/>
    <s v="N"/>
    <s v="N"/>
    <m/>
  </r>
  <r>
    <s v="A31"/>
    <x v="30"/>
    <s v="B459"/>
    <s v="MALUKU BARAT DAYA"/>
    <x v="2"/>
    <x v="6"/>
    <s v="N"/>
    <s v="N"/>
    <s v="N"/>
    <s v="N"/>
    <x v="0"/>
    <s v="N"/>
    <s v="N"/>
    <s v="N"/>
    <s v="N"/>
    <s v="N"/>
    <m/>
  </r>
  <r>
    <s v="A31"/>
    <x v="30"/>
    <s v="B460"/>
    <s v="BURU SELATAN"/>
    <x v="2"/>
    <x v="6"/>
    <s v="N"/>
    <s v="N"/>
    <s v="N"/>
    <s v="N"/>
    <x v="0"/>
    <s v="N"/>
    <s v="N"/>
    <s v="N"/>
    <s v="N"/>
    <s v="N"/>
    <m/>
  </r>
  <r>
    <s v="A31"/>
    <x v="30"/>
    <s v="B461"/>
    <s v="KOTA AMBON"/>
    <x v="2"/>
    <x v="6"/>
    <s v="Ambon"/>
    <s v="Ambon"/>
    <s v="Ambon"/>
    <s v="Ambon"/>
    <x v="1"/>
    <s v="Y"/>
    <s v="N"/>
    <s v="Y"/>
    <s v="Y"/>
    <s v="Y"/>
    <m/>
  </r>
  <r>
    <s v="A31"/>
    <x v="30"/>
    <s v="B462"/>
    <s v="KOTA TUAL"/>
    <x v="2"/>
    <x v="6"/>
    <s v="N"/>
    <s v="N"/>
    <s v="N"/>
    <s v="N"/>
    <x v="0"/>
    <s v="N"/>
    <s v="N"/>
    <s v="N"/>
    <s v="N"/>
    <s v="Y"/>
    <m/>
  </r>
  <r>
    <s v="A32"/>
    <x v="31"/>
    <s v="B463"/>
    <s v="HALMAHERA BARAT"/>
    <x v="2"/>
    <x v="6"/>
    <s v="N"/>
    <s v="N"/>
    <s v="N"/>
    <s v="N"/>
    <x v="0"/>
    <s v="N"/>
    <s v="N"/>
    <s v="N"/>
    <s v="N"/>
    <s v="N"/>
    <m/>
  </r>
  <r>
    <s v="A32"/>
    <x v="31"/>
    <s v="B464"/>
    <s v="HALMAHERA TENGAH"/>
    <x v="2"/>
    <x v="6"/>
    <s v="N"/>
    <s v="N"/>
    <s v="N"/>
    <s v="N"/>
    <x v="0"/>
    <s v="N"/>
    <s v="N"/>
    <s v="N"/>
    <s v="N"/>
    <s v="N"/>
    <m/>
  </r>
  <r>
    <s v="A32"/>
    <x v="31"/>
    <s v="B465"/>
    <s v="KEPULAUAN SULA"/>
    <x v="2"/>
    <x v="6"/>
    <s v="N"/>
    <s v="N"/>
    <s v="N"/>
    <s v="N"/>
    <x v="0"/>
    <s v="N"/>
    <s v="N"/>
    <s v="N"/>
    <s v="N"/>
    <s v="N"/>
    <m/>
  </r>
  <r>
    <s v="A32"/>
    <x v="31"/>
    <s v="B466"/>
    <s v="HALMAHERA SELATAN"/>
    <x v="2"/>
    <x v="6"/>
    <s v="N"/>
    <s v="N"/>
    <s v="N"/>
    <s v="N"/>
    <x v="0"/>
    <s v="N"/>
    <s v="N"/>
    <s v="N"/>
    <s v="N"/>
    <s v="N"/>
    <m/>
  </r>
  <r>
    <s v="A32"/>
    <x v="31"/>
    <s v="B467"/>
    <s v="HALMAHERA UTARA"/>
    <x v="2"/>
    <x v="6"/>
    <s v="N"/>
    <s v="N"/>
    <s v="N"/>
    <s v="N"/>
    <x v="0"/>
    <s v="N"/>
    <s v="N"/>
    <s v="N"/>
    <s v="N"/>
    <s v="N"/>
    <m/>
  </r>
  <r>
    <s v="A32"/>
    <x v="31"/>
    <s v="B468"/>
    <s v="HALMAHERA TIMUR"/>
    <x v="2"/>
    <x v="6"/>
    <s v="N"/>
    <s v="N"/>
    <s v="N"/>
    <s v="N"/>
    <x v="0"/>
    <s v="N"/>
    <s v="N"/>
    <s v="N"/>
    <s v="N"/>
    <s v="N"/>
    <m/>
  </r>
  <r>
    <s v="A32"/>
    <x v="31"/>
    <s v="B469"/>
    <s v="PULAU MOROTAI"/>
    <x v="2"/>
    <x v="6"/>
    <s v="N"/>
    <s v="N"/>
    <s v="N"/>
    <s v="N"/>
    <x v="0"/>
    <s v="N"/>
    <s v="N"/>
    <s v="N"/>
    <s v="N"/>
    <s v="N"/>
    <m/>
  </r>
  <r>
    <s v="A32"/>
    <x v="31"/>
    <s v="B470"/>
    <s v="PULAU TALIABU"/>
    <x v="2"/>
    <x v="6"/>
    <s v="N"/>
    <s v="N"/>
    <s v="N"/>
    <s v="N"/>
    <x v="0"/>
    <s v="N"/>
    <s v="N"/>
    <s v="N"/>
    <s v="N"/>
    <s v="N"/>
    <m/>
  </r>
  <r>
    <s v="A32"/>
    <x v="31"/>
    <s v="B471"/>
    <s v="KOTA TERNATE"/>
    <x v="2"/>
    <x v="6"/>
    <s v="Ternate"/>
    <s v="Ternate"/>
    <s v="Ternate"/>
    <s v="Ternate"/>
    <x v="1"/>
    <s v="Y"/>
    <s v="N"/>
    <s v="Y"/>
    <s v="Y"/>
    <s v="Y"/>
    <m/>
  </r>
  <r>
    <s v="A32"/>
    <x v="31"/>
    <s v="B472"/>
    <s v="KOTA TIDORE KEPULAUAN"/>
    <x v="2"/>
    <x v="6"/>
    <s v="N"/>
    <s v="N"/>
    <m/>
    <m/>
    <x v="0"/>
    <s v="N"/>
    <s v="N"/>
    <s v="N"/>
    <s v="N"/>
    <s v="N"/>
    <m/>
  </r>
  <r>
    <s v="A33"/>
    <x v="32"/>
    <s v="B473"/>
    <s v="FAK-FAK"/>
    <x v="2"/>
    <x v="6"/>
    <s v="N"/>
    <s v="N"/>
    <m/>
    <m/>
    <x v="0"/>
    <s v="N"/>
    <s v="N"/>
    <s v="N"/>
    <s v="N"/>
    <s v="N"/>
    <m/>
  </r>
  <r>
    <s v="A33"/>
    <x v="32"/>
    <s v="B474"/>
    <s v="KAIMANA"/>
    <x v="2"/>
    <x v="6"/>
    <s v="N"/>
    <s v="N"/>
    <m/>
    <m/>
    <x v="0"/>
    <s v="N"/>
    <s v="N"/>
    <s v="N"/>
    <s v="N"/>
    <s v="N"/>
    <m/>
  </r>
  <r>
    <s v="A33"/>
    <x v="32"/>
    <s v="B475"/>
    <s v="TELUK WONDAMA"/>
    <x v="2"/>
    <x v="6"/>
    <s v="N"/>
    <s v="N"/>
    <m/>
    <m/>
    <x v="0"/>
    <s v="N"/>
    <s v="N"/>
    <s v="N"/>
    <s v="N"/>
    <s v="N"/>
    <m/>
  </r>
  <r>
    <s v="A33"/>
    <x v="32"/>
    <s v="B476"/>
    <s v="TELUK BINTUNI"/>
    <x v="2"/>
    <x v="6"/>
    <s v="N"/>
    <s v="N"/>
    <m/>
    <m/>
    <x v="0"/>
    <s v="N"/>
    <s v="N"/>
    <s v="N"/>
    <s v="N"/>
    <s v="N"/>
    <m/>
  </r>
  <r>
    <s v="A33"/>
    <x v="32"/>
    <s v="B477"/>
    <s v="MANOKWARI"/>
    <x v="2"/>
    <x v="6"/>
    <s v="N"/>
    <s v="N"/>
    <m/>
    <m/>
    <x v="0"/>
    <s v="N"/>
    <s v="N"/>
    <s v="N"/>
    <s v="N"/>
    <s v="N"/>
    <m/>
  </r>
  <r>
    <s v="A33"/>
    <x v="32"/>
    <s v="B478"/>
    <s v="SORONG SELATAN"/>
    <x v="2"/>
    <x v="6"/>
    <s v="N"/>
    <s v="N"/>
    <m/>
    <m/>
    <x v="0"/>
    <s v="N"/>
    <s v="N"/>
    <s v="N"/>
    <s v="N"/>
    <s v="N"/>
    <m/>
  </r>
  <r>
    <s v="A33"/>
    <x v="32"/>
    <s v="B479"/>
    <s v="SORONG"/>
    <x v="2"/>
    <x v="6"/>
    <s v="Sorong"/>
    <s v="Sorong"/>
    <m/>
    <m/>
    <x v="1"/>
    <s v="Y"/>
    <s v="N"/>
    <s v="Y"/>
    <s v="Y"/>
    <s v="N"/>
    <m/>
  </r>
  <r>
    <s v="A33"/>
    <x v="32"/>
    <s v="B480"/>
    <s v="RAJA AMPAT"/>
    <x v="2"/>
    <x v="6"/>
    <s v="N"/>
    <s v="N"/>
    <m/>
    <m/>
    <x v="0"/>
    <s v="N"/>
    <s v="N"/>
    <s v="N"/>
    <s v="N"/>
    <s v="N"/>
    <m/>
  </r>
  <r>
    <s v="A33"/>
    <x v="32"/>
    <s v="B481"/>
    <s v="TAMBRAUW"/>
    <x v="2"/>
    <x v="6"/>
    <s v="N"/>
    <s v="N"/>
    <m/>
    <m/>
    <x v="0"/>
    <s v="N"/>
    <s v="N"/>
    <s v="N"/>
    <s v="N"/>
    <s v="N"/>
    <m/>
  </r>
  <r>
    <s v="A33"/>
    <x v="32"/>
    <s v="B482"/>
    <s v="MAYBRAT"/>
    <x v="2"/>
    <x v="6"/>
    <s v="N"/>
    <s v="N"/>
    <m/>
    <m/>
    <x v="0"/>
    <s v="N"/>
    <s v="N"/>
    <s v="N"/>
    <s v="N"/>
    <s v="N"/>
    <m/>
  </r>
  <r>
    <s v="A33"/>
    <x v="32"/>
    <s v="B483"/>
    <s v="MANOKWARI SELATAN"/>
    <x v="2"/>
    <x v="6"/>
    <s v="N"/>
    <s v="N"/>
    <m/>
    <m/>
    <x v="0"/>
    <s v="N"/>
    <s v="N"/>
    <s v="N"/>
    <s v="N"/>
    <s v="N"/>
    <m/>
  </r>
  <r>
    <s v="A33"/>
    <x v="32"/>
    <s v="B484"/>
    <s v="PEGUNUNGAN ARFAK"/>
    <x v="2"/>
    <x v="6"/>
    <s v="N"/>
    <s v="N"/>
    <m/>
    <m/>
    <x v="0"/>
    <s v="N"/>
    <s v="N"/>
    <s v="N"/>
    <s v="N"/>
    <s v="N"/>
    <m/>
  </r>
  <r>
    <s v="A33"/>
    <x v="32"/>
    <s v="B485"/>
    <s v="KOTA SORONG"/>
    <x v="2"/>
    <x v="6"/>
    <s v="Sorong"/>
    <s v="Sorong"/>
    <m/>
    <m/>
    <x v="1"/>
    <s v="Y"/>
    <s v="N"/>
    <s v="Y"/>
    <s v="Y"/>
    <s v="N"/>
    <m/>
  </r>
  <r>
    <s v="A34"/>
    <x v="33"/>
    <s v="B486"/>
    <s v="MERAUKE"/>
    <x v="2"/>
    <x v="6"/>
    <s v="Jayapura"/>
    <s v="Merauke"/>
    <m/>
    <m/>
    <x v="1"/>
    <s v="N"/>
    <s v="Y"/>
    <s v="Y"/>
    <s v="Y"/>
    <s v="N"/>
    <m/>
  </r>
  <r>
    <s v="A34"/>
    <x v="33"/>
    <s v="B487"/>
    <s v="JAYAWIJAYA"/>
    <x v="2"/>
    <x v="6"/>
    <s v="N"/>
    <s v="N"/>
    <m/>
    <m/>
    <x v="0"/>
    <s v="N"/>
    <s v="N"/>
    <s v="N"/>
    <s v="N"/>
    <s v="N"/>
    <m/>
  </r>
  <r>
    <s v="A34"/>
    <x v="33"/>
    <s v="B488"/>
    <s v="JAYAPURA"/>
    <x v="2"/>
    <x v="6"/>
    <s v="Jayapura"/>
    <s v="Jayapura"/>
    <m/>
    <m/>
    <x v="1"/>
    <s v="Y"/>
    <s v="N"/>
    <s v="Y"/>
    <s v="Y"/>
    <s v="N"/>
    <m/>
  </r>
  <r>
    <s v="A34"/>
    <x v="33"/>
    <s v="B489"/>
    <s v="NABIRE"/>
    <x v="2"/>
    <x v="6"/>
    <s v="N"/>
    <s v="N"/>
    <m/>
    <m/>
    <x v="0"/>
    <s v="N"/>
    <s v="N"/>
    <s v="N"/>
    <s v="N"/>
    <s v="N"/>
    <m/>
  </r>
  <r>
    <s v="A34"/>
    <x v="33"/>
    <s v="B490"/>
    <s v="KEPULAUAN YAPEN"/>
    <x v="2"/>
    <x v="6"/>
    <s v="N"/>
    <s v="N"/>
    <m/>
    <m/>
    <x v="0"/>
    <s v="N"/>
    <s v="N"/>
    <s v="N"/>
    <s v="N"/>
    <s v="N"/>
    <m/>
  </r>
  <r>
    <s v="A34"/>
    <x v="33"/>
    <s v="B491"/>
    <s v="BIAK NUMFOR"/>
    <x v="2"/>
    <x v="6"/>
    <s v="N"/>
    <s v="N"/>
    <m/>
    <m/>
    <x v="0"/>
    <s v="N"/>
    <s v="N"/>
    <s v="N"/>
    <s v="N"/>
    <s v="N"/>
    <m/>
  </r>
  <r>
    <s v="A34"/>
    <x v="33"/>
    <s v="B492"/>
    <s v="PANIAI"/>
    <x v="2"/>
    <x v="6"/>
    <s v="N"/>
    <s v="N"/>
    <m/>
    <m/>
    <x v="0"/>
    <s v="N"/>
    <s v="N"/>
    <s v="N"/>
    <s v="N"/>
    <s v="N"/>
    <m/>
  </r>
  <r>
    <s v="A34"/>
    <x v="33"/>
    <s v="B493"/>
    <s v="PUNCAK JAYA"/>
    <x v="2"/>
    <x v="6"/>
    <s v="N"/>
    <s v="N"/>
    <m/>
    <m/>
    <x v="0"/>
    <s v="N"/>
    <s v="N"/>
    <s v="N"/>
    <s v="N"/>
    <s v="N"/>
    <m/>
  </r>
  <r>
    <s v="A34"/>
    <x v="33"/>
    <s v="B494"/>
    <s v="MIMIKA"/>
    <x v="2"/>
    <x v="6"/>
    <s v="N"/>
    <s v="N"/>
    <m/>
    <m/>
    <x v="0"/>
    <s v="N"/>
    <s v="N"/>
    <s v="N"/>
    <s v="N"/>
    <s v="N"/>
    <m/>
  </r>
  <r>
    <s v="A34"/>
    <x v="33"/>
    <s v="B495"/>
    <s v="BOVEN DIGOEL"/>
    <x v="2"/>
    <x v="6"/>
    <s v="N"/>
    <s v="N"/>
    <m/>
    <m/>
    <x v="0"/>
    <s v="N"/>
    <s v="N"/>
    <s v="N"/>
    <s v="N"/>
    <s v="N"/>
    <m/>
  </r>
  <r>
    <s v="A34"/>
    <x v="33"/>
    <s v="B496"/>
    <s v="MAPPI"/>
    <x v="2"/>
    <x v="6"/>
    <s v="N"/>
    <s v="N"/>
    <m/>
    <m/>
    <x v="0"/>
    <s v="N"/>
    <s v="N"/>
    <s v="N"/>
    <s v="N"/>
    <s v="N"/>
    <m/>
  </r>
  <r>
    <s v="A34"/>
    <x v="33"/>
    <s v="B497"/>
    <s v="ASMAT"/>
    <x v="2"/>
    <x v="6"/>
    <s v="N"/>
    <s v="N"/>
    <m/>
    <m/>
    <x v="0"/>
    <s v="N"/>
    <s v="N"/>
    <s v="N"/>
    <s v="N"/>
    <s v="N"/>
    <m/>
  </r>
  <r>
    <s v="A34"/>
    <x v="33"/>
    <s v="B498"/>
    <s v="YAHUKIMO"/>
    <x v="2"/>
    <x v="6"/>
    <s v="N"/>
    <s v="N"/>
    <m/>
    <m/>
    <x v="0"/>
    <s v="N"/>
    <s v="N"/>
    <s v="N"/>
    <s v="N"/>
    <s v="N"/>
    <m/>
  </r>
  <r>
    <s v="A34"/>
    <x v="33"/>
    <s v="B499"/>
    <s v="PEGUNUNGAN BINTANG"/>
    <x v="2"/>
    <x v="6"/>
    <s v="N"/>
    <s v="N"/>
    <m/>
    <m/>
    <x v="0"/>
    <s v="N"/>
    <s v="N"/>
    <s v="N"/>
    <s v="N"/>
    <s v="N"/>
    <m/>
  </r>
  <r>
    <s v="A34"/>
    <x v="33"/>
    <s v="B500"/>
    <s v="TOLIKARA"/>
    <x v="2"/>
    <x v="6"/>
    <s v="N"/>
    <s v="N"/>
    <m/>
    <m/>
    <x v="0"/>
    <s v="N"/>
    <s v="N"/>
    <s v="N"/>
    <s v="N"/>
    <s v="N"/>
    <m/>
  </r>
  <r>
    <s v="A34"/>
    <x v="33"/>
    <s v="B501"/>
    <s v="SARMI"/>
    <x v="2"/>
    <x v="6"/>
    <s v="N"/>
    <s v="N"/>
    <m/>
    <m/>
    <x v="0"/>
    <s v="N"/>
    <s v="N"/>
    <s v="N"/>
    <s v="N"/>
    <s v="N"/>
    <m/>
  </r>
  <r>
    <s v="A34"/>
    <x v="33"/>
    <s v="B502"/>
    <s v="KEEROM"/>
    <x v="2"/>
    <x v="6"/>
    <s v="Jayapura"/>
    <s v="Kerom"/>
    <m/>
    <m/>
    <x v="1"/>
    <s v="N"/>
    <s v="N"/>
    <s v="N"/>
    <s v="N"/>
    <s v="N"/>
    <m/>
  </r>
  <r>
    <s v="A34"/>
    <x v="33"/>
    <s v="B503"/>
    <s v="WAROPEN"/>
    <x v="2"/>
    <x v="6"/>
    <s v="N"/>
    <s v="N"/>
    <m/>
    <m/>
    <x v="0"/>
    <s v="N"/>
    <s v="N"/>
    <s v="N"/>
    <s v="N"/>
    <s v="N"/>
    <m/>
  </r>
  <r>
    <s v="A34"/>
    <x v="33"/>
    <s v="B504"/>
    <s v="SUPIORI"/>
    <x v="2"/>
    <x v="6"/>
    <s v="N"/>
    <s v="N"/>
    <m/>
    <m/>
    <x v="0"/>
    <s v="N"/>
    <s v="N"/>
    <s v="N"/>
    <s v="N"/>
    <s v="N"/>
    <m/>
  </r>
  <r>
    <s v="A34"/>
    <x v="33"/>
    <s v="B505"/>
    <s v="MAMBERAMO RAYA"/>
    <x v="2"/>
    <x v="6"/>
    <s v="N"/>
    <s v="N"/>
    <m/>
    <m/>
    <x v="0"/>
    <s v="N"/>
    <s v="N"/>
    <s v="N"/>
    <s v="N"/>
    <s v="N"/>
    <m/>
  </r>
  <r>
    <s v="A34"/>
    <x v="33"/>
    <s v="B506"/>
    <s v="NDUGA"/>
    <x v="2"/>
    <x v="6"/>
    <s v="N"/>
    <s v="N"/>
    <m/>
    <m/>
    <x v="0"/>
    <s v="N"/>
    <s v="N"/>
    <s v="N"/>
    <s v="N"/>
    <s v="N"/>
    <m/>
  </r>
  <r>
    <s v="A34"/>
    <x v="33"/>
    <s v="B507"/>
    <s v="LANNY JAYA"/>
    <x v="2"/>
    <x v="6"/>
    <s v="N"/>
    <s v="N"/>
    <m/>
    <m/>
    <x v="0"/>
    <s v="N"/>
    <s v="N"/>
    <s v="N"/>
    <s v="N"/>
    <s v="N"/>
    <m/>
  </r>
  <r>
    <s v="A34"/>
    <x v="33"/>
    <s v="B508"/>
    <s v="MAMBERAMO TENGAH"/>
    <x v="2"/>
    <x v="6"/>
    <s v="N"/>
    <s v="N"/>
    <m/>
    <m/>
    <x v="0"/>
    <s v="N"/>
    <s v="N"/>
    <s v="N"/>
    <s v="N"/>
    <s v="N"/>
    <m/>
  </r>
  <r>
    <s v="A34"/>
    <x v="33"/>
    <s v="B509"/>
    <s v="YALIMO"/>
    <x v="2"/>
    <x v="6"/>
    <s v="N"/>
    <s v="N"/>
    <m/>
    <m/>
    <x v="0"/>
    <s v="N"/>
    <s v="N"/>
    <s v="N"/>
    <s v="N"/>
    <s v="N"/>
    <m/>
  </r>
  <r>
    <s v="A34"/>
    <x v="33"/>
    <s v="B510"/>
    <s v="PUNCAK"/>
    <x v="2"/>
    <x v="6"/>
    <s v="N"/>
    <s v="N"/>
    <m/>
    <m/>
    <x v="0"/>
    <s v="N"/>
    <s v="N"/>
    <s v="N"/>
    <s v="N"/>
    <s v="N"/>
    <m/>
  </r>
  <r>
    <s v="A34"/>
    <x v="33"/>
    <s v="B511"/>
    <s v="DOGIYAI"/>
    <x v="2"/>
    <x v="6"/>
    <s v="N"/>
    <s v="N"/>
    <m/>
    <m/>
    <x v="0"/>
    <s v="N"/>
    <s v="N"/>
    <s v="N"/>
    <s v="N"/>
    <s v="N"/>
    <m/>
  </r>
  <r>
    <s v="A34"/>
    <x v="33"/>
    <s v="B512"/>
    <s v="INTAN JAYA"/>
    <x v="2"/>
    <x v="6"/>
    <s v="N"/>
    <s v="N"/>
    <m/>
    <m/>
    <x v="0"/>
    <s v="N"/>
    <s v="N"/>
    <s v="N"/>
    <s v="N"/>
    <s v="N"/>
    <m/>
  </r>
  <r>
    <s v="A34"/>
    <x v="33"/>
    <s v="B513"/>
    <s v="DEIYAI"/>
    <x v="2"/>
    <x v="6"/>
    <s v="N"/>
    <s v="N"/>
    <m/>
    <m/>
    <x v="0"/>
    <s v="N"/>
    <s v="N"/>
    <s v="N"/>
    <s v="N"/>
    <s v="N"/>
    <m/>
  </r>
  <r>
    <s v="A34"/>
    <x v="33"/>
    <s v="B514"/>
    <s v="KOTA JAYAPURA"/>
    <x v="2"/>
    <x v="6"/>
    <s v="Jayapura"/>
    <s v="Jayapura"/>
    <m/>
    <m/>
    <x v="1"/>
    <s v="Y"/>
    <s v="Y"/>
    <s v="Y"/>
    <s v="Y"/>
    <s v="N"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  <r>
    <m/>
    <x v="34"/>
    <m/>
    <m/>
    <x v="3"/>
    <x v="8"/>
    <m/>
    <m/>
    <m/>
    <m/>
    <x v="2"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1">
  <r>
    <s v="A01"/>
    <s v="ACEH"/>
    <s v="A01"/>
    <s v="B001"/>
    <s v="SIMEULUE"/>
    <s v="B001"/>
    <x v="0"/>
    <s v="N"/>
    <x v="0"/>
    <x v="0"/>
    <n v="10"/>
    <n v="138"/>
    <n v="0"/>
    <n v="94251"/>
    <n v="9.6000000000000002E-2"/>
    <n v="25306"/>
    <n v="2051.48"/>
    <n v="46"/>
    <n v="0.20799999999999999"/>
    <n v="1410"/>
    <n v="14960053.474233694"/>
    <n v="2E-3"/>
    <s v="#REF!"/>
    <n v="9.1999999999999998E-2"/>
    <e v="#VALUE!"/>
    <s v="SUPER LOW"/>
    <s v="SUPER LOW"/>
    <n v="0.1278"/>
    <x v="0"/>
  </r>
  <r>
    <s v="A01"/>
    <s v="ACEH"/>
    <s v="A01"/>
    <s v="B002"/>
    <s v="ACEH SINGKIL"/>
    <s v="B002"/>
    <x v="0"/>
    <s v="Aceh"/>
    <x v="1"/>
    <x v="1"/>
    <n v="11"/>
    <n v="116"/>
    <n v="0"/>
    <n v="129230"/>
    <n v="0.182"/>
    <n v="34057"/>
    <n v="2185"/>
    <n v="59"/>
    <n v="0.28000000000000003"/>
    <n v="1539"/>
    <n v="11908999.45833011"/>
    <n v="8.0000000000000002E-3"/>
    <s v="#REF!"/>
    <n v="0.27400000000000002"/>
    <e v="#VALUE!"/>
    <s v="SUPER LOW"/>
    <s v="SUPER LOW"/>
    <n v="0.25280000000000002"/>
    <x v="0"/>
  </r>
  <r>
    <s v="A01"/>
    <s v="ACEH"/>
    <s v="A01"/>
    <s v="B003"/>
    <s v="ACEH SELATAN"/>
    <s v="B003"/>
    <x v="0"/>
    <s v="Aceh"/>
    <x v="2"/>
    <x v="1"/>
    <n v="18"/>
    <n v="260"/>
    <n v="0"/>
    <n v="236322"/>
    <n v="0.41399999999999998"/>
    <n v="70817"/>
    <n v="3841.6"/>
    <n v="62"/>
    <n v="0.28399999999999997"/>
    <n v="3743"/>
    <n v="15838559.253899341"/>
    <n v="2E-3"/>
    <s v="#REF!"/>
    <n v="0.20599999999999999"/>
    <e v="#VALUE!"/>
    <s v="SUPER LOW"/>
    <s v="SUPER LOW"/>
    <n v="0.28139999999999998"/>
    <x v="0"/>
  </r>
  <r>
    <s v="A01"/>
    <s v="ACEH"/>
    <s v="A01"/>
    <s v="B004"/>
    <s v="ACEH TENGGARA"/>
    <s v="B004"/>
    <x v="0"/>
    <s v="Aceh"/>
    <x v="2"/>
    <x v="1"/>
    <n v="16"/>
    <n v="385"/>
    <n v="0"/>
    <n v="227297"/>
    <n v="0.39600000000000002"/>
    <n v="63563"/>
    <n v="4231.43"/>
    <n v="54"/>
    <n v="0.248"/>
    <n v="3054"/>
    <n v="13436165.017576123"/>
    <n v="0.01"/>
    <s v="#REF!"/>
    <n v="0.19"/>
    <e v="#VALUE!"/>
    <s v="SUPER LOW"/>
    <s v="SUPER LOW"/>
    <n v="0.25890000000000002"/>
    <x v="0"/>
  </r>
  <r>
    <s v="A01"/>
    <s v="ACEH"/>
    <s v="A01"/>
    <s v="B005"/>
    <s v="ACEH TIMUR"/>
    <s v="B005"/>
    <x v="0"/>
    <s v="Aceh"/>
    <x v="3"/>
    <x v="1"/>
    <n v="24"/>
    <n v="513"/>
    <n v="0"/>
    <n v="428580"/>
    <n v="0.66"/>
    <n v="121405"/>
    <n v="6286.01"/>
    <n v="68"/>
    <n v="0.30399999999999999"/>
    <n v="7162"/>
    <n v="16710999.113351066"/>
    <n v="4.0000000000000001E-3"/>
    <s v="#REF!"/>
    <n v="0.252"/>
    <e v="#VALUE!"/>
    <s v="SUPER LOW"/>
    <s v="SUPER LOW"/>
    <n v="0.36959999999999998"/>
    <x v="0"/>
  </r>
  <r>
    <s v="A01"/>
    <s v="ACEH"/>
    <s v="A01"/>
    <s v="B006"/>
    <s v="ACEH TENGAH"/>
    <s v="B006"/>
    <x v="0"/>
    <s v="Aceh"/>
    <x v="4"/>
    <x v="1"/>
    <n v="14"/>
    <n v="295"/>
    <n v="0"/>
    <n v="218944"/>
    <n v="0.376"/>
    <n v="65001"/>
    <n v="4318.3900000000003"/>
    <n v="51"/>
    <n v="0.23200000000000001"/>
    <n v="5174"/>
    <n v="23631613.563285589"/>
    <n v="3.2000000000000001E-2"/>
    <s v="#REF!"/>
    <n v="0.61"/>
    <e v="#VALUE!"/>
    <s v="SUPER LOW"/>
    <s v="LOW"/>
    <n v="0.43809999999999999"/>
    <x v="0"/>
  </r>
  <r>
    <s v="A01"/>
    <s v="ACEH"/>
    <s v="A01"/>
    <s v="B007"/>
    <s v="ACEH BARAT"/>
    <s v="B007"/>
    <x v="0"/>
    <s v="Aceh"/>
    <x v="5"/>
    <x v="1"/>
    <n v="12"/>
    <n v="321"/>
    <n v="0"/>
    <n v="198278"/>
    <n v="0.33400000000000002"/>
    <n v="62198"/>
    <n v="2927.95"/>
    <n v="68"/>
    <n v="0.30399999999999999"/>
    <n v="5315"/>
    <n v="26805797.92009199"/>
    <n v="6.0000000000000001E-3"/>
    <s v="#REF!"/>
    <n v="0.40200000000000002"/>
    <e v="#VALUE!"/>
    <s v="SUPER LOW"/>
    <s v="LOW"/>
    <n v="0.35560000000000003"/>
    <x v="0"/>
  </r>
  <r>
    <s v="A01"/>
    <s v="ACEH"/>
    <s v="A01"/>
    <s v="B008"/>
    <s v="ACEH BESAR"/>
    <s v="B008"/>
    <x v="0"/>
    <s v="Aceh"/>
    <x v="6"/>
    <x v="1"/>
    <n v="23"/>
    <n v="604"/>
    <n v="0"/>
    <n v="407775"/>
    <n v="0.628"/>
    <n v="120693"/>
    <n v="2969"/>
    <n v="137"/>
    <n v="0.48399999999999999"/>
    <n v="8858"/>
    <n v="21722763.779044818"/>
    <n v="3.5999999999999997E-2"/>
    <s v="#REF!"/>
    <n v="0.41"/>
    <e v="#VALUE!"/>
    <s v="SUPER LOW"/>
    <s v="SUPER LOW"/>
    <n v="0.48670000000000002"/>
    <x v="0"/>
  </r>
  <r>
    <s v="A01"/>
    <s v="ACEH"/>
    <s v="A01"/>
    <s v="B009"/>
    <s v="PIDIE"/>
    <s v="B009"/>
    <x v="0"/>
    <s v="Aceh"/>
    <x v="7"/>
    <x v="1"/>
    <n v="23"/>
    <n v="724"/>
    <n v="0"/>
    <n v="435492"/>
    <n v="0.66600000000000004"/>
    <n v="132087"/>
    <n v="3086.95"/>
    <n v="141"/>
    <n v="0.48599999999999999"/>
    <n v="6854"/>
    <n v="15738521.029088939"/>
    <n v="0.06"/>
    <s v="#REF!"/>
    <n v="0.44400000000000001"/>
    <e v="#VALUE!"/>
    <s v="SUPER LOW"/>
    <s v="SUPER LOW"/>
    <n v="0.5121"/>
    <x v="1"/>
  </r>
  <r>
    <s v="A01"/>
    <s v="ACEH"/>
    <s v="A01"/>
    <s v="B010"/>
    <s v="BIREUEN"/>
    <s v="B010"/>
    <x v="0"/>
    <s v="Aceh"/>
    <x v="8"/>
    <x v="1"/>
    <n v="17"/>
    <n v="609"/>
    <n v="0"/>
    <n v="444072"/>
    <n v="0.68"/>
    <n v="129182"/>
    <n v="1901.2"/>
    <n v="234"/>
    <n v="0.57999999999999996"/>
    <n v="8831"/>
    <n v="19886414.815615486"/>
    <n v="1.4E-2"/>
    <s v="#REF!"/>
    <n v="0.29199999999999998"/>
    <e v="#VALUE!"/>
    <s v="LOW"/>
    <s v="SUPER LOW"/>
    <n v="0.47539999999999999"/>
    <x v="0"/>
  </r>
  <r>
    <s v="A01"/>
    <s v="ACEH"/>
    <s v="A01"/>
    <s v="B011"/>
    <s v="ACEH UTARA"/>
    <s v="B011"/>
    <x v="0"/>
    <s v="Aceh"/>
    <x v="9"/>
    <x v="1"/>
    <n v="27"/>
    <n v="852"/>
    <n v="0"/>
    <n v="593511"/>
    <n v="0.73"/>
    <n v="178460"/>
    <n v="3236.86"/>
    <n v="183"/>
    <n v="0.53600000000000003"/>
    <n v="15348"/>
    <n v="25859672.356535938"/>
    <n v="0.03"/>
    <s v="#REF!"/>
    <n v="0.20799999999999999"/>
    <e v="#VALUE!"/>
    <s v="SUPER LOW"/>
    <s v="LOW"/>
    <n v="0.43690000000000001"/>
    <x v="0"/>
  </r>
  <r>
    <s v="A01"/>
    <s v="ACEH"/>
    <s v="A01"/>
    <s v="B012"/>
    <s v="ACEH BARAT DAYA"/>
    <s v="B012"/>
    <x v="0"/>
    <s v="Aceh"/>
    <x v="7"/>
    <x v="1"/>
    <n v="9"/>
    <n v="151"/>
    <n v="0"/>
    <n v="153067"/>
    <n v="0.246"/>
    <n v="45313"/>
    <n v="1490.6"/>
    <n v="103"/>
    <n v="0.42399999999999999"/>
    <n v="2624"/>
    <n v="17142819.810932469"/>
    <n v="5.3999999999999999E-2"/>
    <s v="#REF!"/>
    <n v="0.23400000000000001"/>
    <e v="#VALUE!"/>
    <s v="SUPER LOW"/>
    <s v="SUPER LOW"/>
    <n v="0.29399999999999998"/>
    <x v="0"/>
  </r>
  <r>
    <s v="A01"/>
    <s v="ACEH"/>
    <s v="A01"/>
    <s v="B013"/>
    <s v="GAYO LUES"/>
    <s v="B013"/>
    <x v="0"/>
    <s v="N"/>
    <x v="0"/>
    <x v="0"/>
    <n v="11"/>
    <n v="136"/>
    <n v="0"/>
    <n v="101650"/>
    <n v="0.11799999999999999"/>
    <n v="29383"/>
    <n v="5719.58"/>
    <n v="18"/>
    <n v="0.09"/>
    <n v="1790"/>
    <n v="17609444.171175603"/>
    <n v="2.5999999999999999E-2"/>
    <s v="#REF!"/>
    <n v="0.28999999999999998"/>
    <e v="#VALUE!"/>
    <s v="SUPER LOW"/>
    <s v="SUPER LOW"/>
    <n v="0.187"/>
    <x v="0"/>
  </r>
  <r>
    <s v="A01"/>
    <s v="ACEH"/>
    <s v="A01"/>
    <s v="B014"/>
    <s v="ACEH TAMIANG"/>
    <s v="B014"/>
    <x v="0"/>
    <s v="Aceh"/>
    <x v="10"/>
    <x v="1"/>
    <n v="12"/>
    <n v="213"/>
    <n v="0"/>
    <n v="300618"/>
    <n v="0.51400000000000001"/>
    <n v="87342"/>
    <n v="1956.72"/>
    <n v="154"/>
    <n v="0.5"/>
    <n v="5281"/>
    <n v="17567145.014603253"/>
    <n v="0.02"/>
    <s v="#REF!"/>
    <n v="0.22800000000000001"/>
    <e v="#VALUE!"/>
    <s v="SUPER LOW"/>
    <s v="SUPER LOW"/>
    <n v="0.38109999999999999"/>
    <x v="0"/>
  </r>
  <r>
    <s v="A01"/>
    <s v="ACEH"/>
    <s v="A01"/>
    <s v="B015"/>
    <s v="NAGAN RAYA"/>
    <s v="B015"/>
    <x v="0"/>
    <s v="Aceh"/>
    <x v="5"/>
    <x v="1"/>
    <n v="10"/>
    <n v="222"/>
    <n v="0"/>
    <n v="172363"/>
    <n v="0.28599999999999998"/>
    <n v="54016"/>
    <n v="3363.72"/>
    <n v="51"/>
    <n v="0.23200000000000001"/>
    <n v="5664"/>
    <n v="32860880.815488242"/>
    <n v="5.8000000000000003E-2"/>
    <s v="#REF!"/>
    <n v="0.22"/>
    <e v="#VALUE!"/>
    <s v="SUPER LOW"/>
    <s v="LOW"/>
    <n v="0.24010000000000001"/>
    <x v="0"/>
  </r>
  <r>
    <s v="A01"/>
    <s v="ACEH"/>
    <s v="A01"/>
    <s v="B016"/>
    <s v="ACEH JAYA"/>
    <s v="B016"/>
    <x v="0"/>
    <s v="Aceh"/>
    <x v="11"/>
    <x v="1"/>
    <n v="9"/>
    <n v="172"/>
    <n v="0"/>
    <n v="94645"/>
    <n v="9.8000000000000004E-2"/>
    <n v="29523"/>
    <n v="3812.99"/>
    <n v="25"/>
    <n v="0.114"/>
    <n v="1783"/>
    <n v="18838818.743726555"/>
    <n v="7.0000000000000007E-2"/>
    <s v="#REF!"/>
    <n v="0.41399999999999998"/>
    <e v="#VALUE!"/>
    <s v="SUPER LOW"/>
    <s v="SUPER LOW"/>
    <n v="0.245"/>
    <x v="0"/>
  </r>
  <r>
    <s v="A01"/>
    <s v="ACEH"/>
    <s v="A01"/>
    <s v="B017"/>
    <s v="BENER MERIAH"/>
    <s v="B017"/>
    <x v="0"/>
    <s v="Aceh"/>
    <x v="2"/>
    <x v="1"/>
    <n v="10"/>
    <n v="232"/>
    <n v="0"/>
    <n v="164964"/>
    <n v="0.26600000000000001"/>
    <n v="48909"/>
    <n v="1454.09"/>
    <n v="113"/>
    <n v="0.45200000000000001"/>
    <n v="3207"/>
    <n v="19440605.222957734"/>
    <n v="1.2E-2"/>
    <s v="#REF!"/>
    <n v="0.65"/>
    <e v="#VALUE!"/>
    <s v="SUPER LOW"/>
    <s v="SUPER LOW"/>
    <n v="0.49459999999999998"/>
    <x v="0"/>
  </r>
  <r>
    <s v="A01"/>
    <s v="ACEH"/>
    <s v="A01"/>
    <s v="B018"/>
    <s v="PIDIE JAYA"/>
    <s v="B018"/>
    <x v="0"/>
    <s v="Aceh"/>
    <x v="7"/>
    <x v="1"/>
    <n v="8"/>
    <n v="222"/>
    <n v="0"/>
    <n v="159829"/>
    <n v="0.25800000000000001"/>
    <n v="48701"/>
    <n v="1073.5999999999999"/>
    <n v="149"/>
    <n v="0.49399999999999999"/>
    <n v="2261"/>
    <n v="14146368.931795858"/>
    <n v="2.1999999999999999E-2"/>
    <s v="#REF!"/>
    <n v="0.52600000000000002"/>
    <e v="#VALUE!"/>
    <s v="SUPER LOW"/>
    <s v="SUPER LOW"/>
    <n v="0.44940000000000002"/>
    <x v="0"/>
  </r>
  <r>
    <s v="A01"/>
    <s v="ACEH"/>
    <s v="A01"/>
    <s v="B019"/>
    <s v="KOTA BANDA ACEH"/>
    <s v="B019"/>
    <x v="0"/>
    <s v="Aceh"/>
    <x v="12"/>
    <x v="1"/>
    <n v="9"/>
    <n v="90"/>
    <n v="0"/>
    <n v="251288"/>
    <n v="0.44400000000000001"/>
    <n v="73499"/>
    <n v="61.36"/>
    <n v="4095"/>
    <n v="0.92"/>
    <n v="13528"/>
    <n v="53834643.914552227"/>
    <n v="4.8000000000000001E-2"/>
    <s v="#REF!"/>
    <n v="0.84799999999999998"/>
    <e v="#VALUE!"/>
    <s v="HIGH"/>
    <s v="HIGH"/>
    <n v="0.82709999999999995"/>
    <x v="2"/>
  </r>
  <r>
    <s v="A01"/>
    <s v="ACEH"/>
    <s v="A01"/>
    <s v="B020"/>
    <s v="KOTA SABANG"/>
    <s v="B020"/>
    <x v="0"/>
    <s v="Aceh"/>
    <x v="13"/>
    <x v="1"/>
    <n v="2"/>
    <n v="18"/>
    <n v="0"/>
    <n v="42559"/>
    <n v="2.1999999999999999E-2"/>
    <n v="12679"/>
    <n v="153"/>
    <n v="278"/>
    <n v="0.59799999999999998"/>
    <n v="957"/>
    <n v="22486430.602222797"/>
    <n v="0.04"/>
    <s v="#REF!"/>
    <n v="0.69199999999999995"/>
    <e v="#VALUE!"/>
    <s v="LOW"/>
    <s v="SUPER LOW"/>
    <n v="0.49630000000000002"/>
    <x v="0"/>
  </r>
  <r>
    <s v="A01"/>
    <s v="ACEH"/>
    <s v="A01"/>
    <s v="B021"/>
    <s v="KOTA LANGSA"/>
    <s v="B021"/>
    <x v="0"/>
    <s v="Aceh"/>
    <x v="3"/>
    <x v="1"/>
    <n v="5"/>
    <n v="66"/>
    <n v="0"/>
    <n v="185662"/>
    <n v="0.308"/>
    <n v="53288"/>
    <n v="262.41000000000003"/>
    <n v="708"/>
    <n v="0.70199999999999996"/>
    <n v="3391"/>
    <n v="18264372.892675936"/>
    <n v="8.5999999999999993E-2"/>
    <s v="#REF!"/>
    <n v="0.79800000000000004"/>
    <e v="#VALUE!"/>
    <s v="LOW"/>
    <s v="SUPER LOW"/>
    <n v="0.64670000000000005"/>
    <x v="1"/>
  </r>
  <r>
    <s v="A01"/>
    <s v="ACEH"/>
    <s v="A01"/>
    <s v="B022"/>
    <s v="KOTA LHOKSEUMAWE"/>
    <s v="B022"/>
    <x v="0"/>
    <s v="Aceh"/>
    <x v="14"/>
    <x v="1"/>
    <n v="4"/>
    <n v="68"/>
    <n v="0"/>
    <n v="190903"/>
    <n v="0.316"/>
    <n v="55154"/>
    <n v="181.06"/>
    <n v="1054"/>
    <n v="0.78"/>
    <n v="6462"/>
    <n v="33849651.393639699"/>
    <n v="4.5999999999999999E-2"/>
    <s v="#REF!"/>
    <n v="0.69399999999999995"/>
    <e v="#VALUE!"/>
    <s v="LOW"/>
    <s v="LOW"/>
    <n v="0.62529999999999997"/>
    <x v="1"/>
  </r>
  <r>
    <s v="A01"/>
    <s v="ACEH"/>
    <s v="A01"/>
    <s v="B023"/>
    <s v="KOTA SUBULUSSALAM"/>
    <s v="B023"/>
    <x v="0"/>
    <s v="Aceh"/>
    <x v="9"/>
    <x v="1"/>
    <n v="5"/>
    <n v="82"/>
    <n v="0"/>
    <n v="93710"/>
    <n v="9.1999999999999998E-2"/>
    <n v="24701"/>
    <n v="1391"/>
    <n v="67"/>
    <n v="0.29799999999999999"/>
    <n v="1199"/>
    <n v="12794792.444776436"/>
    <n v="3.7999999999999999E-2"/>
    <s v="#REF!"/>
    <n v="0.108"/>
    <e v="#VALUE!"/>
    <s v="SUPER LOW"/>
    <s v="SUPER LOW"/>
    <n v="0.161"/>
    <x v="0"/>
  </r>
  <r>
    <s v="A02"/>
    <s v="SUMATERA UTARA"/>
    <s v="A02"/>
    <s v="B024"/>
    <s v="NIAS"/>
    <s v="B024"/>
    <x v="0"/>
    <s v="N"/>
    <x v="0"/>
    <x v="0"/>
    <n v="10"/>
    <n v="170"/>
    <n v="0"/>
    <n v="145173"/>
    <n v="0.222"/>
    <n v="33502"/>
    <n v="1842.51"/>
    <n v="79"/>
    <n v="0.36199999999999999"/>
    <n v="2214"/>
    <n v="15250769.771238454"/>
    <n v="2.4E-2"/>
    <s v="#REF!"/>
    <n v="0.08"/>
    <e v="#VALUE!"/>
    <s v="SUPER LOW"/>
    <s v="SUPER LOW"/>
    <n v="0.2001"/>
    <x v="0"/>
  </r>
  <r>
    <s v="A02"/>
    <s v="SUMATERA UTARA"/>
    <s v="A02"/>
    <s v="B025"/>
    <s v="MANDAILING NATAL"/>
    <s v="B025"/>
    <x v="0"/>
    <s v="N"/>
    <x v="0"/>
    <x v="0"/>
    <n v="23"/>
    <n v="377"/>
    <n v="27"/>
    <n v="489569"/>
    <n v="0.70199999999999996"/>
    <n v="136387"/>
    <n v="6134"/>
    <n v="80"/>
    <n v="0.36599999999999999"/>
    <n v="7935"/>
    <n v="16208134.093457716"/>
    <n v="3.4000000000000002E-2"/>
    <s v="#REF!"/>
    <n v="0.432"/>
    <e v="#VALUE!"/>
    <s v="SUPER LOW"/>
    <s v="SUPER LOW"/>
    <n v="0.47970000000000002"/>
    <x v="0"/>
  </r>
  <r>
    <s v="A02"/>
    <s v="SUMATERA UTARA"/>
    <s v="A02"/>
    <s v="B026"/>
    <s v="TAPANULI SELATAN"/>
    <s v="B026"/>
    <x v="0"/>
    <s v="N"/>
    <x v="0"/>
    <x v="0"/>
    <n v="15"/>
    <n v="211"/>
    <n v="37"/>
    <n v="314887"/>
    <n v="0.53400000000000003"/>
    <n v="82857"/>
    <n v="6030.47"/>
    <n v="52"/>
    <n v="0.23599999999999999"/>
    <n v="8314"/>
    <n v="26403122.389936708"/>
    <n v="9.6000000000000002E-2"/>
    <s v="#REF!"/>
    <n v="0.67600000000000005"/>
    <e v="#VALUE!"/>
    <s v="SUPER LOW"/>
    <s v="LOW"/>
    <n v="0.50849999999999995"/>
    <x v="1"/>
  </r>
  <r>
    <s v="A02"/>
    <s v="SUMATERA UTARA"/>
    <s v="A02"/>
    <s v="B027"/>
    <s v="TAPANULI TENGAH"/>
    <s v="B027"/>
    <x v="0"/>
    <s v="N"/>
    <x v="0"/>
    <x v="0"/>
    <n v="20"/>
    <n v="159"/>
    <n v="56"/>
    <n v="365460"/>
    <n v="0.59399999999999997"/>
    <n v="90858"/>
    <n v="2188"/>
    <n v="167"/>
    <n v="0.51600000000000001"/>
    <n v="6032"/>
    <n v="16505226.290154874"/>
    <n v="1.7999999999999999E-2"/>
    <s v="#REF!"/>
    <n v="0.48399999999999999"/>
    <e v="#VALUE!"/>
    <s v="SUPER LOW"/>
    <s v="SUPER LOW"/>
    <n v="0.52110000000000001"/>
    <x v="1"/>
  </r>
  <r>
    <s v="A02"/>
    <s v="SUMATERA UTARA"/>
    <s v="A02"/>
    <s v="B028"/>
    <s v="TAPANULI UTARA"/>
    <s v="B028"/>
    <x v="0"/>
    <s v="Balige"/>
    <x v="15"/>
    <x v="1"/>
    <n v="15"/>
    <n v="241"/>
    <n v="11"/>
    <n v="320542"/>
    <n v="0.54200000000000004"/>
    <n v="86107"/>
    <n v="3791.64"/>
    <n v="85"/>
    <n v="0.38"/>
    <n v="5070"/>
    <n v="15816960.023959419"/>
    <n v="6.8000000000000005E-2"/>
    <s v="#REF!"/>
    <n v="0.748"/>
    <e v="#VALUE!"/>
    <s v="SUPER LOW"/>
    <s v="SUPER LOW"/>
    <n v="0.58609999999999995"/>
    <x v="1"/>
  </r>
  <r>
    <s v="A02"/>
    <s v="SUMATERA UTARA"/>
    <s v="A02"/>
    <s v="B029"/>
    <s v="TOBA SAMOSIR"/>
    <s v="B029"/>
    <x v="0"/>
    <s v="Balige"/>
    <x v="16"/>
    <x v="1"/>
    <n v="16"/>
    <n v="231"/>
    <n v="13"/>
    <n v="213350"/>
    <n v="0.36599999999999999"/>
    <n v="61863"/>
    <n v="2328.89"/>
    <n v="92"/>
    <n v="0.4"/>
    <n v="4770"/>
    <n v="22357628.310288258"/>
    <n v="0.33"/>
    <s v="#REF!"/>
    <n v="0.81"/>
    <e v="#VALUE!"/>
    <s v="SUPER LOW"/>
    <s v="SUPER LOW"/>
    <n v="0.57599999999999996"/>
    <x v="1"/>
  </r>
  <r>
    <s v="A02"/>
    <s v="SUMATERA UTARA"/>
    <s v="A02"/>
    <s v="B030"/>
    <s v="LABUHAN BATU"/>
    <s v="B030"/>
    <x v="0"/>
    <s v="N"/>
    <x v="0"/>
    <x v="0"/>
    <n v="9"/>
    <n v="75"/>
    <n v="23"/>
    <n v="505388"/>
    <n v="0.70599999999999996"/>
    <n v="141401"/>
    <n v="2156.02"/>
    <n v="234"/>
    <n v="0.57999999999999996"/>
    <n v="20046"/>
    <n v="39664574.544706248"/>
    <n v="0.18"/>
    <s v="#REF!"/>
    <n v="0.66200000000000003"/>
    <e v="#VALUE!"/>
    <s v="LOW"/>
    <s v="LOW"/>
    <n v="0.64839999999999998"/>
    <x v="1"/>
  </r>
  <r>
    <s v="A02"/>
    <s v="SUMATERA UTARA"/>
    <s v="A02"/>
    <s v="B031"/>
    <s v="ASAHAN"/>
    <s v="B031"/>
    <x v="0"/>
    <s v="Medan"/>
    <x v="17"/>
    <x v="1"/>
    <n v="25"/>
    <n v="177"/>
    <n v="27"/>
    <n v="790133"/>
    <n v="0.78800000000000003"/>
    <n v="232347"/>
    <n v="3702.21"/>
    <n v="213"/>
    <n v="0.56599999999999995"/>
    <n v="22308"/>
    <n v="28233221.495621622"/>
    <n v="0.14799999999999999"/>
    <s v="#REF!"/>
    <n v="0.63800000000000001"/>
    <e v="#VALUE!"/>
    <s v="LOW"/>
    <s v="LOW"/>
    <n v="0.65390000000000004"/>
    <x v="1"/>
  </r>
  <r>
    <s v="A02"/>
    <s v="SUMATERA UTARA"/>
    <s v="A02"/>
    <s v="B032"/>
    <s v="SIMALUNGUN"/>
    <s v="B032"/>
    <x v="0"/>
    <s v="Medan"/>
    <x v="18"/>
    <x v="1"/>
    <n v="32"/>
    <n v="386"/>
    <n v="27"/>
    <n v="1038120"/>
    <n v="0.84199999999999997"/>
    <n v="315642"/>
    <n v="4369"/>
    <n v="238"/>
    <n v="0.58199999999999996"/>
    <n v="23508"/>
    <n v="22644780.950179171"/>
    <n v="0.05"/>
    <s v="#REF!"/>
    <n v="0.69"/>
    <e v="#VALUE!"/>
    <s v="LOW"/>
    <s v="SUPER LOW"/>
    <n v="0.6956"/>
    <x v="3"/>
  </r>
  <r>
    <s v="A02"/>
    <s v="SUMATERA UTARA"/>
    <s v="A02"/>
    <s v="B033"/>
    <s v="DAIRI"/>
    <s v="B033"/>
    <x v="0"/>
    <s v="N"/>
    <x v="0"/>
    <x v="0"/>
    <n v="15"/>
    <n v="161"/>
    <n v="8"/>
    <n v="318616"/>
    <n v="0.54"/>
    <n v="85528"/>
    <n v="1927.8"/>
    <n v="165"/>
    <n v="0.51200000000000001"/>
    <n v="5688"/>
    <n v="17852210.811760869"/>
    <n v="2.8000000000000001E-2"/>
    <s v="#REF!"/>
    <n v="0.57199999999999995"/>
    <e v="#VALUE!"/>
    <s v="SUPER LOW"/>
    <s v="SUPER LOW"/>
    <n v="0.54600000000000004"/>
    <x v="1"/>
  </r>
  <r>
    <s v="A02"/>
    <s v="SUMATERA UTARA"/>
    <s v="A02"/>
    <s v="B034"/>
    <s v="KARO"/>
    <s v="B034"/>
    <x v="0"/>
    <s v="Medan"/>
    <x v="19"/>
    <x v="1"/>
    <n v="17"/>
    <n v="259"/>
    <n v="10"/>
    <n v="409280"/>
    <n v="0.63200000000000001"/>
    <n v="129226"/>
    <n v="2127"/>
    <n v="192"/>
    <n v="0.54"/>
    <n v="12495"/>
    <n v="30529222.04847537"/>
    <n v="0.17199999999999999"/>
    <s v="#REF!"/>
    <n v="0.83399999999999996"/>
    <e v="#VALUE!"/>
    <s v="SUPER LOW"/>
    <s v="LOW"/>
    <n v="0.69530000000000003"/>
    <x v="3"/>
  </r>
  <r>
    <s v="A02"/>
    <s v="SUMATERA UTARA"/>
    <s v="A02"/>
    <s v="B035"/>
    <s v="DELI SERDANG"/>
    <s v="B035"/>
    <x v="0"/>
    <s v="Medan"/>
    <x v="20"/>
    <x v="1"/>
    <n v="22"/>
    <n v="380"/>
    <n v="14"/>
    <n v="1940767"/>
    <n v="0.96"/>
    <n v="590955"/>
    <n v="2241.6799999999998"/>
    <n v="866"/>
    <n v="0.74199999999999999"/>
    <n v="61840"/>
    <n v="31863691.004638884"/>
    <n v="1.6E-2"/>
    <s v="#REF!"/>
    <n v="0.91600000000000004"/>
    <e v="#VALUE!"/>
    <s v="LOW"/>
    <s v="LOW"/>
    <n v="0.83430000000000004"/>
    <x v="2"/>
  </r>
  <r>
    <s v="A02"/>
    <s v="SUMATERA UTARA"/>
    <s v="A02"/>
    <s v="B036"/>
    <s v="LANGKAT"/>
    <s v="B036"/>
    <x v="0"/>
    <s v="Medan"/>
    <x v="21"/>
    <x v="1"/>
    <n v="23"/>
    <n v="240"/>
    <n v="37"/>
    <n v="1057605"/>
    <n v="0.84799999999999998"/>
    <n v="340151"/>
    <n v="6262"/>
    <n v="169"/>
    <n v="0.51800000000000002"/>
    <n v="25534"/>
    <n v="24143229.277471267"/>
    <n v="6.4000000000000001E-2"/>
    <s v="#REF!"/>
    <n v="0.65600000000000003"/>
    <e v="#VALUE!"/>
    <s v="SUPER LOW"/>
    <s v="LOW"/>
    <n v="0.66259999999999997"/>
    <x v="1"/>
  </r>
  <r>
    <s v="A02"/>
    <s v="SUMATERA UTARA"/>
    <s v="A02"/>
    <s v="B037"/>
    <s v="NIAS SELATAN"/>
    <s v="B037"/>
    <x v="0"/>
    <s v="N"/>
    <x v="0"/>
    <x v="0"/>
    <n v="35"/>
    <n v="459"/>
    <n v="2"/>
    <n v="367473"/>
    <n v="0.59599999999999997"/>
    <n v="88406"/>
    <n v="1825.2"/>
    <n v="201"/>
    <n v="0.54800000000000004"/>
    <n v="3662"/>
    <n v="9965357.9990910906"/>
    <n v="6.2E-2"/>
    <s v="#REF!"/>
    <n v="8.4000000000000005E-2"/>
    <e v="#VALUE!"/>
    <s v="LOW"/>
    <s v="SUPER LOW"/>
    <n v="0.35120000000000001"/>
    <x v="0"/>
  </r>
  <r>
    <s v="A02"/>
    <s v="SUMATERA UTARA"/>
    <s v="A02"/>
    <s v="B038"/>
    <s v="HUMBANG HASUNDUTAN"/>
    <s v="B038"/>
    <x v="0"/>
    <s v="Balige"/>
    <x v="22"/>
    <x v="1"/>
    <n v="10"/>
    <n v="153"/>
    <n v="1"/>
    <n v="203816"/>
    <n v="0.35199999999999998"/>
    <n v="53026"/>
    <n v="2335.33"/>
    <n v="87"/>
    <n v="0.38400000000000001"/>
    <n v="3578"/>
    <n v="17555049.652627863"/>
    <n v="0.16800000000000001"/>
    <s v="#REF!"/>
    <n v="0.186"/>
    <e v="#VALUE!"/>
    <s v="SUPER LOW"/>
    <s v="SUPER LOW"/>
    <n v="0.28689999999999999"/>
    <x v="0"/>
  </r>
  <r>
    <s v="A02"/>
    <s v="SUMATERA UTARA"/>
    <s v="A02"/>
    <s v="B039"/>
    <s v="PAKPAK BHARAT"/>
    <s v="B039"/>
    <x v="0"/>
    <s v="N"/>
    <x v="0"/>
    <x v="0"/>
    <n v="8"/>
    <n v="52"/>
    <n v="0"/>
    <n v="55183"/>
    <n v="3.4000000000000002E-2"/>
    <n v="14146"/>
    <n v="1218.3"/>
    <n v="45"/>
    <n v="0.20200000000000001"/>
    <n v="718"/>
    <n v="13011253.46574126"/>
    <n v="0.122"/>
    <s v="#REF!"/>
    <n v="0.216"/>
    <e v="#VALUE!"/>
    <s v="SUPER LOW"/>
    <s v="SUPER LOW"/>
    <n v="0.1663"/>
    <x v="0"/>
  </r>
  <r>
    <s v="A02"/>
    <s v="SUMATERA UTARA"/>
    <s v="A02"/>
    <s v="B040"/>
    <s v="SAMOSIR"/>
    <s v="B040"/>
    <x v="0"/>
    <s v="N"/>
    <x v="0"/>
    <x v="0"/>
    <n v="9"/>
    <n v="128"/>
    <n v="6"/>
    <n v="141869"/>
    <n v="0.218"/>
    <n v="39177"/>
    <n v="2069.0500000000002"/>
    <n v="69"/>
    <n v="0.308"/>
    <n v="2636"/>
    <n v="18580521.466987148"/>
    <n v="0.10199999999999999"/>
    <s v="#REF!"/>
    <n v="0.24"/>
    <e v="#VALUE!"/>
    <s v="SUPER LOW"/>
    <s v="SUPER LOW"/>
    <n v="0.25490000000000002"/>
    <x v="0"/>
  </r>
  <r>
    <s v="A02"/>
    <s v="SUMATERA UTARA"/>
    <s v="A02"/>
    <s v="B041"/>
    <s v="SERDANG BEDAGAI"/>
    <s v="B041"/>
    <x v="0"/>
    <s v="Medan"/>
    <x v="23"/>
    <x v="1"/>
    <n v="17"/>
    <n v="237"/>
    <n v="6"/>
    <n v="668496"/>
    <n v="0.76200000000000001"/>
    <n v="202038"/>
    <n v="1900.22"/>
    <n v="352"/>
    <n v="0.624"/>
    <n v="16656"/>
    <n v="24915631.507144395"/>
    <n v="4.3999999999999997E-2"/>
    <s v="#REF!"/>
    <n v="0.63400000000000001"/>
    <e v="#VALUE!"/>
    <s v="LOW"/>
    <s v="LOW"/>
    <n v="0.66300000000000003"/>
    <x v="1"/>
  </r>
  <r>
    <s v="A02"/>
    <s v="SUMATERA UTARA"/>
    <s v="A02"/>
    <s v="B042"/>
    <s v="BATU BARA"/>
    <s v="B042"/>
    <x v="0"/>
    <s v="Medan"/>
    <x v="24"/>
    <x v="1"/>
    <n v="12"/>
    <n v="141"/>
    <n v="10"/>
    <n v="422448"/>
    <n v="0.64800000000000002"/>
    <n v="136006"/>
    <n v="922.2"/>
    <n v="458"/>
    <n v="0.64800000000000002"/>
    <n v="21127"/>
    <n v="50010888.914138548"/>
    <n v="0.15"/>
    <s v="#REF!"/>
    <n v="0.58199999999999996"/>
    <e v="#VALUE!"/>
    <s v="LOW"/>
    <s v="HIGH"/>
    <n v="0.61829999999999996"/>
    <x v="1"/>
  </r>
  <r>
    <s v="A02"/>
    <s v="SUMATERA UTARA"/>
    <s v="A02"/>
    <s v="B043"/>
    <s v="PADANG LAWAS UTARA"/>
    <s v="B043"/>
    <x v="0"/>
    <s v="N"/>
    <x v="0"/>
    <x v="0"/>
    <n v="12"/>
    <n v="386"/>
    <n v="2"/>
    <n v="269845"/>
    <n v="0.47599999999999998"/>
    <n v="74422"/>
    <n v="3918.05"/>
    <n v="69"/>
    <n v="0.308"/>
    <n v="6992"/>
    <n v="25911171.227927141"/>
    <n v="0.26800000000000002"/>
    <s v="#REF!"/>
    <n v="0.47399999999999998"/>
    <e v="#VALUE!"/>
    <s v="SUPER LOW"/>
    <s v="LOW"/>
    <n v="0.42470000000000002"/>
    <x v="0"/>
  </r>
  <r>
    <s v="A02"/>
    <s v="SUMATERA UTARA"/>
    <s v="A02"/>
    <s v="B044"/>
    <s v="PADANG LAWAS"/>
    <s v="B044"/>
    <x v="0"/>
    <s v="N"/>
    <x v="0"/>
    <x v="0"/>
    <n v="12"/>
    <n v="386"/>
    <n v="2"/>
    <n v="269845"/>
    <n v="0.47599999999999998"/>
    <n v="74422"/>
    <n v="3918.05"/>
    <n v="69"/>
    <n v="0.308"/>
    <n v="6726"/>
    <n v="24925420.148603827"/>
    <n v="0.11600000000000001"/>
    <s v="#REF!"/>
    <n v="0.30199999999999999"/>
    <e v="#VALUE!"/>
    <s v="SUPER LOW"/>
    <s v="LOW"/>
    <n v="0.3473"/>
    <x v="0"/>
  </r>
  <r>
    <s v="A02"/>
    <s v="SUMATERA UTARA"/>
    <s v="A02"/>
    <s v="B045"/>
    <s v="LABUHAN BATU SELATAN"/>
    <s v="B045"/>
    <x v="0"/>
    <s v="N"/>
    <x v="0"/>
    <x v="0"/>
    <n v="5"/>
    <n v="52"/>
    <n v="2"/>
    <n v="324545"/>
    <n v="0.55200000000000005"/>
    <n v="88531"/>
    <n v="3596"/>
    <n v="90"/>
    <n v="0.39600000000000002"/>
    <n v="16088.000000000002"/>
    <n v="49570937.77442266"/>
    <n v="0.17799999999999999"/>
    <s v="#REF!"/>
    <n v="0.73199999999999998"/>
    <e v="#VALUE!"/>
    <s v="SUPER LOW"/>
    <s v="LOW"/>
    <n v="0.58620000000000005"/>
    <x v="1"/>
  </r>
  <r>
    <s v="A02"/>
    <s v="SUMATERA UTARA"/>
    <s v="A02"/>
    <s v="B046"/>
    <s v="LABUHAN BATU UTARA"/>
    <s v="B046"/>
    <x v="0"/>
    <s v="Medan"/>
    <x v="25"/>
    <x v="1"/>
    <n v="8"/>
    <n v="82"/>
    <n v="8"/>
    <n v="395476"/>
    <n v="0.62"/>
    <n v="108306"/>
    <n v="3570.98"/>
    <n v="111"/>
    <n v="0.44800000000000001"/>
    <n v="14844"/>
    <n v="37534515.368821368"/>
    <n v="0.14199999999999999"/>
    <s v="#REF!"/>
    <n v="0.77200000000000002"/>
    <e v="#VALUE!"/>
    <s v="SUPER LOW"/>
    <s v="LOW"/>
    <n v="0.63680000000000003"/>
    <x v="1"/>
  </r>
  <r>
    <s v="A02"/>
    <s v="SUMATERA UTARA"/>
    <s v="A02"/>
    <s v="B047"/>
    <s v="NIAS UTARA"/>
    <s v="B047"/>
    <x v="0"/>
    <s v="N"/>
    <x v="0"/>
    <x v="0"/>
    <n v="11"/>
    <n v="112"/>
    <n v="1"/>
    <n v="151905"/>
    <n v="0.24"/>
    <n v="35600"/>
    <n v="1202.78"/>
    <n v="126"/>
    <n v="0.47399999999999998"/>
    <n v="2044"/>
    <n v="13455778.28247918"/>
    <n v="0.126"/>
    <s v="#REF!"/>
    <n v="4.8000000000000001E-2"/>
    <e v="#VALUE!"/>
    <s v="SUPER LOW"/>
    <s v="SUPER LOW"/>
    <n v="0.2238"/>
    <x v="0"/>
  </r>
  <r>
    <s v="A02"/>
    <s v="SUMATERA UTARA"/>
    <s v="A02"/>
    <s v="B048"/>
    <s v="NIAS BARAT"/>
    <s v="B048"/>
    <x v="0"/>
    <s v="N"/>
    <x v="0"/>
    <x v="0"/>
    <n v="8"/>
    <n v="105"/>
    <n v="0"/>
    <n v="96608"/>
    <n v="0.106"/>
    <n v="23701"/>
    <n v="473.73"/>
    <n v="204"/>
    <n v="0.55400000000000005"/>
    <n v="1074"/>
    <n v="11117091.752235841"/>
    <n v="0.1"/>
    <s v="#REF!"/>
    <n v="4.3999999999999997E-2"/>
    <e v="#VALUE!"/>
    <s v="LOW"/>
    <s v="SUPER LOW"/>
    <n v="0.21249999999999999"/>
    <x v="0"/>
  </r>
  <r>
    <s v="A02"/>
    <s v="SUMATERA UTARA"/>
    <s v="A02"/>
    <s v="B049"/>
    <s v="KOTA SIBOLGA"/>
    <s v="B049"/>
    <x v="0"/>
    <s v="N"/>
    <x v="0"/>
    <x v="0"/>
    <n v="4"/>
    <n v="0"/>
    <n v="17"/>
    <n v="94970"/>
    <n v="0.1"/>
    <n v="26239"/>
    <n v="41.31"/>
    <n v="2299"/>
    <n v="0.88800000000000001"/>
    <n v="3063"/>
    <n v="32252290.196904287"/>
    <n v="6.6000000000000003E-2"/>
    <s v="#REF!"/>
    <n v="0.72399999999999998"/>
    <e v="#VALUE!"/>
    <s v="HIGH"/>
    <s v="LOW"/>
    <n v="0.61719999999999997"/>
    <x v="1"/>
  </r>
  <r>
    <s v="A02"/>
    <s v="SUMATERA UTARA"/>
    <s v="A02"/>
    <s v="B050"/>
    <s v="KOTA TANJUNG BALAI"/>
    <s v="B050"/>
    <x v="0"/>
    <s v="Medan"/>
    <x v="26"/>
    <x v="1"/>
    <n v="6"/>
    <n v="0"/>
    <n v="31"/>
    <n v="179035"/>
    <n v="0.29599999999999999"/>
    <n v="50990"/>
    <n v="107.83"/>
    <n v="1660"/>
    <n v="0.86199999999999999"/>
    <n v="4905"/>
    <n v="27396877.705476582"/>
    <n v="0.106"/>
    <s v="#REF!"/>
    <n v="0.66400000000000003"/>
    <e v="#VALUE!"/>
    <s v="HIGH"/>
    <s v="LOW"/>
    <n v="0.63139999999999996"/>
    <x v="1"/>
  </r>
  <r>
    <s v="A02"/>
    <s v="SUMATERA UTARA"/>
    <s v="A02"/>
    <s v="B051"/>
    <s v="KOTA PEMATANG SIANTAR"/>
    <s v="B051"/>
    <x v="0"/>
    <s v="Medan"/>
    <x v="18"/>
    <x v="1"/>
    <n v="8"/>
    <n v="0"/>
    <n v="53"/>
    <n v="273523"/>
    <n v="0.48199999999999998"/>
    <n v="82194"/>
    <n v="55.66"/>
    <n v="4914"/>
    <n v="0.93200000000000005"/>
    <n v="8381"/>
    <n v="30640933.303597867"/>
    <n v="0.114"/>
    <s v="#REF!"/>
    <n v="0.84"/>
    <e v="#VALUE!"/>
    <s v="HIGH"/>
    <s v="LOW"/>
    <n v="0.77810000000000001"/>
    <x v="3"/>
  </r>
  <r>
    <s v="A02"/>
    <s v="SUMATERA UTARA"/>
    <s v="A02"/>
    <s v="B052"/>
    <s v="KOTA TEBING TINGGI"/>
    <s v="B052"/>
    <x v="0"/>
    <s v="Medan"/>
    <x v="27"/>
    <x v="1"/>
    <n v="5"/>
    <n v="0"/>
    <n v="35"/>
    <n v="176429"/>
    <n v="0.29399999999999998"/>
    <n v="54238"/>
    <n v="31"/>
    <n v="5691"/>
    <n v="0.94"/>
    <n v="3401"/>
    <n v="19276876.250503037"/>
    <n v="5.6000000000000001E-2"/>
    <s v="#REF!"/>
    <n v="0.86599999999999999"/>
    <e v="#VALUE!"/>
    <s v="HIGH"/>
    <s v="SUPER LOW"/>
    <n v="0.74519999999999997"/>
    <x v="3"/>
  </r>
  <r>
    <s v="A02"/>
    <s v="SUMATERA UTARA"/>
    <s v="A02"/>
    <s v="B053"/>
    <s v="KOTA MEDAN"/>
    <s v="B053"/>
    <x v="0"/>
    <s v="Medan"/>
    <x v="28"/>
    <x v="1"/>
    <n v="21"/>
    <n v="0"/>
    <n v="151"/>
    <n v="2524511"/>
    <n v="0.98"/>
    <n v="721406"/>
    <n v="265"/>
    <n v="9526"/>
    <n v="0.97799999999999998"/>
    <n v="132063"/>
    <n v="52312309.19572147"/>
    <n v="0.12"/>
    <s v="#REF!"/>
    <n v="0.95199999999999996"/>
    <e v="#VALUE!"/>
    <s v="SUPER HIGH"/>
    <s v="HIGH"/>
    <n v="0.96679999999999999"/>
    <x v="4"/>
  </r>
  <r>
    <s v="A02"/>
    <s v="SUMATERA UTARA"/>
    <s v="A02"/>
    <s v="B054"/>
    <s v="KOTA BINJAI"/>
    <s v="B054"/>
    <x v="0"/>
    <s v="Medan"/>
    <x v="29"/>
    <x v="1"/>
    <n v="5"/>
    <n v="0"/>
    <n v="37"/>
    <n v="297448"/>
    <n v="0.51200000000000001"/>
    <n v="92563"/>
    <n v="59.19"/>
    <n v="5025"/>
    <n v="0.93400000000000005"/>
    <n v="6936"/>
    <n v="23318361.528737795"/>
    <n v="0.16600000000000001"/>
    <s v="#REF!"/>
    <n v="0.64600000000000002"/>
    <e v="#VALUE!"/>
    <s v="HIGH"/>
    <s v="LOW"/>
    <n v="0.69889999999999997"/>
    <x v="3"/>
  </r>
  <r>
    <s v="A02"/>
    <s v="SUMATERA UTARA"/>
    <s v="A02"/>
    <s v="B055"/>
    <s v="KOTA PADANGSIDIMPUAN"/>
    <s v="B055"/>
    <x v="0"/>
    <s v="N"/>
    <x v="0"/>
    <x v="0"/>
    <n v="6"/>
    <n v="42"/>
    <n v="37"/>
    <n v="228125"/>
    <n v="0.4"/>
    <n v="63349"/>
    <n v="114.66"/>
    <n v="1990"/>
    <n v="0.88200000000000001"/>
    <n v="3637"/>
    <n v="15943013.698630136"/>
    <n v="7.1999999999999995E-2"/>
    <s v="#REF!"/>
    <n v="0.624"/>
    <e v="#VALUE!"/>
    <s v="HIGH"/>
    <s v="SUPER LOW"/>
    <n v="0.64539999999999997"/>
    <x v="1"/>
  </r>
  <r>
    <s v="A02"/>
    <s v="SUMATERA UTARA"/>
    <s v="A02"/>
    <s v="B056"/>
    <s v="KOTA GUNUNGSITOLI"/>
    <s v="B056"/>
    <x v="0"/>
    <s v="N"/>
    <x v="0"/>
    <x v="0"/>
    <n v="6"/>
    <n v="98"/>
    <n v="3"/>
    <n v="136873"/>
    <n v="0.20599999999999999"/>
    <n v="34644"/>
    <n v="280.77999999999997"/>
    <n v="487"/>
    <n v="0.65400000000000003"/>
    <n v="2876"/>
    <n v="21012179.173394315"/>
    <n v="0.11"/>
    <s v="#REF!"/>
    <n v="0.19800000000000001"/>
    <e v="#VALUE!"/>
    <s v="LOW"/>
    <s v="SUPER LOW"/>
    <n v="0.33679999999999999"/>
    <x v="0"/>
  </r>
  <r>
    <s v="A03"/>
    <s v="SUMATERA BARAT"/>
    <s v="A03"/>
    <s v="B057"/>
    <s v="KEPULAUAN MENTAWAI"/>
    <s v="B057"/>
    <x v="0"/>
    <s v="N"/>
    <x v="0"/>
    <x v="0"/>
    <n v="10"/>
    <n v="43"/>
    <n v="0"/>
    <n v="90904"/>
    <n v="8.7999999999999995E-2"/>
    <n v="25132"/>
    <n v="6011.35"/>
    <n v="15"/>
    <n v="7.8E-2"/>
    <n v="2608"/>
    <n v="28689606.617970604"/>
    <n v="0.11799999999999999"/>
    <s v="#REF!"/>
    <n v="5.1999999999999998E-2"/>
    <e v="#VALUE!"/>
    <s v="SUPER LOW"/>
    <s v="LOW"/>
    <n v="6.88E-2"/>
    <x v="0"/>
  </r>
  <r>
    <s v="A03"/>
    <s v="SUMATERA BARAT"/>
    <s v="A03"/>
    <s v="B058"/>
    <s v="PESISIR SELATAN"/>
    <s v="B058"/>
    <x v="0"/>
    <s v="Padang"/>
    <x v="30"/>
    <x v="1"/>
    <n v="15"/>
    <n v="182"/>
    <n v="0"/>
    <n v="515549"/>
    <n v="0.71"/>
    <n v="152953"/>
    <n v="5749.89"/>
    <n v="90"/>
    <n v="0.39600000000000002"/>
    <n v="8230"/>
    <n v="15963565.053952197"/>
    <n v="8.7999999999999995E-2"/>
    <s v="#REF!"/>
    <n v="0.35199999999999998"/>
    <e v="#VALUE!"/>
    <s v="SUPER LOW"/>
    <s v="SUPER LOW"/>
    <n v="0.45469999999999999"/>
    <x v="0"/>
  </r>
  <r>
    <s v="A03"/>
    <s v="SUMATERA BARAT"/>
    <s v="A03"/>
    <s v="B059"/>
    <s v="SOLOK"/>
    <s v="B059"/>
    <x v="0"/>
    <s v="Padang"/>
    <x v="31"/>
    <x v="1"/>
    <n v="14"/>
    <n v="74"/>
    <n v="0"/>
    <n v="392338"/>
    <n v="0.61799999999999999"/>
    <n v="117164"/>
    <n v="3738"/>
    <n v="105"/>
    <n v="0.42799999999999999"/>
    <n v="8510"/>
    <n v="21690481.166749079"/>
    <n v="0.13800000000000001"/>
    <s v="#REF!"/>
    <n v="0.50800000000000001"/>
    <e v="#VALUE!"/>
    <s v="SUPER LOW"/>
    <s v="SUPER LOW"/>
    <n v="0.51149999999999995"/>
    <x v="1"/>
  </r>
  <r>
    <s v="A03"/>
    <s v="SUMATERA BARAT"/>
    <s v="A03"/>
    <s v="B060"/>
    <s v="SIJUNJUNG"/>
    <s v="B060"/>
    <x v="0"/>
    <s v="N"/>
    <x v="0"/>
    <x v="0"/>
    <n v="8"/>
    <n v="61"/>
    <n v="0"/>
    <n v="240079"/>
    <n v="0.42599999999999999"/>
    <n v="70218"/>
    <n v="3130.4"/>
    <n v="77"/>
    <n v="0.35"/>
    <n v="5828"/>
    <n v="24275342.699694682"/>
    <n v="0.108"/>
    <s v="#REF!"/>
    <n v="0.54800000000000004"/>
    <e v="#VALUE!"/>
    <s v="SUPER LOW"/>
    <s v="LOW"/>
    <n v="0.45810000000000001"/>
    <x v="0"/>
  </r>
  <r>
    <s v="A03"/>
    <s v="SUMATERA BARAT"/>
    <s v="A03"/>
    <s v="B061"/>
    <s v="TANAH DATAR"/>
    <s v="B061"/>
    <x v="0"/>
    <s v="Padang"/>
    <x v="32"/>
    <x v="1"/>
    <n v="14"/>
    <n v="75"/>
    <n v="0"/>
    <n v="374431"/>
    <n v="0.60799999999999998"/>
    <n v="116733"/>
    <n v="1336.1"/>
    <n v="280"/>
    <n v="0.6"/>
    <n v="8353"/>
    <n v="22308516.121795472"/>
    <n v="0.22600000000000001"/>
    <s v="#REF!"/>
    <n v="0.59"/>
    <e v="#VALUE!"/>
    <s v="LOW"/>
    <s v="SUPER LOW"/>
    <n v="0.59750000000000003"/>
    <x v="1"/>
  </r>
  <r>
    <s v="A03"/>
    <s v="SUMATERA BARAT"/>
    <s v="A03"/>
    <s v="B062"/>
    <s v="PADANG PARIAMAN"/>
    <s v="B062"/>
    <x v="0"/>
    <s v="Padang"/>
    <x v="33"/>
    <x v="1"/>
    <n v="17"/>
    <n v="103"/>
    <n v="0"/>
    <n v="436893"/>
    <n v="0.67"/>
    <n v="129875"/>
    <n v="1332.51"/>
    <n v="328"/>
    <n v="0.61599999999999999"/>
    <n v="11693"/>
    <n v="26763990.267639901"/>
    <n v="9.8000000000000004E-2"/>
    <s v="#REF!"/>
    <n v="0.64400000000000002"/>
    <e v="#VALUE!"/>
    <s v="LOW"/>
    <s v="LOW"/>
    <n v="0.6421"/>
    <x v="1"/>
  </r>
  <r>
    <s v="A03"/>
    <s v="SUMATERA BARAT"/>
    <s v="A03"/>
    <s v="B063"/>
    <s v="AGAM"/>
    <s v="B063"/>
    <x v="0"/>
    <s v="Padang"/>
    <x v="34"/>
    <x v="1"/>
    <n v="16"/>
    <n v="82"/>
    <n v="0"/>
    <n v="524561"/>
    <n v="0.71599999999999997"/>
    <n v="151855"/>
    <n v="1804.3"/>
    <n v="291"/>
    <n v="0.60599999999999998"/>
    <n v="12553"/>
    <n v="23930486.635491394"/>
    <n v="7.3999999999999996E-2"/>
    <s v="#REF!"/>
    <n v="0.41199999999999998"/>
    <e v="#VALUE!"/>
    <s v="LOW"/>
    <s v="LOW"/>
    <n v="0.54620000000000002"/>
    <x v="1"/>
  </r>
  <r>
    <s v="A03"/>
    <s v="SUMATERA BARAT"/>
    <s v="A03"/>
    <s v="B064"/>
    <s v="LIMA PULUH KOTA"/>
    <s v="B064"/>
    <x v="0"/>
    <s v="Padang"/>
    <x v="35"/>
    <x v="1"/>
    <n v="13"/>
    <n v="79"/>
    <n v="0"/>
    <n v="388585"/>
    <n v="0.61599999999999999"/>
    <n v="123355"/>
    <n v="3571.14"/>
    <n v="109"/>
    <n v="0.438"/>
    <n v="9607"/>
    <n v="24723033.570518676"/>
    <n v="4.2000000000000003E-2"/>
    <s v="#REF!"/>
    <n v="0.41599999999999998"/>
    <e v="#VALUE!"/>
    <s v="SUPER LOW"/>
    <s v="LOW"/>
    <n v="0.47260000000000002"/>
    <x v="0"/>
  </r>
  <r>
    <s v="A03"/>
    <s v="SUMATERA BARAT"/>
    <s v="A03"/>
    <s v="B065"/>
    <s v="PASAMAN"/>
    <s v="B065"/>
    <x v="0"/>
    <s v="N"/>
    <x v="0"/>
    <x v="0"/>
    <n v="12"/>
    <n v="37"/>
    <n v="0"/>
    <n v="301444"/>
    <n v="0.51600000000000001"/>
    <n v="88048"/>
    <n v="3947.63"/>
    <n v="76"/>
    <n v="0.34599999999999997"/>
    <n v="5342"/>
    <n v="17721367.816244476"/>
    <n v="9.1999999999999998E-2"/>
    <s v="#REF!"/>
    <n v="0.23599999999999999"/>
    <e v="#VALUE!"/>
    <s v="SUPER LOW"/>
    <s v="SUPER LOW"/>
    <n v="0.33900000000000002"/>
    <x v="0"/>
  </r>
  <r>
    <s v="A03"/>
    <s v="SUMATERA BARAT"/>
    <s v="A03"/>
    <s v="B066"/>
    <s v="SOLOK SELATAN"/>
    <s v="B066"/>
    <x v="0"/>
    <s v="N"/>
    <x v="0"/>
    <x v="0"/>
    <n v="7"/>
    <n v="39"/>
    <n v="0"/>
    <n v="181661"/>
    <n v="0.30199999999999999"/>
    <n v="53150"/>
    <n v="3346.2"/>
    <n v="54"/>
    <n v="0.248"/>
    <n v="3435"/>
    <n v="18908846.697970398"/>
    <n v="5.1999999999999998E-2"/>
    <s v="#REF!"/>
    <n v="0.54"/>
    <e v="#VALUE!"/>
    <s v="SUPER LOW"/>
    <s v="SUPER LOW"/>
    <n v="0.39290000000000003"/>
    <x v="0"/>
  </r>
  <r>
    <s v="A03"/>
    <s v="SUMATERA BARAT"/>
    <s v="A03"/>
    <s v="B067"/>
    <s v="DHARMASRAYA"/>
    <s v="B067"/>
    <x v="0"/>
    <s v="N"/>
    <x v="0"/>
    <x v="0"/>
    <n v="11"/>
    <n v="52"/>
    <n v="0"/>
    <n v="226264"/>
    <n v="0.38800000000000001"/>
    <n v="69135"/>
    <n v="2961.13"/>
    <n v="76"/>
    <n v="0.34599999999999997"/>
    <n v="6489"/>
    <n v="28678888.378177702"/>
    <n v="0.08"/>
    <s v="#REF!"/>
    <n v="0.68400000000000005"/>
    <e v="#VALUE!"/>
    <s v="SUPER LOW"/>
    <s v="LOW"/>
    <n v="0.50860000000000005"/>
    <x v="1"/>
  </r>
  <r>
    <s v="A03"/>
    <s v="SUMATERA BARAT"/>
    <s v="A03"/>
    <s v="B068"/>
    <s v="PASAMAN BARAT"/>
    <s v="B068"/>
    <x v="0"/>
    <s v="N"/>
    <x v="0"/>
    <x v="0"/>
    <n v="11"/>
    <n v="19"/>
    <n v="0"/>
    <n v="436298"/>
    <n v="0.66800000000000004"/>
    <n v="120846"/>
    <n v="3887.77"/>
    <n v="112"/>
    <n v="0.45"/>
    <n v="9855"/>
    <n v="22587772.577458523"/>
    <n v="0.28000000000000003"/>
    <s v="#REF!"/>
    <n v="0.32600000000000001"/>
    <e v="#VALUE!"/>
    <s v="SUPER LOW"/>
    <s v="SUPER LOW"/>
    <n v="0.44869999999999999"/>
    <x v="0"/>
  </r>
  <r>
    <s v="A03"/>
    <s v="SUMATERA BARAT"/>
    <s v="A03"/>
    <s v="B069"/>
    <s v="KOTA PADANG"/>
    <s v="B069"/>
    <x v="0"/>
    <s v="Padang"/>
    <x v="36"/>
    <x v="1"/>
    <n v="11"/>
    <n v="0"/>
    <n v="104"/>
    <n v="918463"/>
    <n v="0.82399999999999995"/>
    <n v="271163"/>
    <n v="693.66"/>
    <n v="1324"/>
    <n v="0.83"/>
    <n v="37358"/>
    <n v="40674474.638608195"/>
    <n v="0.154"/>
    <s v="#REF!"/>
    <n v="0.94399999999999995"/>
    <e v="#VALUE!"/>
    <s v="HIGH"/>
    <s v="LOW"/>
    <n v="0.87260000000000004"/>
    <x v="2"/>
  </r>
  <r>
    <s v="A03"/>
    <s v="SUMATERA BARAT"/>
    <s v="A03"/>
    <s v="B070"/>
    <s v="KOTA SOLOK"/>
    <s v="B070"/>
    <x v="0"/>
    <s v="Padang"/>
    <x v="31"/>
    <x v="1"/>
    <n v="2"/>
    <n v="0"/>
    <n v="13"/>
    <n v="76272"/>
    <n v="6.4000000000000001E-2"/>
    <n v="21872"/>
    <n v="71.290000000000006"/>
    <n v="1070"/>
    <n v="0.79"/>
    <n v="2440"/>
    <n v="31990769.87623243"/>
    <n v="9.4E-2"/>
    <s v="#REF!"/>
    <n v="0.80200000000000005"/>
    <e v="#VALUE!"/>
    <s v="LOW"/>
    <s v="LOW"/>
    <n v="0.6139"/>
    <x v="1"/>
  </r>
  <r>
    <s v="A03"/>
    <s v="SUMATERA BARAT"/>
    <s v="A03"/>
    <s v="B071"/>
    <s v="KOTA SAWAHLUNTO"/>
    <s v="B071"/>
    <x v="0"/>
    <s v="N"/>
    <x v="0"/>
    <x v="0"/>
    <n v="4"/>
    <n v="27"/>
    <n v="10"/>
    <n v="66962"/>
    <n v="0.05"/>
    <n v="20458"/>
    <n v="231.93"/>
    <n v="289"/>
    <n v="0.60399999999999998"/>
    <n v="2380"/>
    <n v="35542546.518921182"/>
    <n v="0.124"/>
    <s v="#REF!"/>
    <n v="0.5"/>
    <e v="#VALUE!"/>
    <s v="LOW"/>
    <s v="LOW"/>
    <n v="0.41870000000000002"/>
    <x v="0"/>
  </r>
  <r>
    <s v="A03"/>
    <s v="SUMATERA BARAT"/>
    <s v="A03"/>
    <s v="B072"/>
    <s v="KOTA PADANG PANJANG"/>
    <s v="B072"/>
    <x v="0"/>
    <s v="Padang"/>
    <x v="37"/>
    <x v="1"/>
    <n v="2"/>
    <n v="0"/>
    <n v="16"/>
    <n v="59998"/>
    <n v="3.5999999999999997E-2"/>
    <n v="17192"/>
    <n v="23"/>
    <n v="2609"/>
    <n v="0.90400000000000003"/>
    <n v="2186"/>
    <n v="36434547.81826061"/>
    <n v="0.19800000000000001"/>
    <s v="#REF!"/>
    <n v="0.60199999999999998"/>
    <e v="#VALUE!"/>
    <s v="HIGH"/>
    <s v="LOW"/>
    <n v="0.55110000000000003"/>
    <x v="1"/>
  </r>
  <r>
    <s v="A03"/>
    <s v="SUMATERA BARAT"/>
    <s v="A03"/>
    <s v="B073"/>
    <s v="KOTA BUKITTINGGI"/>
    <s v="B073"/>
    <x v="0"/>
    <s v="Padang"/>
    <x v="38"/>
    <x v="1"/>
    <n v="3"/>
    <n v="0"/>
    <n v="24"/>
    <n v="128944"/>
    <n v="0.18"/>
    <n v="37181"/>
    <n v="25.24"/>
    <n v="5109"/>
    <n v="0.93799999999999994"/>
    <n v="5168"/>
    <n v="40079414.319394462"/>
    <n v="0.19400000000000001"/>
    <s v="#REF!"/>
    <n v="0.89200000000000002"/>
    <e v="#VALUE!"/>
    <s v="HIGH"/>
    <s v="LOW"/>
    <n v="0.7278"/>
    <x v="3"/>
  </r>
  <r>
    <s v="A03"/>
    <s v="SUMATERA BARAT"/>
    <s v="A03"/>
    <s v="B074"/>
    <s v="KOTA PAYAKUMBUH"/>
    <s v="B074"/>
    <x v="0"/>
    <s v="Padang"/>
    <x v="39"/>
    <x v="1"/>
    <n v="5"/>
    <n v="0"/>
    <n v="47"/>
    <n v="141171"/>
    <n v="0.216"/>
    <n v="41928"/>
    <n v="85.22"/>
    <n v="1657"/>
    <n v="0.86"/>
    <n v="3767"/>
    <n v="26683950.66975512"/>
    <n v="0.13600000000000001"/>
    <s v="#REF!"/>
    <n v="0.89"/>
    <e v="#VALUE!"/>
    <s v="HIGH"/>
    <s v="LOW"/>
    <n v="0.71250000000000002"/>
    <x v="3"/>
  </r>
  <r>
    <s v="A03"/>
    <s v="SUMATERA BARAT"/>
    <s v="A03"/>
    <s v="B075"/>
    <s v="KOTA PARIAMAN"/>
    <s v="B075"/>
    <x v="0"/>
    <s v="Padang"/>
    <x v="40"/>
    <x v="1"/>
    <n v="4"/>
    <n v="55"/>
    <n v="16"/>
    <n v="95519"/>
    <n v="0.10199999999999999"/>
    <n v="27081"/>
    <n v="66.13"/>
    <n v="1444"/>
    <n v="0.84599999999999997"/>
    <n v="3062"/>
    <n v="32056449.50219328"/>
    <n v="0.188"/>
    <s v="#REF!"/>
    <n v="0.85799999999999998"/>
    <e v="#VALUE!"/>
    <s v="HIGH"/>
    <s v="LOW"/>
    <n v="0.66539999999999999"/>
    <x v="1"/>
  </r>
  <r>
    <s v="A04"/>
    <s v="RIAU"/>
    <s v="A04"/>
    <s v="B076"/>
    <s v="KUANTAN SINGINGI"/>
    <s v="B076"/>
    <x v="0"/>
    <s v="N"/>
    <x v="0"/>
    <x v="0"/>
    <n v="15"/>
    <n v="218"/>
    <n v="11"/>
    <n v="339062"/>
    <n v="0.56999999999999995"/>
    <n v="101912"/>
    <n v="5259.36"/>
    <n v="64"/>
    <n v="0.28799999999999998"/>
    <n v="20669"/>
    <n v="60959352.566787198"/>
    <n v="0.21199999999999999"/>
    <s v="#REF!"/>
    <n v="0.53600000000000003"/>
    <e v="#VALUE!"/>
    <s v="SUPER LOW"/>
    <s v="HIGH"/>
    <n v="0.47010000000000002"/>
    <x v="0"/>
  </r>
  <r>
    <s v="A04"/>
    <s v="RIAU"/>
    <s v="A04"/>
    <s v="B077"/>
    <s v="INDRAGIRI HULU"/>
    <s v="B077"/>
    <x v="0"/>
    <s v="N"/>
    <x v="0"/>
    <x v="0"/>
    <n v="14"/>
    <n v="178"/>
    <n v="16"/>
    <n v="436990"/>
    <n v="0.67200000000000004"/>
    <n v="130442"/>
    <n v="7723.8"/>
    <n v="57"/>
    <n v="0.27600000000000002"/>
    <n v="26741"/>
    <n v="61193619.991304144"/>
    <n v="0.23200000000000001"/>
    <s v="#REF!"/>
    <n v="0.52"/>
    <e v="#VALUE!"/>
    <s v="SUPER LOW"/>
    <s v="HIGH"/>
    <n v="0.48480000000000001"/>
    <x v="0"/>
  </r>
  <r>
    <s v="A04"/>
    <s v="RIAU"/>
    <s v="A04"/>
    <s v="B078"/>
    <s v="INDRAGIRI HILIR"/>
    <s v="B078"/>
    <x v="0"/>
    <s v="N"/>
    <x v="0"/>
    <x v="0"/>
    <n v="20"/>
    <n v="197"/>
    <n v="39"/>
    <n v="652342"/>
    <n v="0.75800000000000001"/>
    <n v="206996"/>
    <n v="12614.78"/>
    <n v="52"/>
    <n v="0.23599999999999999"/>
    <n v="39755"/>
    <n v="60941959.892203778"/>
    <n v="0.186"/>
    <s v="#REF!"/>
    <n v="0.45400000000000001"/>
    <e v="#VALUE!"/>
    <s v="SUPER LOW"/>
    <s v="HIGH"/>
    <n v="0.46460000000000001"/>
    <x v="0"/>
  </r>
  <r>
    <s v="A04"/>
    <s v="RIAU"/>
    <s v="A04"/>
    <s v="B079"/>
    <s v="PELALAWAN"/>
    <s v="B079"/>
    <x v="0"/>
    <s v="Pekanbaru"/>
    <x v="41"/>
    <x v="1"/>
    <n v="12"/>
    <n v="104"/>
    <n v="14"/>
    <n v="381949"/>
    <n v="0.61"/>
    <n v="112515"/>
    <n v="12758.45"/>
    <n v="30"/>
    <n v="0.13200000000000001"/>
    <n v="30655"/>
    <n v="80259406.360535055"/>
    <n v="0.2"/>
    <s v="#REF!"/>
    <n v="0.74399999999999999"/>
    <e v="#VALUE!"/>
    <s v="SUPER LOW"/>
    <s v="HIGH"/>
    <n v="0.52690000000000003"/>
    <x v="1"/>
  </r>
  <r>
    <s v="A04"/>
    <s v="RIAU"/>
    <s v="A04"/>
    <s v="B080"/>
    <s v="SIAK"/>
    <s v="B080"/>
    <x v="0"/>
    <s v="Pekanbaru"/>
    <x v="42"/>
    <x v="1"/>
    <n v="14"/>
    <n v="122"/>
    <n v="9"/>
    <n v="452075"/>
    <n v="0.68799999999999994"/>
    <n v="127890"/>
    <n v="8275.18"/>
    <n v="55"/>
    <n v="0.26"/>
    <n v="51558"/>
    <n v="114047447.87922359"/>
    <n v="0.17399999999999999"/>
    <s v="#REF!"/>
    <n v="0.76400000000000001"/>
    <e v="#VALUE!"/>
    <s v="SUPER LOW"/>
    <s v="SUPER HIGH"/>
    <n v="0.59379999999999999"/>
    <x v="1"/>
  </r>
  <r>
    <s v="A04"/>
    <s v="RIAU"/>
    <s v="A04"/>
    <s v="B081"/>
    <s v="KAMPAR"/>
    <s v="B081"/>
    <x v="0"/>
    <s v="Pekanbaru"/>
    <x v="43"/>
    <x v="1"/>
    <n v="21"/>
    <n v="242"/>
    <n v="8"/>
    <n v="798421"/>
    <n v="0.79200000000000004"/>
    <n v="238080"/>
    <n v="10983.47"/>
    <n v="73"/>
    <n v="0.33"/>
    <n v="47609"/>
    <n v="59628942.625507094"/>
    <n v="0.154"/>
    <s v="#REF!"/>
    <n v="0.61799999999999999"/>
    <e v="#VALUE!"/>
    <s v="SUPER LOW"/>
    <s v="HIGH"/>
    <n v="0.57509999999999994"/>
    <x v="1"/>
  </r>
  <r>
    <s v="A04"/>
    <s v="RIAU"/>
    <s v="A04"/>
    <s v="B082"/>
    <s v="ROKAN HULU"/>
    <s v="B082"/>
    <x v="0"/>
    <s v="Pekanbaru"/>
    <x v="44"/>
    <x v="1"/>
    <n v="16"/>
    <n v="139"/>
    <n v="6"/>
    <n v="560355"/>
    <n v="0.72"/>
    <n v="156729"/>
    <n v="7588.13"/>
    <n v="74"/>
    <n v="0.33400000000000002"/>
    <n v="21829"/>
    <n v="38955662.035673812"/>
    <n v="7.8E-2"/>
    <s v="#REF!"/>
    <n v="0.36199999999999999"/>
    <e v="#VALUE!"/>
    <s v="SUPER LOW"/>
    <s v="LOW"/>
    <n v="0.44309999999999999"/>
    <x v="0"/>
  </r>
  <r>
    <s v="A04"/>
    <s v="RIAU"/>
    <s v="A04"/>
    <s v="B083"/>
    <s v="BENGKALIS"/>
    <s v="B083"/>
    <x v="0"/>
    <s v="Pekanbaru"/>
    <x v="45"/>
    <x v="1"/>
    <n v="11"/>
    <n v="136"/>
    <n v="19"/>
    <n v="606179"/>
    <n v="0.73599999999999999"/>
    <n v="174656"/>
    <n v="6975.41"/>
    <n v="87"/>
    <n v="0.38400000000000001"/>
    <n v="80656"/>
    <n v="133056407.43080841"/>
    <n v="0.27"/>
    <s v="#REF!"/>
    <n v="0.69799999999999995"/>
    <e v="#VALUE!"/>
    <s v="SUPER LOW"/>
    <s v="SUPER HIGH"/>
    <n v="0.61329999999999996"/>
    <x v="1"/>
  </r>
  <r>
    <s v="A04"/>
    <s v="RIAU"/>
    <s v="A04"/>
    <s v="B084"/>
    <s v="ROKAN HILIR"/>
    <s v="B084"/>
    <x v="0"/>
    <s v="Pekanbaru"/>
    <x v="46"/>
    <x v="1"/>
    <n v="18"/>
    <n v="159"/>
    <n v="25"/>
    <n v="648989"/>
    <n v="0.752"/>
    <n v="179777"/>
    <n v="8881.59"/>
    <n v="73"/>
    <n v="0.33"/>
    <n v="45705"/>
    <n v="70424922.45631282"/>
    <n v="0.13200000000000001"/>
    <s v="#REF!"/>
    <n v="0.372"/>
    <e v="#VALUE!"/>
    <s v="SUPER LOW"/>
    <s v="HIGH"/>
    <n v="0.45440000000000003"/>
    <x v="0"/>
  </r>
  <r>
    <s v="A04"/>
    <s v="RIAU"/>
    <s v="A04"/>
    <s v="B085"/>
    <s v="KEPULAUAN MERANTI"/>
    <s v="B085"/>
    <x v="0"/>
    <s v="N"/>
    <x v="0"/>
    <x v="0"/>
    <n v="9"/>
    <n v="96"/>
    <n v="5"/>
    <n v="210260"/>
    <n v="0.36"/>
    <n v="61052"/>
    <n v="3707.84"/>
    <n v="57"/>
    <n v="0.27600000000000002"/>
    <n v="11453"/>
    <n v="54470655.379054502"/>
    <n v="0.252"/>
    <s v="#REF!"/>
    <n v="0.158"/>
    <e v="#VALUE!"/>
    <s v="SUPER LOW"/>
    <s v="HIGH"/>
    <n v="0.24390000000000001"/>
    <x v="0"/>
  </r>
  <r>
    <s v="A04"/>
    <s v="RIAU"/>
    <s v="A04"/>
    <s v="B086"/>
    <s v="KOTA PEKANBARU"/>
    <s v="B086"/>
    <x v="0"/>
    <s v="Pekanbaru"/>
    <x v="47"/>
    <x v="1"/>
    <n v="12"/>
    <n v="0"/>
    <n v="83"/>
    <n v="1045039"/>
    <n v="0.84599999999999997"/>
    <n v="306574"/>
    <n v="632.27"/>
    <n v="1653"/>
    <n v="0.85799999999999998"/>
    <n v="61049"/>
    <n v="58417915.50363192"/>
    <n v="0.32200000000000001"/>
    <s v="#REF!"/>
    <n v="0.97199999999999998"/>
    <e v="#VALUE!"/>
    <s v="HIGH"/>
    <s v="HIGH"/>
    <n v="0.88380000000000003"/>
    <x v="2"/>
  </r>
  <r>
    <s v="A04"/>
    <s v="RIAU"/>
    <s v="A04"/>
    <s v="B087"/>
    <s v="KOTA DUMAI"/>
    <s v="B087"/>
    <x v="0"/>
    <s v="Pekanbaru"/>
    <x v="48"/>
    <x v="1"/>
    <n v="7"/>
    <n v="0"/>
    <n v="33"/>
    <n v="323090"/>
    <n v="0.54800000000000004"/>
    <n v="96000"/>
    <n v="1623.38"/>
    <n v="199"/>
    <n v="0.54600000000000004"/>
    <n v="21468"/>
    <n v="66445881.95239716"/>
    <n v="0.224"/>
    <s v="#REF!"/>
    <n v="0.76800000000000002"/>
    <e v="#VALUE!"/>
    <s v="SUPER LOW"/>
    <s v="HIGH"/>
    <n v="0.64639999999999997"/>
    <x v="1"/>
  </r>
  <r>
    <s v="A05"/>
    <s v="JAMBI"/>
    <s v="A05"/>
    <s v="B088"/>
    <s v="KERINCI"/>
    <s v="B088"/>
    <x v="0"/>
    <s v="N"/>
    <x v="0"/>
    <x v="0"/>
    <n v="16"/>
    <n v="285"/>
    <n v="2"/>
    <n v="248300"/>
    <n v="0.432"/>
    <n v="91900"/>
    <n v="3355.27"/>
    <n v="74"/>
    <n v="0.33400000000000002"/>
    <n v="5463"/>
    <n v="22001610.954490535"/>
    <n v="0.20599999999999999"/>
    <s v="#REF!"/>
    <n v="0.498"/>
    <e v="#VALUE!"/>
    <s v="SUPER LOW"/>
    <s v="SUPER LOW"/>
    <n v="0.43230000000000002"/>
    <x v="0"/>
  </r>
  <r>
    <s v="A05"/>
    <s v="JAMBI"/>
    <s v="A05"/>
    <s v="B089"/>
    <s v="MERANGIN"/>
    <s v="B089"/>
    <x v="0"/>
    <s v="N"/>
    <x v="0"/>
    <x v="0"/>
    <n v="24"/>
    <n v="205"/>
    <n v="10"/>
    <n v="357315"/>
    <n v="0.59"/>
    <n v="115664"/>
    <n v="7679"/>
    <n v="47"/>
    <n v="0.214"/>
    <n v="8489"/>
    <n v="23757748.765095226"/>
    <n v="0.182"/>
    <s v="#REF!"/>
    <n v="0.54600000000000004"/>
    <e v="#VALUE!"/>
    <s v="SUPER LOW"/>
    <s v="LOW"/>
    <n v="0.45739999999999997"/>
    <x v="0"/>
  </r>
  <r>
    <s v="A05"/>
    <s v="JAMBI"/>
    <s v="A05"/>
    <s v="B090"/>
    <s v="SAROLANGUN"/>
    <s v="B090"/>
    <x v="0"/>
    <s v="Jambi"/>
    <x v="49"/>
    <x v="1"/>
    <n v="10"/>
    <n v="149"/>
    <n v="9"/>
    <n v="279532"/>
    <n v="0.48799999999999999"/>
    <n v="88938"/>
    <n v="6184"/>
    <n v="45"/>
    <n v="0.20200000000000001"/>
    <n v="9369"/>
    <n v="33516735.114405505"/>
    <n v="0.16"/>
    <s v="#REF!"/>
    <n v="0.76200000000000001"/>
    <e v="#VALUE!"/>
    <s v="SUPER LOW"/>
    <s v="LOW"/>
    <n v="0.52549999999999997"/>
    <x v="1"/>
  </r>
  <r>
    <s v="A05"/>
    <s v="JAMBI"/>
    <s v="A05"/>
    <s v="B091"/>
    <s v="BATANGHARI"/>
    <s v="B091"/>
    <x v="0"/>
    <s v="N"/>
    <x v="0"/>
    <x v="0"/>
    <n v="8"/>
    <n v="110"/>
    <n v="14"/>
    <n v="306619"/>
    <n v="0.52400000000000002"/>
    <n v="90249"/>
    <n v="5804"/>
    <n v="53"/>
    <n v="0.24"/>
    <n v="10136"/>
    <n v="33057312.169174124"/>
    <n v="0.104"/>
    <s v="#REF!"/>
    <n v="0.47"/>
    <e v="#VALUE!"/>
    <s v="SUPER LOW"/>
    <s v="LOW"/>
    <n v="0.41449999999999998"/>
    <x v="0"/>
  </r>
  <r>
    <s v="A05"/>
    <s v="JAMBI"/>
    <s v="A05"/>
    <s v="B092"/>
    <s v="MUARO JAMBI"/>
    <s v="B092"/>
    <x v="0"/>
    <s v="Jambi"/>
    <x v="50"/>
    <x v="1"/>
    <n v="11"/>
    <n v="150"/>
    <n v="5"/>
    <n v="397351"/>
    <n v="0.622"/>
    <n v="130971"/>
    <n v="5326"/>
    <n v="75"/>
    <n v="0.33800000000000002"/>
    <n v="13956"/>
    <n v="35122599.414623342"/>
    <n v="7.8E-2"/>
    <s v="#REF!"/>
    <n v="0.28199999999999997"/>
    <e v="#VALUE!"/>
    <s v="SUPER LOW"/>
    <s v="LOW"/>
    <n v="0.38379999999999997"/>
    <x v="0"/>
  </r>
  <r>
    <s v="A05"/>
    <s v="JAMBI"/>
    <s v="A05"/>
    <s v="B093"/>
    <s v="TANJUNG JABUNG TIMUR"/>
    <s v="B093"/>
    <x v="0"/>
    <s v="N"/>
    <x v="0"/>
    <x v="0"/>
    <n v="11"/>
    <n v="73"/>
    <n v="20"/>
    <n v="232048"/>
    <n v="0.41"/>
    <n v="73387"/>
    <n v="5445"/>
    <n v="43"/>
    <n v="0.182"/>
    <n v="16258"/>
    <n v="70063090.395090684"/>
    <n v="0.24"/>
    <s v="#REF!"/>
    <n v="0.33200000000000002"/>
    <e v="#VALUE!"/>
    <s v="SUPER LOW"/>
    <s v="HIGH"/>
    <n v="0.30649999999999999"/>
    <x v="0"/>
  </r>
  <r>
    <s v="A05"/>
    <s v="JAMBI"/>
    <s v="A05"/>
    <s v="B094"/>
    <s v="TANJUNG JABUNG BARAT"/>
    <s v="B094"/>
    <x v="0"/>
    <s v="N"/>
    <x v="0"/>
    <x v="0"/>
    <n v="13"/>
    <n v="114"/>
    <n v="20"/>
    <n v="323240"/>
    <n v="0.55000000000000004"/>
    <n v="95896"/>
    <n v="4649.8500000000004"/>
    <n v="70"/>
    <n v="0.318"/>
    <n v="26245"/>
    <n v="81193540.403415427"/>
    <n v="0.30599999999999999"/>
    <s v="#REF!"/>
    <n v="0.42199999999999999"/>
    <e v="#VALUE!"/>
    <s v="SUPER LOW"/>
    <s v="HIGH"/>
    <n v="0.42280000000000001"/>
    <x v="0"/>
  </r>
  <r>
    <s v="A05"/>
    <s v="JAMBI"/>
    <s v="A05"/>
    <s v="B095"/>
    <s v="TEBO"/>
    <s v="B095"/>
    <x v="0"/>
    <s v="N"/>
    <x v="0"/>
    <x v="0"/>
    <n v="12"/>
    <n v="107"/>
    <n v="5"/>
    <n v="338683"/>
    <n v="0.56799999999999995"/>
    <n v="104656"/>
    <n v="6461"/>
    <n v="52"/>
    <n v="0.23599999999999999"/>
    <n v="8744"/>
    <n v="25817652.495106041"/>
    <n v="0.36399999999999999"/>
    <s v="#REF!"/>
    <n v="0.58599999999999997"/>
    <e v="#VALUE!"/>
    <s v="SUPER LOW"/>
    <s v="LOW"/>
    <n v="0.47649999999999998"/>
    <x v="0"/>
  </r>
  <r>
    <s v="A05"/>
    <s v="JAMBI"/>
    <s v="A05"/>
    <s v="B096"/>
    <s v="BUNGO"/>
    <s v="B096"/>
    <x v="0"/>
    <s v="N"/>
    <x v="0"/>
    <x v="0"/>
    <n v="17"/>
    <n v="141"/>
    <n v="12"/>
    <n v="355927"/>
    <n v="0.58799999999999997"/>
    <n v="109657"/>
    <n v="4659"/>
    <n v="76"/>
    <n v="0.34599999999999997"/>
    <n v="10871"/>
    <n v="30542779.83968623"/>
    <n v="8.2000000000000003E-2"/>
    <s v="#REF!"/>
    <n v="0.74199999999999999"/>
    <e v="#VALUE!"/>
    <s v="SUPER LOW"/>
    <s v="LOW"/>
    <n v="0.5847"/>
    <x v="1"/>
  </r>
  <r>
    <s v="A05"/>
    <s v="JAMBI"/>
    <s v="A05"/>
    <s v="B097"/>
    <s v="KOTA JAMBI"/>
    <s v="B097"/>
    <x v="0"/>
    <s v="Jambi"/>
    <x v="50"/>
    <x v="1"/>
    <n v="11"/>
    <n v="0"/>
    <n v="62"/>
    <n v="620868"/>
    <n v="0.74199999999999999"/>
    <n v="183053"/>
    <n v="103.54"/>
    <n v="5996"/>
    <n v="0.94799999999999995"/>
    <n v="17006"/>
    <n v="27390685.298646413"/>
    <n v="0.23799999999999999"/>
    <s v="#REF!"/>
    <n v="0.878"/>
    <e v="#VALUE!"/>
    <s v="HIGH"/>
    <s v="LOW"/>
    <n v="0.83530000000000004"/>
    <x v="2"/>
  </r>
  <r>
    <s v="A05"/>
    <s v="JAMBI"/>
    <s v="A05"/>
    <s v="B098"/>
    <s v="KOTA SUNGAI PENUH"/>
    <s v="B098"/>
    <x v="0"/>
    <s v="N"/>
    <x v="0"/>
    <x v="0"/>
    <n v="8"/>
    <n v="65"/>
    <n v="4"/>
    <n v="97190"/>
    <n v="0.108"/>
    <n v="31202"/>
    <n v="391.5"/>
    <n v="248"/>
    <n v="0.59"/>
    <n v="3946"/>
    <n v="40600884.864698008"/>
    <n v="0.14399999999999999"/>
    <s v="#REF!"/>
    <n v="0.56399999999999995"/>
    <e v="#VALUE!"/>
    <s v="LOW"/>
    <s v="LOW"/>
    <n v="0.45779999999999998"/>
    <x v="0"/>
  </r>
  <r>
    <s v="A06"/>
    <s v="SUMATERA SELATAN"/>
    <s v="A06"/>
    <s v="B099"/>
    <s v="OGAN KOMERING ULU"/>
    <s v="B099"/>
    <x v="0"/>
    <s v="N"/>
    <x v="0"/>
    <x v="0"/>
    <n v="13"/>
    <n v="143"/>
    <n v="14"/>
    <n v="371996"/>
    <n v="0.6"/>
    <n v="109908"/>
    <n v="4797.0600000000004"/>
    <n v="78"/>
    <n v="0.35599999999999998"/>
    <n v="8556"/>
    <n v="23000247.314487252"/>
    <n v="0.22"/>
    <s v="#REF!"/>
    <n v="0.47199999999999998"/>
    <e v="#VALUE!"/>
    <s v="SUPER LOW"/>
    <s v="LOW"/>
    <n v="0.46920000000000001"/>
    <x v="0"/>
  </r>
  <r>
    <s v="A06"/>
    <s v="SUMATERA SELATAN"/>
    <s v="A06"/>
    <s v="B100"/>
    <s v="OGAN KOMERING ILIR"/>
    <s v="B100"/>
    <x v="0"/>
    <s v="Palembang"/>
    <x v="51"/>
    <x v="1"/>
    <n v="18"/>
    <n v="314"/>
    <n v="13"/>
    <n v="738333"/>
    <n v="0.77600000000000002"/>
    <n v="242954"/>
    <n v="18359.04"/>
    <n v="40"/>
    <n v="0.17399999999999999"/>
    <n v="17450"/>
    <n v="23634322.18253823"/>
    <n v="0.26"/>
    <s v="#REF!"/>
    <n v="0.60399999999999998"/>
    <e v="#VALUE!"/>
    <s v="SUPER LOW"/>
    <s v="LOW"/>
    <n v="0.51800000000000002"/>
    <x v="1"/>
  </r>
  <r>
    <s v="A06"/>
    <s v="SUMATERA SELATAN"/>
    <s v="A06"/>
    <s v="B101"/>
    <s v="MUARA ENIM"/>
    <s v="B101"/>
    <x v="0"/>
    <s v="Muara Enim"/>
    <x v="52"/>
    <x v="1"/>
    <n v="22"/>
    <n v="245"/>
    <n v="10"/>
    <n v="600053"/>
    <n v="0.73399999999999999"/>
    <n v="186170"/>
    <n v="7383.9"/>
    <n v="81"/>
    <n v="0.37"/>
    <n v="32892"/>
    <n v="54815157.994377159"/>
    <n v="0.158"/>
    <s v="#REF!"/>
    <n v="0.63"/>
    <e v="#VALUE!"/>
    <s v="SUPER LOW"/>
    <s v="HIGH"/>
    <n v="0.57799999999999996"/>
    <x v="1"/>
  </r>
  <r>
    <s v="A06"/>
    <s v="SUMATERA SELATAN"/>
    <s v="A06"/>
    <s v="B102"/>
    <s v="LAHAT"/>
    <s v="B102"/>
    <x v="0"/>
    <s v="Lahat"/>
    <x v="53"/>
    <x v="1"/>
    <n v="24"/>
    <n v="360"/>
    <n v="17"/>
    <n v="435114"/>
    <n v="0.66400000000000003"/>
    <n v="131406"/>
    <n v="5311.74"/>
    <n v="82"/>
    <n v="0.372"/>
    <n v="10831"/>
    <n v="24892327.068308536"/>
    <n v="0.09"/>
    <s v="#REF!"/>
    <n v="0.42799999999999999"/>
    <e v="#VALUE!"/>
    <s v="SUPER LOW"/>
    <s v="LOW"/>
    <n v="0.47020000000000001"/>
    <x v="0"/>
  </r>
  <r>
    <s v="A06"/>
    <s v="SUMATERA SELATAN"/>
    <s v="A06"/>
    <s v="B103"/>
    <s v="MUSI RAWAS"/>
    <s v="B103"/>
    <x v="0"/>
    <s v="Lubuk Linggau"/>
    <x v="54"/>
    <x v="1"/>
    <n v="14"/>
    <n v="186"/>
    <n v="13"/>
    <n v="409925"/>
    <n v="0.63400000000000001"/>
    <n v="127340"/>
    <n v="6350.1"/>
    <n v="65"/>
    <n v="0.28999999999999998"/>
    <n v="11647"/>
    <n v="28412514.484356895"/>
    <n v="0.27800000000000002"/>
    <s v="#REF!"/>
    <n v="0.39600000000000002"/>
    <e v="#VALUE!"/>
    <s v="SUPER LOW"/>
    <s v="LOW"/>
    <n v="0.42370000000000002"/>
    <x v="0"/>
  </r>
  <r>
    <s v="A06"/>
    <s v="SUMATERA SELATAN"/>
    <s v="A06"/>
    <s v="B104"/>
    <s v="MUSI BANYUASIN"/>
    <s v="B104"/>
    <x v="0"/>
    <s v="N"/>
    <x v="0"/>
    <x v="0"/>
    <n v="15"/>
    <n v="227"/>
    <n v="13"/>
    <n v="628485"/>
    <n v="0.74399999999999999"/>
    <n v="201289"/>
    <n v="14266.26"/>
    <n v="44"/>
    <n v="0.19"/>
    <n v="40226"/>
    <n v="64004709.738498129"/>
    <n v="0.216"/>
    <s v="#REF!"/>
    <n v="0.48599999999999999"/>
    <e v="#VALUE!"/>
    <s v="SUPER LOW"/>
    <s v="HIGH"/>
    <n v="0.4617"/>
    <x v="0"/>
  </r>
  <r>
    <s v="A06"/>
    <s v="SUMATERA SELATAN"/>
    <s v="A06"/>
    <s v="B105"/>
    <s v="BANYUASIN"/>
    <s v="B105"/>
    <x v="0"/>
    <s v="Palembang"/>
    <x v="55"/>
    <x v="1"/>
    <n v="21"/>
    <n v="288"/>
    <n v="17"/>
    <n v="822954"/>
    <n v="0.80200000000000005"/>
    <n v="252585"/>
    <n v="11832.99"/>
    <n v="70"/>
    <n v="0.318"/>
    <n v="17190"/>
    <n v="20888166.288759761"/>
    <n v="0.20799999999999999"/>
    <s v="#REF!"/>
    <n v="0.44400000000000001"/>
    <e v="#VALUE!"/>
    <s v="SUPER LOW"/>
    <s v="SUPER LOW"/>
    <n v="0.49569999999999997"/>
    <x v="0"/>
  </r>
  <r>
    <s v="A06"/>
    <s v="SUMATERA SELATAN"/>
    <s v="A06"/>
    <s v="B106"/>
    <s v="OGAN KOMERING ULU SELATAN"/>
    <s v="B106"/>
    <x v="0"/>
    <s v="N"/>
    <x v="0"/>
    <x v="0"/>
    <n v="19"/>
    <n v="252"/>
    <n v="7"/>
    <n v="417299"/>
    <n v="0.64600000000000002"/>
    <n v="119634"/>
    <n v="5493.94"/>
    <n v="76"/>
    <n v="0.34599999999999997"/>
    <n v="4951"/>
    <n v="11864394.594762987"/>
    <n v="0.254"/>
    <s v="#REF!"/>
    <n v="0.254"/>
    <e v="#VALUE!"/>
    <s v="SUPER LOW"/>
    <s v="SUPER LOW"/>
    <n v="0.37959999999999999"/>
    <x v="0"/>
  </r>
  <r>
    <s v="A06"/>
    <s v="SUMATERA SELATAN"/>
    <s v="A06"/>
    <s v="B107"/>
    <s v="OGAN KOMERING ULU TIMUR"/>
    <s v="B107"/>
    <x v="0"/>
    <s v="N"/>
    <x v="0"/>
    <x v="0"/>
    <n v="20"/>
    <n v="305"/>
    <n v="7"/>
    <n v="650613"/>
    <n v="0.754"/>
    <n v="203451"/>
    <n v="3370"/>
    <n v="193"/>
    <n v="0.54200000000000004"/>
    <n v="8805"/>
    <n v="13533390.817582803"/>
    <n v="0.184"/>
    <s v="#REF!"/>
    <n v="0.72199999999999998"/>
    <e v="#VALUE!"/>
    <s v="SUPER LOW"/>
    <s v="SUPER LOW"/>
    <n v="0.67600000000000005"/>
    <x v="1"/>
  </r>
  <r>
    <s v="A06"/>
    <s v="SUMATERA SELATAN"/>
    <s v="A06"/>
    <s v="B108"/>
    <s v="OGAN ILIR"/>
    <s v="B108"/>
    <x v="0"/>
    <s v="Palembang"/>
    <x v="56"/>
    <x v="1"/>
    <n v="16"/>
    <n v="227"/>
    <n v="14"/>
    <n v="424518"/>
    <n v="0.65400000000000003"/>
    <n v="128553"/>
    <n v="2666.09"/>
    <n v="159"/>
    <n v="0.50800000000000001"/>
    <n v="6432"/>
    <n v="15151301.004904386"/>
    <n v="8.4000000000000005E-2"/>
    <s v="#REF!"/>
    <n v="0.56399999999999995"/>
    <e v="#VALUE!"/>
    <s v="SUPER LOW"/>
    <s v="SUPER LOW"/>
    <n v="0.56969999999999998"/>
    <x v="1"/>
  </r>
  <r>
    <s v="A06"/>
    <s v="SUMATERA SELATAN"/>
    <s v="A06"/>
    <s v="B109"/>
    <s v="EMPAT LAWANG"/>
    <s v="B109"/>
    <x v="0"/>
    <s v="N"/>
    <x v="0"/>
    <x v="0"/>
    <n v="10"/>
    <n v="147"/>
    <n v="9"/>
    <n v="334924"/>
    <n v="0.56599999999999995"/>
    <n v="100696"/>
    <n v="2256.44"/>
    <n v="148"/>
    <n v="0.49199999999999999"/>
    <n v="3098"/>
    <n v="9249859.6696563996"/>
    <n v="0.28999999999999998"/>
    <s v="#REF!"/>
    <n v="0.36"/>
    <e v="#VALUE!"/>
    <s v="SUPER LOW"/>
    <s v="SUPER LOW"/>
    <n v="0.4511"/>
    <x v="0"/>
  </r>
  <r>
    <s v="A06"/>
    <s v="SUMATERA SELATAN"/>
    <s v="A06"/>
    <s v="B110"/>
    <s v="PENUKAL ABAB LEMATANG ILIR"/>
    <s v="B110"/>
    <x v="0"/>
    <s v="N"/>
    <x v="0"/>
    <x v="0"/>
    <n v="5"/>
    <n v="65"/>
    <n v="6"/>
    <n v="199356"/>
    <n v="0.33800000000000002"/>
    <n v="59506"/>
    <n v="1840"/>
    <n v="108"/>
    <n v="0.434"/>
    <n v="3931"/>
    <n v="19718493.549228515"/>
    <n v="0.152"/>
    <s v="#REF!"/>
    <n v="0.21"/>
    <e v="#VALUE!"/>
    <s v="SUPER LOW"/>
    <s v="SUPER LOW"/>
    <n v="0.30919999999999997"/>
    <x v="0"/>
  </r>
  <r>
    <s v="A06"/>
    <s v="SUMATERA SELATAN"/>
    <s v="A06"/>
    <s v="B111"/>
    <s v="MUSI RAWAS UTARA"/>
    <s v="B111"/>
    <x v="0"/>
    <s v="N"/>
    <x v="0"/>
    <x v="0"/>
    <n v="7"/>
    <n v="82"/>
    <n v="7"/>
    <n v="194663"/>
    <n v="0.32400000000000001"/>
    <n v="58719"/>
    <n v="6008.55"/>
    <n v="32"/>
    <n v="0.14199999999999999"/>
    <n v="4926"/>
    <n v="25305271.160929404"/>
    <n v="0.25800000000000001"/>
    <s v="#REF!"/>
    <n v="0.44"/>
    <e v="#VALUE!"/>
    <s v="SUPER LOW"/>
    <s v="LOW"/>
    <n v="0.3216"/>
    <x v="0"/>
  </r>
  <r>
    <s v="A06"/>
    <s v="SUMATERA SELATAN"/>
    <s v="A06"/>
    <s v="B112"/>
    <s v="KOTA PALEMBANG"/>
    <s v="B112"/>
    <x v="0"/>
    <s v="Palembang"/>
    <x v="57"/>
    <x v="1"/>
    <n v="18"/>
    <n v="0"/>
    <n v="107"/>
    <n v="1685219"/>
    <n v="0.94"/>
    <n v="505679"/>
    <n v="369.22"/>
    <n v="4564"/>
    <n v="0.92600000000000005"/>
    <n v="87088"/>
    <n v="51677556.448153026"/>
    <n v="0.14000000000000001"/>
    <s v="#REF!"/>
    <n v="0.89600000000000002"/>
    <e v="#VALUE!"/>
    <s v="HIGH"/>
    <s v="HIGH"/>
    <n v="0.93489999999999995"/>
    <x v="2"/>
  </r>
  <r>
    <s v="A06"/>
    <s v="SUMATERA SELATAN"/>
    <s v="A06"/>
    <s v="B113"/>
    <s v="KOTA PRABUMULIH"/>
    <s v="B113"/>
    <x v="0"/>
    <s v="Palembang"/>
    <x v="58"/>
    <x v="1"/>
    <n v="6"/>
    <n v="12"/>
    <n v="25"/>
    <n v="197828"/>
    <n v="0.33200000000000002"/>
    <n v="58671"/>
    <n v="251.94"/>
    <n v="785"/>
    <n v="0.73199999999999998"/>
    <n v="4588"/>
    <n v="23191863.639120854"/>
    <n v="0.16200000000000001"/>
    <s v="#REF!"/>
    <n v="0.85599999999999998"/>
    <e v="#VALUE!"/>
    <s v="LOW"/>
    <s v="LOW"/>
    <n v="0.68779999999999997"/>
    <x v="3"/>
  </r>
  <r>
    <s v="A06"/>
    <s v="SUMATERA SELATAN"/>
    <s v="A06"/>
    <s v="B114"/>
    <s v="KOTA PAGAR ALAM"/>
    <s v="B114"/>
    <x v="0"/>
    <s v="Lahat"/>
    <x v="59"/>
    <x v="1"/>
    <n v="5"/>
    <n v="0"/>
    <n v="35"/>
    <n v="147537"/>
    <n v="0.22600000000000001"/>
    <n v="44089"/>
    <n v="633.66"/>
    <n v="233"/>
    <n v="0.57399999999999995"/>
    <n v="1975"/>
    <n v="13386472.54586985"/>
    <n v="0.13"/>
    <s v="#REF!"/>
    <n v="0.29399999999999998"/>
    <e v="#VALUE!"/>
    <s v="LOW"/>
    <s v="SUPER LOW"/>
    <n v="0.36099999999999999"/>
    <x v="0"/>
  </r>
  <r>
    <s v="A06"/>
    <s v="SUMATERA SELATAN"/>
    <s v="A06"/>
    <s v="B115"/>
    <s v="KOTA LUBUK LINGGAU"/>
    <s v="B115"/>
    <x v="0"/>
    <s v="Lubuk Linggau"/>
    <x v="54"/>
    <x v="1"/>
    <n v="8"/>
    <n v="0"/>
    <n v="72"/>
    <n v="231518"/>
    <n v="0.40400000000000003"/>
    <n v="69474"/>
    <n v="401.5"/>
    <n v="577"/>
    <n v="0.67"/>
    <n v="3645"/>
    <n v="15743916.239774013"/>
    <n v="0.308"/>
    <s v="#REF!"/>
    <n v="0.88200000000000001"/>
    <e v="#VALUE!"/>
    <s v="LOW"/>
    <s v="SUPER LOW"/>
    <n v="0.69889999999999997"/>
    <x v="3"/>
  </r>
  <r>
    <s v="A07"/>
    <s v="BENGKULU"/>
    <s v="A07"/>
    <s v="B116"/>
    <s v="BENGKULU SELATAN"/>
    <s v="B116"/>
    <x v="0"/>
    <s v="N"/>
    <x v="0"/>
    <x v="0"/>
    <n v="11"/>
    <n v="142"/>
    <n v="16"/>
    <n v="170440"/>
    <n v="0.28199999999999997"/>
    <n v="51372"/>
    <n v="1186.0999999999999"/>
    <n v="144"/>
    <n v="0.49"/>
    <n v="3129"/>
    <n v="18358366.58061488"/>
    <n v="7.5999999999999998E-2"/>
    <s v="#REF!"/>
    <n v="0.44800000000000001"/>
    <e v="#VALUE!"/>
    <s v="SUPER LOW"/>
    <s v="SUPER LOW"/>
    <n v="0.41909999999999997"/>
    <x v="0"/>
  </r>
  <r>
    <s v="A07"/>
    <s v="BENGKULU"/>
    <s v="A07"/>
    <s v="B117"/>
    <s v="REJANG LEBONG"/>
    <s v="B117"/>
    <x v="0"/>
    <s v="Curup"/>
    <x v="60"/>
    <x v="1"/>
    <n v="15"/>
    <n v="122"/>
    <n v="34"/>
    <n v="281550"/>
    <n v="0.49399999999999999"/>
    <n v="88660"/>
    <n v="1639.98"/>
    <n v="172"/>
    <n v="0.52800000000000002"/>
    <n v="5264"/>
    <n v="18696501.509500977"/>
    <n v="0.192"/>
    <s v="#REF!"/>
    <n v="0.53800000000000003"/>
    <e v="#VALUE!"/>
    <s v="SUPER LOW"/>
    <s v="SUPER LOW"/>
    <n v="0.52400000000000002"/>
    <x v="1"/>
  </r>
  <r>
    <s v="A07"/>
    <s v="BENGKULU"/>
    <s v="A07"/>
    <s v="B118"/>
    <s v="BENGKULU UTARA"/>
    <s v="B118"/>
    <x v="0"/>
    <s v="Bengkulu"/>
    <x v="61"/>
    <x v="1"/>
    <n v="19"/>
    <n v="215"/>
    <n v="5"/>
    <n v="291710"/>
    <n v="0.50800000000000001"/>
    <n v="92768"/>
    <n v="4324.6000000000004"/>
    <n v="67"/>
    <n v="0.29799999999999999"/>
    <n v="4515"/>
    <n v="15477700.455932261"/>
    <n v="0.32"/>
    <s v="#REF!"/>
    <n v="0.55800000000000005"/>
    <e v="#VALUE!"/>
    <s v="SUPER LOW"/>
    <s v="SUPER LOW"/>
    <n v="0.46750000000000003"/>
    <x v="0"/>
  </r>
  <r>
    <s v="A07"/>
    <s v="BENGKULU"/>
    <s v="A07"/>
    <s v="B119"/>
    <s v="KAUR"/>
    <s v="B119"/>
    <x v="0"/>
    <s v="N"/>
    <x v="0"/>
    <x v="0"/>
    <n v="15"/>
    <n v="192"/>
    <n v="3"/>
    <n v="131467"/>
    <n v="0.186"/>
    <n v="39587"/>
    <n v="2369.0500000000002"/>
    <n v="55"/>
    <n v="0.26"/>
    <n v="1955"/>
    <n v="14870651.950679637"/>
    <n v="0.23599999999999999"/>
    <s v="#REF!"/>
    <n v="0.26"/>
    <e v="#VALUE!"/>
    <s v="SUPER LOW"/>
    <s v="SUPER LOW"/>
    <n v="0.24149999999999999"/>
    <x v="0"/>
  </r>
  <r>
    <s v="A07"/>
    <s v="BENGKULU"/>
    <s v="A07"/>
    <s v="B120"/>
    <s v="SELUMA"/>
    <s v="B120"/>
    <x v="0"/>
    <s v="Bengkulu"/>
    <x v="61"/>
    <x v="1"/>
    <n v="14"/>
    <n v="182"/>
    <n v="20"/>
    <n v="213513"/>
    <n v="0.36799999999999999"/>
    <n v="66717"/>
    <n v="2400.44"/>
    <n v="89"/>
    <n v="0.39"/>
    <n v="2491"/>
    <n v="11666736.920000188"/>
    <n v="0.32800000000000001"/>
    <s v="#REF!"/>
    <n v="0.218"/>
    <e v="#VALUE!"/>
    <s v="SUPER LOW"/>
    <s v="SUPER LOW"/>
    <n v="0.30709999999999998"/>
    <x v="0"/>
  </r>
  <r>
    <s v="A07"/>
    <s v="BENGKULU"/>
    <s v="A07"/>
    <s v="B121"/>
    <s v="MUKO-MUKO"/>
    <s v="B121"/>
    <x v="0"/>
    <s v="N"/>
    <x v="0"/>
    <x v="0"/>
    <n v="15"/>
    <n v="148"/>
    <n v="3"/>
    <n v="189974"/>
    <n v="0.312"/>
    <n v="56067"/>
    <n v="4036.7"/>
    <n v="47"/>
    <n v="0.214"/>
    <n v="2876"/>
    <n v="15138913.746091571"/>
    <n v="0.29599999999999999"/>
    <s v="#REF!"/>
    <n v="0.55000000000000004"/>
    <e v="#VALUE!"/>
    <s v="SUPER LOW"/>
    <s v="SUPER LOW"/>
    <n v="0.38969999999999999"/>
    <x v="0"/>
  </r>
  <r>
    <s v="A07"/>
    <s v="BENGKULU"/>
    <s v="A07"/>
    <s v="B122"/>
    <s v="LEBONG"/>
    <s v="B122"/>
    <x v="0"/>
    <s v="N"/>
    <x v="0"/>
    <x v="0"/>
    <n v="12"/>
    <n v="93"/>
    <n v="11"/>
    <n v="108728"/>
    <n v="0.13200000000000001"/>
    <n v="36099"/>
    <n v="1921.82"/>
    <n v="57"/>
    <n v="0.27600000000000002"/>
    <n v="1836"/>
    <n v="16886174.674416896"/>
    <n v="0.19"/>
    <s v="#REF!"/>
    <n v="0.68"/>
    <e v="#VALUE!"/>
    <s v="SUPER LOW"/>
    <s v="SUPER LOW"/>
    <n v="0.42180000000000001"/>
    <x v="0"/>
  </r>
  <r>
    <s v="A07"/>
    <s v="BENGKULU"/>
    <s v="A07"/>
    <s v="B123"/>
    <s v="KEPAHIANG"/>
    <s v="B123"/>
    <x v="0"/>
    <s v="Curup"/>
    <x v="62"/>
    <x v="1"/>
    <n v="8"/>
    <n v="105"/>
    <n v="12"/>
    <n v="152786"/>
    <n v="0.24399999999999999"/>
    <n v="47178"/>
    <n v="665"/>
    <n v="230"/>
    <n v="0.56999999999999995"/>
    <n v="2426"/>
    <n v="15878418.179676147"/>
    <n v="0.13400000000000001"/>
    <s v="#REF!"/>
    <n v="0.35799999999999998"/>
    <e v="#VALUE!"/>
    <s v="LOW"/>
    <s v="SUPER LOW"/>
    <n v="0.3931"/>
    <x v="0"/>
  </r>
  <r>
    <s v="A07"/>
    <s v="BENGKULU"/>
    <s v="A07"/>
    <s v="B124"/>
    <s v="BENGKULU TENGAH"/>
    <s v="B124"/>
    <x v="0"/>
    <s v="Bengkulu"/>
    <x v="61"/>
    <x v="1"/>
    <n v="11"/>
    <n v="142"/>
    <n v="1"/>
    <n v="118205"/>
    <n v="0.15"/>
    <n v="36785"/>
    <n v="1223.94"/>
    <n v="97"/>
    <n v="0.40600000000000003"/>
    <n v="2498"/>
    <n v="21132777.801277444"/>
    <n v="0.24199999999999999"/>
    <s v="#REF!"/>
    <n v="0.38400000000000001"/>
    <e v="#VALUE!"/>
    <s v="SUPER LOW"/>
    <s v="SUPER LOW"/>
    <n v="0.33210000000000001"/>
    <x v="0"/>
  </r>
  <r>
    <s v="A07"/>
    <s v="BENGKULU"/>
    <s v="A07"/>
    <s v="B125"/>
    <s v="KOTA BENGKULU"/>
    <s v="B125"/>
    <x v="0"/>
    <s v="Bengkulu"/>
    <x v="61"/>
    <x v="1"/>
    <n v="9"/>
    <n v="0"/>
    <n v="67"/>
    <n v="374394"/>
    <n v="0.60599999999999998"/>
    <n v="108016"/>
    <n v="151.69999999999999"/>
    <n v="2468"/>
    <n v="0.89400000000000002"/>
    <n v="13088"/>
    <n v="34957825.178822309"/>
    <n v="0.23200000000000001"/>
    <s v="#REF!"/>
    <n v="0.80400000000000005"/>
    <e v="#VALUE!"/>
    <s v="HIGH"/>
    <s v="LOW"/>
    <n v="0.83099999999999996"/>
    <x v="2"/>
  </r>
  <r>
    <s v="A08"/>
    <s v="LAMPUNG"/>
    <s v="A08"/>
    <s v="B126"/>
    <s v="LAMPUNG BARAT"/>
    <s v="B126"/>
    <x v="0"/>
    <s v="N"/>
    <x v="0"/>
    <x v="0"/>
    <n v="15"/>
    <n v="131"/>
    <n v="5"/>
    <n v="307294"/>
    <n v="0.52600000000000002"/>
    <n v="90902"/>
    <n v="2142.7800000000002"/>
    <n v="143"/>
    <n v="0.48799999999999999"/>
    <n v="4293"/>
    <n v="13970334.598137289"/>
    <n v="0.26200000000000001"/>
    <s v="#REF!"/>
    <n v="0.46"/>
    <e v="#VALUE!"/>
    <s v="SUPER LOW"/>
    <s v="SUPER LOW"/>
    <n v="0.4849"/>
    <x v="0"/>
  </r>
  <r>
    <s v="A08"/>
    <s v="LAMPUNG"/>
    <s v="A08"/>
    <s v="B127"/>
    <s v="TANGGAMUS"/>
    <s v="B127"/>
    <x v="0"/>
    <s v="N"/>
    <x v="0"/>
    <x v="0"/>
    <n v="20"/>
    <n v="299"/>
    <n v="3"/>
    <n v="612115"/>
    <n v="0.74"/>
    <n v="179238"/>
    <n v="3020.64"/>
    <n v="203"/>
    <n v="0.55000000000000004"/>
    <n v="9372"/>
    <n v="15310848.451679831"/>
    <n v="0.39800000000000002"/>
    <s v="#REF!"/>
    <n v="0.35"/>
    <e v="#VALUE!"/>
    <s v="LOW"/>
    <s v="SUPER LOW"/>
    <n v="0.50749999999999995"/>
    <x v="1"/>
  </r>
  <r>
    <s v="A08"/>
    <s v="LAMPUNG"/>
    <s v="A08"/>
    <s v="B128"/>
    <s v="LAMPUNG SELATAN"/>
    <s v="B128"/>
    <x v="0"/>
    <s v="Lampung"/>
    <x v="63"/>
    <x v="1"/>
    <n v="17"/>
    <n v="256"/>
    <n v="4"/>
    <n v="1057664"/>
    <n v="0.85"/>
    <n v="332295"/>
    <n v="700.32"/>
    <n v="1510"/>
    <n v="0.84799999999999998"/>
    <n v="25943"/>
    <n v="24528583.746823188"/>
    <n v="0.26600000000000001"/>
    <s v="#REF!"/>
    <n v="0.45200000000000001"/>
    <e v="#VALUE!"/>
    <s v="HIGH"/>
    <s v="LOW"/>
    <n v="0.67030000000000001"/>
    <x v="1"/>
  </r>
  <r>
    <s v="A08"/>
    <s v="LAMPUNG"/>
    <s v="A08"/>
    <s v="B129"/>
    <s v="LAMPUNG TIMUR"/>
    <s v="B129"/>
    <x v="0"/>
    <s v="Lampung"/>
    <x v="64"/>
    <x v="1"/>
    <n v="24"/>
    <n v="264"/>
    <n v="0"/>
    <n v="1101977"/>
    <n v="0.86799999999999999"/>
    <n v="367893"/>
    <n v="5325.03"/>
    <n v="207"/>
    <n v="0.55800000000000005"/>
    <n v="26207"/>
    <n v="23781803.068485096"/>
    <n v="0.47599999999999998"/>
    <s v="#REF!"/>
    <n v="0.46400000000000002"/>
    <e v="#VALUE!"/>
    <s v="LOW"/>
    <s v="LOW"/>
    <n v="0.59319999999999995"/>
    <x v="1"/>
  </r>
  <r>
    <s v="A08"/>
    <s v="LAMPUNG"/>
    <s v="A08"/>
    <s v="B130"/>
    <s v="LAMPUNG TENGAH"/>
    <s v="B130"/>
    <x v="0"/>
    <s v="Lampung"/>
    <x v="65"/>
    <x v="1"/>
    <n v="28"/>
    <n v="301"/>
    <n v="10"/>
    <n v="1391683"/>
    <n v="0.92"/>
    <n v="466732"/>
    <n v="3802.68"/>
    <n v="366"/>
    <n v="0.626"/>
    <n v="40951"/>
    <n v="29425522.910030514"/>
    <n v="0.29799999999999999"/>
    <s v="#REF!"/>
    <n v="0.66800000000000004"/>
    <e v="#VALUE!"/>
    <s v="LOW"/>
    <s v="LOW"/>
    <n v="0.71840000000000004"/>
    <x v="3"/>
  </r>
  <r>
    <s v="A08"/>
    <s v="LAMPUNG"/>
    <s v="A08"/>
    <s v="B131"/>
    <s v="LAMPUNG UTARA"/>
    <s v="B131"/>
    <x v="0"/>
    <s v="Lampung"/>
    <x v="66"/>
    <x v="1"/>
    <n v="23"/>
    <n v="232"/>
    <n v="15"/>
    <n v="636908"/>
    <n v="0.746"/>
    <n v="201145"/>
    <n v="2725.87"/>
    <n v="234"/>
    <n v="0.57999999999999996"/>
    <n v="14146"/>
    <n v="22210429.135762151"/>
    <n v="0.218"/>
    <s v="#REF!"/>
    <n v="0.27"/>
    <e v="#VALUE!"/>
    <s v="LOW"/>
    <s v="SUPER LOW"/>
    <n v="0.48199999999999998"/>
    <x v="0"/>
  </r>
  <r>
    <s v="A08"/>
    <s v="LAMPUNG"/>
    <s v="A08"/>
    <s v="B132"/>
    <s v="WAY KANAN"/>
    <s v="B132"/>
    <x v="0"/>
    <s v="N"/>
    <x v="0"/>
    <x v="0"/>
    <n v="14"/>
    <n v="221"/>
    <n v="6"/>
    <n v="479818"/>
    <n v="0.69599999999999995"/>
    <n v="145360"/>
    <n v="3921.63"/>
    <n v="122"/>
    <n v="0.46400000000000002"/>
    <n v="8235"/>
    <n v="17162757.54556936"/>
    <n v="0.23400000000000001"/>
    <s v="#REF!"/>
    <n v="0.33600000000000002"/>
    <e v="#VALUE!"/>
    <s v="SUPER LOW"/>
    <s v="SUPER LOW"/>
    <n v="0.46439999999999998"/>
    <x v="0"/>
  </r>
  <r>
    <s v="A08"/>
    <s v="LAMPUNG"/>
    <s v="A08"/>
    <s v="B133"/>
    <s v="TULANG BAWANG"/>
    <s v="B133"/>
    <x v="0"/>
    <s v="N"/>
    <x v="0"/>
    <x v="0"/>
    <n v="15"/>
    <n v="147"/>
    <n v="4"/>
    <n v="427927"/>
    <n v="0.65600000000000003"/>
    <n v="138479"/>
    <n v="3466.32"/>
    <n v="123"/>
    <n v="0.46600000000000003"/>
    <n v="13505"/>
    <n v="31559121.065041468"/>
    <n v="0.248"/>
    <s v="#REF!"/>
    <n v="0.6"/>
    <e v="#VALUE!"/>
    <s v="SUPER LOW"/>
    <s v="LOW"/>
    <n v="0.57379999999999998"/>
    <x v="1"/>
  </r>
  <r>
    <s v="A08"/>
    <s v="LAMPUNG"/>
    <s v="A08"/>
    <s v="B134"/>
    <s v="PESAWARAN"/>
    <s v="B134"/>
    <x v="0"/>
    <s v="Lampung"/>
    <x v="67"/>
    <x v="1"/>
    <n v="11"/>
    <n v="144"/>
    <n v="0"/>
    <n v="477165"/>
    <n v="0.69399999999999995"/>
    <n v="147858"/>
    <n v="2243.5100000000002"/>
    <n v="213"/>
    <n v="0.56599999999999995"/>
    <n v="9843"/>
    <n v="20628084.624815315"/>
    <n v="0.14599999999999999"/>
    <s v="#REF!"/>
    <n v="0.17"/>
    <e v="#VALUE!"/>
    <s v="LOW"/>
    <s v="SUPER LOW"/>
    <n v="0.41980000000000001"/>
    <x v="0"/>
  </r>
  <r>
    <s v="A08"/>
    <s v="LAMPUNG"/>
    <s v="A08"/>
    <s v="B135"/>
    <s v="PRINGSEWU"/>
    <s v="B135"/>
    <x v="0"/>
    <s v="Lampung"/>
    <x v="68"/>
    <x v="1"/>
    <n v="9"/>
    <n v="126"/>
    <n v="5"/>
    <n v="410864"/>
    <n v="0.63600000000000001"/>
    <n v="129118"/>
    <n v="625"/>
    <n v="657"/>
    <n v="0.69"/>
    <n v="6677"/>
    <n v="16251119.591884417"/>
    <n v="0.17599999999999999"/>
    <s v="#REF!"/>
    <n v="0.53200000000000003"/>
    <e v="#VALUE!"/>
    <s v="LOW"/>
    <s v="SUPER LOW"/>
    <n v="0.60540000000000005"/>
    <x v="1"/>
  </r>
  <r>
    <s v="A08"/>
    <s v="LAMPUNG"/>
    <s v="A08"/>
    <s v="B136"/>
    <s v="MESUJI"/>
    <s v="B136"/>
    <x v="0"/>
    <s v="N"/>
    <x v="0"/>
    <x v="0"/>
    <n v="7"/>
    <n v="105"/>
    <n v="0"/>
    <n v="231532"/>
    <n v="0.40600000000000003"/>
    <n v="74944"/>
    <n v="2184"/>
    <n v="106"/>
    <n v="0.432"/>
    <n v="6008"/>
    <n v="25948896.912737764"/>
    <n v="0.32600000000000001"/>
    <s v="#REF!"/>
    <n v="0.182"/>
    <e v="#VALUE!"/>
    <s v="SUPER LOW"/>
    <s v="LOW"/>
    <n v="0.313"/>
    <x v="0"/>
  </r>
  <r>
    <s v="A08"/>
    <s v="LAMPUNG"/>
    <s v="A08"/>
    <s v="B137"/>
    <s v="TULANG BAWANG BARAT"/>
    <s v="B137"/>
    <x v="0"/>
    <s v="Lampung"/>
    <x v="69"/>
    <x v="1"/>
    <n v="9"/>
    <n v="93"/>
    <n v="3"/>
    <n v="290020"/>
    <n v="0.50600000000000001"/>
    <n v="102010"/>
    <n v="1201"/>
    <n v="241"/>
    <n v="0.58599999999999997"/>
    <n v="6713"/>
    <n v="23146679.539342117"/>
    <n v="0.39200000000000002"/>
    <s v="#REF!"/>
    <n v="0.23200000000000001"/>
    <e v="#VALUE!"/>
    <s v="LOW"/>
    <s v="LOW"/>
    <n v="0.40670000000000001"/>
    <x v="0"/>
  </r>
  <r>
    <s v="A08"/>
    <s v="LAMPUNG"/>
    <s v="A08"/>
    <s v="B138"/>
    <s v="PESISIR BARAT"/>
    <s v="B138"/>
    <x v="0"/>
    <s v="N"/>
    <x v="0"/>
    <x v="0"/>
    <n v="11"/>
    <n v="116"/>
    <n v="2"/>
    <n v="164453"/>
    <n v="0.26400000000000001"/>
    <n v="46837"/>
    <n v="2907.23"/>
    <n v="57"/>
    <n v="0.27600000000000002"/>
    <n v="2655"/>
    <n v="16144430.32355749"/>
    <n v="0.246"/>
    <s v="#REF!"/>
    <n v="0.24199999999999999"/>
    <e v="#VALUE!"/>
    <s v="SUPER LOW"/>
    <s v="SUPER LOW"/>
    <n v="0.25769999999999998"/>
    <x v="0"/>
  </r>
  <r>
    <s v="A08"/>
    <s v="LAMPUNG"/>
    <s v="A08"/>
    <s v="B139"/>
    <s v="KOTA BANDAR LAMPUNG"/>
    <s v="B139"/>
    <x v="0"/>
    <s v="Lampung"/>
    <x v="63"/>
    <x v="1"/>
    <n v="20"/>
    <n v="0"/>
    <n v="126"/>
    <n v="1090921"/>
    <n v="0.86399999999999999"/>
    <n v="329144"/>
    <n v="296"/>
    <n v="3686"/>
    <n v="0.91800000000000004"/>
    <n v="32859"/>
    <n v="30120421.185402058"/>
    <n v="0.222"/>
    <s v="#REF!"/>
    <n v="0.8"/>
    <e v="#VALUE!"/>
    <s v="HIGH"/>
    <s v="LOW"/>
    <n v="0.85860000000000003"/>
    <x v="2"/>
  </r>
  <r>
    <s v="A08"/>
    <s v="LAMPUNG"/>
    <s v="A08"/>
    <s v="B140"/>
    <s v="KOTA METRO"/>
    <s v="B140"/>
    <x v="0"/>
    <s v="Lampung"/>
    <x v="70"/>
    <x v="1"/>
    <n v="5"/>
    <n v="0"/>
    <n v="22"/>
    <n v="172934"/>
    <n v="0.28799999999999998"/>
    <n v="52740"/>
    <n v="61.79"/>
    <n v="2799"/>
    <n v="0.90600000000000003"/>
    <n v="3658"/>
    <n v="21152578.440329839"/>
    <n v="0.112"/>
    <s v="#REF!"/>
    <n v="0.78200000000000003"/>
    <e v="#VALUE!"/>
    <s v="HIGH"/>
    <s v="SUPER LOW"/>
    <n v="0.69569999999999999"/>
    <x v="3"/>
  </r>
  <r>
    <s v="A09"/>
    <s v="KEPULAUAN BANGKA BELITUNG"/>
    <s v="A09"/>
    <s v="B141"/>
    <s v="BANGKA"/>
    <s v="B141"/>
    <x v="0"/>
    <s v="Pangkal Pinang"/>
    <x v="71"/>
    <x v="1"/>
    <n v="8"/>
    <n v="62"/>
    <n v="19"/>
    <n v="322949"/>
    <n v="0.54600000000000004"/>
    <n v="101155"/>
    <n v="2950.68"/>
    <n v="109"/>
    <n v="0.438"/>
    <n v="8907"/>
    <n v="27580206.162582945"/>
    <n v="0.128"/>
    <s v="#REF!"/>
    <n v="0.83599999999999997"/>
    <e v="#VALUE!"/>
    <s v="SUPER LOW"/>
    <s v="LOW"/>
    <n v="0.64410000000000001"/>
    <x v="1"/>
  </r>
  <r>
    <s v="A09"/>
    <s v="KEPULAUAN BANGKA BELITUNG"/>
    <s v="A09"/>
    <s v="B142"/>
    <s v="BELITUNG"/>
    <s v="B142"/>
    <x v="0"/>
    <s v="Tanjung Pandan"/>
    <x v="72"/>
    <x v="1"/>
    <n v="5"/>
    <n v="42"/>
    <n v="7"/>
    <n v="180486"/>
    <n v="0.3"/>
    <n v="60533"/>
    <n v="2293.61"/>
    <n v="79"/>
    <n v="0.36199999999999999"/>
    <n v="5661"/>
    <n v="31365313.653136529"/>
    <n v="0.21"/>
    <s v="#REF!"/>
    <n v="0.89800000000000002"/>
    <e v="#VALUE!"/>
    <s v="SUPER LOW"/>
    <s v="LOW"/>
    <n v="0.5877"/>
    <x v="1"/>
  </r>
  <r>
    <s v="A09"/>
    <s v="KEPULAUAN BANGKA BELITUNG"/>
    <s v="A09"/>
    <s v="B143"/>
    <s v="BANGKA BARAT"/>
    <s v="B143"/>
    <x v="0"/>
    <s v="Pangkal Pinang"/>
    <x v="73"/>
    <x v="1"/>
    <n v="6"/>
    <n v="60"/>
    <n v="4"/>
    <n v="206006"/>
    <n v="0.35599999999999998"/>
    <n v="64524"/>
    <n v="2820.61"/>
    <n v="73"/>
    <n v="0.33"/>
    <n v="9153"/>
    <n v="44430744.735590227"/>
    <n v="0.41599999999999998"/>
    <s v="#REF!"/>
    <n v="0.81799999999999995"/>
    <e v="#VALUE!"/>
    <s v="SUPER LOW"/>
    <s v="LOW"/>
    <n v="0.55610000000000004"/>
    <x v="1"/>
  </r>
  <r>
    <s v="A09"/>
    <s v="KEPULAUAN BANGKA BELITUNG"/>
    <s v="A09"/>
    <s v="B144"/>
    <s v="BANGKA TENGAH"/>
    <s v="B144"/>
    <x v="0"/>
    <s v="Pangkal Pinang"/>
    <x v="74"/>
    <x v="1"/>
    <n v="6"/>
    <n v="56"/>
    <n v="7"/>
    <n v="197452"/>
    <n v="0.33"/>
    <n v="60547"/>
    <n v="2155.77"/>
    <n v="92"/>
    <n v="0.4"/>
    <n v="5428"/>
    <n v="27490225.472519904"/>
    <n v="0.30399999999999999"/>
    <s v="#REF!"/>
    <n v="0.86799999999999999"/>
    <e v="#VALUE!"/>
    <s v="SUPER LOW"/>
    <s v="LOW"/>
    <n v="0.59309999999999996"/>
    <x v="1"/>
  </r>
  <r>
    <s v="A09"/>
    <s v="KEPULAUAN BANGKA BELITUNG"/>
    <s v="A09"/>
    <s v="B145"/>
    <s v="BANGKA SELATAN"/>
    <s v="B145"/>
    <x v="0"/>
    <s v="Pangkal Pinang"/>
    <x v="75"/>
    <x v="1"/>
    <n v="8"/>
    <n v="50"/>
    <n v="3"/>
    <n v="199355"/>
    <n v="0.33600000000000002"/>
    <n v="63649"/>
    <n v="3607.08"/>
    <n v="55"/>
    <n v="0.26"/>
    <n v="5496"/>
    <n v="27568909.7338918"/>
    <n v="0.25"/>
    <s v="#REF!"/>
    <n v="0.76"/>
    <e v="#VALUE!"/>
    <s v="SUPER LOW"/>
    <s v="LOW"/>
    <n v="0.504"/>
    <x v="1"/>
  </r>
  <r>
    <s v="A09"/>
    <s v="KEPULAUAN BANGKA BELITUNG"/>
    <s v="A09"/>
    <s v="B146"/>
    <s v="BELITUNG TIMUR"/>
    <s v="B146"/>
    <x v="0"/>
    <s v="Tanjung Pandan"/>
    <x v="76"/>
    <x v="1"/>
    <n v="7"/>
    <n v="39"/>
    <n v="0"/>
    <n v="126939"/>
    <n v="0.17"/>
    <n v="43446"/>
    <n v="2506.91"/>
    <n v="51"/>
    <n v="0.23200000000000001"/>
    <n v="4871"/>
    <n v="38372761.720196314"/>
    <n v="0.29399999999999998"/>
    <s v="#REF!"/>
    <n v="0.75600000000000001"/>
    <e v="#VALUE!"/>
    <s v="SUPER LOW"/>
    <s v="LOW"/>
    <n v="0.45229999999999998"/>
    <x v="0"/>
  </r>
  <r>
    <s v="A09"/>
    <s v="KEPULAUAN BANGKA BELITUNG"/>
    <s v="A09"/>
    <s v="B147"/>
    <s v="KOTA PANGKAL PINANG"/>
    <s v="B147"/>
    <x v="0"/>
    <s v="Pangkal Pinang"/>
    <x v="77"/>
    <x v="1"/>
    <n v="7"/>
    <n v="0"/>
    <n v="42"/>
    <n v="222298"/>
    <n v="0.38200000000000001"/>
    <n v="71686"/>
    <n v="89.4"/>
    <n v="2487"/>
    <n v="0.89600000000000002"/>
    <n v="7946"/>
    <n v="35744811.019442372"/>
    <n v="0.28399999999999997"/>
    <s v="#REF!"/>
    <n v="0.96199999999999997"/>
    <e v="#VALUE!"/>
    <s v="HIGH"/>
    <s v="LOW"/>
    <n v="0.79720000000000002"/>
    <x v="3"/>
  </r>
  <r>
    <s v="A10"/>
    <s v="KEPULAUAN RIAU"/>
    <s v="A10"/>
    <s v="B148"/>
    <s v="KARIMUN"/>
    <s v="B148"/>
    <x v="0"/>
    <s v="N"/>
    <x v="0"/>
    <x v="0"/>
    <n v="12"/>
    <n v="42"/>
    <n v="29"/>
    <n v="260438"/>
    <n v="0.46200000000000002"/>
    <n v="82618"/>
    <n v="912.75"/>
    <n v="285"/>
    <n v="0.60199999999999998"/>
    <n v="8153.0000000000009"/>
    <n v="31304955.498045601"/>
    <n v="0.27400000000000002"/>
    <s v="#REF!"/>
    <n v="0.78"/>
    <e v="#VALUE!"/>
    <s v="LOW"/>
    <s v="LOW"/>
    <n v="0.64710000000000001"/>
    <x v="1"/>
  </r>
  <r>
    <s v="A10"/>
    <s v="KEPULAUAN RIAU"/>
    <s v="A10"/>
    <s v="B149"/>
    <s v="BINTAN"/>
    <s v="B149"/>
    <x v="0"/>
    <s v="Tanjung Pinang"/>
    <x v="78"/>
    <x v="1"/>
    <n v="10"/>
    <n v="36"/>
    <n v="15"/>
    <n v="165920"/>
    <n v="0.27"/>
    <n v="49878"/>
    <n v="1318.21"/>
    <n v="126"/>
    <n v="0.47399999999999998"/>
    <n v="12730"/>
    <n v="76723722.275795564"/>
    <n v="0.372"/>
    <s v="#REF!"/>
    <n v="0.92400000000000004"/>
    <e v="#VALUE!"/>
    <s v="SUPER LOW"/>
    <s v="HIGH"/>
    <n v="0.62549999999999994"/>
    <x v="1"/>
  </r>
  <r>
    <s v="A10"/>
    <s v="KEPULAUAN RIAU"/>
    <s v="A10"/>
    <s v="B150"/>
    <s v="NATUNA"/>
    <s v="B150"/>
    <x v="0"/>
    <s v="N"/>
    <x v="0"/>
    <x v="0"/>
    <n v="15"/>
    <n v="70"/>
    <n v="7"/>
    <n v="82537"/>
    <n v="7.5999999999999998E-2"/>
    <n v="25264"/>
    <n v="2009.04"/>
    <n v="41"/>
    <n v="0.17799999999999999"/>
    <n v="14541"/>
    <n v="176175533.3971431"/>
    <n v="0.44600000000000001"/>
    <s v="#REF!"/>
    <n v="0.94"/>
    <e v="#VALUE!"/>
    <s v="SUPER LOW"/>
    <s v="SUPER HIGH"/>
    <n v="0.49540000000000001"/>
    <x v="0"/>
  </r>
  <r>
    <s v="A10"/>
    <s v="KEPULAUAN RIAU"/>
    <s v="A10"/>
    <s v="B151"/>
    <s v="LINGGA"/>
    <s v="B151"/>
    <x v="0"/>
    <s v="N"/>
    <x v="0"/>
    <x v="0"/>
    <n v="13"/>
    <n v="75"/>
    <n v="7"/>
    <n v="101863"/>
    <n v="0.12"/>
    <n v="33118"/>
    <n v="2266.77"/>
    <n v="45"/>
    <n v="0.20200000000000001"/>
    <n v="2529"/>
    <n v="24827464.339357764"/>
    <n v="0.40200000000000002"/>
    <s v="#REF!"/>
    <n v="0.78400000000000003"/>
    <e v="#VALUE!"/>
    <s v="SUPER LOW"/>
    <s v="LOW"/>
    <n v="0.44340000000000002"/>
    <x v="0"/>
  </r>
  <r>
    <s v="A10"/>
    <s v="KEPULAUAN RIAU"/>
    <s v="A10"/>
    <s v="B152"/>
    <s v="KEPULAUAN ANAMBAS"/>
    <s v="B152"/>
    <x v="0"/>
    <s v="N"/>
    <x v="0"/>
    <x v="0"/>
    <n v="9"/>
    <n v="52"/>
    <n v="2"/>
    <n v="47803"/>
    <n v="2.8000000000000001E-2"/>
    <n v="14478"/>
    <n v="590.14"/>
    <n v="81"/>
    <n v="0.37"/>
    <n v="13156"/>
    <n v="275212852.74982744"/>
    <n v="0.308"/>
    <s v="#REF!"/>
    <n v="0.78600000000000003"/>
    <e v="#VALUE!"/>
    <s v="SUPER LOW"/>
    <s v="SUPER HIGH"/>
    <n v="0.47170000000000001"/>
    <x v="0"/>
  </r>
  <r>
    <s v="A10"/>
    <s v="KEPULAUAN RIAU"/>
    <s v="A10"/>
    <s v="B153"/>
    <s v="KOTA BATAM"/>
    <s v="B153"/>
    <x v="0"/>
    <s v="Batam"/>
    <x v="79"/>
    <x v="1"/>
    <n v="12"/>
    <n v="0"/>
    <n v="64"/>
    <n v="1169648"/>
    <n v="0.88400000000000001"/>
    <n v="422503"/>
    <n v="960.25"/>
    <n v="1218"/>
    <n v="0.82599999999999996"/>
    <n v="95355"/>
    <n v="81524527.037194088"/>
    <n v="0.20200000000000001"/>
    <s v="#REF!"/>
    <n v="0.72599999999999998"/>
    <e v="#VALUE!"/>
    <s v="HIGH"/>
    <s v="HIGH"/>
    <n v="0.91520000000000001"/>
    <x v="2"/>
  </r>
  <r>
    <s v="A10"/>
    <s v="KEPULAUAN RIAU"/>
    <s v="A10"/>
    <s v="B154"/>
    <s v="KOTA TANJUNG PINANG"/>
    <s v="B154"/>
    <x v="0"/>
    <s v="Tanjung Pinang"/>
    <x v="78"/>
    <x v="1"/>
    <n v="4"/>
    <n v="0"/>
    <n v="18"/>
    <n v="227069"/>
    <n v="0.39200000000000002"/>
    <n v="73109"/>
    <n v="144.56"/>
    <n v="1571"/>
    <n v="0.85399999999999998"/>
    <n v="13206"/>
    <n v="58158533.309258416"/>
    <n v="0.38600000000000001"/>
    <s v="#REF!"/>
    <n v="0.95799999999999996"/>
    <e v="#VALUE!"/>
    <s v="HIGH"/>
    <s v="HIGH"/>
    <n v="0.7853"/>
    <x v="3"/>
  </r>
  <r>
    <s v="A11"/>
    <s v="DKI JAKARTA"/>
    <s v="A11"/>
    <s v="B155"/>
    <s v="ADMINISTRASI KEPULAUAN SERIBU"/>
    <s v="B155"/>
    <x v="1"/>
    <s v="Jakarta"/>
    <x v="80"/>
    <x v="0"/>
    <n v="2"/>
    <n v="0"/>
    <n v="6"/>
    <n v="29417"/>
    <n v="4.0000000000000001E-3"/>
    <n v="8533"/>
    <n v="10.18"/>
    <n v="2890"/>
    <n v="0.90800000000000003"/>
    <n v="3828"/>
    <n v="130128837.06700207"/>
    <n v="0.28199999999999997"/>
    <s v="#REF!"/>
    <n v="0.84799999999999998"/>
    <e v="#VALUE!"/>
    <s v="HIGH"/>
    <s v="SUPER HIGH"/>
    <n v="0.65500000000000003"/>
    <x v="1"/>
  </r>
  <r>
    <s v="A11"/>
    <s v="DKI JAKARTA"/>
    <s v="A11"/>
    <s v="B156"/>
    <s v="KOTA ADMINISTRASI JAKARTA SELATAN"/>
    <s v="B156"/>
    <x v="1"/>
    <s v="Jakarta"/>
    <x v="80"/>
    <x v="1"/>
    <n v="10"/>
    <n v="0"/>
    <n v="65"/>
    <n v="2373219"/>
    <n v="0.97199999999999998"/>
    <n v="767368"/>
    <n v="154.32"/>
    <n v="15379"/>
    <n v="0.99399999999999999"/>
    <n v="349202"/>
    <n v="147142762.63589665"/>
    <n v="0.36"/>
    <s v="#REF!"/>
    <n v="1"/>
    <e v="#VALUE!"/>
    <s v="SUPER HIGH"/>
    <s v="SUPER HIGH"/>
    <n v="0.99119999999999997"/>
    <x v="4"/>
  </r>
  <r>
    <s v="A11"/>
    <s v="DKI JAKARTA"/>
    <s v="A11"/>
    <s v="B157"/>
    <s v="KOTA ADMINISTRASI JAKARTA TIMUR"/>
    <s v="B157"/>
    <x v="1"/>
    <s v="Jakarta"/>
    <x v="80"/>
    <x v="1"/>
    <n v="10"/>
    <n v="0"/>
    <n v="65"/>
    <n v="3258691"/>
    <n v="0.998"/>
    <n v="1038620"/>
    <n v="182.7"/>
    <n v="17836"/>
    <n v="0.998"/>
    <n v="264138"/>
    <n v="81056473.289428174"/>
    <n v="0.19600000000000001"/>
    <s v="#REF!"/>
    <n v="0.98799999999999999"/>
    <e v="#VALUE!"/>
    <s v="SUPER HIGH"/>
    <s v="HIGH"/>
    <n v="0.99350000000000005"/>
    <x v="4"/>
  </r>
  <r>
    <s v="A11"/>
    <s v="DKI JAKARTA"/>
    <s v="A11"/>
    <s v="B158"/>
    <s v="KOTA ADMINISTRASI JAKARTA PUSAT"/>
    <s v="B158"/>
    <x v="1"/>
    <s v="Jakarta"/>
    <x v="80"/>
    <x v="1"/>
    <n v="8"/>
    <n v="0"/>
    <n v="44"/>
    <n v="1136029"/>
    <n v="0.878"/>
    <n v="392968"/>
    <n v="52.38"/>
    <n v="21688"/>
    <n v="1"/>
    <n v="377966"/>
    <n v="332708055.86829209"/>
    <n v="0.33600000000000002"/>
    <s v="#REF!"/>
    <n v="0.98599999999999999"/>
    <e v="#VALUE!"/>
    <s v="SUPER HIGH"/>
    <s v="SUPER HIGH"/>
    <n v="0.96319999999999995"/>
    <x v="4"/>
  </r>
  <r>
    <s v="A11"/>
    <s v="DKI JAKARTA"/>
    <s v="A11"/>
    <s v="B159"/>
    <s v="KOTA ADMINISTRASI JAKARTA BARAT"/>
    <s v="B159"/>
    <x v="1"/>
    <s v="Jakarta"/>
    <x v="80"/>
    <x v="1"/>
    <n v="8"/>
    <n v="0"/>
    <n v="56"/>
    <n v="2585144"/>
    <n v="0.98599999999999999"/>
    <n v="824546"/>
    <n v="124.44"/>
    <n v="20774"/>
    <n v="1"/>
    <n v="264252"/>
    <n v="102219450.83136567"/>
    <n v="0.3"/>
    <s v="#REF!"/>
    <n v="1"/>
    <e v="#VALUE!"/>
    <s v="SUPER HIGH"/>
    <s v="SUPER HIGH"/>
    <n v="0.99650000000000005"/>
    <x v="4"/>
  </r>
  <r>
    <s v="A11"/>
    <s v="DKI JAKARTA"/>
    <s v="A11"/>
    <s v="B160"/>
    <s v="KOTA ADMINISTRASI JAKARTA UTARA"/>
    <s v="B160"/>
    <x v="1"/>
    <s v="Jakarta"/>
    <x v="80"/>
    <x v="1"/>
    <n v="6"/>
    <n v="0"/>
    <n v="31"/>
    <n v="1863567"/>
    <n v="0.95399999999999996"/>
    <n v="603775"/>
    <n v="139.99"/>
    <n v="13312"/>
    <n v="0.98799999999999999"/>
    <n v="283820"/>
    <n v="152299327.04324555"/>
    <n v="0.25600000000000001"/>
    <s v="#REF!"/>
    <n v="0.99399999999999999"/>
    <e v="#VALUE!"/>
    <s v="SUPER HIGH"/>
    <s v="SUPER HIGH"/>
    <n v="0.98219999999999996"/>
    <x v="4"/>
  </r>
  <r>
    <s v="A12"/>
    <s v="JAWA BARAT"/>
    <s v="A12"/>
    <s v="B161"/>
    <s v="BOGOR"/>
    <s v="B161"/>
    <x v="1"/>
    <s v="Jakarta"/>
    <x v="81"/>
    <x v="1"/>
    <n v="40"/>
    <n v="416"/>
    <n v="19"/>
    <n v="5198693"/>
    <n v="1"/>
    <n v="1642101"/>
    <n v="2710.62"/>
    <n v="1918"/>
    <n v="0.878"/>
    <n v="132392"/>
    <n v="25466400.881913971"/>
    <n v="0.27600000000000002"/>
    <s v="#REF!"/>
    <n v="0.55800000000000005"/>
    <e v="#VALUE!"/>
    <s v="HIGH"/>
    <s v="LOW"/>
    <n v="0.76449999999999996"/>
    <x v="3"/>
  </r>
  <r>
    <s v="A12"/>
    <s v="JAWA BARAT"/>
    <s v="A12"/>
    <s v="B162"/>
    <s v="SUKABUMI"/>
    <s v="B162"/>
    <x v="0"/>
    <s v="Bandung"/>
    <x v="82"/>
    <x v="1"/>
    <n v="47"/>
    <n v="381"/>
    <n v="5"/>
    <n v="2653601"/>
    <n v="0.99"/>
    <n v="923536"/>
    <n v="4145.7"/>
    <n v="640"/>
    <n v="0.68600000000000005"/>
    <n v="39338"/>
    <n v="14824383.922074193"/>
    <n v="0.26400000000000001"/>
    <s v="#REF!"/>
    <n v="0.28599999999999998"/>
    <e v="#VALUE!"/>
    <s v="LOW"/>
    <s v="SUPER LOW"/>
    <n v="0.58199999999999996"/>
    <x v="1"/>
  </r>
  <r>
    <s v="A12"/>
    <s v="JAWA BARAT"/>
    <s v="A12"/>
    <s v="B163"/>
    <s v="CIANJUR"/>
    <s v="B163"/>
    <x v="0"/>
    <s v="Bandung"/>
    <x v="83"/>
    <x v="1"/>
    <n v="32"/>
    <n v="354"/>
    <n v="6"/>
    <n v="2387741"/>
    <n v="0.97399999999999998"/>
    <n v="827071"/>
    <n v="3840.16"/>
    <n v="622"/>
    <n v="0.68400000000000005"/>
    <n v="26976"/>
    <n v="11297707.749709873"/>
    <n v="0.36799999999999999"/>
    <s v="#REF!"/>
    <n v="0.19400000000000001"/>
    <e v="#VALUE!"/>
    <s v="LOW"/>
    <s v="SUPER LOW"/>
    <n v="0.53600000000000003"/>
    <x v="1"/>
  </r>
  <r>
    <s v="A12"/>
    <s v="JAWA BARAT"/>
    <s v="A12"/>
    <s v="B164"/>
    <s v="BANDUNG"/>
    <s v="B164"/>
    <x v="0"/>
    <s v="Bandung"/>
    <x v="84"/>
    <x v="1"/>
    <n v="31"/>
    <n v="270"/>
    <n v="10"/>
    <n v="3619360"/>
    <n v="1"/>
    <n v="1182514"/>
    <n v="1767.96"/>
    <n v="2047"/>
    <n v="0.88600000000000001"/>
    <n v="68798"/>
    <n v="19008332.96494408"/>
    <n v="0.35399999999999998"/>
    <s v="#REF!"/>
    <n v="0.53400000000000003"/>
    <e v="#VALUE!"/>
    <s v="HIGH"/>
    <s v="SUPER LOW"/>
    <n v="0.75609999999999999"/>
    <x v="3"/>
  </r>
  <r>
    <s v="A12"/>
    <s v="JAWA BARAT"/>
    <s v="A12"/>
    <s v="B165"/>
    <s v="GARUT"/>
    <s v="B165"/>
    <x v="0"/>
    <s v="Bandung"/>
    <x v="85"/>
    <x v="1"/>
    <n v="42"/>
    <n v="421"/>
    <n v="21"/>
    <n v="2550203"/>
    <n v="0.98199999999999998"/>
    <n v="856511"/>
    <n v="3074.07"/>
    <n v="830"/>
    <n v="0.73599999999999999"/>
    <n v="33787"/>
    <n v="13248749.217219179"/>
    <n v="0.36199999999999999"/>
    <s v="#REF!"/>
    <n v="0.17399999999999999"/>
    <e v="#VALUE!"/>
    <s v="LOW"/>
    <s v="SUPER LOW"/>
    <n v="0.54459999999999997"/>
    <x v="1"/>
  </r>
  <r>
    <s v="A12"/>
    <s v="JAWA BARAT"/>
    <s v="A12"/>
    <s v="B166"/>
    <s v="TASIKMALAYA"/>
    <s v="B166"/>
    <x v="0"/>
    <s v="Bandung"/>
    <x v="86"/>
    <x v="1"/>
    <n v="39"/>
    <n v="351"/>
    <n v="0"/>
    <n v="1835411"/>
    <n v="0.95"/>
    <n v="652448"/>
    <n v="2551.19"/>
    <n v="719"/>
    <n v="0.70599999999999996"/>
    <n v="20825"/>
    <n v="11346232.533203734"/>
    <n v="0.214"/>
    <s v="#REF!"/>
    <n v="0.16200000000000001"/>
    <e v="#VALUE!"/>
    <s v="LOW"/>
    <s v="SUPER LOW"/>
    <n v="0.5222"/>
    <x v="1"/>
  </r>
  <r>
    <s v="A12"/>
    <s v="JAWA BARAT"/>
    <s v="A12"/>
    <s v="B167"/>
    <s v="CIAMIS"/>
    <s v="B167"/>
    <x v="0"/>
    <s v="Bandung"/>
    <x v="87"/>
    <x v="1"/>
    <n v="27"/>
    <n v="258"/>
    <n v="7"/>
    <n v="1262188"/>
    <n v="0.89600000000000002"/>
    <n v="439395"/>
    <n v="1414.71"/>
    <n v="892"/>
    <n v="0.746"/>
    <n v="18951"/>
    <n v="15014403.559533129"/>
    <n v="0.31"/>
    <s v="#REF!"/>
    <n v="0.34799999999999998"/>
    <e v="#VALUE!"/>
    <s v="LOW"/>
    <s v="SUPER LOW"/>
    <n v="0.60440000000000005"/>
    <x v="1"/>
  </r>
  <r>
    <s v="A12"/>
    <s v="JAWA BARAT"/>
    <s v="A12"/>
    <s v="B168"/>
    <s v="KUNINGAN"/>
    <s v="B168"/>
    <x v="0"/>
    <s v="Bandung"/>
    <x v="88"/>
    <x v="1"/>
    <n v="32"/>
    <n v="361"/>
    <n v="15"/>
    <n v="1194847"/>
    <n v="0.88600000000000001"/>
    <n v="394012"/>
    <n v="1110.56"/>
    <n v="1076"/>
    <n v="0.79200000000000004"/>
    <n v="13978"/>
    <n v="11698568.938115088"/>
    <n v="0.30199999999999999"/>
    <s v="#REF!"/>
    <n v="0.36799999999999999"/>
    <e v="#VALUE!"/>
    <s v="LOW"/>
    <s v="SUPER LOW"/>
    <n v="0.62470000000000003"/>
    <x v="1"/>
  </r>
  <r>
    <s v="A12"/>
    <s v="JAWA BARAT"/>
    <s v="A12"/>
    <s v="B169"/>
    <s v="CIREBON"/>
    <s v="B169"/>
    <x v="0"/>
    <s v="Bandung"/>
    <x v="89"/>
    <x v="1"/>
    <n v="40"/>
    <n v="412"/>
    <n v="12"/>
    <n v="2320493"/>
    <n v="0.96799999999999997"/>
    <n v="781402"/>
    <n v="984.52"/>
    <n v="2357"/>
    <n v="0.89"/>
    <n v="29148"/>
    <n v="12561123.864627043"/>
    <n v="0.34399999999999997"/>
    <s v="#REF!"/>
    <n v="0.54200000000000004"/>
    <e v="#VALUE!"/>
    <s v="HIGH"/>
    <s v="SUPER LOW"/>
    <n v="0.75290000000000001"/>
    <x v="3"/>
  </r>
  <r>
    <s v="A12"/>
    <s v="JAWA BARAT"/>
    <s v="A12"/>
    <s v="B170"/>
    <s v="MAJALENGKA"/>
    <s v="B170"/>
    <x v="0"/>
    <s v="Bandung"/>
    <x v="90"/>
    <x v="1"/>
    <n v="26"/>
    <n v="330"/>
    <n v="13"/>
    <n v="1322223"/>
    <n v="0.90600000000000003"/>
    <n v="466701"/>
    <n v="1204.24"/>
    <n v="1098"/>
    <n v="0.80200000000000005"/>
    <n v="17570"/>
    <n v="13288227.47751325"/>
    <n v="0.16400000000000001"/>
    <s v="#REF!"/>
    <n v="0.4"/>
    <e v="#VALUE!"/>
    <s v="LOW"/>
    <s v="SUPER LOW"/>
    <n v="0.64710000000000001"/>
    <x v="1"/>
  </r>
  <r>
    <s v="A12"/>
    <s v="JAWA BARAT"/>
    <s v="A12"/>
    <s v="B171"/>
    <s v="SUMEDANG"/>
    <s v="B171"/>
    <x v="0"/>
    <s v="Bandung"/>
    <x v="91"/>
    <x v="1"/>
    <n v="26"/>
    <n v="270"/>
    <n v="7"/>
    <n v="1164116"/>
    <n v="0.88200000000000001"/>
    <n v="408866"/>
    <n v="1518.33"/>
    <n v="767"/>
    <n v="0.72799999999999998"/>
    <n v="20030"/>
    <n v="17206189.073941085"/>
    <n v="0.41"/>
    <s v="#REF!"/>
    <n v="0.52200000000000002"/>
    <e v="#VALUE!"/>
    <s v="LOW"/>
    <s v="SUPER LOW"/>
    <n v="0.67379999999999995"/>
    <x v="1"/>
  </r>
  <r>
    <s v="A12"/>
    <s v="JAWA BARAT"/>
    <s v="A12"/>
    <s v="B172"/>
    <s v="INDRAMAYU"/>
    <s v="B172"/>
    <x v="0"/>
    <s v="Bandung"/>
    <x v="92"/>
    <x v="1"/>
    <n v="31"/>
    <n v="309"/>
    <n v="8"/>
    <n v="1883665"/>
    <n v="0.95599999999999996"/>
    <n v="656151"/>
    <n v="2040.11"/>
    <n v="923"/>
    <n v="0.752"/>
    <n v="56706"/>
    <n v="30104079.016173258"/>
    <n v="0.36599999999999999"/>
    <s v="#REF!"/>
    <n v="0.434"/>
    <e v="#VALUE!"/>
    <s v="LOW"/>
    <s v="LOW"/>
    <n v="0.65990000000000004"/>
    <x v="1"/>
  </r>
  <r>
    <s v="A12"/>
    <s v="JAWA BARAT"/>
    <s v="A12"/>
    <s v="B173"/>
    <s v="SUBANG"/>
    <s v="B173"/>
    <x v="0"/>
    <s v="Bandung"/>
    <x v="93"/>
    <x v="1"/>
    <n v="30"/>
    <n v="245"/>
    <n v="8"/>
    <n v="1594903"/>
    <n v="0.93"/>
    <n v="577848"/>
    <n v="1893.95"/>
    <n v="842"/>
    <n v="0.74"/>
    <n v="24977"/>
    <n v="15660513.523392959"/>
    <n v="0.34"/>
    <s v="#REF!"/>
    <n v="0.61599999999999999"/>
    <e v="#VALUE!"/>
    <s v="LOW"/>
    <s v="SUPER LOW"/>
    <n v="0.73170000000000002"/>
    <x v="3"/>
  </r>
  <r>
    <s v="A12"/>
    <s v="JAWA BARAT"/>
    <s v="A12"/>
    <s v="B174"/>
    <s v="PURWAKARTA"/>
    <s v="B174"/>
    <x v="0"/>
    <s v="Bandung"/>
    <x v="94"/>
    <x v="1"/>
    <n v="17"/>
    <n v="183"/>
    <n v="9"/>
    <n v="984303"/>
    <n v="0.83399999999999996"/>
    <n v="329103"/>
    <n v="825.74"/>
    <n v="1192"/>
    <n v="0.81799999999999995"/>
    <n v="40126"/>
    <n v="40765902.369493946"/>
    <n v="0.28599999999999998"/>
    <s v="#REF!"/>
    <n v="0.74"/>
    <e v="#VALUE!"/>
    <s v="LOW"/>
    <s v="LOW"/>
    <n v="0.78690000000000004"/>
    <x v="3"/>
  </r>
  <r>
    <s v="A12"/>
    <s v="JAWA BARAT"/>
    <s v="A12"/>
    <s v="B175"/>
    <s v="KARAWANG"/>
    <s v="B175"/>
    <x v="1"/>
    <s v="Jakarta"/>
    <x v="95"/>
    <x v="1"/>
    <n v="30"/>
    <n v="297"/>
    <n v="12"/>
    <n v="2370848"/>
    <n v="0.97"/>
    <n v="828598"/>
    <n v="1652.2"/>
    <n v="1435"/>
    <n v="0.84399999999999997"/>
    <n v="140810"/>
    <n v="59392251.211380906"/>
    <n v="0.442"/>
    <s v="#REF!"/>
    <n v="0.71799999999999997"/>
    <e v="#VALUE!"/>
    <s v="HIGH"/>
    <s v="HIGH"/>
    <n v="0.81879999999999997"/>
    <x v="2"/>
  </r>
  <r>
    <s v="A12"/>
    <s v="JAWA BARAT"/>
    <s v="A12"/>
    <s v="B176"/>
    <s v="BEKASI"/>
    <s v="B176"/>
    <x v="1"/>
    <s v="Jakarta"/>
    <x v="96"/>
    <x v="1"/>
    <n v="23"/>
    <n v="180"/>
    <n v="7"/>
    <n v="2936182"/>
    <n v="0.99199999999999999"/>
    <n v="943125"/>
    <n v="1224.8800000000001"/>
    <n v="2397"/>
    <n v="0.89200000000000002"/>
    <n v="215983"/>
    <n v="73559132.233628571"/>
    <n v="0.23"/>
    <s v="#REF!"/>
    <n v="0.68799999999999994"/>
    <e v="#VALUE!"/>
    <s v="HIGH"/>
    <s v="HIGH"/>
    <n v="0.82520000000000004"/>
    <x v="2"/>
  </r>
  <r>
    <s v="A12"/>
    <s v="JAWA BARAT"/>
    <s v="A12"/>
    <s v="B177"/>
    <s v="BANDUNG BARAT"/>
    <s v="B177"/>
    <x v="0"/>
    <s v="Bandung"/>
    <x v="84"/>
    <x v="1"/>
    <n v="16"/>
    <n v="165"/>
    <n v="0"/>
    <n v="1733185"/>
    <n v="0.94399999999999995"/>
    <n v="597067"/>
    <n v="1305.77"/>
    <n v="1327"/>
    <n v="0.83199999999999996"/>
    <n v="26923"/>
    <n v="15533829.33731829"/>
    <n v="0.29199999999999998"/>
    <s v="#REF!"/>
    <n v="0.24399999999999999"/>
    <e v="#VALUE!"/>
    <s v="HIGH"/>
    <s v="SUPER LOW"/>
    <n v="0.59540000000000004"/>
    <x v="1"/>
  </r>
  <r>
    <s v="A12"/>
    <s v="JAWA BARAT"/>
    <s v="A12"/>
    <s v="B178"/>
    <s v="PANGANDARAN"/>
    <s v="B178"/>
    <x v="0"/>
    <s v="Bandung"/>
    <x v="97"/>
    <x v="1"/>
    <n v="10"/>
    <n v="93"/>
    <n v="0"/>
    <n v="432032"/>
    <n v="0.66200000000000003"/>
    <n v="156126"/>
    <n v="1010"/>
    <n v="428"/>
    <n v="0.63800000000000001"/>
    <n v="6594"/>
    <n v="15262758.314198948"/>
    <n v="0.27200000000000002"/>
    <s v="#REF!"/>
    <n v="0.32400000000000001"/>
    <e v="#VALUE!"/>
    <s v="LOW"/>
    <s v="SUPER LOW"/>
    <n v="0.50270000000000004"/>
    <x v="1"/>
  </r>
  <r>
    <s v="A12"/>
    <s v="JAWA BARAT"/>
    <s v="A12"/>
    <s v="B179"/>
    <s v="KOTA BOGOR"/>
    <s v="B179"/>
    <x v="1"/>
    <s v="Jakarta"/>
    <x v="81"/>
    <x v="1"/>
    <n v="6"/>
    <n v="0"/>
    <n v="68"/>
    <n v="1075457"/>
    <n v="0.85599999999999998"/>
    <n v="344396"/>
    <n v="118.5"/>
    <n v="9076"/>
    <n v="0.96799999999999997"/>
    <n v="27002"/>
    <n v="25107465.942385424"/>
    <n v="0.318"/>
    <s v="#REF!"/>
    <n v="0.97799999999999998"/>
    <e v="#VALUE!"/>
    <s v="SUPER HIGH"/>
    <s v="LOW"/>
    <n v="0.84189999999999998"/>
    <x v="2"/>
  </r>
  <r>
    <s v="A12"/>
    <s v="JAWA BARAT"/>
    <s v="A12"/>
    <s v="B180"/>
    <s v="KOTA SUKABUMI"/>
    <s v="B180"/>
    <x v="0"/>
    <s v="Bandung"/>
    <x v="82"/>
    <x v="1"/>
    <n v="7"/>
    <n v="0"/>
    <n v="33"/>
    <n v="353455"/>
    <n v="0.58399999999999996"/>
    <n v="113279"/>
    <n v="48.25"/>
    <n v="7325"/>
    <n v="0.95799999999999996"/>
    <n v="7379"/>
    <n v="20876773.563820004"/>
    <n v="0.34200000000000003"/>
    <s v="#REF!"/>
    <n v="0.622"/>
    <e v="#VALUE!"/>
    <s v="HIGH"/>
    <s v="SUPER LOW"/>
    <n v="0.71330000000000005"/>
    <x v="3"/>
  </r>
  <r>
    <s v="A12"/>
    <s v="JAWA BARAT"/>
    <s v="A12"/>
    <s v="B181"/>
    <s v="KOTA BANDUNG"/>
    <s v="B181"/>
    <x v="0"/>
    <s v="Bandung"/>
    <x v="84"/>
    <x v="1"/>
    <n v="30"/>
    <n v="0"/>
    <n v="151"/>
    <n v="2518260"/>
    <n v="0.97799999999999998"/>
    <n v="808238"/>
    <n v="167.67"/>
    <n v="15019"/>
    <n v="0.99199999999999999"/>
    <n v="161228"/>
    <n v="64023571.831343867"/>
    <n v="0.22800000000000001"/>
    <s v="#REF!"/>
    <n v="0.98"/>
    <e v="#VALUE!"/>
    <s v="SUPER HIGH"/>
    <s v="HIGH"/>
    <n v="0.98309999999999997"/>
    <x v="4"/>
  </r>
  <r>
    <s v="A12"/>
    <s v="JAWA BARAT"/>
    <s v="A12"/>
    <s v="B182"/>
    <s v="KOTA CIREBON"/>
    <s v="B182"/>
    <x v="0"/>
    <s v="Bandung"/>
    <x v="89"/>
    <x v="1"/>
    <n v="5"/>
    <n v="0"/>
    <n v="22"/>
    <n v="343497"/>
    <n v="0.57399999999999995"/>
    <n v="110038"/>
    <n v="37.36"/>
    <n v="9194"/>
    <n v="0.97199999999999998"/>
    <n v="14059"/>
    <n v="40929032.859093383"/>
    <n v="0.38"/>
    <s v="#REF!"/>
    <n v="0.76600000000000001"/>
    <e v="#VALUE!"/>
    <s v="SUPER HIGH"/>
    <s v="LOW"/>
    <n v="0.77980000000000005"/>
    <x v="3"/>
  </r>
  <r>
    <s v="A12"/>
    <s v="JAWA BARAT"/>
    <s v="A12"/>
    <s v="B183"/>
    <s v="KOTA BEKASI"/>
    <s v="B183"/>
    <x v="1"/>
    <s v="Jakarta"/>
    <x v="96"/>
    <x v="1"/>
    <n v="12"/>
    <n v="0"/>
    <n v="56"/>
    <n v="2468251"/>
    <n v="0.97599999999999998"/>
    <n v="770317"/>
    <n v="206.61"/>
    <n v="11946"/>
    <n v="0.98"/>
    <n v="58827"/>
    <n v="23833475.606816325"/>
    <n v="0.28799999999999998"/>
    <s v="#REF!"/>
    <n v="0.96799999999999997"/>
    <e v="#VALUE!"/>
    <s v="SUPER HIGH"/>
    <s v="LOW"/>
    <n v="0.97360000000000002"/>
    <x v="4"/>
  </r>
  <r>
    <s v="A12"/>
    <s v="JAWA BARAT"/>
    <s v="A12"/>
    <s v="B184"/>
    <s v="KOTA DEPOK"/>
    <s v="B184"/>
    <x v="1"/>
    <s v="Jakarta"/>
    <x v="98"/>
    <x v="1"/>
    <n v="11"/>
    <n v="0"/>
    <n v="63"/>
    <n v="1886890"/>
    <n v="0.95799999999999996"/>
    <n v="585173"/>
    <n v="200.29"/>
    <n v="9421"/>
    <n v="0.97599999999999998"/>
    <n v="40263"/>
    <n v="21338286.810571894"/>
    <n v="0.55600000000000005"/>
    <s v="#REF!"/>
    <n v="0.95399999999999996"/>
    <e v="#VALUE!"/>
    <s v="SUPER HIGH"/>
    <s v="SUPER LOW"/>
    <n v="0.96160000000000001"/>
    <x v="4"/>
  </r>
  <r>
    <s v="A12"/>
    <s v="JAWA BARAT"/>
    <s v="A12"/>
    <s v="B185"/>
    <s v="KOTA CIMAHI"/>
    <s v="B185"/>
    <x v="0"/>
    <s v="Bandung"/>
    <x v="99"/>
    <x v="1"/>
    <n v="3"/>
    <n v="0"/>
    <n v="15"/>
    <n v="560512"/>
    <n v="0.72199999999999998"/>
    <n v="179694"/>
    <n v="39.270000000000003"/>
    <n v="14273"/>
    <n v="0.99"/>
    <n v="18880"/>
    <n v="33683489.381137244"/>
    <n v="0.33400000000000002"/>
    <s v="#REF!"/>
    <n v="0.85"/>
    <e v="#VALUE!"/>
    <s v="SUPER HIGH"/>
    <s v="LOW"/>
    <n v="0.8357"/>
    <x v="2"/>
  </r>
  <r>
    <s v="A12"/>
    <s v="JAWA BARAT"/>
    <s v="A12"/>
    <s v="B186"/>
    <s v="KOTA TASIKMALAYA"/>
    <s v="B186"/>
    <x v="0"/>
    <s v="Bandung"/>
    <x v="86"/>
    <x v="1"/>
    <n v="10"/>
    <n v="0"/>
    <n v="69"/>
    <n v="731048"/>
    <n v="0.77400000000000002"/>
    <n v="239571"/>
    <n v="171.61"/>
    <n v="4260"/>
    <n v="0.92200000000000004"/>
    <n v="13225"/>
    <n v="18090467.383810639"/>
    <n v="0.17"/>
    <s v="#REF!"/>
    <n v="0.50600000000000001"/>
    <e v="#VALUE!"/>
    <s v="HIGH"/>
    <s v="SUPER LOW"/>
    <n v="0.69779999999999998"/>
    <x v="3"/>
  </r>
  <r>
    <s v="A12"/>
    <s v="JAWA BARAT"/>
    <s v="A12"/>
    <s v="B187"/>
    <s v="KOTA BANJAR"/>
    <s v="B187"/>
    <x v="0"/>
    <s v="Bandung"/>
    <x v="100"/>
    <x v="1"/>
    <n v="4"/>
    <n v="16"/>
    <n v="9"/>
    <n v="205579"/>
    <n v="0.35399999999999998"/>
    <n v="71356"/>
    <n v="113.49"/>
    <n v="1811"/>
    <n v="0.86799999999999999"/>
    <n v="2778"/>
    <n v="13513053.376074405"/>
    <n v="0.38600000000000001"/>
    <s v="#REF!"/>
    <n v="0.56599999999999995"/>
    <e v="#VALUE!"/>
    <s v="HIGH"/>
    <s v="SUPER LOW"/>
    <n v="0.60360000000000003"/>
    <x v="1"/>
  </r>
  <r>
    <s v="A13"/>
    <s v="JAWA TENGAH"/>
    <s v="A13"/>
    <s v="B188"/>
    <s v="CILACAP"/>
    <s v="B188"/>
    <x v="0"/>
    <s v="Semarang"/>
    <x v="101"/>
    <x v="1"/>
    <n v="24"/>
    <n v="269"/>
    <n v="15"/>
    <n v="1977638"/>
    <n v="0.96399999999999997"/>
    <n v="643445"/>
    <n v="2124.4699999999998"/>
    <n v="931"/>
    <n v="0.76"/>
    <n v="92820"/>
    <n v="46934777.750023007"/>
    <n v="0.39"/>
    <s v="#REF!"/>
    <n v="0.57799999999999996"/>
    <e v="#VALUE!"/>
    <s v="LOW"/>
    <s v="LOW"/>
    <n v="0.72909999999999997"/>
    <x v="3"/>
  </r>
  <r>
    <s v="A13"/>
    <s v="JAWA TENGAH"/>
    <s v="A13"/>
    <s v="B189"/>
    <s v="BANYUMAS"/>
    <s v="B189"/>
    <x v="0"/>
    <s v="Semarang"/>
    <x v="102"/>
    <x v="1"/>
    <n v="27"/>
    <n v="301"/>
    <n v="30"/>
    <n v="1818541"/>
    <n v="0.94799999999999995"/>
    <n v="601218"/>
    <n v="1335.3"/>
    <n v="1362"/>
    <n v="0.84199999999999997"/>
    <n v="33051"/>
    <n v="18174459.635499008"/>
    <n v="0.33800000000000002"/>
    <s v="#REF!"/>
    <n v="0.91400000000000003"/>
    <e v="#VALUE!"/>
    <s v="HIGH"/>
    <s v="SUPER LOW"/>
    <n v="0.81630000000000003"/>
    <x v="2"/>
  </r>
  <r>
    <s v="A13"/>
    <s v="JAWA TENGAH"/>
    <s v="A13"/>
    <s v="B190"/>
    <s v="PURBALINGGA"/>
    <s v="B190"/>
    <x v="0"/>
    <s v="Semarang"/>
    <x v="103"/>
    <x v="1"/>
    <n v="18"/>
    <n v="224"/>
    <n v="15"/>
    <n v="1021443"/>
    <n v="0.83799999999999997"/>
    <n v="336214"/>
    <n v="677.55"/>
    <n v="1508"/>
    <n v="0.84799999999999998"/>
    <n v="14797"/>
    <n v="14486368.793951301"/>
    <n v="0.314"/>
    <s v="#REF!"/>
    <n v="0.47"/>
    <e v="#VALUE!"/>
    <s v="HIGH"/>
    <s v="SUPER LOW"/>
    <n v="0.6754"/>
    <x v="1"/>
  </r>
  <r>
    <s v="A13"/>
    <s v="JAWA TENGAH"/>
    <s v="A13"/>
    <s v="B191"/>
    <s v="BANJARNEGARA"/>
    <s v="B191"/>
    <x v="0"/>
    <s v="Semarang"/>
    <x v="104"/>
    <x v="1"/>
    <n v="20"/>
    <n v="266"/>
    <n v="12"/>
    <n v="1039570"/>
    <n v="0.84399999999999997"/>
    <n v="339346"/>
    <n v="1023.73"/>
    <n v="1015"/>
    <n v="0.77200000000000002"/>
    <n v="12930"/>
    <n v="12437834.874034455"/>
    <n v="0.20399999999999999"/>
    <s v="#REF!"/>
    <n v="0.36399999999999999"/>
    <e v="#VALUE!"/>
    <s v="LOW"/>
    <s v="SUPER LOW"/>
    <n v="0.60640000000000005"/>
    <x v="1"/>
  </r>
  <r>
    <s v="A13"/>
    <s v="JAWA TENGAH"/>
    <s v="A13"/>
    <s v="B192"/>
    <s v="KEBUMEN"/>
    <s v="B192"/>
    <x v="0"/>
    <s v="Yogyakarta"/>
    <x v="105"/>
    <x v="1"/>
    <n v="26"/>
    <n v="449"/>
    <n v="11"/>
    <n v="1405644"/>
    <n v="0.92400000000000004"/>
    <n v="452489"/>
    <n v="1211.74"/>
    <n v="1160"/>
    <n v="0.81"/>
    <n v="16916"/>
    <n v="12034341.554476097"/>
    <n v="0.438"/>
    <s v="#REF!"/>
    <n v="0.312"/>
    <e v="#VALUE!"/>
    <s v="LOW"/>
    <s v="SUPER LOW"/>
    <n v="0.61439999999999995"/>
    <x v="1"/>
  </r>
  <r>
    <s v="A13"/>
    <s v="JAWA TENGAH"/>
    <s v="A13"/>
    <s v="B193"/>
    <s v="PURWOREJO"/>
    <s v="B193"/>
    <x v="0"/>
    <s v="Yogyakarta"/>
    <x v="106"/>
    <x v="1"/>
    <n v="16"/>
    <n v="469"/>
    <n v="25"/>
    <n v="798175"/>
    <n v="0.79"/>
    <n v="267060"/>
    <n v="1091.49"/>
    <n v="731"/>
    <n v="0.71399999999999997"/>
    <n v="11426"/>
    <n v="14315156.450653052"/>
    <n v="0.24399999999999999"/>
    <s v="#REF!"/>
    <n v="0.52400000000000002"/>
    <e v="#VALUE!"/>
    <s v="LOW"/>
    <s v="SUPER LOW"/>
    <n v="0.64749999999999996"/>
    <x v="1"/>
  </r>
  <r>
    <s v="A13"/>
    <s v="JAWA TENGAH"/>
    <s v="A13"/>
    <s v="B194"/>
    <s v="WONOSOBO"/>
    <s v="B194"/>
    <x v="0"/>
    <s v="Yogyakarta"/>
    <x v="107"/>
    <x v="1"/>
    <n v="15"/>
    <n v="236"/>
    <n v="29"/>
    <n v="907510"/>
    <n v="0.82"/>
    <n v="293759"/>
    <n v="981.41"/>
    <n v="925"/>
    <n v="0.75600000000000001"/>
    <n v="11950"/>
    <n v="13167898.976319822"/>
    <n v="0.42199999999999999"/>
    <s v="#REF!"/>
    <n v="0.60799999999999998"/>
    <e v="#VALUE!"/>
    <s v="LOW"/>
    <s v="SUPER LOW"/>
    <n v="0.70540000000000003"/>
    <x v="3"/>
  </r>
  <r>
    <s v="A13"/>
    <s v="JAWA TENGAH"/>
    <s v="A13"/>
    <s v="B195"/>
    <s v="MAGELANG"/>
    <s v="B195"/>
    <x v="0"/>
    <s v="Yogyakarta"/>
    <x v="108"/>
    <x v="1"/>
    <n v="21"/>
    <n v="367"/>
    <n v="5"/>
    <n v="1310512"/>
    <n v="0.90200000000000002"/>
    <n v="431812"/>
    <n v="1102.93"/>
    <n v="1188"/>
    <n v="0.81599999999999995"/>
    <n v="19856"/>
    <n v="15151330.167140782"/>
    <n v="0.40400000000000003"/>
    <s v="#REF!"/>
    <n v="0.38"/>
    <e v="#VALUE!"/>
    <s v="LOW"/>
    <s v="SUPER LOW"/>
    <n v="0.64129999999999998"/>
    <x v="1"/>
  </r>
  <r>
    <s v="A13"/>
    <s v="JAWA TENGAH"/>
    <s v="A13"/>
    <s v="B196"/>
    <s v="BOYOLALI"/>
    <s v="B196"/>
    <x v="0"/>
    <s v="Yogyakarta"/>
    <x v="109"/>
    <x v="1"/>
    <n v="22"/>
    <n v="261"/>
    <n v="6"/>
    <n v="1077213"/>
    <n v="0.85799999999999998"/>
    <n v="365715"/>
    <n v="1008.45"/>
    <n v="1068"/>
    <n v="0.78800000000000003"/>
    <n v="19119"/>
    <n v="17748578.971846797"/>
    <n v="0.39400000000000002"/>
    <s v="#REF!"/>
    <n v="0.872"/>
    <e v="#VALUE!"/>
    <s v="LOW"/>
    <s v="SUPER LOW"/>
    <n v="0.84240000000000004"/>
    <x v="2"/>
  </r>
  <r>
    <s v="A13"/>
    <s v="JAWA TENGAH"/>
    <s v="A13"/>
    <s v="B197"/>
    <s v="KLATEN"/>
    <s v="B197"/>
    <x v="0"/>
    <s v="Yogyakarta"/>
    <x v="110"/>
    <x v="1"/>
    <n v="26"/>
    <n v="391"/>
    <n v="10"/>
    <n v="1276030"/>
    <n v="0.89800000000000002"/>
    <n v="442365"/>
    <n v="658.22"/>
    <n v="1939"/>
    <n v="0.88"/>
    <n v="23718"/>
    <n v="18587337.28830827"/>
    <n v="0.41199999999999998"/>
    <s v="#REF!"/>
    <n v="0.82599999999999996"/>
    <e v="#VALUE!"/>
    <s v="HIGH"/>
    <s v="SUPER LOW"/>
    <n v="0.8458"/>
    <x v="2"/>
  </r>
  <r>
    <s v="A13"/>
    <s v="JAWA TENGAH"/>
    <s v="A13"/>
    <s v="B198"/>
    <s v="SUKOHARJO"/>
    <s v="B198"/>
    <x v="0"/>
    <s v="Yogyakarta"/>
    <x v="111"/>
    <x v="1"/>
    <n v="12"/>
    <n v="150"/>
    <n v="17"/>
    <n v="897916"/>
    <n v="0.81599999999999995"/>
    <n v="297313"/>
    <n v="489.12"/>
    <n v="1836"/>
    <n v="0.87"/>
    <n v="22837"/>
    <n v="25433336.748649094"/>
    <n v="0.378"/>
    <s v="#REF!"/>
    <n v="0.7"/>
    <e v="#VALUE!"/>
    <s v="HIGH"/>
    <s v="LOW"/>
    <n v="0.78"/>
    <x v="3"/>
  </r>
  <r>
    <s v="A13"/>
    <s v="JAWA TENGAH"/>
    <s v="A13"/>
    <s v="B199"/>
    <s v="WONOGIRI"/>
    <s v="B199"/>
    <x v="0"/>
    <s v="Yogyakarta"/>
    <x v="112"/>
    <x v="1"/>
    <n v="25"/>
    <n v="251"/>
    <n v="43"/>
    <n v="1069659"/>
    <n v="0.85399999999999998"/>
    <n v="379880"/>
    <n v="1793.67"/>
    <n v="596"/>
    <n v="0.67400000000000004"/>
    <n v="17863"/>
    <n v="16699714.58193686"/>
    <n v="0.39600000000000002"/>
    <s v="#REF!"/>
    <n v="0.378"/>
    <e v="#VALUE!"/>
    <s v="LOW"/>
    <s v="SUPER LOW"/>
    <n v="0.58579999999999999"/>
    <x v="1"/>
  </r>
  <r>
    <s v="A13"/>
    <s v="JAWA TENGAH"/>
    <s v="A13"/>
    <s v="B200"/>
    <s v="KARANGANYAR"/>
    <s v="B200"/>
    <x v="0"/>
    <s v="Yogyakarta"/>
    <x v="113"/>
    <x v="1"/>
    <n v="17"/>
    <n v="162"/>
    <n v="15"/>
    <n v="935198"/>
    <n v="0.82599999999999996"/>
    <n v="300793"/>
    <n v="775.44"/>
    <n v="1206"/>
    <n v="0.82199999999999995"/>
    <n v="22429"/>
    <n v="23983156.508033592"/>
    <n v="0.41399999999999998"/>
    <s v="#REF!"/>
    <n v="0.71199999999999997"/>
    <e v="#VALUE!"/>
    <s v="HIGH"/>
    <s v="LOW"/>
    <n v="0.77349999999999997"/>
    <x v="3"/>
  </r>
  <r>
    <s v="A13"/>
    <s v="JAWA TENGAH"/>
    <s v="A13"/>
    <s v="B201"/>
    <s v="SRAGEN"/>
    <s v="B201"/>
    <x v="0"/>
    <s v="Yogyakarta"/>
    <x v="114"/>
    <x v="1"/>
    <n v="20"/>
    <n v="196"/>
    <n v="12"/>
    <n v="1005566"/>
    <n v="0.83599999999999997"/>
    <n v="339065"/>
    <n v="941.54"/>
    <n v="1068"/>
    <n v="0.78800000000000003"/>
    <n v="22615"/>
    <n v="22489821.652681176"/>
    <n v="0.37"/>
    <s v="#REF!"/>
    <n v="0.81200000000000006"/>
    <e v="#VALUE!"/>
    <s v="LOW"/>
    <s v="SUPER LOW"/>
    <n v="0.82789999999999997"/>
    <x v="2"/>
  </r>
  <r>
    <s v="A13"/>
    <s v="JAWA TENGAH"/>
    <s v="A13"/>
    <s v="B202"/>
    <s v="GROBOGAN"/>
    <s v="B202"/>
    <x v="0"/>
    <s v="Semarang"/>
    <x v="115"/>
    <x v="1"/>
    <n v="19"/>
    <n v="273"/>
    <n v="7"/>
    <n v="1487977"/>
    <n v="0.92600000000000005"/>
    <n v="519145"/>
    <n v="2013.86"/>
    <n v="739"/>
    <n v="0.71799999999999997"/>
    <n v="16675"/>
    <n v="11206490.422903042"/>
    <n v="0.33200000000000002"/>
    <s v="#REF!"/>
    <n v="0.52800000000000002"/>
    <e v="#VALUE!"/>
    <s v="LOW"/>
    <s v="SUPER LOW"/>
    <n v="0.6845"/>
    <x v="3"/>
  </r>
  <r>
    <s v="A13"/>
    <s v="JAWA TENGAH"/>
    <s v="A13"/>
    <s v="B203"/>
    <s v="BLORA"/>
    <s v="B203"/>
    <x v="0"/>
    <s v="Semarang"/>
    <x v="116"/>
    <x v="1"/>
    <n v="16"/>
    <n v="271"/>
    <n v="24"/>
    <n v="910545"/>
    <n v="0.82199999999999995"/>
    <n v="315126"/>
    <n v="1804.59"/>
    <n v="505"/>
    <n v="0.65600000000000003"/>
    <n v="15913"/>
    <n v="17476346.583639469"/>
    <n v="0.35199999999999998"/>
    <s v="#REF!"/>
    <n v="0.41799999999999998"/>
    <e v="#VALUE!"/>
    <s v="LOW"/>
    <s v="SUPER LOW"/>
    <n v="0.59040000000000004"/>
    <x v="1"/>
  </r>
  <r>
    <s v="A13"/>
    <s v="JAWA TENGAH"/>
    <s v="A13"/>
    <s v="B204"/>
    <s v="REMBANG"/>
    <s v="B204"/>
    <x v="0"/>
    <s v="Semarang"/>
    <x v="117"/>
    <x v="1"/>
    <n v="14"/>
    <n v="287"/>
    <n v="7"/>
    <n v="646300"/>
    <n v="0.75"/>
    <n v="217384"/>
    <n v="887.13"/>
    <n v="729"/>
    <n v="0.71199999999999997"/>
    <n v="11418"/>
    <n v="17666718.242302336"/>
    <n v="0.41799999999999998"/>
    <s v="#REF!"/>
    <n v="0.57599999999999996"/>
    <e v="#VALUE!"/>
    <s v="LOW"/>
    <s v="SUPER LOW"/>
    <n v="0.6603"/>
    <x v="1"/>
  </r>
  <r>
    <s v="A13"/>
    <s v="JAWA TENGAH"/>
    <s v="A13"/>
    <s v="B205"/>
    <s v="PATI"/>
    <s v="B205"/>
    <x v="0"/>
    <s v="Semarang"/>
    <x v="118"/>
    <x v="1"/>
    <n v="21"/>
    <n v="401"/>
    <n v="5"/>
    <n v="1348397"/>
    <n v="0.91200000000000003"/>
    <n v="479809"/>
    <n v="1489.19"/>
    <n v="905"/>
    <n v="0.748"/>
    <n v="26040"/>
    <n v="19311819.886873078"/>
    <n v="0.156"/>
    <s v="#REF!"/>
    <n v="0.57399999999999995"/>
    <e v="#VALUE!"/>
    <s v="LOW"/>
    <s v="SUPER LOW"/>
    <n v="0.7107"/>
    <x v="3"/>
  </r>
  <r>
    <s v="A13"/>
    <s v="JAWA TENGAH"/>
    <s v="A13"/>
    <s v="B206"/>
    <s v="KUDUS"/>
    <s v="B206"/>
    <x v="0"/>
    <s v="Semarang"/>
    <x v="119"/>
    <x v="1"/>
    <n v="9"/>
    <n v="123"/>
    <n v="9"/>
    <n v="866548"/>
    <n v="0.81200000000000006"/>
    <n v="278959"/>
    <n v="425.15"/>
    <n v="2038"/>
    <n v="0.88400000000000001"/>
    <n v="66688"/>
    <n v="76958229.665292636"/>
    <n v="0.38400000000000001"/>
    <s v="#REF!"/>
    <n v="0.67200000000000004"/>
    <e v="#VALUE!"/>
    <s v="HIGH"/>
    <s v="HIGH"/>
    <n v="0.77059999999999995"/>
    <x v="3"/>
  </r>
  <r>
    <s v="A13"/>
    <s v="JAWA TENGAH"/>
    <s v="A13"/>
    <s v="B207"/>
    <s v="JEPARA"/>
    <s v="B207"/>
    <x v="0"/>
    <s v="Semarang"/>
    <x v="120"/>
    <x v="1"/>
    <n v="16"/>
    <n v="184"/>
    <n v="11"/>
    <n v="1212357"/>
    <n v="0.89"/>
    <n v="404800"/>
    <n v="1059.25"/>
    <n v="1145"/>
    <n v="0.80800000000000005"/>
    <n v="18063"/>
    <n v="14899076.757093826"/>
    <n v="0.374"/>
    <s v="#REF!"/>
    <n v="0.57999999999999996"/>
    <e v="#VALUE!"/>
    <s v="LOW"/>
    <s v="SUPER LOW"/>
    <n v="0.72589999999999999"/>
    <x v="3"/>
  </r>
  <r>
    <s v="A13"/>
    <s v="JAWA TENGAH"/>
    <s v="A13"/>
    <s v="B208"/>
    <s v="DEMAK"/>
    <s v="B208"/>
    <x v="0"/>
    <s v="Semarang"/>
    <x v="121"/>
    <x v="1"/>
    <n v="14"/>
    <n v="243"/>
    <n v="6"/>
    <n v="1204682"/>
    <n v="0.88800000000000001"/>
    <n v="391178"/>
    <n v="900.12"/>
    <n v="1338"/>
    <n v="0.83599999999999997"/>
    <n v="15665"/>
    <n v="13003431.610997757"/>
    <n v="0.32400000000000001"/>
    <s v="#REF!"/>
    <n v="0.51800000000000002"/>
    <e v="#VALUE!"/>
    <s v="HIGH"/>
    <s v="SUPER LOW"/>
    <n v="0.70589999999999997"/>
    <x v="3"/>
  </r>
  <r>
    <s v="A13"/>
    <s v="JAWA TENGAH"/>
    <s v="A13"/>
    <s v="B209"/>
    <s v="SEMARANG"/>
    <s v="B209"/>
    <x v="0"/>
    <s v="Semarang"/>
    <x v="122"/>
    <x v="1"/>
    <n v="19"/>
    <n v="208"/>
    <n v="27"/>
    <n v="1052339"/>
    <n v="0.84799999999999998"/>
    <n v="357131"/>
    <n v="950.21"/>
    <n v="1107"/>
    <n v="0.80400000000000005"/>
    <n v="30286"/>
    <n v="28779699.317425281"/>
    <n v="0.40799999999999997"/>
    <s v="#REF!"/>
    <n v="0.79600000000000004"/>
    <e v="#VALUE!"/>
    <s v="LOW"/>
    <s v="LOW"/>
    <n v="0.81320000000000003"/>
    <x v="3"/>
  </r>
  <r>
    <s v="A13"/>
    <s v="JAWA TENGAH"/>
    <s v="A13"/>
    <s v="B210"/>
    <s v="TEMANGGUNG"/>
    <s v="B210"/>
    <x v="0"/>
    <s v="Yogyakarta"/>
    <x v="123"/>
    <x v="1"/>
    <n v="20"/>
    <n v="266"/>
    <n v="23"/>
    <n v="800276"/>
    <n v="0.79400000000000004"/>
    <n v="264962"/>
    <n v="837.71"/>
    <n v="955"/>
    <n v="0.76600000000000001"/>
    <n v="13111"/>
    <n v="16383097.831248218"/>
    <n v="0.312"/>
    <s v="#REF!"/>
    <n v="0.36599999999999999"/>
    <e v="#VALUE!"/>
    <s v="LOW"/>
    <s v="SUPER LOW"/>
    <n v="0.59299999999999997"/>
    <x v="1"/>
  </r>
  <r>
    <s v="A13"/>
    <s v="JAWA TENGAH"/>
    <s v="A13"/>
    <s v="B211"/>
    <s v="KENDAL"/>
    <s v="B211"/>
    <x v="0"/>
    <s v="Semarang"/>
    <x v="124"/>
    <x v="1"/>
    <n v="20"/>
    <n v="266"/>
    <n v="20"/>
    <n v="1032816"/>
    <n v="0.84"/>
    <n v="357125"/>
    <n v="1118.1300000000001"/>
    <n v="924"/>
    <n v="0.754"/>
    <n v="26159"/>
    <n v="25327841.551641338"/>
    <n v="0.34799999999999998"/>
    <s v="#REF!"/>
    <n v="0.73399999999999999"/>
    <e v="#VALUE!"/>
    <s v="LOW"/>
    <s v="LOW"/>
    <n v="0.76649999999999996"/>
    <x v="3"/>
  </r>
  <r>
    <s v="A13"/>
    <s v="JAWA TENGAH"/>
    <s v="A13"/>
    <s v="B212"/>
    <s v="BATANG"/>
    <s v="B212"/>
    <x v="0"/>
    <s v="Semarang"/>
    <x v="125"/>
    <x v="1"/>
    <n v="15"/>
    <n v="239"/>
    <n v="9"/>
    <n v="807593"/>
    <n v="0.79800000000000004"/>
    <n v="265920"/>
    <n v="788.65"/>
    <n v="1024"/>
    <n v="0.77400000000000002"/>
    <n v="12935"/>
    <n v="16016731.199998017"/>
    <n v="0.47"/>
    <s v="#REF!"/>
    <n v="0.39400000000000002"/>
    <e v="#VALUE!"/>
    <s v="LOW"/>
    <s v="SUPER LOW"/>
    <n v="0.60899999999999999"/>
    <x v="1"/>
  </r>
  <r>
    <s v="A13"/>
    <s v="JAWA TENGAH"/>
    <s v="A13"/>
    <s v="B213"/>
    <s v="PEKALONGAN"/>
    <s v="B213"/>
    <x v="0"/>
    <s v="Semarang"/>
    <x v="126"/>
    <x v="1"/>
    <n v="19"/>
    <n v="272"/>
    <n v="13"/>
    <n v="976188"/>
    <n v="0.83199999999999996"/>
    <n v="304281"/>
    <n v="837"/>
    <n v="1166"/>
    <n v="0.81200000000000006"/>
    <n v="13918"/>
    <n v="14257499.579998935"/>
    <n v="0.35799999999999998"/>
    <s v="#REF!"/>
    <n v="0.55400000000000005"/>
    <e v="#VALUE!"/>
    <s v="LOW"/>
    <s v="SUPER LOW"/>
    <n v="0.70089999999999997"/>
    <x v="3"/>
  </r>
  <r>
    <s v="A13"/>
    <s v="JAWA TENGAH"/>
    <s v="A13"/>
    <s v="B214"/>
    <s v="PEMALANG"/>
    <s v="B214"/>
    <x v="0"/>
    <s v="Semarang"/>
    <x v="127"/>
    <x v="1"/>
    <n v="14"/>
    <n v="211"/>
    <n v="11"/>
    <n v="1522301"/>
    <n v="0.92800000000000005"/>
    <n v="484870"/>
    <n v="1118.03"/>
    <n v="1362"/>
    <n v="0.84199999999999997"/>
    <n v="15464"/>
    <n v="10158306.405894762"/>
    <n v="0.316"/>
    <s v="#REF!"/>
    <n v="0.25"/>
    <e v="#VALUE!"/>
    <s v="HIGH"/>
    <s v="SUPER LOW"/>
    <n v="0.59709999999999996"/>
    <x v="1"/>
  </r>
  <r>
    <s v="A13"/>
    <s v="JAWA TENGAH"/>
    <s v="A13"/>
    <s v="B215"/>
    <s v="TEGAL"/>
    <s v="B215"/>
    <x v="0"/>
    <s v="Semarang"/>
    <x v="128"/>
    <x v="1"/>
    <n v="18"/>
    <n v="281"/>
    <n v="6"/>
    <n v="1640437"/>
    <n v="0.93600000000000005"/>
    <n v="532687"/>
    <n v="876.1"/>
    <n v="1872"/>
    <n v="0.872"/>
    <n v="21266"/>
    <n v="12963618.840589428"/>
    <n v="0.34599999999999997"/>
    <s v="#REF!"/>
    <n v="0.42399999999999999"/>
    <e v="#VALUE!"/>
    <s v="HIGH"/>
    <s v="SUPER LOW"/>
    <n v="0.68640000000000001"/>
    <x v="3"/>
  </r>
  <r>
    <s v="A13"/>
    <s v="JAWA TENGAH"/>
    <s v="A13"/>
    <s v="B216"/>
    <s v="BREBES"/>
    <s v="B216"/>
    <x v="0"/>
    <s v="Semarang"/>
    <x v="129"/>
    <x v="1"/>
    <n v="17"/>
    <n v="292"/>
    <n v="5"/>
    <n v="1986347"/>
    <n v="0.96599999999999997"/>
    <n v="667677"/>
    <n v="1902.37"/>
    <n v="1044"/>
    <n v="0.77600000000000002"/>
    <n v="27867"/>
    <n v="14029270.817233846"/>
    <n v="0.45400000000000001"/>
    <s v="#REF!"/>
    <n v="0.49"/>
    <e v="#VALUE!"/>
    <s v="LOW"/>
    <s v="SUPER LOW"/>
    <n v="0.69479999999999997"/>
    <x v="3"/>
  </r>
  <r>
    <s v="A13"/>
    <s v="JAWA TENGAH"/>
    <s v="A13"/>
    <s v="B217"/>
    <s v="KOTA MAGELANG"/>
    <s v="B217"/>
    <x v="0"/>
    <s v="Yogyakarta"/>
    <x v="108"/>
    <x v="1"/>
    <n v="3"/>
    <n v="0"/>
    <n v="17"/>
    <n v="127185"/>
    <n v="0.17199999999999999"/>
    <n v="42840"/>
    <n v="16.059999999999999"/>
    <n v="7919"/>
    <n v="0.96199999999999997"/>
    <n v="5519"/>
    <n v="43393481.935762867"/>
    <n v="0.35599999999999998"/>
    <s v="#REF!"/>
    <n v="0.82799999999999996"/>
    <e v="#VALUE!"/>
    <s v="HIGH"/>
    <s v="LOW"/>
    <n v="0.70420000000000005"/>
    <x v="3"/>
  </r>
  <r>
    <s v="A13"/>
    <s v="JAWA TENGAH"/>
    <s v="A13"/>
    <s v="B218"/>
    <s v="KOTA SURAKARTA"/>
    <s v="B218"/>
    <x v="0"/>
    <s v="Yogyakarta"/>
    <x v="130"/>
    <x v="1"/>
    <n v="5"/>
    <n v="0"/>
    <n v="54"/>
    <n v="578492"/>
    <n v="0.72799999999999998"/>
    <n v="193761"/>
    <n v="46.01"/>
    <n v="12573"/>
    <n v="0.98399999999999999"/>
    <n v="29966"/>
    <n v="51800197.755543724"/>
    <n v="0.47399999999999998"/>
    <s v="#REF!"/>
    <n v="0.75"/>
    <e v="#VALUE!"/>
    <s v="SUPER HIGH"/>
    <s v="HIGH"/>
    <n v="0.90290000000000004"/>
    <x v="2"/>
  </r>
  <r>
    <s v="A13"/>
    <s v="JAWA TENGAH"/>
    <s v="A13"/>
    <s v="B219"/>
    <s v="KOTA SALATIGA"/>
    <s v="B219"/>
    <x v="0"/>
    <s v="Semarang"/>
    <x v="131"/>
    <x v="1"/>
    <n v="4"/>
    <n v="0"/>
    <n v="23"/>
    <n v="196211"/>
    <n v="0.32600000000000001"/>
    <n v="65750"/>
    <n v="57.36"/>
    <n v="3421"/>
    <n v="0.91600000000000004"/>
    <n v="8164.9999999999991"/>
    <n v="41613365.203785717"/>
    <n v="0.52600000000000002"/>
    <s v="#REF!"/>
    <n v="0.96599999999999997"/>
    <e v="#VALUE!"/>
    <s v="HIGH"/>
    <s v="LOW"/>
    <n v="0.79100000000000004"/>
    <x v="3"/>
  </r>
  <r>
    <s v="A13"/>
    <s v="JAWA TENGAH"/>
    <s v="A13"/>
    <s v="B220"/>
    <s v="KOTA SEMARANG"/>
    <s v="B220"/>
    <x v="0"/>
    <s v="Semarang"/>
    <x v="122"/>
    <x v="1"/>
    <n v="16"/>
    <n v="0"/>
    <n v="177"/>
    <n v="1686042"/>
    <n v="0.94199999999999995"/>
    <n v="553472"/>
    <n v="373.78"/>
    <n v="4511"/>
    <n v="0.92400000000000004"/>
    <n v="115298"/>
    <n v="68383824.364992082"/>
    <n v="0.49"/>
    <s v="#REF!"/>
    <n v="0.95599999999999996"/>
    <e v="#VALUE!"/>
    <s v="HIGH"/>
    <s v="HIGH"/>
    <n v="0.94289999999999996"/>
    <x v="2"/>
  </r>
  <r>
    <s v="A13"/>
    <s v="JAWA TENGAH"/>
    <s v="A13"/>
    <s v="B221"/>
    <s v="KOTA PEKALONGAN"/>
    <s v="B221"/>
    <x v="0"/>
    <s v="Semarang"/>
    <x v="126"/>
    <x v="1"/>
    <n v="4"/>
    <n v="0"/>
    <n v="27"/>
    <n v="315997"/>
    <n v="0.53600000000000003"/>
    <n v="100317"/>
    <n v="45.25"/>
    <n v="6983"/>
    <n v="0.95199999999999996"/>
    <n v="6367"/>
    <n v="20148925.464482255"/>
    <n v="0.46"/>
    <s v="#REF!"/>
    <n v="0.87"/>
    <e v="#VALUE!"/>
    <s v="HIGH"/>
    <s v="SUPER LOW"/>
    <n v="0.80120000000000002"/>
    <x v="3"/>
  </r>
  <r>
    <s v="A13"/>
    <s v="JAWA TENGAH"/>
    <s v="A13"/>
    <s v="B222"/>
    <s v="KOTA TEGAL"/>
    <s v="B222"/>
    <x v="0"/>
    <s v="Semarang"/>
    <x v="128"/>
    <x v="1"/>
    <n v="4"/>
    <n v="0"/>
    <n v="27"/>
    <n v="287959"/>
    <n v="0.502"/>
    <n v="94782"/>
    <n v="39.68"/>
    <n v="7257"/>
    <n v="0.95599999999999996"/>
    <n v="9443"/>
    <n v="32792862.872839537"/>
    <n v="0.45600000000000002"/>
    <s v="#REF!"/>
    <n v="0.92400000000000004"/>
    <e v="#VALUE!"/>
    <s v="HIGH"/>
    <s v="LOW"/>
    <n v="0.80740000000000001"/>
    <x v="3"/>
  </r>
  <r>
    <s v="A14"/>
    <s v="DAERAH ISTIMEWA YOGYAKARTA"/>
    <s v="A14"/>
    <s v="B223"/>
    <s v="KULON PROGO"/>
    <s v="B223"/>
    <x v="0"/>
    <s v="Yogyakarta"/>
    <x v="132"/>
    <x v="1"/>
    <n v="12"/>
    <n v="87"/>
    <n v="1"/>
    <n v="442838"/>
    <n v="0.67800000000000005"/>
    <n v="152833"/>
    <n v="586.28"/>
    <n v="755"/>
    <n v="0.72599999999999998"/>
    <n v="6581"/>
    <n v="14860964.957840113"/>
    <n v="0.38800000000000001"/>
    <s v="#REF!"/>
    <n v="0.47799999999999998"/>
    <e v="#VALUE!"/>
    <s v="LOW"/>
    <s v="SUPER LOW"/>
    <n v="0.60240000000000005"/>
    <x v="1"/>
  </r>
  <r>
    <s v="A14"/>
    <s v="DAERAH ISTIMEWA YOGYAKARTA"/>
    <s v="A14"/>
    <s v="B224"/>
    <s v="BANTUL"/>
    <s v="B224"/>
    <x v="0"/>
    <s v="Yogyakarta"/>
    <x v="133"/>
    <x v="1"/>
    <n v="17"/>
    <n v="75"/>
    <n v="0"/>
    <n v="955807"/>
    <n v="0.82799999999999996"/>
    <n v="330966"/>
    <n v="508.13"/>
    <n v="1881"/>
    <n v="0.874"/>
    <n v="16378"/>
    <n v="17135258.477914475"/>
    <n v="0.4"/>
    <s v="#REF!"/>
    <n v="0.79400000000000004"/>
    <e v="#VALUE!"/>
    <s v="HIGH"/>
    <s v="SUPER LOW"/>
    <n v="0.9012"/>
    <x v="2"/>
  </r>
  <r>
    <s v="A14"/>
    <s v="DAERAH ISTIMEWA YOGYAKARTA"/>
    <s v="A14"/>
    <s v="B225"/>
    <s v="GUNUNG KIDUL"/>
    <s v="B225"/>
    <x v="0"/>
    <s v="Yogyakarta"/>
    <x v="134"/>
    <x v="1"/>
    <n v="18"/>
    <n v="144"/>
    <n v="0"/>
    <n v="774296"/>
    <n v="0.78600000000000003"/>
    <n v="257061"/>
    <n v="1431.42"/>
    <n v="541"/>
    <n v="0.66600000000000004"/>
    <n v="11697"/>
    <n v="15106625.889840579"/>
    <n v="0.51800000000000002"/>
    <s v="#REF!"/>
    <n v="0.39200000000000002"/>
    <e v="#VALUE!"/>
    <s v="LOW"/>
    <s v="SUPER LOW"/>
    <n v="0.57269999999999999"/>
    <x v="1"/>
  </r>
  <r>
    <s v="A14"/>
    <s v="DAERAH ISTIMEWA YOGYAKARTA"/>
    <s v="A14"/>
    <s v="B226"/>
    <s v="SLEMAN"/>
    <s v="B226"/>
    <x v="0"/>
    <s v="Yogyakarta"/>
    <x v="135"/>
    <x v="1"/>
    <n v="17"/>
    <n v="86"/>
    <n v="0"/>
    <n v="1087339"/>
    <n v="0.86199999999999999"/>
    <n v="371293"/>
    <n v="574.82000000000005"/>
    <n v="1892"/>
    <n v="0.876"/>
    <n v="29574"/>
    <n v="27198509.388516366"/>
    <n v="0.52"/>
    <s v="#REF!"/>
    <n v="0.93400000000000005"/>
    <e v="#VALUE!"/>
    <s v="HIGH"/>
    <s v="LOW"/>
    <n v="0.91479999999999995"/>
    <x v="2"/>
  </r>
  <r>
    <s v="A14"/>
    <s v="DAERAH ISTIMEWA YOGYAKARTA"/>
    <s v="A14"/>
    <s v="B227"/>
    <s v="KOTA YOGYAKARTA"/>
    <s v="B227"/>
    <x v="0"/>
    <s v="Yogyakarta"/>
    <x v="136"/>
    <x v="1"/>
    <n v="14"/>
    <n v="0"/>
    <n v="45"/>
    <n v="415382"/>
    <n v="0.64200000000000002"/>
    <n v="141181"/>
    <n v="32.5"/>
    <n v="12781"/>
    <n v="0.98599999999999999"/>
    <n v="23538"/>
    <n v="56665912.340929553"/>
    <n v="0.44800000000000001"/>
    <s v="#REF!"/>
    <n v="0.91"/>
    <e v="#VALUE!"/>
    <s v="SUPER HIGH"/>
    <s v="HIGH"/>
    <n v="0.90449999999999997"/>
    <x v="2"/>
  </r>
  <r>
    <s v="A15"/>
    <s v="JAWA TIMUR"/>
    <s v="A15"/>
    <s v="B228"/>
    <s v="PACITAN"/>
    <s v="B228"/>
    <x v="2"/>
    <s v="Surabaya"/>
    <x v="137"/>
    <x v="1"/>
    <n v="12"/>
    <n v="166"/>
    <n v="5"/>
    <n v="597580"/>
    <n v="0.73199999999999998"/>
    <n v="211111"/>
    <n v="1389.92"/>
    <n v="430"/>
    <n v="0.64200000000000002"/>
    <n v="9489"/>
    <n v="15879045.483449914"/>
    <n v="0.35"/>
    <s v="#REF!"/>
    <n v="0.29599999999999999"/>
    <e v="#VALUE!"/>
    <s v="LOW"/>
    <s v="SUPER LOW"/>
    <n v="0.50880000000000003"/>
    <x v="1"/>
  </r>
  <r>
    <s v="A15"/>
    <s v="JAWA TIMUR"/>
    <s v="A15"/>
    <s v="B229"/>
    <s v="PONOROGO"/>
    <s v="B229"/>
    <x v="2"/>
    <s v="Surabaya"/>
    <x v="138"/>
    <x v="1"/>
    <n v="21"/>
    <n v="281"/>
    <n v="26"/>
    <n v="968681"/>
    <n v="0.83"/>
    <n v="351343"/>
    <n v="1305.7"/>
    <n v="742"/>
    <n v="0.72199999999999998"/>
    <n v="12306"/>
    <n v="12703872.585505445"/>
    <n v="0.48"/>
    <s v="#REF!"/>
    <n v="0.438"/>
    <e v="#VALUE!"/>
    <s v="LOW"/>
    <s v="SUPER LOW"/>
    <n v="0.62119999999999997"/>
    <x v="1"/>
  </r>
  <r>
    <s v="A15"/>
    <s v="JAWA TIMUR"/>
    <s v="A15"/>
    <s v="B230"/>
    <s v="TRENGGALEK"/>
    <s v="B230"/>
    <x v="2"/>
    <s v="Surabaya"/>
    <x v="139"/>
    <x v="1"/>
    <n v="14"/>
    <n v="152"/>
    <n v="5"/>
    <n v="746734"/>
    <n v="0.78"/>
    <n v="271634"/>
    <n v="1147.22"/>
    <n v="651"/>
    <n v="0.68799999999999994"/>
    <n v="11027"/>
    <n v="14766971.906997671"/>
    <n v="0.376"/>
    <s v="#REF!"/>
    <n v="0.43"/>
    <e v="#VALUE!"/>
    <s v="LOW"/>
    <s v="SUPER LOW"/>
    <n v="0.59489999999999998"/>
    <x v="1"/>
  </r>
  <r>
    <s v="A15"/>
    <s v="JAWA TIMUR"/>
    <s v="A15"/>
    <s v="B231"/>
    <s v="TULUNGAGUNG"/>
    <s v="B231"/>
    <x v="2"/>
    <s v="Surabaya"/>
    <x v="140"/>
    <x v="1"/>
    <n v="19"/>
    <n v="257"/>
    <n v="14"/>
    <n v="1126679"/>
    <n v="0.87"/>
    <n v="392685"/>
    <n v="1055.6500000000001"/>
    <n v="1067"/>
    <n v="0.78400000000000003"/>
    <n v="23446"/>
    <n v="20809831.371668417"/>
    <n v="0.53800000000000003"/>
    <s v="#REF!"/>
    <n v="0.61199999999999999"/>
    <e v="#VALUE!"/>
    <s v="LOW"/>
    <s v="SUPER LOW"/>
    <n v="0.72809999999999997"/>
    <x v="3"/>
  </r>
  <r>
    <s v="A15"/>
    <s v="JAWA TIMUR"/>
    <s v="A15"/>
    <s v="B232"/>
    <s v="BLITAR"/>
    <s v="B232"/>
    <x v="2"/>
    <s v="Surabaya"/>
    <x v="141"/>
    <x v="1"/>
    <n v="22"/>
    <n v="220"/>
    <n v="28"/>
    <n v="1228292"/>
    <n v="0.89400000000000002"/>
    <n v="445610"/>
    <n v="1336.48"/>
    <n v="919"/>
    <n v="0.75"/>
    <n v="21991"/>
    <n v="17903723.218908861"/>
    <n v="0.42399999999999999"/>
    <s v="#REF!"/>
    <n v="0.60599999999999998"/>
    <e v="#VALUE!"/>
    <s v="LOW"/>
    <s v="SUPER LOW"/>
    <n v="0.72119999999999995"/>
    <x v="3"/>
  </r>
  <r>
    <s v="A15"/>
    <s v="JAWA TIMUR"/>
    <s v="A15"/>
    <s v="B233"/>
    <s v="KEDIRI"/>
    <s v="B233"/>
    <x v="2"/>
    <s v="Surabaya"/>
    <x v="142"/>
    <x v="1"/>
    <n v="26"/>
    <n v="343"/>
    <n v="1"/>
    <n v="1671821"/>
    <n v="0.93799999999999994"/>
    <n v="586695"/>
    <n v="1386.05"/>
    <n v="1206"/>
    <n v="0.82199999999999995"/>
    <n v="25212"/>
    <n v="15080561.854409056"/>
    <n v="0.58399999999999996"/>
    <s v="#REF!"/>
    <n v="0.65200000000000002"/>
    <e v="#VALUE!"/>
    <s v="HIGH"/>
    <s v="SUPER LOW"/>
    <n v="0.77449999999999997"/>
    <x v="3"/>
  </r>
  <r>
    <s v="A15"/>
    <s v="JAWA TIMUR"/>
    <s v="A15"/>
    <s v="B234"/>
    <s v="MALANG"/>
    <s v="B234"/>
    <x v="2"/>
    <s v="Surabaya"/>
    <x v="143"/>
    <x v="1"/>
    <n v="33"/>
    <n v="378"/>
    <n v="12"/>
    <n v="2611907"/>
    <n v="0.98799999999999999"/>
    <n v="878774"/>
    <n v="3530.65"/>
    <n v="740"/>
    <n v="0.72"/>
    <n v="58247"/>
    <n v="22300564.300336879"/>
    <n v="0.38200000000000001"/>
    <s v="#REF!"/>
    <n v="0.49399999999999999"/>
    <e v="#VALUE!"/>
    <s v="LOW"/>
    <s v="SUPER LOW"/>
    <n v="0.68530000000000002"/>
    <x v="3"/>
  </r>
  <r>
    <s v="A15"/>
    <s v="JAWA TIMUR"/>
    <s v="A15"/>
    <s v="B235"/>
    <s v="LUMAJANG"/>
    <s v="B235"/>
    <x v="2"/>
    <s v="Surabaya"/>
    <x v="144"/>
    <x v="1"/>
    <n v="21"/>
    <n v="198"/>
    <n v="7"/>
    <n v="1091856"/>
    <n v="0.86599999999999999"/>
    <n v="361461"/>
    <n v="1790.9"/>
    <n v="610"/>
    <n v="0.67800000000000005"/>
    <n v="19555"/>
    <n v="17909870.898726575"/>
    <n v="0.43"/>
    <s v="#REF!"/>
    <n v="0.34200000000000003"/>
    <e v="#VALUE!"/>
    <s v="LOW"/>
    <s v="SUPER LOW"/>
    <n v="0.57379999999999998"/>
    <x v="1"/>
  </r>
  <r>
    <s v="A15"/>
    <s v="JAWA TIMUR"/>
    <s v="A15"/>
    <s v="B236"/>
    <s v="JEMBER"/>
    <s v="B236"/>
    <x v="2"/>
    <s v="Surabaya"/>
    <x v="145"/>
    <x v="1"/>
    <n v="31"/>
    <n v="226"/>
    <n v="22"/>
    <n v="2581486"/>
    <n v="0.98399999999999999"/>
    <n v="857374"/>
    <n v="3092.34"/>
    <n v="835"/>
    <n v="0.73799999999999999"/>
    <n v="46527"/>
    <n v="18023340.045229763"/>
    <n v="0.42599999999999999"/>
    <s v="#REF!"/>
    <n v="0.37"/>
    <e v="#VALUE!"/>
    <s v="LOW"/>
    <s v="SUPER LOW"/>
    <n v="0.63390000000000002"/>
    <x v="1"/>
  </r>
  <r>
    <s v="A15"/>
    <s v="JAWA TIMUR"/>
    <s v="A15"/>
    <s v="B237"/>
    <s v="BANYUWANGI"/>
    <s v="B237"/>
    <x v="2"/>
    <s v="Surabaya"/>
    <x v="146"/>
    <x v="1"/>
    <n v="25"/>
    <n v="189"/>
    <n v="28"/>
    <n v="1749773"/>
    <n v="0.94599999999999995"/>
    <n v="638894"/>
    <n v="5782.4"/>
    <n v="303"/>
    <n v="0.61"/>
    <n v="46925"/>
    <n v="26817764.361434311"/>
    <n v="0.56799999999999995"/>
    <s v="#REF!"/>
    <n v="0.80800000000000005"/>
    <e v="#VALUE!"/>
    <s v="LOW"/>
    <s v="LOW"/>
    <n v="0.78310000000000002"/>
    <x v="3"/>
  </r>
  <r>
    <s v="A15"/>
    <s v="JAWA TIMUR"/>
    <s v="A15"/>
    <s v="B238"/>
    <s v="BONDOWOSO"/>
    <s v="B238"/>
    <x v="2"/>
    <s v="Surabaya"/>
    <x v="147"/>
    <x v="1"/>
    <n v="23"/>
    <n v="209"/>
    <n v="10"/>
    <n v="801541"/>
    <n v="0.79600000000000004"/>
    <n v="300923"/>
    <n v="1525.97"/>
    <n v="525"/>
    <n v="0.66200000000000003"/>
    <n v="11736"/>
    <n v="14641796.239992714"/>
    <n v="0.57199999999999995"/>
    <s v="#REF!"/>
    <n v="0.59599999999999997"/>
    <e v="#VALUE!"/>
    <s v="LOW"/>
    <s v="SUPER LOW"/>
    <n v="0.66579999999999995"/>
    <x v="1"/>
  </r>
  <r>
    <s v="A15"/>
    <s v="JAWA TIMUR"/>
    <s v="A15"/>
    <s v="B239"/>
    <s v="SITUBONDO"/>
    <s v="B239"/>
    <x v="2"/>
    <s v="Surabaya"/>
    <x v="148"/>
    <x v="1"/>
    <n v="17"/>
    <n v="132"/>
    <n v="4"/>
    <n v="666245"/>
    <n v="0.76"/>
    <n v="257934"/>
    <n v="1669.87"/>
    <n v="399"/>
    <n v="0.63200000000000001"/>
    <n v="11641"/>
    <n v="17472551.388753388"/>
    <n v="0.46400000000000002"/>
    <s v="#REF!"/>
    <n v="0.46200000000000002"/>
    <e v="#VALUE!"/>
    <s v="LOW"/>
    <s v="SUPER LOW"/>
    <n v="0.58750000000000002"/>
    <x v="1"/>
  </r>
  <r>
    <s v="A15"/>
    <s v="JAWA TIMUR"/>
    <s v="A15"/>
    <s v="B240"/>
    <s v="PROBOLINGGO"/>
    <s v="B240"/>
    <x v="2"/>
    <s v="Surabaya"/>
    <x v="149"/>
    <x v="1"/>
    <n v="24"/>
    <n v="325"/>
    <n v="5"/>
    <n v="1156570"/>
    <n v="0.88"/>
    <n v="390821"/>
    <n v="1696.21"/>
    <n v="682"/>
    <n v="0.69399999999999995"/>
    <n v="20504"/>
    <n v="17728282.767147686"/>
    <n v="0.436"/>
    <s v="#REF!"/>
    <n v="0.626"/>
    <e v="#VALUE!"/>
    <s v="LOW"/>
    <s v="SUPER LOW"/>
    <n v="0.70989999999999998"/>
    <x v="3"/>
  </r>
  <r>
    <s v="A15"/>
    <s v="JAWA TIMUR"/>
    <s v="A15"/>
    <s v="B241"/>
    <s v="PASURUAN"/>
    <s v="B241"/>
    <x v="2"/>
    <s v="Surabaya"/>
    <x v="150"/>
    <x v="1"/>
    <n v="24"/>
    <n v="341"/>
    <n v="24"/>
    <n v="1603754"/>
    <n v="0.93200000000000005"/>
    <n v="536963"/>
    <n v="1474.02"/>
    <n v="1088"/>
    <n v="0.8"/>
    <n v="89011"/>
    <n v="55501654.243730642"/>
    <n v="0.46200000000000002"/>
    <s v="#REF!"/>
    <n v="0.53"/>
    <e v="#VALUE!"/>
    <s v="LOW"/>
    <s v="HIGH"/>
    <n v="0.71150000000000002"/>
    <x v="3"/>
  </r>
  <r>
    <s v="A15"/>
    <s v="JAWA TIMUR"/>
    <s v="A15"/>
    <s v="B242"/>
    <s v="SIDOARJO"/>
    <s v="B242"/>
    <x v="2"/>
    <s v="Surabaya"/>
    <x v="151"/>
    <x v="1"/>
    <n v="18"/>
    <n v="322"/>
    <n v="31"/>
    <n v="1951723"/>
    <n v="0.96199999999999997"/>
    <n v="630469"/>
    <n v="634.38"/>
    <n v="3077"/>
    <n v="0.91400000000000003"/>
    <n v="118179"/>
    <n v="60551113.042168386"/>
    <n v="0.57399999999999995"/>
    <s v="#REF!"/>
    <n v="0.81599999999999995"/>
    <e v="#VALUE!"/>
    <s v="HIGH"/>
    <s v="HIGH"/>
    <n v="0.93410000000000004"/>
    <x v="2"/>
  </r>
  <r>
    <s v="A15"/>
    <s v="JAWA TIMUR"/>
    <s v="A15"/>
    <s v="B243"/>
    <s v="MOJOKERTO"/>
    <s v="B243"/>
    <x v="2"/>
    <s v="Surabaya"/>
    <x v="152"/>
    <x v="1"/>
    <n v="18"/>
    <n v="299"/>
    <n v="5"/>
    <n v="1127053"/>
    <n v="0.872"/>
    <n v="379080"/>
    <n v="717.83"/>
    <n v="1570"/>
    <n v="0.85199999999999998"/>
    <n v="49322"/>
    <n v="43761917.141429909"/>
    <n v="0.52400000000000002"/>
    <s v="#REF!"/>
    <n v="0.86"/>
    <e v="#VALUE!"/>
    <s v="HIGH"/>
    <s v="LOW"/>
    <n v="0.86060000000000003"/>
    <x v="2"/>
  </r>
  <r>
    <s v="A15"/>
    <s v="JAWA TIMUR"/>
    <s v="A15"/>
    <s v="B244"/>
    <s v="JOMBANG"/>
    <s v="B244"/>
    <x v="2"/>
    <s v="Surabaya"/>
    <x v="153"/>
    <x v="1"/>
    <n v="21"/>
    <n v="302"/>
    <n v="4"/>
    <n v="1350483"/>
    <n v="0.91400000000000003"/>
    <n v="459515"/>
    <n v="1115.0899999999999"/>
    <n v="1211"/>
    <n v="0.82399999999999995"/>
    <n v="24199"/>
    <n v="17918774.245954968"/>
    <n v="0.63600000000000001"/>
    <s v="#REF!"/>
    <n v="0.69399999999999995"/>
    <e v="#VALUE!"/>
    <s v="HIGH"/>
    <s v="SUPER LOW"/>
    <n v="0.78800000000000003"/>
    <x v="3"/>
  </r>
  <r>
    <s v="A15"/>
    <s v="JAWA TIMUR"/>
    <s v="A15"/>
    <s v="B245"/>
    <s v="NGANJUK"/>
    <s v="B245"/>
    <x v="2"/>
    <s v="Surabaya"/>
    <x v="154"/>
    <x v="1"/>
    <n v="20"/>
    <n v="264"/>
    <n v="20"/>
    <n v="1133556"/>
    <n v="0.874"/>
    <n v="383379"/>
    <n v="1224.25"/>
    <n v="926"/>
    <n v="0.75800000000000001"/>
    <n v="15662"/>
    <n v="13816697.190081477"/>
    <n v="0.65600000000000003"/>
    <s v="#REF!"/>
    <n v="0.88400000000000001"/>
    <e v="#VALUE!"/>
    <s v="LOW"/>
    <s v="SUPER LOW"/>
    <n v="0.80769999999999997"/>
    <x v="3"/>
  </r>
  <r>
    <s v="A15"/>
    <s v="JAWA TIMUR"/>
    <s v="A15"/>
    <s v="B246"/>
    <s v="MADIUN"/>
    <s v="B246"/>
    <x v="2"/>
    <s v="Surabaya"/>
    <x v="155"/>
    <x v="1"/>
    <n v="15"/>
    <n v="198"/>
    <n v="8"/>
    <n v="754263"/>
    <n v="0.78200000000000003"/>
    <n v="277326"/>
    <n v="1037.58"/>
    <n v="727"/>
    <n v="0.71"/>
    <n v="11269"/>
    <n v="14940412.031347156"/>
    <n v="0.42"/>
    <s v="#REF!"/>
    <n v="0.73799999999999999"/>
    <e v="#VALUE!"/>
    <s v="LOW"/>
    <s v="SUPER LOW"/>
    <n v="0.74060000000000004"/>
    <x v="3"/>
  </r>
  <r>
    <s v="A15"/>
    <s v="JAWA TIMUR"/>
    <s v="A15"/>
    <s v="B247"/>
    <s v="MAGETAN"/>
    <s v="B247"/>
    <x v="2"/>
    <s v="Surabaya"/>
    <x v="156"/>
    <x v="1"/>
    <n v="18"/>
    <n v="207"/>
    <n v="28"/>
    <n v="689369"/>
    <n v="0.77"/>
    <n v="240162"/>
    <n v="688.84"/>
    <n v="1001"/>
    <n v="0.77"/>
    <n v="11398"/>
    <n v="16533960.767020274"/>
    <n v="0.5"/>
    <s v="#REF!"/>
    <n v="0.77"/>
    <e v="#VALUE!"/>
    <s v="LOW"/>
    <s v="SUPER LOW"/>
    <n v="0.77"/>
    <x v="3"/>
  </r>
  <r>
    <s v="A15"/>
    <s v="JAWA TIMUR"/>
    <s v="A15"/>
    <s v="B248"/>
    <s v="NGAWI"/>
    <s v="B248"/>
    <x v="2"/>
    <s v="Surabaya"/>
    <x v="157"/>
    <x v="1"/>
    <n v="19"/>
    <n v="213"/>
    <n v="4"/>
    <n v="896768"/>
    <n v="0.81399999999999995"/>
    <n v="323198"/>
    <n v="1295.98"/>
    <n v="692"/>
    <n v="0.69799999999999995"/>
    <n v="11808"/>
    <n v="13167285.184127891"/>
    <n v="0.53200000000000003"/>
    <s v="#REF!"/>
    <n v="0.70199999999999996"/>
    <e v="#VALUE!"/>
    <s v="LOW"/>
    <s v="SUPER LOW"/>
    <n v="0.7288"/>
    <x v="3"/>
  </r>
  <r>
    <s v="A15"/>
    <s v="JAWA TIMUR"/>
    <s v="A15"/>
    <s v="B249"/>
    <s v="BOJONEGORO"/>
    <s v="B249"/>
    <x v="2"/>
    <s v="Surabaya"/>
    <x v="158"/>
    <x v="1"/>
    <n v="28"/>
    <n v="419"/>
    <n v="11"/>
    <n v="1343895"/>
    <n v="0.91"/>
    <n v="439529"/>
    <n v="2198.79"/>
    <n v="611"/>
    <n v="0.68"/>
    <n v="57187"/>
    <n v="42553175.657324418"/>
    <n v="0.40600000000000003"/>
    <s v="#REF!"/>
    <n v="0.51200000000000001"/>
    <e v="#VALUE!"/>
    <s v="LOW"/>
    <s v="LOW"/>
    <n v="0.66190000000000004"/>
    <x v="1"/>
  </r>
  <r>
    <s v="A15"/>
    <s v="JAWA TIMUR"/>
    <s v="A15"/>
    <s v="B250"/>
    <s v="TUBAN"/>
    <s v="B250"/>
    <x v="2"/>
    <s v="Surabaya"/>
    <x v="159"/>
    <x v="1"/>
    <n v="20"/>
    <n v="311"/>
    <n v="17"/>
    <n v="1223257"/>
    <n v="0.89200000000000002"/>
    <n v="390885"/>
    <n v="1834.15"/>
    <n v="667"/>
    <n v="0.69199999999999995"/>
    <n v="39082"/>
    <n v="31949132.520803072"/>
    <n v="0.48399999999999999"/>
    <s v="#REF!"/>
    <n v="0.54600000000000004"/>
    <e v="#VALUE!"/>
    <s v="LOW"/>
    <s v="LOW"/>
    <n v="0.67630000000000001"/>
    <x v="1"/>
  </r>
  <r>
    <s v="A15"/>
    <s v="JAWA TIMUR"/>
    <s v="A15"/>
    <s v="B251"/>
    <s v="LAMONGAN"/>
    <s v="B251"/>
    <x v="2"/>
    <s v="Surabaya"/>
    <x v="160"/>
    <x v="1"/>
    <n v="27"/>
    <n v="462"/>
    <n v="12"/>
    <n v="1379731"/>
    <n v="0.91800000000000004"/>
    <n v="416455"/>
    <n v="1782.05"/>
    <n v="774"/>
    <n v="0.73"/>
    <n v="23624"/>
    <n v="17122178.163714524"/>
    <n v="0.49199999999999999"/>
    <s v="#REF!"/>
    <n v="0.71399999999999997"/>
    <e v="#VALUE!"/>
    <s v="LOW"/>
    <s v="SUPER LOW"/>
    <n v="0.76980000000000004"/>
    <x v="3"/>
  </r>
  <r>
    <s v="A15"/>
    <s v="JAWA TIMUR"/>
    <s v="A15"/>
    <s v="B252"/>
    <s v="GRESIK"/>
    <s v="B252"/>
    <x v="2"/>
    <s v="Surabaya"/>
    <x v="161"/>
    <x v="1"/>
    <n v="18"/>
    <n v="330"/>
    <n v="26"/>
    <n v="1283961"/>
    <n v="0.9"/>
    <n v="393962"/>
    <n v="1191.25"/>
    <n v="1078"/>
    <n v="0.79400000000000004"/>
    <n v="85835"/>
    <n v="66851719.016387574"/>
    <n v="0.432"/>
    <s v="#REF!"/>
    <n v="0.88600000000000001"/>
    <e v="#VALUE!"/>
    <s v="LOW"/>
    <s v="HIGH"/>
    <n v="0.86099999999999999"/>
    <x v="2"/>
  </r>
  <r>
    <s v="A15"/>
    <s v="JAWA TIMUR"/>
    <s v="A15"/>
    <s v="B253"/>
    <s v="BANGKALAN"/>
    <s v="B253"/>
    <x v="2"/>
    <s v="Surabaya"/>
    <x v="162"/>
    <x v="1"/>
    <n v="18"/>
    <n v="273"/>
    <n v="8"/>
    <n v="1082759"/>
    <n v="0.86"/>
    <n v="308210"/>
    <n v="1001.44"/>
    <n v="1081"/>
    <n v="0.79600000000000004"/>
    <n v="17019"/>
    <n v="15718179.207007285"/>
    <n v="0.42799999999999999"/>
    <s v="#REF!"/>
    <n v="0.26200000000000001"/>
    <e v="#VALUE!"/>
    <s v="LOW"/>
    <s v="SUPER LOW"/>
    <n v="0.57169999999999999"/>
    <x v="1"/>
  </r>
  <r>
    <s v="A15"/>
    <s v="JAWA TIMUR"/>
    <s v="A15"/>
    <s v="B254"/>
    <s v="SAMPANG"/>
    <s v="B254"/>
    <x v="2"/>
    <s v="Surabaya"/>
    <x v="163"/>
    <x v="1"/>
    <n v="14"/>
    <n v="180"/>
    <n v="6"/>
    <n v="902514"/>
    <n v="0.81799999999999995"/>
    <n v="308395"/>
    <n v="1233.08"/>
    <n v="732"/>
    <n v="0.71599999999999997"/>
    <n v="12607"/>
    <n v="13968758.379371401"/>
    <n v="0.46800000000000003"/>
    <s v="#REF!"/>
    <n v="0.27600000000000002"/>
    <e v="#VALUE!"/>
    <s v="LOW"/>
    <s v="SUPER LOW"/>
    <n v="0.54349999999999998"/>
    <x v="1"/>
  </r>
  <r>
    <s v="A15"/>
    <s v="JAWA TIMUR"/>
    <s v="A15"/>
    <s v="B255"/>
    <s v="PAMEKASAN"/>
    <s v="B255"/>
    <x v="2"/>
    <s v="Surabaya"/>
    <x v="164"/>
    <x v="1"/>
    <n v="13"/>
    <n v="178"/>
    <n v="11"/>
    <n v="840790"/>
    <n v="0.80800000000000005"/>
    <n v="275365"/>
    <n v="792.24"/>
    <n v="1061"/>
    <n v="0.78200000000000003"/>
    <n v="9816"/>
    <n v="11674734.475909561"/>
    <n v="0.51400000000000001"/>
    <s v="#REF!"/>
    <n v="0.27800000000000002"/>
    <e v="#VALUE!"/>
    <s v="LOW"/>
    <s v="SUPER LOW"/>
    <n v="0.56169999999999998"/>
    <x v="1"/>
  </r>
  <r>
    <s v="A15"/>
    <s v="JAWA TIMUR"/>
    <s v="A15"/>
    <s v="B256"/>
    <s v="SUMENEP"/>
    <s v="B256"/>
    <x v="2"/>
    <s v="Surabaya"/>
    <x v="165"/>
    <x v="1"/>
    <n v="27"/>
    <n v="330"/>
    <n v="4"/>
    <n v="1134750"/>
    <n v="0.876"/>
    <n v="386757"/>
    <n v="1998.54"/>
    <n v="568"/>
    <n v="0.66800000000000004"/>
    <n v="22312"/>
    <n v="19662480.722626127"/>
    <n v="0.45800000000000002"/>
    <s v="#REF!"/>
    <n v="0.308"/>
    <e v="#VALUE!"/>
    <s v="LOW"/>
    <s v="SUPER LOW"/>
    <n v="0.55800000000000005"/>
    <x v="1"/>
  </r>
  <r>
    <s v="A15"/>
    <s v="JAWA TIMUR"/>
    <s v="A15"/>
    <s v="B257"/>
    <s v="KOTA KEDIRI"/>
    <s v="B257"/>
    <x v="2"/>
    <s v="Surabaya"/>
    <x v="142"/>
    <x v="1"/>
    <n v="3"/>
    <n v="0"/>
    <n v="46"/>
    <n v="292363"/>
    <n v="0.51"/>
    <n v="100247"/>
    <n v="63.4"/>
    <n v="4611"/>
    <n v="0.92800000000000005"/>
    <n v="76959"/>
    <n v="263230983.40077233"/>
    <n v="0.502"/>
    <s v="#REF!"/>
    <n v="0.83"/>
    <e v="#VALUE!"/>
    <s v="HIGH"/>
    <s v="SUPER HIGH"/>
    <n v="0.77939999999999998"/>
    <x v="3"/>
  </r>
  <r>
    <s v="A15"/>
    <s v="JAWA TIMUR"/>
    <s v="A15"/>
    <s v="B258"/>
    <s v="KOTA BLITAR"/>
    <s v="B258"/>
    <x v="2"/>
    <s v="Surabaya"/>
    <x v="141"/>
    <x v="1"/>
    <n v="3"/>
    <n v="0"/>
    <n v="21"/>
    <n v="158123"/>
    <n v="0.254"/>
    <n v="52325"/>
    <n v="32.57"/>
    <n v="4855"/>
    <n v="0.93"/>
    <n v="4078.9999999999995"/>
    <n v="25796373.709074579"/>
    <n v="0.434"/>
    <s v="#REF!"/>
    <n v="0.90800000000000003"/>
    <e v="#VALUE!"/>
    <s v="HIGH"/>
    <s v="LOW"/>
    <n v="0.75109999999999999"/>
    <x v="3"/>
  </r>
  <r>
    <s v="A15"/>
    <s v="JAWA TIMUR"/>
    <s v="A15"/>
    <s v="B259"/>
    <s v="KOTA MALANG"/>
    <s v="B259"/>
    <x v="2"/>
    <s v="Surabaya"/>
    <x v="143"/>
    <x v="1"/>
    <n v="5"/>
    <n v="0"/>
    <n v="57"/>
    <n v="866356"/>
    <n v="0.81"/>
    <n v="276364"/>
    <n v="145.28"/>
    <n v="5963"/>
    <n v="0.94599999999999995"/>
    <n v="44304"/>
    <n v="51138331.124849372"/>
    <n v="0.624"/>
    <s v="#REF!"/>
    <n v="0.88"/>
    <e v="#VALUE!"/>
    <s v="HIGH"/>
    <s v="HIGH"/>
    <n v="0.92459999999999998"/>
    <x v="2"/>
  </r>
  <r>
    <s v="A15"/>
    <s v="JAWA TIMUR"/>
    <s v="A15"/>
    <s v="B260"/>
    <s v="KOTA PROBOLINGGO"/>
    <s v="B260"/>
    <x v="2"/>
    <s v="Surabaya"/>
    <x v="149"/>
    <x v="1"/>
    <n v="5"/>
    <n v="0"/>
    <n v="29"/>
    <n v="242246"/>
    <n v="0.43"/>
    <n v="79674"/>
    <n v="56.67"/>
    <n v="4275"/>
    <n v="0.92400000000000004"/>
    <n v="7018"/>
    <n v="28970550.597326685"/>
    <n v="0.49399999999999999"/>
    <s v="#REF!"/>
    <n v="0.81399999999999995"/>
    <e v="#VALUE!"/>
    <s v="HIGH"/>
    <s v="LOW"/>
    <n v="0.751"/>
    <x v="3"/>
  </r>
  <r>
    <s v="A15"/>
    <s v="JAWA TIMUR"/>
    <s v="A15"/>
    <s v="B261"/>
    <s v="KOTA PASURUAN"/>
    <s v="B261"/>
    <x v="2"/>
    <s v="Surabaya"/>
    <x v="150"/>
    <x v="1"/>
    <n v="4"/>
    <n v="0"/>
    <n v="34"/>
    <n v="210341"/>
    <n v="0.36199999999999999"/>
    <n v="67137"/>
    <n v="35.29"/>
    <n v="5960"/>
    <n v="0.94399999999999995"/>
    <n v="5076"/>
    <n v="24132242.406378213"/>
    <n v="0.51200000000000001"/>
    <s v="#REF!"/>
    <n v="0.89400000000000002"/>
    <e v="#VALUE!"/>
    <s v="HIGH"/>
    <s v="LOW"/>
    <n v="0.77600000000000002"/>
    <x v="3"/>
  </r>
  <r>
    <s v="A15"/>
    <s v="JAWA TIMUR"/>
    <s v="A15"/>
    <s v="B262"/>
    <s v="KOTA MOJOKERTO"/>
    <s v="B262"/>
    <x v="2"/>
    <s v="Surabaya"/>
    <x v="152"/>
    <x v="1"/>
    <n v="3"/>
    <n v="0"/>
    <n v="18"/>
    <n v="139961"/>
    <n v="0.21"/>
    <n v="45811"/>
    <n v="16.47"/>
    <n v="8498"/>
    <n v="0.96599999999999997"/>
    <n v="4222"/>
    <n v="30165546.116418146"/>
    <n v="0.54"/>
    <s v="#REF!"/>
    <n v="0.9"/>
    <e v="#VALUE!"/>
    <s v="SUPER HIGH"/>
    <s v="LOW"/>
    <n v="0.74729999999999996"/>
    <x v="3"/>
  </r>
  <r>
    <s v="A15"/>
    <s v="JAWA TIMUR"/>
    <s v="A15"/>
    <s v="B263"/>
    <s v="KOTA MADIUN"/>
    <s v="B263"/>
    <x v="2"/>
    <s v="Surabaya"/>
    <x v="155"/>
    <x v="1"/>
    <n v="3"/>
    <n v="0"/>
    <n v="27"/>
    <n v="201243"/>
    <n v="0.34200000000000003"/>
    <n v="71175"/>
    <n v="33.92"/>
    <n v="5933"/>
    <n v="0.94199999999999995"/>
    <n v="8955"/>
    <n v="44498442.181839861"/>
    <n v="0.44"/>
    <s v="#REF!"/>
    <n v="0.94199999999999995"/>
    <e v="#VALUE!"/>
    <s v="HIGH"/>
    <s v="LOW"/>
    <n v="0.80549999999999999"/>
    <x v="3"/>
  </r>
  <r>
    <s v="A15"/>
    <s v="JAWA TIMUR"/>
    <s v="A15"/>
    <s v="B264"/>
    <s v="KOTA SURABAYA"/>
    <s v="B264"/>
    <x v="2"/>
    <s v="Surabaya"/>
    <x v="166"/>
    <x v="1"/>
    <n v="31"/>
    <n v="0"/>
    <n v="154"/>
    <n v="2970843"/>
    <n v="0.99399999999999999"/>
    <n v="966410"/>
    <n v="350.54"/>
    <n v="8475"/>
    <n v="0.96399999999999997"/>
    <n v="343653"/>
    <n v="115675247.73271425"/>
    <n v="0.54400000000000004"/>
    <s v="#REF!"/>
    <n v="0.99"/>
    <e v="#VALUE!"/>
    <s v="SUPER HIGH"/>
    <s v="SUPER HIGH"/>
    <n v="0.98319999999999996"/>
    <x v="4"/>
  </r>
  <r>
    <s v="A15"/>
    <s v="JAWA TIMUR"/>
    <s v="A15"/>
    <s v="B265"/>
    <s v="KOTA BATU"/>
    <s v="B265"/>
    <x v="2"/>
    <s v="Surabaya"/>
    <x v="167"/>
    <x v="1"/>
    <n v="3"/>
    <n v="19"/>
    <n v="5"/>
    <n v="215248"/>
    <n v="0.37"/>
    <n v="70035"/>
    <n v="136.74"/>
    <n v="1574"/>
    <n v="0.85599999999999998"/>
    <n v="9751"/>
    <n v="45301233.925518468"/>
    <n v="0.498"/>
    <s v="#REF!"/>
    <n v="0.86399999999999999"/>
    <e v="#VALUE!"/>
    <s v="HIGH"/>
    <s v="LOW"/>
    <n v="0.73809999999999998"/>
    <x v="3"/>
  </r>
  <r>
    <s v="A16"/>
    <s v="BANTEN"/>
    <s v="A16"/>
    <s v="B266"/>
    <s v="PANDEGLANG"/>
    <s v="B266"/>
    <x v="1"/>
    <s v="Jakarta"/>
    <x v="168"/>
    <x v="0"/>
    <n v="35"/>
    <n v="326"/>
    <n v="13"/>
    <n v="1318614"/>
    <n v="0.90400000000000003"/>
    <n v="434743"/>
    <n v="2746.89"/>
    <n v="480"/>
    <n v="0.65200000000000002"/>
    <n v="16876"/>
    <n v="12798286.685868647"/>
    <n v="0.56399999999999995"/>
    <s v="#REF!"/>
    <n v="0.25800000000000001"/>
    <e v="#VALUE!"/>
    <s v="LOW"/>
    <s v="SUPER LOW"/>
    <n v="0.53769999999999996"/>
    <x v="1"/>
  </r>
  <r>
    <s v="A16"/>
    <s v="BANTEN"/>
    <s v="A16"/>
    <s v="B267"/>
    <s v="LEBAK"/>
    <s v="B267"/>
    <x v="1"/>
    <s v="Jakarta"/>
    <x v="80"/>
    <x v="0"/>
    <n v="28"/>
    <n v="340"/>
    <n v="5"/>
    <n v="1402324"/>
    <n v="0.92200000000000004"/>
    <n v="454102"/>
    <n v="3426.56"/>
    <n v="409"/>
    <n v="0.63600000000000001"/>
    <n v="17621"/>
    <n v="12565569.725683937"/>
    <n v="0.48199999999999998"/>
    <s v="#REF!"/>
    <n v="0.26800000000000002"/>
    <e v="#VALUE!"/>
    <s v="LOW"/>
    <s v="SUPER LOW"/>
    <n v="0.54190000000000005"/>
    <x v="1"/>
  </r>
  <r>
    <s v="A16"/>
    <s v="BANTEN"/>
    <s v="A16"/>
    <s v="B268"/>
    <s v="TANGERANG"/>
    <s v="B268"/>
    <x v="1"/>
    <s v="Jakarta"/>
    <x v="169"/>
    <x v="1"/>
    <n v="29"/>
    <n v="246"/>
    <n v="28"/>
    <n v="3105042"/>
    <n v="0.996"/>
    <n v="1001119"/>
    <n v="1011.86"/>
    <n v="3069"/>
    <n v="0.91200000000000003"/>
    <n v="81924"/>
    <n v="26384184.17528652"/>
    <n v="0.59599999999999997"/>
    <s v="#REF!"/>
    <n v="0.98399999999999999"/>
    <e v="#VALUE!"/>
    <s v="HIGH"/>
    <s v="LOW"/>
    <n v="0.89249999999999996"/>
    <x v="2"/>
  </r>
  <r>
    <s v="A16"/>
    <s v="BANTEN"/>
    <s v="A16"/>
    <s v="B269"/>
    <s v="SERANG"/>
    <s v="B269"/>
    <x v="1"/>
    <s v="Jakarta"/>
    <x v="168"/>
    <x v="1"/>
    <n v="29"/>
    <n v="326"/>
    <n v="0"/>
    <n v="1623409"/>
    <n v="0.93400000000000005"/>
    <n v="510907"/>
    <n v="1734.28"/>
    <n v="936"/>
    <n v="0.76200000000000001"/>
    <n v="46647"/>
    <n v="28733978.929524228"/>
    <n v="0.45200000000000001"/>
    <s v="#REF!"/>
    <n v="0.59799999999999998"/>
    <e v="#VALUE!"/>
    <s v="LOW"/>
    <s v="LOW"/>
    <n v="0.73119999999999996"/>
    <x v="3"/>
  </r>
  <r>
    <s v="A16"/>
    <s v="BANTEN"/>
    <s v="A16"/>
    <s v="B270"/>
    <s v="KOTA TANGERANG"/>
    <s v="B270"/>
    <x v="1"/>
    <s v="Jakarta"/>
    <x v="169"/>
    <x v="1"/>
    <n v="13"/>
    <n v="0"/>
    <n v="104"/>
    <n v="1853462"/>
    <n v="0.95199999999999996"/>
    <n v="593226"/>
    <n v="153.93"/>
    <n v="12041"/>
    <n v="0.98199999999999998"/>
    <n v="95622"/>
    <n v="51591022.637637027"/>
    <n v="0.45"/>
    <s v="#REF!"/>
    <n v="0.93"/>
    <e v="#VALUE!"/>
    <s v="SUPER HIGH"/>
    <s v="HIGH"/>
    <n v="0.95109999999999995"/>
    <x v="4"/>
  </r>
  <r>
    <s v="A16"/>
    <s v="BANTEN"/>
    <s v="A16"/>
    <s v="B271"/>
    <s v="KOTA CILEGON"/>
    <s v="B271"/>
    <x v="1"/>
    <s v="Jakarta"/>
    <x v="170"/>
    <x v="1"/>
    <n v="8"/>
    <n v="0"/>
    <n v="43"/>
    <n v="445961"/>
    <n v="0.68400000000000005"/>
    <n v="136294"/>
    <n v="175.5"/>
    <n v="2541"/>
    <n v="0.9"/>
    <n v="63029"/>
    <n v="141332986.51675817"/>
    <n v="0.54600000000000004"/>
    <s v="#REF!"/>
    <n v="0.92800000000000005"/>
    <e v="#VALUE!"/>
    <s v="HIGH"/>
    <s v="SUPER HIGH"/>
    <n v="0.83340000000000003"/>
    <x v="2"/>
  </r>
  <r>
    <s v="A16"/>
    <s v="BANTEN"/>
    <s v="A16"/>
    <s v="B272"/>
    <s v="KOTA SERANG"/>
    <s v="B272"/>
    <x v="1"/>
    <s v="Jakarta"/>
    <x v="168"/>
    <x v="1"/>
    <n v="6"/>
    <n v="0"/>
    <n v="66"/>
    <n v="687881"/>
    <n v="0.76800000000000002"/>
    <n v="206578"/>
    <n v="266.70999999999998"/>
    <n v="2579"/>
    <n v="0.90200000000000002"/>
    <n v="18906"/>
    <n v="27484405.006098438"/>
    <n v="0.50600000000000001"/>
    <s v="#REF!"/>
    <n v="0.95199999999999996"/>
    <e v="#VALUE!"/>
    <s v="HIGH"/>
    <s v="LOW"/>
    <n v="0.86129999999999995"/>
    <x v="2"/>
  </r>
  <r>
    <s v="A16"/>
    <s v="BANTEN"/>
    <s v="A16"/>
    <s v="B273"/>
    <s v="KOTA TANGERANG SELATAN"/>
    <s v="B273"/>
    <x v="1"/>
    <s v="Jakarta"/>
    <x v="169"/>
    <x v="1"/>
    <n v="7"/>
    <n v="0"/>
    <n v="54"/>
    <n v="1352035"/>
    <n v="0.91600000000000004"/>
    <n v="423189"/>
    <n v="147.19"/>
    <n v="9186"/>
    <n v="0.97"/>
    <n v="48637"/>
    <n v="35973181.167647287"/>
    <n v="0.46600000000000003"/>
    <s v="#REF!"/>
    <n v="0.96399999999999997"/>
    <e v="#VALUE!"/>
    <s v="SUPER HIGH"/>
    <s v="LOW"/>
    <n v="0.95379999999999998"/>
    <x v="4"/>
  </r>
  <r>
    <s v="A17"/>
    <s v="BALI"/>
    <s v="A17"/>
    <s v="B274"/>
    <s v="JEMBRANA"/>
    <s v="B274"/>
    <x v="2"/>
    <s v="Bali"/>
    <x v="171"/>
    <x v="1"/>
    <n v="5"/>
    <n v="41"/>
    <n v="10"/>
    <n v="325456"/>
    <n v="0.55400000000000005"/>
    <n v="96257"/>
    <n v="841.8"/>
    <n v="387"/>
    <n v="0.628"/>
    <n v="8031.0000000000009"/>
    <n v="24676146.698785707"/>
    <n v="0.54800000000000004"/>
    <s v="#REF!"/>
    <n v="0.746"/>
    <e v="#VALUE!"/>
    <s v="LOW"/>
    <s v="LOW"/>
    <n v="0.66259999999999997"/>
    <x v="1"/>
  </r>
  <r>
    <s v="A17"/>
    <s v="BALI"/>
    <s v="A17"/>
    <s v="B275"/>
    <s v="TABANAN"/>
    <s v="B275"/>
    <x v="2"/>
    <s v="Bali"/>
    <x v="172"/>
    <x v="1"/>
    <n v="10"/>
    <n v="133"/>
    <n v="0"/>
    <n v="462652"/>
    <n v="0.69"/>
    <n v="145875"/>
    <n v="1013.88"/>
    <n v="456"/>
    <n v="0.64600000000000002"/>
    <n v="13426"/>
    <n v="29019651.919801492"/>
    <n v="0.44400000000000001"/>
    <s v="#REF!"/>
    <n v="0.91800000000000004"/>
    <e v="#VALUE!"/>
    <s v="LOW"/>
    <s v="LOW"/>
    <n v="0.77939999999999998"/>
    <x v="3"/>
  </r>
  <r>
    <s v="A17"/>
    <s v="BALI"/>
    <s v="A17"/>
    <s v="B276"/>
    <s v="BADUNG"/>
    <s v="B276"/>
    <x v="2"/>
    <s v="Bali"/>
    <x v="173"/>
    <x v="1"/>
    <n v="6"/>
    <n v="46"/>
    <n v="16"/>
    <n v="512485"/>
    <n v="0.70799999999999996"/>
    <n v="130579"/>
    <n v="418.62"/>
    <n v="1224"/>
    <n v="0.82799999999999996"/>
    <n v="31161"/>
    <n v="60803730.840902664"/>
    <n v="0.59"/>
    <s v="#REF!"/>
    <n v="0.92200000000000004"/>
    <e v="#VALUE!"/>
    <s v="HIGH"/>
    <s v="HIGH"/>
    <n v="0.86819999999999997"/>
    <x v="2"/>
  </r>
  <r>
    <s v="A17"/>
    <s v="BALI"/>
    <s v="A17"/>
    <s v="B277"/>
    <s v="GIANYAR"/>
    <s v="B277"/>
    <x v="2"/>
    <s v="Bali"/>
    <x v="174"/>
    <x v="1"/>
    <n v="7"/>
    <n v="64"/>
    <n v="6"/>
    <n v="501317"/>
    <n v="0.70399999999999996"/>
    <n v="114322"/>
    <n v="368"/>
    <n v="1362"/>
    <n v="0.84199999999999997"/>
    <n v="16129.999999999998"/>
    <n v="32175250.390471499"/>
    <n v="0.53400000000000003"/>
    <s v="#REF!"/>
    <n v="0.82199999999999995"/>
    <e v="#VALUE!"/>
    <s v="HIGH"/>
    <s v="LOW"/>
    <n v="0.84440000000000004"/>
    <x v="2"/>
  </r>
  <r>
    <s v="A17"/>
    <s v="BALI"/>
    <s v="A17"/>
    <s v="B278"/>
    <s v="KLUNGKUNG"/>
    <s v="B278"/>
    <x v="2"/>
    <s v="Bali"/>
    <x v="175"/>
    <x v="1"/>
    <n v="4"/>
    <n v="53"/>
    <n v="6"/>
    <n v="216538"/>
    <n v="0.374"/>
    <n v="56633"/>
    <n v="315"/>
    <n v="687"/>
    <n v="0.69599999999999995"/>
    <n v="5115"/>
    <n v="23621719.975246839"/>
    <n v="0.64600000000000002"/>
    <s v="#REF!"/>
    <n v="0.67400000000000004"/>
    <e v="#VALUE!"/>
    <s v="LOW"/>
    <s v="LOW"/>
    <n v="0.60560000000000003"/>
    <x v="1"/>
  </r>
  <r>
    <s v="A17"/>
    <s v="BALI"/>
    <s v="A17"/>
    <s v="B279"/>
    <s v="BANGLI"/>
    <s v="B279"/>
    <x v="2"/>
    <s v="Bali"/>
    <x v="176"/>
    <x v="1"/>
    <n v="4"/>
    <n v="68"/>
    <n v="4"/>
    <n v="254738"/>
    <n v="0.45400000000000001"/>
    <n v="74274"/>
    <n v="490.71"/>
    <n v="519"/>
    <n v="0.66"/>
    <n v="3918"/>
    <n v="15380508.600993963"/>
    <n v="0.47199999999999998"/>
    <s v="#REF!"/>
    <n v="0.66"/>
    <e v="#VALUE!"/>
    <s v="LOW"/>
    <s v="SUPER LOW"/>
    <n v="0.60850000000000004"/>
    <x v="1"/>
  </r>
  <r>
    <s v="A17"/>
    <s v="BALI"/>
    <s v="A17"/>
    <s v="B280"/>
    <s v="KARANGASEM"/>
    <s v="B280"/>
    <x v="2"/>
    <s v="Bali"/>
    <x v="177"/>
    <x v="1"/>
    <n v="8"/>
    <n v="75"/>
    <n v="3"/>
    <n v="521954"/>
    <n v="0.71399999999999997"/>
    <n v="154752"/>
    <n v="839.54"/>
    <n v="622"/>
    <n v="0.68400000000000005"/>
    <n v="9525"/>
    <n v="18248734.562815879"/>
    <n v="0.57999999999999996"/>
    <s v="#REF!"/>
    <n v="0.496"/>
    <e v="#VALUE!"/>
    <s v="LOW"/>
    <s v="SUPER LOW"/>
    <n v="0.6069"/>
    <x v="1"/>
  </r>
  <r>
    <s v="A17"/>
    <s v="BALI"/>
    <s v="A17"/>
    <s v="B281"/>
    <s v="BULELENG"/>
    <s v="B281"/>
    <x v="2"/>
    <s v="Bali"/>
    <x v="178"/>
    <x v="1"/>
    <n v="9"/>
    <n v="129"/>
    <n v="19"/>
    <n v="826613"/>
    <n v="0.80600000000000005"/>
    <n v="248920"/>
    <n v="1364.73"/>
    <n v="606"/>
    <n v="0.67600000000000005"/>
    <n v="19960"/>
    <n v="24146728.880382959"/>
    <n v="0.56999999999999995"/>
    <s v="#REF!"/>
    <n v="0.93600000000000005"/>
    <e v="#VALUE!"/>
    <s v="LOW"/>
    <s v="LOW"/>
    <n v="0.8075"/>
    <x v="3"/>
  </r>
  <r>
    <s v="A17"/>
    <s v="BALI"/>
    <s v="A17"/>
    <s v="B282"/>
    <s v="KOTA DENPASAR"/>
    <s v="B282"/>
    <x v="2"/>
    <s v="Bali"/>
    <x v="179"/>
    <x v="1"/>
    <n v="4"/>
    <n v="27"/>
    <n v="16"/>
    <n v="652239"/>
    <n v="0.75600000000000001"/>
    <n v="169096"/>
    <n v="127.78"/>
    <n v="5104"/>
    <n v="0.93600000000000005"/>
    <n v="30291"/>
    <n v="46441565.131799847"/>
    <n v="0.58599999999999997"/>
    <s v="#REF!"/>
    <n v="0.92600000000000005"/>
    <e v="#VALUE!"/>
    <s v="HIGH"/>
    <s v="LOW"/>
    <n v="0.91890000000000005"/>
    <x v="2"/>
  </r>
  <r>
    <s v="A18"/>
    <s v="NUSA TENGGARA BARAT"/>
    <s v="A18"/>
    <s v="B283"/>
    <s v="LOMBOK BARAT"/>
    <s v="B283"/>
    <x v="2"/>
    <s v="Mataram"/>
    <x v="180"/>
    <x v="1"/>
    <n v="10"/>
    <n v="119"/>
    <n v="3"/>
    <n v="724875"/>
    <n v="0.77200000000000002"/>
    <n v="239757"/>
    <n v="896.56"/>
    <n v="809"/>
    <n v="0.73399999999999999"/>
    <n v="9796"/>
    <n v="13514054.147266772"/>
    <n v="0.496"/>
    <s v="#REF!"/>
    <n v="0.68600000000000005"/>
    <e v="#VALUE!"/>
    <s v="LOW"/>
    <s v="SUPER LOW"/>
    <n v="0.72189999999999999"/>
    <x v="3"/>
  </r>
  <r>
    <s v="A18"/>
    <s v="NUSA TENGGARA BARAT"/>
    <s v="A18"/>
    <s v="B284"/>
    <s v="LOMBOK TENGAH"/>
    <s v="B284"/>
    <x v="2"/>
    <s v="Mataram"/>
    <x v="181"/>
    <x v="1"/>
    <n v="12"/>
    <n v="127"/>
    <n v="12"/>
    <n v="1059042"/>
    <n v="0.85199999999999998"/>
    <n v="360128"/>
    <n v="1095.03"/>
    <n v="967"/>
    <n v="0.77"/>
    <n v="10854"/>
    <n v="10248885.313330349"/>
    <n v="0.67400000000000004"/>
    <s v="#REF!"/>
    <n v="0.45800000000000002"/>
    <e v="#VALUE!"/>
    <s v="LOW"/>
    <s v="SUPER LOW"/>
    <n v="0.65010000000000001"/>
    <x v="1"/>
  </r>
  <r>
    <s v="A18"/>
    <s v="NUSA TENGGARA BARAT"/>
    <s v="A18"/>
    <s v="B285"/>
    <s v="LOMBOK TIMUR"/>
    <s v="B285"/>
    <x v="2"/>
    <s v="Mataram"/>
    <x v="182"/>
    <x v="1"/>
    <n v="21"/>
    <n v="239"/>
    <n v="15"/>
    <n v="1334499"/>
    <n v="0.90800000000000003"/>
    <n v="456707"/>
    <n v="1230.76"/>
    <n v="1084"/>
    <n v="0.79800000000000004"/>
    <n v="12535"/>
    <n v="9393038.1364092436"/>
    <n v="0.64400000000000002"/>
    <s v="#REF!"/>
    <n v="0.38200000000000001"/>
    <e v="#VALUE!"/>
    <s v="LOW"/>
    <s v="SUPER LOW"/>
    <n v="0.63829999999999998"/>
    <x v="1"/>
  </r>
  <r>
    <s v="A18"/>
    <s v="NUSA TENGGARA BARAT"/>
    <s v="A18"/>
    <s v="B286"/>
    <s v="SUMBAWA"/>
    <s v="B286"/>
    <x v="2"/>
    <s v="Sumbawa Besar"/>
    <x v="183"/>
    <x v="1"/>
    <n v="24"/>
    <n v="157"/>
    <n v="8"/>
    <n v="519061"/>
    <n v="0.71199999999999997"/>
    <n v="158752"/>
    <n v="6643.98"/>
    <n v="78"/>
    <n v="0.35599999999999998"/>
    <n v="8959"/>
    <n v="17260013.755608685"/>
    <n v="0.55000000000000004"/>
    <s v="#REF!"/>
    <n v="0.33400000000000002"/>
    <e v="#VALUE!"/>
    <s v="SUPER LOW"/>
    <s v="SUPER LOW"/>
    <n v="0.43509999999999999"/>
    <x v="0"/>
  </r>
  <r>
    <s v="A18"/>
    <s v="NUSA TENGGARA BARAT"/>
    <s v="A18"/>
    <s v="B287"/>
    <s v="DOMPU"/>
    <s v="B287"/>
    <x v="2"/>
    <s v="Bima"/>
    <x v="184"/>
    <x v="1"/>
    <n v="8"/>
    <n v="72"/>
    <n v="9"/>
    <n v="241836"/>
    <n v="0.42799999999999999"/>
    <n v="76983"/>
    <n v="2391.54"/>
    <n v="101"/>
    <n v="0.41799999999999998"/>
    <n v="4356"/>
    <n v="18012206.619361881"/>
    <n v="0.60199999999999998"/>
    <s v="#REF!"/>
    <n v="0.3"/>
    <e v="#VALUE!"/>
    <s v="SUPER LOW"/>
    <s v="SUPER LOW"/>
    <n v="0.3674"/>
    <x v="0"/>
  </r>
  <r>
    <s v="A18"/>
    <s v="NUSA TENGGARA BARAT"/>
    <s v="A18"/>
    <s v="B288"/>
    <s v="BIMA"/>
    <s v="B288"/>
    <x v="2"/>
    <s v="Bima"/>
    <x v="184"/>
    <x v="1"/>
    <n v="18"/>
    <n v="191"/>
    <n v="0"/>
    <n v="532789"/>
    <n v="0.71799999999999997"/>
    <n v="165573"/>
    <n v="3405.63"/>
    <n v="156"/>
    <n v="0.504"/>
    <n v="7096"/>
    <n v="13318593.289275868"/>
    <n v="0.52800000000000002"/>
    <s v="#REF!"/>
    <n v="0.23799999999999999"/>
    <e v="#VALUE!"/>
    <s v="SUPER LOW"/>
    <s v="SUPER LOW"/>
    <n v="0.43780000000000002"/>
    <x v="0"/>
  </r>
  <r>
    <s v="A18"/>
    <s v="NUSA TENGGARA BARAT"/>
    <s v="A18"/>
    <s v="B289"/>
    <s v="SUMBAWA BARAT"/>
    <s v="B289"/>
    <x v="2"/>
    <s v="N"/>
    <x v="0"/>
    <x v="0"/>
    <n v="8"/>
    <n v="57"/>
    <n v="7"/>
    <n v="143633"/>
    <n v="0.22"/>
    <n v="44027"/>
    <n v="1849.02"/>
    <n v="78"/>
    <n v="0.35599999999999998"/>
    <n v="24563"/>
    <n v="171012232.5649398"/>
    <n v="0.50800000000000001"/>
    <s v="#REF!"/>
    <n v="0.72799999999999998"/>
    <e v="#VALUE!"/>
    <s v="SUPER LOW"/>
    <s v="SUPER HIGH"/>
    <n v="0.4894"/>
    <x v="0"/>
  </r>
  <r>
    <s v="A18"/>
    <s v="NUSA TENGGARA BARAT"/>
    <s v="A18"/>
    <s v="B290"/>
    <s v="LOMBOK UTARA"/>
    <s v="B290"/>
    <x v="2"/>
    <s v="Mataram"/>
    <x v="185"/>
    <x v="1"/>
    <n v="5"/>
    <n v="33"/>
    <n v="0"/>
    <n v="252949"/>
    <n v="0.45"/>
    <n v="82453"/>
    <n v="776.25"/>
    <n v="326"/>
    <n v="0.61599999999999999"/>
    <n v="3111"/>
    <n v="12298921.917066287"/>
    <n v="0.53"/>
    <s v="#REF!"/>
    <n v="0.316"/>
    <e v="#VALUE!"/>
    <s v="LOW"/>
    <s v="SUPER LOW"/>
    <n v="0.4395"/>
    <x v="0"/>
  </r>
  <r>
    <s v="A18"/>
    <s v="NUSA TENGGARA BARAT"/>
    <s v="A18"/>
    <s v="B291"/>
    <s v="KOTA MATARAM"/>
    <s v="B291"/>
    <x v="2"/>
    <s v="Mataram"/>
    <x v="186"/>
    <x v="1"/>
    <n v="6"/>
    <n v="0"/>
    <n v="50"/>
    <n v="441561"/>
    <n v="0.67400000000000004"/>
    <n v="135374"/>
    <n v="61.3"/>
    <n v="7203"/>
    <n v="0.95399999999999996"/>
    <n v="11541"/>
    <n v="26136819.148430228"/>
    <n v="0.61799999999999999"/>
    <s v="#REF!"/>
    <n v="0.96"/>
    <e v="#VALUE!"/>
    <s v="HIGH"/>
    <s v="LOW"/>
    <n v="0.8831"/>
    <x v="2"/>
  </r>
  <r>
    <s v="A18"/>
    <s v="NUSA TENGGARA BARAT"/>
    <s v="A18"/>
    <s v="B292"/>
    <s v="KOTA BIMA"/>
    <s v="B292"/>
    <x v="2"/>
    <s v="Bima"/>
    <x v="184"/>
    <x v="1"/>
    <n v="5"/>
    <n v="0"/>
    <n v="41"/>
    <n v="155140"/>
    <n v="0.25"/>
    <n v="48595"/>
    <n v="222.25"/>
    <n v="698"/>
    <n v="0.7"/>
    <n v="2580"/>
    <n v="16630140.518241586"/>
    <n v="0.61599999999999999"/>
    <s v="#REF!"/>
    <n v="0.65400000000000003"/>
    <e v="#VALUE!"/>
    <s v="LOW"/>
    <s v="SUPER LOW"/>
    <n v="0.56679999999999997"/>
    <x v="1"/>
  </r>
  <r>
    <s v="A19"/>
    <s v="NUSA TENGGARA TIMUR"/>
    <s v="A19"/>
    <s v="B293"/>
    <s v="SUMBA BARAT"/>
    <s v="B293"/>
    <x v="2"/>
    <s v="N"/>
    <x v="0"/>
    <x v="0"/>
    <n v="6"/>
    <n v="63"/>
    <n v="11"/>
    <n v="149496"/>
    <n v="0.23200000000000001"/>
    <n v="35898"/>
    <n v="2183.1799999999998"/>
    <n v="68"/>
    <n v="0.30399999999999999"/>
    <n v="1242"/>
    <n v="8307914.5930325892"/>
    <n v="0.61"/>
    <s v="#REF!"/>
    <n v="0.10199999999999999"/>
    <e v="#VALUE!"/>
    <s v="SUPER LOW"/>
    <s v="SUPER LOW"/>
    <n v="0.1951"/>
    <x v="0"/>
  </r>
  <r>
    <s v="A19"/>
    <s v="NUSA TENGGARA TIMUR"/>
    <s v="A19"/>
    <s v="B294"/>
    <s v="SUMBA TIMUR"/>
    <s v="B294"/>
    <x v="2"/>
    <s v="N"/>
    <x v="0"/>
    <x v="0"/>
    <n v="22"/>
    <n v="140"/>
    <n v="16"/>
    <n v="248864"/>
    <n v="0.436"/>
    <n v="64845"/>
    <n v="7000.5"/>
    <n v="36"/>
    <n v="0.156"/>
    <n v="3440"/>
    <n v="13822810.852513824"/>
    <n v="0.55400000000000005"/>
    <s v="#REF!"/>
    <n v="0.35599999999999998"/>
    <e v="#VALUE!"/>
    <s v="SUPER LOW"/>
    <s v="SUPER LOW"/>
    <n v="0.316"/>
    <x v="0"/>
  </r>
  <r>
    <s v="A19"/>
    <s v="NUSA TENGGARA TIMUR"/>
    <s v="A19"/>
    <s v="B295"/>
    <s v="KUPANG"/>
    <s v="B295"/>
    <x v="2"/>
    <s v="Kupang"/>
    <x v="187"/>
    <x v="1"/>
    <n v="24"/>
    <n v="160"/>
    <n v="17"/>
    <n v="382402"/>
    <n v="0.61199999999999999"/>
    <n v="93309"/>
    <n v="5434.76"/>
    <n v="70"/>
    <n v="0.318"/>
    <n v="4167"/>
    <n v="10896909.534991972"/>
    <n v="0.54"/>
    <s v="#REF!"/>
    <n v="0.128"/>
    <e v="#VALUE!"/>
    <s v="SUPER LOW"/>
    <s v="SUPER LOW"/>
    <n v="0.30599999999999999"/>
    <x v="0"/>
  </r>
  <r>
    <s v="A19"/>
    <s v="NUSA TENGGARA TIMUR"/>
    <s v="A19"/>
    <s v="B296"/>
    <s v="TIMOR TENGAH SELATAN"/>
    <s v="B296"/>
    <x v="2"/>
    <s v="Kupang"/>
    <x v="188"/>
    <x v="1"/>
    <n v="32"/>
    <n v="265"/>
    <n v="12"/>
    <n v="469714"/>
    <n v="0.69199999999999995"/>
    <n v="116183"/>
    <n v="3947"/>
    <n v="119"/>
    <n v="0.46200000000000002"/>
    <n v="4120"/>
    <n v="8771294.8730504084"/>
    <n v="0.57599999999999996"/>
    <s v="#REF!"/>
    <n v="7.8E-2"/>
    <e v="#VALUE!"/>
    <s v="SUPER LOW"/>
    <s v="SUPER LOW"/>
    <n v="0.34670000000000001"/>
    <x v="0"/>
  </r>
  <r>
    <s v="A19"/>
    <s v="NUSA TENGGARA TIMUR"/>
    <s v="A19"/>
    <s v="B297"/>
    <s v="TIMOR TENGAH UTARA"/>
    <s v="B297"/>
    <x v="2"/>
    <s v="N"/>
    <x v="0"/>
    <x v="0"/>
    <n v="24"/>
    <n v="160"/>
    <n v="33"/>
    <n v="267947"/>
    <n v="0.47199999999999998"/>
    <n v="70788"/>
    <n v="2669.7"/>
    <n v="100"/>
    <n v="0.41599999999999998"/>
    <n v="2503"/>
    <n v="9341399.6051457934"/>
    <n v="0.54200000000000004"/>
    <s v="#REF!"/>
    <n v="5.3999999999999999E-2"/>
    <e v="#VALUE!"/>
    <s v="SUPER LOW"/>
    <s v="SUPER LOW"/>
    <n v="0.2671"/>
    <x v="0"/>
  </r>
  <r>
    <s v="A19"/>
    <s v="NUSA TENGGARA TIMUR"/>
    <s v="A19"/>
    <s v="B298"/>
    <s v="BELU"/>
    <s v="B298"/>
    <x v="2"/>
    <s v="N"/>
    <x v="0"/>
    <x v="0"/>
    <n v="12"/>
    <n v="69"/>
    <n v="12"/>
    <n v="227203"/>
    <n v="0.39400000000000002"/>
    <n v="58221"/>
    <n v="1284.97"/>
    <n v="177"/>
    <n v="0.53"/>
    <n v="2511"/>
    <n v="11051790.689383503"/>
    <n v="0.59799999999999998"/>
    <s v="#REF!"/>
    <n v="0.11600000000000001"/>
    <e v="#VALUE!"/>
    <s v="SUPER LOW"/>
    <s v="SUPER LOW"/>
    <n v="0.30969999999999998"/>
    <x v="0"/>
  </r>
  <r>
    <s v="A19"/>
    <s v="NUSA TENGGARA TIMUR"/>
    <s v="A19"/>
    <s v="B299"/>
    <s v="ALOR"/>
    <s v="B299"/>
    <x v="2"/>
    <s v="N"/>
    <x v="0"/>
    <x v="0"/>
    <n v="17"/>
    <n v="158"/>
    <n v="17"/>
    <n v="219510"/>
    <n v="0.38"/>
    <n v="58584"/>
    <n v="2864.6"/>
    <n v="77"/>
    <n v="0.35"/>
    <n v="1727"/>
    <n v="7867523.11967564"/>
    <n v="0.61399999999999999"/>
    <s v="#REF!"/>
    <n v="7.3999999999999996E-2"/>
    <e v="#VALUE!"/>
    <s v="SUPER LOW"/>
    <s v="SUPER LOW"/>
    <n v="0.23330000000000001"/>
    <x v="0"/>
  </r>
  <r>
    <s v="A19"/>
    <s v="NUSA TENGGARA TIMUR"/>
    <s v="A19"/>
    <s v="B300"/>
    <s v="LEMBATA"/>
    <s v="B300"/>
    <x v="2"/>
    <s v="N"/>
    <x v="0"/>
    <x v="0"/>
    <n v="9"/>
    <n v="144"/>
    <n v="7"/>
    <n v="140954"/>
    <n v="0.214"/>
    <n v="40560"/>
    <n v="1266"/>
    <n v="111"/>
    <n v="0.44800000000000001"/>
    <n v="1006"/>
    <n v="7137080.1821870962"/>
    <n v="0.64"/>
    <s v="#REF!"/>
    <n v="9.8000000000000004E-2"/>
    <e v="#VALUE!"/>
    <s v="SUPER LOW"/>
    <s v="SUPER LOW"/>
    <n v="0.23200000000000001"/>
    <x v="0"/>
  </r>
  <r>
    <s v="A19"/>
    <s v="NUSA TENGGARA TIMUR"/>
    <s v="A19"/>
    <s v="B301"/>
    <s v="FLORES TIMUR"/>
    <s v="B301"/>
    <x v="2"/>
    <s v="N"/>
    <x v="0"/>
    <x v="0"/>
    <n v="19"/>
    <n v="229"/>
    <n v="21"/>
    <n v="285306"/>
    <n v="0.498"/>
    <n v="78565"/>
    <n v="1813.2"/>
    <n v="157"/>
    <n v="0.50600000000000001"/>
    <n v="3055"/>
    <n v="10707801.448269578"/>
    <n v="0.66600000000000004"/>
    <s v="#REF!"/>
    <n v="0.14000000000000001"/>
    <e v="#VALUE!"/>
    <s v="SUPER LOW"/>
    <s v="SUPER LOW"/>
    <n v="0.33929999999999999"/>
    <x v="0"/>
  </r>
  <r>
    <s v="A19"/>
    <s v="NUSA TENGGARA TIMUR"/>
    <s v="A19"/>
    <s v="B302"/>
    <s v="SIKKA"/>
    <s v="B302"/>
    <x v="2"/>
    <s v="N"/>
    <x v="0"/>
    <x v="0"/>
    <n v="21"/>
    <n v="147"/>
    <n v="13"/>
    <n v="326992"/>
    <n v="0.56000000000000005"/>
    <n v="98541"/>
    <n v="1731.9"/>
    <n v="189"/>
    <n v="0.53800000000000003"/>
    <n v="2859"/>
    <n v="8743333.170230465"/>
    <n v="0.56000000000000005"/>
    <s v="#REF!"/>
    <n v="0.188"/>
    <e v="#VALUE!"/>
    <s v="SUPER LOW"/>
    <s v="SUPER LOW"/>
    <n v="0.38600000000000001"/>
    <x v="0"/>
  </r>
  <r>
    <s v="A19"/>
    <s v="NUSA TENGGARA TIMUR"/>
    <s v="A19"/>
    <s v="B303"/>
    <s v="ENDE"/>
    <s v="B303"/>
    <x v="2"/>
    <s v="N"/>
    <x v="0"/>
    <x v="0"/>
    <n v="21"/>
    <n v="255"/>
    <n v="23"/>
    <n v="276852"/>
    <n v="0.48599999999999999"/>
    <n v="71414"/>
    <n v="2046.5"/>
    <n v="135"/>
    <n v="0.48"/>
    <n v="3568"/>
    <n v="12887752.300868334"/>
    <n v="0.51"/>
    <s v="#REF!"/>
    <n v="0.31"/>
    <e v="#VALUE!"/>
    <s v="SUPER LOW"/>
    <s v="SUPER LOW"/>
    <n v="0.40500000000000003"/>
    <x v="0"/>
  </r>
  <r>
    <s v="A19"/>
    <s v="NUSA TENGGARA TIMUR"/>
    <s v="A19"/>
    <s v="B304"/>
    <s v="NGADA"/>
    <s v="B304"/>
    <x v="2"/>
    <s v="N"/>
    <x v="0"/>
    <x v="0"/>
    <n v="12"/>
    <n v="135"/>
    <n v="16"/>
    <n v="168906"/>
    <n v="0.28000000000000003"/>
    <n v="38733"/>
    <n v="1645.88"/>
    <n v="103"/>
    <n v="0.42399999999999999"/>
    <n v="1991"/>
    <n v="11787621.517293641"/>
    <n v="0.56200000000000006"/>
    <s v="#REF!"/>
    <n v="0.28000000000000003"/>
    <e v="#VALUE!"/>
    <s v="SUPER LOW"/>
    <s v="SUPER LOW"/>
    <n v="0.32319999999999999"/>
    <x v="0"/>
  </r>
  <r>
    <s v="A19"/>
    <s v="NUSA TENGGARA TIMUR"/>
    <s v="A19"/>
    <s v="B305"/>
    <s v="MANGGARAI"/>
    <s v="B305"/>
    <x v="2"/>
    <s v="Labuan Bajo"/>
    <x v="189"/>
    <x v="1"/>
    <n v="12"/>
    <n v="145"/>
    <n v="26"/>
    <n v="325530"/>
    <n v="0.55600000000000005"/>
    <n v="86984"/>
    <n v="2096.44"/>
    <n v="155"/>
    <n v="0.502"/>
    <n v="2603"/>
    <n v="7996190.8272663048"/>
    <n v="0.48799999999999999"/>
    <s v="#REF!"/>
    <n v="8.7999999999999995E-2"/>
    <e v="#VALUE!"/>
    <s v="SUPER LOW"/>
    <s v="SUPER LOW"/>
    <n v="0.32919999999999999"/>
    <x v="0"/>
  </r>
  <r>
    <s v="A19"/>
    <s v="NUSA TENGGARA TIMUR"/>
    <s v="A19"/>
    <s v="B306"/>
    <s v="ROTE NDAO"/>
    <s v="B306"/>
    <x v="2"/>
    <s v="N"/>
    <x v="0"/>
    <x v="0"/>
    <n v="10"/>
    <n v="112"/>
    <n v="7"/>
    <n v="148862"/>
    <n v="0.23"/>
    <n v="39311"/>
    <n v="1280"/>
    <n v="116"/>
    <n v="0.45400000000000001"/>
    <n v="1645"/>
    <n v="11050503.150568984"/>
    <n v="0.66800000000000004"/>
    <s v="#REF!"/>
    <n v="6.8000000000000005E-2"/>
    <e v="#VALUE!"/>
    <s v="SUPER LOW"/>
    <s v="SUPER LOW"/>
    <n v="0.2243"/>
    <x v="0"/>
  </r>
  <r>
    <s v="A19"/>
    <s v="NUSA TENGGARA TIMUR"/>
    <s v="A19"/>
    <s v="B307"/>
    <s v="MANGGARAI BARAT"/>
    <s v="B307"/>
    <x v="2"/>
    <s v="Labuan Bajo"/>
    <x v="190"/>
    <x v="1"/>
    <n v="12"/>
    <n v="164"/>
    <n v="5"/>
    <n v="266336"/>
    <n v="0.46800000000000003"/>
    <n v="70346"/>
    <n v="2397.0300000000002"/>
    <n v="111"/>
    <n v="0.44800000000000001"/>
    <n v="1923"/>
    <n v="7220203.0517842118"/>
    <n v="0.57799999999999996"/>
    <s v="#REF!"/>
    <n v="0.112"/>
    <e v="#VALUE!"/>
    <s v="SUPER LOW"/>
    <s v="SUPER LOW"/>
    <n v="0.30180000000000001"/>
    <x v="0"/>
  </r>
  <r>
    <s v="A19"/>
    <s v="NUSA TENGGARA TIMUR"/>
    <s v="A19"/>
    <s v="B308"/>
    <s v="SUMBA TENGAH"/>
    <s v="B308"/>
    <x v="2"/>
    <s v="N"/>
    <x v="0"/>
    <x v="0"/>
    <n v="5"/>
    <n v="65"/>
    <n v="0"/>
    <n v="88478"/>
    <n v="0.08"/>
    <n v="21102"/>
    <n v="1868.74"/>
    <n v="47"/>
    <n v="0.214"/>
    <n v="649"/>
    <n v="7335156.7621329594"/>
    <n v="0.65200000000000002"/>
    <s v="#REF!"/>
    <n v="4.5999999999999999E-2"/>
    <e v="#VALUE!"/>
    <s v="SUPER LOW"/>
    <s v="SUPER LOW"/>
    <n v="0.10489999999999999"/>
    <x v="0"/>
  </r>
  <r>
    <s v="A19"/>
    <s v="NUSA TENGGARA TIMUR"/>
    <s v="A19"/>
    <s v="B309"/>
    <s v="SUMBA BARAT DAYA"/>
    <s v="B309"/>
    <x v="2"/>
    <s v="N"/>
    <x v="0"/>
    <x v="0"/>
    <n v="11"/>
    <n v="173"/>
    <n v="2"/>
    <n v="317000"/>
    <n v="0.54"/>
    <n v="74771"/>
    <n v="1480.46"/>
    <n v="214"/>
    <n v="0.56799999999999995"/>
    <n v="1991"/>
    <n v="6280757.0977917975"/>
    <n v="0.47799999999999998"/>
    <s v="#REF!"/>
    <n v="0.06"/>
    <e v="#VALUE!"/>
    <s v="LOW"/>
    <s v="SUPER LOW"/>
    <n v="0.33239999999999997"/>
    <x v="0"/>
  </r>
  <r>
    <s v="A19"/>
    <s v="NUSA TENGGARA TIMUR"/>
    <s v="A19"/>
    <s v="B310"/>
    <s v="NAGEKEO"/>
    <s v="B310"/>
    <x v="2"/>
    <s v="N"/>
    <x v="0"/>
    <x v="0"/>
    <n v="7"/>
    <n v="97"/>
    <n v="16"/>
    <n v="165514"/>
    <n v="0.26800000000000002"/>
    <n v="39579"/>
    <n v="1416.96"/>
    <n v="117"/>
    <n v="0.45800000000000002"/>
    <n v="1196"/>
    <n v="7225974.8420073232"/>
    <n v="0.52200000000000002"/>
    <s v="#REF!"/>
    <n v="0.216"/>
    <e v="#VALUE!"/>
    <s v="SUPER LOW"/>
    <s v="SUPER LOW"/>
    <n v="0.30159999999999998"/>
    <x v="0"/>
  </r>
  <r>
    <s v="A19"/>
    <s v="NUSA TENGGARA TIMUR"/>
    <s v="A19"/>
    <s v="B311"/>
    <s v="MANGGARAI TIMUR"/>
    <s v="B311"/>
    <x v="2"/>
    <s v="N"/>
    <x v="0"/>
    <x v="0"/>
    <n v="9"/>
    <n v="159"/>
    <n v="17"/>
    <n v="276115"/>
    <n v="0.48399999999999999"/>
    <n v="76347"/>
    <n v="2642.93"/>
    <n v="104"/>
    <n v="0.42599999999999999"/>
    <n v="1750"/>
    <n v="6337938.9022689825"/>
    <n v="0.69399999999999995"/>
    <s v="#REF!"/>
    <n v="0.04"/>
    <e v="#VALUE!"/>
    <s v="SUPER LOW"/>
    <s v="SUPER LOW"/>
    <n v="0.26679999999999998"/>
    <x v="0"/>
  </r>
  <r>
    <s v="A19"/>
    <s v="NUSA TENGGARA TIMUR"/>
    <s v="A19"/>
    <s v="B312"/>
    <s v="SABU RAIJUA"/>
    <s v="B312"/>
    <x v="2"/>
    <s v="N"/>
    <x v="0"/>
    <x v="0"/>
    <n v="6"/>
    <n v="58"/>
    <n v="5"/>
    <n v="93995"/>
    <n v="9.4E-2"/>
    <n v="25594"/>
    <n v="460.54"/>
    <n v="204"/>
    <n v="0.55400000000000005"/>
    <n v="678"/>
    <n v="7213149.6356189167"/>
    <n v="0.53600000000000003"/>
    <s v="#REF!"/>
    <n v="2.1999999999999999E-2"/>
    <e v="#VALUE!"/>
    <s v="LOW"/>
    <s v="SUPER LOW"/>
    <n v="0.1996"/>
    <x v="0"/>
  </r>
  <r>
    <s v="A19"/>
    <s v="NUSA TENGGARA TIMUR"/>
    <s v="A19"/>
    <s v="B313"/>
    <s v="MALAKA"/>
    <s v="B313"/>
    <x v="2"/>
    <s v="N"/>
    <x v="0"/>
    <x v="0"/>
    <n v="12"/>
    <n v="127"/>
    <n v="0"/>
    <n v="196916"/>
    <n v="0.32800000000000001"/>
    <n v="53265"/>
    <n v="1160.6300000000001"/>
    <n v="170"/>
    <n v="0.52600000000000002"/>
    <n v="1605"/>
    <n v="8150683.5401897253"/>
    <n v="0.46200000000000002"/>
    <s v="#REF!"/>
    <n v="4.2000000000000003E-2"/>
    <e v="#VALUE!"/>
    <s v="SUPER LOW"/>
    <s v="SUPER LOW"/>
    <n v="0.25869999999999999"/>
    <x v="0"/>
  </r>
  <r>
    <s v="A19"/>
    <s v="NUSA TENGGARA TIMUR"/>
    <s v="A19"/>
    <s v="B314"/>
    <s v="KOTA KUPANG"/>
    <s v="B314"/>
    <x v="2"/>
    <s v="Kupang"/>
    <x v="191"/>
    <x v="1"/>
    <n v="6"/>
    <n v="0"/>
    <n v="51"/>
    <n v="441688"/>
    <n v="0.67600000000000005"/>
    <n v="132592"/>
    <n v="26.18"/>
    <n v="16871"/>
    <n v="0.996"/>
    <n v="13827"/>
    <n v="31304903.008458458"/>
    <n v="0.60399999999999998"/>
    <s v="#REF!"/>
    <n v="0.94599999999999995"/>
    <e v="#VALUE!"/>
    <s v="SUPER HIGH"/>
    <s v="LOW"/>
    <n v="0.86380000000000001"/>
    <x v="2"/>
  </r>
  <r>
    <s v="A20"/>
    <s v="KALIMANTAN BARAT"/>
    <s v="A20"/>
    <s v="B315"/>
    <s v="SAMBAS"/>
    <s v="B315"/>
    <x v="2"/>
    <s v="Pontianak"/>
    <x v="192"/>
    <x v="0"/>
    <n v="19"/>
    <n v="193"/>
    <n v="0"/>
    <n v="639741"/>
    <n v="0.748"/>
    <n v="187092"/>
    <n v="6716.52"/>
    <n v="95"/>
    <n v="0.40200000000000002"/>
    <n v="11815"/>
    <n v="18468411.435252704"/>
    <n v="0.51600000000000001"/>
    <s v="#REF!"/>
    <n v="0.436"/>
    <e v="#VALUE!"/>
    <s v="SUPER LOW"/>
    <s v="SUPER LOW"/>
    <n v="0.50380000000000003"/>
    <x v="1"/>
  </r>
  <r>
    <s v="A20"/>
    <s v="KALIMANTAN BARAT"/>
    <s v="A20"/>
    <s v="B316"/>
    <s v="BENGKAYANG"/>
    <s v="B316"/>
    <x v="2"/>
    <s v="Pontianak"/>
    <x v="193"/>
    <x v="0"/>
    <n v="17"/>
    <n v="122"/>
    <n v="2"/>
    <n v="289688"/>
    <n v="0.504"/>
    <n v="80584"/>
    <n v="5075.4799999999996"/>
    <n v="57"/>
    <n v="0.27600000000000002"/>
    <n v="4889"/>
    <n v="16876777.77470934"/>
    <n v="0.63800000000000001"/>
    <s v="#REF!"/>
    <n v="0.34"/>
    <e v="#VALUE!"/>
    <s v="SUPER LOW"/>
    <s v="SUPER LOW"/>
    <n v="0.36180000000000001"/>
    <x v="0"/>
  </r>
  <r>
    <s v="A20"/>
    <s v="KALIMANTAN BARAT"/>
    <s v="A20"/>
    <s v="B317"/>
    <s v="LANDAK"/>
    <s v="B317"/>
    <x v="2"/>
    <s v="Pontianak"/>
    <x v="194"/>
    <x v="0"/>
    <n v="13"/>
    <n v="156"/>
    <n v="0"/>
    <n v="404155"/>
    <n v="0.624"/>
    <n v="109263"/>
    <n v="8915.1"/>
    <n v="45"/>
    <n v="0.20200000000000001"/>
    <n v="6068"/>
    <n v="15014041.642439162"/>
    <n v="0.62"/>
    <s v="#REF!"/>
    <n v="0.11600000000000001"/>
    <e v="#VALUE!"/>
    <s v="SUPER LOW"/>
    <s v="SUPER LOW"/>
    <n v="0.26879999999999998"/>
    <x v="0"/>
  </r>
  <r>
    <s v="A20"/>
    <s v="KALIMANTAN BARAT"/>
    <s v="A20"/>
    <s v="B318"/>
    <s v="MEMPAWAH"/>
    <s v="B318"/>
    <x v="2"/>
    <s v="Pontianak"/>
    <x v="195"/>
    <x v="0"/>
    <n v="9"/>
    <n v="60"/>
    <n v="7"/>
    <n v="307846"/>
    <n v="0.52800000000000002"/>
    <n v="88158"/>
    <n v="2797.88"/>
    <n v="110"/>
    <n v="0.44"/>
    <n v="4426"/>
    <n v="14377318.529394569"/>
    <n v="0.58199999999999996"/>
    <s v="#REF!"/>
    <n v="0.156"/>
    <e v="#VALUE!"/>
    <s v="SUPER LOW"/>
    <s v="SUPER LOW"/>
    <n v="0.3342"/>
    <x v="0"/>
  </r>
  <r>
    <s v="A20"/>
    <s v="KALIMANTAN BARAT"/>
    <s v="A20"/>
    <s v="B319"/>
    <s v="SANGGAU"/>
    <s v="B319"/>
    <x v="2"/>
    <s v="N"/>
    <x v="0"/>
    <x v="0"/>
    <n v="15"/>
    <n v="163"/>
    <n v="6"/>
    <n v="489409"/>
    <n v="0.7"/>
    <n v="144195"/>
    <n v="12857.8"/>
    <n v="38"/>
    <n v="0.16600000000000001"/>
    <n v="11639"/>
    <n v="23781744.920914818"/>
    <n v="0.61599999999999999"/>
    <s v="#REF!"/>
    <n v="0.22600000000000001"/>
    <e v="#VALUE!"/>
    <s v="SUPER LOW"/>
    <s v="LOW"/>
    <n v="0.32650000000000001"/>
    <x v="0"/>
  </r>
  <r>
    <s v="A20"/>
    <s v="KALIMANTAN BARAT"/>
    <s v="A20"/>
    <s v="B320"/>
    <s v="KETAPANG"/>
    <s v="B320"/>
    <x v="2"/>
    <s v="Pontianak"/>
    <x v="196"/>
    <x v="1"/>
    <n v="20"/>
    <n v="253"/>
    <n v="9"/>
    <n v="574966"/>
    <n v="0.72599999999999998"/>
    <n v="182934"/>
    <n v="31240.74"/>
    <n v="18"/>
    <n v="0.09"/>
    <n v="14608"/>
    <n v="25406719.70168671"/>
    <n v="0.64200000000000002"/>
    <s v="#REF!"/>
    <n v="0.34399999999999997"/>
    <e v="#VALUE!"/>
    <s v="SUPER LOW"/>
    <s v="LOW"/>
    <n v="0.36330000000000001"/>
    <x v="0"/>
  </r>
  <r>
    <s v="A20"/>
    <s v="KALIMANTAN BARAT"/>
    <s v="A20"/>
    <s v="B321"/>
    <s v="SINTANG"/>
    <s v="B321"/>
    <x v="2"/>
    <s v="N"/>
    <x v="0"/>
    <x v="0"/>
    <n v="14"/>
    <n v="390"/>
    <n v="16"/>
    <n v="423303"/>
    <n v="0.65"/>
    <n v="127736"/>
    <n v="21638.2"/>
    <n v="20"/>
    <n v="0.10199999999999999"/>
    <n v="8244"/>
    <n v="19475411.230253506"/>
    <n v="0.66200000000000003"/>
    <s v="#REF!"/>
    <n v="0.26400000000000001"/>
    <e v="#VALUE!"/>
    <s v="SUPER LOW"/>
    <s v="SUPER LOW"/>
    <n v="0.31190000000000001"/>
    <x v="0"/>
  </r>
  <r>
    <s v="A20"/>
    <s v="KALIMANTAN BARAT"/>
    <s v="A20"/>
    <s v="B322"/>
    <s v="KAPUAS HULU"/>
    <s v="B322"/>
    <x v="2"/>
    <s v="N"/>
    <x v="0"/>
    <x v="0"/>
    <n v="23"/>
    <n v="278"/>
    <n v="4"/>
    <n v="258225"/>
    <n v="0.45800000000000002"/>
    <n v="82777"/>
    <n v="29842"/>
    <n v="9"/>
    <n v="4.3999999999999997E-2"/>
    <n v="5581"/>
    <n v="21612934.456384938"/>
    <n v="0.67200000000000004"/>
    <s v="#REF!"/>
    <n v="9.4E-2"/>
    <e v="#VALUE!"/>
    <s v="SUPER LOW"/>
    <s v="SUPER LOW"/>
    <n v="0.17"/>
    <x v="0"/>
  </r>
  <r>
    <s v="A20"/>
    <s v="KALIMANTAN BARAT"/>
    <s v="A20"/>
    <s v="B323"/>
    <s v="SEKADAU"/>
    <s v="B323"/>
    <x v="2"/>
    <s v="N"/>
    <x v="0"/>
    <x v="0"/>
    <n v="7"/>
    <n v="87"/>
    <n v="0"/>
    <n v="215670"/>
    <n v="0.372"/>
    <n v="63133"/>
    <n v="5444.2"/>
    <n v="40"/>
    <n v="0.17399999999999999"/>
    <n v="3637"/>
    <n v="16863726.990309268"/>
    <n v="0.59399999999999997"/>
    <s v="#REF!"/>
    <n v="0.124"/>
    <e v="#VALUE!"/>
    <s v="SUPER LOW"/>
    <s v="SUPER LOW"/>
    <n v="0.20100000000000001"/>
    <x v="0"/>
  </r>
  <r>
    <s v="A20"/>
    <s v="KALIMANTAN BARAT"/>
    <s v="A20"/>
    <s v="B324"/>
    <s v="MELAWI"/>
    <s v="B324"/>
    <x v="2"/>
    <s v="N"/>
    <x v="0"/>
    <x v="0"/>
    <n v="11"/>
    <n v="169"/>
    <n v="0"/>
    <n v="209069"/>
    <n v="0.35799999999999998"/>
    <n v="67147"/>
    <n v="10640.8"/>
    <n v="20"/>
    <n v="0.10199999999999999"/>
    <n v="2943"/>
    <n v="14076692.383854134"/>
    <n v="0.48599999999999999"/>
    <s v="#REF!"/>
    <n v="0.23200000000000001"/>
    <e v="#VALUE!"/>
    <s v="SUPER LOW"/>
    <s v="SUPER LOW"/>
    <n v="0.22450000000000001"/>
    <x v="0"/>
  </r>
  <r>
    <s v="A20"/>
    <s v="KALIMANTAN BARAT"/>
    <s v="A20"/>
    <s v="B325"/>
    <s v="KAYONG UTARA"/>
    <s v="B325"/>
    <x v="2"/>
    <s v="N"/>
    <x v="0"/>
    <x v="0"/>
    <n v="6"/>
    <n v="43"/>
    <n v="0"/>
    <n v="128009"/>
    <n v="0.17399999999999999"/>
    <n v="38261"/>
    <n v="4568.26"/>
    <n v="28"/>
    <n v="0.124"/>
    <n v="2185"/>
    <n v="17069112.328039434"/>
    <n v="0.622"/>
    <s v="#REF!"/>
    <n v="0.16800000000000001"/>
    <e v="#VALUE!"/>
    <s v="SUPER LOW"/>
    <s v="SUPER LOW"/>
    <n v="0.15629999999999999"/>
    <x v="0"/>
  </r>
  <r>
    <s v="A20"/>
    <s v="KALIMANTAN BARAT"/>
    <s v="A20"/>
    <s v="B326"/>
    <s v="KUBU RAYA"/>
    <s v="B326"/>
    <x v="2"/>
    <s v="Pontianak"/>
    <x v="195"/>
    <x v="1"/>
    <n v="9"/>
    <n v="117"/>
    <n v="0"/>
    <n v="610212"/>
    <n v="0.73799999999999999"/>
    <n v="178221"/>
    <n v="6958.22"/>
    <n v="88"/>
    <n v="0.38600000000000001"/>
    <n v="15418"/>
    <n v="25266628.647093143"/>
    <n v="0.626"/>
    <s v="#REF!"/>
    <n v="0.25600000000000001"/>
    <e v="#VALUE!"/>
    <s v="SUPER LOW"/>
    <s v="LOW"/>
    <n v="0.41549999999999998"/>
    <x v="0"/>
  </r>
  <r>
    <s v="A20"/>
    <s v="KALIMANTAN BARAT"/>
    <s v="A20"/>
    <s v="B327"/>
    <s v="KOTA PONTIANAK"/>
    <s v="B327"/>
    <x v="2"/>
    <s v="Pontianak"/>
    <x v="197"/>
    <x v="1"/>
    <n v="6"/>
    <n v="0"/>
    <n v="29"/>
    <n v="672440"/>
    <n v="0.76600000000000001"/>
    <n v="196611"/>
    <n v="107.8"/>
    <n v="6238"/>
    <n v="0.95"/>
    <n v="21806"/>
    <n v="32428172.030218311"/>
    <n v="0.59199999999999997"/>
    <s v="#REF!"/>
    <n v="0.996"/>
    <e v="#VALUE!"/>
    <s v="HIGH"/>
    <s v="LOW"/>
    <n v="0.89770000000000005"/>
    <x v="2"/>
  </r>
  <r>
    <s v="A20"/>
    <s v="KALIMANTAN BARAT"/>
    <s v="A20"/>
    <s v="B328"/>
    <s v="KOTA SINGKAWANG"/>
    <s v="B328"/>
    <x v="2"/>
    <s v="Pontianak"/>
    <x v="198"/>
    <x v="1"/>
    <n v="5"/>
    <n v="0"/>
    <n v="26"/>
    <n v="239260"/>
    <n v="0.42"/>
    <n v="68648"/>
    <n v="504"/>
    <n v="475"/>
    <n v="0.65"/>
    <n v="5931"/>
    <n v="24788932.542004514"/>
    <n v="0.60799999999999998"/>
    <s v="#REF!"/>
    <n v="0.75800000000000001"/>
    <e v="#VALUE!"/>
    <s v="LOW"/>
    <s v="LOW"/>
    <n v="0.6411"/>
    <x v="1"/>
  </r>
  <r>
    <s v="A21"/>
    <s v="KALIMANTAN TENGAH"/>
    <s v="A21"/>
    <s v="B329"/>
    <s v="KOTAWARINGIN BARAT"/>
    <s v="B329"/>
    <x v="2"/>
    <s v="Palangkaraya"/>
    <x v="199"/>
    <x v="1"/>
    <n v="6"/>
    <n v="81"/>
    <n v="13"/>
    <n v="266779"/>
    <n v="0.47"/>
    <n v="85851"/>
    <n v="10759"/>
    <n v="25"/>
    <n v="0.114"/>
    <n v="10700"/>
    <n v="40108104.460995801"/>
    <n v="0.68799999999999994"/>
    <s v="#REF!"/>
    <n v="0.876"/>
    <e v="#VALUE!"/>
    <s v="SUPER LOW"/>
    <s v="LOW"/>
    <n v="0.54590000000000005"/>
    <x v="1"/>
  </r>
  <r>
    <s v="A21"/>
    <s v="KALIMANTAN TENGAH"/>
    <s v="A21"/>
    <s v="B330"/>
    <s v="KOTAWARINGIN TIMUR"/>
    <s v="B330"/>
    <x v="2"/>
    <s v="Palangkaraya"/>
    <x v="200"/>
    <x v="1"/>
    <n v="17"/>
    <n v="168"/>
    <n v="17"/>
    <n v="416277"/>
    <n v="0.64400000000000002"/>
    <n v="124367"/>
    <n v="16796"/>
    <n v="25"/>
    <n v="0.114"/>
    <n v="14936"/>
    <n v="35879954.93385414"/>
    <n v="0.55200000000000005"/>
    <s v="#REF!"/>
    <n v="0.77800000000000002"/>
    <e v="#VALUE!"/>
    <s v="SUPER LOW"/>
    <s v="LOW"/>
    <n v="0.54530000000000001"/>
    <x v="1"/>
  </r>
  <r>
    <s v="A21"/>
    <s v="KALIMANTAN TENGAH"/>
    <s v="A21"/>
    <s v="B331"/>
    <s v="KAPUAS"/>
    <s v="B331"/>
    <x v="2"/>
    <s v="N"/>
    <x v="0"/>
    <x v="0"/>
    <n v="17"/>
    <n v="214"/>
    <n v="17"/>
    <n v="411004"/>
    <n v="0.63800000000000001"/>
    <n v="132132"/>
    <n v="14999"/>
    <n v="27"/>
    <n v="0.12"/>
    <n v="8842"/>
    <n v="21513172.621191032"/>
    <n v="0.64800000000000002"/>
    <s v="#REF!"/>
    <n v="0.65800000000000003"/>
    <e v="#VALUE!"/>
    <s v="SUPER LOW"/>
    <s v="SUPER LOW"/>
    <n v="0.49159999999999998"/>
    <x v="0"/>
  </r>
  <r>
    <s v="A21"/>
    <s v="KALIMANTAN TENGAH"/>
    <s v="A21"/>
    <s v="B332"/>
    <s v="BARITO SELATAN"/>
    <s v="B332"/>
    <x v="2"/>
    <s v="N"/>
    <x v="0"/>
    <x v="0"/>
    <n v="6"/>
    <n v="86"/>
    <n v="7"/>
    <n v="132129"/>
    <n v="0.188"/>
    <n v="42727"/>
    <n v="8830"/>
    <n v="15"/>
    <n v="7.8E-2"/>
    <n v="3754"/>
    <n v="28411628.030182626"/>
    <n v="0.55800000000000005"/>
    <s v="#REF!"/>
    <n v="0.70799999999999996"/>
    <e v="#VALUE!"/>
    <s v="SUPER LOW"/>
    <s v="LOW"/>
    <n v="0.38900000000000001"/>
    <x v="0"/>
  </r>
  <r>
    <s v="A21"/>
    <s v="KALIMANTAN TENGAH"/>
    <s v="A21"/>
    <s v="B333"/>
    <s v="BARITO UTARA"/>
    <s v="B333"/>
    <x v="2"/>
    <s v="N"/>
    <x v="0"/>
    <x v="0"/>
    <n v="9"/>
    <n v="93"/>
    <n v="10"/>
    <n v="157096"/>
    <n v="0.252"/>
    <n v="48761"/>
    <n v="8300"/>
    <n v="19"/>
    <n v="9.6000000000000002E-2"/>
    <n v="6009"/>
    <n v="38250496.511687115"/>
    <n v="0.67"/>
    <s v="#REF!"/>
    <n v="0.45600000000000002"/>
    <e v="#VALUE!"/>
    <s v="SUPER LOW"/>
    <s v="LOW"/>
    <n v="0.29699999999999999"/>
    <x v="0"/>
  </r>
  <r>
    <s v="A21"/>
    <s v="KALIMANTAN TENGAH"/>
    <s v="A21"/>
    <s v="B334"/>
    <s v="SUKAMARA"/>
    <s v="B334"/>
    <x v="2"/>
    <s v="N"/>
    <x v="0"/>
    <x v="0"/>
    <n v="5"/>
    <n v="29"/>
    <n v="3"/>
    <n v="62143"/>
    <n v="0.04"/>
    <n v="20074"/>
    <n v="3827"/>
    <n v="16"/>
    <n v="8.4000000000000005E-2"/>
    <n v="2382"/>
    <n v="38330946.365640536"/>
    <n v="0.63"/>
    <s v="#REF!"/>
    <n v="0.27200000000000002"/>
    <e v="#VALUE!"/>
    <s v="SUPER LOW"/>
    <s v="LOW"/>
    <n v="0.15759999999999999"/>
    <x v="0"/>
  </r>
  <r>
    <s v="A21"/>
    <s v="KALIMANTAN TENGAH"/>
    <s v="A21"/>
    <s v="B335"/>
    <s v="LAMANDAU"/>
    <s v="B335"/>
    <x v="2"/>
    <s v="Palangkaraya"/>
    <x v="201"/>
    <x v="0"/>
    <n v="8"/>
    <n v="85"/>
    <n v="3"/>
    <n v="100240"/>
    <n v="0.114"/>
    <n v="34985"/>
    <n v="6414"/>
    <n v="16"/>
    <n v="8.4000000000000005E-2"/>
    <n v="3077"/>
    <n v="30696328.810853951"/>
    <n v="0.6"/>
    <s v="#REF!"/>
    <n v="0.66600000000000004"/>
    <e v="#VALUE!"/>
    <s v="SUPER LOW"/>
    <s v="LOW"/>
    <n v="0.35339999999999999"/>
    <x v="0"/>
  </r>
  <r>
    <s v="A21"/>
    <s v="KALIMANTAN TENGAH"/>
    <s v="A21"/>
    <s v="B336"/>
    <s v="SERUYAN"/>
    <s v="B336"/>
    <x v="2"/>
    <s v="N"/>
    <x v="0"/>
    <x v="0"/>
    <n v="10"/>
    <n v="97"/>
    <n v="3"/>
    <n v="149127"/>
    <n v="0.23200000000000001"/>
    <n v="46993"/>
    <n v="16404"/>
    <n v="9"/>
    <n v="4.3999999999999997E-2"/>
    <n v="5191"/>
    <n v="34809256.539727882"/>
    <n v="0.56599999999999995"/>
    <s v="#REF!"/>
    <n v="0.374"/>
    <e v="#VALUE!"/>
    <s v="SUPER LOW"/>
    <s v="LOW"/>
    <n v="0.23949999999999999"/>
    <x v="0"/>
  </r>
  <r>
    <s v="A21"/>
    <s v="KALIMANTAN TENGAH"/>
    <s v="A21"/>
    <s v="B337"/>
    <s v="KATINGAN"/>
    <s v="B337"/>
    <x v="2"/>
    <s v="N"/>
    <x v="0"/>
    <x v="0"/>
    <n v="13"/>
    <n v="154"/>
    <n v="7"/>
    <n v="166479"/>
    <n v="0.27400000000000002"/>
    <n v="51625"/>
    <n v="17500"/>
    <n v="10"/>
    <n v="4.5999999999999999E-2"/>
    <n v="4252"/>
    <n v="25540758.894515224"/>
    <n v="0.66400000000000003"/>
    <s v="#REF!"/>
    <n v="0.58799999999999997"/>
    <e v="#VALUE!"/>
    <s v="SUPER LOW"/>
    <s v="LOW"/>
    <n v="0.34689999999999999"/>
    <x v="0"/>
  </r>
  <r>
    <s v="A21"/>
    <s v="KALIMANTAN TENGAH"/>
    <s v="A21"/>
    <s v="B338"/>
    <s v="PULANG PISAU"/>
    <s v="B338"/>
    <x v="2"/>
    <s v="Palangkaraya"/>
    <x v="202"/>
    <x v="1"/>
    <n v="8"/>
    <n v="95"/>
    <n v="3"/>
    <n v="135639"/>
    <n v="0.19400000000000001"/>
    <n v="43345"/>
    <n v="8997"/>
    <n v="15"/>
    <n v="7.8E-2"/>
    <n v="2845"/>
    <n v="20974793.38538326"/>
    <n v="0.61199999999999999"/>
    <s v="#REF!"/>
    <n v="0.48"/>
    <e v="#VALUE!"/>
    <s v="SUPER LOW"/>
    <s v="SUPER LOW"/>
    <n v="0.28789999999999999"/>
    <x v="0"/>
  </r>
  <r>
    <s v="A21"/>
    <s v="KALIMANTAN TENGAH"/>
    <s v="A21"/>
    <s v="B339"/>
    <s v="GUNUNG MAS"/>
    <s v="B339"/>
    <x v="2"/>
    <s v="N"/>
    <x v="0"/>
    <x v="0"/>
    <n v="12"/>
    <n v="114"/>
    <n v="13"/>
    <n v="130421"/>
    <n v="0.184"/>
    <n v="40329"/>
    <n v="10805"/>
    <n v="12"/>
    <n v="5.6000000000000001E-2"/>
    <n v="2866"/>
    <n v="21974988.690471627"/>
    <n v="0.69199999999999995"/>
    <s v="#REF!"/>
    <n v="0.61399999999999999"/>
    <e v="#VALUE!"/>
    <s v="SUPER LOW"/>
    <s v="SUPER LOW"/>
    <n v="0.33910000000000001"/>
    <x v="0"/>
  </r>
  <r>
    <s v="A21"/>
    <s v="KALIMANTAN TENGAH"/>
    <s v="A21"/>
    <s v="B340"/>
    <s v="BARITO TIMUR"/>
    <s v="B340"/>
    <x v="2"/>
    <s v="Banjarmasin"/>
    <x v="203"/>
    <x v="1"/>
    <n v="10"/>
    <n v="100"/>
    <n v="3"/>
    <n v="114634"/>
    <n v="0.14199999999999999"/>
    <n v="37155"/>
    <n v="3834"/>
    <n v="30"/>
    <n v="0.13200000000000001"/>
    <n v="4510"/>
    <n v="39342603.416089468"/>
    <n v="0.70399999999999996"/>
    <s v="#REF!"/>
    <n v="0.68200000000000005"/>
    <e v="#VALUE!"/>
    <s v="SUPER LOW"/>
    <s v="LOW"/>
    <n v="0.38200000000000001"/>
    <x v="0"/>
  </r>
  <r>
    <s v="A21"/>
    <s v="KALIMANTAN TENGAH"/>
    <s v="A21"/>
    <s v="B341"/>
    <s v="MURUNG RAYA"/>
    <s v="B341"/>
    <x v="2"/>
    <s v="N"/>
    <x v="0"/>
    <x v="0"/>
    <n v="10"/>
    <n v="116"/>
    <n v="9"/>
    <n v="111318"/>
    <n v="0.13600000000000001"/>
    <n v="33730"/>
    <n v="23700"/>
    <n v="5"/>
    <n v="2.5999999999999999E-2"/>
    <n v="4950"/>
    <n v="44467202.069746129"/>
    <n v="0.60599999999999998"/>
    <s v="#REF!"/>
    <n v="0.56000000000000005"/>
    <e v="#VALUE!"/>
    <s v="SUPER LOW"/>
    <s v="LOW"/>
    <n v="0.29380000000000001"/>
    <x v="0"/>
  </r>
  <r>
    <s v="A21"/>
    <s v="KALIMANTAN TENGAH"/>
    <s v="A21"/>
    <s v="B342"/>
    <s v="KOTA PALANGKA RAYA"/>
    <s v="B342"/>
    <x v="2"/>
    <s v="Palangkaraya"/>
    <x v="201"/>
    <x v="1"/>
    <n v="5"/>
    <n v="0"/>
    <n v="30"/>
    <n v="286704"/>
    <n v="0.5"/>
    <n v="89975"/>
    <n v="2399.5"/>
    <n v="119"/>
    <n v="0.46200000000000002"/>
    <n v="8860"/>
    <n v="30902952.173670404"/>
    <n v="0.69"/>
    <s v="#REF!"/>
    <n v="0.91200000000000003"/>
    <e v="#VALUE!"/>
    <s v="SUPER LOW"/>
    <s v="LOW"/>
    <n v="0.67400000000000004"/>
    <x v="1"/>
  </r>
  <r>
    <s v="A22"/>
    <s v="KALIMANTAN SELATAN"/>
    <s v="A22"/>
    <s v="B343"/>
    <s v="TANAH LAUT"/>
    <s v="B343"/>
    <x v="2"/>
    <s v="Banjarmasin"/>
    <x v="204"/>
    <x v="1"/>
    <n v="11"/>
    <n v="130"/>
    <n v="5"/>
    <n v="348226"/>
    <n v="0.57799999999999996"/>
    <n v="117692"/>
    <n v="3631.35"/>
    <n v="96"/>
    <n v="0.40400000000000003"/>
    <n v="9130"/>
    <n v="26218605.158718761"/>
    <n v="0.69399999999999995"/>
    <s v="#REF!"/>
    <n v="0.67800000000000005"/>
    <e v="#VALUE!"/>
    <s v="SUPER LOW"/>
    <s v="LOW"/>
    <n v="0.57079999999999997"/>
    <x v="1"/>
  </r>
  <r>
    <s v="A22"/>
    <s v="KALIMANTAN SELATAN"/>
    <s v="A22"/>
    <s v="B344"/>
    <s v="KOTABARU"/>
    <s v="B344"/>
    <x v="2"/>
    <s v="Banjarmasin"/>
    <x v="205"/>
    <x v="1"/>
    <n v="21"/>
    <n v="198"/>
    <n v="4"/>
    <n v="325711"/>
    <n v="0.55800000000000005"/>
    <n v="98461"/>
    <n v="9482.73"/>
    <n v="34"/>
    <n v="0.14599999999999999"/>
    <n v="15380"/>
    <n v="47219774.585445382"/>
    <n v="0.58799999999999997"/>
    <s v="#REF!"/>
    <n v="0.752"/>
    <e v="#VALUE!"/>
    <s v="SUPER LOW"/>
    <s v="LOW"/>
    <n v="0.52170000000000005"/>
    <x v="1"/>
  </r>
  <r>
    <s v="A22"/>
    <s v="KALIMANTAN SELATAN"/>
    <s v="A22"/>
    <s v="B345"/>
    <s v="BANJAR"/>
    <s v="B345"/>
    <x v="2"/>
    <s v="Banjarmasin"/>
    <x v="206"/>
    <x v="1"/>
    <n v="20"/>
    <n v="277"/>
    <n v="13"/>
    <n v="560769"/>
    <n v="0.72399999999999998"/>
    <n v="185114"/>
    <n v="4668"/>
    <n v="120"/>
    <n v="0.46200000000000002"/>
    <n v="10418"/>
    <n v="18578059.771492362"/>
    <n v="0.72"/>
    <s v="#REF!"/>
    <n v="0.85199999999999998"/>
    <e v="#VALUE!"/>
    <s v="SUPER LOW"/>
    <s v="SUPER LOW"/>
    <n v="0.70299999999999996"/>
    <x v="3"/>
  </r>
  <r>
    <s v="A22"/>
    <s v="KALIMANTAN SELATAN"/>
    <s v="A22"/>
    <s v="B346"/>
    <s v="BARITO KUALA"/>
    <s v="B346"/>
    <x v="2"/>
    <s v="Banjarmasin"/>
    <x v="207"/>
    <x v="1"/>
    <n v="17"/>
    <n v="195"/>
    <n v="6"/>
    <n v="316896"/>
    <n v="0.53800000000000003"/>
    <n v="104934"/>
    <n v="2996.46"/>
    <n v="106"/>
    <n v="0.432"/>
    <n v="4980"/>
    <n v="15714934.86822175"/>
    <n v="0.67800000000000005"/>
    <s v="#REF!"/>
    <n v="0.44600000000000001"/>
    <e v="#VALUE!"/>
    <s v="SUPER LOW"/>
    <s v="SUPER LOW"/>
    <n v="0.46479999999999999"/>
    <x v="0"/>
  </r>
  <r>
    <s v="A22"/>
    <s v="KALIMANTAN SELATAN"/>
    <s v="A22"/>
    <s v="B347"/>
    <s v="TAPIN"/>
    <s v="B347"/>
    <x v="2"/>
    <s v="Banjarmasin"/>
    <x v="208"/>
    <x v="1"/>
    <n v="12"/>
    <n v="126"/>
    <n v="9"/>
    <n v="190801"/>
    <n v="0.314"/>
    <n v="64810"/>
    <n v="2700.82"/>
    <n v="71"/>
    <n v="0.32"/>
    <n v="5603"/>
    <n v="29365674.184097569"/>
    <n v="0.67600000000000005"/>
    <s v="#REF!"/>
    <n v="0.78800000000000003"/>
    <e v="#VALUE!"/>
    <s v="SUPER LOW"/>
    <s v="LOW"/>
    <n v="0.52910000000000001"/>
    <x v="1"/>
  </r>
  <r>
    <s v="A22"/>
    <s v="KALIMANTAN SELATAN"/>
    <s v="A22"/>
    <s v="B348"/>
    <s v="HULU SUNGAI SELATAN"/>
    <s v="B348"/>
    <x v="2"/>
    <s v="Banjarmasin"/>
    <x v="209"/>
    <x v="1"/>
    <n v="11"/>
    <n v="144"/>
    <n v="4"/>
    <n v="233157"/>
    <n v="0.41199999999999998"/>
    <n v="81135"/>
    <n v="1804.94"/>
    <n v="129"/>
    <n v="0.47799999999999998"/>
    <n v="3969"/>
    <n v="17022864.421827354"/>
    <n v="0.65"/>
    <s v="#REF!"/>
    <n v="0.85399999999999998"/>
    <e v="#VALUE!"/>
    <s v="SUPER LOW"/>
    <s v="SUPER LOW"/>
    <n v="0.63070000000000004"/>
    <x v="1"/>
  </r>
  <r>
    <s v="A22"/>
    <s v="KALIMANTAN SELATAN"/>
    <s v="A22"/>
    <s v="B349"/>
    <s v="HULU SUNGAI TENGAH"/>
    <s v="B349"/>
    <x v="2"/>
    <s v="Banjarmasin"/>
    <x v="209"/>
    <x v="1"/>
    <n v="11"/>
    <n v="161"/>
    <n v="8"/>
    <n v="262831"/>
    <n v="0.46400000000000002"/>
    <n v="91014"/>
    <n v="1472"/>
    <n v="179"/>
    <n v="0.53400000000000003"/>
    <n v="4192"/>
    <n v="15949412.360033635"/>
    <n v="0.68200000000000005"/>
    <s v="#REF!"/>
    <n v="0.82399999999999995"/>
    <e v="#VALUE!"/>
    <s v="SUPER LOW"/>
    <s v="SUPER LOW"/>
    <n v="0.64700000000000002"/>
    <x v="1"/>
  </r>
  <r>
    <s v="A22"/>
    <s v="KALIMANTAN SELATAN"/>
    <s v="A22"/>
    <s v="B350"/>
    <s v="HULU SUNGAI UTARA"/>
    <s v="B350"/>
    <x v="2"/>
    <s v="Banjarmasin"/>
    <x v="209"/>
    <x v="1"/>
    <n v="10"/>
    <n v="214"/>
    <n v="5"/>
    <n v="231635"/>
    <n v="0.40799999999999997"/>
    <n v="74482"/>
    <n v="892.7"/>
    <n v="259"/>
    <n v="0.59199999999999997"/>
    <n v="2818"/>
    <n v="12165691.713255769"/>
    <n v="0.69599999999999995"/>
    <s v="#REF!"/>
    <n v="0.41"/>
    <e v="#VALUE!"/>
    <s v="LOW"/>
    <s v="SUPER LOW"/>
    <n v="0.46410000000000001"/>
    <x v="0"/>
  </r>
  <r>
    <s v="A22"/>
    <s v="KALIMANTAN SELATAN"/>
    <s v="A22"/>
    <s v="B351"/>
    <s v="TABALONG"/>
    <s v="B351"/>
    <x v="2"/>
    <s v="Banjarmasin"/>
    <x v="203"/>
    <x v="1"/>
    <n v="12"/>
    <n v="121"/>
    <n v="10"/>
    <n v="249900"/>
    <n v="0.438"/>
    <n v="81007"/>
    <n v="3766.97"/>
    <n v="66"/>
    <n v="0.29399999999999998"/>
    <n v="13314"/>
    <n v="53277310.924369752"/>
    <n v="0.72199999999999998"/>
    <s v="#REF!"/>
    <n v="0.70399999999999996"/>
    <e v="#VALUE!"/>
    <s v="SUPER LOW"/>
    <s v="HIGH"/>
    <n v="0.51449999999999996"/>
    <x v="1"/>
  </r>
  <r>
    <s v="A22"/>
    <s v="KALIMANTAN SELATAN"/>
    <s v="A22"/>
    <s v="B352"/>
    <s v="TANAH BUMBU"/>
    <s v="B352"/>
    <x v="2"/>
    <s v="Banjarmasin"/>
    <x v="210"/>
    <x v="1"/>
    <n v="10"/>
    <n v="144"/>
    <n v="5"/>
    <n v="328692"/>
    <n v="0.56200000000000006"/>
    <n v="104938"/>
    <n v="5006.96"/>
    <n v="66"/>
    <n v="0.29399999999999998"/>
    <n v="13897"/>
    <n v="42279702.578705899"/>
    <n v="0.504"/>
    <s v="#REF!"/>
    <n v="0.77400000000000002"/>
    <e v="#VALUE!"/>
    <s v="SUPER LOW"/>
    <s v="LOW"/>
    <n v="0.57699999999999996"/>
    <x v="1"/>
  </r>
  <r>
    <s v="A22"/>
    <s v="KALIMANTAN SELATAN"/>
    <s v="A22"/>
    <s v="B353"/>
    <s v="BALANGAN"/>
    <s v="B353"/>
    <x v="2"/>
    <s v="Banjarmasin"/>
    <x v="211"/>
    <x v="1"/>
    <n v="8"/>
    <n v="154"/>
    <n v="3"/>
    <n v="132210"/>
    <n v="0.19"/>
    <n v="43097"/>
    <n v="1878.3"/>
    <n v="70"/>
    <n v="0.318"/>
    <n v="8596"/>
    <n v="65017774.752288021"/>
    <n v="0.628"/>
    <s v="#REF!"/>
    <n v="0.71"/>
    <e v="#VALUE!"/>
    <s v="SUPER LOW"/>
    <s v="HIGH"/>
    <n v="0.46239999999999998"/>
    <x v="0"/>
  </r>
  <r>
    <s v="A22"/>
    <s v="KALIMANTAN SELATAN"/>
    <s v="A22"/>
    <s v="B354"/>
    <s v="KOTA BANJARMASIN"/>
    <s v="B354"/>
    <x v="2"/>
    <s v="Banjarmasin"/>
    <x v="212"/>
    <x v="1"/>
    <n v="5"/>
    <n v="0"/>
    <n v="52"/>
    <n v="672121"/>
    <n v="0.76400000000000001"/>
    <n v="212602"/>
    <n v="72"/>
    <n v="9335"/>
    <n v="0.97399999999999998"/>
    <n v="18612"/>
    <n v="27691442.463484999"/>
    <n v="0.63400000000000001"/>
    <s v="#REF!"/>
    <n v="0.97"/>
    <e v="#VALUE!"/>
    <s v="SUPER HIGH"/>
    <s v="LOW"/>
    <n v="0.89990000000000003"/>
    <x v="2"/>
  </r>
  <r>
    <s v="A22"/>
    <s v="KALIMANTAN SELATAN"/>
    <s v="A22"/>
    <s v="B355"/>
    <s v="KOTA BANJARBARU"/>
    <s v="B355"/>
    <x v="2"/>
    <s v="Banjarmasin"/>
    <x v="213"/>
    <x v="1"/>
    <n v="5"/>
    <n v="0"/>
    <n v="20"/>
    <n v="250770"/>
    <n v="0.44"/>
    <n v="80785"/>
    <n v="371"/>
    <n v="676"/>
    <n v="0.69399999999999995"/>
    <n v="5103"/>
    <n v="20349324.081827968"/>
    <n v="0.74199999999999999"/>
    <s v="#REF!"/>
    <n v="0.90600000000000003"/>
    <e v="#VALUE!"/>
    <s v="LOW"/>
    <s v="SUPER LOW"/>
    <n v="0.72589999999999999"/>
    <x v="3"/>
  </r>
  <r>
    <s v="A23"/>
    <s v="KALIMANTAN TIMUR"/>
    <s v="A23"/>
    <s v="B356"/>
    <s v="PASER"/>
    <s v="B356"/>
    <x v="2"/>
    <s v="N"/>
    <x v="0"/>
    <x v="0"/>
    <n v="10"/>
    <n v="139"/>
    <n v="5"/>
    <n v="280250"/>
    <n v="0.49"/>
    <n v="92755"/>
    <n v="7730.88"/>
    <n v="36"/>
    <n v="0.156"/>
    <n v="32792"/>
    <n v="117009812.66726138"/>
    <n v="0.72799999999999998"/>
    <s v="#REF!"/>
    <n v="0.59399999999999997"/>
    <e v="#VALUE!"/>
    <s v="SUPER LOW"/>
    <s v="SUPER HIGH"/>
    <n v="0.43659999999999999"/>
    <x v="0"/>
  </r>
  <r>
    <s v="A23"/>
    <s v="KALIMANTAN TIMUR"/>
    <s v="A23"/>
    <s v="B357"/>
    <s v="KUTAI BARAT"/>
    <s v="B357"/>
    <x v="2"/>
    <s v="Balikpapan"/>
    <x v="214"/>
    <x v="1"/>
    <n v="16"/>
    <n v="190"/>
    <n v="4"/>
    <n v="168348"/>
    <n v="0.27800000000000002"/>
    <n v="54690"/>
    <n v="20381.59"/>
    <n v="8"/>
    <n v="0.04"/>
    <n v="18506"/>
    <n v="109927055.86047949"/>
    <n v="0.746"/>
    <s v="#REF!"/>
    <n v="0.47599999999999998"/>
    <e v="#VALUE!"/>
    <s v="SUPER LOW"/>
    <s v="SUPER HIGH"/>
    <n v="0.29570000000000002"/>
    <x v="0"/>
  </r>
  <r>
    <s v="A23"/>
    <s v="KALIMANTAN TIMUR"/>
    <s v="A23"/>
    <s v="B358"/>
    <s v="KUTAI KARTANEGARA"/>
    <s v="B358"/>
    <x v="2"/>
    <s v="Balikpapan"/>
    <x v="215"/>
    <x v="0"/>
    <n v="18"/>
    <n v="193"/>
    <n v="44"/>
    <n v="741950"/>
    <n v="0.77800000000000002"/>
    <n v="240615"/>
    <n v="23601.91"/>
    <n v="31"/>
    <n v="0.13800000000000001"/>
    <n v="117461"/>
    <n v="158313902.55408046"/>
    <n v="0.70599999999999996"/>
    <s v="#REF!"/>
    <n v="0.64200000000000002"/>
    <e v="#VALUE!"/>
    <s v="SUPER LOW"/>
    <s v="SUPER HIGH"/>
    <n v="0.52480000000000004"/>
    <x v="1"/>
  </r>
  <r>
    <s v="A23"/>
    <s v="KALIMANTAN TIMUR"/>
    <s v="A23"/>
    <s v="B359"/>
    <s v="KUTAI TIMUR"/>
    <s v="B359"/>
    <x v="2"/>
    <s v="Balikpapan"/>
    <x v="216"/>
    <x v="1"/>
    <n v="18"/>
    <n v="139"/>
    <n v="2"/>
    <n v="424447"/>
    <n v="0.65200000000000002"/>
    <n v="131845"/>
    <n v="35747.5"/>
    <n v="12"/>
    <n v="5.6000000000000001E-2"/>
    <n v="83795"/>
    <n v="197421586.20510924"/>
    <n v="0.70199999999999996"/>
    <s v="#REF!"/>
    <n v="0.62"/>
    <e v="#VALUE!"/>
    <s v="SUPER LOW"/>
    <s v="SUPER HIGH"/>
    <n v="0.45879999999999999"/>
    <x v="0"/>
  </r>
  <r>
    <s v="A23"/>
    <s v="KALIMANTAN TIMUR"/>
    <s v="A23"/>
    <s v="B360"/>
    <s v="BERAU"/>
    <s v="B360"/>
    <x v="2"/>
    <s v="Balikpapan"/>
    <x v="217"/>
    <x v="1"/>
    <n v="13"/>
    <n v="100"/>
    <n v="10"/>
    <n v="253979"/>
    <n v="0.45200000000000001"/>
    <n v="86016"/>
    <n v="21240"/>
    <n v="12"/>
    <n v="5.6000000000000001E-2"/>
    <n v="25482"/>
    <n v="100331129.73907292"/>
    <n v="0.63200000000000001"/>
    <s v="#REF!"/>
    <n v="0.83799999999999997"/>
    <e v="#VALUE!"/>
    <s v="SUPER LOW"/>
    <s v="SUPER HIGH"/>
    <n v="0.50690000000000002"/>
    <x v="1"/>
  </r>
  <r>
    <s v="A23"/>
    <s v="KALIMANTAN TIMUR"/>
    <s v="A23"/>
    <s v="B361"/>
    <s v="PENAJAM PASER UTARA"/>
    <s v="B361"/>
    <x v="2"/>
    <s v="Balikpapan"/>
    <x v="218"/>
    <x v="1"/>
    <n v="4"/>
    <n v="30"/>
    <n v="24"/>
    <n v="185022"/>
    <n v="0.30599999999999999"/>
    <n v="58941"/>
    <n v="3333.06"/>
    <n v="56"/>
    <n v="0.26600000000000001"/>
    <n v="6363"/>
    <n v="34390504.912929274"/>
    <n v="0.68600000000000005"/>
    <s v="#REF!"/>
    <n v="0.73599999999999999"/>
    <e v="#VALUE!"/>
    <s v="SUPER LOW"/>
    <s v="LOW"/>
    <n v="0.48749999999999999"/>
    <x v="0"/>
  </r>
  <r>
    <s v="A23"/>
    <s v="KALIMANTAN TIMUR"/>
    <s v="A23"/>
    <s v="B362"/>
    <s v="MAHAKAM ULU"/>
    <s v="B362"/>
    <x v="2"/>
    <s v="N"/>
    <x v="0"/>
    <x v="0"/>
    <n v="5"/>
    <n v="50"/>
    <n v="0"/>
    <n v="35171"/>
    <n v="8.0000000000000002E-3"/>
    <n v="12112"/>
    <n v="15315"/>
    <n v="2"/>
    <n v="8.0000000000000002E-3"/>
    <n v="1524"/>
    <n v="43331153.507150777"/>
    <n v="0.72399999999999998"/>
    <s v="#REF!"/>
    <n v="0.16"/>
    <e v="#VALUE!"/>
    <s v="SUPER LOW"/>
    <s v="LOW"/>
    <n v="7.6399999999999996E-2"/>
    <x v="0"/>
  </r>
  <r>
    <s v="A23"/>
    <s v="KALIMANTAN TIMUR"/>
    <s v="A23"/>
    <s v="B363"/>
    <s v="KOTA BALIKPAPAN"/>
    <s v="B363"/>
    <x v="2"/>
    <s v="Balikpapan"/>
    <x v="219"/>
    <x v="1"/>
    <n v="6"/>
    <n v="0"/>
    <n v="34"/>
    <n v="704110"/>
    <n v="0.77"/>
    <n v="237838"/>
    <n v="527"/>
    <n v="1336"/>
    <n v="0.83399999999999996"/>
    <n v="73185"/>
    <n v="103939725.32700858"/>
    <n v="0.71"/>
    <s v="#REF!"/>
    <n v="0.99199999999999999"/>
    <e v="#VALUE!"/>
    <s v="HIGH"/>
    <s v="SUPER HIGH"/>
    <n v="0.86660000000000004"/>
    <x v="2"/>
  </r>
  <r>
    <s v="A23"/>
    <s v="KALIMANTAN TIMUR"/>
    <s v="A23"/>
    <s v="B364"/>
    <s v="KOTA SAMARINDA"/>
    <s v="B364"/>
    <x v="2"/>
    <s v="Balikpapan"/>
    <x v="220"/>
    <x v="1"/>
    <n v="10"/>
    <n v="0"/>
    <n v="59"/>
    <n v="825494"/>
    <n v="0.80400000000000005"/>
    <n v="269651"/>
    <n v="783"/>
    <n v="1054"/>
    <n v="0.78"/>
    <n v="39614"/>
    <n v="47988234.923573032"/>
    <n v="0.69799999999999995"/>
    <s v="#REF!"/>
    <n v="0.998"/>
    <e v="#VALUE!"/>
    <s v="LOW"/>
    <s v="LOW"/>
    <n v="0.85529999999999995"/>
    <x v="2"/>
  </r>
  <r>
    <s v="A23"/>
    <s v="KALIMANTAN TIMUR"/>
    <s v="A23"/>
    <s v="B365"/>
    <s v="KOTA BONTANG"/>
    <s v="B365"/>
    <x v="2"/>
    <s v="Balikpapan"/>
    <x v="221"/>
    <x v="1"/>
    <n v="3"/>
    <n v="0"/>
    <n v="15"/>
    <n v="185201"/>
    <n v="0.308"/>
    <n v="58785"/>
    <n v="406.7"/>
    <n v="455"/>
    <n v="0.64400000000000002"/>
    <n v="42787"/>
    <n v="231030070.03201926"/>
    <n v="0.71399999999999997"/>
    <s v="#REF!"/>
    <n v="0.97599999999999998"/>
    <e v="#VALUE!"/>
    <s v="LOW"/>
    <s v="SUPER HIGH"/>
    <n v="0.70940000000000003"/>
    <x v="3"/>
  </r>
  <r>
    <s v="A24"/>
    <s v="KALIMANTAN UTARA"/>
    <s v="A24"/>
    <s v="B366"/>
    <s v="MALINAU"/>
    <s v="B366"/>
    <x v="2"/>
    <s v="N"/>
    <x v="0"/>
    <x v="0"/>
    <n v="15"/>
    <n v="109"/>
    <n v="0"/>
    <n v="81743"/>
    <n v="7.3999999999999996E-2"/>
    <n v="23127"/>
    <n v="42620.7"/>
    <n v="2"/>
    <n v="8.0000000000000002E-3"/>
    <n v="6556"/>
    <n v="80202586.154166102"/>
    <n v="0.66"/>
    <s v="#REF!"/>
    <n v="0.45"/>
    <e v="#VALUE!"/>
    <s v="SUPER LOW"/>
    <s v="HIGH"/>
    <n v="0.22339999999999999"/>
    <x v="0"/>
  </r>
  <r>
    <s v="A24"/>
    <s v="KALIMANTAN UTARA"/>
    <s v="A24"/>
    <s v="B367"/>
    <s v="BULUNGAN"/>
    <s v="B367"/>
    <x v="2"/>
    <s v="Tarakan"/>
    <x v="222"/>
    <x v="1"/>
    <n v="10"/>
    <n v="74"/>
    <n v="7"/>
    <n v="151997"/>
    <n v="0.24199999999999999"/>
    <n v="45462"/>
    <n v="13925.72"/>
    <n v="11"/>
    <n v="0.05"/>
    <n v="9930"/>
    <n v="65330236.780989096"/>
    <n v="0.70799999999999996"/>
    <s v="#REF!"/>
    <n v="0.376"/>
    <e v="#VALUE!"/>
    <s v="SUPER LOW"/>
    <s v="HIGH"/>
    <n v="0.2447"/>
    <x v="0"/>
  </r>
  <r>
    <s v="A24"/>
    <s v="KALIMANTAN UTARA"/>
    <s v="A24"/>
    <s v="B368"/>
    <s v="TANA TIDUNG"/>
    <s v="B368"/>
    <x v="2"/>
    <s v="N"/>
    <x v="0"/>
    <x v="0"/>
    <n v="5"/>
    <n v="32"/>
    <n v="0"/>
    <n v="26212"/>
    <n v="2E-3"/>
    <n v="8276"/>
    <n v="4828.58"/>
    <n v="5"/>
    <n v="2.5999999999999999E-2"/>
    <n v="3263"/>
    <n v="124484968.71661834"/>
    <n v="0.68"/>
    <s v="#REF!"/>
    <n v="0.15"/>
    <e v="#VALUE!"/>
    <s v="SUPER LOW"/>
    <s v="SUPER HIGH"/>
    <n v="7.5800000000000006E-2"/>
    <x v="0"/>
  </r>
  <r>
    <s v="A24"/>
    <s v="KALIMANTAN UTARA"/>
    <s v="A24"/>
    <s v="B369"/>
    <s v="NUNUKAN"/>
    <s v="B369"/>
    <x v="2"/>
    <s v="N"/>
    <x v="0"/>
    <x v="0"/>
    <n v="19"/>
    <n v="232"/>
    <n v="8"/>
    <n v="192263"/>
    <n v="0.32200000000000001"/>
    <n v="62221"/>
    <n v="13841.9"/>
    <n v="14"/>
    <n v="7.0000000000000007E-2"/>
    <n v="13003"/>
    <n v="67631317.518191218"/>
    <n v="0.71199999999999997"/>
    <s v="#REF!"/>
    <n v="8.5999999999999993E-2"/>
    <e v="#VALUE!"/>
    <s v="SUPER LOW"/>
    <s v="HIGH"/>
    <n v="0.14019999999999999"/>
    <x v="0"/>
  </r>
  <r>
    <s v="A24"/>
    <s v="KALIMANTAN UTARA"/>
    <s v="A24"/>
    <s v="B370"/>
    <s v="KOTA TARAKAN"/>
    <s v="B370"/>
    <x v="2"/>
    <s v="Tarakan"/>
    <x v="223"/>
    <x v="1"/>
    <n v="4"/>
    <n v="0"/>
    <n v="20"/>
    <n v="240024"/>
    <n v="0.42399999999999999"/>
    <n v="77146"/>
    <n v="250.8"/>
    <n v="957"/>
    <n v="0.76800000000000002"/>
    <n v="17764"/>
    <n v="74009265.740092665"/>
    <n v="0.73799999999999999"/>
    <s v="#REF!"/>
    <n v="0.67"/>
    <e v="#VALUE!"/>
    <s v="LOW"/>
    <s v="HIGH"/>
    <n v="0.63790000000000002"/>
    <x v="1"/>
  </r>
  <r>
    <s v="A25"/>
    <s v="SULAWESI UTARA"/>
    <s v="A25"/>
    <s v="B371"/>
    <s v="BOLAANG MONGONDOW"/>
    <s v="B371"/>
    <x v="2"/>
    <s v="Kotamobagu"/>
    <x v="224"/>
    <x v="1"/>
    <n v="15"/>
    <n v="200"/>
    <n v="2"/>
    <n v="252011"/>
    <n v="0.44600000000000001"/>
    <n v="82990"/>
    <n v="2871.65"/>
    <n v="88"/>
    <n v="0.38600000000000001"/>
    <n v="4414"/>
    <n v="17515108.467487529"/>
    <n v="0.72599999999999998"/>
    <s v="#REF!"/>
    <n v="0.51"/>
    <e v="#VALUE!"/>
    <s v="SUPER LOW"/>
    <s v="SUPER LOW"/>
    <n v="0.45679999999999998"/>
    <x v="0"/>
  </r>
  <r>
    <s v="A25"/>
    <s v="SULAWESI UTARA"/>
    <s v="A25"/>
    <s v="B372"/>
    <s v="MINAHASA"/>
    <s v="B372"/>
    <x v="2"/>
    <s v="Manado"/>
    <x v="225"/>
    <x v="1"/>
    <n v="25"/>
    <n v="227"/>
    <n v="43"/>
    <n v="343663"/>
    <n v="0.57599999999999996"/>
    <n v="120546"/>
    <n v="1114.8699999999999"/>
    <n v="308"/>
    <n v="0.61199999999999999"/>
    <n v="9917"/>
    <n v="28856757.928552099"/>
    <n v="0.71599999999999997"/>
    <s v="#REF!"/>
    <n v="0.84199999999999997"/>
    <e v="#VALUE!"/>
    <s v="LOW"/>
    <s v="LOW"/>
    <n v="0.70650000000000002"/>
    <x v="3"/>
  </r>
  <r>
    <s v="A25"/>
    <s v="SULAWESI UTARA"/>
    <s v="A25"/>
    <s v="B373"/>
    <s v="KEPULAUAN SANGIHE"/>
    <s v="B373"/>
    <x v="2"/>
    <s v="N"/>
    <x v="0"/>
    <x v="0"/>
    <n v="15"/>
    <n v="145"/>
    <n v="22"/>
    <n v="136207"/>
    <n v="0.2"/>
    <n v="48958"/>
    <n v="461.11"/>
    <n v="295"/>
    <n v="0.60799999999999998"/>
    <n v="2568"/>
    <n v="18853656.566843115"/>
    <n v="0.65400000000000003"/>
    <s v="#REF!"/>
    <n v="0.72"/>
    <e v="#VALUE!"/>
    <s v="LOW"/>
    <s v="SUPER LOW"/>
    <n v="0.55640000000000001"/>
    <x v="1"/>
  </r>
  <r>
    <s v="A25"/>
    <s v="SULAWESI UTARA"/>
    <s v="A25"/>
    <s v="B374"/>
    <s v="KEPULAUAN TALAUD"/>
    <s v="B374"/>
    <x v="2"/>
    <s v="N"/>
    <x v="0"/>
    <x v="0"/>
    <n v="19"/>
    <n v="142"/>
    <n v="11"/>
    <n v="98326"/>
    <n v="0.11"/>
    <n v="31736"/>
    <n v="1240.4000000000001"/>
    <n v="79"/>
    <n v="0.36199999999999999"/>
    <n v="1389"/>
    <n v="14126477.228810282"/>
    <n v="0.73199999999999998"/>
    <s v="#REF!"/>
    <n v="0.248"/>
    <e v="#VALUE!"/>
    <s v="SUPER LOW"/>
    <s v="SUPER LOW"/>
    <n v="0.2477"/>
    <x v="0"/>
  </r>
  <r>
    <s v="A25"/>
    <s v="SULAWESI UTARA"/>
    <s v="A25"/>
    <s v="B375"/>
    <s v="MINAHASA SELATAN"/>
    <s v="B375"/>
    <x v="2"/>
    <s v="Manado"/>
    <x v="226"/>
    <x v="1"/>
    <n v="17"/>
    <n v="167"/>
    <n v="10"/>
    <n v="239772"/>
    <n v="0.42199999999999999"/>
    <n v="81314"/>
    <n v="1409.97"/>
    <n v="170"/>
    <n v="0.52600000000000002"/>
    <n v="5110"/>
    <n v="21311912.984001469"/>
    <n v="0.75"/>
    <s v="#REF!"/>
    <n v="0.73"/>
    <e v="#VALUE!"/>
    <s v="SUPER LOW"/>
    <s v="SUPER LOW"/>
    <n v="0.59179999999999999"/>
    <x v="1"/>
  </r>
  <r>
    <s v="A25"/>
    <s v="SULAWESI UTARA"/>
    <s v="A25"/>
    <s v="B376"/>
    <s v="MINAHASA UTARA"/>
    <s v="B376"/>
    <x v="2"/>
    <s v="Manado"/>
    <x v="227"/>
    <x v="1"/>
    <n v="10"/>
    <n v="125"/>
    <n v="6"/>
    <n v="223119"/>
    <n v="0.38400000000000001"/>
    <n v="73445"/>
    <n v="918.49"/>
    <n v="243"/>
    <n v="0.58799999999999997"/>
    <n v="7782"/>
    <n v="34878248.826859206"/>
    <n v="0.71799999999999997"/>
    <s v="#REF!"/>
    <n v="0.70599999999999996"/>
    <e v="#VALUE!"/>
    <s v="LOW"/>
    <s v="LOW"/>
    <n v="0.59009999999999996"/>
    <x v="1"/>
  </r>
  <r>
    <s v="A25"/>
    <s v="SULAWESI UTARA"/>
    <s v="A25"/>
    <s v="B377"/>
    <s v="BOLAANG MONGONDOW UTARA"/>
    <s v="B377"/>
    <x v="2"/>
    <s v="N"/>
    <x v="0"/>
    <x v="0"/>
    <n v="6"/>
    <n v="106"/>
    <n v="1"/>
    <n v="85395"/>
    <n v="7.8E-2"/>
    <n v="28030"/>
    <n v="1680"/>
    <n v="51"/>
    <n v="0.23200000000000001"/>
    <n v="1402"/>
    <n v="16417823.057556063"/>
    <n v="0.73599999999999999"/>
    <s v="#REF!"/>
    <n v="0.33"/>
    <e v="#VALUE!"/>
    <s v="SUPER LOW"/>
    <s v="SUPER LOW"/>
    <n v="0.23760000000000001"/>
    <x v="0"/>
  </r>
  <r>
    <s v="A25"/>
    <s v="SULAWESI UTARA"/>
    <s v="A25"/>
    <s v="B378"/>
    <s v="KEPULAUAN SIAU TAGULANDANG BIARO"/>
    <s v="B378"/>
    <x v="2"/>
    <s v="N"/>
    <x v="0"/>
    <x v="0"/>
    <n v="10"/>
    <n v="83"/>
    <n v="10"/>
    <n v="71934"/>
    <n v="5.8000000000000003E-2"/>
    <n v="25839"/>
    <n v="275.86"/>
    <n v="261"/>
    <n v="0.59399999999999997"/>
    <n v="1309"/>
    <n v="18197236.355548143"/>
    <n v="0.78"/>
    <s v="#REF!"/>
    <n v="0.2"/>
    <e v="#VALUE!"/>
    <s v="LOW"/>
    <s v="SUPER LOW"/>
    <n v="0.28270000000000001"/>
    <x v="0"/>
  </r>
  <r>
    <s v="A25"/>
    <s v="SULAWESI UTARA"/>
    <s v="A25"/>
    <s v="B379"/>
    <s v="MINAHASA TENGGARA"/>
    <s v="B379"/>
    <x v="2"/>
    <s v="Manado"/>
    <x v="228"/>
    <x v="1"/>
    <n v="12"/>
    <n v="135"/>
    <n v="9"/>
    <n v="118475"/>
    <n v="0.152"/>
    <n v="39160"/>
    <n v="710.83"/>
    <n v="167"/>
    <n v="0.51600000000000001"/>
    <n v="3045"/>
    <n v="25701624.815361891"/>
    <n v="0.78600000000000003"/>
    <s v="#REF!"/>
    <n v="0.56799999999999995"/>
    <e v="#VALUE!"/>
    <s v="SUPER LOW"/>
    <s v="LOW"/>
    <n v="0.44840000000000002"/>
    <x v="0"/>
  </r>
  <r>
    <s v="A25"/>
    <s v="SULAWESI UTARA"/>
    <s v="A25"/>
    <s v="B380"/>
    <s v="BOLAANG MONGONDOW SELATAN"/>
    <s v="B380"/>
    <x v="2"/>
    <s v="Kotamobagu"/>
    <x v="229"/>
    <x v="1"/>
    <n v="7"/>
    <n v="81"/>
    <n v="0"/>
    <n v="72025"/>
    <n v="0.06"/>
    <n v="22607"/>
    <n v="1615.86"/>
    <n v="45"/>
    <n v="0.20200000000000001"/>
    <n v="1103"/>
    <n v="15314127.039222492"/>
    <n v="0.7"/>
    <s v="#REF!"/>
    <n v="0.30599999999999999"/>
    <e v="#VALUE!"/>
    <s v="SUPER LOW"/>
    <s v="SUPER LOW"/>
    <n v="0.21329999999999999"/>
    <x v="0"/>
  </r>
  <r>
    <s v="A25"/>
    <s v="SULAWESI UTARA"/>
    <s v="A25"/>
    <s v="B381"/>
    <s v="BOLAANG MONGONDOW TIMUR"/>
    <s v="B381"/>
    <x v="2"/>
    <s v="Kotamobagu"/>
    <x v="230"/>
    <x v="1"/>
    <n v="7"/>
    <n v="81"/>
    <n v="0"/>
    <n v="88966"/>
    <n v="8.2000000000000003E-2"/>
    <n v="31273"/>
    <n v="910.18"/>
    <n v="98"/>
    <n v="0.41199999999999998"/>
    <n v="1614"/>
    <n v="18141762.021446396"/>
    <n v="0.74399999999999999"/>
    <s v="#REF!"/>
    <n v="0.32800000000000001"/>
    <e v="#VALUE!"/>
    <s v="SUPER LOW"/>
    <s v="SUPER LOW"/>
    <n v="0.29170000000000001"/>
    <x v="0"/>
  </r>
  <r>
    <s v="A25"/>
    <s v="SULAWESI UTARA"/>
    <s v="A25"/>
    <s v="B382"/>
    <s v="KOTA MANADO"/>
    <s v="B382"/>
    <x v="2"/>
    <s v="Manado"/>
    <x v="231"/>
    <x v="1"/>
    <n v="11"/>
    <n v="0"/>
    <n v="87"/>
    <n v="475774"/>
    <n v="0.69399999999999995"/>
    <n v="157800"/>
    <n v="157.27000000000001"/>
    <n v="3025"/>
    <n v="0.91"/>
    <n v="21194"/>
    <n v="44546360.246671736"/>
    <n v="0.73"/>
    <s v="#REF!"/>
    <n v="0.97399999999999998"/>
    <e v="#VALUE!"/>
    <s v="HIGH"/>
    <s v="LOW"/>
    <n v="0.85599999999999998"/>
    <x v="2"/>
  </r>
  <r>
    <s v="A25"/>
    <s v="SULAWESI UTARA"/>
    <s v="A25"/>
    <s v="B383"/>
    <s v="KOTA BITUNG"/>
    <s v="B383"/>
    <x v="2"/>
    <s v="Manado"/>
    <x v="232"/>
    <x v="1"/>
    <n v="8"/>
    <n v="0"/>
    <n v="69"/>
    <n v="226614"/>
    <n v="0.39"/>
    <n v="71279"/>
    <n v="302.89"/>
    <n v="748"/>
    <n v="0.72399999999999998"/>
    <n v="9538"/>
    <n v="42089191.312098987"/>
    <n v="0.77400000000000002"/>
    <s v="#REF!"/>
    <n v="0.82"/>
    <e v="#VALUE!"/>
    <s v="LOW"/>
    <s v="LOW"/>
    <n v="0.68369999999999997"/>
    <x v="3"/>
  </r>
  <r>
    <s v="A25"/>
    <s v="SULAWESI UTARA"/>
    <s v="A25"/>
    <s v="B384"/>
    <s v="KOTA TOMOHON"/>
    <s v="B384"/>
    <x v="2"/>
    <s v="Manado"/>
    <x v="233"/>
    <x v="1"/>
    <n v="5"/>
    <n v="0"/>
    <n v="44"/>
    <n v="100890"/>
    <n v="0.11600000000000001"/>
    <n v="32984"/>
    <n v="114.2"/>
    <n v="883"/>
    <n v="0.74399999999999999"/>
    <n v="2567"/>
    <n v="25443552.383784316"/>
    <n v="0.65800000000000003"/>
    <s v="#REF!"/>
    <n v="0.77600000000000002"/>
    <e v="#VALUE!"/>
    <s v="LOW"/>
    <s v="LOW"/>
    <n v="0.60140000000000005"/>
    <x v="1"/>
  </r>
  <r>
    <s v="A25"/>
    <s v="SULAWESI UTARA"/>
    <s v="A25"/>
    <s v="B385"/>
    <s v="KOTA KOTAMOBAGU"/>
    <s v="B385"/>
    <x v="2"/>
    <s v="Kotamobagu"/>
    <x v="234"/>
    <x v="1"/>
    <n v="4"/>
    <n v="15"/>
    <n v="18"/>
    <n v="122799"/>
    <n v="0.158"/>
    <n v="40600"/>
    <n v="68.06"/>
    <n v="1804"/>
    <n v="0.86399999999999999"/>
    <n v="1979"/>
    <n v="16115766.415035954"/>
    <n v="0.73399999999999999"/>
    <s v="#REF!"/>
    <n v="0.61599999999999999"/>
    <e v="#VALUE!"/>
    <s v="HIGH"/>
    <s v="SUPER LOW"/>
    <n v="0.57589999999999997"/>
    <x v="1"/>
  </r>
  <r>
    <s v="A26"/>
    <s v="SULAWESI TENGAH"/>
    <s v="A26"/>
    <s v="B386"/>
    <s v="BANGGAI KEPULAUAN"/>
    <s v="B386"/>
    <x v="2"/>
    <s v="N"/>
    <x v="0"/>
    <x v="0"/>
    <n v="12"/>
    <n v="141"/>
    <n v="3"/>
    <n v="123934"/>
    <n v="0.16200000000000001"/>
    <n v="39888"/>
    <n v="2488.79"/>
    <n v="50"/>
    <n v="0.22"/>
    <n v="2333"/>
    <n v="18824535.639937386"/>
    <n v="0.76200000000000001"/>
    <s v="#REF!"/>
    <n v="0.122"/>
    <e v="#VALUE!"/>
    <s v="SUPER LOW"/>
    <s v="SUPER LOW"/>
    <n v="0.16139999999999999"/>
    <x v="0"/>
  </r>
  <r>
    <s v="A26"/>
    <s v="SULAWESI TENGAH"/>
    <s v="A26"/>
    <s v="B387"/>
    <s v="BANGGAI"/>
    <s v="B387"/>
    <x v="2"/>
    <s v="Palu"/>
    <x v="235"/>
    <x v="1"/>
    <n v="23"/>
    <n v="291"/>
    <n v="46"/>
    <n v="369344"/>
    <n v="0.59799999999999998"/>
    <n v="118031"/>
    <n v="9672.7000000000007"/>
    <n v="38"/>
    <n v="0.16600000000000001"/>
    <n v="15974"/>
    <n v="43249653.439611852"/>
    <n v="0.76"/>
    <s v="#REF!"/>
    <n v="0.40400000000000003"/>
    <e v="#VALUE!"/>
    <s v="SUPER LOW"/>
    <s v="LOW"/>
    <n v="0.38109999999999999"/>
    <x v="0"/>
  </r>
  <r>
    <s v="A26"/>
    <s v="SULAWESI TENGAH"/>
    <s v="A26"/>
    <s v="B388"/>
    <s v="MOROWALI"/>
    <s v="B388"/>
    <x v="2"/>
    <s v="N"/>
    <x v="0"/>
    <x v="0"/>
    <n v="9"/>
    <n v="126"/>
    <n v="7"/>
    <n v="162098"/>
    <n v="0.26"/>
    <n v="62313"/>
    <n v="3037.04"/>
    <n v="53"/>
    <n v="0.24"/>
    <n v="11793"/>
    <n v="72752285.65435724"/>
    <n v="0.79400000000000004"/>
    <s v="#REF!"/>
    <n v="0.63600000000000001"/>
    <e v="#VALUE!"/>
    <s v="SUPER LOW"/>
    <s v="HIGH"/>
    <n v="0.42320000000000002"/>
    <x v="0"/>
  </r>
  <r>
    <s v="A26"/>
    <s v="SULAWESI TENGAH"/>
    <s v="A26"/>
    <s v="B389"/>
    <s v="POSO"/>
    <s v="B389"/>
    <x v="2"/>
    <s v="N"/>
    <x v="0"/>
    <x v="0"/>
    <n v="19"/>
    <n v="142"/>
    <n v="28"/>
    <n v="248698"/>
    <n v="0.434"/>
    <n v="78044"/>
    <n v="7112.25"/>
    <n v="35"/>
    <n v="0.15"/>
    <n v="5440"/>
    <n v="21873919.372089844"/>
    <n v="0.68400000000000005"/>
    <s v="#REF!"/>
    <n v="0.28599999999999998"/>
    <e v="#VALUE!"/>
    <s v="SUPER LOW"/>
    <s v="SUPER LOW"/>
    <n v="0.28220000000000001"/>
    <x v="0"/>
  </r>
  <r>
    <s v="A26"/>
    <s v="SULAWESI TENGAH"/>
    <s v="A26"/>
    <s v="B390"/>
    <s v="DONGGALA"/>
    <s v="B390"/>
    <x v="2"/>
    <s v="Palu"/>
    <x v="236"/>
    <x v="1"/>
    <n v="16"/>
    <n v="158"/>
    <n v="9"/>
    <n v="306598"/>
    <n v="0.52200000000000002"/>
    <n v="93923"/>
    <n v="4275.08"/>
    <n v="72"/>
    <n v="0.32200000000000001"/>
    <n v="7601"/>
    <n v="24791420.687675718"/>
    <n v="0.76400000000000001"/>
    <s v="#REF!"/>
    <n v="0.184"/>
    <e v="#VALUE!"/>
    <s v="SUPER LOW"/>
    <s v="LOW"/>
    <n v="0.30990000000000001"/>
    <x v="0"/>
  </r>
  <r>
    <s v="A26"/>
    <s v="SULAWESI TENGAH"/>
    <s v="A26"/>
    <s v="B391"/>
    <s v="TOLI-TOLI"/>
    <s v="B391"/>
    <x v="2"/>
    <s v="N"/>
    <x v="0"/>
    <x v="0"/>
    <n v="10"/>
    <n v="103"/>
    <n v="6"/>
    <n v="223427"/>
    <n v="0.38600000000000001"/>
    <n v="72748"/>
    <n v="4079.77"/>
    <n v="55"/>
    <n v="0.26"/>
    <n v="4968"/>
    <n v="22235450.505086675"/>
    <n v="0.77"/>
    <s v="#REF!"/>
    <n v="0.17199999999999999"/>
    <e v="#VALUE!"/>
    <s v="SUPER LOW"/>
    <s v="SUPER LOW"/>
    <n v="0.25190000000000001"/>
    <x v="0"/>
  </r>
  <r>
    <s v="A26"/>
    <s v="SULAWESI TENGAH"/>
    <s v="A26"/>
    <s v="B392"/>
    <s v="BUOL"/>
    <s v="B392"/>
    <x v="2"/>
    <s v="N"/>
    <x v="0"/>
    <x v="0"/>
    <n v="11"/>
    <n v="108"/>
    <n v="7"/>
    <n v="150924"/>
    <n v="0.23400000000000001"/>
    <n v="42926"/>
    <n v="4043.57"/>
    <n v="37"/>
    <n v="0.16"/>
    <n v="3640"/>
    <n v="24118099.175744083"/>
    <n v="0.754"/>
    <s v="#REF!"/>
    <n v="0.18"/>
    <e v="#VALUE!"/>
    <s v="SUPER LOW"/>
    <s v="LOW"/>
    <n v="0.1875"/>
    <x v="0"/>
  </r>
  <r>
    <s v="A26"/>
    <s v="SULAWESI TENGAH"/>
    <s v="A26"/>
    <s v="B393"/>
    <s v="PARIGI MOUTONG"/>
    <s v="B393"/>
    <x v="2"/>
    <s v="Palu"/>
    <x v="237"/>
    <x v="1"/>
    <n v="23"/>
    <n v="278"/>
    <n v="5"/>
    <n v="451312"/>
    <n v="0.68600000000000005"/>
    <n v="133296"/>
    <n v="5089.91"/>
    <n v="89"/>
    <n v="0.39"/>
    <n v="10639"/>
    <n v="23573492.395504661"/>
    <n v="0.77200000000000002"/>
    <s v="#REF!"/>
    <n v="0.42"/>
    <e v="#VALUE!"/>
    <s v="SUPER LOW"/>
    <s v="LOW"/>
    <n v="0.47749999999999998"/>
    <x v="0"/>
  </r>
  <r>
    <s v="A26"/>
    <s v="SULAWESI TENGAH"/>
    <s v="A26"/>
    <s v="B394"/>
    <s v="TOJO UNA-UNA"/>
    <s v="B394"/>
    <x v="2"/>
    <s v="N"/>
    <x v="0"/>
    <x v="0"/>
    <n v="12"/>
    <n v="134"/>
    <n v="12"/>
    <n v="166327"/>
    <n v="0.27200000000000002"/>
    <n v="51712"/>
    <n v="5721.15"/>
    <n v="29"/>
    <n v="0.128"/>
    <n v="3399"/>
    <n v="20435647.85031895"/>
    <n v="0.76800000000000002"/>
    <s v="#REF!"/>
    <n v="0.14599999999999999"/>
    <e v="#VALUE!"/>
    <s v="SUPER LOW"/>
    <s v="SUPER LOW"/>
    <n v="0.1721"/>
    <x v="0"/>
  </r>
  <r>
    <s v="A26"/>
    <s v="SULAWESI TENGAH"/>
    <s v="A26"/>
    <s v="B395"/>
    <s v="SIGI"/>
    <s v="B395"/>
    <x v="2"/>
    <s v="Palu"/>
    <x v="238"/>
    <x v="1"/>
    <n v="15"/>
    <n v="176"/>
    <n v="0"/>
    <n v="258483"/>
    <n v="0.46"/>
    <n v="85535"/>
    <n v="5196.0200000000004"/>
    <n v="50"/>
    <n v="0.22"/>
    <n v="5471"/>
    <n v="21165802.006321501"/>
    <n v="0.78400000000000003"/>
    <s v="#REF!"/>
    <n v="0.20399999999999999"/>
    <e v="#VALUE!"/>
    <s v="SUPER LOW"/>
    <s v="SUPER LOW"/>
    <n v="0.27279999999999999"/>
    <x v="0"/>
  </r>
  <r>
    <s v="A26"/>
    <s v="SULAWESI TENGAH"/>
    <s v="A26"/>
    <s v="B396"/>
    <s v="BANGGAI LAUT"/>
    <s v="B396"/>
    <x v="2"/>
    <s v="N"/>
    <x v="0"/>
    <x v="0"/>
    <n v="7"/>
    <n v="63"/>
    <n v="3"/>
    <n v="72902"/>
    <n v="6.2E-2"/>
    <n v="22263"/>
    <n v="725.67"/>
    <n v="100"/>
    <n v="0.41599999999999998"/>
    <n v="1460"/>
    <n v="20026885.407807741"/>
    <n v="0.75800000000000001"/>
    <s v="#REF!"/>
    <n v="0.152"/>
    <e v="#VALUE!"/>
    <s v="SUPER LOW"/>
    <s v="SUPER LOW"/>
    <n v="0.2087"/>
    <x v="0"/>
  </r>
  <r>
    <s v="A26"/>
    <s v="SULAWESI TENGAH"/>
    <s v="A26"/>
    <s v="B397"/>
    <s v="MOROWALI UTARA"/>
    <s v="B397"/>
    <x v="2"/>
    <s v="N"/>
    <x v="0"/>
    <x v="0"/>
    <n v="10"/>
    <n v="122"/>
    <n v="3"/>
    <n v="126812"/>
    <n v="0.16800000000000001"/>
    <n v="42759"/>
    <n v="10004.280000000001"/>
    <n v="13"/>
    <n v="6.2E-2"/>
    <n v="6248"/>
    <n v="49269785.193830237"/>
    <n v="0.748"/>
    <s v="#REF!"/>
    <n v="0.29799999999999999"/>
    <e v="#VALUE!"/>
    <s v="SUPER LOW"/>
    <s v="LOW"/>
    <n v="0.19470000000000001"/>
    <x v="0"/>
  </r>
  <r>
    <s v="A26"/>
    <s v="SULAWESI TENGAH"/>
    <s v="A26"/>
    <s v="B398"/>
    <s v="KOTA PALU"/>
    <s v="B398"/>
    <x v="2"/>
    <s v="Palu"/>
    <x v="239"/>
    <x v="1"/>
    <n v="8"/>
    <n v="0"/>
    <n v="46"/>
    <n v="373654"/>
    <n v="0.60399999999999998"/>
    <n v="119339"/>
    <n v="395.06"/>
    <n v="946"/>
    <n v="0.76400000000000001"/>
    <n v="13915"/>
    <n v="37240334.641138591"/>
    <n v="0.74"/>
    <s v="#REF!"/>
    <n v="0.93200000000000005"/>
    <e v="#VALUE!"/>
    <s v="LOW"/>
    <s v="LOW"/>
    <n v="0.80500000000000005"/>
    <x v="3"/>
  </r>
  <r>
    <s v="A27"/>
    <s v="SULAWESI SELATAN"/>
    <s v="A27"/>
    <s v="B399"/>
    <s v="KEPULAUAN SELAYAR"/>
    <s v="B399"/>
    <x v="2"/>
    <s v="N"/>
    <x v="0"/>
    <x v="0"/>
    <n v="11"/>
    <n v="81"/>
    <n v="7"/>
    <n v="140180"/>
    <n v="0.21199999999999999"/>
    <n v="42747"/>
    <n v="1357.03"/>
    <n v="103"/>
    <n v="0.42399999999999999"/>
    <n v="2924"/>
    <n v="20858895.705521472"/>
    <n v="0.752"/>
    <s v="#REF!"/>
    <n v="0.32"/>
    <e v="#VALUE!"/>
    <s v="SUPER LOW"/>
    <s v="SUPER LOW"/>
    <n v="0.32419999999999999"/>
    <x v="0"/>
  </r>
  <r>
    <s v="A27"/>
    <s v="SULAWESI SELATAN"/>
    <s v="A27"/>
    <s v="B400"/>
    <s v="BULUKUMBA"/>
    <s v="B400"/>
    <x v="2"/>
    <s v="Makassar"/>
    <x v="240"/>
    <x v="1"/>
    <n v="10"/>
    <n v="109"/>
    <n v="27"/>
    <n v="445699"/>
    <n v="0.68200000000000005"/>
    <n v="146174"/>
    <n v="1284.6300000000001"/>
    <n v="347"/>
    <n v="0.62"/>
    <n v="7241"/>
    <n v="16246390.501212703"/>
    <n v="0.77800000000000002"/>
    <s v="#REF!"/>
    <n v="0.59199999999999997"/>
    <e v="#VALUE!"/>
    <s v="LOW"/>
    <s v="SUPER LOW"/>
    <n v="0.62290000000000001"/>
    <x v="1"/>
  </r>
  <r>
    <s v="A27"/>
    <s v="SULAWESI SELATAN"/>
    <s v="A27"/>
    <s v="B401"/>
    <s v="BANTAENG"/>
    <s v="B401"/>
    <x v="2"/>
    <s v="Makassar"/>
    <x v="241"/>
    <x v="1"/>
    <n v="8"/>
    <n v="46"/>
    <n v="21"/>
    <n v="201799"/>
    <n v="0.34799999999999998"/>
    <n v="65465"/>
    <n v="395.83"/>
    <n v="510"/>
    <n v="0.65800000000000003"/>
    <n v="4374"/>
    <n v="21675033.077468175"/>
    <n v="0.77"/>
    <s v="#REF!"/>
    <n v="0.77"/>
    <e v="#VALUE!"/>
    <s v="LOW"/>
    <s v="SUPER LOW"/>
    <n v="0.63090000000000002"/>
    <x v="1"/>
  </r>
  <r>
    <s v="A27"/>
    <s v="SULAWESI SELATAN"/>
    <s v="A27"/>
    <s v="B402"/>
    <s v="JENEPONTO"/>
    <s v="B402"/>
    <x v="2"/>
    <s v="N"/>
    <x v="0"/>
    <x v="0"/>
    <n v="11"/>
    <n v="82"/>
    <n v="31"/>
    <n v="415294"/>
    <n v="0.64"/>
    <n v="126410"/>
    <n v="706.52"/>
    <n v="588"/>
    <n v="0.67200000000000004"/>
    <n v="5514"/>
    <n v="13277340.871767951"/>
    <n v="0.78200000000000003"/>
    <s v="#REF!"/>
    <n v="0.34599999999999997"/>
    <e v="#VALUE!"/>
    <s v="LOW"/>
    <s v="SUPER LOW"/>
    <n v="0.51729999999999998"/>
    <x v="1"/>
  </r>
  <r>
    <s v="A27"/>
    <s v="SULAWESI SELATAN"/>
    <s v="A27"/>
    <s v="B403"/>
    <s v="TAKALAR"/>
    <s v="B403"/>
    <x v="2"/>
    <s v="Makassar"/>
    <x v="242"/>
    <x v="1"/>
    <n v="10"/>
    <n v="76"/>
    <n v="24"/>
    <n v="304856"/>
    <n v="0.52"/>
    <n v="96167"/>
    <n v="566.61"/>
    <n v="538"/>
    <n v="0.66400000000000003"/>
    <n v="5405"/>
    <n v="17729682.210617471"/>
    <n v="0.78800000000000003"/>
    <s v="#REF!"/>
    <n v="0.58399999999999996"/>
    <e v="#VALUE!"/>
    <s v="LOW"/>
    <s v="SUPER LOW"/>
    <n v="0.59199999999999997"/>
    <x v="1"/>
  </r>
  <r>
    <s v="A27"/>
    <s v="SULAWESI SELATAN"/>
    <s v="A27"/>
    <s v="B404"/>
    <s v="GOWA"/>
    <s v="B404"/>
    <x v="2"/>
    <s v="Makassar"/>
    <x v="243"/>
    <x v="1"/>
    <n v="18"/>
    <n v="121"/>
    <n v="46"/>
    <n v="768682"/>
    <n v="0.78400000000000003"/>
    <n v="227008"/>
    <n v="1883.32"/>
    <n v="408"/>
    <n v="0.63400000000000001"/>
    <n v="11172"/>
    <n v="14533968.53315155"/>
    <n v="0.79600000000000004"/>
    <s v="#REF!"/>
    <n v="0.38800000000000001"/>
    <e v="#VALUE!"/>
    <s v="LOW"/>
    <s v="SUPER LOW"/>
    <n v="0.56079999999999997"/>
    <x v="1"/>
  </r>
  <r>
    <s v="A27"/>
    <s v="SULAWESI SELATAN"/>
    <s v="A27"/>
    <s v="B405"/>
    <s v="SINJAI"/>
    <s v="B405"/>
    <x v="2"/>
    <s v="N"/>
    <x v="0"/>
    <x v="0"/>
    <n v="9"/>
    <n v="67"/>
    <n v="13"/>
    <n v="265026"/>
    <n v="0.46600000000000003"/>
    <n v="78538"/>
    <n v="798.96"/>
    <n v="332"/>
    <n v="0.61799999999999999"/>
    <n v="5803"/>
    <n v="21895964.924196117"/>
    <n v="0.75600000000000001"/>
    <s v="#REF!"/>
    <n v="0.39200000000000002"/>
    <e v="#VALUE!"/>
    <s v="LOW"/>
    <s v="SUPER LOW"/>
    <n v="0.4783"/>
    <x v="0"/>
  </r>
  <r>
    <s v="A27"/>
    <s v="SULAWESI SELATAN"/>
    <s v="A27"/>
    <s v="B406"/>
    <s v="MAROS"/>
    <s v="B406"/>
    <x v="2"/>
    <s v="Makassar"/>
    <x v="244"/>
    <x v="1"/>
    <n v="14"/>
    <n v="80"/>
    <n v="23"/>
    <n v="388466"/>
    <n v="0.61599999999999999"/>
    <n v="114403"/>
    <n v="1619.12"/>
    <n v="240"/>
    <n v="0.58399999999999996"/>
    <n v="11970"/>
    <n v="30813507.488428846"/>
    <n v="0.82799999999999996"/>
    <s v="#REF!"/>
    <n v="0.64"/>
    <e v="#VALUE!"/>
    <s v="LOW"/>
    <s v="LOW"/>
    <n v="0.61719999999999997"/>
    <x v="1"/>
  </r>
  <r>
    <s v="A27"/>
    <s v="SULAWESI SELATAN"/>
    <s v="A27"/>
    <s v="B407"/>
    <s v="PANGKAJENE DAN KEPULAUAN"/>
    <s v="B407"/>
    <x v="2"/>
    <s v="Makassar"/>
    <x v="245"/>
    <x v="1"/>
    <n v="13"/>
    <n v="65"/>
    <n v="38"/>
    <n v="351983"/>
    <n v="0.58199999999999996"/>
    <n v="106858"/>
    <n v="1132.08"/>
    <n v="311"/>
    <n v="0.61399999999999999"/>
    <n v="14513"/>
    <n v="41232104.959614523"/>
    <n v="0.81799999999999995"/>
    <s v="#REF!"/>
    <n v="0.71599999999999997"/>
    <e v="#VALUE!"/>
    <s v="LOW"/>
    <s v="LOW"/>
    <n v="0.65190000000000003"/>
    <x v="1"/>
  </r>
  <r>
    <s v="A27"/>
    <s v="SULAWESI SELATAN"/>
    <s v="A27"/>
    <s v="B408"/>
    <s v="BARRU"/>
    <s v="B408"/>
    <x v="2"/>
    <s v="Makassar"/>
    <x v="246"/>
    <x v="1"/>
    <n v="7"/>
    <n v="40"/>
    <n v="15"/>
    <n v="189208"/>
    <n v="0.31"/>
    <n v="60611"/>
    <n v="1174.71"/>
    <n v="161"/>
    <n v="0.51"/>
    <n v="3919"/>
    <n v="20712654.856031459"/>
    <n v="0.77600000000000002"/>
    <s v="#REF!"/>
    <n v="0.63400000000000001"/>
    <e v="#VALUE!"/>
    <s v="SUPER LOW"/>
    <s v="SUPER LOW"/>
    <n v="0.51580000000000004"/>
    <x v="1"/>
  </r>
  <r>
    <s v="A27"/>
    <s v="SULAWESI SELATAN"/>
    <s v="A27"/>
    <s v="B409"/>
    <s v="BONE"/>
    <s v="B409"/>
    <x v="2"/>
    <s v="Makassar"/>
    <x v="247"/>
    <x v="1"/>
    <n v="27"/>
    <n v="327"/>
    <n v="44"/>
    <n v="812842"/>
    <n v="0.8"/>
    <n v="244117"/>
    <n v="4559"/>
    <n v="178"/>
    <n v="0.53200000000000003"/>
    <n v="17505"/>
    <n v="21535550.574404374"/>
    <n v="0.80200000000000005"/>
    <s v="#REF!"/>
    <n v="0.314"/>
    <e v="#VALUE!"/>
    <s v="SUPER LOW"/>
    <s v="SUPER LOW"/>
    <n v="0.50090000000000001"/>
    <x v="1"/>
  </r>
  <r>
    <s v="A27"/>
    <s v="SULAWESI SELATAN"/>
    <s v="A27"/>
    <s v="B410"/>
    <s v="SOPPENG"/>
    <s v="B410"/>
    <x v="2"/>
    <s v="Makassar"/>
    <x v="248"/>
    <x v="1"/>
    <n v="8"/>
    <n v="49"/>
    <n v="21"/>
    <n v="237720"/>
    <n v="0.41599999999999998"/>
    <n v="78944"/>
    <n v="1557"/>
    <n v="153"/>
    <n v="0.498"/>
    <n v="5554"/>
    <n v="23363621.066801276"/>
    <n v="0.82399999999999995"/>
    <s v="#REF!"/>
    <n v="0.39800000000000002"/>
    <e v="#VALUE!"/>
    <s v="SUPER LOW"/>
    <s v="LOW"/>
    <n v="0.4325"/>
    <x v="0"/>
  </r>
  <r>
    <s v="A27"/>
    <s v="SULAWESI SELATAN"/>
    <s v="A27"/>
    <s v="B411"/>
    <s v="WAJO"/>
    <s v="B411"/>
    <x v="2"/>
    <s v="Makassar"/>
    <x v="249"/>
    <x v="1"/>
    <n v="14"/>
    <n v="142"/>
    <n v="48"/>
    <n v="383005"/>
    <n v="0.61399999999999999"/>
    <n v="132012"/>
    <n v="2504.06"/>
    <n v="153"/>
    <n v="0.498"/>
    <n v="11621"/>
    <n v="30341640.448558114"/>
    <n v="0.81200000000000006"/>
    <s v="#REF!"/>
    <n v="0.84399999999999997"/>
    <e v="#VALUE!"/>
    <s v="SUPER LOW"/>
    <s v="LOW"/>
    <n v="0.68269999999999997"/>
    <x v="3"/>
  </r>
  <r>
    <s v="A27"/>
    <s v="SULAWESI SELATAN"/>
    <s v="A27"/>
    <s v="B412"/>
    <s v="SIDENRENG RAPPANG"/>
    <s v="B412"/>
    <x v="2"/>
    <s v="Makassar"/>
    <x v="250"/>
    <x v="1"/>
    <n v="11"/>
    <n v="68"/>
    <n v="37"/>
    <n v="320645"/>
    <n v="0.54400000000000004"/>
    <n v="99233"/>
    <n v="1883.23"/>
    <n v="170"/>
    <n v="0.52600000000000002"/>
    <n v="7191"/>
    <n v="22426671.240780301"/>
    <n v="0.85199999999999998"/>
    <s v="#REF!"/>
    <n v="0.80600000000000005"/>
    <e v="#VALUE!"/>
    <s v="SUPER LOW"/>
    <s v="SUPER LOW"/>
    <n v="0.65649999999999997"/>
    <x v="1"/>
  </r>
  <r>
    <s v="A27"/>
    <s v="SULAWESI SELATAN"/>
    <s v="A27"/>
    <s v="B413"/>
    <s v="PINRANG"/>
    <s v="B413"/>
    <x v="2"/>
    <s v="Makassar"/>
    <x v="251"/>
    <x v="1"/>
    <n v="12"/>
    <n v="69"/>
    <n v="39"/>
    <n v="407882"/>
    <n v="0.63"/>
    <n v="128479"/>
    <n v="1961.67"/>
    <n v="208"/>
    <n v="0.56000000000000005"/>
    <n v="10404"/>
    <n v="25507377.133582748"/>
    <n v="0.81399999999999995"/>
    <s v="#REF!"/>
    <n v="0.79"/>
    <e v="#VALUE!"/>
    <s v="LOW"/>
    <s v="LOW"/>
    <n v="0.68100000000000005"/>
    <x v="3"/>
  </r>
  <r>
    <s v="A27"/>
    <s v="SULAWESI SELATAN"/>
    <s v="A27"/>
    <s v="B414"/>
    <s v="ENREKANG"/>
    <s v="B414"/>
    <x v="2"/>
    <s v="Makassar"/>
    <x v="252"/>
    <x v="1"/>
    <n v="12"/>
    <n v="112"/>
    <n v="17"/>
    <n v="227927"/>
    <n v="0.39800000000000002"/>
    <n v="67704"/>
    <n v="1784.93"/>
    <n v="128"/>
    <n v="0.47599999999999998"/>
    <n v="3900"/>
    <n v="17110741.597090296"/>
    <n v="0.76600000000000001"/>
    <s v="#REF!"/>
    <n v="0.628"/>
    <e v="#VALUE!"/>
    <s v="SUPER LOW"/>
    <s v="SUPER LOW"/>
    <n v="0.52490000000000003"/>
    <x v="1"/>
  </r>
  <r>
    <s v="A27"/>
    <s v="SULAWESI SELATAN"/>
    <s v="A27"/>
    <s v="B415"/>
    <s v="LUWU"/>
    <s v="B415"/>
    <x v="2"/>
    <s v="Makassar"/>
    <x v="253"/>
    <x v="1"/>
    <n v="22"/>
    <n v="207"/>
    <n v="20"/>
    <n v="372723"/>
    <n v="0.60199999999999998"/>
    <n v="109239"/>
    <n v="3343.97"/>
    <n v="111"/>
    <n v="0.44800000000000001"/>
    <n v="8032"/>
    <n v="21549515.323712245"/>
    <n v="0.79200000000000004"/>
    <s v="#REF!"/>
    <n v="0.48199999999999998"/>
    <e v="#VALUE!"/>
    <s v="SUPER LOW"/>
    <s v="SUPER LOW"/>
    <n v="0.50180000000000002"/>
    <x v="1"/>
  </r>
  <r>
    <s v="A27"/>
    <s v="SULAWESI SELATAN"/>
    <s v="A27"/>
    <s v="B416"/>
    <s v="TANA TORAJA"/>
    <s v="B416"/>
    <x v="2"/>
    <s v="Makassar"/>
    <x v="254"/>
    <x v="1"/>
    <n v="19"/>
    <n v="112"/>
    <n v="47"/>
    <n v="270489"/>
    <n v="0.47799999999999998"/>
    <n v="78731"/>
    <n v="1990.22"/>
    <n v="136"/>
    <n v="0.48199999999999998"/>
    <n v="3670"/>
    <n v="13568019.401898043"/>
    <n v="0.80800000000000005"/>
    <s v="#REF!"/>
    <n v="0.11799999999999999"/>
    <e v="#VALUE!"/>
    <s v="SUPER LOW"/>
    <s v="SUPER LOW"/>
    <n v="0.31719999999999998"/>
    <x v="0"/>
  </r>
  <r>
    <s v="A27"/>
    <s v="SULAWESI SELATAN"/>
    <s v="A27"/>
    <s v="B417"/>
    <s v="LUWU UTARA"/>
    <s v="B417"/>
    <x v="2"/>
    <s v="Makassar"/>
    <x v="253"/>
    <x v="1"/>
    <n v="15"/>
    <n v="166"/>
    <n v="7"/>
    <n v="329703"/>
    <n v="0.56399999999999995"/>
    <n v="102574"/>
    <n v="7502.58"/>
    <n v="44"/>
    <n v="0.19"/>
    <n v="6581"/>
    <n v="19960388.592157185"/>
    <n v="0.79800000000000004"/>
    <s v="#REF!"/>
    <n v="0.754"/>
    <e v="#VALUE!"/>
    <s v="SUPER LOW"/>
    <s v="SUPER LOW"/>
    <n v="0.5373"/>
    <x v="1"/>
  </r>
  <r>
    <s v="A27"/>
    <s v="SULAWESI SELATAN"/>
    <s v="A27"/>
    <s v="B418"/>
    <s v="LUWU TIMUR"/>
    <s v="B418"/>
    <x v="2"/>
    <s v="N"/>
    <x v="0"/>
    <x v="0"/>
    <n v="11"/>
    <n v="124"/>
    <n v="3"/>
    <n v="304727"/>
    <n v="0.51800000000000002"/>
    <n v="91006"/>
    <n v="6944.88"/>
    <n v="44"/>
    <n v="0.19"/>
    <n v="14869"/>
    <n v="48794494.744476207"/>
    <n v="0.84799999999999998"/>
    <s v="#REF!"/>
    <n v="0.86199999999999999"/>
    <e v="#VALUE!"/>
    <s v="SUPER LOW"/>
    <s v="LOW"/>
    <n v="0.57440000000000002"/>
    <x v="1"/>
  </r>
  <r>
    <s v="A27"/>
    <s v="SULAWESI SELATAN"/>
    <s v="A27"/>
    <s v="B419"/>
    <s v="TORAJA UTARA"/>
    <s v="B419"/>
    <x v="2"/>
    <s v="Makassar"/>
    <x v="254"/>
    <x v="1"/>
    <n v="21"/>
    <n v="111"/>
    <n v="40"/>
    <n v="254936"/>
    <n v="0.45600000000000002"/>
    <n v="74405"/>
    <n v="1215.55"/>
    <n v="210"/>
    <n v="0.56200000000000006"/>
    <n v="4089.0000000000005"/>
    <n v="16039319.672388367"/>
    <n v="0.81"/>
    <s v="#REF!"/>
    <n v="0.19800000000000001"/>
    <e v="#VALUE!"/>
    <s v="LOW"/>
    <s v="SUPER LOW"/>
    <n v="0.37169999999999997"/>
    <x v="0"/>
  </r>
  <r>
    <s v="A27"/>
    <s v="SULAWESI SELATAN"/>
    <s v="A27"/>
    <s v="B420"/>
    <s v="KOTA MAKASSAR"/>
    <s v="B420"/>
    <x v="2"/>
    <s v="Makassar"/>
    <x v="255"/>
    <x v="1"/>
    <n v="15"/>
    <n v="0"/>
    <n v="153"/>
    <n v="1462442"/>
    <n v="0.92400000000000004"/>
    <n v="439446"/>
    <n v="199.26"/>
    <n v="7339"/>
    <n v="0.96"/>
    <n v="95837"/>
    <n v="65532171.532272726"/>
    <n v="0.80600000000000005"/>
    <s v="#REF!"/>
    <n v="0.98199999999999998"/>
    <e v="#VALUE!"/>
    <s v="HIGH"/>
    <s v="HIGH"/>
    <n v="0.96089999999999998"/>
    <x v="4"/>
  </r>
  <r>
    <s v="A27"/>
    <s v="SULAWESI SELATAN"/>
    <s v="A27"/>
    <s v="B421"/>
    <s v="KOTA PARE-PARE"/>
    <s v="B421"/>
    <x v="2"/>
    <s v="Makassar"/>
    <x v="256"/>
    <x v="1"/>
    <n v="4"/>
    <n v="0"/>
    <n v="22"/>
    <n v="153459"/>
    <n v="0.248"/>
    <n v="45344"/>
    <n v="99.33"/>
    <n v="1545"/>
    <n v="0.85"/>
    <n v="4107"/>
    <n v="26762848.708775636"/>
    <n v="0.82"/>
    <s v="#REF!"/>
    <n v="0.90400000000000003"/>
    <e v="#VALUE!"/>
    <s v="HIGH"/>
    <s v="LOW"/>
    <n v="0.7238"/>
    <x v="3"/>
  </r>
  <r>
    <s v="A27"/>
    <s v="SULAWESI SELATAN"/>
    <s v="A27"/>
    <s v="B422"/>
    <s v="KOTA PALOPO"/>
    <s v="B422"/>
    <x v="2"/>
    <s v="Makassar"/>
    <x v="257"/>
    <x v="1"/>
    <n v="9"/>
    <n v="0"/>
    <n v="48"/>
    <n v="182928"/>
    <n v="0.30399999999999999"/>
    <n v="57119"/>
    <n v="252.99"/>
    <n v="723"/>
    <n v="0.70799999999999996"/>
    <n v="4429"/>
    <n v="24211711.711711712"/>
    <n v="0.82199999999999995"/>
    <s v="#REF!"/>
    <n v="0.876"/>
    <e v="#VALUE!"/>
    <s v="LOW"/>
    <s v="LOW"/>
    <n v="0.68259999999999998"/>
    <x v="3"/>
  </r>
  <r>
    <s v="A28"/>
    <s v="SULAWESI TENGGARA"/>
    <s v="A28"/>
    <s v="B423"/>
    <s v="BUTON"/>
    <s v="B423"/>
    <x v="2"/>
    <s v="N"/>
    <x v="0"/>
    <x v="0"/>
    <n v="7"/>
    <n v="83"/>
    <n v="12"/>
    <n v="119291"/>
    <n v="0.154"/>
    <n v="32325"/>
    <n v="1212.99"/>
    <n v="98"/>
    <n v="0.41199999999999998"/>
    <n v="2411"/>
    <n v="20211080.467093077"/>
    <n v="0.80400000000000005"/>
    <s v="#REF!"/>
    <n v="0.104"/>
    <e v="#VALUE!"/>
    <s v="SUPER LOW"/>
    <s v="SUPER LOW"/>
    <n v="0.2089"/>
    <x v="0"/>
  </r>
  <r>
    <s v="A28"/>
    <s v="SULAWESI TENGGARA"/>
    <s v="A28"/>
    <s v="B424"/>
    <s v="BUTON TENGAH"/>
    <s v="B424"/>
    <x v="2"/>
    <s v="N"/>
    <x v="0"/>
    <x v="0"/>
    <n v="7"/>
    <n v="67"/>
    <n v="10"/>
    <n v="119011"/>
    <n v="0.154"/>
    <n v="33435"/>
    <n v="958.31"/>
    <n v="124"/>
    <n v="0.47"/>
    <n v="1401"/>
    <n v="11772021.073682263"/>
    <n v="0.8"/>
    <s v="#REF!"/>
    <n v="9.6000000000000002E-2"/>
    <e v="#VALUE!"/>
    <s v="SUPER LOW"/>
    <s v="SUPER LOW"/>
    <n v="0.22270000000000001"/>
    <x v="0"/>
  </r>
  <r>
    <s v="A28"/>
    <s v="SULAWESI TENGGARA"/>
    <s v="A28"/>
    <s v="B425"/>
    <s v="BUTON SELATAN"/>
    <s v="B425"/>
    <x v="2"/>
    <s v="N"/>
    <x v="0"/>
    <x v="0"/>
    <n v="7"/>
    <n v="60"/>
    <n v="10"/>
    <n v="99173"/>
    <n v="0.112"/>
    <n v="26299"/>
    <n v="509.92"/>
    <n v="194"/>
    <n v="0.54400000000000004"/>
    <n v="1743"/>
    <n v="17575348.129027054"/>
    <n v="0.82599999999999996"/>
    <s v="#REF!"/>
    <n v="0.1"/>
    <e v="#VALUE!"/>
    <s v="SUPER LOW"/>
    <s v="SUPER LOW"/>
    <n v="0.23619999999999999"/>
    <x v="0"/>
  </r>
  <r>
    <s v="A28"/>
    <s v="SULAWESI TENGGARA"/>
    <s v="A28"/>
    <s v="B426"/>
    <s v="MUNA"/>
    <s v="B426"/>
    <x v="2"/>
    <s v="N"/>
    <x v="0"/>
    <x v="0"/>
    <n v="22"/>
    <n v="124"/>
    <n v="26"/>
    <n v="224622"/>
    <n v="0.38600000000000001"/>
    <n v="66830"/>
    <n v="1922.16"/>
    <n v="117"/>
    <n v="0.45800000000000002"/>
    <n v="4353"/>
    <n v="19379223.762587812"/>
    <n v="0.83"/>
    <s v="#REF!"/>
    <n v="0.21199999999999999"/>
    <e v="#VALUE!"/>
    <s v="SUPER LOW"/>
    <s v="SUPER LOW"/>
    <n v="0.32929999999999998"/>
    <x v="0"/>
  </r>
  <r>
    <s v="A28"/>
    <s v="SULAWESI TENGGARA"/>
    <s v="A28"/>
    <s v="B427"/>
    <s v="MUNA BARAT"/>
    <s v="B427"/>
    <x v="2"/>
    <s v="N"/>
    <x v="0"/>
    <x v="0"/>
    <n v="11"/>
    <n v="81"/>
    <n v="5"/>
    <n v="84758"/>
    <n v="7.8E-2"/>
    <n v="25798"/>
    <n v="1022.89"/>
    <n v="83"/>
    <n v="0.376"/>
    <n v="1537"/>
    <n v="18133981.453078177"/>
    <n v="0.79"/>
    <s v="#REF!"/>
    <n v="0.13400000000000001"/>
    <e v="#VALUE!"/>
    <s v="SUPER LOW"/>
    <s v="SUPER LOW"/>
    <n v="0.19259999999999999"/>
    <x v="0"/>
  </r>
  <r>
    <s v="A28"/>
    <s v="SULAWESI TENGGARA"/>
    <s v="A28"/>
    <s v="B428"/>
    <s v="KONAWE"/>
    <s v="B428"/>
    <x v="2"/>
    <s v="Kendari"/>
    <x v="258"/>
    <x v="1"/>
    <n v="27"/>
    <n v="293"/>
    <n v="57"/>
    <n v="260056"/>
    <n v="0.46200000000000002"/>
    <n v="79703"/>
    <n v="4435.28"/>
    <n v="59"/>
    <n v="0.28000000000000003"/>
    <n v="5301"/>
    <n v="20384071.123142708"/>
    <n v="0.81599999999999995"/>
    <s v="#REF!"/>
    <n v="0.48799999999999999"/>
    <e v="#VALUE!"/>
    <s v="SUPER LOW"/>
    <s v="SUPER LOW"/>
    <n v="0.41909999999999997"/>
    <x v="0"/>
  </r>
  <r>
    <s v="A28"/>
    <s v="SULAWESI TENGGARA"/>
    <s v="A28"/>
    <s v="B429"/>
    <s v="KOLAKA"/>
    <s v="B429"/>
    <x v="2"/>
    <s v="Kendari"/>
    <x v="259"/>
    <x v="1"/>
    <n v="12"/>
    <n v="100"/>
    <n v="35"/>
    <n v="238352"/>
    <n v="0.41799999999999998"/>
    <n v="70162"/>
    <n v="3283.59"/>
    <n v="73"/>
    <n v="0.33"/>
    <n v="15174"/>
    <n v="63662146.740954548"/>
    <n v="0.83199999999999996"/>
    <s v="#REF!"/>
    <n v="0.84599999999999997"/>
    <e v="#VALUE!"/>
    <s v="SUPER LOW"/>
    <s v="HIGH"/>
    <n v="0.58420000000000005"/>
    <x v="1"/>
  </r>
  <r>
    <s v="A28"/>
    <s v="SULAWESI TENGGARA"/>
    <s v="A28"/>
    <s v="B430"/>
    <s v="KONAWE SELATAN"/>
    <s v="B430"/>
    <x v="2"/>
    <s v="Kendari"/>
    <x v="260"/>
    <x v="1"/>
    <n v="25"/>
    <n v="336"/>
    <n v="15"/>
    <n v="314808"/>
    <n v="0.53200000000000003"/>
    <n v="95894"/>
    <n v="5779.47"/>
    <n v="54"/>
    <n v="0.248"/>
    <n v="7085"/>
    <n v="22505781.301618762"/>
    <n v="0.84799999999999998"/>
    <s v="#REF!"/>
    <n v="0.318"/>
    <e v="#VALUE!"/>
    <s v="SUPER LOW"/>
    <s v="SUPER LOW"/>
    <n v="0.35049999999999998"/>
    <x v="0"/>
  </r>
  <r>
    <s v="A28"/>
    <s v="SULAWESI TENGGARA"/>
    <s v="A28"/>
    <s v="B431"/>
    <s v="BOMBANA"/>
    <s v="B431"/>
    <x v="2"/>
    <s v="N"/>
    <x v="0"/>
    <x v="0"/>
    <n v="22"/>
    <n v="121"/>
    <n v="22"/>
    <n v="151289"/>
    <n v="0.23799999999999999"/>
    <n v="47856"/>
    <n v="3001"/>
    <n v="50"/>
    <n v="0.22"/>
    <n v="3945"/>
    <n v="26075920.919564541"/>
    <n v="0.84199999999999997"/>
    <s v="#REF!"/>
    <n v="0.222"/>
    <e v="#VALUE!"/>
    <s v="SUPER LOW"/>
    <s v="LOW"/>
    <n v="0.22539999999999999"/>
    <x v="0"/>
  </r>
  <r>
    <s v="A28"/>
    <s v="SULAWESI TENGGARA"/>
    <s v="A28"/>
    <s v="B432"/>
    <s v="WAKATOBI"/>
    <s v="B432"/>
    <x v="2"/>
    <s v="N"/>
    <x v="0"/>
    <x v="0"/>
    <n v="8"/>
    <n v="75"/>
    <n v="25"/>
    <n v="115366"/>
    <n v="0.14599999999999999"/>
    <n v="35059"/>
    <n v="559.54"/>
    <n v="206"/>
    <n v="0.55600000000000005"/>
    <n v="2555"/>
    <n v="22146906.367560633"/>
    <n v="0.84"/>
    <s v="#REF!"/>
    <n v="0.35399999999999998"/>
    <e v="#VALUE!"/>
    <s v="LOW"/>
    <s v="SUPER LOW"/>
    <n v="0.36259999999999998"/>
    <x v="0"/>
  </r>
  <r>
    <s v="A28"/>
    <s v="SULAWESI TENGGARA"/>
    <s v="A28"/>
    <s v="B433"/>
    <s v="KOLAKA UTARA"/>
    <s v="B433"/>
    <x v="2"/>
    <s v="N"/>
    <x v="0"/>
    <x v="0"/>
    <n v="15"/>
    <n v="127"/>
    <n v="6"/>
    <n v="135478"/>
    <n v="0.192"/>
    <n v="39788"/>
    <n v="3391.67"/>
    <n v="40"/>
    <n v="0.17399999999999999"/>
    <n v="5281"/>
    <n v="38980498.678752273"/>
    <n v="0.84399999999999997"/>
    <s v="#REF!"/>
    <n v="0.51600000000000001"/>
    <e v="#VALUE!"/>
    <s v="SUPER LOW"/>
    <s v="LOW"/>
    <n v="0.33239999999999997"/>
    <x v="0"/>
  </r>
  <r>
    <s v="A28"/>
    <s v="SULAWESI TENGGARA"/>
    <s v="A28"/>
    <s v="B434"/>
    <s v="BUTON UTARA"/>
    <s v="B434"/>
    <x v="2"/>
    <s v="N"/>
    <x v="0"/>
    <x v="0"/>
    <n v="6"/>
    <n v="78"/>
    <n v="12"/>
    <n v="69457"/>
    <n v="5.1999999999999998E-2"/>
    <n v="20065"/>
    <n v="1864.91"/>
    <n v="37"/>
    <n v="0.16"/>
    <n v="1875"/>
    <n v="26995119.282433737"/>
    <n v="0.83399999999999996"/>
    <s v="#REF!"/>
    <n v="0.13200000000000001"/>
    <e v="#VALUE!"/>
    <s v="SUPER LOW"/>
    <s v="LOW"/>
    <n v="0.12039999999999999"/>
    <x v="0"/>
  </r>
  <r>
    <s v="A28"/>
    <s v="SULAWESI TENGGARA"/>
    <s v="A28"/>
    <s v="B435"/>
    <s v="KONAWE UTARA"/>
    <s v="B435"/>
    <x v="2"/>
    <s v="N"/>
    <x v="0"/>
    <x v="0"/>
    <n v="13"/>
    <n v="159"/>
    <n v="11"/>
    <n v="71325"/>
    <n v="5.3999999999999999E-2"/>
    <n v="21447"/>
    <n v="5101.76"/>
    <n v="14"/>
    <n v="7.0000000000000007E-2"/>
    <n v="2374"/>
    <n v="33284262.180161234"/>
    <n v="0.85"/>
    <s v="#REF!"/>
    <n v="0.33800000000000002"/>
    <e v="#VALUE!"/>
    <s v="SUPER LOW"/>
    <s v="LOW"/>
    <n v="0.18659999999999999"/>
    <x v="0"/>
  </r>
  <r>
    <s v="A28"/>
    <s v="SULAWESI TENGGARA"/>
    <s v="A28"/>
    <s v="B436"/>
    <s v="KOLAKA TIMUR"/>
    <s v="B436"/>
    <x v="2"/>
    <s v="N"/>
    <x v="0"/>
    <x v="0"/>
    <n v="12"/>
    <n v="117"/>
    <n v="16"/>
    <n v="124838"/>
    <n v="0.16400000000000001"/>
    <n v="40179"/>
    <n v="3634.74"/>
    <n v="34"/>
    <n v="0.14599999999999999"/>
    <n v="2801"/>
    <n v="22437078.453675963"/>
    <n v="0.86199999999999999"/>
    <s v="#REF!"/>
    <n v="0.154"/>
    <e v="#VALUE!"/>
    <s v="SUPER LOW"/>
    <s v="SUPER LOW"/>
    <n v="0.15409999999999999"/>
    <x v="0"/>
  </r>
  <r>
    <s v="A28"/>
    <s v="SULAWESI TENGGARA"/>
    <s v="A28"/>
    <s v="B437"/>
    <s v="KONAWE KEPULAUAN"/>
    <s v="B437"/>
    <x v="2"/>
    <s v="N"/>
    <x v="0"/>
    <x v="0"/>
    <n v="7"/>
    <n v="89"/>
    <n v="7"/>
    <n v="39877"/>
    <n v="1.7999999999999999E-2"/>
    <n v="12352"/>
    <n v="867.58"/>
    <n v="46"/>
    <n v="0.20799999999999999"/>
    <n v="853"/>
    <n v="21390776.638162348"/>
    <n v="0.83599999999999997"/>
    <s v="#REF!"/>
    <n v="7.1999999999999995E-2"/>
    <e v="#VALUE!"/>
    <s v="SUPER LOW"/>
    <s v="SUPER LOW"/>
    <n v="9.9299999999999999E-2"/>
    <x v="0"/>
  </r>
  <r>
    <s v="A28"/>
    <s v="SULAWESI TENGGARA"/>
    <s v="A28"/>
    <s v="B438"/>
    <s v="KOTA KENDARI"/>
    <s v="B438"/>
    <x v="2"/>
    <s v="Kendari"/>
    <x v="261"/>
    <x v="1"/>
    <n v="10"/>
    <n v="0"/>
    <n v="64"/>
    <n v="343320"/>
    <n v="0.57199999999999995"/>
    <n v="101722"/>
    <n v="300.89"/>
    <n v="1141"/>
    <n v="0.80600000000000005"/>
    <n v="14066"/>
    <n v="40970523.127111733"/>
    <n v="0.84599999999999997"/>
    <s v="#REF!"/>
    <n v="0.92"/>
    <e v="#VALUE!"/>
    <s v="LOW"/>
    <s v="LOW"/>
    <n v="0.79879999999999995"/>
    <x v="3"/>
  </r>
  <r>
    <s v="A28"/>
    <s v="SULAWESI TENGGARA"/>
    <s v="A28"/>
    <s v="B439"/>
    <s v="KOTA BAU-BAU"/>
    <s v="B439"/>
    <x v="2"/>
    <s v="N"/>
    <x v="0"/>
    <x v="0"/>
    <n v="8"/>
    <n v="0"/>
    <n v="43"/>
    <n v="158819"/>
    <n v="0.25600000000000001"/>
    <n v="44839"/>
    <n v="221"/>
    <n v="719"/>
    <n v="0.70599999999999996"/>
    <n v="5456"/>
    <n v="34353572.305580564"/>
    <n v="0.872"/>
    <s v="#REF!"/>
    <n v="0.56999999999999995"/>
    <e v="#VALUE!"/>
    <s v="LOW"/>
    <s v="LOW"/>
    <n v="0.5323"/>
    <x v="1"/>
  </r>
  <r>
    <s v="A29"/>
    <s v="GORONTALO"/>
    <s v="A29"/>
    <s v="B440"/>
    <s v="BOALEMO"/>
    <s v="B440"/>
    <x v="2"/>
    <s v="Gorontalo"/>
    <x v="262"/>
    <x v="1"/>
    <n v="7"/>
    <n v="82"/>
    <n v="0"/>
    <n v="148405"/>
    <n v="0.22800000000000001"/>
    <n v="46269"/>
    <n v="1521.88"/>
    <n v="98"/>
    <n v="0.41199999999999998"/>
    <n v="2886"/>
    <n v="19446784.138000742"/>
    <n v="0.86"/>
    <s v="#REF!"/>
    <n v="0.308"/>
    <e v="#VALUE!"/>
    <s v="SUPER LOW"/>
    <s v="SUPER LOW"/>
    <n v="0.31919999999999998"/>
    <x v="0"/>
  </r>
  <r>
    <s v="A29"/>
    <s v="GORONTALO"/>
    <s v="A29"/>
    <s v="B441"/>
    <s v="GORONTALO"/>
    <s v="B441"/>
    <x v="2"/>
    <s v="Gorontalo"/>
    <x v="263"/>
    <x v="1"/>
    <n v="19"/>
    <n v="191"/>
    <n v="14"/>
    <n v="404835"/>
    <n v="0.626"/>
    <n v="127650"/>
    <n v="1750.83"/>
    <n v="231"/>
    <n v="0.57199999999999995"/>
    <n v="7363"/>
    <n v="18187656.699643064"/>
    <n v="0.83799999999999997"/>
    <s v="#REF!"/>
    <n v="0.49199999999999999"/>
    <e v="#VALUE!"/>
    <s v="LOW"/>
    <s v="SUPER LOW"/>
    <n v="0.54949999999999999"/>
    <x v="1"/>
  </r>
  <r>
    <s v="A29"/>
    <s v="GORONTALO"/>
    <s v="A29"/>
    <s v="B442"/>
    <s v="POHUWATO"/>
    <s v="B442"/>
    <x v="2"/>
    <s v="N"/>
    <x v="0"/>
    <x v="0"/>
    <n v="13"/>
    <n v="101"/>
    <n v="3"/>
    <n v="151255"/>
    <n v="0.23599999999999999"/>
    <n v="47544"/>
    <n v="4244.3100000000004"/>
    <n v="36"/>
    <n v="0.156"/>
    <n v="3816"/>
    <n v="25228918.052295793"/>
    <n v="0.86399999999999999"/>
    <s v="#REF!"/>
    <n v="0.55400000000000005"/>
    <e v="#VALUE!"/>
    <s v="SUPER LOW"/>
    <s v="LOW"/>
    <n v="0.35510000000000003"/>
    <x v="0"/>
  </r>
  <r>
    <s v="A29"/>
    <s v="GORONTALO"/>
    <s v="A29"/>
    <s v="B443"/>
    <s v="BONE BOLANGO"/>
    <s v="B443"/>
    <x v="2"/>
    <s v="Gorontalo"/>
    <x v="247"/>
    <x v="1"/>
    <n v="18"/>
    <n v="160"/>
    <n v="5"/>
    <n v="166968"/>
    <n v="0.27600000000000002"/>
    <n v="51803"/>
    <n v="1984.31"/>
    <n v="84"/>
    <n v="0.378"/>
    <n v="2601"/>
    <n v="15577835.273824925"/>
    <n v="0.85599999999999998"/>
    <s v="#REF!"/>
    <n v="0.502"/>
    <e v="#VALUE!"/>
    <s v="SUPER LOW"/>
    <s v="SUPER LOW"/>
    <n v="0.4083"/>
    <x v="0"/>
  </r>
  <r>
    <s v="A29"/>
    <s v="GORONTALO"/>
    <s v="A29"/>
    <s v="B444"/>
    <s v="GORONTALO UTARA"/>
    <s v="B444"/>
    <x v="2"/>
    <s v="N"/>
    <x v="0"/>
    <x v="0"/>
    <n v="11"/>
    <n v="123"/>
    <n v="0"/>
    <n v="125715"/>
    <n v="0.16600000000000001"/>
    <n v="37742"/>
    <n v="1676.15"/>
    <n v="75"/>
    <n v="0.33800000000000002"/>
    <n v="1896"/>
    <n v="15081732.490156306"/>
    <n v="0.878"/>
    <s v="#REF!"/>
    <n v="0.32200000000000001"/>
    <e v="#VALUE!"/>
    <s v="SUPER LOW"/>
    <s v="SUPER LOW"/>
    <n v="0.2878"/>
    <x v="0"/>
  </r>
  <r>
    <s v="A29"/>
    <s v="GORONTALO"/>
    <s v="A29"/>
    <s v="B445"/>
    <s v="KOTA GORONTALO"/>
    <s v="B445"/>
    <x v="2"/>
    <s v="Gorontalo"/>
    <x v="264"/>
    <x v="1"/>
    <n v="9"/>
    <n v="0"/>
    <n v="50"/>
    <n v="201587"/>
    <n v="0.34599999999999997"/>
    <n v="63951"/>
    <n v="79.59"/>
    <n v="2533"/>
    <n v="0.89800000000000002"/>
    <n v="5022"/>
    <n v="24912320.734968029"/>
    <n v="0.88600000000000001"/>
    <s v="#REF!"/>
    <n v="0.83199999999999996"/>
    <e v="#VALUE!"/>
    <s v="HIGH"/>
    <s v="LOW"/>
    <n v="0.73029999999999995"/>
    <x v="3"/>
  </r>
  <r>
    <s v="A30"/>
    <s v="SULAWESI BARAT"/>
    <s v="A30"/>
    <s v="B446"/>
    <s v="MAJENE"/>
    <s v="B446"/>
    <x v="2"/>
    <s v="Mamuju"/>
    <x v="265"/>
    <x v="1"/>
    <n v="8"/>
    <n v="62"/>
    <n v="20"/>
    <n v="179943"/>
    <n v="0.29799999999999999"/>
    <n v="49157"/>
    <n v="947.84"/>
    <n v="190"/>
    <n v="0.54"/>
    <n v="2993"/>
    <n v="16633044.908665521"/>
    <n v="0.876"/>
    <s v="#REF!"/>
    <n v="0.46600000000000003"/>
    <e v="#VALUE!"/>
    <s v="SUPER LOW"/>
    <s v="SUPER LOW"/>
    <n v="0.44619999999999999"/>
    <x v="0"/>
  </r>
  <r>
    <s v="A30"/>
    <s v="SULAWESI BARAT"/>
    <s v="A30"/>
    <s v="B447"/>
    <s v="POLEWALI MANDAR"/>
    <s v="B447"/>
    <x v="2"/>
    <s v="Mamuju"/>
    <x v="266"/>
    <x v="1"/>
    <n v="16"/>
    <n v="144"/>
    <n v="23"/>
    <n v="486236"/>
    <n v="0.69799999999999995"/>
    <n v="145149"/>
    <n v="1775.65"/>
    <n v="274"/>
    <n v="0.59599999999999997"/>
    <n v="7797"/>
    <n v="16035423.127863834"/>
    <n v="0.874"/>
    <s v="#REF!"/>
    <n v="0.246"/>
    <e v="#VALUE!"/>
    <s v="LOW"/>
    <s v="SUPER LOW"/>
    <n v="0.46400000000000002"/>
    <x v="0"/>
  </r>
  <r>
    <s v="A30"/>
    <s v="SULAWESI BARAT"/>
    <s v="A30"/>
    <s v="B448"/>
    <s v="MAMASA"/>
    <s v="B448"/>
    <x v="2"/>
    <s v="N"/>
    <x v="0"/>
    <x v="0"/>
    <n v="17"/>
    <n v="168"/>
    <n v="13"/>
    <n v="163870"/>
    <n v="0.26200000000000001"/>
    <n v="47731"/>
    <n v="3005.88"/>
    <n v="55"/>
    <n v="0.26"/>
    <n v="1882"/>
    <n v="11484713.492402513"/>
    <n v="0.85799999999999998"/>
    <s v="#REF!"/>
    <n v="0.154"/>
    <e v="#VALUE!"/>
    <s v="SUPER LOW"/>
    <s v="SUPER LOW"/>
    <n v="0.21279999999999999"/>
    <x v="0"/>
  </r>
  <r>
    <s v="A30"/>
    <s v="SULAWESI BARAT"/>
    <s v="A30"/>
    <s v="B449"/>
    <s v="MAMUJU"/>
    <s v="B449"/>
    <x v="2"/>
    <s v="Mamuju"/>
    <x v="267"/>
    <x v="1"/>
    <n v="11"/>
    <n v="88"/>
    <n v="13"/>
    <n v="281281"/>
    <n v="0.49199999999999999"/>
    <n v="75614"/>
    <n v="4999.6899999999996"/>
    <n v="56"/>
    <n v="0.26600000000000001"/>
    <n v="6988"/>
    <n v="24843483.918217015"/>
    <n v="0.88"/>
    <s v="#REF!"/>
    <n v="0.38600000000000001"/>
    <e v="#VALUE!"/>
    <s v="SUPER LOW"/>
    <s v="LOW"/>
    <n v="0.3765"/>
    <x v="0"/>
  </r>
  <r>
    <s v="A30"/>
    <s v="SULAWESI BARAT"/>
    <s v="A30"/>
    <s v="B450"/>
    <s v="MAMUJU UTARA"/>
    <s v="B450"/>
    <x v="2"/>
    <s v="Mamuju"/>
    <x v="268"/>
    <x v="1"/>
    <n v="5"/>
    <n v="54"/>
    <n v="0"/>
    <n v="138231"/>
    <n v="0.20799999999999999"/>
    <n v="41797"/>
    <n v="3014.37"/>
    <n v="46"/>
    <n v="0.20799999999999999"/>
    <n v="1903"/>
    <n v="13766810.628585484"/>
    <n v="0.89400000000000002"/>
    <s v="#REF!"/>
    <n v="0.64800000000000002"/>
    <e v="#VALUE!"/>
    <s v="SUPER LOW"/>
    <s v="SUPER LOW"/>
    <n v="0.40600000000000003"/>
    <x v="0"/>
  </r>
  <r>
    <s v="A30"/>
    <s v="SULAWESI BARAT"/>
    <s v="A30"/>
    <s v="B451"/>
    <s v="PASANGKAYU"/>
    <s v="B451"/>
    <x v="2"/>
    <s v="N"/>
    <x v="0"/>
    <x v="0"/>
    <n v="12"/>
    <n v="59"/>
    <n v="4"/>
    <n v="191846"/>
    <n v="0.318"/>
    <n v="58687"/>
    <n v="3043.75"/>
    <n v="63"/>
    <n v="0.28599999999999998"/>
    <n v="6257"/>
    <n v="32614701.375061247"/>
    <n v="0.86799999999999999"/>
    <s v="#REF!"/>
    <n v="0.23"/>
    <e v="#VALUE!"/>
    <s v="SUPER LOW"/>
    <s v="LOW"/>
    <n v="0.26879999999999998"/>
    <x v="0"/>
  </r>
  <r>
    <s v="A31"/>
    <s v="MALUKU"/>
    <s v="A31"/>
    <s v="B452"/>
    <s v="MALUKU TENGGARA BARAT"/>
    <s v="B452"/>
    <x v="2"/>
    <s v="N"/>
    <x v="0"/>
    <x v="0"/>
    <n v="10"/>
    <n v="80"/>
    <n v="2"/>
    <n v="128073"/>
    <n v="0.17599999999999999"/>
    <n v="35569"/>
    <n v="4465.79"/>
    <n v="29"/>
    <n v="0.128"/>
    <n v="1417"/>
    <n v="11064002.561039407"/>
    <n v="0.85399999999999998"/>
    <s v="#REF!"/>
    <n v="5.8000000000000003E-2"/>
    <e v="#VALUE!"/>
    <s v="SUPER LOW"/>
    <s v="SUPER LOW"/>
    <n v="0.1085"/>
    <x v="0"/>
  </r>
  <r>
    <s v="A31"/>
    <s v="MALUKU"/>
    <s v="A31"/>
    <s v="B453"/>
    <s v="MALUKU TENGGARA"/>
    <s v="B453"/>
    <x v="2"/>
    <s v="N"/>
    <x v="0"/>
    <x v="0"/>
    <n v="11"/>
    <n v="190"/>
    <n v="1"/>
    <n v="128101"/>
    <n v="0.17799999999999999"/>
    <n v="33330"/>
    <n v="1031.81"/>
    <n v="124"/>
    <n v="0.47"/>
    <n v="1661"/>
    <n v="12966331.254244698"/>
    <n v="0.88400000000000001"/>
    <s v="#REF!"/>
    <n v="0.14199999999999999"/>
    <e v="#VALUE!"/>
    <s v="SUPER LOW"/>
    <s v="SUPER LOW"/>
    <n v="0.24940000000000001"/>
    <x v="0"/>
  </r>
  <r>
    <s v="A31"/>
    <s v="MALUKU"/>
    <s v="A31"/>
    <s v="B454"/>
    <s v="MALUKU TENGAH"/>
    <s v="B454"/>
    <x v="2"/>
    <s v="Ambon"/>
    <x v="269"/>
    <x v="1"/>
    <n v="18"/>
    <n v="186"/>
    <n v="6"/>
    <n v="428276"/>
    <n v="0.65800000000000003"/>
    <n v="122056"/>
    <n v="7953.81"/>
    <n v="54"/>
    <n v="0.248"/>
    <n v="4941"/>
    <n v="11536952.806134362"/>
    <n v="0.87"/>
    <s v="#REF!"/>
    <n v="0.51400000000000001"/>
    <e v="#VALUE!"/>
    <s v="SUPER LOW"/>
    <s v="SUPER LOW"/>
    <n v="0.47020000000000001"/>
    <x v="0"/>
  </r>
  <r>
    <s v="A31"/>
    <s v="MALUKU"/>
    <s v="A31"/>
    <s v="B455"/>
    <s v="BURU"/>
    <s v="B455"/>
    <x v="2"/>
    <s v="N"/>
    <x v="0"/>
    <x v="0"/>
    <n v="10"/>
    <n v="82"/>
    <n v="0"/>
    <n v="136859"/>
    <n v="0.20399999999999999"/>
    <n v="39197"/>
    <n v="4932.32"/>
    <n v="28"/>
    <n v="0.124"/>
    <n v="1309"/>
    <n v="9564588.3719740752"/>
    <n v="0.86599999999999999"/>
    <s v="#REF!"/>
    <n v="0.54"/>
    <e v="#VALUE!"/>
    <s v="SUPER LOW"/>
    <s v="SUPER LOW"/>
    <n v="0.33119999999999999"/>
    <x v="0"/>
  </r>
  <r>
    <s v="A31"/>
    <s v="MALUKU"/>
    <s v="A31"/>
    <s v="B456"/>
    <s v="KEPULAUAN ARU"/>
    <s v="B456"/>
    <x v="2"/>
    <s v="N"/>
    <x v="0"/>
    <x v="0"/>
    <n v="10"/>
    <n v="117"/>
    <n v="2"/>
    <n v="106364"/>
    <n v="0.126"/>
    <n v="28953"/>
    <n v="8152.42"/>
    <n v="13"/>
    <n v="6.2E-2"/>
    <n v="1917"/>
    <n v="18023015.305930581"/>
    <n v="0.88200000000000001"/>
    <s v="#REF!"/>
    <n v="0.14799999999999999"/>
    <e v="#VALUE!"/>
    <s v="SUPER LOW"/>
    <s v="SUPER LOW"/>
    <n v="0.1167"/>
    <x v="0"/>
  </r>
  <r>
    <s v="A31"/>
    <s v="MALUKU"/>
    <s v="A31"/>
    <s v="B457"/>
    <s v="SERAM BAGIAN BARAT"/>
    <s v="B457"/>
    <x v="2"/>
    <s v="N"/>
    <x v="0"/>
    <x v="0"/>
    <n v="11"/>
    <n v="92"/>
    <n v="0"/>
    <n v="212302"/>
    <n v="0.36399999999999999"/>
    <n v="54713"/>
    <n v="5033.38"/>
    <n v="42"/>
    <n v="0.18"/>
    <n v="1666"/>
    <n v="7847311.8482162207"/>
    <n v="0.89600000000000002"/>
    <s v="#REF!"/>
    <n v="0.26600000000000001"/>
    <e v="#VALUE!"/>
    <s v="SUPER LOW"/>
    <s v="SUPER LOW"/>
    <n v="0.26469999999999999"/>
    <x v="0"/>
  </r>
  <r>
    <s v="A31"/>
    <s v="MALUKU"/>
    <s v="A31"/>
    <s v="B458"/>
    <s v="SERAM BAGIAN TIMUR"/>
    <s v="B458"/>
    <x v="2"/>
    <s v="N"/>
    <x v="0"/>
    <x v="0"/>
    <n v="15"/>
    <n v="198"/>
    <n v="0"/>
    <n v="136609"/>
    <n v="0.20200000000000001"/>
    <n v="37673"/>
    <n v="6429.88"/>
    <n v="21"/>
    <n v="0.106"/>
    <n v="1849"/>
    <n v="13534979.393744189"/>
    <n v="0.90600000000000003"/>
    <s v="#REF!"/>
    <n v="0.38600000000000001"/>
    <e v="#VALUE!"/>
    <s v="SUPER LOW"/>
    <s v="SUPER LOW"/>
    <n v="0.25600000000000001"/>
    <x v="0"/>
  </r>
  <r>
    <s v="A31"/>
    <s v="MALUKU"/>
    <s v="A31"/>
    <s v="B459"/>
    <s v="MALUKU BARAT DAYA"/>
    <s v="B459"/>
    <x v="2"/>
    <s v="N"/>
    <x v="0"/>
    <x v="0"/>
    <n v="17"/>
    <n v="117"/>
    <n v="1"/>
    <n v="81150"/>
    <n v="7.1999999999999995E-2"/>
    <n v="23807"/>
    <n v="4581.0600000000004"/>
    <n v="18"/>
    <n v="0.09"/>
    <n v="892"/>
    <n v="10991990.141712878"/>
    <n v="0.89"/>
    <s v="#REF!"/>
    <n v="7.8E-2"/>
    <e v="#VALUE!"/>
    <s v="SUPER LOW"/>
    <s v="SUPER LOW"/>
    <n v="8.0100000000000005E-2"/>
    <x v="0"/>
  </r>
  <r>
    <s v="A31"/>
    <s v="MALUKU"/>
    <s v="A31"/>
    <s v="B460"/>
    <s v="BURU SELATAN"/>
    <s v="B460"/>
    <x v="2"/>
    <s v="N"/>
    <x v="0"/>
    <x v="0"/>
    <n v="6"/>
    <n v="79"/>
    <n v="0"/>
    <n v="77013"/>
    <n v="6.6000000000000003E-2"/>
    <n v="18874"/>
    <n v="3780.56"/>
    <n v="20"/>
    <n v="0.10199999999999999"/>
    <n v="748"/>
    <n v="9712645.9169231169"/>
    <n v="0.89800000000000002"/>
    <s v="#REF!"/>
    <n v="0.14399999999999999"/>
    <e v="#VALUE!"/>
    <s v="SUPER LOW"/>
    <s v="SUPER LOW"/>
    <n v="0.1119"/>
    <x v="0"/>
  </r>
  <r>
    <s v="A31"/>
    <s v="MALUKU"/>
    <s v="A31"/>
    <s v="B461"/>
    <s v="KOTA AMBON"/>
    <s v="B461"/>
    <x v="2"/>
    <s v="Ambon"/>
    <x v="269"/>
    <x v="1"/>
    <n v="5"/>
    <n v="30"/>
    <n v="20"/>
    <n v="351615"/>
    <n v="0.57999999999999996"/>
    <n v="110176"/>
    <n v="298.61"/>
    <n v="1178"/>
    <n v="0.81399999999999995"/>
    <n v="8701"/>
    <n v="24745815.735961206"/>
    <n v="0.89200000000000002"/>
    <s v="#REF!"/>
    <n v="0.93799999999999994"/>
    <e v="#VALUE!"/>
    <s v="LOW"/>
    <s v="LOW"/>
    <n v="0.8014"/>
    <x v="3"/>
  </r>
  <r>
    <s v="A31"/>
    <s v="MALUKU"/>
    <s v="A31"/>
    <s v="B462"/>
    <s v="KOTA TUAL"/>
    <s v="B462"/>
    <x v="2"/>
    <s v="N"/>
    <x v="0"/>
    <x v="0"/>
    <n v="5"/>
    <n v="27"/>
    <n v="3"/>
    <n v="89144"/>
    <n v="8.5999999999999993E-2"/>
    <n v="25986"/>
    <n v="254.39"/>
    <n v="350"/>
    <n v="0.622"/>
    <n v="1265"/>
    <n v="14190523.198420534"/>
    <n v="0.90400000000000003"/>
    <s v="#REF!"/>
    <n v="0.11"/>
    <e v="#VALUE!"/>
    <s v="LOW"/>
    <s v="SUPER LOW"/>
    <n v="0.2576"/>
    <x v="0"/>
  </r>
  <r>
    <s v="A32"/>
    <s v="MALUKU UTARA"/>
    <s v="A32"/>
    <s v="B463"/>
    <s v="HALMAHERA BARAT"/>
    <s v="B463"/>
    <x v="2"/>
    <s v="N"/>
    <x v="0"/>
    <x v="0"/>
    <n v="8"/>
    <n v="169"/>
    <n v="0"/>
    <n v="136009"/>
    <n v="0.19600000000000001"/>
    <n v="39644"/>
    <n v="1704.2"/>
    <n v="80"/>
    <n v="0.36599999999999999"/>
    <n v="1310"/>
    <n v="9631715.5482357796"/>
    <n v="0.88800000000000001"/>
    <s v="#REF!"/>
    <n v="0.126"/>
    <e v="#VALUE!"/>
    <s v="SUPER LOW"/>
    <s v="SUPER LOW"/>
    <n v="0.2155"/>
    <x v="0"/>
  </r>
  <r>
    <s v="A32"/>
    <s v="MALUKU UTARA"/>
    <s v="A32"/>
    <s v="B464"/>
    <s v="HALMAHERA TENGAH"/>
    <s v="B464"/>
    <x v="2"/>
    <s v="N"/>
    <x v="0"/>
    <x v="0"/>
    <n v="10"/>
    <n v="61"/>
    <n v="0"/>
    <n v="71433"/>
    <n v="5.6000000000000001E-2"/>
    <n v="18494"/>
    <n v="2653.76"/>
    <n v="27"/>
    <n v="0.12"/>
    <n v="1262"/>
    <n v="17666904.651911579"/>
    <n v="0.92"/>
    <s v="#REF!"/>
    <n v="0.17599999999999999"/>
    <e v="#VALUE!"/>
    <s v="SUPER LOW"/>
    <s v="SUPER LOW"/>
    <n v="0.12920000000000001"/>
    <x v="0"/>
  </r>
  <r>
    <s v="A32"/>
    <s v="MALUKU UTARA"/>
    <s v="A32"/>
    <s v="B465"/>
    <s v="KEPULAUAN SULA"/>
    <s v="B465"/>
    <x v="2"/>
    <s v="N"/>
    <x v="0"/>
    <x v="0"/>
    <n v="12"/>
    <n v="78"/>
    <n v="0"/>
    <n v="106041"/>
    <n v="0.124"/>
    <n v="31021"/>
    <n v="3304.32"/>
    <n v="32"/>
    <n v="0.14199999999999999"/>
    <n v="1395"/>
    <n v="13155288.991993664"/>
    <n v="0.9"/>
    <s v="#REF!"/>
    <n v="8.2000000000000003E-2"/>
    <e v="#VALUE!"/>
    <s v="SUPER LOW"/>
    <s v="SUPER LOW"/>
    <n v="0.1105"/>
    <x v="0"/>
  </r>
  <r>
    <s v="A32"/>
    <s v="MALUKU UTARA"/>
    <s v="A32"/>
    <s v="B466"/>
    <s v="HALMAHERA SELATAN"/>
    <s v="B466"/>
    <x v="2"/>
    <s v="N"/>
    <x v="0"/>
    <x v="0"/>
    <n v="30"/>
    <n v="249"/>
    <n v="0"/>
    <n v="252880"/>
    <n v="0.44800000000000001"/>
    <n v="63793"/>
    <n v="8148.9"/>
    <n v="31"/>
    <n v="0.13800000000000001"/>
    <n v="3244"/>
    <n v="12828218.918063903"/>
    <n v="0.92400000000000004"/>
    <s v="#REF!"/>
    <n v="0.09"/>
    <e v="#VALUE!"/>
    <s v="SUPER LOW"/>
    <s v="SUPER LOW"/>
    <n v="0.19389999999999999"/>
    <x v="0"/>
  </r>
  <r>
    <s v="A32"/>
    <s v="MALUKU UTARA"/>
    <s v="A32"/>
    <s v="B467"/>
    <s v="HALMAHERA UTARA"/>
    <s v="B467"/>
    <x v="2"/>
    <s v="N"/>
    <x v="0"/>
    <x v="0"/>
    <n v="17"/>
    <n v="196"/>
    <n v="0"/>
    <n v="200596"/>
    <n v="0.34"/>
    <n v="56869"/>
    <n v="3896.9"/>
    <n v="51"/>
    <n v="0.23200000000000001"/>
    <n v="3350"/>
    <n v="16700233.304751839"/>
    <n v="0.90200000000000002"/>
    <s v="#REF!"/>
    <n v="0.13600000000000001"/>
    <e v="#VALUE!"/>
    <s v="SUPER LOW"/>
    <s v="SUPER LOW"/>
    <n v="0.21579999999999999"/>
    <x v="0"/>
  </r>
  <r>
    <s v="A32"/>
    <s v="MALUKU UTARA"/>
    <s v="A32"/>
    <s v="B468"/>
    <s v="HALMAHERA TIMUR"/>
    <s v="B468"/>
    <x v="2"/>
    <s v="N"/>
    <x v="0"/>
    <x v="0"/>
    <n v="10"/>
    <n v="102"/>
    <n v="0"/>
    <n v="96054"/>
    <n v="0.104"/>
    <n v="28974"/>
    <n v="6571.37"/>
    <n v="15"/>
    <n v="7.8E-2"/>
    <n v="1883"/>
    <n v="19603556.33289608"/>
    <n v="0.91"/>
    <s v="#REF!"/>
    <n v="0.17799999999999999"/>
    <e v="#VALUE!"/>
    <s v="SUPER LOW"/>
    <s v="SUPER LOW"/>
    <n v="0.1295"/>
    <x v="0"/>
  </r>
  <r>
    <s v="A32"/>
    <s v="MALUKU UTARA"/>
    <s v="A32"/>
    <s v="B469"/>
    <s v="PULAU MOROTAI"/>
    <s v="B469"/>
    <x v="2"/>
    <s v="N"/>
    <x v="0"/>
    <x v="0"/>
    <n v="5"/>
    <n v="88"/>
    <n v="0"/>
    <n v="77106"/>
    <n v="6.8000000000000005E-2"/>
    <n v="22246"/>
    <n v="2476"/>
    <n v="31"/>
    <n v="0.13800000000000001"/>
    <n v="873"/>
    <n v="11322076.103027003"/>
    <n v="0.91200000000000003"/>
    <s v="#REF!"/>
    <n v="6.4000000000000001E-2"/>
    <e v="#VALUE!"/>
    <s v="SUPER LOW"/>
    <s v="SUPER LOW"/>
    <n v="8.72E-2"/>
    <x v="0"/>
  </r>
  <r>
    <s v="A32"/>
    <s v="MALUKU UTARA"/>
    <s v="A32"/>
    <s v="B470"/>
    <s v="PULAU TALIABU"/>
    <s v="B470"/>
    <x v="2"/>
    <s v="N"/>
    <x v="0"/>
    <x v="0"/>
    <n v="8"/>
    <n v="71"/>
    <n v="0"/>
    <n v="60102"/>
    <n v="3.7999999999999999E-2"/>
    <n v="17180"/>
    <n v="1469.93"/>
    <n v="41"/>
    <n v="0.17799999999999999"/>
    <n v="768"/>
    <n v="12778276.929220326"/>
    <n v="0.90800000000000003"/>
    <s v="#REF!"/>
    <n v="6.6000000000000003E-2"/>
    <e v="#VALUE!"/>
    <s v="SUPER LOW"/>
    <s v="SUPER LOW"/>
    <n v="9.2600000000000002E-2"/>
    <x v="0"/>
  </r>
  <r>
    <s v="A32"/>
    <s v="MALUKU UTARA"/>
    <s v="A32"/>
    <s v="B471"/>
    <s v="KOTA TERNATE"/>
    <s v="B471"/>
    <x v="2"/>
    <s v="Ternate"/>
    <x v="270"/>
    <x v="1"/>
    <n v="8"/>
    <n v="0"/>
    <n v="78"/>
    <n v="201346"/>
    <n v="0.34399999999999997"/>
    <n v="59636"/>
    <n v="111.39"/>
    <n v="1808"/>
    <n v="0.86599999999999999"/>
    <n v="5787"/>
    <n v="28741569.239021387"/>
    <n v="0.91600000000000004"/>
    <s v="#REF!"/>
    <n v="0.88800000000000001"/>
    <e v="#VALUE!"/>
    <s v="HIGH"/>
    <s v="LOW"/>
    <n v="0.74539999999999995"/>
    <x v="3"/>
  </r>
  <r>
    <s v="A32"/>
    <s v="MALUKU UTARA"/>
    <s v="A32"/>
    <s v="B472"/>
    <s v="KOTA TIDORE KEPULAUAN"/>
    <s v="B472"/>
    <x v="2"/>
    <s v="N"/>
    <x v="0"/>
    <x v="0"/>
    <n v="8"/>
    <n v="49"/>
    <n v="40"/>
    <n v="115406"/>
    <n v="0.14799999999999999"/>
    <n v="35339"/>
    <n v="1645.73"/>
    <n v="70"/>
    <n v="0.318"/>
    <n v="1689"/>
    <n v="14635287.593366031"/>
    <n v="0.93200000000000005"/>
    <s v="#REF!"/>
    <n v="0.224"/>
    <e v="#VALUE!"/>
    <s v="SUPER LOW"/>
    <s v="SUPER LOW"/>
    <n v="0.23319999999999999"/>
    <x v="0"/>
  </r>
  <r>
    <s v="A33"/>
    <s v="PAPUA BARAT"/>
    <s v="A33"/>
    <s v="B473"/>
    <s v="FAK-FAK"/>
    <s v="B473"/>
    <x v="2"/>
    <s v="N"/>
    <x v="0"/>
    <x v="0"/>
    <n v="17"/>
    <n v="142"/>
    <n v="7"/>
    <n v="89015"/>
    <n v="8.4000000000000005E-2"/>
    <n v="23941"/>
    <n v="11036.48"/>
    <n v="8"/>
    <n v="0.04"/>
    <n v="2951"/>
    <n v="33151716.002920855"/>
    <n v="0.92200000000000004"/>
    <s v="#REF!"/>
    <n v="0.12"/>
    <e v="#VALUE!"/>
    <s v="SUPER LOW"/>
    <s v="LOW"/>
    <n v="8.6999999999999994E-2"/>
    <x v="0"/>
  </r>
  <r>
    <s v="A33"/>
    <s v="PAPUA BARAT"/>
    <s v="A33"/>
    <s v="B474"/>
    <s v="KAIMANA"/>
    <s v="B474"/>
    <x v="2"/>
    <s v="N"/>
    <x v="0"/>
    <x v="0"/>
    <n v="7"/>
    <n v="84"/>
    <n v="2"/>
    <n v="64762"/>
    <n v="4.5999999999999999E-2"/>
    <n v="16688"/>
    <n v="16241.84"/>
    <n v="4"/>
    <n v="0.02"/>
    <n v="1548"/>
    <n v="23902906.025138199"/>
    <n v="0.92800000000000005"/>
    <s v="#REF!"/>
    <n v="0.20200000000000001"/>
    <e v="#VALUE!"/>
    <s v="SUPER LOW"/>
    <s v="LOW"/>
    <n v="0.1084"/>
    <x v="0"/>
  </r>
  <r>
    <s v="A33"/>
    <s v="PAPUA BARAT"/>
    <s v="A33"/>
    <s v="B475"/>
    <s v="TELUK WONDAMA"/>
    <s v="B475"/>
    <x v="2"/>
    <s v="N"/>
    <x v="0"/>
    <x v="0"/>
    <n v="13"/>
    <n v="66"/>
    <n v="1"/>
    <n v="44615"/>
    <n v="2.5999999999999999E-2"/>
    <n v="12629"/>
    <n v="3959.53"/>
    <n v="11"/>
    <n v="0.05"/>
    <n v="887"/>
    <n v="19881205.872464418"/>
    <n v="0.91800000000000004"/>
    <s v="#REF!"/>
    <n v="0.192"/>
    <e v="#VALUE!"/>
    <s v="SUPER LOW"/>
    <s v="SUPER LOW"/>
    <n v="0.1079"/>
    <x v="0"/>
  </r>
  <r>
    <s v="A33"/>
    <s v="PAPUA BARAT"/>
    <s v="A33"/>
    <s v="B476"/>
    <s v="TELUK BINTUNI"/>
    <s v="B476"/>
    <x v="2"/>
    <s v="N"/>
    <x v="0"/>
    <x v="0"/>
    <n v="24"/>
    <n v="115"/>
    <n v="2"/>
    <n v="80565"/>
    <n v="7.0000000000000007E-2"/>
    <n v="21618"/>
    <n v="20840.830000000002"/>
    <n v="4"/>
    <n v="0.02"/>
    <n v="23018"/>
    <n v="285707192.94979209"/>
    <n v="0.92600000000000005"/>
    <s v="#REF!"/>
    <n v="0.42599999999999999"/>
    <e v="#VALUE!"/>
    <s v="SUPER LOW"/>
    <s v="SUPER HIGH"/>
    <n v="0.2152"/>
    <x v="0"/>
  </r>
  <r>
    <s v="A33"/>
    <s v="PAPUA BARAT"/>
    <s v="A33"/>
    <s v="B477"/>
    <s v="MANOKWARI"/>
    <s v="B477"/>
    <x v="2"/>
    <s v="N"/>
    <x v="0"/>
    <x v="0"/>
    <n v="9"/>
    <n v="164"/>
    <n v="9"/>
    <n v="192250"/>
    <n v="0.32"/>
    <n v="58548"/>
    <n v="3186.28"/>
    <n v="60"/>
    <n v="0.28199999999999997"/>
    <n v="5867"/>
    <n v="30517555.266579974"/>
    <n v="0.91400000000000003"/>
    <s v="#REF!"/>
    <n v="0.79200000000000004"/>
    <e v="#VALUE!"/>
    <s v="SUPER LOW"/>
    <s v="LOW"/>
    <n v="0.52100000000000002"/>
    <x v="1"/>
  </r>
  <r>
    <s v="A33"/>
    <s v="PAPUA BARAT"/>
    <s v="A33"/>
    <s v="B478"/>
    <s v="SORONG SELATAN"/>
    <s v="B478"/>
    <x v="2"/>
    <s v="N"/>
    <x v="0"/>
    <x v="0"/>
    <n v="15"/>
    <n v="121"/>
    <n v="2"/>
    <n v="51716"/>
    <n v="3.2000000000000001E-2"/>
    <n v="15332"/>
    <n v="6594.31"/>
    <n v="8"/>
    <n v="0.04"/>
    <n v="1083"/>
    <n v="20941294.763709489"/>
    <n v="0.92400000000000004"/>
    <s v="#REF!"/>
    <n v="0.05"/>
    <e v="#VALUE!"/>
    <s v="SUPER LOW"/>
    <s v="SUPER LOW"/>
    <n v="4.2500000000000003E-2"/>
    <x v="0"/>
  </r>
  <r>
    <s v="A33"/>
    <s v="PAPUA BARAT"/>
    <s v="A33"/>
    <s v="B479"/>
    <s v="SORONG"/>
    <s v="B479"/>
    <x v="2"/>
    <s v="Sorong"/>
    <x v="271"/>
    <x v="1"/>
    <n v="30"/>
    <n v="226"/>
    <n v="26"/>
    <n v="123829"/>
    <n v="0.16"/>
    <n v="35963"/>
    <n v="6544.23"/>
    <n v="19"/>
    <n v="9.6000000000000002E-2"/>
    <n v="7717"/>
    <n v="62319811.998804808"/>
    <n v="0.93"/>
    <s v="#REF!"/>
    <n v="0.106"/>
    <e v="#VALUE!"/>
    <s v="SUPER LOW"/>
    <s v="HIGH"/>
    <n v="0.11650000000000001"/>
    <x v="0"/>
  </r>
  <r>
    <s v="A33"/>
    <s v="PAPUA BARAT"/>
    <s v="A33"/>
    <s v="B480"/>
    <s v="RAJA AMPAT"/>
    <s v="B480"/>
    <x v="2"/>
    <s v="N"/>
    <x v="0"/>
    <x v="0"/>
    <n v="24"/>
    <n v="117"/>
    <n v="4"/>
    <n v="66388"/>
    <n v="4.8000000000000001E-2"/>
    <n v="19561"/>
    <n v="8034.44"/>
    <n v="8"/>
    <n v="0.04"/>
    <n v="2133"/>
    <n v="32129300.475989636"/>
    <n v="0.93400000000000005"/>
    <s v="#REF!"/>
    <n v="0.16600000000000001"/>
    <e v="#VALUE!"/>
    <s v="SUPER LOW"/>
    <s v="LOW"/>
    <n v="9.8699999999999996E-2"/>
    <x v="0"/>
  </r>
  <r>
    <s v="A33"/>
    <s v="PAPUA BARAT"/>
    <s v="A33"/>
    <s v="B481"/>
    <s v="TAMBRAUW"/>
    <s v="B481"/>
    <x v="2"/>
    <s v="N"/>
    <x v="0"/>
    <x v="0"/>
    <n v="29"/>
    <n v="216"/>
    <n v="0"/>
    <n v="32344"/>
    <n v="6.0000000000000001E-3"/>
    <n v="12174"/>
    <n v="11529.18"/>
    <n v="3"/>
    <n v="1.4E-2"/>
    <n v="126"/>
    <n v="3895622.0628246353"/>
    <n v="0.93600000000000005"/>
    <s v="#REF!"/>
    <n v="1.6E-2"/>
    <e v="#VALUE!"/>
    <s v="SUPER LOW"/>
    <s v="SUPER LOW"/>
    <n v="1.29E-2"/>
    <x v="0"/>
  </r>
  <r>
    <s v="A33"/>
    <s v="PAPUA BARAT"/>
    <s v="A33"/>
    <s v="B482"/>
    <s v="MAYBRAT"/>
    <s v="B482"/>
    <x v="2"/>
    <s v="N"/>
    <x v="0"/>
    <x v="0"/>
    <n v="24"/>
    <n v="257"/>
    <n v="1"/>
    <n v="44404"/>
    <n v="2.4E-2"/>
    <n v="12147"/>
    <n v="5461.69"/>
    <n v="8"/>
    <n v="0.04"/>
    <n v="393"/>
    <n v="8850554.0041437708"/>
    <n v="0.93799999999999994"/>
    <s v="#REF!"/>
    <n v="0.02"/>
    <e v="#VALUE!"/>
    <s v="SUPER LOW"/>
    <s v="SUPER LOW"/>
    <n v="2.7E-2"/>
    <x v="0"/>
  </r>
  <r>
    <s v="A33"/>
    <s v="PAPUA BARAT"/>
    <s v="A33"/>
    <s v="B483"/>
    <s v="MANOKWARI SELATAN"/>
    <s v="B483"/>
    <x v="2"/>
    <s v="N"/>
    <x v="0"/>
    <x v="0"/>
    <n v="6"/>
    <n v="57"/>
    <n v="0"/>
    <n v="37118"/>
    <n v="1.2E-2"/>
    <n v="10627"/>
    <n v="2812.44"/>
    <n v="13"/>
    <n v="6.2E-2"/>
    <n v="502"/>
    <n v="13524435.583813783"/>
    <n v="0.94"/>
    <s v="#REF!"/>
    <n v="3.4000000000000002E-2"/>
    <e v="#VALUE!"/>
    <s v="SUPER LOW"/>
    <s v="SUPER LOW"/>
    <n v="3.6900000000000002E-2"/>
    <x v="0"/>
  </r>
  <r>
    <s v="A33"/>
    <s v="PAPUA BARAT"/>
    <s v="A33"/>
    <s v="B484"/>
    <s v="PEGUNUNGAN ARFAK"/>
    <s v="B484"/>
    <x v="2"/>
    <s v="N"/>
    <x v="0"/>
    <x v="0"/>
    <n v="10"/>
    <n v="166"/>
    <n v="0"/>
    <n v="39191"/>
    <n v="1.6E-2"/>
    <n v="18319"/>
    <n v="2773.74"/>
    <n v="14"/>
    <n v="7.0000000000000007E-2"/>
    <n v="117"/>
    <n v="2985379.296267"/>
    <n v="0.94399999999999995"/>
    <s v="#REF!"/>
    <n v="1.7999999999999999E-2"/>
    <e v="#VALUE!"/>
    <s v="SUPER LOW"/>
    <s v="SUPER LOW"/>
    <n v="3.3099999999999997E-2"/>
    <x v="0"/>
  </r>
  <r>
    <s v="A33"/>
    <s v="PAPUA BARAT"/>
    <s v="A33"/>
    <s v="B485"/>
    <s v="KOTA SORONG"/>
    <s v="B485"/>
    <x v="2"/>
    <s v="Sorong"/>
    <x v="271"/>
    <x v="1"/>
    <n v="10"/>
    <n v="0"/>
    <n v="41"/>
    <n v="282341"/>
    <n v="0.496"/>
    <n v="91273"/>
    <n v="656.64"/>
    <n v="430"/>
    <n v="0.64200000000000002"/>
    <n v="8816"/>
    <n v="31224653.875986841"/>
    <n v="0.94199999999999995"/>
    <s v="#REF!"/>
    <n v="0.90200000000000002"/>
    <e v="#VALUE!"/>
    <s v="LOW"/>
    <s v="LOW"/>
    <n v="0.72250000000000003"/>
    <x v="3"/>
  </r>
  <r>
    <s v="A34"/>
    <s v="PAPUA"/>
    <s v="A34"/>
    <s v="B486"/>
    <s v="MERAUKE"/>
    <s v="B486"/>
    <x v="2"/>
    <s v="Jayapura"/>
    <x v="272"/>
    <x v="1"/>
    <n v="20"/>
    <n v="179"/>
    <n v="11"/>
    <n v="230225"/>
    <n v="0.40200000000000002"/>
    <n v="67441"/>
    <n v="44071"/>
    <n v="5"/>
    <n v="2.5999999999999999E-2"/>
    <n v="8250"/>
    <n v="35834509.71875339"/>
    <n v="0.95199999999999996"/>
    <s v="#REF!"/>
    <n v="0.504"/>
    <e v="#VALUE!"/>
    <s v="SUPER LOW"/>
    <s v="LOW"/>
    <n v="0.33510000000000001"/>
    <x v="0"/>
  </r>
  <r>
    <s v="A34"/>
    <s v="PAPUA"/>
    <s v="A34"/>
    <s v="B487"/>
    <s v="JAYAWIJAYA"/>
    <s v="B487"/>
    <x v="2"/>
    <s v="N"/>
    <x v="0"/>
    <x v="0"/>
    <n v="40"/>
    <n v="328"/>
    <n v="4"/>
    <n v="273110"/>
    <n v="0.48"/>
    <n v="64962"/>
    <n v="7030.66"/>
    <n v="39"/>
    <n v="0.16800000000000001"/>
    <n v="4029"/>
    <n v="14752297.609022006"/>
    <n v="0.95599999999999996"/>
    <s v="#REF!"/>
    <n v="0.13800000000000001"/>
    <e v="#VALUE!"/>
    <s v="SUPER LOW"/>
    <s v="SUPER LOW"/>
    <n v="0.23250000000000001"/>
    <x v="0"/>
  </r>
  <r>
    <s v="A34"/>
    <s v="PAPUA"/>
    <s v="A34"/>
    <s v="B488"/>
    <s v="JAYAPURA"/>
    <s v="B488"/>
    <x v="2"/>
    <s v="Jayapura"/>
    <x v="273"/>
    <x v="1"/>
    <n v="19"/>
    <n v="139"/>
    <n v="5"/>
    <n v="171665"/>
    <n v="0.28399999999999997"/>
    <n v="53743"/>
    <n v="11157.15"/>
    <n v="15"/>
    <n v="7.8E-2"/>
    <n v="8080.9999999999991"/>
    <n v="47074243.43925669"/>
    <n v="0.94599999999999995"/>
    <s v="#REF!"/>
    <n v="0.46200000000000002"/>
    <e v="#VALUE!"/>
    <s v="SUPER LOW"/>
    <s v="LOW"/>
    <n v="0.30230000000000001"/>
    <x v="0"/>
  </r>
  <r>
    <s v="A34"/>
    <s v="PAPUA"/>
    <s v="A34"/>
    <s v="B489"/>
    <s v="NABIRE"/>
    <s v="B489"/>
    <x v="2"/>
    <s v="N"/>
    <x v="0"/>
    <x v="0"/>
    <n v="15"/>
    <n v="72"/>
    <n v="9"/>
    <n v="172960"/>
    <n v="0.28999999999999998"/>
    <n v="48681"/>
    <n v="11112.61"/>
    <n v="16"/>
    <n v="8.4000000000000005E-2"/>
    <n v="6355"/>
    <n v="36742599.444958366"/>
    <n v="0.95"/>
    <s v="#REF!"/>
    <n v="0.28999999999999998"/>
    <e v="#VALUE!"/>
    <s v="SUPER LOW"/>
    <s v="LOW"/>
    <n v="0.22819999999999999"/>
    <x v="0"/>
  </r>
  <r>
    <s v="A34"/>
    <s v="PAPUA"/>
    <s v="A34"/>
    <s v="B490"/>
    <s v="KEPULAUAN YAPEN"/>
    <s v="B490"/>
    <x v="2"/>
    <s v="N"/>
    <x v="0"/>
    <x v="0"/>
    <n v="16"/>
    <n v="160"/>
    <n v="5"/>
    <n v="113217"/>
    <n v="0.14000000000000001"/>
    <n v="30070"/>
    <n v="2050"/>
    <n v="55"/>
    <n v="0.26"/>
    <n v="2530"/>
    <n v="22346467.403305158"/>
    <n v="0.94799999999999995"/>
    <s v="#REF!"/>
    <n v="0.13"/>
    <e v="#VALUE!"/>
    <s v="SUPER LOW"/>
    <s v="SUPER LOW"/>
    <n v="0.17150000000000001"/>
    <x v="0"/>
  </r>
  <r>
    <s v="A34"/>
    <s v="PAPUA"/>
    <s v="A34"/>
    <s v="B491"/>
    <s v="BIAK NUMFOR"/>
    <s v="B491"/>
    <x v="2"/>
    <s v="N"/>
    <x v="0"/>
    <x v="0"/>
    <n v="19"/>
    <n v="254"/>
    <n v="14"/>
    <n v="146052"/>
    <n v="0.224"/>
    <n v="40586"/>
    <n v="2602"/>
    <n v="56"/>
    <n v="0.26600000000000001"/>
    <n v="3502"/>
    <n v="23977761.345274284"/>
    <n v="0.95399999999999996"/>
    <s v="#REF!"/>
    <n v="0.40600000000000003"/>
    <e v="#VALUE!"/>
    <s v="SUPER LOW"/>
    <s v="LOW"/>
    <n v="0.31850000000000001"/>
    <x v="0"/>
  </r>
  <r>
    <s v="A34"/>
    <s v="PAPUA"/>
    <s v="A34"/>
    <s v="B492"/>
    <s v="PANIAI"/>
    <s v="B492"/>
    <x v="2"/>
    <s v="N"/>
    <x v="0"/>
    <x v="0"/>
    <n v="23"/>
    <n v="195"/>
    <n v="5"/>
    <n v="121791"/>
    <n v="0.156"/>
    <n v="20581"/>
    <n v="6525.25"/>
    <n v="19"/>
    <n v="9.6000000000000002E-2"/>
    <n v="2628"/>
    <n v="21577949.109540112"/>
    <n v="0.96"/>
    <s v="#REF!"/>
    <n v="6.2E-2"/>
    <e v="#VALUE!"/>
    <s v="SUPER LOW"/>
    <s v="SUPER LOW"/>
    <n v="9.5699999999999993E-2"/>
    <x v="0"/>
  </r>
  <r>
    <s v="A34"/>
    <s v="PAPUA"/>
    <s v="A34"/>
    <s v="B493"/>
    <s v="PUNCAK JAYA"/>
    <s v="B493"/>
    <x v="2"/>
    <s v="N"/>
    <x v="0"/>
    <x v="0"/>
    <n v="26"/>
    <n v="302"/>
    <n v="3"/>
    <n v="218984"/>
    <n v="0.378"/>
    <n v="57516"/>
    <n v="4989.51"/>
    <n v="44"/>
    <n v="0.19"/>
    <n v="895"/>
    <n v="4087056.5886092139"/>
    <n v="0.95799999999999996"/>
    <s v="#REF!"/>
    <n v="2.4E-2"/>
    <e v="#VALUE!"/>
    <s v="SUPER LOW"/>
    <s v="SUPER LOW"/>
    <n v="0.1623"/>
    <x v="0"/>
  </r>
  <r>
    <s v="A34"/>
    <s v="PAPUA"/>
    <s v="A34"/>
    <s v="B494"/>
    <s v="MIMIKA"/>
    <s v="B494"/>
    <x v="2"/>
    <s v="N"/>
    <x v="0"/>
    <x v="0"/>
    <n v="18"/>
    <n v="132"/>
    <n v="19"/>
    <n v="311731"/>
    <n v="0.53"/>
    <n v="91683"/>
    <n v="21633"/>
    <n v="14"/>
    <n v="7.0000000000000007E-2"/>
    <n v="64562"/>
    <n v="207108051.49311426"/>
    <n v="0.96199999999999997"/>
    <s v="#REF!"/>
    <n v="0.69599999999999995"/>
    <e v="#VALUE!"/>
    <s v="SUPER LOW"/>
    <s v="SUPER HIGH"/>
    <n v="0.4667"/>
    <x v="0"/>
  </r>
  <r>
    <s v="A34"/>
    <s v="PAPUA"/>
    <s v="A34"/>
    <s v="B495"/>
    <s v="BOVEN DIGOEL"/>
    <s v="B495"/>
    <x v="2"/>
    <s v="N"/>
    <x v="0"/>
    <x v="0"/>
    <n v="20"/>
    <n v="111"/>
    <n v="0"/>
    <n v="64524"/>
    <n v="4.3999999999999997E-2"/>
    <n v="19765"/>
    <n v="27108"/>
    <n v="2"/>
    <n v="8.0000000000000002E-3"/>
    <n v="3001"/>
    <n v="46509825.801252253"/>
    <n v="0.96799999999999997"/>
    <s v="#REF!"/>
    <n v="0.16400000000000001"/>
    <e v="#VALUE!"/>
    <s v="SUPER LOW"/>
    <s v="LOW"/>
    <n v="8.72E-2"/>
    <x v="0"/>
  </r>
  <r>
    <s v="A34"/>
    <s v="PAPUA"/>
    <s v="A34"/>
    <s v="B496"/>
    <s v="MAPPI"/>
    <s v="B496"/>
    <x v="2"/>
    <s v="N"/>
    <x v="0"/>
    <x v="0"/>
    <n v="15"/>
    <n v="162"/>
    <n v="2"/>
    <n v="107852"/>
    <n v="0.128"/>
    <n v="30097"/>
    <n v="24118"/>
    <n v="4"/>
    <n v="0.02"/>
    <n v="1561"/>
    <n v="14473537.811074436"/>
    <n v="0.96399999999999997"/>
    <s v="#REF!"/>
    <n v="5.6000000000000001E-2"/>
    <e v="#VALUE!"/>
    <s v="SUPER LOW"/>
    <s v="SUPER LOW"/>
    <n v="6.3200000000000006E-2"/>
    <x v="0"/>
  </r>
  <r>
    <s v="A34"/>
    <s v="PAPUA"/>
    <s v="A34"/>
    <s v="B497"/>
    <s v="ASMAT"/>
    <s v="B497"/>
    <x v="2"/>
    <s v="N"/>
    <x v="0"/>
    <x v="0"/>
    <n v="19"/>
    <n v="221"/>
    <n v="0"/>
    <n v="108031"/>
    <n v="0.13"/>
    <n v="28381"/>
    <n v="31983.69"/>
    <n v="3"/>
    <n v="1.4E-2"/>
    <n v="1298"/>
    <n v="12015069.748498116"/>
    <n v="0.96599999999999997"/>
    <s v="#REF!"/>
    <n v="3.7999999999999999E-2"/>
    <e v="#VALUE!"/>
    <s v="SUPER LOW"/>
    <s v="SUPER LOW"/>
    <n v="5.3800000000000001E-2"/>
    <x v="0"/>
  </r>
  <r>
    <s v="A34"/>
    <s v="PAPUA"/>
    <s v="A34"/>
    <s v="B498"/>
    <s v="YAHUKIMO"/>
    <s v="B498"/>
    <x v="2"/>
    <s v="N"/>
    <x v="0"/>
    <x v="0"/>
    <n v="51"/>
    <n v="510"/>
    <n v="1"/>
    <n v="354711"/>
    <n v="0.58599999999999997"/>
    <n v="83586"/>
    <n v="17152"/>
    <n v="21"/>
    <n v="0.106"/>
    <n v="1308"/>
    <n v="3687508.9861887563"/>
    <n v="0.97"/>
    <s v="#REF!"/>
    <n v="1.4E-2"/>
    <e v="#VALUE!"/>
    <s v="SUPER LOW"/>
    <s v="SUPER LOW"/>
    <n v="0.18459999999999999"/>
    <x v="0"/>
  </r>
  <r>
    <s v="A34"/>
    <s v="PAPUA"/>
    <s v="A34"/>
    <s v="B499"/>
    <s v="PEGUNUNGAN BINTANG"/>
    <s v="B499"/>
    <x v="2"/>
    <s v="N"/>
    <x v="0"/>
    <x v="0"/>
    <n v="34"/>
    <n v="277"/>
    <n v="0"/>
    <n v="111905"/>
    <n v="0.13800000000000001"/>
    <n v="33455"/>
    <n v="15682"/>
    <n v="7"/>
    <n v="2.8000000000000001E-2"/>
    <n v="1228"/>
    <n v="10973593.673204951"/>
    <n v="0.97199999999999998"/>
    <s v="#REF!"/>
    <n v="3.2000000000000001E-2"/>
    <e v="#VALUE!"/>
    <s v="SUPER LOW"/>
    <s v="SUPER LOW"/>
    <n v="5.7299999999999997E-2"/>
    <x v="0"/>
  </r>
  <r>
    <s v="A34"/>
    <s v="PAPUA"/>
    <s v="A34"/>
    <s v="B500"/>
    <s v="TOLIKARA"/>
    <s v="B500"/>
    <x v="2"/>
    <s v="N"/>
    <x v="0"/>
    <x v="0"/>
    <n v="46"/>
    <n v="541"/>
    <n v="4"/>
    <n v="250844"/>
    <n v="0.442"/>
    <n v="60611"/>
    <n v="5588.13"/>
    <n v="45"/>
    <n v="0.20200000000000001"/>
    <n v="928"/>
    <n v="3699510.4527116455"/>
    <n v="0.97399999999999998"/>
    <s v="#REF!"/>
    <n v="1.2E-2"/>
    <e v="#VALUE!"/>
    <s v="SUPER LOW"/>
    <s v="SUPER LOW"/>
    <n v="0.17649999999999999"/>
    <x v="0"/>
  </r>
  <r>
    <s v="A34"/>
    <s v="PAPUA"/>
    <s v="A34"/>
    <s v="B501"/>
    <s v="SARMI"/>
    <s v="B501"/>
    <x v="2"/>
    <s v="N"/>
    <x v="0"/>
    <x v="0"/>
    <n v="10"/>
    <n v="87"/>
    <n v="2"/>
    <n v="41534"/>
    <n v="0.02"/>
    <n v="11437"/>
    <n v="17742"/>
    <n v="2"/>
    <n v="8.0000000000000002E-3"/>
    <n v="1525"/>
    <n v="36716906.630712181"/>
    <n v="0.97599999999999998"/>
    <s v="#REF!"/>
    <n v="7.0000000000000007E-2"/>
    <e v="#VALUE!"/>
    <s v="SUPER LOW"/>
    <s v="LOW"/>
    <n v="3.8899999999999997E-2"/>
    <x v="0"/>
  </r>
  <r>
    <s v="A34"/>
    <s v="PAPUA"/>
    <s v="A34"/>
    <s v="B502"/>
    <s v="KEEROM"/>
    <s v="B502"/>
    <x v="2"/>
    <s v="Jayapura"/>
    <x v="274"/>
    <x v="1"/>
    <n v="11"/>
    <n v="91"/>
    <n v="0"/>
    <n v="64305"/>
    <n v="4.2000000000000003E-2"/>
    <n v="19161"/>
    <n v="8390"/>
    <n v="8"/>
    <n v="0.04"/>
    <n v="1753"/>
    <n v="27260710.675686184"/>
    <n v="0.98"/>
    <s v="#REF!"/>
    <n v="0.30399999999999999"/>
    <e v="#VALUE!"/>
    <s v="SUPER LOW"/>
    <s v="LOW"/>
    <n v="0.1593"/>
    <x v="0"/>
  </r>
  <r>
    <s v="A34"/>
    <s v="PAPUA"/>
    <s v="A34"/>
    <s v="B503"/>
    <s v="WAROPEN"/>
    <s v="B503"/>
    <x v="2"/>
    <s v="N"/>
    <x v="0"/>
    <x v="0"/>
    <n v="11"/>
    <n v="99"/>
    <n v="0"/>
    <n v="36200"/>
    <n v="0.01"/>
    <n v="10628"/>
    <n v="10977.09"/>
    <n v="3"/>
    <n v="1.4E-2"/>
    <n v="1240"/>
    <n v="34254143.646408834"/>
    <n v="0.97799999999999998"/>
    <s v="#REF!"/>
    <n v="7.5999999999999998E-2"/>
    <e v="#VALUE!"/>
    <s v="SUPER LOW"/>
    <s v="LOW"/>
    <n v="4.0899999999999999E-2"/>
    <x v="0"/>
  </r>
  <r>
    <s v="A34"/>
    <s v="PAPUA"/>
    <s v="A34"/>
    <s v="B504"/>
    <s v="SUPIORI"/>
    <s v="B504"/>
    <x v="2"/>
    <s v="N"/>
    <x v="0"/>
    <x v="0"/>
    <n v="5"/>
    <n v="38"/>
    <n v="0"/>
    <n v="24719"/>
    <n v="2E-3"/>
    <n v="5210"/>
    <n v="678.32"/>
    <n v="36"/>
    <n v="0.156"/>
    <n v="673"/>
    <n v="27226020.470083743"/>
    <n v="0.98199999999999998"/>
    <s v="#REF!"/>
    <n v="3.5999999999999997E-2"/>
    <e v="#VALUE!"/>
    <s v="SUPER LOW"/>
    <s v="LOW"/>
    <n v="6.3500000000000001E-2"/>
    <x v="0"/>
  </r>
  <r>
    <s v="A34"/>
    <s v="PAPUA"/>
    <s v="A34"/>
    <s v="B505"/>
    <s v="MAMBERAMO RAYA"/>
    <s v="B505"/>
    <x v="2"/>
    <s v="N"/>
    <x v="0"/>
    <x v="0"/>
    <n v="8"/>
    <n v="59"/>
    <n v="0"/>
    <n v="38441"/>
    <n v="1.4E-2"/>
    <n v="9393"/>
    <n v="23813.91"/>
    <n v="2"/>
    <n v="8.0000000000000002E-3"/>
    <n v="851"/>
    <n v="22137821.596732654"/>
    <n v="0.98399999999999999"/>
    <s v="#REF!"/>
    <n v="6.0000000000000001E-3"/>
    <e v="#VALUE!"/>
    <s v="SUPER LOW"/>
    <s v="SUPER LOW"/>
    <n v="8.6E-3"/>
    <x v="0"/>
  </r>
  <r>
    <s v="A34"/>
    <s v="PAPUA"/>
    <s v="A34"/>
    <s v="B506"/>
    <s v="NDUGA"/>
    <s v="B506"/>
    <x v="2"/>
    <s v="N"/>
    <x v="0"/>
    <x v="0"/>
    <n v="32"/>
    <n v="248"/>
    <n v="0"/>
    <n v="110357"/>
    <n v="0.13400000000000001"/>
    <n v="41074"/>
    <n v="2168"/>
    <n v="51"/>
    <n v="0.23200000000000001"/>
    <n v="662"/>
    <n v="5998713.2669427404"/>
    <n v="0.98599999999999999"/>
    <s v="#REF!"/>
    <n v="2E-3"/>
    <e v="#VALUE!"/>
    <s v="SUPER LOW"/>
    <s v="SUPER LOW"/>
    <n v="0.104"/>
    <x v="0"/>
  </r>
  <r>
    <s v="A34"/>
    <s v="PAPUA"/>
    <s v="A34"/>
    <s v="B507"/>
    <s v="LANNY JAYA"/>
    <s v="B507"/>
    <x v="2"/>
    <s v="N"/>
    <x v="0"/>
    <x v="0"/>
    <n v="39"/>
    <n v="354"/>
    <n v="1"/>
    <n v="201940"/>
    <n v="0.35"/>
    <n v="76546"/>
    <n v="2248"/>
    <n v="90"/>
    <n v="0.39600000000000002"/>
    <n v="994"/>
    <n v="4922254.1348915519"/>
    <n v="0.98799999999999999"/>
    <s v="#REF!"/>
    <n v="2E-3"/>
    <e v="#VALUE!"/>
    <s v="SUPER LOW"/>
    <s v="SUPER LOW"/>
    <n v="0.2072"/>
    <x v="0"/>
  </r>
  <r>
    <s v="A34"/>
    <s v="PAPUA"/>
    <s v="A34"/>
    <s v="B508"/>
    <s v="MAMBERAMO TENGAH"/>
    <s v="B508"/>
    <x v="2"/>
    <s v="N"/>
    <x v="0"/>
    <x v="0"/>
    <n v="5"/>
    <n v="59"/>
    <n v="0"/>
    <n v="48446"/>
    <n v="0.03"/>
    <n v="18378"/>
    <n v="1275"/>
    <n v="38"/>
    <n v="0.16600000000000001"/>
    <n v="644"/>
    <n v="13293151.137348801"/>
    <n v="0.99"/>
    <s v="#REF!"/>
    <n v="4.0000000000000001E-3"/>
    <e v="#VALUE!"/>
    <s v="SUPER LOW"/>
    <s v="SUPER LOW"/>
    <n v="5.91E-2"/>
    <x v="0"/>
  </r>
  <r>
    <s v="A34"/>
    <s v="PAPUA"/>
    <s v="A34"/>
    <s v="B509"/>
    <s v="YALIMO"/>
    <s v="B509"/>
    <x v="2"/>
    <s v="N"/>
    <x v="0"/>
    <x v="0"/>
    <n v="5"/>
    <n v="298"/>
    <n v="0"/>
    <n v="103807"/>
    <n v="0.122"/>
    <n v="28214"/>
    <n v="1253"/>
    <n v="83"/>
    <n v="0.376"/>
    <n v="641"/>
    <n v="6174920.7664223025"/>
    <n v="0.99199999999999999"/>
    <s v="#REF!"/>
    <n v="8.0000000000000002E-3"/>
    <e v="#VALUE!"/>
    <s v="SUPER LOW"/>
    <s v="SUPER LOW"/>
    <n v="0.1469"/>
    <x v="0"/>
  </r>
  <r>
    <s v="A34"/>
    <s v="PAPUA"/>
    <s v="A34"/>
    <s v="B510"/>
    <s v="PUNCAK"/>
    <s v="B510"/>
    <x v="2"/>
    <s v="N"/>
    <x v="0"/>
    <x v="0"/>
    <n v="25"/>
    <n v="206"/>
    <n v="0"/>
    <n v="176181"/>
    <n v="0.29199999999999998"/>
    <n v="59464"/>
    <n v="8055"/>
    <n v="22"/>
    <n v="0.108"/>
    <n v="700"/>
    <n v="3973186.6659855489"/>
    <n v="0.99399999999999999"/>
    <s v="#REF!"/>
    <n v="2.8000000000000001E-2"/>
    <e v="#VALUE!"/>
    <s v="SUPER LOW"/>
    <s v="SUPER LOW"/>
    <n v="0.11799999999999999"/>
    <x v="0"/>
  </r>
  <r>
    <s v="A34"/>
    <s v="PAPUA"/>
    <s v="A34"/>
    <s v="B511"/>
    <s v="DOGIYAI"/>
    <s v="B511"/>
    <x v="2"/>
    <s v="N"/>
    <x v="0"/>
    <x v="0"/>
    <n v="10"/>
    <n v="79"/>
    <n v="0"/>
    <n v="115005"/>
    <n v="0.14399999999999999"/>
    <n v="35379"/>
    <n v="4237.3999999999996"/>
    <n v="27"/>
    <n v="0.12"/>
    <n v="764"/>
    <n v="6643189.4265466724"/>
    <n v="0.996"/>
    <s v="#REF!"/>
    <n v="0.03"/>
    <e v="#VALUE!"/>
    <s v="SUPER LOW"/>
    <s v="SUPER LOW"/>
    <n v="8.5500000000000007E-2"/>
    <x v="0"/>
  </r>
  <r>
    <s v="A34"/>
    <s v="PAPUA"/>
    <s v="A34"/>
    <s v="B512"/>
    <s v="INTAN JAYA"/>
    <s v="B512"/>
    <x v="2"/>
    <s v="N"/>
    <x v="0"/>
    <x v="0"/>
    <n v="8"/>
    <n v="97"/>
    <n v="0"/>
    <n v="136071"/>
    <n v="0.19800000000000001"/>
    <n v="33003"/>
    <n v="3922.02"/>
    <n v="35"/>
    <n v="0.15"/>
    <n v="696"/>
    <n v="5114976.7400842207"/>
    <n v="0.998"/>
    <s v="#REF!"/>
    <n v="2.5999999999999999E-2"/>
    <e v="#VALUE!"/>
    <s v="SUPER LOW"/>
    <s v="SUPER LOW"/>
    <n v="0.1062"/>
    <x v="0"/>
  </r>
  <r>
    <s v="A34"/>
    <s v="PAPUA"/>
    <s v="A34"/>
    <s v="B513"/>
    <s v="DEIYAI"/>
    <s v="B513"/>
    <x v="2"/>
    <s v="N"/>
    <x v="0"/>
    <x v="0"/>
    <n v="5"/>
    <n v="67"/>
    <n v="0"/>
    <n v="91138"/>
    <n v="0.09"/>
    <n v="21742"/>
    <n v="537.39"/>
    <n v="170"/>
    <n v="0.52600000000000002"/>
    <n v="741"/>
    <n v="8130527.3321775775"/>
    <n v="1"/>
    <s v="#REF!"/>
    <n v="0.01"/>
    <e v="#VALUE!"/>
    <s v="SUPER LOW"/>
    <s v="SUPER LOW"/>
    <n v="0.18479999999999999"/>
    <x v="0"/>
  </r>
  <r>
    <s v="A34"/>
    <s v="PAPUA"/>
    <s v="A34"/>
    <s v="B514"/>
    <s v="KOTA JAYAPURA"/>
    <s v="B514"/>
    <x v="2"/>
    <s v="Jayapura"/>
    <x v="273"/>
    <x v="1"/>
    <n v="5"/>
    <n v="14"/>
    <n v="25"/>
    <n v="362998"/>
    <n v="0.59199999999999997"/>
    <n v="113991"/>
    <n v="935.92"/>
    <n v="388"/>
    <n v="0.63"/>
    <n v="19481"/>
    <n v="53666962.352409653"/>
    <n v="1"/>
    <s v="#REF!"/>
    <n v="0.94799999999999995"/>
    <e v="#VALUE!"/>
    <s v="LOW"/>
    <s v="HIGH"/>
    <n v="0.76359999999999995"/>
    <x v="3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  <r>
    <m/>
    <m/>
    <m/>
    <m/>
    <m/>
    <m/>
    <x v="3"/>
    <m/>
    <x v="275"/>
    <x v="2"/>
    <m/>
    <m/>
    <m/>
    <m/>
    <m/>
    <m/>
    <m/>
    <m/>
    <m/>
    <m/>
    <m/>
    <m/>
    <m/>
    <m/>
    <m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8" cacheId="22" applyNumberFormats="0" applyBorderFormats="0" applyFontFormats="0" applyPatternFormats="0" applyAlignmentFormats="0" applyWidthHeightFormats="0" dataCaption="" updatedVersion="8" compact="0" compactData="0">
  <location ref="A1:H279" firstHeaderRow="1" firstDataRow="2" firstDataCol="1"/>
  <pivotFields count="29">
    <pivotField name="Provinsi Code" compact="0" outline="0" multipleItemSelectionAllowed="1" showAll="0"/>
    <pivotField name="Provinsi" compact="0" outline="0" multipleItemSelectionAllowed="1" showAll="0"/>
    <pivotField name="provinsi code2" compact="0" outline="0" multipleItemSelectionAllowed="1" showAll="0"/>
    <pivotField name="Kab/Kota Code" compact="0" outline="0" multipleItemSelectionAllowed="1" showAll="0"/>
    <pivotField name="Kab/Kota" dataField="1" compact="0" outline="0" multipleItemSelectionAllowed="1" showAll="0"/>
    <pivotField name="kab/kota code2" compact="0" outline="0" multipleItemSelectionAllowed="1" showAll="0"/>
    <pivotField name="Grab Territory" compact="0" outline="0" multipleItemSelectionAllowed="1" showAll="0"/>
    <pivotField name="Grab City" compact="0" outline="0" multipleItemSelectionAllowed="1" showAll="0"/>
    <pivotField name="Grab Subcity" axis="axisRow" compact="0" outline="0" multipleItemSelectionAllowed="1" showAll="0" sortType="ascending">
      <items count="277">
        <item x="1"/>
        <item x="2"/>
        <item x="34"/>
        <item x="269"/>
        <item x="173"/>
        <item x="211"/>
        <item x="219"/>
        <item x="65"/>
        <item x="63"/>
        <item x="84"/>
        <item x="235"/>
        <item x="162"/>
        <item x="176"/>
        <item x="100"/>
        <item x="206"/>
        <item x="213"/>
        <item x="212"/>
        <item x="104"/>
        <item x="241"/>
        <item x="133"/>
        <item x="55"/>
        <item x="102"/>
        <item x="146"/>
        <item x="207"/>
        <item x="246"/>
        <item x="79"/>
        <item x="125"/>
        <item x="167"/>
        <item x="96"/>
        <item x="45"/>
        <item x="61"/>
        <item x="217"/>
        <item x="184"/>
        <item x="29"/>
        <item x="232"/>
        <item x="141"/>
        <item x="116"/>
        <item x="262"/>
        <item x="81"/>
        <item x="158"/>
        <item x="224"/>
        <item x="229"/>
        <item x="230"/>
        <item x="147"/>
        <item x="247"/>
        <item x="221"/>
        <item x="109"/>
        <item x="129"/>
        <item x="38"/>
        <item x="178"/>
        <item x="240"/>
        <item x="87"/>
        <item x="83"/>
        <item x="101"/>
        <item x="170"/>
        <item x="99"/>
        <item x="89"/>
        <item x="60"/>
        <item x="20"/>
        <item x="121"/>
        <item x="179"/>
        <item x="98"/>
        <item x="236"/>
        <item x="48"/>
        <item x="252"/>
        <item x="85"/>
        <item x="180"/>
        <item x="174"/>
        <item x="264"/>
        <item x="263"/>
        <item x="243"/>
        <item x="161"/>
        <item x="115"/>
        <item x="209"/>
        <item x="22"/>
        <item x="56"/>
        <item x="92"/>
        <item x="80"/>
        <item x="50"/>
        <item x="273"/>
        <item x="145"/>
        <item x="171"/>
        <item x="120"/>
        <item x="153"/>
        <item x="24"/>
        <item x="17"/>
        <item x="19"/>
        <item x="25"/>
        <item x="21"/>
        <item x="23"/>
        <item x="18"/>
        <item x="5"/>
        <item x="6"/>
        <item x="11"/>
        <item x="10"/>
        <item x="4"/>
        <item x="3"/>
        <item x="71"/>
        <item x="73"/>
        <item x="75"/>
        <item x="74"/>
        <item x="193"/>
        <item x="8"/>
        <item x="195"/>
        <item x="187"/>
        <item x="194"/>
        <item x="7"/>
        <item x="192"/>
        <item x="43"/>
        <item x="113"/>
        <item x="177"/>
        <item x="95"/>
        <item x="51"/>
        <item x="105"/>
        <item x="142"/>
        <item x="124"/>
        <item x="261"/>
        <item x="62"/>
        <item x="274"/>
        <item x="196"/>
        <item x="110"/>
        <item x="175"/>
        <item x="259"/>
        <item x="258"/>
        <item x="260"/>
        <item x="12"/>
        <item x="205"/>
        <item x="14"/>
        <item x="9"/>
        <item x="26"/>
        <item x="27"/>
        <item x="234"/>
        <item x="119"/>
        <item x="88"/>
        <item x="191"/>
        <item x="215"/>
        <item x="190"/>
        <item x="53"/>
        <item x="160"/>
        <item x="66"/>
        <item x="35"/>
        <item x="54"/>
        <item x="144"/>
        <item x="253"/>
        <item x="155"/>
        <item x="108"/>
        <item x="156"/>
        <item x="90"/>
        <item x="265"/>
        <item x="255"/>
        <item x="143"/>
        <item x="267"/>
        <item x="268"/>
        <item x="231"/>
        <item x="76"/>
        <item x="244"/>
        <item x="186"/>
        <item x="28"/>
        <item x="272"/>
        <item x="70"/>
        <item x="225"/>
        <item x="226"/>
        <item x="228"/>
        <item x="227"/>
        <item x="152"/>
        <item x="52"/>
        <item x="0"/>
        <item x="154"/>
        <item x="157"/>
        <item x="137"/>
        <item x="36"/>
        <item x="37"/>
        <item x="33"/>
        <item x="59"/>
        <item x="201"/>
        <item x="57"/>
        <item x="257"/>
        <item x="239"/>
        <item x="164"/>
        <item x="97"/>
        <item x="77"/>
        <item x="199"/>
        <item x="245"/>
        <item x="256"/>
        <item x="40"/>
        <item x="237"/>
        <item x="30"/>
        <item x="150"/>
        <item x="118"/>
        <item x="39"/>
        <item x="126"/>
        <item x="47"/>
        <item x="41"/>
        <item x="127"/>
        <item x="218"/>
        <item x="67"/>
        <item x="251"/>
        <item x="266"/>
        <item x="138"/>
        <item x="197"/>
        <item x="58"/>
        <item x="181"/>
        <item x="68"/>
        <item x="149"/>
        <item x="202"/>
        <item x="103"/>
        <item x="94"/>
        <item x="106"/>
        <item x="117"/>
        <item x="46"/>
        <item x="44"/>
        <item x="189"/>
        <item x="13"/>
        <item x="131"/>
        <item x="220"/>
        <item x="163"/>
        <item x="200"/>
        <item x="216"/>
        <item x="49"/>
        <item x="182"/>
        <item x="122"/>
        <item x="168"/>
        <item x="42"/>
        <item x="151"/>
        <item x="250"/>
        <item x="238"/>
        <item x="198"/>
        <item x="148"/>
        <item x="135"/>
        <item x="130"/>
        <item x="31"/>
        <item x="248"/>
        <item x="271"/>
        <item x="114"/>
        <item x="93"/>
        <item x="82"/>
        <item x="64"/>
        <item x="111"/>
        <item x="183"/>
        <item x="91"/>
        <item x="165"/>
        <item x="166"/>
        <item x="203"/>
        <item x="172"/>
        <item x="242"/>
        <item x="254"/>
        <item x="32"/>
        <item x="204"/>
        <item x="210"/>
        <item x="169"/>
        <item x="185"/>
        <item x="72"/>
        <item x="78"/>
        <item x="222"/>
        <item x="208"/>
        <item x="223"/>
        <item x="15"/>
        <item x="86"/>
        <item x="128"/>
        <item x="123"/>
        <item x="214"/>
        <item x="270"/>
        <item x="188"/>
        <item x="16"/>
        <item x="233"/>
        <item x="139"/>
        <item x="159"/>
        <item x="69"/>
        <item x="140"/>
        <item x="249"/>
        <item x="132"/>
        <item x="112"/>
        <item x="134"/>
        <item x="107"/>
        <item x="136"/>
        <item x="275"/>
        <item t="default"/>
      </items>
    </pivotField>
    <pivotField name="Grab Coverage" compact="0" outline="0" multipleItemSelectionAllowed="1" showAll="0"/>
    <pivotField name="Kec" compact="0" outline="0" multipleItemSelectionAllowed="1" showAll="0"/>
    <pivotField name="Desa" compact="0" outline="0" multipleItemSelectionAllowed="1" showAll="0"/>
    <pivotField name="Kel" compact="0" outline="0" multipleItemSelectionAllowed="1" showAll="0"/>
    <pivotField name="Population" compact="0" numFmtId="3" outline="0" multipleItemSelectionAllowed="1" showAll="0"/>
    <pivotField name="Population Index" compact="0" numFmtId="164" outline="0" multipleItemSelectionAllowed="1" showAll="0"/>
    <pivotField name="KK" compact="0" numFmtId="3" outline="0" multipleItemSelectionAllowed="1" showAll="0"/>
    <pivotField name="Area" compact="0" numFmtId="4" outline="0" multipleItemSelectionAllowed="1" showAll="0"/>
    <pivotField name="Population Density" compact="0" outline="0" multipleItemSelectionAllowed="1" showAll="0"/>
    <pivotField name="Density Index" compact="0" numFmtId="164" outline="0" multipleItemSelectionAllowed="1" showAll="0"/>
    <pivotField name="Regional GDP (IDR Bil)" compact="0" numFmtId="3" outline="0" multipleItemSelectionAllowed="1" showAll="0"/>
    <pivotField name="Regional GDP per Capita" compact="0" numFmtId="3" outline="0" multipleItemSelectionAllowed="1" showAll="0"/>
    <pivotField name="RGDP PC Index" compact="0" numFmtId="165" outline="0" multipleItemSelectionAllowed="1" showAll="0"/>
    <pivotField name="Expenditure per Capita (EPC)" compact="0" numFmtId="3" outline="0" multipleItemSelectionAllowed="1" showAll="0"/>
    <pivotField name="EPC Index" compact="0" numFmtId="165" outline="0" multipleItemSelectionAllowed="1" showAll="0"/>
    <pivotField name="Regional Expenditure (IDR Bil)" compact="0" numFmtId="4" outline="0" multipleItemSelectionAllowed="1" showAll="0"/>
    <pivotField name="Density Status" compact="0" outline="0" multipleItemSelectionAllowed="1" showAll="0"/>
    <pivotField name="GDP Capita Status" compact="0" outline="0" multipleItemSelectionAllowed="1" showAll="0"/>
    <pivotField name="Cluster Index" compact="0" numFmtId="166" outline="0" multipleItemSelectionAllowed="1" showAll="0"/>
    <pivotField name="Cluster" axis="axisCol" compact="0" outline="0" multipleItemSelectionAllowed="1" showAll="0" sortType="ascending">
      <items count="7">
        <item x="4"/>
        <item x="2"/>
        <item x="3"/>
        <item x="1"/>
        <item x="0"/>
        <item x="5"/>
        <item t="default"/>
      </items>
    </pivotField>
  </pivotFields>
  <rowFields count="1">
    <field x="8"/>
  </rowFields>
  <rowItems count="2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 t="grand">
      <x/>
    </i>
  </rowItems>
  <colFields count="1">
    <field x="28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A of Kab/Kota" fld="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 Table 7" cacheId="16" applyNumberFormats="0" applyBorderFormats="0" applyFontFormats="0" applyPatternFormats="0" applyAlignmentFormats="0" applyWidthHeightFormats="0" dataCaption="" updatedVersion="8" compact="0" compactData="0">
  <location ref="A3:E28" firstHeaderRow="1" firstDataRow="2" firstDataCol="2" rowPageCount="1" colPageCount="1"/>
  <pivotFields count="17">
    <pivotField name="Provinsi Code" compact="0" outline="0" multipleItemSelectionAllowed="1" showAll="0"/>
    <pivotField name="Provinsi" axis="axisRow" compact="0" outline="0" multipleItemSelectionAllowed="1" showAll="0" sortType="ascending">
      <items count="36">
        <item x="0"/>
        <item x="16"/>
        <item x="15"/>
        <item x="6"/>
        <item x="13"/>
        <item x="10"/>
        <item x="28"/>
        <item x="4"/>
        <item x="11"/>
        <item x="12"/>
        <item x="14"/>
        <item x="19"/>
        <item x="21"/>
        <item x="20"/>
        <item x="22"/>
        <item x="23"/>
        <item x="8"/>
        <item x="9"/>
        <item x="7"/>
        <item x="30"/>
        <item x="31"/>
        <item x="17"/>
        <item x="18"/>
        <item x="33"/>
        <item x="32"/>
        <item x="3"/>
        <item x="29"/>
        <item x="26"/>
        <item x="25"/>
        <item x="27"/>
        <item x="24"/>
        <item x="2"/>
        <item x="5"/>
        <item x="1"/>
        <item x="34"/>
        <item t="default"/>
      </items>
    </pivotField>
    <pivotField name="Kab/Kota Code" dataField="1" compact="0" outline="0" multipleItemSelectionAllowed="1" showAll="0"/>
    <pivotField name="Kab/Kota" compact="0" outline="0" multipleItemSelectionAllowed="1" showAll="0"/>
    <pivotField name="Grab Territory (EastWest/Jabo)" axis="axisPage" compact="0" outline="0" multipleItemSelectionAllowed="1" showAll="0">
      <items count="5">
        <item h="1" x="0"/>
        <item h="1" x="1"/>
        <item x="2"/>
        <item h="1" x="3"/>
        <item t="default"/>
      </items>
    </pivotField>
    <pivotField name="Grab Area/Region (Territory)" axis="axisRow" compact="0" outline="0" multipleItemSelectionAllowed="1" showAll="0" sortType="ascending">
      <items count="10">
        <item x="5"/>
        <item x="3"/>
        <item x="4"/>
        <item x="1"/>
        <item x="6"/>
        <item x="7"/>
        <item x="0"/>
        <item x="2"/>
        <item x="8"/>
        <item t="default"/>
      </items>
    </pivotField>
    <pivotField name="Grab City Level (Territory)" compact="0" outline="0" multipleItemSelectionAllowed="1" showAll="0"/>
    <pivotField name="Grab Subcity (Territory)" compact="0" outline="0" multipleItemSelectionAllowed="1" showAll="0"/>
    <pivotField name="Grab City Level (Food)" compact="0" outline="0" multipleItemSelectionAllowed="1" showAll="0"/>
    <pivotField name="Grab Subcity (Food)" compact="0" outline="0" multipleItemSelectionAllowed="1" showAll="0"/>
    <pivotField name="Does Grab exist? (Y/N)" axis="axisCol" compact="0" outline="0" multipleItemSelectionAllowed="1" showAll="0" sortType="ascending">
      <items count="4">
        <item x="0"/>
        <item x="1"/>
        <item x="2"/>
        <item t="default"/>
      </items>
    </pivotField>
    <pivotField name="Does JC Car exist? (Y/N)" compact="0" outline="0" multipleItemSelectionAllowed="1" showAll="0"/>
    <pivotField name="Does JC Bike exist? (Y/N)" compact="0" outline="0" multipleItemSelectionAllowed="1" showAll="0"/>
    <pivotField name="Does JC Food exist? (Y/N)" compact="0" outline="0" multipleItemSelectionAllowed="1" showAll="0"/>
    <pivotField name="Does JC Express (Send) exist? (Y/N)" compact="0" outline="0" multipleItemSelectionAllowed="1" showAll="0"/>
    <pivotField name="Does any other player exist? Maxim, InDriver and Local (Y/N)" compact="0" outline="0" multipleItemSelectionAllowed="1" showAll="0"/>
    <pivotField name="Name any local players" compact="0" outline="0" multipleItemSelectionAllowed="1" showAll="0"/>
  </pivotFields>
  <rowFields count="2">
    <field x="5"/>
    <field x="1"/>
  </rowFields>
  <rowItems count="24">
    <i>
      <x/>
      <x v="1"/>
    </i>
    <i r="1">
      <x v="21"/>
    </i>
    <i r="1">
      <x v="22"/>
    </i>
    <i t="default">
      <x/>
    </i>
    <i>
      <x v="2"/>
      <x v="10"/>
    </i>
    <i t="default">
      <x v="2"/>
    </i>
    <i>
      <x v="4"/>
      <x v="11"/>
    </i>
    <i r="1">
      <x v="12"/>
    </i>
    <i r="1">
      <x v="13"/>
    </i>
    <i r="1">
      <x v="14"/>
    </i>
    <i r="1">
      <x v="15"/>
    </i>
    <i r="1">
      <x v="19"/>
    </i>
    <i r="1">
      <x v="20"/>
    </i>
    <i r="1">
      <x v="23"/>
    </i>
    <i r="1">
      <x v="24"/>
    </i>
    <i t="default">
      <x v="4"/>
    </i>
    <i>
      <x v="5"/>
      <x v="6"/>
    </i>
    <i r="1">
      <x v="26"/>
    </i>
    <i r="1">
      <x v="27"/>
    </i>
    <i r="1">
      <x v="28"/>
    </i>
    <i r="1">
      <x v="29"/>
    </i>
    <i r="1">
      <x v="30"/>
    </i>
    <i t="default">
      <x v="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4" hier="0"/>
  </pageFields>
  <dataFields count="1">
    <dataField name="COUNTA of Kab/Kota Code" fld="2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3000000}" name="Clustering (Gov City) 4" cacheId="22" applyNumberFormats="0" applyBorderFormats="0" applyFontFormats="0" applyPatternFormats="0" applyAlignmentFormats="0" applyWidthHeightFormats="0" dataCaption="" updatedVersion="8" compact="0" compactData="0">
  <location ref="V54:Z61" firstHeaderRow="1" firstDataRow="2" firstDataCol="1" rowPageCount="1" colPageCount="1"/>
  <pivotFields count="29">
    <pivotField name="Provinsi Code" compact="0" outline="0" multipleItemSelectionAllowed="1" showAll="0"/>
    <pivotField name="Provinsi" compact="0" outline="0" multipleItemSelectionAllowed="1" showAll="0"/>
    <pivotField name="provinsi code2" compact="0" outline="0" multipleItemSelectionAllowed="1" showAll="0"/>
    <pivotField name="Kab/Kota Code" compact="0" outline="0" multipleItemSelectionAllowed="1" showAll="0"/>
    <pivotField name="Kab/Kota" compact="0" outline="0" multipleItemSelectionAllowed="1" showAll="0"/>
    <pivotField name="kab/kota code2" compact="0" outline="0" multipleItemSelectionAllowed="1" showAll="0"/>
    <pivotField name="Grab Territory" axis="axisCol" compact="0" outline="0" multipleItemSelectionAllowed="1" showAll="0" sortType="ascending">
      <items count="5">
        <item x="2"/>
        <item x="1"/>
        <item x="0"/>
        <item x="3"/>
        <item t="default"/>
      </items>
    </pivotField>
    <pivotField name="Grab City" compact="0" outline="0" multipleItemSelectionAllowed="1" showAll="0"/>
    <pivotField name="Grab Subcity" compact="0" outline="0" multipleItemSelectionAllowed="1" showAll="0"/>
    <pivotField name="Grab Coverage" axis="axisPage" compact="0" outline="0" multipleItemSelectionAllowed="1" showAll="0">
      <items count="4">
        <item h="1" x="0"/>
        <item x="1"/>
        <item h="1" x="2"/>
        <item t="default"/>
      </items>
    </pivotField>
    <pivotField name="Kec" compact="0" outline="0" multipleItemSelectionAllowed="1" showAll="0"/>
    <pivotField name="Desa" compact="0" outline="0" multipleItemSelectionAllowed="1" showAll="0"/>
    <pivotField name="Kel" compact="0" outline="0" multipleItemSelectionAllowed="1" showAll="0"/>
    <pivotField name="Population" dataField="1" compact="0" numFmtId="3" outline="0" multipleItemSelectionAllowed="1" showAll="0"/>
    <pivotField name="Population Index" compact="0" numFmtId="164" outline="0" multipleItemSelectionAllowed="1" showAll="0"/>
    <pivotField name="KK" compact="0" numFmtId="3" outline="0" multipleItemSelectionAllowed="1" showAll="0"/>
    <pivotField name="Area" compact="0" numFmtId="4" outline="0" multipleItemSelectionAllowed="1" showAll="0"/>
    <pivotField name="Population Density" compact="0" outline="0" multipleItemSelectionAllowed="1" showAll="0"/>
    <pivotField name="Density Index" compact="0" numFmtId="164" outline="0" multipleItemSelectionAllowed="1" showAll="0"/>
    <pivotField name="Regional GDP (IDR Bil)" compact="0" numFmtId="3" outline="0" multipleItemSelectionAllowed="1" showAll="0"/>
    <pivotField name="Regional GDP per Capita" compact="0" numFmtId="3" outline="0" multipleItemSelectionAllowed="1" showAll="0"/>
    <pivotField name="RGDP PC Index" compact="0" numFmtId="165" outline="0" multipleItemSelectionAllowed="1" showAll="0"/>
    <pivotField name="Expenditure per Capita (EPC)" compact="0" numFmtId="3" outline="0" multipleItemSelectionAllowed="1" showAll="0"/>
    <pivotField name="EPC Index" compact="0" numFmtId="165" outline="0" multipleItemSelectionAllowed="1" showAll="0"/>
    <pivotField name="Regional Expenditure (IDR Bil)" compact="0" numFmtId="4" outline="0" multipleItemSelectionAllowed="1" showAll="0"/>
    <pivotField name="Density Status" compact="0" outline="0" multipleItemSelectionAllowed="1" showAll="0"/>
    <pivotField name="GDP Capita Status" compact="0" outline="0" multipleItemSelectionAllowed="1" showAll="0"/>
    <pivotField name="Cluster Index" compact="0" numFmtId="166" outline="0" multipleItemSelectionAllowed="1" showAll="0"/>
    <pivotField name="Cluster" axis="axisRow" compact="0" outline="0" multipleItemSelectionAllowed="1" showAll="0" sortType="ascending">
      <items count="7">
        <item x="4"/>
        <item x="2"/>
        <item x="3"/>
        <item x="1"/>
        <item x="0"/>
        <item h="1" x="5"/>
        <item t="default"/>
      </items>
    </pivotField>
  </pivotFields>
  <rowFields count="1">
    <field x="2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9" hier="0"/>
  </pageFields>
  <dataFields count="1">
    <dataField name="SUM of Population" fld="13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4000000}" name="Clustering (Gov City) 5" cacheId="22" applyNumberFormats="0" applyBorderFormats="0" applyFontFormats="0" applyPatternFormats="0" applyAlignmentFormats="0" applyWidthHeightFormats="0" dataCaption="" updatedVersion="8" compact="0" compactData="0">
  <location ref="V66:Z73" firstHeaderRow="1" firstDataRow="2" firstDataCol="1"/>
  <pivotFields count="29">
    <pivotField name="Provinsi Code" compact="0" outline="0" multipleItemSelectionAllowed="1" showAll="0"/>
    <pivotField name="Provinsi" compact="0" outline="0" multipleItemSelectionAllowed="1" showAll="0"/>
    <pivotField name="provinsi code2" compact="0" outline="0" multipleItemSelectionAllowed="1" showAll="0"/>
    <pivotField name="Kab/Kota Code" compact="0" outline="0" multipleItemSelectionAllowed="1" showAll="0"/>
    <pivotField name="Kab/Kota" compact="0" outline="0" multipleItemSelectionAllowed="1" showAll="0"/>
    <pivotField name="kab/kota code2" compact="0" outline="0" multipleItemSelectionAllowed="1" showAll="0"/>
    <pivotField name="Grab Territory" axis="axisCol" compact="0" outline="0" multipleItemSelectionAllowed="1" showAll="0" sortType="ascending">
      <items count="5">
        <item x="2"/>
        <item x="1"/>
        <item x="0"/>
        <item x="3"/>
        <item t="default"/>
      </items>
    </pivotField>
    <pivotField name="Grab City" compact="0" outline="0" multipleItemSelectionAllowed="1" showAll="0"/>
    <pivotField name="Grab Subcity" compact="0" outline="0" multipleItemSelectionAllowed="1" showAll="0"/>
    <pivotField name="Grab Coverage" compact="0" outline="0" multipleItemSelectionAllowed="1" showAll="0"/>
    <pivotField name="Kec" compact="0" outline="0" multipleItemSelectionAllowed="1" showAll="0"/>
    <pivotField name="Desa" compact="0" outline="0" multipleItemSelectionAllowed="1" showAll="0"/>
    <pivotField name="Kel" compact="0" outline="0" multipleItemSelectionAllowed="1" showAll="0"/>
    <pivotField name="Population" compact="0" numFmtId="3" outline="0" multipleItemSelectionAllowed="1" showAll="0"/>
    <pivotField name="Population Index" compact="0" numFmtId="164" outline="0" multipleItemSelectionAllowed="1" showAll="0"/>
    <pivotField name="KK" compact="0" numFmtId="3" outline="0" multipleItemSelectionAllowed="1" showAll="0"/>
    <pivotField name="Area" compact="0" numFmtId="4" outline="0" multipleItemSelectionAllowed="1" showAll="0"/>
    <pivotField name="Population Density" compact="0" outline="0" multipleItemSelectionAllowed="1" showAll="0"/>
    <pivotField name="Density Index" compact="0" numFmtId="164" outline="0" multipleItemSelectionAllowed="1" showAll="0"/>
    <pivotField name="Regional GDP (IDR Bil)" dataField="1" compact="0" numFmtId="3" outline="0" multipleItemSelectionAllowed="1" showAll="0"/>
    <pivotField name="Regional GDP per Capita" compact="0" numFmtId="3" outline="0" multipleItemSelectionAllowed="1" showAll="0"/>
    <pivotField name="RGDP PC Index" compact="0" numFmtId="165" outline="0" multipleItemSelectionAllowed="1" showAll="0"/>
    <pivotField name="Expenditure per Capita (EPC)" compact="0" numFmtId="3" outline="0" multipleItemSelectionAllowed="1" showAll="0"/>
    <pivotField name="EPC Index" compact="0" numFmtId="165" outline="0" multipleItemSelectionAllowed="1" showAll="0"/>
    <pivotField name="Regional Expenditure (IDR Bil)" compact="0" numFmtId="4" outline="0" multipleItemSelectionAllowed="1" showAll="0"/>
    <pivotField name="Density Status" compact="0" outline="0" multipleItemSelectionAllowed="1" showAll="0"/>
    <pivotField name="GDP Capita Status" compact="0" outline="0" multipleItemSelectionAllowed="1" showAll="0"/>
    <pivotField name="Cluster Index" compact="0" numFmtId="166" outline="0" multipleItemSelectionAllowed="1" showAll="0"/>
    <pivotField name="Cluster" axis="axisRow" compact="0" outline="0" multipleItemSelectionAllowed="1" showAll="0" sortType="ascending">
      <items count="7">
        <item x="4"/>
        <item x="2"/>
        <item x="3"/>
        <item x="1"/>
        <item x="0"/>
        <item h="1" x="5"/>
        <item t="default"/>
      </items>
    </pivotField>
  </pivotFields>
  <rowFields count="1">
    <field x="2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Regional GDP (IDR Bil)" fld="19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5000000}" name="Clustering (Gov City) 6" cacheId="22" applyNumberFormats="0" applyBorderFormats="0" applyFontFormats="0" applyPatternFormats="0" applyAlignmentFormats="0" applyWidthHeightFormats="0" dataCaption="" updatedVersion="8" compact="0" compactData="0">
  <location ref="V76:Z83" firstHeaderRow="1" firstDataRow="2" firstDataCol="1" rowPageCount="1" colPageCount="1"/>
  <pivotFields count="29">
    <pivotField name="Provinsi Code" compact="0" outline="0" multipleItemSelectionAllowed="1" showAll="0"/>
    <pivotField name="Provinsi" compact="0" outline="0" multipleItemSelectionAllowed="1" showAll="0"/>
    <pivotField name="provinsi code2" compact="0" outline="0" multipleItemSelectionAllowed="1" showAll="0"/>
    <pivotField name="Kab/Kota Code" compact="0" outline="0" multipleItemSelectionAllowed="1" showAll="0"/>
    <pivotField name="Kab/Kota" compact="0" outline="0" multipleItemSelectionAllowed="1" showAll="0"/>
    <pivotField name="kab/kota code2" compact="0" outline="0" multipleItemSelectionAllowed="1" showAll="0"/>
    <pivotField name="Grab Territory" axis="axisCol" compact="0" outline="0" multipleItemSelectionAllowed="1" showAll="0" sortType="ascending">
      <items count="5">
        <item x="2"/>
        <item x="1"/>
        <item x="0"/>
        <item x="3"/>
        <item t="default"/>
      </items>
    </pivotField>
    <pivotField name="Grab City" compact="0" outline="0" multipleItemSelectionAllowed="1" showAll="0"/>
    <pivotField name="Grab Subcity" compact="0" outline="0" multipleItemSelectionAllowed="1" showAll="0"/>
    <pivotField name="Grab Coverage" axis="axisPage" compact="0" outline="0" multipleItemSelectionAllowed="1" showAll="0">
      <items count="4">
        <item h="1" x="0"/>
        <item x="1"/>
        <item h="1" x="2"/>
        <item t="default"/>
      </items>
    </pivotField>
    <pivotField name="Kec" compact="0" outline="0" multipleItemSelectionAllowed="1" showAll="0"/>
    <pivotField name="Desa" compact="0" outline="0" multipleItemSelectionAllowed="1" showAll="0"/>
    <pivotField name="Kel" compact="0" outline="0" multipleItemSelectionAllowed="1" showAll="0"/>
    <pivotField name="Population" compact="0" numFmtId="3" outline="0" multipleItemSelectionAllowed="1" showAll="0"/>
    <pivotField name="Population Index" compact="0" numFmtId="164" outline="0" multipleItemSelectionAllowed="1" showAll="0"/>
    <pivotField name="KK" compact="0" numFmtId="3" outline="0" multipleItemSelectionAllowed="1" showAll="0"/>
    <pivotField name="Area" compact="0" numFmtId="4" outline="0" multipleItemSelectionAllowed="1" showAll="0"/>
    <pivotField name="Population Density" compact="0" outline="0" multipleItemSelectionAllowed="1" showAll="0"/>
    <pivotField name="Density Index" compact="0" numFmtId="164" outline="0" multipleItemSelectionAllowed="1" showAll="0"/>
    <pivotField name="Regional GDP (IDR Bil)" dataField="1" compact="0" numFmtId="3" outline="0" multipleItemSelectionAllowed="1" showAll="0"/>
    <pivotField name="Regional GDP per Capita" compact="0" numFmtId="3" outline="0" multipleItemSelectionAllowed="1" showAll="0"/>
    <pivotField name="RGDP PC Index" compact="0" numFmtId="165" outline="0" multipleItemSelectionAllowed="1" showAll="0"/>
    <pivotField name="Expenditure per Capita (EPC)" compact="0" numFmtId="3" outline="0" multipleItemSelectionAllowed="1" showAll="0"/>
    <pivotField name="EPC Index" compact="0" numFmtId="165" outline="0" multipleItemSelectionAllowed="1" showAll="0"/>
    <pivotField name="Regional Expenditure (IDR Bil)" compact="0" numFmtId="4" outline="0" multipleItemSelectionAllowed="1" showAll="0"/>
    <pivotField name="Density Status" compact="0" outline="0" multipleItemSelectionAllowed="1" showAll="0"/>
    <pivotField name="GDP Capita Status" compact="0" outline="0" multipleItemSelectionAllowed="1" showAll="0"/>
    <pivotField name="Cluster Index" compact="0" numFmtId="166" outline="0" multipleItemSelectionAllowed="1" showAll="0"/>
    <pivotField name="Cluster" axis="axisRow" compact="0" outline="0" multipleItemSelectionAllowed="1" showAll="0" sortType="ascending">
      <items count="7">
        <item x="4"/>
        <item x="2"/>
        <item x="3"/>
        <item x="1"/>
        <item x="0"/>
        <item h="1" x="5"/>
        <item t="default"/>
      </items>
    </pivotField>
  </pivotFields>
  <rowFields count="1">
    <field x="2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9" hier="0"/>
  </pageFields>
  <dataFields count="1">
    <dataField name="SUM of Regional GDP (IDR Bil)" fld="19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Clustering (Gov City)" cacheId="22" applyNumberFormats="0" applyBorderFormats="0" applyFontFormats="0" applyPatternFormats="0" applyAlignmentFormats="0" applyWidthHeightFormats="0" dataCaption="" updatedVersion="8" compact="0" compactData="0">
  <location ref="V22:Z29" firstHeaderRow="1" firstDataRow="2" firstDataCol="1"/>
  <pivotFields count="29">
    <pivotField name="Provinsi Code" compact="0" outline="0" multipleItemSelectionAllowed="1" showAll="0"/>
    <pivotField name="Provinsi" compact="0" outline="0" multipleItemSelectionAllowed="1" showAll="0"/>
    <pivotField name="provinsi code2" compact="0" outline="0" multipleItemSelectionAllowed="1" showAll="0"/>
    <pivotField name="Kab/Kota Code" compact="0" outline="0" multipleItemSelectionAllowed="1" showAll="0"/>
    <pivotField name="Kab/Kota" dataField="1" compact="0" outline="0" multipleItemSelectionAllowed="1" showAll="0"/>
    <pivotField name="kab/kota code2" compact="0" outline="0" multipleItemSelectionAllowed="1" showAll="0"/>
    <pivotField name="Grab Territory" axis="axisCol" compact="0" outline="0" multipleItemSelectionAllowed="1" showAll="0" sortType="ascending">
      <items count="5">
        <item x="2"/>
        <item x="1"/>
        <item x="0"/>
        <item x="3"/>
        <item t="default"/>
      </items>
    </pivotField>
    <pivotField name="Grab City" compact="0" outline="0" multipleItemSelectionAllowed="1" showAll="0"/>
    <pivotField name="Grab Subcity" compact="0" outline="0" multipleItemSelectionAllowed="1" showAll="0"/>
    <pivotField name="Grab Coverage" compact="0" outline="0" multipleItemSelectionAllowed="1" showAll="0"/>
    <pivotField name="Kec" compact="0" outline="0" multipleItemSelectionAllowed="1" showAll="0"/>
    <pivotField name="Desa" compact="0" outline="0" multipleItemSelectionAllowed="1" showAll="0"/>
    <pivotField name="Kel" compact="0" outline="0" multipleItemSelectionAllowed="1" showAll="0"/>
    <pivotField name="Population" compact="0" numFmtId="3" outline="0" multipleItemSelectionAllowed="1" showAll="0"/>
    <pivotField name="Population Index" compact="0" numFmtId="164" outline="0" multipleItemSelectionAllowed="1" showAll="0"/>
    <pivotField name="KK" compact="0" numFmtId="3" outline="0" multipleItemSelectionAllowed="1" showAll="0"/>
    <pivotField name="Area" compact="0" numFmtId="4" outline="0" multipleItemSelectionAllowed="1" showAll="0"/>
    <pivotField name="Population Density" compact="0" outline="0" multipleItemSelectionAllowed="1" showAll="0"/>
    <pivotField name="Density Index" compact="0" numFmtId="164" outline="0" multipleItemSelectionAllowed="1" showAll="0"/>
    <pivotField name="Regional GDP (IDR Bil)" compact="0" numFmtId="3" outline="0" multipleItemSelectionAllowed="1" showAll="0"/>
    <pivotField name="Regional GDP per Capita" compact="0" numFmtId="3" outline="0" multipleItemSelectionAllowed="1" showAll="0"/>
    <pivotField name="RGDP PC Index" compact="0" numFmtId="165" outline="0" multipleItemSelectionAllowed="1" showAll="0"/>
    <pivotField name="Expenditure per Capita (EPC)" compact="0" numFmtId="3" outline="0" multipleItemSelectionAllowed="1" showAll="0"/>
    <pivotField name="EPC Index" compact="0" numFmtId="165" outline="0" multipleItemSelectionAllowed="1" showAll="0"/>
    <pivotField name="Regional Expenditure (IDR Bil)" compact="0" numFmtId="4" outline="0" multipleItemSelectionAllowed="1" showAll="0"/>
    <pivotField name="Density Status" compact="0" outline="0" multipleItemSelectionAllowed="1" showAll="0"/>
    <pivotField name="GDP Capita Status" compact="0" outline="0" multipleItemSelectionAllowed="1" showAll="0"/>
    <pivotField name="Cluster Index" compact="0" numFmtId="166" outline="0" multipleItemSelectionAllowed="1" showAll="0"/>
    <pivotField name="Cluster" axis="axisRow" compact="0" outline="0" multipleItemSelectionAllowed="1" showAll="0" sortType="ascending">
      <items count="7">
        <item x="4"/>
        <item x="2"/>
        <item x="3"/>
        <item x="1"/>
        <item x="0"/>
        <item h="1" x="5"/>
        <item t="default"/>
      </items>
    </pivotField>
  </pivotFields>
  <rowFields count="1">
    <field x="2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COUNTA of Kab/Kota" fld="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Clustering (Gov City) 2" cacheId="22" applyNumberFormats="0" applyBorderFormats="0" applyFontFormats="0" applyPatternFormats="0" applyAlignmentFormats="0" applyWidthHeightFormats="0" dataCaption="" updatedVersion="8" compact="0" compactData="0">
  <location ref="V32:Z39" firstHeaderRow="1" firstDataRow="2" firstDataCol="1" rowPageCount="1" colPageCount="1"/>
  <pivotFields count="29">
    <pivotField name="Provinsi Code" compact="0" outline="0" multipleItemSelectionAllowed="1" showAll="0"/>
    <pivotField name="Provinsi" compact="0" outline="0" multipleItemSelectionAllowed="1" showAll="0"/>
    <pivotField name="provinsi code2" compact="0" outline="0" multipleItemSelectionAllowed="1" showAll="0"/>
    <pivotField name="Kab/Kota Code" compact="0" outline="0" multipleItemSelectionAllowed="1" showAll="0"/>
    <pivotField name="Kab/Kota" dataField="1" compact="0" outline="0" multipleItemSelectionAllowed="1" showAll="0"/>
    <pivotField name="kab/kota code2" compact="0" outline="0" multipleItemSelectionAllowed="1" showAll="0"/>
    <pivotField name="Grab Territory" axis="axisCol" compact="0" outline="0" multipleItemSelectionAllowed="1" showAll="0" sortType="ascending">
      <items count="5">
        <item x="2"/>
        <item x="1"/>
        <item x="0"/>
        <item x="3"/>
        <item t="default"/>
      </items>
    </pivotField>
    <pivotField name="Grab City" compact="0" outline="0" multipleItemSelectionAllowed="1" showAll="0"/>
    <pivotField name="Grab Subcity" compact="0" outline="0" multipleItemSelectionAllowed="1" showAll="0"/>
    <pivotField name="Grab Coverage" axis="axisPage" compact="0" outline="0" multipleItemSelectionAllowed="1" showAll="0">
      <items count="4">
        <item h="1" x="0"/>
        <item x="1"/>
        <item h="1" x="2"/>
        <item t="default"/>
      </items>
    </pivotField>
    <pivotField name="Kec" compact="0" outline="0" multipleItemSelectionAllowed="1" showAll="0"/>
    <pivotField name="Desa" compact="0" outline="0" multipleItemSelectionAllowed="1" showAll="0"/>
    <pivotField name="Kel" compact="0" outline="0" multipleItemSelectionAllowed="1" showAll="0"/>
    <pivotField name="Population" compact="0" numFmtId="3" outline="0" multipleItemSelectionAllowed="1" showAll="0"/>
    <pivotField name="Population Index" compact="0" numFmtId="164" outline="0" multipleItemSelectionAllowed="1" showAll="0"/>
    <pivotField name="KK" compact="0" numFmtId="3" outline="0" multipleItemSelectionAllowed="1" showAll="0"/>
    <pivotField name="Area" compact="0" numFmtId="4" outline="0" multipleItemSelectionAllowed="1" showAll="0"/>
    <pivotField name="Population Density" compact="0" outline="0" multipleItemSelectionAllowed="1" showAll="0"/>
    <pivotField name="Density Index" compact="0" numFmtId="164" outline="0" multipleItemSelectionAllowed="1" showAll="0"/>
    <pivotField name="Regional GDP (IDR Bil)" compact="0" numFmtId="3" outline="0" multipleItemSelectionAllowed="1" showAll="0"/>
    <pivotField name="Regional GDP per Capita" compact="0" numFmtId="3" outline="0" multipleItemSelectionAllowed="1" showAll="0"/>
    <pivotField name="RGDP PC Index" compact="0" numFmtId="165" outline="0" multipleItemSelectionAllowed="1" showAll="0"/>
    <pivotField name="Expenditure per Capita (EPC)" compact="0" numFmtId="3" outline="0" multipleItemSelectionAllowed="1" showAll="0"/>
    <pivotField name="EPC Index" compact="0" numFmtId="165" outline="0" multipleItemSelectionAllowed="1" showAll="0"/>
    <pivotField name="Regional Expenditure (IDR Bil)" compact="0" numFmtId="4" outline="0" multipleItemSelectionAllowed="1" showAll="0"/>
    <pivotField name="Density Status" compact="0" outline="0" multipleItemSelectionAllowed="1" showAll="0"/>
    <pivotField name="GDP Capita Status" compact="0" outline="0" multipleItemSelectionAllowed="1" showAll="0"/>
    <pivotField name="Cluster Index" compact="0" numFmtId="166" outline="0" multipleItemSelectionAllowed="1" showAll="0"/>
    <pivotField name="Cluster" axis="axisRow" compact="0" outline="0" multipleItemSelectionAllowed="1" showAll="0" sortType="ascending">
      <items count="7">
        <item x="4"/>
        <item x="2"/>
        <item x="3"/>
        <item x="1"/>
        <item x="0"/>
        <item h="1" x="5"/>
        <item t="default"/>
      </items>
    </pivotField>
  </pivotFields>
  <rowFields count="1">
    <field x="2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9" hier="0"/>
  </pageFields>
  <dataFields count="1">
    <dataField name="COUNTA of Kab/Kota" fld="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Clustering (Gov City) 3" cacheId="22" applyNumberFormats="0" applyBorderFormats="0" applyFontFormats="0" applyPatternFormats="0" applyAlignmentFormats="0" applyWidthHeightFormats="0" dataCaption="" updatedVersion="8" compact="0" compactData="0">
  <location ref="V44:Z51" firstHeaderRow="1" firstDataRow="2" firstDataCol="1"/>
  <pivotFields count="29">
    <pivotField name="Provinsi Code" compact="0" outline="0" multipleItemSelectionAllowed="1" showAll="0"/>
    <pivotField name="Provinsi" compact="0" outline="0" multipleItemSelectionAllowed="1" showAll="0"/>
    <pivotField name="provinsi code2" compact="0" outline="0" multipleItemSelectionAllowed="1" showAll="0"/>
    <pivotField name="Kab/Kota Code" compact="0" outline="0" multipleItemSelectionAllowed="1" showAll="0"/>
    <pivotField name="Kab/Kota" compact="0" outline="0" multipleItemSelectionAllowed="1" showAll="0"/>
    <pivotField name="kab/kota code2" compact="0" outline="0" multipleItemSelectionAllowed="1" showAll="0"/>
    <pivotField name="Grab Territory" axis="axisCol" compact="0" outline="0" multipleItemSelectionAllowed="1" showAll="0" sortType="ascending">
      <items count="5">
        <item x="2"/>
        <item x="1"/>
        <item x="0"/>
        <item x="3"/>
        <item t="default"/>
      </items>
    </pivotField>
    <pivotField name="Grab City" compact="0" outline="0" multipleItemSelectionAllowed="1" showAll="0"/>
    <pivotField name="Grab Subcity" compact="0" outline="0" multipleItemSelectionAllowed="1" showAll="0"/>
    <pivotField name="Grab Coverage" compact="0" outline="0" multipleItemSelectionAllowed="1" showAll="0"/>
    <pivotField name="Kec" compact="0" outline="0" multipleItemSelectionAllowed="1" showAll="0"/>
    <pivotField name="Desa" compact="0" outline="0" multipleItemSelectionAllowed="1" showAll="0"/>
    <pivotField name="Kel" compact="0" outline="0" multipleItemSelectionAllowed="1" showAll="0"/>
    <pivotField name="Population" dataField="1" compact="0" numFmtId="3" outline="0" multipleItemSelectionAllowed="1" showAll="0"/>
    <pivotField name="Population Index" compact="0" numFmtId="164" outline="0" multipleItemSelectionAllowed="1" showAll="0"/>
    <pivotField name="KK" compact="0" numFmtId="3" outline="0" multipleItemSelectionAllowed="1" showAll="0"/>
    <pivotField name="Area" compact="0" numFmtId="4" outline="0" multipleItemSelectionAllowed="1" showAll="0"/>
    <pivotField name="Population Density" compact="0" outline="0" multipleItemSelectionAllowed="1" showAll="0"/>
    <pivotField name="Density Index" compact="0" numFmtId="164" outline="0" multipleItemSelectionAllowed="1" showAll="0"/>
    <pivotField name="Regional GDP (IDR Bil)" compact="0" numFmtId="3" outline="0" multipleItemSelectionAllowed="1" showAll="0"/>
    <pivotField name="Regional GDP per Capita" compact="0" numFmtId="3" outline="0" multipleItemSelectionAllowed="1" showAll="0"/>
    <pivotField name="RGDP PC Index" compact="0" numFmtId="165" outline="0" multipleItemSelectionAllowed="1" showAll="0"/>
    <pivotField name="Expenditure per Capita (EPC)" compact="0" numFmtId="3" outline="0" multipleItemSelectionAllowed="1" showAll="0"/>
    <pivotField name="EPC Index" compact="0" numFmtId="165" outline="0" multipleItemSelectionAllowed="1" showAll="0"/>
    <pivotField name="Regional Expenditure (IDR Bil)" compact="0" numFmtId="4" outline="0" multipleItemSelectionAllowed="1" showAll="0"/>
    <pivotField name="Density Status" compact="0" outline="0" multipleItemSelectionAllowed="1" showAll="0"/>
    <pivotField name="GDP Capita Status" compact="0" outline="0" multipleItemSelectionAllowed="1" showAll="0"/>
    <pivotField name="Cluster Index" compact="0" numFmtId="166" outline="0" multipleItemSelectionAllowed="1" showAll="0"/>
    <pivotField name="Cluster" axis="axisRow" compact="0" outline="0" multipleItemSelectionAllowed="1" showAll="0" sortType="ascending">
      <items count="7">
        <item x="4"/>
        <item x="2"/>
        <item x="3"/>
        <item x="1"/>
        <item x="0"/>
        <item h="1" x="5"/>
        <item t="default"/>
      </items>
    </pivotField>
  </pivotFields>
  <rowFields count="1">
    <field x="2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Population" fld="13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3) Jabo POV" cacheId="10" applyNumberFormats="0" applyBorderFormats="0" applyFontFormats="0" applyPatternFormats="0" applyAlignmentFormats="0" applyWidthHeightFormats="0" dataCaption="" updatedVersion="8" compact="0" compactData="0">
  <location ref="A3:C554" firstHeaderRow="1" firstDataRow="1" firstDataCol="2" rowPageCount="1" colPageCount="1"/>
  <pivotFields count="16">
    <pivotField name="Provinsi Code" compact="0" outline="0" multipleItemSelectionAllowed="1" showAll="0"/>
    <pivotField name="Provinsi" axis="axisRow" compact="0" outline="0" multipleItemSelectionAllowed="1" showAll="0" sortType="ascending">
      <items count="36">
        <item x="0"/>
        <item x="16"/>
        <item x="15"/>
        <item x="6"/>
        <item x="13"/>
        <item x="10"/>
        <item x="28"/>
        <item x="4"/>
        <item x="11"/>
        <item x="12"/>
        <item x="14"/>
        <item x="19"/>
        <item x="21"/>
        <item x="20"/>
        <item x="22"/>
        <item x="23"/>
        <item x="8"/>
        <item x="9"/>
        <item x="7"/>
        <item x="30"/>
        <item x="31"/>
        <item x="17"/>
        <item x="18"/>
        <item x="33"/>
        <item x="32"/>
        <item x="3"/>
        <item x="29"/>
        <item x="26"/>
        <item x="25"/>
        <item x="27"/>
        <item x="24"/>
        <item x="2"/>
        <item x="5"/>
        <item x="1"/>
        <item x="34"/>
        <item t="default"/>
      </items>
    </pivotField>
    <pivotField name="Kab/Kota Code" dataField="1" compact="0" outline="0" multipleItemSelectionAllowed="1" showAll="0"/>
    <pivotField name="Kab/Kota" axis="axisRow" compact="0" outline="0" multipleItemSelectionAllowed="1" showAll="0" sortType="ascending">
      <items count="516">
        <item x="6"/>
        <item x="11"/>
        <item x="7"/>
        <item x="15"/>
        <item x="2"/>
        <item x="1"/>
        <item x="13"/>
        <item x="5"/>
        <item x="3"/>
        <item x="4"/>
        <item x="10"/>
        <item x="154"/>
        <item x="62"/>
        <item x="298"/>
        <item x="30"/>
        <item x="496"/>
        <item x="275"/>
        <item x="352"/>
        <item x="163"/>
        <item x="176"/>
        <item x="386"/>
        <item x="385"/>
        <item x="395"/>
        <item x="140"/>
        <item x="142"/>
        <item x="144"/>
        <item x="143"/>
        <item x="252"/>
        <item x="278"/>
        <item x="344"/>
        <item x="190"/>
        <item x="400"/>
        <item x="223"/>
        <item x="104"/>
        <item x="188"/>
        <item x="236"/>
        <item x="345"/>
        <item x="331"/>
        <item x="339"/>
        <item x="332"/>
        <item x="407"/>
        <item x="211"/>
        <item x="90"/>
        <item x="41"/>
        <item x="175"/>
        <item x="141"/>
        <item x="145"/>
        <item x="297"/>
        <item x="16"/>
        <item x="82"/>
        <item x="315"/>
        <item x="115"/>
        <item x="123"/>
        <item x="117"/>
        <item x="359"/>
        <item x="490"/>
        <item x="287"/>
        <item x="148"/>
        <item x="9"/>
        <item x="231"/>
        <item x="202"/>
        <item x="439"/>
        <item x="160"/>
        <item x="248"/>
        <item x="370"/>
        <item x="379"/>
        <item x="380"/>
        <item x="376"/>
        <item x="430"/>
        <item x="237"/>
        <item x="408"/>
        <item x="442"/>
        <item x="494"/>
        <item x="195"/>
        <item x="215"/>
        <item x="280"/>
        <item x="399"/>
        <item x="366"/>
        <item x="95"/>
        <item x="391"/>
        <item x="454"/>
        <item x="459"/>
        <item x="422"/>
        <item x="424"/>
        <item x="423"/>
        <item x="433"/>
        <item x="166"/>
        <item x="162"/>
        <item x="187"/>
        <item x="168"/>
        <item x="32"/>
        <item x="512"/>
        <item x="34"/>
        <item x="207"/>
        <item x="66"/>
        <item x="510"/>
        <item x="286"/>
        <item x="389"/>
        <item x="108"/>
        <item x="302"/>
        <item x="413"/>
        <item x="472"/>
        <item x="300"/>
        <item x="164"/>
        <item x="12"/>
        <item x="276"/>
        <item x="440"/>
        <item x="443"/>
        <item x="403"/>
        <item x="251"/>
        <item x="201"/>
        <item x="224"/>
        <item x="338"/>
        <item x="462"/>
        <item x="465"/>
        <item x="463"/>
        <item x="467"/>
        <item x="466"/>
        <item x="347"/>
        <item x="348"/>
        <item x="349"/>
        <item x="37"/>
        <item x="77"/>
        <item x="76"/>
        <item x="171"/>
        <item x="511"/>
        <item x="487"/>
        <item x="486"/>
        <item x="235"/>
        <item x="273"/>
        <item x="401"/>
        <item x="206"/>
        <item x="243"/>
        <item x="473"/>
        <item x="80"/>
        <item x="330"/>
        <item x="321"/>
        <item x="199"/>
        <item x="279"/>
        <item x="174"/>
        <item x="147"/>
        <item x="33"/>
        <item x="336"/>
        <item x="118"/>
        <item x="324"/>
        <item x="191"/>
        <item x="232"/>
        <item x="501"/>
        <item x="210"/>
        <item x="122"/>
        <item x="151"/>
        <item x="455"/>
        <item x="56"/>
        <item x="84"/>
        <item x="372"/>
        <item x="398"/>
        <item x="377"/>
        <item x="464"/>
        <item x="373"/>
        <item x="489"/>
        <item x="87"/>
        <item x="319"/>
        <item x="196"/>
        <item x="277"/>
        <item x="428"/>
        <item x="435"/>
        <item x="432"/>
        <item x="427"/>
        <item x="436"/>
        <item x="429"/>
        <item x="434"/>
        <item x="158"/>
        <item x="157"/>
        <item x="155"/>
        <item x="156"/>
        <item x="159"/>
        <item x="460"/>
        <item x="362"/>
        <item x="18"/>
        <item x="138"/>
        <item x="180"/>
        <item x="186"/>
        <item x="354"/>
        <item x="353"/>
        <item x="152"/>
        <item x="264"/>
        <item x="438"/>
        <item x="182"/>
        <item x="124"/>
        <item x="291"/>
        <item x="53"/>
        <item x="382"/>
        <item x="257"/>
        <item x="178"/>
        <item x="364"/>
        <item x="72"/>
        <item x="270"/>
        <item x="184"/>
        <item x="181"/>
        <item x="281"/>
        <item x="183"/>
        <item x="86"/>
        <item x="444"/>
        <item x="55"/>
        <item x="96"/>
        <item x="513"/>
        <item x="256"/>
        <item x="437"/>
        <item x="384"/>
        <item x="313"/>
        <item x="20"/>
        <item x="21"/>
        <item x="114"/>
        <item x="262"/>
        <item x="216"/>
        <item x="419"/>
        <item x="258"/>
        <item x="381"/>
        <item x="290"/>
        <item x="52"/>
        <item x="139"/>
        <item x="261"/>
        <item x="68"/>
        <item x="71"/>
        <item x="54"/>
        <item x="113"/>
        <item x="341"/>
        <item x="111"/>
        <item x="421"/>
        <item x="397"/>
        <item x="146"/>
        <item x="420"/>
        <item x="74"/>
        <item x="260"/>
        <item x="73"/>
        <item x="220"/>
        <item x="85"/>
        <item x="50"/>
        <item x="326"/>
        <item x="112"/>
        <item x="259"/>
        <item x="19"/>
        <item x="218"/>
        <item x="363"/>
        <item x="70"/>
        <item x="219"/>
        <item x="271"/>
        <item x="48"/>
        <item x="327"/>
        <item x="69"/>
        <item x="484"/>
        <item x="22"/>
        <item x="179"/>
        <item x="97"/>
        <item x="263"/>
        <item x="217"/>
        <item x="269"/>
        <item x="272"/>
        <item x="49"/>
        <item x="153"/>
        <item x="369"/>
        <item x="185"/>
        <item x="51"/>
        <item x="221"/>
        <item x="470"/>
        <item x="471"/>
        <item x="383"/>
        <item x="461"/>
        <item x="226"/>
        <item x="343"/>
        <item x="328"/>
        <item x="329"/>
        <item x="75"/>
        <item x="325"/>
        <item x="205"/>
        <item x="222"/>
        <item x="167"/>
        <item x="294"/>
        <item x="356"/>
        <item x="357"/>
        <item x="358"/>
        <item x="29"/>
        <item x="44"/>
        <item x="45"/>
        <item x="101"/>
        <item x="334"/>
        <item x="250"/>
        <item x="125"/>
        <item x="127"/>
        <item x="129"/>
        <item x="128"/>
        <item x="130"/>
        <item x="316"/>
        <item x="35"/>
        <item x="506"/>
        <item x="266"/>
        <item x="121"/>
        <item x="299"/>
        <item x="63"/>
        <item x="150"/>
        <item x="282"/>
        <item x="283"/>
        <item x="284"/>
        <item x="289"/>
        <item x="234"/>
        <item x="414"/>
        <item x="417"/>
        <item x="416"/>
        <item x="245"/>
        <item x="194"/>
        <item x="246"/>
        <item x="361"/>
        <item x="169"/>
        <item x="445"/>
        <item x="312"/>
        <item x="233"/>
        <item x="365"/>
        <item x="458"/>
        <item x="453"/>
        <item x="452"/>
        <item x="451"/>
        <item x="447"/>
        <item x="504"/>
        <item x="507"/>
        <item x="448"/>
        <item x="449"/>
        <item x="24"/>
        <item x="304"/>
        <item x="306"/>
        <item x="310"/>
        <item x="476"/>
        <item x="482"/>
        <item x="495"/>
        <item x="405"/>
        <item x="481"/>
        <item x="323"/>
        <item x="317"/>
        <item x="88"/>
        <item x="485"/>
        <item x="135"/>
        <item x="493"/>
        <item x="371"/>
        <item x="374"/>
        <item x="378"/>
        <item x="375"/>
        <item x="242"/>
        <item x="387"/>
        <item x="396"/>
        <item x="100"/>
        <item x="91"/>
        <item x="120"/>
        <item x="425"/>
        <item x="426"/>
        <item x="340"/>
        <item x="103"/>
        <item x="102"/>
        <item x="110"/>
        <item x="488"/>
        <item x="14"/>
        <item x="309"/>
        <item x="149"/>
        <item x="505"/>
        <item x="303"/>
        <item x="244"/>
        <item x="247"/>
        <item x="23"/>
        <item x="47"/>
        <item x="36"/>
        <item x="46"/>
        <item x="368"/>
        <item x="107"/>
        <item x="99"/>
        <item x="98"/>
        <item x="105"/>
        <item x="106"/>
        <item x="227"/>
        <item x="43"/>
        <item x="42"/>
        <item x="61"/>
        <item x="38"/>
        <item x="254"/>
        <item x="265"/>
        <item x="177"/>
        <item x="406"/>
        <item x="491"/>
        <item x="392"/>
        <item x="64"/>
        <item x="67"/>
        <item x="450"/>
        <item x="355"/>
        <item x="240"/>
        <item x="204"/>
        <item x="483"/>
        <item x="498"/>
        <item x="212"/>
        <item x="78"/>
        <item x="213"/>
        <item x="360"/>
        <item x="109"/>
        <item x="133"/>
        <item x="137"/>
        <item x="57"/>
        <item x="8"/>
        <item x="17"/>
        <item x="412"/>
        <item x="441"/>
        <item x="446"/>
        <item x="228"/>
        <item x="388"/>
        <item x="134"/>
        <item x="239"/>
        <item x="337"/>
        <item x="468"/>
        <item x="469"/>
        <item x="509"/>
        <item x="492"/>
        <item x="189"/>
        <item x="173"/>
        <item x="192"/>
        <item x="479"/>
        <item x="116"/>
        <item x="203"/>
        <item x="83"/>
        <item x="81"/>
        <item x="305"/>
        <item x="311"/>
        <item x="314"/>
        <item x="39"/>
        <item x="253"/>
        <item x="318"/>
        <item x="500"/>
        <item x="89"/>
        <item x="322"/>
        <item x="119"/>
        <item x="208"/>
        <item x="456"/>
        <item x="457"/>
        <item x="268"/>
        <item x="40"/>
        <item x="335"/>
        <item x="79"/>
        <item x="411"/>
        <item x="241"/>
        <item x="394"/>
        <item x="59"/>
        <item x="301"/>
        <item x="31"/>
        <item x="0"/>
        <item x="404"/>
        <item x="320"/>
        <item x="238"/>
        <item x="225"/>
        <item x="58"/>
        <item x="65"/>
        <item x="409"/>
        <item x="478"/>
        <item x="477"/>
        <item x="200"/>
        <item x="172"/>
        <item x="161"/>
        <item x="333"/>
        <item x="197"/>
        <item x="292"/>
        <item x="308"/>
        <item x="307"/>
        <item x="293"/>
        <item x="285"/>
        <item x="288"/>
        <item x="170"/>
        <item x="255"/>
        <item x="503"/>
        <item x="350"/>
        <item x="274"/>
        <item x="402"/>
        <item x="480"/>
        <item x="367"/>
        <item x="415"/>
        <item x="351"/>
        <item x="60"/>
        <item x="342"/>
        <item x="267"/>
        <item x="126"/>
        <item x="93"/>
        <item x="92"/>
        <item x="25"/>
        <item x="26"/>
        <item x="27"/>
        <item x="346"/>
        <item x="165"/>
        <item x="94"/>
        <item x="214"/>
        <item x="475"/>
        <item x="474"/>
        <item x="209"/>
        <item x="295"/>
        <item x="296"/>
        <item x="28"/>
        <item x="393"/>
        <item x="499"/>
        <item x="390"/>
        <item x="418"/>
        <item x="229"/>
        <item x="249"/>
        <item x="132"/>
        <item x="136"/>
        <item x="230"/>
        <item x="410"/>
        <item x="431"/>
        <item x="502"/>
        <item x="131"/>
        <item x="198"/>
        <item x="193"/>
        <item x="497"/>
        <item x="508"/>
        <item x="514"/>
        <item t="default"/>
      </items>
    </pivotField>
    <pivotField name="Grab Territory (EastWest/Jabo)" compact="0" outline="0" multipleItemSelectionAllowed="1" showAll="0"/>
    <pivotField name="Grab Area/Region (Territory)" compact="0" outline="0" multipleItemSelectionAllowed="1" showAll="0"/>
    <pivotField name="Grab City Level (Territory)" axis="axisPage" compact="0" outline="0" multipleItemSelectionAllowed="1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Grab Subcity (Territory)" compact="0" outline="0" multipleItemSelectionAllowed="1" showAll="0"/>
    <pivotField name="Grab City Level (Food)" compact="0" outline="0" multipleItemSelectionAllowed="1" showAll="0"/>
    <pivotField name="Grab Subcity (Food)" compact="0" outline="0" multipleItemSelectionAllowed="1" showAll="0"/>
    <pivotField name="Does Grab exist? (Y/N)" compact="0" outline="0" multipleItemSelectionAllowed="1" showAll="0"/>
    <pivotField name="Does JC Car exist? (Y/N)" compact="0" outline="0" multipleItemSelectionAllowed="1" showAll="0"/>
    <pivotField name="Does JC Bike exist? (Y/N)" compact="0" outline="0" multipleItemSelectionAllowed="1" showAll="0"/>
    <pivotField name="Does JC Food exist? (Y/N)" compact="0" outline="0" multipleItemSelectionAllowed="1" showAll="0"/>
    <pivotField name="Does JC Express (Send) exist? (Y/N)" compact="0" outline="0" multipleItemSelectionAllowed="1" showAll="0"/>
    <pivotField name="Does any other player exist? Maxim, InDriver and Local (Y/N)" compact="0" outline="0" multipleItemSelectionAllowed="1" showAll="0"/>
  </pivotFields>
  <rowFields count="2">
    <field x="1"/>
    <field x="3"/>
  </rowFields>
  <rowItems count="55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48"/>
    </i>
    <i r="1">
      <x v="58"/>
    </i>
    <i r="1">
      <x v="104"/>
    </i>
    <i r="1">
      <x v="178"/>
    </i>
    <i r="1">
      <x v="210"/>
    </i>
    <i r="1">
      <x v="211"/>
    </i>
    <i r="1">
      <x v="241"/>
    </i>
    <i r="1">
      <x v="251"/>
    </i>
    <i r="1">
      <x v="358"/>
    </i>
    <i r="1">
      <x v="402"/>
    </i>
    <i r="1">
      <x v="403"/>
    </i>
    <i r="1">
      <x v="447"/>
    </i>
    <i t="default">
      <x/>
    </i>
    <i>
      <x v="1"/>
      <x v="16"/>
    </i>
    <i r="1">
      <x v="28"/>
    </i>
    <i r="1">
      <x v="75"/>
    </i>
    <i r="1">
      <x v="105"/>
    </i>
    <i r="1">
      <x v="129"/>
    </i>
    <i r="1">
      <x v="138"/>
    </i>
    <i r="1">
      <x v="163"/>
    </i>
    <i r="1">
      <x v="199"/>
    </i>
    <i r="1">
      <x v="472"/>
    </i>
    <i t="default">
      <x v="1"/>
    </i>
    <i>
      <x v="2"/>
      <x v="196"/>
    </i>
    <i r="1">
      <x v="246"/>
    </i>
    <i r="1">
      <x v="256"/>
    </i>
    <i r="1">
      <x v="257"/>
    </i>
    <i r="1">
      <x v="295"/>
    </i>
    <i r="1">
      <x v="381"/>
    </i>
    <i r="1">
      <x v="437"/>
    </i>
    <i r="1">
      <x v="480"/>
    </i>
    <i t="default">
      <x v="2"/>
    </i>
    <i>
      <x v="3"/>
      <x v="51"/>
    </i>
    <i r="1">
      <x v="52"/>
    </i>
    <i r="1">
      <x v="53"/>
    </i>
    <i r="1">
      <x v="143"/>
    </i>
    <i r="1">
      <x v="149"/>
    </i>
    <i r="1">
      <x v="188"/>
    </i>
    <i r="1">
      <x v="296"/>
    </i>
    <i r="1">
      <x v="350"/>
    </i>
    <i r="1">
      <x v="420"/>
    </i>
    <i r="1">
      <x v="433"/>
    </i>
    <i t="default">
      <x v="3"/>
    </i>
    <i>
      <x v="4"/>
      <x v="32"/>
    </i>
    <i r="1">
      <x v="111"/>
    </i>
    <i r="1">
      <x v="268"/>
    </i>
    <i r="1">
      <x v="275"/>
    </i>
    <i r="1">
      <x v="451"/>
    </i>
    <i t="default">
      <x v="4"/>
    </i>
    <i>
      <x v="5"/>
      <x v="11"/>
    </i>
    <i r="1">
      <x v="171"/>
    </i>
    <i r="1">
      <x v="172"/>
    </i>
    <i r="1">
      <x v="173"/>
    </i>
    <i r="1">
      <x v="174"/>
    </i>
    <i r="1">
      <x v="175"/>
    </i>
    <i t="default">
      <x v="5"/>
    </i>
    <i>
      <x v="6"/>
      <x v="61"/>
    </i>
    <i r="1">
      <x v="71"/>
    </i>
    <i r="1">
      <x v="106"/>
    </i>
    <i r="1">
      <x v="107"/>
    </i>
    <i r="1">
      <x v="202"/>
    </i>
    <i r="1">
      <x v="405"/>
    </i>
    <i t="default">
      <x v="6"/>
    </i>
    <i>
      <x v="7"/>
      <x v="42"/>
    </i>
    <i r="1">
      <x v="78"/>
    </i>
    <i r="1">
      <x v="160"/>
    </i>
    <i r="1">
      <x v="204"/>
    </i>
    <i r="1">
      <x v="253"/>
    </i>
    <i r="1">
      <x v="337"/>
    </i>
    <i r="1">
      <x v="349"/>
    </i>
    <i r="1">
      <x v="431"/>
    </i>
    <i r="1">
      <x v="482"/>
    </i>
    <i r="1">
      <x v="483"/>
    </i>
    <i r="1">
      <x v="489"/>
    </i>
    <i t="default">
      <x v="7"/>
    </i>
    <i>
      <x v="8"/>
      <x v="18"/>
    </i>
    <i r="1">
      <x v="19"/>
    </i>
    <i r="1">
      <x v="44"/>
    </i>
    <i r="1">
      <x v="62"/>
    </i>
    <i r="1">
      <x v="86"/>
    </i>
    <i r="1">
      <x v="87"/>
    </i>
    <i r="1">
      <x v="89"/>
    </i>
    <i r="1">
      <x v="103"/>
    </i>
    <i r="1">
      <x v="124"/>
    </i>
    <i r="1">
      <x v="139"/>
    </i>
    <i r="1">
      <x v="180"/>
    </i>
    <i r="1">
      <x v="181"/>
    </i>
    <i r="1">
      <x v="187"/>
    </i>
    <i r="1">
      <x v="193"/>
    </i>
    <i r="1">
      <x v="197"/>
    </i>
    <i r="1">
      <x v="198"/>
    </i>
    <i r="1">
      <x v="200"/>
    </i>
    <i r="1">
      <x v="252"/>
    </i>
    <i r="1">
      <x v="261"/>
    </i>
    <i r="1">
      <x v="276"/>
    </i>
    <i r="1">
      <x v="312"/>
    </i>
    <i r="1">
      <x v="382"/>
    </i>
    <i r="1">
      <x v="417"/>
    </i>
    <i r="1">
      <x v="458"/>
    </i>
    <i r="1">
      <x v="459"/>
    </i>
    <i r="1">
      <x v="468"/>
    </i>
    <i r="1">
      <x v="488"/>
    </i>
    <i t="default">
      <x v="8"/>
    </i>
    <i>
      <x v="9"/>
      <x v="30"/>
    </i>
    <i r="1">
      <x v="34"/>
    </i>
    <i r="1">
      <x v="41"/>
    </i>
    <i r="1">
      <x v="60"/>
    </i>
    <i r="1">
      <x v="73"/>
    </i>
    <i r="1">
      <x v="74"/>
    </i>
    <i r="1">
      <x v="88"/>
    </i>
    <i r="1">
      <x v="93"/>
    </i>
    <i r="1">
      <x v="110"/>
    </i>
    <i r="1">
      <x v="131"/>
    </i>
    <i r="1">
      <x v="137"/>
    </i>
    <i r="1">
      <x v="145"/>
    </i>
    <i r="1">
      <x v="148"/>
    </i>
    <i r="1">
      <x v="162"/>
    </i>
    <i r="1">
      <x v="214"/>
    </i>
    <i r="1">
      <x v="235"/>
    </i>
    <i r="1">
      <x v="242"/>
    </i>
    <i r="1">
      <x v="245"/>
    </i>
    <i r="1">
      <x v="255"/>
    </i>
    <i r="1">
      <x v="263"/>
    </i>
    <i r="1">
      <x v="274"/>
    </i>
    <i r="1">
      <x v="309"/>
    </i>
    <i r="1">
      <x v="391"/>
    </i>
    <i r="1">
      <x v="394"/>
    </i>
    <i r="1">
      <x v="396"/>
    </i>
    <i r="1">
      <x v="416"/>
    </i>
    <i r="1">
      <x v="418"/>
    </i>
    <i r="1">
      <x v="421"/>
    </i>
    <i r="1">
      <x v="434"/>
    </i>
    <i r="1">
      <x v="457"/>
    </i>
    <i r="1">
      <x v="461"/>
    </i>
    <i r="1">
      <x v="490"/>
    </i>
    <i r="1">
      <x v="493"/>
    </i>
    <i r="1">
      <x v="510"/>
    </i>
    <i r="1">
      <x v="511"/>
    </i>
    <i t="default">
      <x v="9"/>
    </i>
    <i>
      <x v="10"/>
      <x v="27"/>
    </i>
    <i r="1">
      <x v="35"/>
    </i>
    <i r="1">
      <x v="59"/>
    </i>
    <i r="1">
      <x v="63"/>
    </i>
    <i r="1">
      <x v="69"/>
    </i>
    <i r="1">
      <x v="109"/>
    </i>
    <i r="1">
      <x v="128"/>
    </i>
    <i r="1">
      <x v="132"/>
    </i>
    <i r="1">
      <x v="146"/>
    </i>
    <i r="1">
      <x v="185"/>
    </i>
    <i r="1">
      <x v="192"/>
    </i>
    <i r="1">
      <x v="206"/>
    </i>
    <i r="1">
      <x v="213"/>
    </i>
    <i r="1">
      <x v="216"/>
    </i>
    <i r="1">
      <x v="221"/>
    </i>
    <i r="1">
      <x v="233"/>
    </i>
    <i r="1">
      <x v="240"/>
    </i>
    <i r="1">
      <x v="254"/>
    </i>
    <i r="1">
      <x v="286"/>
    </i>
    <i r="1">
      <x v="304"/>
    </i>
    <i r="1">
      <x v="308"/>
    </i>
    <i r="1">
      <x v="310"/>
    </i>
    <i r="1">
      <x v="315"/>
    </i>
    <i r="1">
      <x v="345"/>
    </i>
    <i r="1">
      <x v="363"/>
    </i>
    <i r="1">
      <x v="364"/>
    </i>
    <i r="1">
      <x v="375"/>
    </i>
    <i r="1">
      <x v="380"/>
    </i>
    <i r="1">
      <x v="390"/>
    </i>
    <i r="1">
      <x v="407"/>
    </i>
    <i r="1">
      <x v="410"/>
    </i>
    <i r="1">
      <x v="428"/>
    </i>
    <i r="1">
      <x v="442"/>
    </i>
    <i r="1">
      <x v="450"/>
    </i>
    <i r="1">
      <x v="469"/>
    </i>
    <i r="1">
      <x v="501"/>
    </i>
    <i r="1">
      <x v="502"/>
    </i>
    <i r="1">
      <x v="505"/>
    </i>
    <i t="default">
      <x v="10"/>
    </i>
    <i>
      <x v="11"/>
      <x v="50"/>
    </i>
    <i r="1">
      <x v="136"/>
    </i>
    <i r="1">
      <x v="144"/>
    </i>
    <i r="1">
      <x v="161"/>
    </i>
    <i r="1">
      <x v="238"/>
    </i>
    <i r="1">
      <x v="248"/>
    </i>
    <i r="1">
      <x v="273"/>
    </i>
    <i r="1">
      <x v="292"/>
    </i>
    <i r="1">
      <x v="335"/>
    </i>
    <i r="1">
      <x v="336"/>
    </i>
    <i r="1">
      <x v="426"/>
    </i>
    <i r="1">
      <x v="429"/>
    </i>
    <i r="1">
      <x v="432"/>
    </i>
    <i r="1">
      <x v="449"/>
    </i>
    <i t="default">
      <x v="11"/>
    </i>
    <i>
      <x v="12"/>
      <x v="17"/>
    </i>
    <i r="1">
      <x v="29"/>
    </i>
    <i r="1">
      <x v="36"/>
    </i>
    <i r="1">
      <x v="118"/>
    </i>
    <i r="1">
      <x v="119"/>
    </i>
    <i r="1">
      <x v="120"/>
    </i>
    <i r="1">
      <x v="182"/>
    </i>
    <i r="1">
      <x v="183"/>
    </i>
    <i r="1">
      <x v="269"/>
    </i>
    <i r="1">
      <x v="471"/>
    </i>
    <i r="1">
      <x v="477"/>
    </i>
    <i r="1">
      <x v="479"/>
    </i>
    <i r="1">
      <x v="487"/>
    </i>
    <i t="default">
      <x v="12"/>
    </i>
    <i>
      <x v="13"/>
      <x v="37"/>
    </i>
    <i r="1">
      <x v="38"/>
    </i>
    <i r="1">
      <x v="39"/>
    </i>
    <i r="1">
      <x v="112"/>
    </i>
    <i r="1">
      <x v="135"/>
    </i>
    <i r="1">
      <x v="142"/>
    </i>
    <i r="1">
      <x v="226"/>
    </i>
    <i r="1">
      <x v="270"/>
    </i>
    <i r="1">
      <x v="271"/>
    </i>
    <i r="1">
      <x v="285"/>
    </i>
    <i r="1">
      <x v="353"/>
    </i>
    <i r="1">
      <x v="411"/>
    </i>
    <i r="1">
      <x v="439"/>
    </i>
    <i r="1">
      <x v="460"/>
    </i>
    <i t="default">
      <x v="13"/>
    </i>
    <i>
      <x v="14"/>
      <x v="54"/>
    </i>
    <i r="1">
      <x v="177"/>
    </i>
    <i r="1">
      <x v="194"/>
    </i>
    <i r="1">
      <x v="243"/>
    </i>
    <i r="1">
      <x v="278"/>
    </i>
    <i r="1">
      <x v="279"/>
    </i>
    <i r="1">
      <x v="280"/>
    </i>
    <i r="1">
      <x v="311"/>
    </i>
    <i r="1">
      <x v="389"/>
    </i>
    <i r="1">
      <x v="397"/>
    </i>
    <i t="default">
      <x v="14"/>
    </i>
    <i>
      <x v="15"/>
      <x v="77"/>
    </i>
    <i r="1">
      <x v="260"/>
    </i>
    <i r="1">
      <x v="316"/>
    </i>
    <i r="1">
      <x v="369"/>
    </i>
    <i r="1">
      <x v="475"/>
    </i>
    <i t="default">
      <x v="15"/>
    </i>
    <i>
      <x v="16"/>
      <x v="23"/>
    </i>
    <i r="1">
      <x v="24"/>
    </i>
    <i r="1">
      <x v="25"/>
    </i>
    <i r="1">
      <x v="26"/>
    </i>
    <i r="1">
      <x v="45"/>
    </i>
    <i r="1">
      <x v="46"/>
    </i>
    <i r="1">
      <x v="230"/>
    </i>
    <i t="default">
      <x v="16"/>
    </i>
    <i>
      <x v="17"/>
      <x v="57"/>
    </i>
    <i r="1">
      <x v="140"/>
    </i>
    <i r="1">
      <x v="150"/>
    </i>
    <i r="1">
      <x v="184"/>
    </i>
    <i r="1">
      <x v="259"/>
    </i>
    <i r="1">
      <x v="299"/>
    </i>
    <i r="1">
      <x v="360"/>
    </i>
    <i t="default">
      <x v="17"/>
    </i>
    <i>
      <x v="18"/>
      <x v="179"/>
    </i>
    <i r="1">
      <x v="220"/>
    </i>
    <i r="1">
      <x v="287"/>
    </i>
    <i r="1">
      <x v="288"/>
    </i>
    <i r="1">
      <x v="289"/>
    </i>
    <i r="1">
      <x v="290"/>
    </i>
    <i r="1">
      <x v="291"/>
    </i>
    <i r="1">
      <x v="339"/>
    </i>
    <i r="1">
      <x v="399"/>
    </i>
    <i r="1">
      <x v="400"/>
    </i>
    <i r="1">
      <x v="409"/>
    </i>
    <i r="1">
      <x v="481"/>
    </i>
    <i r="1">
      <x v="503"/>
    </i>
    <i r="1">
      <x v="504"/>
    </i>
    <i r="1">
      <x v="509"/>
    </i>
    <i t="default">
      <x v="18"/>
    </i>
    <i>
      <x v="19"/>
      <x v="80"/>
    </i>
    <i r="1">
      <x v="81"/>
    </i>
    <i r="1">
      <x v="151"/>
    </i>
    <i r="1">
      <x v="176"/>
    </i>
    <i r="1">
      <x v="267"/>
    </i>
    <i r="1">
      <x v="317"/>
    </i>
    <i r="1">
      <x v="318"/>
    </i>
    <i r="1">
      <x v="319"/>
    </i>
    <i r="1">
      <x v="320"/>
    </i>
    <i r="1">
      <x v="435"/>
    </i>
    <i r="1">
      <x v="436"/>
    </i>
    <i t="default">
      <x v="19"/>
    </i>
    <i>
      <x v="20"/>
      <x v="113"/>
    </i>
    <i r="1">
      <x v="114"/>
    </i>
    <i r="1">
      <x v="115"/>
    </i>
    <i r="1">
      <x v="116"/>
    </i>
    <i r="1">
      <x v="117"/>
    </i>
    <i r="1">
      <x v="157"/>
    </i>
    <i r="1">
      <x v="264"/>
    </i>
    <i r="1">
      <x v="265"/>
    </i>
    <i r="1">
      <x v="412"/>
    </i>
    <i r="1">
      <x v="413"/>
    </i>
    <i t="default">
      <x v="20"/>
    </i>
    <i>
      <x v="21"/>
      <x v="56"/>
    </i>
    <i r="1">
      <x v="96"/>
    </i>
    <i r="1">
      <x v="189"/>
    </i>
    <i r="1">
      <x v="218"/>
    </i>
    <i r="1">
      <x v="300"/>
    </i>
    <i r="1">
      <x v="301"/>
    </i>
    <i r="1">
      <x v="302"/>
    </i>
    <i r="1">
      <x v="303"/>
    </i>
    <i r="1">
      <x v="466"/>
    </i>
    <i r="1">
      <x v="467"/>
    </i>
    <i t="default">
      <x v="21"/>
    </i>
    <i>
      <x v="22"/>
      <x v="13"/>
    </i>
    <i r="1">
      <x v="47"/>
    </i>
    <i r="1">
      <x v="99"/>
    </i>
    <i r="1">
      <x v="102"/>
    </i>
    <i r="1">
      <x v="209"/>
    </i>
    <i r="1">
      <x v="277"/>
    </i>
    <i r="1">
      <x v="297"/>
    </i>
    <i r="1">
      <x v="314"/>
    </i>
    <i r="1">
      <x v="327"/>
    </i>
    <i r="1">
      <x v="328"/>
    </i>
    <i r="1">
      <x v="329"/>
    </i>
    <i r="1">
      <x v="359"/>
    </i>
    <i r="1">
      <x v="362"/>
    </i>
    <i r="1">
      <x v="424"/>
    </i>
    <i r="1">
      <x v="425"/>
    </i>
    <i r="1">
      <x v="445"/>
    </i>
    <i r="1">
      <x v="462"/>
    </i>
    <i r="1">
      <x v="463"/>
    </i>
    <i r="1">
      <x v="464"/>
    </i>
    <i r="1">
      <x v="465"/>
    </i>
    <i r="1">
      <x v="494"/>
    </i>
    <i r="1">
      <x v="495"/>
    </i>
    <i t="default">
      <x v="22"/>
    </i>
    <i>
      <x v="23"/>
      <x v="15"/>
    </i>
    <i r="1">
      <x v="55"/>
    </i>
    <i r="1">
      <x v="72"/>
    </i>
    <i r="1">
      <x v="91"/>
    </i>
    <i r="1">
      <x v="95"/>
    </i>
    <i r="1">
      <x v="125"/>
    </i>
    <i r="1">
      <x v="126"/>
    </i>
    <i r="1">
      <x v="127"/>
    </i>
    <i r="1">
      <x v="147"/>
    </i>
    <i r="1">
      <x v="159"/>
    </i>
    <i r="1">
      <x v="205"/>
    </i>
    <i r="1">
      <x v="294"/>
    </i>
    <i r="1">
      <x v="322"/>
    </i>
    <i r="1">
      <x v="323"/>
    </i>
    <i r="1">
      <x v="332"/>
    </i>
    <i r="1">
      <x v="338"/>
    </i>
    <i r="1">
      <x v="340"/>
    </i>
    <i r="1">
      <x v="357"/>
    </i>
    <i r="1">
      <x v="361"/>
    </i>
    <i r="1">
      <x v="384"/>
    </i>
    <i r="1">
      <x v="393"/>
    </i>
    <i r="1">
      <x v="414"/>
    </i>
    <i r="1">
      <x v="415"/>
    </i>
    <i r="1">
      <x v="430"/>
    </i>
    <i r="1">
      <x v="470"/>
    </i>
    <i r="1">
      <x v="498"/>
    </i>
    <i r="1">
      <x v="508"/>
    </i>
    <i r="1">
      <x v="512"/>
    </i>
    <i r="1">
      <x v="513"/>
    </i>
    <i t="default">
      <x v="23"/>
    </i>
    <i>
      <x v="24"/>
      <x v="101"/>
    </i>
    <i r="1">
      <x v="133"/>
    </i>
    <i r="1">
      <x v="250"/>
    </i>
    <i r="1">
      <x v="330"/>
    </i>
    <i r="1">
      <x v="331"/>
    </i>
    <i r="1">
      <x v="334"/>
    </i>
    <i r="1">
      <x v="392"/>
    </i>
    <i r="1">
      <x v="419"/>
    </i>
    <i r="1">
      <x v="455"/>
    </i>
    <i r="1">
      <x v="456"/>
    </i>
    <i r="1">
      <x v="474"/>
    </i>
    <i r="1">
      <x v="491"/>
    </i>
    <i r="1">
      <x v="492"/>
    </i>
    <i t="default">
      <x v="24"/>
    </i>
    <i>
      <x v="25"/>
      <x v="49"/>
    </i>
    <i r="1">
      <x v="122"/>
    </i>
    <i r="1">
      <x v="123"/>
    </i>
    <i r="1">
      <x v="134"/>
    </i>
    <i r="1">
      <x v="153"/>
    </i>
    <i r="1">
      <x v="201"/>
    </i>
    <i r="1">
      <x v="236"/>
    </i>
    <i r="1">
      <x v="272"/>
    </i>
    <i r="1">
      <x v="395"/>
    </i>
    <i r="1">
      <x v="422"/>
    </i>
    <i r="1">
      <x v="423"/>
    </i>
    <i r="1">
      <x v="440"/>
    </i>
    <i t="default">
      <x v="25"/>
    </i>
    <i>
      <x v="26"/>
      <x v="313"/>
    </i>
    <i r="1">
      <x v="321"/>
    </i>
    <i r="1">
      <x v="324"/>
    </i>
    <i r="1">
      <x v="325"/>
    </i>
    <i r="1">
      <x v="388"/>
    </i>
    <i r="1">
      <x v="406"/>
    </i>
    <i t="default">
      <x v="26"/>
    </i>
    <i>
      <x v="27"/>
      <x v="31"/>
    </i>
    <i r="1">
      <x v="40"/>
    </i>
    <i r="1">
      <x v="70"/>
    </i>
    <i r="1">
      <x v="76"/>
    </i>
    <i r="1">
      <x v="100"/>
    </i>
    <i r="1">
      <x v="108"/>
    </i>
    <i r="1">
      <x v="130"/>
    </i>
    <i r="1">
      <x v="155"/>
    </i>
    <i r="1">
      <x v="215"/>
    </i>
    <i r="1">
      <x v="228"/>
    </i>
    <i r="1">
      <x v="231"/>
    </i>
    <i r="1">
      <x v="305"/>
    </i>
    <i r="1">
      <x v="306"/>
    </i>
    <i r="1">
      <x v="307"/>
    </i>
    <i r="1">
      <x v="333"/>
    </i>
    <i r="1">
      <x v="383"/>
    </i>
    <i r="1">
      <x v="404"/>
    </i>
    <i r="1">
      <x v="441"/>
    </i>
    <i r="1">
      <x v="448"/>
    </i>
    <i r="1">
      <x v="454"/>
    </i>
    <i r="1">
      <x v="473"/>
    </i>
    <i r="1">
      <x v="476"/>
    </i>
    <i r="1">
      <x v="500"/>
    </i>
    <i r="1">
      <x v="506"/>
    </i>
    <i t="default">
      <x v="27"/>
    </i>
    <i>
      <x v="28"/>
      <x v="20"/>
    </i>
    <i r="1">
      <x v="21"/>
    </i>
    <i r="1">
      <x v="22"/>
    </i>
    <i r="1">
      <x v="79"/>
    </i>
    <i r="1">
      <x v="97"/>
    </i>
    <i r="1">
      <x v="229"/>
    </i>
    <i r="1">
      <x v="346"/>
    </i>
    <i r="1">
      <x v="347"/>
    </i>
    <i r="1">
      <x v="385"/>
    </i>
    <i r="1">
      <x v="408"/>
    </i>
    <i r="1">
      <x v="443"/>
    </i>
    <i r="1">
      <x v="497"/>
    </i>
    <i r="1">
      <x v="499"/>
    </i>
    <i t="default">
      <x v="28"/>
    </i>
    <i>
      <x v="29"/>
      <x v="68"/>
    </i>
    <i r="1">
      <x v="82"/>
    </i>
    <i r="1">
      <x v="83"/>
    </i>
    <i r="1">
      <x v="84"/>
    </i>
    <i r="1">
      <x v="85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86"/>
    </i>
    <i r="1">
      <x v="207"/>
    </i>
    <i r="1">
      <x v="351"/>
    </i>
    <i r="1">
      <x v="352"/>
    </i>
    <i r="1">
      <x v="507"/>
    </i>
    <i t="default">
      <x v="29"/>
    </i>
    <i>
      <x v="30"/>
      <x v="64"/>
    </i>
    <i r="1">
      <x v="65"/>
    </i>
    <i r="1">
      <x v="66"/>
    </i>
    <i r="1">
      <x v="67"/>
    </i>
    <i r="1">
      <x v="154"/>
    </i>
    <i r="1">
      <x v="156"/>
    </i>
    <i r="1">
      <x v="158"/>
    </i>
    <i r="1">
      <x v="191"/>
    </i>
    <i r="1">
      <x v="208"/>
    </i>
    <i r="1">
      <x v="217"/>
    </i>
    <i r="1">
      <x v="266"/>
    </i>
    <i r="1">
      <x v="341"/>
    </i>
    <i r="1">
      <x v="342"/>
    </i>
    <i r="1">
      <x v="343"/>
    </i>
    <i r="1">
      <x v="344"/>
    </i>
    <i t="default">
      <x v="30"/>
    </i>
    <i>
      <x v="31"/>
      <x v="12"/>
    </i>
    <i r="1">
      <x v="94"/>
    </i>
    <i r="1">
      <x v="152"/>
    </i>
    <i r="1">
      <x v="195"/>
    </i>
    <i r="1">
      <x v="222"/>
    </i>
    <i r="1">
      <x v="223"/>
    </i>
    <i r="1">
      <x v="232"/>
    </i>
    <i r="1">
      <x v="234"/>
    </i>
    <i r="1">
      <x v="244"/>
    </i>
    <i r="1">
      <x v="249"/>
    </i>
    <i r="1">
      <x v="298"/>
    </i>
    <i r="1">
      <x v="378"/>
    </i>
    <i r="1">
      <x v="386"/>
    </i>
    <i r="1">
      <x v="387"/>
    </i>
    <i r="1">
      <x v="401"/>
    </i>
    <i r="1">
      <x v="444"/>
    </i>
    <i r="1">
      <x v="452"/>
    </i>
    <i r="1">
      <x v="453"/>
    </i>
    <i r="1">
      <x v="478"/>
    </i>
    <i t="default">
      <x v="31"/>
    </i>
    <i>
      <x v="32"/>
      <x v="33"/>
    </i>
    <i r="1">
      <x v="98"/>
    </i>
    <i r="1">
      <x v="212"/>
    </i>
    <i r="1">
      <x v="225"/>
    </i>
    <i r="1">
      <x v="227"/>
    </i>
    <i r="1">
      <x v="239"/>
    </i>
    <i r="1">
      <x v="284"/>
    </i>
    <i r="1">
      <x v="348"/>
    </i>
    <i r="1">
      <x v="354"/>
    </i>
    <i r="1">
      <x v="355"/>
    </i>
    <i r="1">
      <x v="356"/>
    </i>
    <i r="1">
      <x v="370"/>
    </i>
    <i r="1">
      <x v="371"/>
    </i>
    <i r="1">
      <x v="372"/>
    </i>
    <i r="1">
      <x v="373"/>
    </i>
    <i r="1">
      <x v="374"/>
    </i>
    <i r="1">
      <x v="398"/>
    </i>
    <i t="default">
      <x v="32"/>
    </i>
    <i>
      <x v="33"/>
      <x v="14"/>
    </i>
    <i r="1">
      <x v="43"/>
    </i>
    <i r="1">
      <x v="90"/>
    </i>
    <i r="1">
      <x v="92"/>
    </i>
    <i r="1">
      <x v="121"/>
    </i>
    <i r="1">
      <x v="141"/>
    </i>
    <i r="1">
      <x v="190"/>
    </i>
    <i r="1">
      <x v="203"/>
    </i>
    <i r="1">
      <x v="219"/>
    </i>
    <i r="1">
      <x v="224"/>
    </i>
    <i r="1">
      <x v="237"/>
    </i>
    <i r="1">
      <x v="247"/>
    </i>
    <i r="1">
      <x v="258"/>
    </i>
    <i r="1">
      <x v="262"/>
    </i>
    <i r="1">
      <x v="281"/>
    </i>
    <i r="1">
      <x v="282"/>
    </i>
    <i r="1">
      <x v="283"/>
    </i>
    <i r="1">
      <x v="293"/>
    </i>
    <i r="1">
      <x v="326"/>
    </i>
    <i r="1">
      <x v="365"/>
    </i>
    <i r="1">
      <x v="366"/>
    </i>
    <i r="1">
      <x v="367"/>
    </i>
    <i r="1">
      <x v="368"/>
    </i>
    <i r="1">
      <x v="376"/>
    </i>
    <i r="1">
      <x v="377"/>
    </i>
    <i r="1">
      <x v="379"/>
    </i>
    <i r="1">
      <x v="427"/>
    </i>
    <i r="1">
      <x v="438"/>
    </i>
    <i r="1">
      <x v="446"/>
    </i>
    <i r="1">
      <x v="484"/>
    </i>
    <i r="1">
      <x v="485"/>
    </i>
    <i r="1">
      <x v="486"/>
    </i>
    <i r="1">
      <x v="496"/>
    </i>
    <i t="default">
      <x v="33"/>
    </i>
    <i>
      <x v="34"/>
      <x v="514"/>
    </i>
    <i t="default">
      <x v="34"/>
    </i>
    <i t="grand">
      <x/>
    </i>
  </rowItems>
  <colItems count="1">
    <i/>
  </colItems>
  <pageFields count="1">
    <pageField fld="6" hier="0"/>
  </pageFields>
  <dataFields count="1">
    <dataField name="COUNTA of Kab/Kota Code" fld="2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ps.go.id/indicator/27/1225/1/proporsi-individu-yang-menggunakan-internet-menurut-provinsi.html" TargetMode="External"/><Relationship Id="rId2" Type="http://schemas.openxmlformats.org/officeDocument/2006/relationships/hyperlink" Target="https://www.bps.go.id/publication/download.html?nrbvfeve=NWYwODJlZDM2YWM2NjAxZDJhYzA0ZTA1&amp;xzmn=aHR0cHM6Ly93d3cuYnBzLmdvLmlkL3B1YmxpY2F0aW9uLzIwMjEvMDYvMDcvNWYwODJlZDM2YWM2NjAxZDJhYzA0ZTA1L3Byb2R1ay1kb21lc3Rpay1yZWdpb25hbC1icnV0by1rYWJ1cGF0ZW4ta290YS1kaS1pbmRvbmVzaWEtMjAxNi0yMDIwLmh0bWw%3D&amp;twoadfnoarfeauf=MjAyMS0xMC0xOSAxNzo1Mzo1Mw%3D%3D" TargetMode="External"/><Relationship Id="rId1" Type="http://schemas.openxmlformats.org/officeDocument/2006/relationships/hyperlink" Target="https://gis.dukcapil.kemendagri.go.id/peta/" TargetMode="External"/><Relationship Id="rId5" Type="http://schemas.openxmlformats.org/officeDocument/2006/relationships/hyperlink" Target="https://www.bps.go.id/indikator/indikator/view_data_pub/0000/api_pub/V2w4dFkwdFNLNU5mSE95Und2UDRMQT09/da_10/1" TargetMode="External"/><Relationship Id="rId4" Type="http://schemas.openxmlformats.org/officeDocument/2006/relationships/hyperlink" Target="https://www.bps.go.id/indicator/23/621/1/persentase-penduduk-miskin-menurut-kabupaten-kota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B21"/>
  <sheetViews>
    <sheetView workbookViewId="0"/>
  </sheetViews>
  <sheetFormatPr defaultColWidth="12.5703125" defaultRowHeight="15.75" customHeight="1" x14ac:dyDescent="0.2"/>
  <cols>
    <col min="1" max="1" width="7.28515625" customWidth="1"/>
  </cols>
  <sheetData>
    <row r="2" spans="1:2" x14ac:dyDescent="0.2">
      <c r="A2" s="1" t="s">
        <v>0</v>
      </c>
      <c r="B2" s="1" t="s">
        <v>1</v>
      </c>
    </row>
    <row r="3" spans="1:2" x14ac:dyDescent="0.2">
      <c r="B3" s="1" t="s">
        <v>2</v>
      </c>
    </row>
    <row r="5" spans="1:2" x14ac:dyDescent="0.2">
      <c r="A5" s="2" t="s">
        <v>3</v>
      </c>
      <c r="B5" s="3" t="s">
        <v>4</v>
      </c>
    </row>
    <row r="6" spans="1:2" x14ac:dyDescent="0.2">
      <c r="B6" s="4" t="s">
        <v>5</v>
      </c>
    </row>
    <row r="7" spans="1:2" x14ac:dyDescent="0.2">
      <c r="B7" s="4" t="s">
        <v>6</v>
      </c>
    </row>
    <row r="8" spans="1:2" x14ac:dyDescent="0.2">
      <c r="B8" s="4" t="s">
        <v>7</v>
      </c>
    </row>
    <row r="10" spans="1:2" x14ac:dyDescent="0.2">
      <c r="A10" s="2" t="s">
        <v>8</v>
      </c>
      <c r="B10" s="5" t="s">
        <v>9</v>
      </c>
    </row>
    <row r="11" spans="1:2" x14ac:dyDescent="0.2">
      <c r="B11" s="4" t="s">
        <v>10</v>
      </c>
    </row>
    <row r="12" spans="1:2" x14ac:dyDescent="0.2">
      <c r="B12" s="4" t="s">
        <v>11</v>
      </c>
    </row>
    <row r="14" spans="1:2" x14ac:dyDescent="0.2">
      <c r="A14" s="2" t="s">
        <v>12</v>
      </c>
      <c r="B14" s="6" t="s">
        <v>13</v>
      </c>
    </row>
    <row r="15" spans="1:2" x14ac:dyDescent="0.2">
      <c r="B15" s="7" t="s">
        <v>14</v>
      </c>
    </row>
    <row r="17" spans="1:2" x14ac:dyDescent="0.2">
      <c r="A17" s="2" t="s">
        <v>15</v>
      </c>
      <c r="B17" s="3" t="s">
        <v>16</v>
      </c>
    </row>
    <row r="18" spans="1:2" x14ac:dyDescent="0.2">
      <c r="B18" s="4" t="s">
        <v>17</v>
      </c>
    </row>
    <row r="20" spans="1:2" x14ac:dyDescent="0.2">
      <c r="A20" s="2" t="s">
        <v>18</v>
      </c>
      <c r="B20" s="6" t="s">
        <v>19</v>
      </c>
    </row>
    <row r="21" spans="1:2" x14ac:dyDescent="0.2">
      <c r="B21" s="7" t="s">
        <v>20</v>
      </c>
    </row>
  </sheetData>
  <hyperlinks>
    <hyperlink ref="B5" r:id="rId1" xr:uid="{00000000-0004-0000-0000-000000000000}"/>
    <hyperlink ref="B10" r:id="rId2" xr:uid="{00000000-0004-0000-0000-000001000000}"/>
    <hyperlink ref="B14" r:id="rId3" xr:uid="{00000000-0004-0000-0000-000002000000}"/>
    <hyperlink ref="B17" r:id="rId4" xr:uid="{00000000-0004-0000-0000-000003000000}"/>
    <hyperlink ref="B20" r:id="rId5" xr:uid="{00000000-0004-0000-0000-000004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C99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G1" sqref="G1:J1048576"/>
    </sheetView>
  </sheetViews>
  <sheetFormatPr defaultColWidth="12.5703125" defaultRowHeight="15.75" customHeight="1" x14ac:dyDescent="0.2"/>
  <cols>
    <col min="1" max="1" width="10.85546875" customWidth="1"/>
    <col min="2" max="2" width="21.5703125" customWidth="1"/>
    <col min="3" max="3" width="10.85546875" hidden="1" customWidth="1"/>
    <col min="4" max="4" width="11.42578125" customWidth="1"/>
    <col min="5" max="5" width="32.5703125" customWidth="1"/>
    <col min="6" max="6" width="11.42578125" customWidth="1"/>
    <col min="16" max="18" width="15.140625" customWidth="1"/>
    <col min="19" max="19" width="16" customWidth="1"/>
    <col min="20" max="20" width="15.140625" customWidth="1"/>
    <col min="21" max="21" width="14.5703125" customWidth="1"/>
    <col min="22" max="23" width="12.5703125" hidden="1"/>
    <col min="24" max="24" width="14" customWidth="1"/>
    <col min="25" max="25" width="20.7109375" customWidth="1"/>
    <col min="29" max="29" width="14.42578125" customWidth="1"/>
    <col min="106" max="106" width="15.140625" customWidth="1"/>
  </cols>
  <sheetData>
    <row r="1" spans="1:107" ht="33.75" customHeight="1" x14ac:dyDescent="0.2">
      <c r="A1" s="8" t="s">
        <v>21</v>
      </c>
      <c r="B1" s="8" t="s">
        <v>22</v>
      </c>
      <c r="C1" s="8" t="s">
        <v>21</v>
      </c>
      <c r="D1" s="8" t="s">
        <v>23</v>
      </c>
      <c r="E1" s="8" t="s">
        <v>24</v>
      </c>
      <c r="F1" s="8" t="s">
        <v>23</v>
      </c>
      <c r="G1" s="8" t="s">
        <v>28</v>
      </c>
      <c r="H1" s="8" t="s">
        <v>29</v>
      </c>
      <c r="I1" s="8" t="s">
        <v>30</v>
      </c>
      <c r="J1" s="10" t="s">
        <v>31</v>
      </c>
      <c r="K1" s="10" t="s">
        <v>32</v>
      </c>
      <c r="L1" s="8" t="s">
        <v>33</v>
      </c>
      <c r="M1" s="8" t="s">
        <v>34</v>
      </c>
      <c r="N1" s="10" t="s">
        <v>35</v>
      </c>
      <c r="O1" s="11" t="s">
        <v>36</v>
      </c>
      <c r="P1" s="12" t="s">
        <v>37</v>
      </c>
      <c r="Q1" s="12" t="s">
        <v>38</v>
      </c>
      <c r="R1" s="12" t="s">
        <v>39</v>
      </c>
      <c r="S1" s="10" t="s">
        <v>40</v>
      </c>
      <c r="T1" s="13" t="s">
        <v>41</v>
      </c>
      <c r="U1" s="14" t="s">
        <v>42</v>
      </c>
      <c r="V1" s="9" t="s">
        <v>43</v>
      </c>
      <c r="W1" s="9" t="s">
        <v>44</v>
      </c>
      <c r="X1" s="9" t="s">
        <v>45</v>
      </c>
      <c r="Y1" s="9" t="s">
        <v>46</v>
      </c>
      <c r="Z1" s="8" t="s">
        <v>47</v>
      </c>
      <c r="AA1" s="8" t="s">
        <v>48</v>
      </c>
      <c r="AB1" s="8" t="s">
        <v>49</v>
      </c>
      <c r="AC1" s="8" t="s">
        <v>50</v>
      </c>
      <c r="AD1" s="8" t="s">
        <v>51</v>
      </c>
      <c r="AE1" s="8" t="s">
        <v>52</v>
      </c>
      <c r="AF1" s="8" t="s">
        <v>53</v>
      </c>
      <c r="AG1" s="8" t="s">
        <v>54</v>
      </c>
      <c r="AH1" s="8" t="s">
        <v>55</v>
      </c>
      <c r="AI1" s="8" t="s">
        <v>56</v>
      </c>
      <c r="AJ1" s="8" t="s">
        <v>57</v>
      </c>
      <c r="AK1" s="8" t="s">
        <v>58</v>
      </c>
      <c r="AL1" s="8" t="s">
        <v>59</v>
      </c>
      <c r="AM1" s="8" t="s">
        <v>60</v>
      </c>
      <c r="AN1" s="8" t="s">
        <v>61</v>
      </c>
      <c r="AO1" s="8" t="s">
        <v>62</v>
      </c>
      <c r="AP1" s="8" t="s">
        <v>63</v>
      </c>
      <c r="AQ1" s="8" t="s">
        <v>64</v>
      </c>
      <c r="AR1" s="8" t="s">
        <v>65</v>
      </c>
      <c r="AS1" s="8" t="s">
        <v>66</v>
      </c>
      <c r="AT1" s="8" t="s">
        <v>67</v>
      </c>
      <c r="AU1" s="8" t="s">
        <v>68</v>
      </c>
      <c r="AV1" s="8" t="s">
        <v>69</v>
      </c>
      <c r="AW1" s="8" t="s">
        <v>70</v>
      </c>
      <c r="AX1" s="8" t="s">
        <v>71</v>
      </c>
      <c r="AY1" s="8" t="s">
        <v>72</v>
      </c>
      <c r="AZ1" s="8" t="s">
        <v>73</v>
      </c>
      <c r="BA1" s="8" t="s">
        <v>74</v>
      </c>
      <c r="BB1" s="8" t="s">
        <v>75</v>
      </c>
      <c r="BC1" s="8" t="s">
        <v>76</v>
      </c>
      <c r="BD1" s="8" t="s">
        <v>77</v>
      </c>
      <c r="BE1" s="8" t="s">
        <v>78</v>
      </c>
      <c r="BF1" s="8" t="s">
        <v>79</v>
      </c>
      <c r="BG1" s="8" t="s">
        <v>80</v>
      </c>
      <c r="BH1" s="8" t="s">
        <v>81</v>
      </c>
      <c r="BI1" s="15" t="s">
        <v>82</v>
      </c>
      <c r="BJ1" s="15" t="s">
        <v>83</v>
      </c>
      <c r="BK1" s="15" t="s">
        <v>84</v>
      </c>
      <c r="BL1" s="15" t="s">
        <v>85</v>
      </c>
      <c r="BM1" s="15" t="s">
        <v>86</v>
      </c>
      <c r="BN1" s="8" t="s">
        <v>87</v>
      </c>
      <c r="BO1" s="8" t="s">
        <v>88</v>
      </c>
      <c r="BP1" s="8" t="s">
        <v>89</v>
      </c>
      <c r="BQ1" s="8" t="s">
        <v>90</v>
      </c>
      <c r="BR1" s="8" t="s">
        <v>91</v>
      </c>
      <c r="BS1" s="8" t="s">
        <v>92</v>
      </c>
      <c r="BT1" s="8" t="s">
        <v>93</v>
      </c>
      <c r="BU1" s="8" t="s">
        <v>94</v>
      </c>
      <c r="BV1" s="8" t="s">
        <v>95</v>
      </c>
      <c r="BW1" s="8" t="s">
        <v>96</v>
      </c>
      <c r="BX1" s="8" t="s">
        <v>97</v>
      </c>
      <c r="BY1" s="8" t="s">
        <v>98</v>
      </c>
      <c r="BZ1" s="8" t="s">
        <v>99</v>
      </c>
      <c r="CA1" s="8" t="s">
        <v>100</v>
      </c>
      <c r="CB1" s="8" t="s">
        <v>101</v>
      </c>
      <c r="CC1" s="8" t="s">
        <v>102</v>
      </c>
      <c r="CD1" s="8" t="s">
        <v>103</v>
      </c>
      <c r="CE1" s="8" t="s">
        <v>104</v>
      </c>
      <c r="CF1" s="8" t="s">
        <v>105</v>
      </c>
      <c r="CG1" s="8" t="s">
        <v>106</v>
      </c>
      <c r="CH1" s="8" t="s">
        <v>107</v>
      </c>
      <c r="CI1" s="8" t="s">
        <v>108</v>
      </c>
      <c r="CJ1" s="8" t="s">
        <v>109</v>
      </c>
      <c r="CK1" s="8" t="s">
        <v>110</v>
      </c>
      <c r="CL1" s="8" t="s">
        <v>111</v>
      </c>
      <c r="CM1" s="8" t="s">
        <v>112</v>
      </c>
      <c r="CN1" s="8" t="s">
        <v>113</v>
      </c>
      <c r="CO1" s="8" t="s">
        <v>114</v>
      </c>
      <c r="CP1" s="8" t="s">
        <v>115</v>
      </c>
      <c r="CQ1" s="8" t="s">
        <v>116</v>
      </c>
      <c r="CR1" s="8" t="s">
        <v>117</v>
      </c>
      <c r="CS1" s="8" t="s">
        <v>118</v>
      </c>
      <c r="CT1" s="8" t="s">
        <v>119</v>
      </c>
      <c r="CU1" s="8" t="s">
        <v>120</v>
      </c>
      <c r="CV1" s="8" t="s">
        <v>121</v>
      </c>
      <c r="CW1" s="8" t="s">
        <v>122</v>
      </c>
      <c r="CX1" s="8" t="s">
        <v>123</v>
      </c>
      <c r="CY1" s="8" t="s">
        <v>124</v>
      </c>
      <c r="CZ1" s="8" t="s">
        <v>125</v>
      </c>
      <c r="DA1" s="8" t="s">
        <v>126</v>
      </c>
      <c r="DB1" s="14" t="s">
        <v>127</v>
      </c>
      <c r="DC1" s="8" t="s">
        <v>128</v>
      </c>
    </row>
    <row r="2" spans="1:107" ht="12.75" x14ac:dyDescent="0.2">
      <c r="A2" s="1" t="s">
        <v>129</v>
      </c>
      <c r="B2" s="1" t="s">
        <v>130</v>
      </c>
      <c r="C2" s="1" t="s">
        <v>129</v>
      </c>
      <c r="D2" s="1" t="s">
        <v>131</v>
      </c>
      <c r="E2" s="1" t="s">
        <v>132</v>
      </c>
      <c r="F2" s="1" t="s">
        <v>131</v>
      </c>
      <c r="G2" s="1">
        <v>10</v>
      </c>
      <c r="H2" s="1">
        <v>138</v>
      </c>
      <c r="I2" s="1">
        <v>0</v>
      </c>
      <c r="J2" s="16">
        <v>94251</v>
      </c>
      <c r="K2" s="17">
        <v>9.6000000000000002E-2</v>
      </c>
      <c r="L2" s="16">
        <v>25306</v>
      </c>
      <c r="M2" s="18">
        <v>2051.48</v>
      </c>
      <c r="N2" s="1">
        <v>46</v>
      </c>
      <c r="O2" s="17">
        <v>0.20799999999999999</v>
      </c>
      <c r="P2" s="16">
        <v>1410</v>
      </c>
      <c r="Q2" s="16">
        <f t="shared" ref="Q2:Q256" si="0">P2/J2*1000000000</f>
        <v>14960053.474233694</v>
      </c>
      <c r="R2" s="19">
        <v>2E-3</v>
      </c>
      <c r="S2" s="16" t="s">
        <v>2468</v>
      </c>
      <c r="T2" s="19">
        <v>9.1999999999999998E-2</v>
      </c>
      <c r="U2" s="18" t="e">
        <f t="shared" ref="U2:U256" si="1">S2*J2/1000000000</f>
        <v>#VALUE!</v>
      </c>
      <c r="V2" s="1" t="str">
        <f>IF(N2&gt;'Clustering (Gov City)'!$C$4,'Clustering (Gov City)'!$B$3,IF(N2&gt;'Clustering (Gov City)'!$H$4,'Clustering (Gov City)'!$G$3,IF(N2&gt;'Clustering (Gov City)'!$M$4,'Clustering (Gov City)'!$L$3,'Clustering (Gov City)'!$Q$3)))</f>
        <v>SUPER LOW</v>
      </c>
      <c r="W2" s="1" t="str">
        <f>IF(Q2&gt;'Clustering (Gov City)'!$C$24,'Clustering (Gov City)'!$B$23,IF(Q2&gt;'Clustering (Gov City)'!$H$24,'Clustering (Gov City)'!$G$23,IF(Q2&gt;'Clustering (Gov City)'!$M$24,'Clustering (Gov City)'!$L$23,'Clustering (Gov City)'!$Q$23)))</f>
        <v>SUPER LOW</v>
      </c>
      <c r="X2" s="20">
        <v>0.1278</v>
      </c>
      <c r="Y2" s="1" t="s">
        <v>133</v>
      </c>
      <c r="Z2" s="1">
        <v>228</v>
      </c>
      <c r="AA2" s="1">
        <v>161</v>
      </c>
      <c r="AB2" s="16">
        <v>84544</v>
      </c>
      <c r="AC2" s="16">
        <v>65131</v>
      </c>
      <c r="AD2" s="16">
        <v>93969</v>
      </c>
      <c r="AE2" s="1">
        <v>257</v>
      </c>
      <c r="AF2" s="1">
        <v>13</v>
      </c>
      <c r="AG2" s="1">
        <v>0</v>
      </c>
      <c r="AH2" s="1">
        <v>11</v>
      </c>
      <c r="AI2" s="1">
        <v>0</v>
      </c>
      <c r="AJ2" s="1">
        <v>1</v>
      </c>
      <c r="AK2" s="16">
        <v>48305</v>
      </c>
      <c r="AL2" s="16">
        <v>45946</v>
      </c>
      <c r="AM2" s="16">
        <v>49661</v>
      </c>
      <c r="AN2" s="16">
        <v>39599</v>
      </c>
      <c r="AO2" s="1">
        <v>607</v>
      </c>
      <c r="AP2" s="16">
        <v>4384</v>
      </c>
      <c r="AQ2" s="16">
        <v>7474</v>
      </c>
      <c r="AR2" s="16">
        <v>9227</v>
      </c>
      <c r="AS2" s="16">
        <v>9335</v>
      </c>
      <c r="AT2" s="16">
        <v>9794</v>
      </c>
      <c r="AU2" s="16">
        <v>8822</v>
      </c>
      <c r="AV2" s="16">
        <v>7483</v>
      </c>
      <c r="AW2" s="16">
        <v>7377</v>
      </c>
      <c r="AX2" s="16">
        <v>7610</v>
      </c>
      <c r="AY2" s="16">
        <v>6736</v>
      </c>
      <c r="AZ2" s="16">
        <v>5473</v>
      </c>
      <c r="BA2" s="16">
        <v>4510</v>
      </c>
      <c r="BB2" s="16">
        <v>3662</v>
      </c>
      <c r="BC2" s="16">
        <v>2755</v>
      </c>
      <c r="BD2" s="16">
        <v>1684</v>
      </c>
      <c r="BE2" s="16">
        <v>1093</v>
      </c>
      <c r="BF2" s="16">
        <v>1216</v>
      </c>
      <c r="BG2" s="16">
        <v>1722</v>
      </c>
      <c r="BH2" s="16">
        <v>89525</v>
      </c>
      <c r="BI2" s="21">
        <v>2</v>
      </c>
      <c r="BJ2" s="21">
        <v>2</v>
      </c>
      <c r="BK2" s="21">
        <v>2</v>
      </c>
      <c r="BL2" s="21">
        <v>1</v>
      </c>
      <c r="BM2" s="21">
        <v>0</v>
      </c>
      <c r="BN2" s="16">
        <v>3594</v>
      </c>
      <c r="BO2" s="16">
        <v>1806</v>
      </c>
      <c r="BP2" s="16">
        <v>10954</v>
      </c>
      <c r="BQ2" s="16">
        <v>5630</v>
      </c>
      <c r="BR2" s="16">
        <v>6180</v>
      </c>
      <c r="BS2" s="16">
        <v>9273</v>
      </c>
      <c r="BT2" s="16">
        <v>18974</v>
      </c>
      <c r="BU2" s="16">
        <v>12357</v>
      </c>
      <c r="BV2" s="16">
        <v>20202</v>
      </c>
      <c r="BW2" s="16">
        <v>13794</v>
      </c>
      <c r="BX2" s="16">
        <v>20781</v>
      </c>
      <c r="BY2" s="16">
        <v>1216</v>
      </c>
      <c r="BZ2" s="16">
        <v>1887</v>
      </c>
      <c r="CA2" s="16">
        <v>4915</v>
      </c>
      <c r="CB2" s="1">
        <v>116</v>
      </c>
      <c r="CC2" s="1">
        <v>9</v>
      </c>
      <c r="CD2" s="16">
        <v>2295</v>
      </c>
      <c r="CE2" s="16">
        <v>3503</v>
      </c>
      <c r="CF2" s="1">
        <v>945</v>
      </c>
      <c r="CG2" s="16">
        <v>14346</v>
      </c>
      <c r="CH2" s="1">
        <v>53</v>
      </c>
      <c r="CI2" s="1">
        <v>0</v>
      </c>
      <c r="CJ2" s="1">
        <v>56</v>
      </c>
      <c r="CK2" s="1">
        <v>9</v>
      </c>
      <c r="CL2" s="1">
        <v>21</v>
      </c>
      <c r="CM2" s="1">
        <v>21</v>
      </c>
      <c r="CN2" s="1">
        <v>90</v>
      </c>
      <c r="CO2" s="1">
        <v>101</v>
      </c>
      <c r="CP2" s="16">
        <v>72811</v>
      </c>
      <c r="CQ2" s="16">
        <v>20729</v>
      </c>
      <c r="CR2" s="16">
        <v>3943</v>
      </c>
      <c r="CS2" s="1">
        <v>758</v>
      </c>
      <c r="CT2" s="16">
        <v>9809</v>
      </c>
      <c r="CU2" s="16">
        <v>10190</v>
      </c>
      <c r="CV2" s="16">
        <v>3895</v>
      </c>
      <c r="CW2" s="1">
        <v>27</v>
      </c>
      <c r="CX2" s="16">
        <v>25918</v>
      </c>
      <c r="CY2" s="1">
        <v>458</v>
      </c>
      <c r="CZ2" s="1">
        <v>294</v>
      </c>
      <c r="DA2" s="16">
        <v>18230</v>
      </c>
      <c r="DB2" s="18">
        <v>18.489999999999998</v>
      </c>
      <c r="DC2" s="1" t="s">
        <v>134</v>
      </c>
    </row>
    <row r="3" spans="1:107" ht="12.75" x14ac:dyDescent="0.2">
      <c r="A3" s="1" t="s">
        <v>129</v>
      </c>
      <c r="B3" s="1" t="s">
        <v>130</v>
      </c>
      <c r="C3" s="1" t="s">
        <v>129</v>
      </c>
      <c r="D3" s="1" t="s">
        <v>135</v>
      </c>
      <c r="E3" s="1" t="s">
        <v>136</v>
      </c>
      <c r="F3" s="1" t="s">
        <v>135</v>
      </c>
      <c r="G3" s="1">
        <v>11</v>
      </c>
      <c r="H3" s="1">
        <v>116</v>
      </c>
      <c r="I3" s="1">
        <v>0</v>
      </c>
      <c r="J3" s="16">
        <v>129230</v>
      </c>
      <c r="K3" s="17">
        <v>0.182</v>
      </c>
      <c r="L3" s="16">
        <v>34057</v>
      </c>
      <c r="M3" s="18">
        <v>2185</v>
      </c>
      <c r="N3" s="1">
        <v>59</v>
      </c>
      <c r="O3" s="17">
        <v>0.28000000000000003</v>
      </c>
      <c r="P3" s="16">
        <v>1539</v>
      </c>
      <c r="Q3" s="16">
        <f t="shared" si="0"/>
        <v>11908999.45833011</v>
      </c>
      <c r="R3" s="19">
        <v>8.0000000000000002E-3</v>
      </c>
      <c r="S3" s="16" t="s">
        <v>2468</v>
      </c>
      <c r="T3" s="19">
        <v>0.27400000000000002</v>
      </c>
      <c r="U3" s="18" t="e">
        <f t="shared" si="1"/>
        <v>#VALUE!</v>
      </c>
      <c r="V3" s="1" t="str">
        <f>IF(N3&gt;'Clustering (Gov City)'!$C$4,'Clustering (Gov City)'!$B$3,IF(N3&gt;'Clustering (Gov City)'!$H$4,'Clustering (Gov City)'!$G$3,IF(N3&gt;'Clustering (Gov City)'!$M$4,'Clustering (Gov City)'!$L$3,'Clustering (Gov City)'!$Q$3)))</f>
        <v>SUPER LOW</v>
      </c>
      <c r="W3" s="1" t="str">
        <f>IF(Q3&gt;'Clustering (Gov City)'!$C$24,'Clustering (Gov City)'!$B$23,IF(Q3&gt;'Clustering (Gov City)'!$H$24,'Clustering (Gov City)'!$G$23,IF(Q3&gt;'Clustering (Gov City)'!$M$24,'Clustering (Gov City)'!$L$23,'Clustering (Gov City)'!$Q$23)))</f>
        <v>SUPER LOW</v>
      </c>
      <c r="X3" s="20">
        <v>0.25280000000000002</v>
      </c>
      <c r="Y3" s="1" t="s">
        <v>133</v>
      </c>
      <c r="Z3" s="1">
        <v>257</v>
      </c>
      <c r="AA3" s="1">
        <v>220</v>
      </c>
      <c r="AB3" s="16">
        <v>110991</v>
      </c>
      <c r="AC3" s="16">
        <v>83449</v>
      </c>
      <c r="AD3" s="16">
        <v>113638</v>
      </c>
      <c r="AE3" s="16">
        <v>14135</v>
      </c>
      <c r="AF3" s="16">
        <v>1195</v>
      </c>
      <c r="AG3" s="1">
        <v>6</v>
      </c>
      <c r="AH3" s="1">
        <v>2</v>
      </c>
      <c r="AI3" s="1">
        <v>0</v>
      </c>
      <c r="AJ3" s="1">
        <v>254</v>
      </c>
      <c r="AK3" s="16">
        <v>65260</v>
      </c>
      <c r="AL3" s="16">
        <v>63970</v>
      </c>
      <c r="AM3" s="16">
        <v>70268</v>
      </c>
      <c r="AN3" s="16">
        <v>53772</v>
      </c>
      <c r="AO3" s="1">
        <v>982</v>
      </c>
      <c r="AP3" s="16">
        <v>4208</v>
      </c>
      <c r="AQ3" s="16">
        <v>12531</v>
      </c>
      <c r="AR3" s="16">
        <v>14767</v>
      </c>
      <c r="AS3" s="16">
        <v>14313</v>
      </c>
      <c r="AT3" s="16">
        <v>13150</v>
      </c>
      <c r="AU3" s="16">
        <v>12427</v>
      </c>
      <c r="AV3" s="16">
        <v>10805</v>
      </c>
      <c r="AW3" s="16">
        <v>9915</v>
      </c>
      <c r="AX3" s="16">
        <v>9992</v>
      </c>
      <c r="AY3" s="16">
        <v>8402</v>
      </c>
      <c r="AZ3" s="16">
        <v>6901</v>
      </c>
      <c r="BA3" s="16">
        <v>5188</v>
      </c>
      <c r="BB3" s="16">
        <v>4029</v>
      </c>
      <c r="BC3" s="16">
        <v>2748</v>
      </c>
      <c r="BD3" s="16">
        <v>1839</v>
      </c>
      <c r="BE3" s="1">
        <v>961</v>
      </c>
      <c r="BF3" s="16">
        <v>1262</v>
      </c>
      <c r="BG3" s="16">
        <v>2888</v>
      </c>
      <c r="BH3" s="16">
        <v>121172</v>
      </c>
      <c r="BI3" s="21">
        <v>3</v>
      </c>
      <c r="BJ3" s="21">
        <v>2</v>
      </c>
      <c r="BK3" s="21">
        <v>2</v>
      </c>
      <c r="BL3" s="21">
        <v>2</v>
      </c>
      <c r="BM3" s="21">
        <v>0</v>
      </c>
      <c r="BN3" s="16">
        <v>6003</v>
      </c>
      <c r="BO3" s="16">
        <v>2839</v>
      </c>
      <c r="BP3" s="16">
        <v>17739</v>
      </c>
      <c r="BQ3" s="16">
        <v>8567</v>
      </c>
      <c r="BR3" s="16">
        <v>8091</v>
      </c>
      <c r="BS3" s="16">
        <v>12748</v>
      </c>
      <c r="BT3" s="16">
        <v>45461</v>
      </c>
      <c r="BU3" s="16">
        <v>20501</v>
      </c>
      <c r="BV3" s="16">
        <v>21431</v>
      </c>
      <c r="BW3" s="16">
        <v>14132</v>
      </c>
      <c r="BX3" s="16">
        <v>21128</v>
      </c>
      <c r="BY3" s="1">
        <v>667</v>
      </c>
      <c r="BZ3" s="16">
        <v>1373</v>
      </c>
      <c r="CA3" s="16">
        <v>4390</v>
      </c>
      <c r="CB3" s="1">
        <v>145</v>
      </c>
      <c r="CC3" s="1">
        <v>2</v>
      </c>
      <c r="CD3" s="1">
        <v>837</v>
      </c>
      <c r="CE3" s="1">
        <v>834</v>
      </c>
      <c r="CF3" s="1">
        <v>327</v>
      </c>
      <c r="CG3" s="16">
        <v>2030</v>
      </c>
      <c r="CH3" s="1">
        <v>28</v>
      </c>
      <c r="CI3" s="1">
        <v>20</v>
      </c>
      <c r="CJ3" s="1">
        <v>23</v>
      </c>
      <c r="CK3" s="1">
        <v>24</v>
      </c>
      <c r="CL3" s="1">
        <v>14</v>
      </c>
      <c r="CM3" s="1">
        <v>20</v>
      </c>
      <c r="CN3" s="1">
        <v>58</v>
      </c>
      <c r="CO3" s="1">
        <v>238</v>
      </c>
      <c r="CP3" s="16">
        <v>124777</v>
      </c>
      <c r="CQ3" s="16">
        <v>45128</v>
      </c>
      <c r="CR3" s="16">
        <v>3995</v>
      </c>
      <c r="CS3" s="1">
        <v>523</v>
      </c>
      <c r="CT3" s="16">
        <v>15218</v>
      </c>
      <c r="CU3" s="16">
        <v>12849</v>
      </c>
      <c r="CV3" s="16">
        <v>3783</v>
      </c>
      <c r="CW3" s="1">
        <v>63</v>
      </c>
      <c r="CX3" s="16">
        <v>22797</v>
      </c>
      <c r="CY3" s="1">
        <v>265</v>
      </c>
      <c r="CZ3" s="1">
        <v>251</v>
      </c>
      <c r="DA3" s="16">
        <v>24358</v>
      </c>
      <c r="DB3" s="18">
        <v>20.2</v>
      </c>
      <c r="DC3" s="1" t="s">
        <v>134</v>
      </c>
    </row>
    <row r="4" spans="1:107" ht="12.75" x14ac:dyDescent="0.2">
      <c r="A4" s="1" t="s">
        <v>129</v>
      </c>
      <c r="B4" s="1" t="s">
        <v>130</v>
      </c>
      <c r="C4" s="1" t="s">
        <v>129</v>
      </c>
      <c r="D4" s="1" t="s">
        <v>137</v>
      </c>
      <c r="E4" s="1" t="s">
        <v>138</v>
      </c>
      <c r="F4" s="1" t="s">
        <v>137</v>
      </c>
      <c r="G4" s="1">
        <v>18</v>
      </c>
      <c r="H4" s="1">
        <v>260</v>
      </c>
      <c r="I4" s="1">
        <v>0</v>
      </c>
      <c r="J4" s="16">
        <v>236322</v>
      </c>
      <c r="K4" s="17">
        <v>0.41399999999999998</v>
      </c>
      <c r="L4" s="16">
        <v>70817</v>
      </c>
      <c r="M4" s="18">
        <v>3841.6</v>
      </c>
      <c r="N4" s="1">
        <v>62</v>
      </c>
      <c r="O4" s="17">
        <v>0.28399999999999997</v>
      </c>
      <c r="P4" s="16">
        <v>3743</v>
      </c>
      <c r="Q4" s="16">
        <f t="shared" si="0"/>
        <v>15838559.253899341</v>
      </c>
      <c r="R4" s="19">
        <v>2E-3</v>
      </c>
      <c r="S4" s="16" t="s">
        <v>2468</v>
      </c>
      <c r="T4" s="19">
        <v>0.20599999999999999</v>
      </c>
      <c r="U4" s="18" t="e">
        <f t="shared" si="1"/>
        <v>#VALUE!</v>
      </c>
      <c r="V4" s="1" t="str">
        <f>IF(N4&gt;'Clustering (Gov City)'!$C$4,'Clustering (Gov City)'!$B$3,IF(N4&gt;'Clustering (Gov City)'!$H$4,'Clustering (Gov City)'!$G$3,IF(N4&gt;'Clustering (Gov City)'!$M$4,'Clustering (Gov City)'!$L$3,'Clustering (Gov City)'!$Q$3)))</f>
        <v>SUPER LOW</v>
      </c>
      <c r="W4" s="1" t="str">
        <f>IF(Q4&gt;'Clustering (Gov City)'!$C$24,'Clustering (Gov City)'!$B$23,IF(Q4&gt;'Clustering (Gov City)'!$H$24,'Clustering (Gov City)'!$G$23,IF(Q4&gt;'Clustering (Gov City)'!$M$24,'Clustering (Gov City)'!$L$23,'Clustering (Gov City)'!$Q$23)))</f>
        <v>SUPER LOW</v>
      </c>
      <c r="X4" s="20">
        <v>0.28139999999999998</v>
      </c>
      <c r="Y4" s="1" t="s">
        <v>133</v>
      </c>
      <c r="Z4" s="1">
        <v>439</v>
      </c>
      <c r="AA4" s="1">
        <v>688</v>
      </c>
      <c r="AB4" s="16">
        <v>219964</v>
      </c>
      <c r="AC4" s="16">
        <v>172343</v>
      </c>
      <c r="AD4" s="16">
        <v>236037</v>
      </c>
      <c r="AE4" s="1">
        <v>164</v>
      </c>
      <c r="AF4" s="1">
        <v>21</v>
      </c>
      <c r="AG4" s="1">
        <v>0</v>
      </c>
      <c r="AH4" s="1">
        <v>100</v>
      </c>
      <c r="AI4" s="1">
        <v>0</v>
      </c>
      <c r="AJ4" s="1">
        <v>0</v>
      </c>
      <c r="AK4" s="16">
        <v>118444</v>
      </c>
      <c r="AL4" s="16">
        <v>117878</v>
      </c>
      <c r="AM4" s="16">
        <v>121148</v>
      </c>
      <c r="AN4" s="16">
        <v>99647</v>
      </c>
      <c r="AO4" s="16">
        <v>1728</v>
      </c>
      <c r="AP4" s="16">
        <v>13799</v>
      </c>
      <c r="AQ4" s="16">
        <v>17937</v>
      </c>
      <c r="AR4" s="16">
        <v>20622</v>
      </c>
      <c r="AS4" s="16">
        <v>19604</v>
      </c>
      <c r="AT4" s="16">
        <v>20360</v>
      </c>
      <c r="AU4" s="16">
        <v>23160</v>
      </c>
      <c r="AV4" s="16">
        <v>19577</v>
      </c>
      <c r="AW4" s="16">
        <v>18628</v>
      </c>
      <c r="AX4" s="16">
        <v>18091</v>
      </c>
      <c r="AY4" s="16">
        <v>16558</v>
      </c>
      <c r="AZ4" s="16">
        <v>16072</v>
      </c>
      <c r="BA4" s="16">
        <v>13412</v>
      </c>
      <c r="BB4" s="16">
        <v>10637</v>
      </c>
      <c r="BC4" s="16">
        <v>8350</v>
      </c>
      <c r="BD4" s="16">
        <v>5062</v>
      </c>
      <c r="BE4" s="16">
        <v>3362</v>
      </c>
      <c r="BF4" s="16">
        <v>4890</v>
      </c>
      <c r="BG4" s="16">
        <v>4007</v>
      </c>
      <c r="BH4" s="16">
        <v>224509</v>
      </c>
      <c r="BI4" s="21">
        <v>2</v>
      </c>
      <c r="BJ4" s="21">
        <v>2</v>
      </c>
      <c r="BK4" s="21">
        <v>2</v>
      </c>
      <c r="BL4" s="21">
        <v>1</v>
      </c>
      <c r="BM4" s="21">
        <v>0</v>
      </c>
      <c r="BN4" s="16">
        <v>8219</v>
      </c>
      <c r="BO4" s="16">
        <v>4004</v>
      </c>
      <c r="BP4" s="16">
        <v>24300</v>
      </c>
      <c r="BQ4" s="16">
        <v>11992</v>
      </c>
      <c r="BR4" s="16">
        <v>11770</v>
      </c>
      <c r="BS4" s="16">
        <v>22781</v>
      </c>
      <c r="BT4" s="16">
        <v>43927</v>
      </c>
      <c r="BU4" s="16">
        <v>28390</v>
      </c>
      <c r="BV4" s="16">
        <v>60229</v>
      </c>
      <c r="BW4" s="16">
        <v>37120</v>
      </c>
      <c r="BX4" s="16">
        <v>50934</v>
      </c>
      <c r="BY4" s="16">
        <v>2386</v>
      </c>
      <c r="BZ4" s="16">
        <v>3225</v>
      </c>
      <c r="CA4" s="16">
        <v>9802</v>
      </c>
      <c r="CB4" s="1">
        <v>302</v>
      </c>
      <c r="CC4" s="1">
        <v>7</v>
      </c>
      <c r="CD4" s="16">
        <v>4398</v>
      </c>
      <c r="CE4" s="16">
        <v>5101</v>
      </c>
      <c r="CF4" s="16">
        <v>1332</v>
      </c>
      <c r="CG4" s="16">
        <v>13251</v>
      </c>
      <c r="CH4" s="1">
        <v>36</v>
      </c>
      <c r="CI4" s="1">
        <v>15</v>
      </c>
      <c r="CJ4" s="1">
        <v>35</v>
      </c>
      <c r="CK4" s="1">
        <v>18</v>
      </c>
      <c r="CL4" s="1">
        <v>16</v>
      </c>
      <c r="CM4" s="1">
        <v>25</v>
      </c>
      <c r="CN4" s="1">
        <v>52</v>
      </c>
      <c r="CO4" s="1">
        <v>205</v>
      </c>
      <c r="CP4" s="16">
        <v>211838</v>
      </c>
      <c r="CQ4" s="16">
        <v>48729</v>
      </c>
      <c r="CR4" s="16">
        <v>7949</v>
      </c>
      <c r="CS4" s="16">
        <v>1374</v>
      </c>
      <c r="CT4" s="16">
        <v>24555</v>
      </c>
      <c r="CU4" s="16">
        <v>29987</v>
      </c>
      <c r="CV4" s="16">
        <v>4973</v>
      </c>
      <c r="CW4" s="1">
        <v>237</v>
      </c>
      <c r="CX4" s="16">
        <v>63191</v>
      </c>
      <c r="CY4" s="1">
        <v>547</v>
      </c>
      <c r="CZ4" s="16">
        <v>1220</v>
      </c>
      <c r="DA4" s="16">
        <v>53560</v>
      </c>
      <c r="DB4" s="18">
        <v>12.87</v>
      </c>
      <c r="DC4" s="1" t="s">
        <v>134</v>
      </c>
    </row>
    <row r="5" spans="1:107" ht="12.75" x14ac:dyDescent="0.2">
      <c r="A5" s="1" t="s">
        <v>129</v>
      </c>
      <c r="B5" s="1" t="s">
        <v>130</v>
      </c>
      <c r="C5" s="1" t="s">
        <v>129</v>
      </c>
      <c r="D5" s="1" t="s">
        <v>139</v>
      </c>
      <c r="E5" s="1" t="s">
        <v>140</v>
      </c>
      <c r="F5" s="1" t="s">
        <v>139</v>
      </c>
      <c r="G5" s="1">
        <v>16</v>
      </c>
      <c r="H5" s="1">
        <v>385</v>
      </c>
      <c r="I5" s="1">
        <v>0</v>
      </c>
      <c r="J5" s="16">
        <v>227297</v>
      </c>
      <c r="K5" s="17">
        <v>0.39600000000000002</v>
      </c>
      <c r="L5" s="16">
        <v>63563</v>
      </c>
      <c r="M5" s="18">
        <v>4231.43</v>
      </c>
      <c r="N5" s="1">
        <v>54</v>
      </c>
      <c r="O5" s="17">
        <v>0.248</v>
      </c>
      <c r="P5" s="16">
        <v>3054</v>
      </c>
      <c r="Q5" s="16">
        <f t="shared" si="0"/>
        <v>13436165.017576123</v>
      </c>
      <c r="R5" s="19">
        <v>0.01</v>
      </c>
      <c r="S5" s="16" t="s">
        <v>2468</v>
      </c>
      <c r="T5" s="19">
        <v>0.19</v>
      </c>
      <c r="U5" s="18" t="e">
        <f t="shared" si="1"/>
        <v>#VALUE!</v>
      </c>
      <c r="V5" s="1" t="str">
        <f>IF(N5&gt;'Clustering (Gov City)'!$C$4,'Clustering (Gov City)'!$B$3,IF(N5&gt;'Clustering (Gov City)'!$H$4,'Clustering (Gov City)'!$G$3,IF(N5&gt;'Clustering (Gov City)'!$M$4,'Clustering (Gov City)'!$L$3,'Clustering (Gov City)'!$Q$3)))</f>
        <v>SUPER LOW</v>
      </c>
      <c r="W5" s="1" t="str">
        <f>IF(Q5&gt;'Clustering (Gov City)'!$C$24,'Clustering (Gov City)'!$B$23,IF(Q5&gt;'Clustering (Gov City)'!$H$24,'Clustering (Gov City)'!$G$23,IF(Q5&gt;'Clustering (Gov City)'!$M$24,'Clustering (Gov City)'!$L$23,'Clustering (Gov City)'!$Q$23)))</f>
        <v>SUPER LOW</v>
      </c>
      <c r="X5" s="20">
        <v>0.25890000000000002</v>
      </c>
      <c r="Y5" s="1" t="s">
        <v>133</v>
      </c>
      <c r="Z5" s="1">
        <v>331</v>
      </c>
      <c r="AA5" s="1">
        <v>244</v>
      </c>
      <c r="AB5" s="16">
        <v>188895</v>
      </c>
      <c r="AC5" s="16">
        <v>152494</v>
      </c>
      <c r="AD5" s="16">
        <v>185296</v>
      </c>
      <c r="AE5" s="16">
        <v>39824</v>
      </c>
      <c r="AF5" s="16">
        <v>2174</v>
      </c>
      <c r="AG5" s="1">
        <v>0</v>
      </c>
      <c r="AH5" s="1">
        <v>0</v>
      </c>
      <c r="AI5" s="1">
        <v>0</v>
      </c>
      <c r="AJ5" s="1">
        <v>3</v>
      </c>
      <c r="AK5" s="16">
        <v>114015</v>
      </c>
      <c r="AL5" s="16">
        <v>113282</v>
      </c>
      <c r="AM5" s="16">
        <v>118168</v>
      </c>
      <c r="AN5" s="16">
        <v>97360</v>
      </c>
      <c r="AO5" s="16">
        <v>2730</v>
      </c>
      <c r="AP5" s="16">
        <v>9039</v>
      </c>
      <c r="AQ5" s="16">
        <v>19995</v>
      </c>
      <c r="AR5" s="16">
        <v>24627</v>
      </c>
      <c r="AS5" s="16">
        <v>23878</v>
      </c>
      <c r="AT5" s="16">
        <v>21711</v>
      </c>
      <c r="AU5" s="16">
        <v>21579</v>
      </c>
      <c r="AV5" s="16">
        <v>19300</v>
      </c>
      <c r="AW5" s="16">
        <v>17573</v>
      </c>
      <c r="AX5" s="16">
        <v>16561</v>
      </c>
      <c r="AY5" s="16">
        <v>14993</v>
      </c>
      <c r="AZ5" s="16">
        <v>12742</v>
      </c>
      <c r="BA5" s="16">
        <v>10395</v>
      </c>
      <c r="BB5" s="16">
        <v>7955</v>
      </c>
      <c r="BC5" s="16">
        <v>6630</v>
      </c>
      <c r="BD5" s="16">
        <v>3940</v>
      </c>
      <c r="BE5" s="16">
        <v>2214</v>
      </c>
      <c r="BF5" s="16">
        <v>3204</v>
      </c>
      <c r="BG5" s="16">
        <v>4491</v>
      </c>
      <c r="BH5" s="16">
        <v>214057</v>
      </c>
      <c r="BI5" s="21">
        <v>2</v>
      </c>
      <c r="BJ5" s="21">
        <v>2</v>
      </c>
      <c r="BK5" s="21">
        <v>2</v>
      </c>
      <c r="BL5" s="21">
        <v>2</v>
      </c>
      <c r="BM5" s="21">
        <v>0</v>
      </c>
      <c r="BN5" s="16">
        <v>9030</v>
      </c>
      <c r="BO5" s="16">
        <v>4654</v>
      </c>
      <c r="BP5" s="16">
        <v>29471</v>
      </c>
      <c r="BQ5" s="16">
        <v>14406</v>
      </c>
      <c r="BR5" s="16">
        <v>13203</v>
      </c>
      <c r="BS5" s="16">
        <v>22281</v>
      </c>
      <c r="BT5" s="16">
        <v>65196</v>
      </c>
      <c r="BU5" s="16">
        <v>25531</v>
      </c>
      <c r="BV5" s="16">
        <v>34403</v>
      </c>
      <c r="BW5" s="16">
        <v>34351</v>
      </c>
      <c r="BX5" s="16">
        <v>54920</v>
      </c>
      <c r="BY5" s="16">
        <v>1944</v>
      </c>
      <c r="BZ5" s="16">
        <v>2631</v>
      </c>
      <c r="CA5" s="16">
        <v>7953</v>
      </c>
      <c r="CB5" s="1">
        <v>363</v>
      </c>
      <c r="CC5" s="1">
        <v>5</v>
      </c>
      <c r="CD5" s="16">
        <v>2324</v>
      </c>
      <c r="CE5" s="16">
        <v>1285</v>
      </c>
      <c r="CF5" s="1">
        <v>550</v>
      </c>
      <c r="CG5" s="16">
        <v>2605</v>
      </c>
      <c r="CH5" s="1">
        <v>52</v>
      </c>
      <c r="CI5" s="1">
        <v>6</v>
      </c>
      <c r="CJ5" s="1">
        <v>12</v>
      </c>
      <c r="CK5" s="1">
        <v>11</v>
      </c>
      <c r="CL5" s="1">
        <v>12</v>
      </c>
      <c r="CM5" s="1">
        <v>27</v>
      </c>
      <c r="CN5" s="1">
        <v>57</v>
      </c>
      <c r="CO5" s="1">
        <v>272</v>
      </c>
      <c r="CP5" s="16">
        <v>220084</v>
      </c>
      <c r="CQ5" s="16">
        <v>66000</v>
      </c>
      <c r="CR5" s="16">
        <v>7725</v>
      </c>
      <c r="CS5" s="1">
        <v>775</v>
      </c>
      <c r="CT5" s="16">
        <v>21220</v>
      </c>
      <c r="CU5" s="16">
        <v>60030</v>
      </c>
      <c r="CV5" s="1">
        <v>26</v>
      </c>
      <c r="CW5" s="1">
        <v>89</v>
      </c>
      <c r="CX5" s="16">
        <v>48292</v>
      </c>
      <c r="CY5" s="1">
        <v>461</v>
      </c>
      <c r="CZ5" s="16">
        <v>1140</v>
      </c>
      <c r="DA5" s="16">
        <v>21539</v>
      </c>
      <c r="DB5" s="18">
        <v>13.21</v>
      </c>
      <c r="DC5" s="1" t="s">
        <v>134</v>
      </c>
    </row>
    <row r="6" spans="1:107" ht="12.75" x14ac:dyDescent="0.2">
      <c r="A6" s="1" t="s">
        <v>129</v>
      </c>
      <c r="B6" s="1" t="s">
        <v>130</v>
      </c>
      <c r="C6" s="1" t="s">
        <v>129</v>
      </c>
      <c r="D6" s="1" t="s">
        <v>141</v>
      </c>
      <c r="E6" s="1" t="s">
        <v>142</v>
      </c>
      <c r="F6" s="1" t="s">
        <v>141</v>
      </c>
      <c r="G6" s="1">
        <v>24</v>
      </c>
      <c r="H6" s="1">
        <v>513</v>
      </c>
      <c r="I6" s="1">
        <v>0</v>
      </c>
      <c r="J6" s="16">
        <v>428580</v>
      </c>
      <c r="K6" s="17">
        <v>0.66</v>
      </c>
      <c r="L6" s="16">
        <v>121405</v>
      </c>
      <c r="M6" s="18">
        <v>6286.01</v>
      </c>
      <c r="N6" s="1">
        <v>68</v>
      </c>
      <c r="O6" s="17">
        <v>0.30399999999999999</v>
      </c>
      <c r="P6" s="16">
        <v>7162</v>
      </c>
      <c r="Q6" s="16">
        <f t="shared" si="0"/>
        <v>16710999.113351066</v>
      </c>
      <c r="R6" s="19">
        <v>4.0000000000000001E-3</v>
      </c>
      <c r="S6" s="16" t="s">
        <v>2468</v>
      </c>
      <c r="T6" s="19">
        <v>0.252</v>
      </c>
      <c r="U6" s="18" t="e">
        <f t="shared" si="1"/>
        <v>#VALUE!</v>
      </c>
      <c r="V6" s="1" t="str">
        <f>IF(N6&gt;'Clustering (Gov City)'!$C$4,'Clustering (Gov City)'!$B$3,IF(N6&gt;'Clustering (Gov City)'!$H$4,'Clustering (Gov City)'!$G$3,IF(N6&gt;'Clustering (Gov City)'!$M$4,'Clustering (Gov City)'!$L$3,'Clustering (Gov City)'!$Q$3)))</f>
        <v>SUPER LOW</v>
      </c>
      <c r="W6" s="1" t="str">
        <f>IF(Q6&gt;'Clustering (Gov City)'!$C$24,'Clustering (Gov City)'!$B$23,IF(Q6&gt;'Clustering (Gov City)'!$H$24,'Clustering (Gov City)'!$G$23,IF(Q6&gt;'Clustering (Gov City)'!$M$24,'Clustering (Gov City)'!$L$23,'Clustering (Gov City)'!$Q$23)))</f>
        <v>SUPER LOW</v>
      </c>
      <c r="X6" s="20">
        <v>0.36959999999999998</v>
      </c>
      <c r="Y6" s="1" t="s">
        <v>133</v>
      </c>
      <c r="Z6" s="1">
        <v>958</v>
      </c>
      <c r="AA6" s="1">
        <v>555</v>
      </c>
      <c r="AB6" s="16">
        <v>347136</v>
      </c>
      <c r="AC6" s="16">
        <v>277917</v>
      </c>
      <c r="AD6" s="16">
        <v>428453</v>
      </c>
      <c r="AE6" s="1">
        <v>62</v>
      </c>
      <c r="AF6" s="1">
        <v>10</v>
      </c>
      <c r="AG6" s="1">
        <v>0</v>
      </c>
      <c r="AH6" s="1">
        <v>55</v>
      </c>
      <c r="AI6" s="1">
        <v>0</v>
      </c>
      <c r="AJ6" s="1">
        <v>0</v>
      </c>
      <c r="AK6" s="16">
        <v>215269</v>
      </c>
      <c r="AL6" s="16">
        <v>213311</v>
      </c>
      <c r="AM6" s="16">
        <v>226907</v>
      </c>
      <c r="AN6" s="16">
        <v>177965</v>
      </c>
      <c r="AO6" s="16">
        <v>6680</v>
      </c>
      <c r="AP6" s="16">
        <v>17028</v>
      </c>
      <c r="AQ6" s="16">
        <v>43356</v>
      </c>
      <c r="AR6" s="16">
        <v>48432</v>
      </c>
      <c r="AS6" s="16">
        <v>46632</v>
      </c>
      <c r="AT6" s="16">
        <v>33024</v>
      </c>
      <c r="AU6" s="16">
        <v>37562</v>
      </c>
      <c r="AV6" s="16">
        <v>34492</v>
      </c>
      <c r="AW6" s="16">
        <v>36203</v>
      </c>
      <c r="AX6" s="16">
        <v>33310</v>
      </c>
      <c r="AY6" s="16">
        <v>28108</v>
      </c>
      <c r="AZ6" s="16">
        <v>24213</v>
      </c>
      <c r="BA6" s="16">
        <v>19153</v>
      </c>
      <c r="BB6" s="16">
        <v>15199</v>
      </c>
      <c r="BC6" s="16">
        <v>11747</v>
      </c>
      <c r="BD6" s="16">
        <v>7272</v>
      </c>
      <c r="BE6" s="16">
        <v>4640</v>
      </c>
      <c r="BF6" s="16">
        <v>5237</v>
      </c>
      <c r="BG6" s="16">
        <v>9880</v>
      </c>
      <c r="BH6" s="16">
        <v>400016</v>
      </c>
      <c r="BI6" s="21">
        <v>3</v>
      </c>
      <c r="BJ6" s="21">
        <v>2</v>
      </c>
      <c r="BK6" s="21">
        <v>2</v>
      </c>
      <c r="BL6" s="21">
        <v>2</v>
      </c>
      <c r="BM6" s="21">
        <v>0</v>
      </c>
      <c r="BN6" s="16">
        <v>19729</v>
      </c>
      <c r="BO6" s="16">
        <v>9699</v>
      </c>
      <c r="BP6" s="16">
        <v>57368</v>
      </c>
      <c r="BQ6" s="16">
        <v>28446</v>
      </c>
      <c r="BR6" s="16">
        <v>24589</v>
      </c>
      <c r="BS6" s="16">
        <v>32237</v>
      </c>
      <c r="BT6" s="16">
        <v>137747</v>
      </c>
      <c r="BU6" s="16">
        <v>39915</v>
      </c>
      <c r="BV6" s="16">
        <v>111437</v>
      </c>
      <c r="BW6" s="16">
        <v>63794</v>
      </c>
      <c r="BX6" s="16">
        <v>60522</v>
      </c>
      <c r="BY6" s="16">
        <v>2355</v>
      </c>
      <c r="BZ6" s="16">
        <v>4138</v>
      </c>
      <c r="CA6" s="16">
        <v>8431</v>
      </c>
      <c r="CB6" s="1">
        <v>228</v>
      </c>
      <c r="CC6" s="1">
        <v>13</v>
      </c>
      <c r="CD6" s="16">
        <v>2030</v>
      </c>
      <c r="CE6" s="16">
        <v>2005</v>
      </c>
      <c r="CF6" s="1">
        <v>810</v>
      </c>
      <c r="CG6" s="16">
        <v>5526</v>
      </c>
      <c r="CH6" s="1">
        <v>38</v>
      </c>
      <c r="CI6" s="1">
        <v>8</v>
      </c>
      <c r="CJ6" s="1">
        <v>14</v>
      </c>
      <c r="CK6" s="1">
        <v>7</v>
      </c>
      <c r="CL6" s="1">
        <v>20</v>
      </c>
      <c r="CM6" s="1">
        <v>28</v>
      </c>
      <c r="CN6" s="1">
        <v>63</v>
      </c>
      <c r="CO6" s="1">
        <v>168</v>
      </c>
      <c r="CP6" s="16">
        <v>417863</v>
      </c>
      <c r="CQ6" s="16">
        <v>146556</v>
      </c>
      <c r="CR6" s="16">
        <v>7074</v>
      </c>
      <c r="CS6" s="16">
        <v>3544</v>
      </c>
      <c r="CT6" s="16">
        <v>49601</v>
      </c>
      <c r="CU6" s="16">
        <v>51194</v>
      </c>
      <c r="CV6" s="16">
        <v>7382</v>
      </c>
      <c r="CW6" s="1">
        <v>373</v>
      </c>
      <c r="CX6" s="16">
        <v>69808</v>
      </c>
      <c r="CY6" s="16">
        <v>1909</v>
      </c>
      <c r="CZ6" s="1">
        <v>566</v>
      </c>
      <c r="DA6" s="16">
        <v>90573</v>
      </c>
      <c r="DB6" s="18">
        <v>14.08</v>
      </c>
      <c r="DC6" s="1" t="s">
        <v>134</v>
      </c>
    </row>
    <row r="7" spans="1:107" ht="12.75" x14ac:dyDescent="0.2">
      <c r="A7" s="1" t="s">
        <v>129</v>
      </c>
      <c r="B7" s="1" t="s">
        <v>130</v>
      </c>
      <c r="C7" s="1" t="s">
        <v>129</v>
      </c>
      <c r="D7" s="1" t="s">
        <v>143</v>
      </c>
      <c r="E7" s="1" t="s">
        <v>144</v>
      </c>
      <c r="F7" s="1" t="s">
        <v>143</v>
      </c>
      <c r="G7" s="1">
        <v>14</v>
      </c>
      <c r="H7" s="1">
        <v>295</v>
      </c>
      <c r="I7" s="1">
        <v>0</v>
      </c>
      <c r="J7" s="16">
        <v>218944</v>
      </c>
      <c r="K7" s="17">
        <v>0.376</v>
      </c>
      <c r="L7" s="16">
        <v>65001</v>
      </c>
      <c r="M7" s="18">
        <v>4318.3900000000003</v>
      </c>
      <c r="N7" s="1">
        <v>51</v>
      </c>
      <c r="O7" s="17">
        <v>0.23200000000000001</v>
      </c>
      <c r="P7" s="16">
        <v>5174</v>
      </c>
      <c r="Q7" s="16">
        <f t="shared" si="0"/>
        <v>23631613.563285589</v>
      </c>
      <c r="R7" s="19">
        <v>3.2000000000000001E-2</v>
      </c>
      <c r="S7" s="16" t="s">
        <v>2468</v>
      </c>
      <c r="T7" s="19">
        <v>0.61</v>
      </c>
      <c r="U7" s="18" t="e">
        <f t="shared" si="1"/>
        <v>#VALUE!</v>
      </c>
      <c r="V7" s="1" t="str">
        <f>IF(N7&gt;'Clustering (Gov City)'!$C$4,'Clustering (Gov City)'!$B$3,IF(N7&gt;'Clustering (Gov City)'!$H$4,'Clustering (Gov City)'!$G$3,IF(N7&gt;'Clustering (Gov City)'!$M$4,'Clustering (Gov City)'!$L$3,'Clustering (Gov City)'!$Q$3)))</f>
        <v>SUPER LOW</v>
      </c>
      <c r="W7" s="1" t="str">
        <f>IF(Q7&gt;'Clustering (Gov City)'!$C$24,'Clustering (Gov City)'!$B$23,IF(Q7&gt;'Clustering (Gov City)'!$H$24,'Clustering (Gov City)'!$G$23,IF(Q7&gt;'Clustering (Gov City)'!$M$24,'Clustering (Gov City)'!$L$23,'Clustering (Gov City)'!$Q$23)))</f>
        <v>LOW</v>
      </c>
      <c r="X7" s="20">
        <v>0.43809999999999999</v>
      </c>
      <c r="Y7" s="1" t="s">
        <v>133</v>
      </c>
      <c r="Z7" s="1">
        <v>480</v>
      </c>
      <c r="AA7" s="1">
        <v>407</v>
      </c>
      <c r="AB7" s="16">
        <v>182354</v>
      </c>
      <c r="AC7" s="16">
        <v>148291</v>
      </c>
      <c r="AD7" s="16">
        <v>218139</v>
      </c>
      <c r="AE7" s="1">
        <v>428</v>
      </c>
      <c r="AF7" s="1">
        <v>124</v>
      </c>
      <c r="AG7" s="1">
        <v>6</v>
      </c>
      <c r="AH7" s="1">
        <v>247</v>
      </c>
      <c r="AI7" s="1">
        <v>0</v>
      </c>
      <c r="AJ7" s="1">
        <v>0</v>
      </c>
      <c r="AK7" s="16">
        <v>110594</v>
      </c>
      <c r="AL7" s="16">
        <v>108350</v>
      </c>
      <c r="AM7" s="16">
        <v>105706</v>
      </c>
      <c r="AN7" s="16">
        <v>102949</v>
      </c>
      <c r="AO7" s="16">
        <v>3105</v>
      </c>
      <c r="AP7" s="16">
        <v>7184</v>
      </c>
      <c r="AQ7" s="16">
        <v>20252</v>
      </c>
      <c r="AR7" s="16">
        <v>23078</v>
      </c>
      <c r="AS7" s="16">
        <v>21395</v>
      </c>
      <c r="AT7" s="16">
        <v>19004</v>
      </c>
      <c r="AU7" s="16">
        <v>19223</v>
      </c>
      <c r="AV7" s="16">
        <v>16542</v>
      </c>
      <c r="AW7" s="16">
        <v>17030</v>
      </c>
      <c r="AX7" s="16">
        <v>16295</v>
      </c>
      <c r="AY7" s="16">
        <v>15985</v>
      </c>
      <c r="AZ7" s="16">
        <v>14286</v>
      </c>
      <c r="BA7" s="16">
        <v>10964</v>
      </c>
      <c r="BB7" s="16">
        <v>8367</v>
      </c>
      <c r="BC7" s="16">
        <v>6277</v>
      </c>
      <c r="BD7" s="16">
        <v>3777</v>
      </c>
      <c r="BE7" s="16">
        <v>2493</v>
      </c>
      <c r="BF7" s="16">
        <v>3976</v>
      </c>
      <c r="BG7" s="16">
        <v>4418</v>
      </c>
      <c r="BH7" s="16">
        <v>205482</v>
      </c>
      <c r="BI7" s="21">
        <v>2</v>
      </c>
      <c r="BJ7" s="21">
        <v>2</v>
      </c>
      <c r="BK7" s="21">
        <v>2</v>
      </c>
      <c r="BL7" s="21">
        <v>2</v>
      </c>
      <c r="BM7" s="21">
        <v>0</v>
      </c>
      <c r="BN7" s="16">
        <v>8913</v>
      </c>
      <c r="BO7" s="16">
        <v>4564</v>
      </c>
      <c r="BP7" s="16">
        <v>27368</v>
      </c>
      <c r="BQ7" s="16">
        <v>12792</v>
      </c>
      <c r="BR7" s="16">
        <v>11589</v>
      </c>
      <c r="BS7" s="16">
        <v>19707</v>
      </c>
      <c r="BT7" s="16">
        <v>66018</v>
      </c>
      <c r="BU7" s="16">
        <v>21820</v>
      </c>
      <c r="BV7" s="16">
        <v>35421</v>
      </c>
      <c r="BW7" s="16">
        <v>30243</v>
      </c>
      <c r="BX7" s="16">
        <v>48443</v>
      </c>
      <c r="BY7" s="16">
        <v>2432</v>
      </c>
      <c r="BZ7" s="16">
        <v>3501</v>
      </c>
      <c r="CA7" s="16">
        <v>10467</v>
      </c>
      <c r="CB7" s="1">
        <v>590</v>
      </c>
      <c r="CC7" s="1">
        <v>9</v>
      </c>
      <c r="CD7" s="16">
        <v>2779</v>
      </c>
      <c r="CE7" s="16">
        <v>3320</v>
      </c>
      <c r="CF7" s="16">
        <v>1197</v>
      </c>
      <c r="CG7" s="16">
        <v>6848</v>
      </c>
      <c r="CH7" s="1">
        <v>22</v>
      </c>
      <c r="CI7" s="1">
        <v>11</v>
      </c>
      <c r="CJ7" s="1">
        <v>35</v>
      </c>
      <c r="CK7" s="1">
        <v>9</v>
      </c>
      <c r="CL7" s="1">
        <v>30</v>
      </c>
      <c r="CM7" s="1">
        <v>36</v>
      </c>
      <c r="CN7" s="1">
        <v>48</v>
      </c>
      <c r="CO7" s="1">
        <v>75</v>
      </c>
      <c r="CP7" s="16">
        <v>204534</v>
      </c>
      <c r="CQ7" s="16">
        <v>66274</v>
      </c>
      <c r="CR7" s="16">
        <v>7777</v>
      </c>
      <c r="CS7" s="16">
        <v>1974</v>
      </c>
      <c r="CT7" s="16">
        <v>23244</v>
      </c>
      <c r="CU7" s="16">
        <v>55578</v>
      </c>
      <c r="CV7" s="1">
        <v>55</v>
      </c>
      <c r="CW7" s="1">
        <v>54</v>
      </c>
      <c r="CX7" s="16">
        <v>36681</v>
      </c>
      <c r="CY7" s="1">
        <v>905</v>
      </c>
      <c r="CZ7" s="16">
        <v>1256</v>
      </c>
      <c r="DA7" s="16">
        <v>25146</v>
      </c>
      <c r="DB7" s="18">
        <v>15.08</v>
      </c>
      <c r="DC7" s="1" t="s">
        <v>134</v>
      </c>
    </row>
    <row r="8" spans="1:107" ht="12.75" x14ac:dyDescent="0.2">
      <c r="A8" s="1" t="s">
        <v>129</v>
      </c>
      <c r="B8" s="1" t="s">
        <v>130</v>
      </c>
      <c r="C8" s="1" t="s">
        <v>129</v>
      </c>
      <c r="D8" s="1" t="s">
        <v>145</v>
      </c>
      <c r="E8" s="1" t="s">
        <v>146</v>
      </c>
      <c r="F8" s="1" t="s">
        <v>145</v>
      </c>
      <c r="G8" s="1">
        <v>12</v>
      </c>
      <c r="H8" s="1">
        <v>321</v>
      </c>
      <c r="I8" s="1">
        <v>0</v>
      </c>
      <c r="J8" s="16">
        <v>198278</v>
      </c>
      <c r="K8" s="17">
        <v>0.33400000000000002</v>
      </c>
      <c r="L8" s="16">
        <v>62198</v>
      </c>
      <c r="M8" s="18">
        <v>2927.95</v>
      </c>
      <c r="N8" s="1">
        <v>68</v>
      </c>
      <c r="O8" s="17">
        <v>0.30399999999999999</v>
      </c>
      <c r="P8" s="16">
        <v>5315</v>
      </c>
      <c r="Q8" s="16">
        <f t="shared" si="0"/>
        <v>26805797.92009199</v>
      </c>
      <c r="R8" s="19">
        <v>6.0000000000000001E-3</v>
      </c>
      <c r="S8" s="16" t="s">
        <v>2468</v>
      </c>
      <c r="T8" s="19">
        <v>0.40200000000000002</v>
      </c>
      <c r="U8" s="18" t="e">
        <f t="shared" si="1"/>
        <v>#VALUE!</v>
      </c>
      <c r="V8" s="1" t="str">
        <f>IF(N8&gt;'Clustering (Gov City)'!$C$4,'Clustering (Gov City)'!$B$3,IF(N8&gt;'Clustering (Gov City)'!$H$4,'Clustering (Gov City)'!$G$3,IF(N8&gt;'Clustering (Gov City)'!$M$4,'Clustering (Gov City)'!$L$3,'Clustering (Gov City)'!$Q$3)))</f>
        <v>SUPER LOW</v>
      </c>
      <c r="W8" s="1" t="str">
        <f>IF(Q8&gt;'Clustering (Gov City)'!$C$24,'Clustering (Gov City)'!$B$23,IF(Q8&gt;'Clustering (Gov City)'!$H$24,'Clustering (Gov City)'!$G$23,IF(Q8&gt;'Clustering (Gov City)'!$M$24,'Clustering (Gov City)'!$L$23,'Clustering (Gov City)'!$Q$23)))</f>
        <v>LOW</v>
      </c>
      <c r="X8" s="20">
        <v>0.35560000000000003</v>
      </c>
      <c r="Y8" s="1" t="s">
        <v>133</v>
      </c>
      <c r="Z8" s="1">
        <v>394</v>
      </c>
      <c r="AA8" s="1">
        <v>432</v>
      </c>
      <c r="AB8" s="16">
        <v>175506</v>
      </c>
      <c r="AC8" s="16">
        <v>140233</v>
      </c>
      <c r="AD8" s="16">
        <v>197121</v>
      </c>
      <c r="AE8" s="1">
        <v>401</v>
      </c>
      <c r="AF8" s="1">
        <v>59</v>
      </c>
      <c r="AG8" s="1">
        <v>0</v>
      </c>
      <c r="AH8" s="1">
        <v>697</v>
      </c>
      <c r="AI8" s="1">
        <v>0</v>
      </c>
      <c r="AJ8" s="1">
        <v>0</v>
      </c>
      <c r="AK8" s="16">
        <v>100213</v>
      </c>
      <c r="AL8" s="16">
        <v>98065</v>
      </c>
      <c r="AM8" s="16">
        <v>95672</v>
      </c>
      <c r="AN8" s="16">
        <v>91922</v>
      </c>
      <c r="AO8" s="16">
        <v>2133</v>
      </c>
      <c r="AP8" s="16">
        <v>8551</v>
      </c>
      <c r="AQ8" s="16">
        <v>15996</v>
      </c>
      <c r="AR8" s="16">
        <v>18294</v>
      </c>
      <c r="AS8" s="16">
        <v>18771</v>
      </c>
      <c r="AT8" s="16">
        <v>15771</v>
      </c>
      <c r="AU8" s="16">
        <v>16403</v>
      </c>
      <c r="AV8" s="16">
        <v>15823</v>
      </c>
      <c r="AW8" s="16">
        <v>15737</v>
      </c>
      <c r="AX8" s="16">
        <v>16351</v>
      </c>
      <c r="AY8" s="16">
        <v>14803</v>
      </c>
      <c r="AZ8" s="16">
        <v>13544</v>
      </c>
      <c r="BA8" s="16">
        <v>11417</v>
      </c>
      <c r="BB8" s="16">
        <v>8694</v>
      </c>
      <c r="BC8" s="16">
        <v>6568</v>
      </c>
      <c r="BD8" s="16">
        <v>3993</v>
      </c>
      <c r="BE8" s="16">
        <v>2676</v>
      </c>
      <c r="BF8" s="16">
        <v>3437</v>
      </c>
      <c r="BG8" s="16">
        <v>3516</v>
      </c>
      <c r="BH8" s="16">
        <v>187801</v>
      </c>
      <c r="BI8" s="21">
        <v>2</v>
      </c>
      <c r="BJ8" s="21">
        <v>2</v>
      </c>
      <c r="BK8" s="21">
        <v>2</v>
      </c>
      <c r="BL8" s="21">
        <v>2</v>
      </c>
      <c r="BM8" s="21">
        <v>0</v>
      </c>
      <c r="BN8" s="16">
        <v>7223</v>
      </c>
      <c r="BO8" s="16">
        <v>3606</v>
      </c>
      <c r="BP8" s="16">
        <v>21952</v>
      </c>
      <c r="BQ8" s="16">
        <v>11276</v>
      </c>
      <c r="BR8" s="16">
        <v>9985</v>
      </c>
      <c r="BS8" s="16">
        <v>16424</v>
      </c>
      <c r="BT8" s="16">
        <v>40162</v>
      </c>
      <c r="BU8" s="16">
        <v>25269</v>
      </c>
      <c r="BV8" s="16">
        <v>41172</v>
      </c>
      <c r="BW8" s="16">
        <v>26891</v>
      </c>
      <c r="BX8" s="16">
        <v>49104</v>
      </c>
      <c r="BY8" s="16">
        <v>2411</v>
      </c>
      <c r="BZ8" s="16">
        <v>3424</v>
      </c>
      <c r="CA8" s="16">
        <v>9290</v>
      </c>
      <c r="CB8" s="1">
        <v>533</v>
      </c>
      <c r="CC8" s="1">
        <v>22</v>
      </c>
      <c r="CD8" s="16">
        <v>3483</v>
      </c>
      <c r="CE8" s="16">
        <v>4455</v>
      </c>
      <c r="CF8" s="16">
        <v>1567</v>
      </c>
      <c r="CG8" s="16">
        <v>9494</v>
      </c>
      <c r="CH8" s="1">
        <v>61</v>
      </c>
      <c r="CI8" s="1">
        <v>10</v>
      </c>
      <c r="CJ8" s="1">
        <v>66</v>
      </c>
      <c r="CK8" s="1">
        <v>16</v>
      </c>
      <c r="CL8" s="1">
        <v>39</v>
      </c>
      <c r="CM8" s="1">
        <v>34</v>
      </c>
      <c r="CN8" s="1">
        <v>51</v>
      </c>
      <c r="CO8" s="1">
        <v>118</v>
      </c>
      <c r="CP8" s="16">
        <v>178884</v>
      </c>
      <c r="CQ8" s="16">
        <v>39961</v>
      </c>
      <c r="CR8" s="16">
        <v>7998</v>
      </c>
      <c r="CS8" s="16">
        <v>1101</v>
      </c>
      <c r="CT8" s="16">
        <v>29012</v>
      </c>
      <c r="CU8" s="16">
        <v>22750</v>
      </c>
      <c r="CV8" s="16">
        <v>2434</v>
      </c>
      <c r="CW8" s="1">
        <v>102</v>
      </c>
      <c r="CX8" s="16">
        <v>50738</v>
      </c>
      <c r="CY8" s="1">
        <v>639</v>
      </c>
      <c r="CZ8" s="16">
        <v>1231</v>
      </c>
      <c r="DA8" s="16">
        <v>42312</v>
      </c>
      <c r="DB8" s="18">
        <v>18.34</v>
      </c>
      <c r="DC8" s="1" t="s">
        <v>134</v>
      </c>
    </row>
    <row r="9" spans="1:107" ht="12.75" x14ac:dyDescent="0.2">
      <c r="A9" s="1" t="s">
        <v>129</v>
      </c>
      <c r="B9" s="1" t="s">
        <v>130</v>
      </c>
      <c r="C9" s="1" t="s">
        <v>129</v>
      </c>
      <c r="D9" s="1" t="s">
        <v>147</v>
      </c>
      <c r="E9" s="1" t="s">
        <v>148</v>
      </c>
      <c r="F9" s="1" t="s">
        <v>147</v>
      </c>
      <c r="G9" s="1">
        <v>23</v>
      </c>
      <c r="H9" s="1">
        <v>604</v>
      </c>
      <c r="I9" s="1">
        <v>0</v>
      </c>
      <c r="J9" s="16">
        <v>407775</v>
      </c>
      <c r="K9" s="17">
        <v>0.628</v>
      </c>
      <c r="L9" s="16">
        <v>120693</v>
      </c>
      <c r="M9" s="18">
        <v>2969</v>
      </c>
      <c r="N9" s="1">
        <v>137</v>
      </c>
      <c r="O9" s="17">
        <v>0.48399999999999999</v>
      </c>
      <c r="P9" s="16">
        <v>8858</v>
      </c>
      <c r="Q9" s="16">
        <f t="shared" si="0"/>
        <v>21722763.779044818</v>
      </c>
      <c r="R9" s="19">
        <v>3.5999999999999997E-2</v>
      </c>
      <c r="S9" s="16" t="s">
        <v>2468</v>
      </c>
      <c r="T9" s="19">
        <v>0.41</v>
      </c>
      <c r="U9" s="18" t="e">
        <f t="shared" si="1"/>
        <v>#VALUE!</v>
      </c>
      <c r="V9" s="1" t="str">
        <f>IF(N9&gt;'Clustering (Gov City)'!$C$4,'Clustering (Gov City)'!$B$3,IF(N9&gt;'Clustering (Gov City)'!$H$4,'Clustering (Gov City)'!$G$3,IF(N9&gt;'Clustering (Gov City)'!$M$4,'Clustering (Gov City)'!$L$3,'Clustering (Gov City)'!$Q$3)))</f>
        <v>SUPER LOW</v>
      </c>
      <c r="W9" s="1" t="str">
        <f>IF(Q9&gt;'Clustering (Gov City)'!$C$24,'Clustering (Gov City)'!$B$23,IF(Q9&gt;'Clustering (Gov City)'!$H$24,'Clustering (Gov City)'!$G$23,IF(Q9&gt;'Clustering (Gov City)'!$M$24,'Clustering (Gov City)'!$L$23,'Clustering (Gov City)'!$Q$23)))</f>
        <v>SUPER LOW</v>
      </c>
      <c r="X9" s="20">
        <v>0.48670000000000002</v>
      </c>
      <c r="Y9" s="1" t="s">
        <v>133</v>
      </c>
      <c r="Z9" s="1">
        <v>685</v>
      </c>
      <c r="AA9" s="1">
        <v>965</v>
      </c>
      <c r="AB9" s="16">
        <v>366412</v>
      </c>
      <c r="AC9" s="16">
        <v>275755</v>
      </c>
      <c r="AD9" s="16">
        <v>406508</v>
      </c>
      <c r="AE9" s="1">
        <v>878</v>
      </c>
      <c r="AF9" s="1">
        <v>193</v>
      </c>
      <c r="AG9" s="1">
        <v>14</v>
      </c>
      <c r="AH9" s="1">
        <v>182</v>
      </c>
      <c r="AI9" s="1">
        <v>0</v>
      </c>
      <c r="AJ9" s="1">
        <v>0</v>
      </c>
      <c r="AK9" s="16">
        <v>204677</v>
      </c>
      <c r="AL9" s="16">
        <v>203098</v>
      </c>
      <c r="AM9" s="16">
        <v>207377</v>
      </c>
      <c r="AN9" s="16">
        <v>178744</v>
      </c>
      <c r="AO9" s="16">
        <v>3361</v>
      </c>
      <c r="AP9" s="16">
        <v>18293</v>
      </c>
      <c r="AQ9" s="16">
        <v>36318</v>
      </c>
      <c r="AR9" s="16">
        <v>41682</v>
      </c>
      <c r="AS9" s="16">
        <v>42918</v>
      </c>
      <c r="AT9" s="16">
        <v>27818</v>
      </c>
      <c r="AU9" s="16">
        <v>31451</v>
      </c>
      <c r="AV9" s="16">
        <v>32473</v>
      </c>
      <c r="AW9" s="16">
        <v>34288</v>
      </c>
      <c r="AX9" s="16">
        <v>34393</v>
      </c>
      <c r="AY9" s="16">
        <v>29463</v>
      </c>
      <c r="AZ9" s="16">
        <v>26257</v>
      </c>
      <c r="BA9" s="16">
        <v>20682</v>
      </c>
      <c r="BB9" s="16">
        <v>16487</v>
      </c>
      <c r="BC9" s="16">
        <v>12103</v>
      </c>
      <c r="BD9" s="16">
        <v>8075</v>
      </c>
      <c r="BE9" s="16">
        <v>5416</v>
      </c>
      <c r="BF9" s="16">
        <v>7951</v>
      </c>
      <c r="BG9" s="16">
        <v>8183</v>
      </c>
      <c r="BH9" s="16">
        <v>384107</v>
      </c>
      <c r="BI9" s="21">
        <v>2</v>
      </c>
      <c r="BJ9" s="21">
        <v>2</v>
      </c>
      <c r="BK9" s="21">
        <v>2</v>
      </c>
      <c r="BL9" s="21">
        <v>2</v>
      </c>
      <c r="BM9" s="21">
        <v>0</v>
      </c>
      <c r="BN9" s="16">
        <v>16678</v>
      </c>
      <c r="BO9" s="16">
        <v>8242</v>
      </c>
      <c r="BP9" s="16">
        <v>49974</v>
      </c>
      <c r="BQ9" s="16">
        <v>26166</v>
      </c>
      <c r="BR9" s="16">
        <v>18939</v>
      </c>
      <c r="BS9" s="16">
        <v>28864</v>
      </c>
      <c r="BT9" s="16">
        <v>85028</v>
      </c>
      <c r="BU9" s="16">
        <v>52354</v>
      </c>
      <c r="BV9" s="16">
        <v>58626</v>
      </c>
      <c r="BW9" s="16">
        <v>55613</v>
      </c>
      <c r="BX9" s="16">
        <v>111942</v>
      </c>
      <c r="BY9" s="16">
        <v>4783</v>
      </c>
      <c r="BZ9" s="16">
        <v>10000</v>
      </c>
      <c r="CA9" s="16">
        <v>26868</v>
      </c>
      <c r="CB9" s="16">
        <v>2330</v>
      </c>
      <c r="CC9" s="1">
        <v>231</v>
      </c>
      <c r="CD9" s="16">
        <v>11241</v>
      </c>
      <c r="CE9" s="16">
        <v>14032</v>
      </c>
      <c r="CF9" s="16">
        <v>4500</v>
      </c>
      <c r="CG9" s="16">
        <v>33890</v>
      </c>
      <c r="CH9" s="1">
        <v>384</v>
      </c>
      <c r="CI9" s="1">
        <v>48</v>
      </c>
      <c r="CJ9" s="1">
        <v>439</v>
      </c>
      <c r="CK9" s="1">
        <v>63</v>
      </c>
      <c r="CL9" s="1">
        <v>160</v>
      </c>
      <c r="CM9" s="1">
        <v>76</v>
      </c>
      <c r="CN9" s="1">
        <v>509</v>
      </c>
      <c r="CO9" s="1">
        <v>370</v>
      </c>
      <c r="CP9" s="16">
        <v>342063</v>
      </c>
      <c r="CQ9" s="16">
        <v>89178</v>
      </c>
      <c r="CR9" s="16">
        <v>18569</v>
      </c>
      <c r="CS9" s="16">
        <v>4180</v>
      </c>
      <c r="CT9" s="16">
        <v>63303</v>
      </c>
      <c r="CU9" s="16">
        <v>40276</v>
      </c>
      <c r="CV9" s="16">
        <v>2441</v>
      </c>
      <c r="CW9" s="1">
        <v>631</v>
      </c>
      <c r="CX9" s="16">
        <v>105627</v>
      </c>
      <c r="CY9" s="16">
        <v>1580</v>
      </c>
      <c r="CZ9" s="16">
        <v>3181</v>
      </c>
      <c r="DA9" s="16">
        <v>78809</v>
      </c>
      <c r="DB9" s="18">
        <v>13.84</v>
      </c>
      <c r="DC9" s="1" t="s">
        <v>134</v>
      </c>
    </row>
    <row r="10" spans="1:107" ht="12.75" x14ac:dyDescent="0.2">
      <c r="A10" s="1" t="s">
        <v>129</v>
      </c>
      <c r="B10" s="1" t="s">
        <v>130</v>
      </c>
      <c r="C10" s="1" t="s">
        <v>129</v>
      </c>
      <c r="D10" s="1" t="s">
        <v>149</v>
      </c>
      <c r="E10" s="1" t="s">
        <v>150</v>
      </c>
      <c r="F10" s="1" t="s">
        <v>149</v>
      </c>
      <c r="G10" s="1">
        <v>23</v>
      </c>
      <c r="H10" s="1">
        <v>724</v>
      </c>
      <c r="I10" s="1">
        <v>0</v>
      </c>
      <c r="J10" s="16">
        <v>435492</v>
      </c>
      <c r="K10" s="17">
        <v>0.66600000000000004</v>
      </c>
      <c r="L10" s="16">
        <v>132087</v>
      </c>
      <c r="M10" s="18">
        <v>3086.95</v>
      </c>
      <c r="N10" s="1">
        <v>141</v>
      </c>
      <c r="O10" s="17">
        <v>0.48599999999999999</v>
      </c>
      <c r="P10" s="16">
        <v>6854</v>
      </c>
      <c r="Q10" s="16">
        <f t="shared" si="0"/>
        <v>15738521.029088939</v>
      </c>
      <c r="R10" s="19">
        <v>0.06</v>
      </c>
      <c r="S10" s="16" t="s">
        <v>2468</v>
      </c>
      <c r="T10" s="19">
        <v>0.44400000000000001</v>
      </c>
      <c r="U10" s="18" t="e">
        <f t="shared" si="1"/>
        <v>#VALUE!</v>
      </c>
      <c r="V10" s="1" t="str">
        <f>IF(N10&gt;'Clustering (Gov City)'!$C$4,'Clustering (Gov City)'!$B$3,IF(N10&gt;'Clustering (Gov City)'!$H$4,'Clustering (Gov City)'!$G$3,IF(N10&gt;'Clustering (Gov City)'!$M$4,'Clustering (Gov City)'!$L$3,'Clustering (Gov City)'!$Q$3)))</f>
        <v>SUPER LOW</v>
      </c>
      <c r="W10" s="1" t="str">
        <f>IF(Q10&gt;'Clustering (Gov City)'!$C$24,'Clustering (Gov City)'!$B$23,IF(Q10&gt;'Clustering (Gov City)'!$H$24,'Clustering (Gov City)'!$G$23,IF(Q10&gt;'Clustering (Gov City)'!$M$24,'Clustering (Gov City)'!$L$23,'Clustering (Gov City)'!$Q$23)))</f>
        <v>SUPER LOW</v>
      </c>
      <c r="X10" s="20">
        <v>0.5121</v>
      </c>
      <c r="Y10" s="16" t="s">
        <v>151</v>
      </c>
      <c r="Z10" s="16">
        <v>1368</v>
      </c>
      <c r="AA10" s="1">
        <v>635</v>
      </c>
      <c r="AB10" s="16">
        <v>412925</v>
      </c>
      <c r="AC10" s="16">
        <v>306871</v>
      </c>
      <c r="AD10" s="16">
        <v>435264</v>
      </c>
      <c r="AE10" s="1">
        <v>109</v>
      </c>
      <c r="AF10" s="1">
        <v>18</v>
      </c>
      <c r="AG10" s="1">
        <v>0</v>
      </c>
      <c r="AH10" s="1">
        <v>101</v>
      </c>
      <c r="AI10" s="1">
        <v>0</v>
      </c>
      <c r="AJ10" s="1">
        <v>0</v>
      </c>
      <c r="AK10" s="16">
        <v>215460</v>
      </c>
      <c r="AL10" s="16">
        <v>220032</v>
      </c>
      <c r="AM10" s="16">
        <v>228666</v>
      </c>
      <c r="AN10" s="16">
        <v>179767</v>
      </c>
      <c r="AO10" s="16">
        <v>4957</v>
      </c>
      <c r="AP10" s="16">
        <v>22102</v>
      </c>
      <c r="AQ10" s="16">
        <v>35258</v>
      </c>
      <c r="AR10" s="16">
        <v>40137</v>
      </c>
      <c r="AS10" s="16">
        <v>41755</v>
      </c>
      <c r="AT10" s="16">
        <v>39746</v>
      </c>
      <c r="AU10" s="16">
        <v>38729</v>
      </c>
      <c r="AV10" s="16">
        <v>35121</v>
      </c>
      <c r="AW10" s="16">
        <v>35465</v>
      </c>
      <c r="AX10" s="16">
        <v>33204</v>
      </c>
      <c r="AY10" s="16">
        <v>29520</v>
      </c>
      <c r="AZ10" s="16">
        <v>25812</v>
      </c>
      <c r="BA10" s="16">
        <v>21126</v>
      </c>
      <c r="BB10" s="16">
        <v>17002</v>
      </c>
      <c r="BC10" s="16">
        <v>14420</v>
      </c>
      <c r="BD10" s="16">
        <v>10211</v>
      </c>
      <c r="BE10" s="16">
        <v>7661</v>
      </c>
      <c r="BF10" s="16">
        <v>10325</v>
      </c>
      <c r="BG10" s="16">
        <v>7941</v>
      </c>
      <c r="BH10" s="16">
        <v>412415</v>
      </c>
      <c r="BI10" s="21">
        <v>2</v>
      </c>
      <c r="BJ10" s="21">
        <v>2</v>
      </c>
      <c r="BK10" s="21">
        <v>2</v>
      </c>
      <c r="BL10" s="21">
        <v>1</v>
      </c>
      <c r="BM10" s="21">
        <v>0</v>
      </c>
      <c r="BN10" s="16">
        <v>16047</v>
      </c>
      <c r="BO10" s="16">
        <v>7992</v>
      </c>
      <c r="BP10" s="16">
        <v>48010</v>
      </c>
      <c r="BQ10" s="16">
        <v>25694</v>
      </c>
      <c r="BR10" s="16">
        <v>23588</v>
      </c>
      <c r="BS10" s="16">
        <v>41198</v>
      </c>
      <c r="BT10" s="16">
        <v>90103</v>
      </c>
      <c r="BU10" s="16">
        <v>61661</v>
      </c>
      <c r="BV10" s="16">
        <v>65860</v>
      </c>
      <c r="BW10" s="16">
        <v>70225</v>
      </c>
      <c r="BX10" s="16">
        <v>116749</v>
      </c>
      <c r="BY10" s="16">
        <v>3991</v>
      </c>
      <c r="BZ10" s="16">
        <v>7733</v>
      </c>
      <c r="CA10" s="16">
        <v>18518</v>
      </c>
      <c r="CB10" s="1">
        <v>638</v>
      </c>
      <c r="CC10" s="1">
        <v>14</v>
      </c>
      <c r="CD10" s="16">
        <v>3646</v>
      </c>
      <c r="CE10" s="16">
        <v>3967</v>
      </c>
      <c r="CF10" s="16">
        <v>1480</v>
      </c>
      <c r="CG10" s="16">
        <v>8599</v>
      </c>
      <c r="CH10" s="1">
        <v>206</v>
      </c>
      <c r="CI10" s="1">
        <v>7</v>
      </c>
      <c r="CJ10" s="1">
        <v>221</v>
      </c>
      <c r="CK10" s="1">
        <v>15</v>
      </c>
      <c r="CL10" s="1">
        <v>99</v>
      </c>
      <c r="CM10" s="1">
        <v>93</v>
      </c>
      <c r="CN10" s="1">
        <v>367</v>
      </c>
      <c r="CO10" s="1">
        <v>481</v>
      </c>
      <c r="CP10" s="16">
        <v>416311</v>
      </c>
      <c r="CQ10" s="16">
        <v>89568</v>
      </c>
      <c r="CR10" s="16">
        <v>10904</v>
      </c>
      <c r="CS10" s="16">
        <v>3400</v>
      </c>
      <c r="CT10" s="16">
        <v>61630</v>
      </c>
      <c r="CU10" s="16">
        <v>55963</v>
      </c>
      <c r="CV10" s="16">
        <v>4154</v>
      </c>
      <c r="CW10" s="1">
        <v>794</v>
      </c>
      <c r="CX10" s="16">
        <v>123304</v>
      </c>
      <c r="CY10" s="16">
        <v>1246</v>
      </c>
      <c r="CZ10" s="16">
        <v>2260</v>
      </c>
      <c r="DA10" s="16">
        <v>82269</v>
      </c>
      <c r="DB10" s="18">
        <v>19.23</v>
      </c>
      <c r="DC10" s="1" t="s">
        <v>134</v>
      </c>
    </row>
    <row r="11" spans="1:107" ht="12.75" x14ac:dyDescent="0.2">
      <c r="A11" s="1" t="s">
        <v>129</v>
      </c>
      <c r="B11" s="1" t="s">
        <v>130</v>
      </c>
      <c r="C11" s="1" t="s">
        <v>129</v>
      </c>
      <c r="D11" s="1" t="s">
        <v>152</v>
      </c>
      <c r="E11" s="1" t="s">
        <v>153</v>
      </c>
      <c r="F11" s="1" t="s">
        <v>152</v>
      </c>
      <c r="G11" s="1">
        <v>17</v>
      </c>
      <c r="H11" s="1">
        <v>609</v>
      </c>
      <c r="I11" s="1">
        <v>0</v>
      </c>
      <c r="J11" s="16">
        <v>444072</v>
      </c>
      <c r="K11" s="17">
        <v>0.68</v>
      </c>
      <c r="L11" s="16">
        <v>129182</v>
      </c>
      <c r="M11" s="18">
        <v>1901.2</v>
      </c>
      <c r="N11" s="1">
        <v>234</v>
      </c>
      <c r="O11" s="17">
        <v>0.57999999999999996</v>
      </c>
      <c r="P11" s="16">
        <v>8831</v>
      </c>
      <c r="Q11" s="16">
        <f t="shared" si="0"/>
        <v>19886414.815615486</v>
      </c>
      <c r="R11" s="19">
        <v>1.4E-2</v>
      </c>
      <c r="S11" s="16" t="s">
        <v>2468</v>
      </c>
      <c r="T11" s="19">
        <v>0.29199999999999998</v>
      </c>
      <c r="U11" s="18" t="e">
        <f t="shared" si="1"/>
        <v>#VALUE!</v>
      </c>
      <c r="V11" s="1" t="str">
        <f>IF(N11&gt;'Clustering (Gov City)'!$C$4,'Clustering (Gov City)'!$B$3,IF(N11&gt;'Clustering (Gov City)'!$H$4,'Clustering (Gov City)'!$G$3,IF(N11&gt;'Clustering (Gov City)'!$M$4,'Clustering (Gov City)'!$L$3,'Clustering (Gov City)'!$Q$3)))</f>
        <v>LOW</v>
      </c>
      <c r="W11" s="1" t="str">
        <f>IF(Q11&gt;'Clustering (Gov City)'!$C$24,'Clustering (Gov City)'!$B$23,IF(Q11&gt;'Clustering (Gov City)'!$H$24,'Clustering (Gov City)'!$G$23,IF(Q11&gt;'Clustering (Gov City)'!$M$24,'Clustering (Gov City)'!$L$23,'Clustering (Gov City)'!$Q$23)))</f>
        <v>SUPER LOW</v>
      </c>
      <c r="X11" s="20">
        <v>0.47539999999999999</v>
      </c>
      <c r="Y11" s="1" t="s">
        <v>133</v>
      </c>
      <c r="Z11" s="1">
        <v>875</v>
      </c>
      <c r="AA11" s="1">
        <v>921</v>
      </c>
      <c r="AB11" s="16">
        <v>384031</v>
      </c>
      <c r="AC11" s="16">
        <v>304925</v>
      </c>
      <c r="AD11" s="16">
        <v>443540</v>
      </c>
      <c r="AE11" s="1">
        <v>178</v>
      </c>
      <c r="AF11" s="1">
        <v>23</v>
      </c>
      <c r="AG11" s="1">
        <v>15</v>
      </c>
      <c r="AH11" s="1">
        <v>316</v>
      </c>
      <c r="AI11" s="1">
        <v>0</v>
      </c>
      <c r="AJ11" s="1">
        <v>0</v>
      </c>
      <c r="AK11" s="16">
        <v>218996</v>
      </c>
      <c r="AL11" s="16">
        <v>225076</v>
      </c>
      <c r="AM11" s="16">
        <v>237231</v>
      </c>
      <c r="AN11" s="16">
        <v>178706</v>
      </c>
      <c r="AO11" s="16">
        <v>4806</v>
      </c>
      <c r="AP11" s="16">
        <v>23329</v>
      </c>
      <c r="AQ11" s="16">
        <v>43017</v>
      </c>
      <c r="AR11" s="16">
        <v>43394</v>
      </c>
      <c r="AS11" s="16">
        <v>41901</v>
      </c>
      <c r="AT11" s="16">
        <v>36666</v>
      </c>
      <c r="AU11" s="16">
        <v>38008</v>
      </c>
      <c r="AV11" s="16">
        <v>35503</v>
      </c>
      <c r="AW11" s="16">
        <v>36726</v>
      </c>
      <c r="AX11" s="16">
        <v>33957</v>
      </c>
      <c r="AY11" s="16">
        <v>29820</v>
      </c>
      <c r="AZ11" s="16">
        <v>26874</v>
      </c>
      <c r="BA11" s="16">
        <v>22490</v>
      </c>
      <c r="BB11" s="16">
        <v>17627</v>
      </c>
      <c r="BC11" s="16">
        <v>14151</v>
      </c>
      <c r="BD11" s="16">
        <v>9509</v>
      </c>
      <c r="BE11" s="16">
        <v>6377</v>
      </c>
      <c r="BF11" s="16">
        <v>8052</v>
      </c>
      <c r="BG11" s="16">
        <v>9014</v>
      </c>
      <c r="BH11" s="16">
        <v>414701</v>
      </c>
      <c r="BI11" s="21">
        <v>2</v>
      </c>
      <c r="BJ11" s="21">
        <v>2</v>
      </c>
      <c r="BK11" s="21">
        <v>2</v>
      </c>
      <c r="BL11" s="21">
        <v>2</v>
      </c>
      <c r="BM11" s="21">
        <v>1</v>
      </c>
      <c r="BN11" s="16">
        <v>18165</v>
      </c>
      <c r="BO11" s="16">
        <v>8841</v>
      </c>
      <c r="BP11" s="16">
        <v>51240</v>
      </c>
      <c r="BQ11" s="16">
        <v>25453</v>
      </c>
      <c r="BR11" s="16">
        <v>21885</v>
      </c>
      <c r="BS11" s="16">
        <v>39312</v>
      </c>
      <c r="BT11" s="16">
        <v>98963</v>
      </c>
      <c r="BU11" s="16">
        <v>52414</v>
      </c>
      <c r="BV11" s="16">
        <v>88208</v>
      </c>
      <c r="BW11" s="16">
        <v>73775</v>
      </c>
      <c r="BX11" s="16">
        <v>100120</v>
      </c>
      <c r="BY11" s="16">
        <v>4002</v>
      </c>
      <c r="BZ11" s="16">
        <v>7159</v>
      </c>
      <c r="CA11" s="16">
        <v>18733</v>
      </c>
      <c r="CB11" s="1">
        <v>635</v>
      </c>
      <c r="CC11" s="1">
        <v>63</v>
      </c>
      <c r="CD11" s="16">
        <v>4880</v>
      </c>
      <c r="CE11" s="16">
        <v>5237</v>
      </c>
      <c r="CF11" s="16">
        <v>1808</v>
      </c>
      <c r="CG11" s="16">
        <v>13534</v>
      </c>
      <c r="CH11" s="1">
        <v>102</v>
      </c>
      <c r="CI11" s="1">
        <v>21</v>
      </c>
      <c r="CJ11" s="1">
        <v>54</v>
      </c>
      <c r="CK11" s="1">
        <v>17</v>
      </c>
      <c r="CL11" s="1">
        <v>43</v>
      </c>
      <c r="CM11" s="1">
        <v>70</v>
      </c>
      <c r="CN11" s="1">
        <v>93</v>
      </c>
      <c r="CO11" s="1">
        <v>193</v>
      </c>
      <c r="CP11" s="16">
        <v>418020</v>
      </c>
      <c r="CQ11" s="16">
        <v>102605</v>
      </c>
      <c r="CR11" s="16">
        <v>10171</v>
      </c>
      <c r="CS11" s="16">
        <v>4295</v>
      </c>
      <c r="CT11" s="16">
        <v>63263</v>
      </c>
      <c r="CU11" s="16">
        <v>52100</v>
      </c>
      <c r="CV11" s="16">
        <v>4050</v>
      </c>
      <c r="CW11" s="1">
        <v>698</v>
      </c>
      <c r="CX11" s="16">
        <v>118154</v>
      </c>
      <c r="CY11" s="16">
        <v>1845</v>
      </c>
      <c r="CZ11" s="16">
        <v>1755</v>
      </c>
      <c r="DA11" s="16">
        <v>85136</v>
      </c>
      <c r="DB11" s="18">
        <v>13.06</v>
      </c>
      <c r="DC11" s="1" t="s">
        <v>134</v>
      </c>
    </row>
    <row r="12" spans="1:107" ht="12.75" x14ac:dyDescent="0.2">
      <c r="A12" s="1" t="s">
        <v>129</v>
      </c>
      <c r="B12" s="1" t="s">
        <v>130</v>
      </c>
      <c r="C12" s="1" t="s">
        <v>129</v>
      </c>
      <c r="D12" s="1" t="s">
        <v>154</v>
      </c>
      <c r="E12" s="1" t="s">
        <v>155</v>
      </c>
      <c r="F12" s="1" t="s">
        <v>154</v>
      </c>
      <c r="G12" s="1">
        <v>27</v>
      </c>
      <c r="H12" s="1">
        <v>852</v>
      </c>
      <c r="I12" s="1">
        <v>0</v>
      </c>
      <c r="J12" s="16">
        <v>593511</v>
      </c>
      <c r="K12" s="17">
        <v>0.73</v>
      </c>
      <c r="L12" s="16">
        <v>178460</v>
      </c>
      <c r="M12" s="18">
        <v>3236.86</v>
      </c>
      <c r="N12" s="1">
        <v>183</v>
      </c>
      <c r="O12" s="17">
        <v>0.53600000000000003</v>
      </c>
      <c r="P12" s="16">
        <v>15348</v>
      </c>
      <c r="Q12" s="16">
        <f t="shared" si="0"/>
        <v>25859672.356535938</v>
      </c>
      <c r="R12" s="19">
        <v>0.03</v>
      </c>
      <c r="S12" s="16" t="s">
        <v>2468</v>
      </c>
      <c r="T12" s="19">
        <v>0.20799999999999999</v>
      </c>
      <c r="U12" s="18" t="e">
        <f t="shared" si="1"/>
        <v>#VALUE!</v>
      </c>
      <c r="V12" s="1" t="str">
        <f>IF(N12&gt;'Clustering (Gov City)'!$C$4,'Clustering (Gov City)'!$B$3,IF(N12&gt;'Clustering (Gov City)'!$H$4,'Clustering (Gov City)'!$G$3,IF(N12&gt;'Clustering (Gov City)'!$M$4,'Clustering (Gov City)'!$L$3,'Clustering (Gov City)'!$Q$3)))</f>
        <v>SUPER LOW</v>
      </c>
      <c r="W12" s="1" t="str">
        <f>IF(Q12&gt;'Clustering (Gov City)'!$C$24,'Clustering (Gov City)'!$B$23,IF(Q12&gt;'Clustering (Gov City)'!$H$24,'Clustering (Gov City)'!$G$23,IF(Q12&gt;'Clustering (Gov City)'!$M$24,'Clustering (Gov City)'!$L$23,'Clustering (Gov City)'!$Q$23)))</f>
        <v>LOW</v>
      </c>
      <c r="X12" s="20">
        <v>0.43690000000000001</v>
      </c>
      <c r="Y12" s="1" t="s">
        <v>133</v>
      </c>
      <c r="Z12" s="1">
        <v>960</v>
      </c>
      <c r="AA12" s="1">
        <v>320</v>
      </c>
      <c r="AB12" s="16">
        <v>491234</v>
      </c>
      <c r="AC12" s="16">
        <v>395337</v>
      </c>
      <c r="AD12" s="16">
        <v>593235</v>
      </c>
      <c r="AE12" s="1">
        <v>160</v>
      </c>
      <c r="AF12" s="1">
        <v>24</v>
      </c>
      <c r="AG12" s="1">
        <v>2</v>
      </c>
      <c r="AH12" s="1">
        <v>89</v>
      </c>
      <c r="AI12" s="1">
        <v>1</v>
      </c>
      <c r="AJ12" s="1">
        <v>0</v>
      </c>
      <c r="AK12" s="16">
        <v>294691</v>
      </c>
      <c r="AL12" s="16">
        <v>298820</v>
      </c>
      <c r="AM12" s="16">
        <v>304321</v>
      </c>
      <c r="AN12" s="16">
        <v>257031</v>
      </c>
      <c r="AO12" s="16">
        <v>6183</v>
      </c>
      <c r="AP12" s="16">
        <v>25976</v>
      </c>
      <c r="AQ12" s="16">
        <v>58526</v>
      </c>
      <c r="AR12" s="16">
        <v>62338</v>
      </c>
      <c r="AS12" s="16">
        <v>60525</v>
      </c>
      <c r="AT12" s="16">
        <v>42116</v>
      </c>
      <c r="AU12" s="16">
        <v>51832</v>
      </c>
      <c r="AV12" s="16">
        <v>48988</v>
      </c>
      <c r="AW12" s="16">
        <v>51249</v>
      </c>
      <c r="AX12" s="16">
        <v>45024</v>
      </c>
      <c r="AY12" s="16">
        <v>39684</v>
      </c>
      <c r="AZ12" s="16">
        <v>34605</v>
      </c>
      <c r="BA12" s="16">
        <v>28700</v>
      </c>
      <c r="BB12" s="16">
        <v>22706</v>
      </c>
      <c r="BC12" s="16">
        <v>18293</v>
      </c>
      <c r="BD12" s="16">
        <v>11674</v>
      </c>
      <c r="BE12" s="16">
        <v>7540</v>
      </c>
      <c r="BF12" s="16">
        <v>9711</v>
      </c>
      <c r="BG12" s="16">
        <v>12947</v>
      </c>
      <c r="BH12" s="16">
        <v>554524</v>
      </c>
      <c r="BI12" s="21">
        <v>2</v>
      </c>
      <c r="BJ12" s="21">
        <v>2</v>
      </c>
      <c r="BK12" s="21">
        <v>2</v>
      </c>
      <c r="BL12" s="21">
        <v>2</v>
      </c>
      <c r="BM12" s="21">
        <v>0</v>
      </c>
      <c r="BN12" s="16">
        <v>26191</v>
      </c>
      <c r="BO12" s="16">
        <v>12808</v>
      </c>
      <c r="BP12" s="16">
        <v>73959</v>
      </c>
      <c r="BQ12" s="16">
        <v>36455</v>
      </c>
      <c r="BR12" s="16">
        <v>33394</v>
      </c>
      <c r="BS12" s="16">
        <v>41821</v>
      </c>
      <c r="BT12" s="16">
        <v>133920</v>
      </c>
      <c r="BU12" s="16">
        <v>77525</v>
      </c>
      <c r="BV12" s="16">
        <v>130496</v>
      </c>
      <c r="BW12" s="16">
        <v>88422</v>
      </c>
      <c r="BX12" s="16">
        <v>138278</v>
      </c>
      <c r="BY12" s="16">
        <v>2527</v>
      </c>
      <c r="BZ12" s="16">
        <v>6188</v>
      </c>
      <c r="CA12" s="16">
        <v>15580</v>
      </c>
      <c r="CB12" s="1">
        <v>536</v>
      </c>
      <c r="CC12" s="1">
        <v>39</v>
      </c>
      <c r="CD12" s="16">
        <v>6378</v>
      </c>
      <c r="CE12" s="16">
        <v>7345</v>
      </c>
      <c r="CF12" s="16">
        <v>3242</v>
      </c>
      <c r="CG12" s="16">
        <v>16295</v>
      </c>
      <c r="CH12" s="1">
        <v>433</v>
      </c>
      <c r="CI12" s="1">
        <v>84</v>
      </c>
      <c r="CJ12" s="1">
        <v>93</v>
      </c>
      <c r="CK12" s="1">
        <v>121</v>
      </c>
      <c r="CL12" s="1">
        <v>65</v>
      </c>
      <c r="CM12" s="1">
        <v>121</v>
      </c>
      <c r="CN12" s="1">
        <v>259</v>
      </c>
      <c r="CO12" s="1">
        <v>735</v>
      </c>
      <c r="CP12" s="16">
        <v>558340</v>
      </c>
      <c r="CQ12" s="16">
        <v>136925</v>
      </c>
      <c r="CR12" s="16">
        <v>9148</v>
      </c>
      <c r="CS12" s="16">
        <v>5873</v>
      </c>
      <c r="CT12" s="16">
        <v>71785</v>
      </c>
      <c r="CU12" s="16">
        <v>94720</v>
      </c>
      <c r="CV12" s="16">
        <v>4635</v>
      </c>
      <c r="CW12" s="16">
        <v>1062</v>
      </c>
      <c r="CX12" s="16">
        <v>152583</v>
      </c>
      <c r="CY12" s="16">
        <v>2467</v>
      </c>
      <c r="CZ12" s="1">
        <v>915</v>
      </c>
      <c r="DA12" s="16">
        <v>113398</v>
      </c>
      <c r="DB12" s="18">
        <v>17.02</v>
      </c>
      <c r="DC12" s="1" t="s">
        <v>134</v>
      </c>
    </row>
    <row r="13" spans="1:107" ht="12.75" x14ac:dyDescent="0.2">
      <c r="A13" s="1" t="s">
        <v>129</v>
      </c>
      <c r="B13" s="1" t="s">
        <v>130</v>
      </c>
      <c r="C13" s="1" t="s">
        <v>129</v>
      </c>
      <c r="D13" s="1" t="s">
        <v>156</v>
      </c>
      <c r="E13" s="1" t="s">
        <v>157</v>
      </c>
      <c r="F13" s="1" t="s">
        <v>156</v>
      </c>
      <c r="G13" s="1">
        <v>9</v>
      </c>
      <c r="H13" s="1">
        <v>151</v>
      </c>
      <c r="I13" s="1">
        <v>0</v>
      </c>
      <c r="J13" s="16">
        <v>153067</v>
      </c>
      <c r="K13" s="17">
        <v>0.246</v>
      </c>
      <c r="L13" s="16">
        <v>45313</v>
      </c>
      <c r="M13" s="18">
        <v>1490.6</v>
      </c>
      <c r="N13" s="1">
        <v>103</v>
      </c>
      <c r="O13" s="17">
        <v>0.42399999999999999</v>
      </c>
      <c r="P13" s="16">
        <v>2624</v>
      </c>
      <c r="Q13" s="16">
        <f t="shared" si="0"/>
        <v>17142819.810932469</v>
      </c>
      <c r="R13" s="19">
        <v>5.3999999999999999E-2</v>
      </c>
      <c r="S13" s="16" t="s">
        <v>2468</v>
      </c>
      <c r="T13" s="19">
        <v>0.23400000000000001</v>
      </c>
      <c r="U13" s="18" t="e">
        <f t="shared" si="1"/>
        <v>#VALUE!</v>
      </c>
      <c r="V13" s="1" t="str">
        <f>IF(N13&gt;'Clustering (Gov City)'!$C$4,'Clustering (Gov City)'!$B$3,IF(N13&gt;'Clustering (Gov City)'!$H$4,'Clustering (Gov City)'!$G$3,IF(N13&gt;'Clustering (Gov City)'!$M$4,'Clustering (Gov City)'!$L$3,'Clustering (Gov City)'!$Q$3)))</f>
        <v>SUPER LOW</v>
      </c>
      <c r="W13" s="1" t="str">
        <f>IF(Q13&gt;'Clustering (Gov City)'!$C$24,'Clustering (Gov City)'!$B$23,IF(Q13&gt;'Clustering (Gov City)'!$H$24,'Clustering (Gov City)'!$G$23,IF(Q13&gt;'Clustering (Gov City)'!$M$24,'Clustering (Gov City)'!$L$23,'Clustering (Gov City)'!$Q$23)))</f>
        <v>SUPER LOW</v>
      </c>
      <c r="X13" s="20">
        <v>0.29399999999999998</v>
      </c>
      <c r="Y13" s="1" t="s">
        <v>133</v>
      </c>
      <c r="Z13" s="1">
        <v>300</v>
      </c>
      <c r="AA13" s="1">
        <v>465</v>
      </c>
      <c r="AB13" s="16">
        <v>130333</v>
      </c>
      <c r="AC13" s="16">
        <v>109603</v>
      </c>
      <c r="AD13" s="16">
        <v>152811</v>
      </c>
      <c r="AE13" s="1">
        <v>36</v>
      </c>
      <c r="AF13" s="1">
        <v>10</v>
      </c>
      <c r="AG13" s="1">
        <v>6</v>
      </c>
      <c r="AH13" s="1">
        <v>204</v>
      </c>
      <c r="AI13" s="1">
        <v>0</v>
      </c>
      <c r="AJ13" s="1">
        <v>0</v>
      </c>
      <c r="AK13" s="16">
        <v>77477</v>
      </c>
      <c r="AL13" s="16">
        <v>75590</v>
      </c>
      <c r="AM13" s="16">
        <v>76789</v>
      </c>
      <c r="AN13" s="16">
        <v>66652</v>
      </c>
      <c r="AO13" s="16">
        <v>1176</v>
      </c>
      <c r="AP13" s="16">
        <v>8450</v>
      </c>
      <c r="AQ13" s="16">
        <v>12550</v>
      </c>
      <c r="AR13" s="16">
        <v>14021</v>
      </c>
      <c r="AS13" s="16">
        <v>13376</v>
      </c>
      <c r="AT13" s="16">
        <v>12455</v>
      </c>
      <c r="AU13" s="16">
        <v>14004</v>
      </c>
      <c r="AV13" s="16">
        <v>12810</v>
      </c>
      <c r="AW13" s="16">
        <v>12695</v>
      </c>
      <c r="AX13" s="16">
        <v>12990</v>
      </c>
      <c r="AY13" s="16">
        <v>11529</v>
      </c>
      <c r="AZ13" s="16">
        <v>9839</v>
      </c>
      <c r="BA13" s="16">
        <v>8271</v>
      </c>
      <c r="BB13" s="16">
        <v>6609</v>
      </c>
      <c r="BC13" s="16">
        <v>4892</v>
      </c>
      <c r="BD13" s="16">
        <v>2809</v>
      </c>
      <c r="BE13" s="16">
        <v>1780</v>
      </c>
      <c r="BF13" s="16">
        <v>2437</v>
      </c>
      <c r="BG13" s="16">
        <v>2764</v>
      </c>
      <c r="BH13" s="16">
        <v>144815</v>
      </c>
      <c r="BI13" s="21">
        <v>2</v>
      </c>
      <c r="BJ13" s="21">
        <v>2</v>
      </c>
      <c r="BK13" s="21">
        <v>2</v>
      </c>
      <c r="BL13" s="21">
        <v>2</v>
      </c>
      <c r="BM13" s="21">
        <v>0</v>
      </c>
      <c r="BN13" s="16">
        <v>5711</v>
      </c>
      <c r="BO13" s="16">
        <v>2863</v>
      </c>
      <c r="BP13" s="16">
        <v>16417</v>
      </c>
      <c r="BQ13" s="16">
        <v>8174</v>
      </c>
      <c r="BR13" s="16">
        <v>7286</v>
      </c>
      <c r="BS13" s="16">
        <v>13899</v>
      </c>
      <c r="BT13" s="16">
        <v>38701</v>
      </c>
      <c r="BU13" s="16">
        <v>18097</v>
      </c>
      <c r="BV13" s="16">
        <v>35743</v>
      </c>
      <c r="BW13" s="16">
        <v>22211</v>
      </c>
      <c r="BX13" s="16">
        <v>29277</v>
      </c>
      <c r="BY13" s="16">
        <v>1670</v>
      </c>
      <c r="BZ13" s="16">
        <v>2167</v>
      </c>
      <c r="CA13" s="16">
        <v>5026</v>
      </c>
      <c r="CB13" s="1">
        <v>164</v>
      </c>
      <c r="CC13" s="1">
        <v>11</v>
      </c>
      <c r="CD13" s="16">
        <v>1702</v>
      </c>
      <c r="CE13" s="16">
        <v>1761</v>
      </c>
      <c r="CF13" s="1">
        <v>507</v>
      </c>
      <c r="CG13" s="16">
        <v>4542</v>
      </c>
      <c r="CH13" s="1">
        <v>14</v>
      </c>
      <c r="CI13" s="1">
        <v>9</v>
      </c>
      <c r="CJ13" s="1">
        <v>14</v>
      </c>
      <c r="CK13" s="1">
        <v>21</v>
      </c>
      <c r="CL13" s="1">
        <v>19</v>
      </c>
      <c r="CM13" s="1">
        <v>47</v>
      </c>
      <c r="CN13" s="1">
        <v>93</v>
      </c>
      <c r="CO13" s="1">
        <v>343</v>
      </c>
      <c r="CP13" s="16">
        <v>143995</v>
      </c>
      <c r="CQ13" s="16">
        <v>37988</v>
      </c>
      <c r="CR13" s="16">
        <v>4239</v>
      </c>
      <c r="CS13" s="1">
        <v>818</v>
      </c>
      <c r="CT13" s="16">
        <v>23315</v>
      </c>
      <c r="CU13" s="16">
        <v>13900</v>
      </c>
      <c r="CV13" s="16">
        <v>2685</v>
      </c>
      <c r="CW13" s="1">
        <v>114</v>
      </c>
      <c r="CX13" s="16">
        <v>33358</v>
      </c>
      <c r="CY13" s="1">
        <v>497</v>
      </c>
      <c r="CZ13" s="1">
        <v>472</v>
      </c>
      <c r="DA13" s="16">
        <v>35681</v>
      </c>
      <c r="DB13" s="18">
        <v>15.93</v>
      </c>
      <c r="DC13" s="1" t="s">
        <v>134</v>
      </c>
    </row>
    <row r="14" spans="1:107" ht="12.75" x14ac:dyDescent="0.2">
      <c r="A14" s="1" t="s">
        <v>129</v>
      </c>
      <c r="B14" s="1" t="s">
        <v>130</v>
      </c>
      <c r="C14" s="1" t="s">
        <v>129</v>
      </c>
      <c r="D14" s="1" t="s">
        <v>158</v>
      </c>
      <c r="E14" s="1" t="s">
        <v>159</v>
      </c>
      <c r="F14" s="1" t="s">
        <v>158</v>
      </c>
      <c r="G14" s="1">
        <v>11</v>
      </c>
      <c r="H14" s="1">
        <v>136</v>
      </c>
      <c r="I14" s="1">
        <v>0</v>
      </c>
      <c r="J14" s="16">
        <v>101650</v>
      </c>
      <c r="K14" s="17">
        <v>0.11799999999999999</v>
      </c>
      <c r="L14" s="16">
        <v>29383</v>
      </c>
      <c r="M14" s="18">
        <v>5719.58</v>
      </c>
      <c r="N14" s="1">
        <v>18</v>
      </c>
      <c r="O14" s="17">
        <v>0.09</v>
      </c>
      <c r="P14" s="16">
        <v>1790</v>
      </c>
      <c r="Q14" s="16">
        <f t="shared" si="0"/>
        <v>17609444.171175603</v>
      </c>
      <c r="R14" s="19">
        <v>2.5999999999999999E-2</v>
      </c>
      <c r="S14" s="16" t="s">
        <v>2468</v>
      </c>
      <c r="T14" s="19">
        <v>0.28999999999999998</v>
      </c>
      <c r="U14" s="18" t="e">
        <f t="shared" si="1"/>
        <v>#VALUE!</v>
      </c>
      <c r="V14" s="1" t="str">
        <f>IF(N14&gt;'Clustering (Gov City)'!$C$4,'Clustering (Gov City)'!$B$3,IF(N14&gt;'Clustering (Gov City)'!$H$4,'Clustering (Gov City)'!$G$3,IF(N14&gt;'Clustering (Gov City)'!$M$4,'Clustering (Gov City)'!$L$3,'Clustering (Gov City)'!$Q$3)))</f>
        <v>SUPER LOW</v>
      </c>
      <c r="W14" s="1" t="str">
        <f>IF(Q14&gt;'Clustering (Gov City)'!$C$24,'Clustering (Gov City)'!$B$23,IF(Q14&gt;'Clustering (Gov City)'!$H$24,'Clustering (Gov City)'!$G$23,IF(Q14&gt;'Clustering (Gov City)'!$M$24,'Clustering (Gov City)'!$L$23,'Clustering (Gov City)'!$Q$23)))</f>
        <v>SUPER LOW</v>
      </c>
      <c r="X14" s="20">
        <v>0.187</v>
      </c>
      <c r="Y14" s="1" t="s">
        <v>133</v>
      </c>
      <c r="Z14" s="1">
        <v>267</v>
      </c>
      <c r="AA14" s="1">
        <v>265</v>
      </c>
      <c r="AB14" s="16">
        <v>83453</v>
      </c>
      <c r="AC14" s="16">
        <v>68202</v>
      </c>
      <c r="AD14" s="16">
        <v>101321</v>
      </c>
      <c r="AE14" s="1">
        <v>302</v>
      </c>
      <c r="AF14" s="1">
        <v>26</v>
      </c>
      <c r="AG14" s="1">
        <v>0</v>
      </c>
      <c r="AH14" s="1">
        <v>0</v>
      </c>
      <c r="AI14" s="1">
        <v>0</v>
      </c>
      <c r="AJ14" s="1">
        <v>1</v>
      </c>
      <c r="AK14" s="16">
        <v>51213</v>
      </c>
      <c r="AL14" s="16">
        <v>50437</v>
      </c>
      <c r="AM14" s="16">
        <v>49447</v>
      </c>
      <c r="AN14" s="16">
        <v>47547</v>
      </c>
      <c r="AO14" s="16">
        <v>1268</v>
      </c>
      <c r="AP14" s="16">
        <v>3388</v>
      </c>
      <c r="AQ14" s="16">
        <v>9668</v>
      </c>
      <c r="AR14" s="16">
        <v>11110</v>
      </c>
      <c r="AS14" s="16">
        <v>9844</v>
      </c>
      <c r="AT14" s="16">
        <v>9089</v>
      </c>
      <c r="AU14" s="16">
        <v>9738</v>
      </c>
      <c r="AV14" s="16">
        <v>9038</v>
      </c>
      <c r="AW14" s="16">
        <v>8782</v>
      </c>
      <c r="AX14" s="16">
        <v>8400</v>
      </c>
      <c r="AY14" s="16">
        <v>6959</v>
      </c>
      <c r="AZ14" s="16">
        <v>5591</v>
      </c>
      <c r="BA14" s="16">
        <v>4492</v>
      </c>
      <c r="BB14" s="16">
        <v>3137</v>
      </c>
      <c r="BC14" s="16">
        <v>2415</v>
      </c>
      <c r="BD14" s="16">
        <v>1233</v>
      </c>
      <c r="BE14" s="1">
        <v>868</v>
      </c>
      <c r="BF14" s="16">
        <v>1286</v>
      </c>
      <c r="BG14" s="16">
        <v>2280</v>
      </c>
      <c r="BH14" s="16">
        <v>95221</v>
      </c>
      <c r="BI14" s="21">
        <v>2</v>
      </c>
      <c r="BJ14" s="21">
        <v>2</v>
      </c>
      <c r="BK14" s="21">
        <v>2</v>
      </c>
      <c r="BL14" s="21">
        <v>2</v>
      </c>
      <c r="BM14" s="21">
        <v>0</v>
      </c>
      <c r="BN14" s="16">
        <v>4429</v>
      </c>
      <c r="BO14" s="16">
        <v>2217</v>
      </c>
      <c r="BP14" s="16">
        <v>13137</v>
      </c>
      <c r="BQ14" s="16">
        <v>5798</v>
      </c>
      <c r="BR14" s="16">
        <v>5610</v>
      </c>
      <c r="BS14" s="16">
        <v>9393</v>
      </c>
      <c r="BT14" s="16">
        <v>30627</v>
      </c>
      <c r="BU14" s="16">
        <v>16808</v>
      </c>
      <c r="BV14" s="16">
        <v>19272</v>
      </c>
      <c r="BW14" s="16">
        <v>12028</v>
      </c>
      <c r="BX14" s="16">
        <v>15683</v>
      </c>
      <c r="BY14" s="1">
        <v>896</v>
      </c>
      <c r="BZ14" s="16">
        <v>1409</v>
      </c>
      <c r="CA14" s="16">
        <v>4757</v>
      </c>
      <c r="CB14" s="1">
        <v>169</v>
      </c>
      <c r="CC14" s="1">
        <v>1</v>
      </c>
      <c r="CD14" s="16">
        <v>1383</v>
      </c>
      <c r="CE14" s="16">
        <v>1322</v>
      </c>
      <c r="CF14" s="1">
        <v>577</v>
      </c>
      <c r="CG14" s="16">
        <v>3075</v>
      </c>
      <c r="CH14" s="1">
        <v>28</v>
      </c>
      <c r="CI14" s="1">
        <v>4</v>
      </c>
      <c r="CJ14" s="1">
        <v>15</v>
      </c>
      <c r="CK14" s="1">
        <v>8</v>
      </c>
      <c r="CL14" s="1">
        <v>11</v>
      </c>
      <c r="CM14" s="1">
        <v>24</v>
      </c>
      <c r="CN14" s="1">
        <v>53</v>
      </c>
      <c r="CO14" s="1">
        <v>327</v>
      </c>
      <c r="CP14" s="16">
        <v>94823</v>
      </c>
      <c r="CQ14" s="16">
        <v>27784</v>
      </c>
      <c r="CR14" s="16">
        <v>3904</v>
      </c>
      <c r="CS14" s="1">
        <v>258</v>
      </c>
      <c r="CT14" s="16">
        <v>8606</v>
      </c>
      <c r="CU14" s="16">
        <v>28386</v>
      </c>
      <c r="CV14" s="1">
        <v>1</v>
      </c>
      <c r="CW14" s="1">
        <v>48</v>
      </c>
      <c r="CX14" s="16">
        <v>20365</v>
      </c>
      <c r="CY14" s="1">
        <v>317</v>
      </c>
      <c r="CZ14" s="1">
        <v>300</v>
      </c>
      <c r="DA14" s="16">
        <v>11681</v>
      </c>
      <c r="DB14" s="18">
        <v>19.32</v>
      </c>
      <c r="DC14" s="1" t="s">
        <v>134</v>
      </c>
    </row>
    <row r="15" spans="1:107" ht="12.75" x14ac:dyDescent="0.2">
      <c r="A15" s="1" t="s">
        <v>129</v>
      </c>
      <c r="B15" s="1" t="s">
        <v>130</v>
      </c>
      <c r="C15" s="1" t="s">
        <v>129</v>
      </c>
      <c r="D15" s="1" t="s">
        <v>160</v>
      </c>
      <c r="E15" s="1" t="s">
        <v>161</v>
      </c>
      <c r="F15" s="1" t="s">
        <v>160</v>
      </c>
      <c r="G15" s="1">
        <v>12</v>
      </c>
      <c r="H15" s="1">
        <v>213</v>
      </c>
      <c r="I15" s="1">
        <v>0</v>
      </c>
      <c r="J15" s="16">
        <v>300618</v>
      </c>
      <c r="K15" s="17">
        <v>0.51400000000000001</v>
      </c>
      <c r="L15" s="16">
        <v>87342</v>
      </c>
      <c r="M15" s="18">
        <v>1956.72</v>
      </c>
      <c r="N15" s="1">
        <v>154</v>
      </c>
      <c r="O15" s="17">
        <v>0.5</v>
      </c>
      <c r="P15" s="16">
        <v>5281</v>
      </c>
      <c r="Q15" s="16">
        <f t="shared" si="0"/>
        <v>17567145.014603253</v>
      </c>
      <c r="R15" s="19">
        <v>0.02</v>
      </c>
      <c r="S15" s="16" t="s">
        <v>2468</v>
      </c>
      <c r="T15" s="19">
        <v>0.22800000000000001</v>
      </c>
      <c r="U15" s="18" t="e">
        <f t="shared" si="1"/>
        <v>#VALUE!</v>
      </c>
      <c r="V15" s="1" t="str">
        <f>IF(N15&gt;'Clustering (Gov City)'!$C$4,'Clustering (Gov City)'!$B$3,IF(N15&gt;'Clustering (Gov City)'!$H$4,'Clustering (Gov City)'!$G$3,IF(N15&gt;'Clustering (Gov City)'!$M$4,'Clustering (Gov City)'!$L$3,'Clustering (Gov City)'!$Q$3)))</f>
        <v>SUPER LOW</v>
      </c>
      <c r="W15" s="1" t="str">
        <f>IF(Q15&gt;'Clustering (Gov City)'!$C$24,'Clustering (Gov City)'!$B$23,IF(Q15&gt;'Clustering (Gov City)'!$H$24,'Clustering (Gov City)'!$G$23,IF(Q15&gt;'Clustering (Gov City)'!$M$24,'Clustering (Gov City)'!$L$23,'Clustering (Gov City)'!$Q$23)))</f>
        <v>SUPER LOW</v>
      </c>
      <c r="X15" s="20">
        <v>0.38109999999999999</v>
      </c>
      <c r="Y15" s="16" t="s">
        <v>133</v>
      </c>
      <c r="Z15" s="16">
        <v>1071</v>
      </c>
      <c r="AA15" s="1">
        <v>757</v>
      </c>
      <c r="AB15" s="16">
        <v>236496</v>
      </c>
      <c r="AC15" s="16">
        <v>206973</v>
      </c>
      <c r="AD15" s="16">
        <v>298888</v>
      </c>
      <c r="AE15" s="1">
        <v>592</v>
      </c>
      <c r="AF15" s="1">
        <v>89</v>
      </c>
      <c r="AG15" s="1">
        <v>8</v>
      </c>
      <c r="AH15" s="16">
        <v>1041</v>
      </c>
      <c r="AI15" s="1">
        <v>0</v>
      </c>
      <c r="AJ15" s="1">
        <v>0</v>
      </c>
      <c r="AK15" s="16">
        <v>152283</v>
      </c>
      <c r="AL15" s="16">
        <v>148335</v>
      </c>
      <c r="AM15" s="16">
        <v>151788</v>
      </c>
      <c r="AN15" s="16">
        <v>132577</v>
      </c>
      <c r="AO15" s="16">
        <v>4657</v>
      </c>
      <c r="AP15" s="16">
        <v>11596</v>
      </c>
      <c r="AQ15" s="16">
        <v>26196</v>
      </c>
      <c r="AR15" s="16">
        <v>29490</v>
      </c>
      <c r="AS15" s="16">
        <v>29952</v>
      </c>
      <c r="AT15" s="16">
        <v>27324</v>
      </c>
      <c r="AU15" s="16">
        <v>27573</v>
      </c>
      <c r="AV15" s="16">
        <v>23579</v>
      </c>
      <c r="AW15" s="16">
        <v>22944</v>
      </c>
      <c r="AX15" s="16">
        <v>23062</v>
      </c>
      <c r="AY15" s="16">
        <v>20995</v>
      </c>
      <c r="AZ15" s="16">
        <v>18768</v>
      </c>
      <c r="BA15" s="16">
        <v>15447</v>
      </c>
      <c r="BB15" s="16">
        <v>12704</v>
      </c>
      <c r="BC15" s="16">
        <v>10066</v>
      </c>
      <c r="BD15" s="16">
        <v>5740</v>
      </c>
      <c r="BE15" s="16">
        <v>2863</v>
      </c>
      <c r="BF15" s="16">
        <v>3915</v>
      </c>
      <c r="BG15" s="16">
        <v>5631</v>
      </c>
      <c r="BH15" s="16">
        <v>282923</v>
      </c>
      <c r="BI15" s="21">
        <v>2</v>
      </c>
      <c r="BJ15" s="21">
        <v>2</v>
      </c>
      <c r="BK15" s="21">
        <v>2</v>
      </c>
      <c r="BL15" s="21">
        <v>2</v>
      </c>
      <c r="BM15" s="21">
        <v>0</v>
      </c>
      <c r="BN15" s="16">
        <v>11288</v>
      </c>
      <c r="BO15" s="16">
        <v>5619</v>
      </c>
      <c r="BP15" s="16">
        <v>35326</v>
      </c>
      <c r="BQ15" s="16">
        <v>18137</v>
      </c>
      <c r="BR15" s="16">
        <v>16546</v>
      </c>
      <c r="BS15" s="16">
        <v>28777</v>
      </c>
      <c r="BT15" s="16">
        <v>100628</v>
      </c>
      <c r="BU15" s="16">
        <v>34264</v>
      </c>
      <c r="BV15" s="16">
        <v>63905</v>
      </c>
      <c r="BW15" s="16">
        <v>37657</v>
      </c>
      <c r="BX15" s="16">
        <v>50054</v>
      </c>
      <c r="BY15" s="16">
        <v>1723</v>
      </c>
      <c r="BZ15" s="16">
        <v>3163</v>
      </c>
      <c r="CA15" s="16">
        <v>8972</v>
      </c>
      <c r="CB15" s="1">
        <v>243</v>
      </c>
      <c r="CC15" s="1">
        <v>9</v>
      </c>
      <c r="CD15" s="16">
        <v>2617</v>
      </c>
      <c r="CE15" s="16">
        <v>3043</v>
      </c>
      <c r="CF15" s="16">
        <v>1090</v>
      </c>
      <c r="CG15" s="16">
        <v>5811</v>
      </c>
      <c r="CH15" s="1">
        <v>81</v>
      </c>
      <c r="CI15" s="1">
        <v>13</v>
      </c>
      <c r="CJ15" s="1">
        <v>30</v>
      </c>
      <c r="CK15" s="1">
        <v>13</v>
      </c>
      <c r="CL15" s="1">
        <v>28</v>
      </c>
      <c r="CM15" s="1">
        <v>43</v>
      </c>
      <c r="CN15" s="1">
        <v>135</v>
      </c>
      <c r="CO15" s="1">
        <v>791</v>
      </c>
      <c r="CP15" s="16">
        <v>286923</v>
      </c>
      <c r="CQ15" s="16">
        <v>118074</v>
      </c>
      <c r="CR15" s="16">
        <v>7245</v>
      </c>
      <c r="CS15" s="16">
        <v>2722</v>
      </c>
      <c r="CT15" s="16">
        <v>42451</v>
      </c>
      <c r="CU15" s="16">
        <v>26572</v>
      </c>
      <c r="CV15" s="16">
        <v>3094</v>
      </c>
      <c r="CW15" s="1">
        <v>93</v>
      </c>
      <c r="CX15" s="16">
        <v>30170</v>
      </c>
      <c r="CY15" s="16">
        <v>1092</v>
      </c>
      <c r="CZ15" s="1">
        <v>835</v>
      </c>
      <c r="DA15" s="16">
        <v>68270</v>
      </c>
      <c r="DB15" s="18">
        <v>13.08</v>
      </c>
      <c r="DC15" s="1" t="s">
        <v>134</v>
      </c>
    </row>
    <row r="16" spans="1:107" ht="12.75" x14ac:dyDescent="0.2">
      <c r="A16" s="1" t="s">
        <v>129</v>
      </c>
      <c r="B16" s="1" t="s">
        <v>130</v>
      </c>
      <c r="C16" s="1" t="s">
        <v>129</v>
      </c>
      <c r="D16" s="1" t="s">
        <v>162</v>
      </c>
      <c r="E16" s="1" t="s">
        <v>163</v>
      </c>
      <c r="F16" s="1" t="s">
        <v>162</v>
      </c>
      <c r="G16" s="1">
        <v>10</v>
      </c>
      <c r="H16" s="1">
        <v>222</v>
      </c>
      <c r="I16" s="1">
        <v>0</v>
      </c>
      <c r="J16" s="16">
        <v>172363</v>
      </c>
      <c r="K16" s="17">
        <v>0.28599999999999998</v>
      </c>
      <c r="L16" s="16">
        <v>54016</v>
      </c>
      <c r="M16" s="18">
        <v>3363.72</v>
      </c>
      <c r="N16" s="1">
        <v>51</v>
      </c>
      <c r="O16" s="17">
        <v>0.23200000000000001</v>
      </c>
      <c r="P16" s="16">
        <v>5664</v>
      </c>
      <c r="Q16" s="16">
        <f t="shared" si="0"/>
        <v>32860880.815488242</v>
      </c>
      <c r="R16" s="19">
        <v>5.8000000000000003E-2</v>
      </c>
      <c r="S16" s="16" t="s">
        <v>2468</v>
      </c>
      <c r="T16" s="19">
        <v>0.22</v>
      </c>
      <c r="U16" s="18" t="e">
        <f t="shared" si="1"/>
        <v>#VALUE!</v>
      </c>
      <c r="V16" s="1" t="str">
        <f>IF(N16&gt;'Clustering (Gov City)'!$C$4,'Clustering (Gov City)'!$B$3,IF(N16&gt;'Clustering (Gov City)'!$H$4,'Clustering (Gov City)'!$G$3,IF(N16&gt;'Clustering (Gov City)'!$M$4,'Clustering (Gov City)'!$L$3,'Clustering (Gov City)'!$Q$3)))</f>
        <v>SUPER LOW</v>
      </c>
      <c r="W16" s="1" t="str">
        <f>IF(Q16&gt;'Clustering (Gov City)'!$C$24,'Clustering (Gov City)'!$B$23,IF(Q16&gt;'Clustering (Gov City)'!$H$24,'Clustering (Gov City)'!$G$23,IF(Q16&gt;'Clustering (Gov City)'!$M$24,'Clustering (Gov City)'!$L$23,'Clustering (Gov City)'!$Q$23)))</f>
        <v>LOW</v>
      </c>
      <c r="X16" s="20">
        <v>0.24010000000000001</v>
      </c>
      <c r="Y16" s="1" t="s">
        <v>133</v>
      </c>
      <c r="Z16" s="1">
        <v>277</v>
      </c>
      <c r="AA16" s="1">
        <v>276</v>
      </c>
      <c r="AB16" s="16">
        <v>153490</v>
      </c>
      <c r="AC16" s="16">
        <v>122973</v>
      </c>
      <c r="AD16" s="16">
        <v>171865</v>
      </c>
      <c r="AE16" s="1">
        <v>431</v>
      </c>
      <c r="AF16" s="1">
        <v>37</v>
      </c>
      <c r="AG16" s="1">
        <v>0</v>
      </c>
      <c r="AH16" s="1">
        <v>30</v>
      </c>
      <c r="AI16" s="1">
        <v>0</v>
      </c>
      <c r="AJ16" s="1">
        <v>0</v>
      </c>
      <c r="AK16" s="16">
        <v>86920</v>
      </c>
      <c r="AL16" s="16">
        <v>85443</v>
      </c>
      <c r="AM16" s="16">
        <v>80027</v>
      </c>
      <c r="AN16" s="16">
        <v>83804</v>
      </c>
      <c r="AO16" s="16">
        <v>1679</v>
      </c>
      <c r="AP16" s="16">
        <v>6853</v>
      </c>
      <c r="AQ16" s="16">
        <v>13729</v>
      </c>
      <c r="AR16" s="16">
        <v>15944</v>
      </c>
      <c r="AS16" s="16">
        <v>15576</v>
      </c>
      <c r="AT16" s="16">
        <v>13688</v>
      </c>
      <c r="AU16" s="16">
        <v>15184</v>
      </c>
      <c r="AV16" s="16">
        <v>13778</v>
      </c>
      <c r="AW16" s="16">
        <v>13876</v>
      </c>
      <c r="AX16" s="16">
        <v>14330</v>
      </c>
      <c r="AY16" s="16">
        <v>13286</v>
      </c>
      <c r="AZ16" s="16">
        <v>11577</v>
      </c>
      <c r="BA16" s="16">
        <v>8927</v>
      </c>
      <c r="BB16" s="16">
        <v>7125</v>
      </c>
      <c r="BC16" s="16">
        <v>5983</v>
      </c>
      <c r="BD16" s="16">
        <v>3424</v>
      </c>
      <c r="BE16" s="16">
        <v>2369</v>
      </c>
      <c r="BF16" s="16">
        <v>3567</v>
      </c>
      <c r="BG16" s="16">
        <v>3197</v>
      </c>
      <c r="BH16" s="16">
        <v>163393</v>
      </c>
      <c r="BI16" s="21">
        <v>2</v>
      </c>
      <c r="BJ16" s="21">
        <v>2</v>
      </c>
      <c r="BK16" s="21">
        <v>2</v>
      </c>
      <c r="BL16" s="21">
        <v>1</v>
      </c>
      <c r="BM16" s="21">
        <v>0</v>
      </c>
      <c r="BN16" s="16">
        <v>6429</v>
      </c>
      <c r="BO16" s="16">
        <v>3164</v>
      </c>
      <c r="BP16" s="16">
        <v>18938</v>
      </c>
      <c r="BQ16" s="16">
        <v>9439</v>
      </c>
      <c r="BR16" s="16">
        <v>8381</v>
      </c>
      <c r="BS16" s="16">
        <v>14871</v>
      </c>
      <c r="BT16" s="16">
        <v>40129</v>
      </c>
      <c r="BU16" s="16">
        <v>19159</v>
      </c>
      <c r="BV16" s="16">
        <v>37669</v>
      </c>
      <c r="BW16" s="16">
        <v>24917</v>
      </c>
      <c r="BX16" s="16">
        <v>39543</v>
      </c>
      <c r="BY16" s="16">
        <v>2024</v>
      </c>
      <c r="BZ16" s="16">
        <v>2419</v>
      </c>
      <c r="CA16" s="16">
        <v>6321</v>
      </c>
      <c r="CB16" s="1">
        <v>176</v>
      </c>
      <c r="CC16" s="1">
        <v>6</v>
      </c>
      <c r="CD16" s="16">
        <v>1167</v>
      </c>
      <c r="CE16" s="16">
        <v>1166</v>
      </c>
      <c r="CF16" s="1">
        <v>463</v>
      </c>
      <c r="CG16" s="16">
        <v>3076</v>
      </c>
      <c r="CH16" s="1">
        <v>11</v>
      </c>
      <c r="CI16" s="1">
        <v>3</v>
      </c>
      <c r="CJ16" s="1">
        <v>12</v>
      </c>
      <c r="CK16" s="1">
        <v>5</v>
      </c>
      <c r="CL16" s="1">
        <v>7</v>
      </c>
      <c r="CM16" s="1">
        <v>20</v>
      </c>
      <c r="CN16" s="1">
        <v>15</v>
      </c>
      <c r="CO16" s="1">
        <v>136</v>
      </c>
      <c r="CP16" s="16">
        <v>166282</v>
      </c>
      <c r="CQ16" s="16">
        <v>39141</v>
      </c>
      <c r="CR16" s="16">
        <v>5143</v>
      </c>
      <c r="CS16" s="1">
        <v>427</v>
      </c>
      <c r="CT16" s="16">
        <v>25579</v>
      </c>
      <c r="CU16" s="16">
        <v>23695</v>
      </c>
      <c r="CV16" s="1">
        <v>311</v>
      </c>
      <c r="CW16" s="1">
        <v>55</v>
      </c>
      <c r="CX16" s="16">
        <v>36814</v>
      </c>
      <c r="CY16" s="1">
        <v>488</v>
      </c>
      <c r="CZ16" s="1">
        <v>504</v>
      </c>
      <c r="DA16" s="16">
        <v>40206</v>
      </c>
      <c r="DB16" s="18">
        <v>17.7</v>
      </c>
      <c r="DC16" s="1" t="s">
        <v>134</v>
      </c>
    </row>
    <row r="17" spans="1:107" ht="12.75" x14ac:dyDescent="0.2">
      <c r="A17" s="1" t="s">
        <v>129</v>
      </c>
      <c r="B17" s="1" t="s">
        <v>130</v>
      </c>
      <c r="C17" s="1" t="s">
        <v>129</v>
      </c>
      <c r="D17" s="1" t="s">
        <v>164</v>
      </c>
      <c r="E17" s="1" t="s">
        <v>165</v>
      </c>
      <c r="F17" s="1" t="s">
        <v>164</v>
      </c>
      <c r="G17" s="1">
        <v>9</v>
      </c>
      <c r="H17" s="1">
        <v>172</v>
      </c>
      <c r="I17" s="1">
        <v>0</v>
      </c>
      <c r="J17" s="16">
        <v>94645</v>
      </c>
      <c r="K17" s="17">
        <v>9.8000000000000004E-2</v>
      </c>
      <c r="L17" s="16">
        <v>29523</v>
      </c>
      <c r="M17" s="18">
        <v>3812.99</v>
      </c>
      <c r="N17" s="1">
        <v>25</v>
      </c>
      <c r="O17" s="17">
        <v>0.114</v>
      </c>
      <c r="P17" s="16">
        <v>1783</v>
      </c>
      <c r="Q17" s="16">
        <f t="shared" si="0"/>
        <v>18838818.743726555</v>
      </c>
      <c r="R17" s="19">
        <v>7.0000000000000007E-2</v>
      </c>
      <c r="S17" s="16" t="s">
        <v>2468</v>
      </c>
      <c r="T17" s="19">
        <v>0.41399999999999998</v>
      </c>
      <c r="U17" s="18" t="e">
        <f t="shared" si="1"/>
        <v>#VALUE!</v>
      </c>
      <c r="V17" s="1" t="str">
        <f>IF(N17&gt;'Clustering (Gov City)'!$C$4,'Clustering (Gov City)'!$B$3,IF(N17&gt;'Clustering (Gov City)'!$H$4,'Clustering (Gov City)'!$G$3,IF(N17&gt;'Clustering (Gov City)'!$M$4,'Clustering (Gov City)'!$L$3,'Clustering (Gov City)'!$Q$3)))</f>
        <v>SUPER LOW</v>
      </c>
      <c r="W17" s="1" t="str">
        <f>IF(Q17&gt;'Clustering (Gov City)'!$C$24,'Clustering (Gov City)'!$B$23,IF(Q17&gt;'Clustering (Gov City)'!$H$24,'Clustering (Gov City)'!$G$23,IF(Q17&gt;'Clustering (Gov City)'!$M$24,'Clustering (Gov City)'!$L$23,'Clustering (Gov City)'!$Q$23)))</f>
        <v>SUPER LOW</v>
      </c>
      <c r="X17" s="20">
        <v>0.245</v>
      </c>
      <c r="Y17" s="1" t="s">
        <v>133</v>
      </c>
      <c r="Z17" s="1">
        <v>181</v>
      </c>
      <c r="AA17" s="1">
        <v>379</v>
      </c>
      <c r="AB17" s="16">
        <v>89729</v>
      </c>
      <c r="AC17" s="16">
        <v>63920</v>
      </c>
      <c r="AD17" s="16">
        <v>94607</v>
      </c>
      <c r="AE17" s="1">
        <v>23</v>
      </c>
      <c r="AF17" s="1">
        <v>9</v>
      </c>
      <c r="AG17" s="1">
        <v>0</v>
      </c>
      <c r="AH17" s="1">
        <v>6</v>
      </c>
      <c r="AI17" s="1">
        <v>0</v>
      </c>
      <c r="AJ17" s="1">
        <v>0</v>
      </c>
      <c r="AK17" s="16">
        <v>47888</v>
      </c>
      <c r="AL17" s="16">
        <v>46757</v>
      </c>
      <c r="AM17" s="16">
        <v>47046</v>
      </c>
      <c r="AN17" s="16">
        <v>42100</v>
      </c>
      <c r="AO17" s="1">
        <v>976</v>
      </c>
      <c r="AP17" s="16">
        <v>4523</v>
      </c>
      <c r="AQ17" s="16">
        <v>8387</v>
      </c>
      <c r="AR17" s="16">
        <v>9599</v>
      </c>
      <c r="AS17" s="16">
        <v>9981</v>
      </c>
      <c r="AT17" s="16">
        <v>6860</v>
      </c>
      <c r="AU17" s="16">
        <v>7183</v>
      </c>
      <c r="AV17" s="16">
        <v>7460</v>
      </c>
      <c r="AW17" s="16">
        <v>7947</v>
      </c>
      <c r="AX17" s="16">
        <v>8476</v>
      </c>
      <c r="AY17" s="16">
        <v>7048</v>
      </c>
      <c r="AZ17" s="16">
        <v>5862</v>
      </c>
      <c r="BA17" s="16">
        <v>4749</v>
      </c>
      <c r="BB17" s="16">
        <v>3575</v>
      </c>
      <c r="BC17" s="16">
        <v>2726</v>
      </c>
      <c r="BD17" s="16">
        <v>1471</v>
      </c>
      <c r="BE17" s="16">
        <v>1101</v>
      </c>
      <c r="BF17" s="16">
        <v>2220</v>
      </c>
      <c r="BG17" s="16">
        <v>1873</v>
      </c>
      <c r="BH17" s="16">
        <v>89022</v>
      </c>
      <c r="BI17" s="21">
        <v>2</v>
      </c>
      <c r="BJ17" s="21">
        <v>2</v>
      </c>
      <c r="BK17" s="21">
        <v>2</v>
      </c>
      <c r="BL17" s="21">
        <v>2</v>
      </c>
      <c r="BM17" s="21">
        <v>0</v>
      </c>
      <c r="BN17" s="16">
        <v>3803</v>
      </c>
      <c r="BO17" s="16">
        <v>1843</v>
      </c>
      <c r="BP17" s="16">
        <v>11457</v>
      </c>
      <c r="BQ17" s="16">
        <v>6051</v>
      </c>
      <c r="BR17" s="16">
        <v>5112</v>
      </c>
      <c r="BS17" s="16">
        <v>6502</v>
      </c>
      <c r="BT17" s="16">
        <v>19632</v>
      </c>
      <c r="BU17" s="16">
        <v>12598</v>
      </c>
      <c r="BV17" s="16">
        <v>23237</v>
      </c>
      <c r="BW17" s="16">
        <v>14507</v>
      </c>
      <c r="BX17" s="16">
        <v>18092</v>
      </c>
      <c r="BY17" s="1">
        <v>955</v>
      </c>
      <c r="BZ17" s="16">
        <v>1393</v>
      </c>
      <c r="CA17" s="16">
        <v>4097</v>
      </c>
      <c r="CB17" s="1">
        <v>134</v>
      </c>
      <c r="CC17" s="1">
        <v>0</v>
      </c>
      <c r="CD17" s="16">
        <v>1561</v>
      </c>
      <c r="CE17" s="16">
        <v>1879</v>
      </c>
      <c r="CF17" s="1">
        <v>716</v>
      </c>
      <c r="CG17" s="16">
        <v>4327</v>
      </c>
      <c r="CH17" s="1">
        <v>59</v>
      </c>
      <c r="CI17" s="1">
        <v>6</v>
      </c>
      <c r="CJ17" s="1">
        <v>47</v>
      </c>
      <c r="CK17" s="1">
        <v>11</v>
      </c>
      <c r="CL17" s="1">
        <v>23</v>
      </c>
      <c r="CM17" s="1">
        <v>5</v>
      </c>
      <c r="CN17" s="1">
        <v>72</v>
      </c>
      <c r="CO17" s="1">
        <v>52</v>
      </c>
      <c r="CP17" s="16">
        <v>85887</v>
      </c>
      <c r="CQ17" s="16">
        <v>19154</v>
      </c>
      <c r="CR17" s="16">
        <v>3400</v>
      </c>
      <c r="CS17" s="1">
        <v>518</v>
      </c>
      <c r="CT17" s="16">
        <v>13547</v>
      </c>
      <c r="CU17" s="16">
        <v>12533</v>
      </c>
      <c r="CV17" s="16">
        <v>1070</v>
      </c>
      <c r="CW17" s="1">
        <v>149</v>
      </c>
      <c r="CX17" s="16">
        <v>24157</v>
      </c>
      <c r="CY17" s="1">
        <v>323</v>
      </c>
      <c r="CZ17" s="1">
        <v>208</v>
      </c>
      <c r="DA17" s="16">
        <v>19586</v>
      </c>
      <c r="DB17" s="18">
        <v>12.87</v>
      </c>
      <c r="DC17" s="1" t="s">
        <v>134</v>
      </c>
    </row>
    <row r="18" spans="1:107" ht="12.75" x14ac:dyDescent="0.2">
      <c r="A18" s="1" t="s">
        <v>129</v>
      </c>
      <c r="B18" s="1" t="s">
        <v>130</v>
      </c>
      <c r="C18" s="1" t="s">
        <v>129</v>
      </c>
      <c r="D18" s="1" t="s">
        <v>166</v>
      </c>
      <c r="E18" s="1" t="s">
        <v>167</v>
      </c>
      <c r="F18" s="1" t="s">
        <v>166</v>
      </c>
      <c r="G18" s="1">
        <v>10</v>
      </c>
      <c r="H18" s="1">
        <v>232</v>
      </c>
      <c r="I18" s="1">
        <v>0</v>
      </c>
      <c r="J18" s="16">
        <v>164964</v>
      </c>
      <c r="K18" s="17">
        <v>0.26600000000000001</v>
      </c>
      <c r="L18" s="16">
        <v>48909</v>
      </c>
      <c r="M18" s="18">
        <v>1454.09</v>
      </c>
      <c r="N18" s="1">
        <v>113</v>
      </c>
      <c r="O18" s="17">
        <v>0.45200000000000001</v>
      </c>
      <c r="P18" s="16">
        <v>3207</v>
      </c>
      <c r="Q18" s="16">
        <f t="shared" si="0"/>
        <v>19440605.222957734</v>
      </c>
      <c r="R18" s="19">
        <v>1.2E-2</v>
      </c>
      <c r="S18" s="16" t="s">
        <v>2468</v>
      </c>
      <c r="T18" s="19">
        <v>0.65</v>
      </c>
      <c r="U18" s="18" t="e">
        <f t="shared" si="1"/>
        <v>#VALUE!</v>
      </c>
      <c r="V18" s="1" t="str">
        <f>IF(N18&gt;'Clustering (Gov City)'!$C$4,'Clustering (Gov City)'!$B$3,IF(N18&gt;'Clustering (Gov City)'!$H$4,'Clustering (Gov City)'!$G$3,IF(N18&gt;'Clustering (Gov City)'!$M$4,'Clustering (Gov City)'!$L$3,'Clustering (Gov City)'!$Q$3)))</f>
        <v>SUPER LOW</v>
      </c>
      <c r="W18" s="1" t="str">
        <f>IF(Q18&gt;'Clustering (Gov City)'!$C$24,'Clustering (Gov City)'!$B$23,IF(Q18&gt;'Clustering (Gov City)'!$H$24,'Clustering (Gov City)'!$G$23,IF(Q18&gt;'Clustering (Gov City)'!$M$24,'Clustering (Gov City)'!$L$23,'Clustering (Gov City)'!$Q$23)))</f>
        <v>SUPER LOW</v>
      </c>
      <c r="X18" s="20">
        <v>0.49459999999999998</v>
      </c>
      <c r="Y18" s="1" t="s">
        <v>133</v>
      </c>
      <c r="Z18" s="1">
        <v>410</v>
      </c>
      <c r="AA18" s="1">
        <v>320</v>
      </c>
      <c r="AB18" s="16">
        <v>147938</v>
      </c>
      <c r="AC18" s="16">
        <v>109907</v>
      </c>
      <c r="AD18" s="16">
        <v>164813</v>
      </c>
      <c r="AE18" s="1">
        <v>98</v>
      </c>
      <c r="AF18" s="1">
        <v>18</v>
      </c>
      <c r="AG18" s="1">
        <v>0</v>
      </c>
      <c r="AH18" s="1">
        <v>35</v>
      </c>
      <c r="AI18" s="1">
        <v>0</v>
      </c>
      <c r="AJ18" s="1">
        <v>0</v>
      </c>
      <c r="AK18" s="16">
        <v>83278</v>
      </c>
      <c r="AL18" s="16">
        <v>81686</v>
      </c>
      <c r="AM18" s="16">
        <v>79791</v>
      </c>
      <c r="AN18" s="16">
        <v>77563</v>
      </c>
      <c r="AO18" s="16">
        <v>2168</v>
      </c>
      <c r="AP18" s="16">
        <v>5442</v>
      </c>
      <c r="AQ18" s="16">
        <v>15385</v>
      </c>
      <c r="AR18" s="16">
        <v>18133</v>
      </c>
      <c r="AS18" s="16">
        <v>17040</v>
      </c>
      <c r="AT18" s="16">
        <v>13258</v>
      </c>
      <c r="AU18" s="16">
        <v>13833</v>
      </c>
      <c r="AV18" s="16">
        <v>12304</v>
      </c>
      <c r="AW18" s="16">
        <v>13327</v>
      </c>
      <c r="AX18" s="16">
        <v>12965</v>
      </c>
      <c r="AY18" s="16">
        <v>12690</v>
      </c>
      <c r="AZ18" s="16">
        <v>10854</v>
      </c>
      <c r="BA18" s="16">
        <v>7668</v>
      </c>
      <c r="BB18" s="16">
        <v>5925</v>
      </c>
      <c r="BC18" s="16">
        <v>4501</v>
      </c>
      <c r="BD18" s="16">
        <v>2669</v>
      </c>
      <c r="BE18" s="16">
        <v>1813</v>
      </c>
      <c r="BF18" s="16">
        <v>2599</v>
      </c>
      <c r="BG18" s="16">
        <v>3433</v>
      </c>
      <c r="BH18" s="16">
        <v>154953</v>
      </c>
      <c r="BI18" s="21">
        <v>2</v>
      </c>
      <c r="BJ18" s="21">
        <v>2</v>
      </c>
      <c r="BK18" s="21">
        <v>2</v>
      </c>
      <c r="BL18" s="21">
        <v>2</v>
      </c>
      <c r="BM18" s="21">
        <v>0</v>
      </c>
      <c r="BN18" s="16">
        <v>6985</v>
      </c>
      <c r="BO18" s="16">
        <v>3763</v>
      </c>
      <c r="BP18" s="16">
        <v>21643</v>
      </c>
      <c r="BQ18" s="16">
        <v>10039</v>
      </c>
      <c r="BR18" s="16">
        <v>8675</v>
      </c>
      <c r="BS18" s="16">
        <v>13450</v>
      </c>
      <c r="BT18" s="16">
        <v>46246</v>
      </c>
      <c r="BU18" s="16">
        <v>17945</v>
      </c>
      <c r="BV18" s="16">
        <v>28245</v>
      </c>
      <c r="BW18" s="16">
        <v>25918</v>
      </c>
      <c r="BX18" s="16">
        <v>36023</v>
      </c>
      <c r="BY18" s="16">
        <v>1576</v>
      </c>
      <c r="BZ18" s="16">
        <v>2455</v>
      </c>
      <c r="CA18" s="16">
        <v>6381</v>
      </c>
      <c r="CB18" s="1">
        <v>165</v>
      </c>
      <c r="CC18" s="1">
        <v>10</v>
      </c>
      <c r="CD18" s="16">
        <v>1835</v>
      </c>
      <c r="CE18" s="16">
        <v>1844</v>
      </c>
      <c r="CF18" s="1">
        <v>780</v>
      </c>
      <c r="CG18" s="16">
        <v>3936</v>
      </c>
      <c r="CH18" s="1">
        <v>29</v>
      </c>
      <c r="CI18" s="1">
        <v>7</v>
      </c>
      <c r="CJ18" s="1">
        <v>22</v>
      </c>
      <c r="CK18" s="1">
        <v>19</v>
      </c>
      <c r="CL18" s="1">
        <v>27</v>
      </c>
      <c r="CM18" s="1">
        <v>38</v>
      </c>
      <c r="CN18" s="1">
        <v>36</v>
      </c>
      <c r="CO18" s="1">
        <v>171</v>
      </c>
      <c r="CP18" s="16">
        <v>156220</v>
      </c>
      <c r="CQ18" s="16">
        <v>46964</v>
      </c>
      <c r="CR18" s="16">
        <v>4019</v>
      </c>
      <c r="CS18" s="16">
        <v>1344</v>
      </c>
      <c r="CT18" s="16">
        <v>14930</v>
      </c>
      <c r="CU18" s="16">
        <v>46406</v>
      </c>
      <c r="CV18" s="1">
        <v>15</v>
      </c>
      <c r="CW18" s="1">
        <v>39</v>
      </c>
      <c r="CX18" s="16">
        <v>30773</v>
      </c>
      <c r="CY18" s="1">
        <v>643</v>
      </c>
      <c r="CZ18" s="1">
        <v>414</v>
      </c>
      <c r="DA18" s="16">
        <v>19417</v>
      </c>
      <c r="DB18" s="18">
        <v>18.89</v>
      </c>
      <c r="DC18" s="1" t="s">
        <v>134</v>
      </c>
    </row>
    <row r="19" spans="1:107" ht="12.75" x14ac:dyDescent="0.2">
      <c r="A19" s="1" t="s">
        <v>129</v>
      </c>
      <c r="B19" s="1" t="s">
        <v>130</v>
      </c>
      <c r="C19" s="1" t="s">
        <v>129</v>
      </c>
      <c r="D19" s="1" t="s">
        <v>168</v>
      </c>
      <c r="E19" s="1" t="s">
        <v>169</v>
      </c>
      <c r="F19" s="1" t="s">
        <v>168</v>
      </c>
      <c r="G19" s="1">
        <v>8</v>
      </c>
      <c r="H19" s="1">
        <v>222</v>
      </c>
      <c r="I19" s="1">
        <v>0</v>
      </c>
      <c r="J19" s="16">
        <v>159829</v>
      </c>
      <c r="K19" s="17">
        <v>0.25800000000000001</v>
      </c>
      <c r="L19" s="16">
        <v>48701</v>
      </c>
      <c r="M19" s="18">
        <v>1073.5999999999999</v>
      </c>
      <c r="N19" s="1">
        <v>149</v>
      </c>
      <c r="O19" s="17">
        <v>0.49399999999999999</v>
      </c>
      <c r="P19" s="16">
        <v>2261</v>
      </c>
      <c r="Q19" s="16">
        <f t="shared" si="0"/>
        <v>14146368.931795858</v>
      </c>
      <c r="R19" s="19">
        <v>2.1999999999999999E-2</v>
      </c>
      <c r="S19" s="16" t="s">
        <v>2468</v>
      </c>
      <c r="T19" s="19">
        <v>0.52600000000000002</v>
      </c>
      <c r="U19" s="18" t="e">
        <f t="shared" si="1"/>
        <v>#VALUE!</v>
      </c>
      <c r="V19" s="1" t="str">
        <f>IF(N19&gt;'Clustering (Gov City)'!$C$4,'Clustering (Gov City)'!$B$3,IF(N19&gt;'Clustering (Gov City)'!$H$4,'Clustering (Gov City)'!$G$3,IF(N19&gt;'Clustering (Gov City)'!$M$4,'Clustering (Gov City)'!$L$3,'Clustering (Gov City)'!$Q$3)))</f>
        <v>SUPER LOW</v>
      </c>
      <c r="W19" s="1" t="str">
        <f>IF(Q19&gt;'Clustering (Gov City)'!$C$24,'Clustering (Gov City)'!$B$23,IF(Q19&gt;'Clustering (Gov City)'!$H$24,'Clustering (Gov City)'!$G$23,IF(Q19&gt;'Clustering (Gov City)'!$M$24,'Clustering (Gov City)'!$L$23,'Clustering (Gov City)'!$Q$23)))</f>
        <v>SUPER LOW</v>
      </c>
      <c r="X19" s="20">
        <v>0.44940000000000002</v>
      </c>
      <c r="Y19" s="1" t="s">
        <v>133</v>
      </c>
      <c r="Z19" s="1">
        <v>426</v>
      </c>
      <c r="AA19" s="1">
        <v>352</v>
      </c>
      <c r="AB19" s="16">
        <v>151137</v>
      </c>
      <c r="AC19" s="16">
        <v>111851</v>
      </c>
      <c r="AD19" s="16">
        <v>159809</v>
      </c>
      <c r="AE19" s="1">
        <v>15</v>
      </c>
      <c r="AF19" s="1">
        <v>5</v>
      </c>
      <c r="AG19" s="1">
        <v>0</v>
      </c>
      <c r="AH19" s="1">
        <v>0</v>
      </c>
      <c r="AI19" s="1">
        <v>0</v>
      </c>
      <c r="AJ19" s="1">
        <v>0</v>
      </c>
      <c r="AK19" s="16">
        <v>79246</v>
      </c>
      <c r="AL19" s="16">
        <v>80583</v>
      </c>
      <c r="AM19" s="16">
        <v>82457</v>
      </c>
      <c r="AN19" s="16">
        <v>67040</v>
      </c>
      <c r="AO19" s="16">
        <v>1884</v>
      </c>
      <c r="AP19" s="16">
        <v>8448</v>
      </c>
      <c r="AQ19" s="16">
        <v>13763</v>
      </c>
      <c r="AR19" s="16">
        <v>15020</v>
      </c>
      <c r="AS19" s="16">
        <v>15036</v>
      </c>
      <c r="AT19" s="16">
        <v>14002</v>
      </c>
      <c r="AU19" s="16">
        <v>14115</v>
      </c>
      <c r="AV19" s="16">
        <v>12393</v>
      </c>
      <c r="AW19" s="16">
        <v>13145</v>
      </c>
      <c r="AX19" s="16">
        <v>12337</v>
      </c>
      <c r="AY19" s="16">
        <v>10900</v>
      </c>
      <c r="AZ19" s="16">
        <v>9630</v>
      </c>
      <c r="BA19" s="16">
        <v>7683</v>
      </c>
      <c r="BB19" s="16">
        <v>6174</v>
      </c>
      <c r="BC19" s="16">
        <v>5084</v>
      </c>
      <c r="BD19" s="16">
        <v>3743</v>
      </c>
      <c r="BE19" s="16">
        <v>2740</v>
      </c>
      <c r="BF19" s="16">
        <v>4064</v>
      </c>
      <c r="BG19" s="16">
        <v>3148</v>
      </c>
      <c r="BH19" s="16">
        <v>150827</v>
      </c>
      <c r="BI19" s="21">
        <v>2</v>
      </c>
      <c r="BJ19" s="21">
        <v>2</v>
      </c>
      <c r="BK19" s="21">
        <v>2</v>
      </c>
      <c r="BL19" s="21">
        <v>2</v>
      </c>
      <c r="BM19" s="21">
        <v>0</v>
      </c>
      <c r="BN19" s="16">
        <v>6334</v>
      </c>
      <c r="BO19" s="16">
        <v>3083</v>
      </c>
      <c r="BP19" s="16">
        <v>17898</v>
      </c>
      <c r="BQ19" s="16">
        <v>9167</v>
      </c>
      <c r="BR19" s="16">
        <v>8392</v>
      </c>
      <c r="BS19" s="16">
        <v>14669</v>
      </c>
      <c r="BT19" s="16">
        <v>39784</v>
      </c>
      <c r="BU19" s="16">
        <v>21694</v>
      </c>
      <c r="BV19" s="16">
        <v>26412</v>
      </c>
      <c r="BW19" s="16">
        <v>28525</v>
      </c>
      <c r="BX19" s="16">
        <v>33426</v>
      </c>
      <c r="BY19" s="16">
        <v>1321</v>
      </c>
      <c r="BZ19" s="16">
        <v>2514</v>
      </c>
      <c r="CA19" s="16">
        <v>5994</v>
      </c>
      <c r="CB19" s="1">
        <v>157</v>
      </c>
      <c r="CC19" s="1">
        <v>2</v>
      </c>
      <c r="CD19" s="16">
        <v>1199</v>
      </c>
      <c r="CE19" s="16">
        <v>1074</v>
      </c>
      <c r="CF19" s="1">
        <v>548</v>
      </c>
      <c r="CG19" s="16">
        <v>2432</v>
      </c>
      <c r="CH19" s="1">
        <v>14</v>
      </c>
      <c r="CI19" s="1">
        <v>10</v>
      </c>
      <c r="CJ19" s="1">
        <v>30</v>
      </c>
      <c r="CK19" s="1">
        <v>7</v>
      </c>
      <c r="CL19" s="1">
        <v>11</v>
      </c>
      <c r="CM19" s="1">
        <v>22</v>
      </c>
      <c r="CN19" s="1">
        <v>46</v>
      </c>
      <c r="CO19" s="1">
        <v>85</v>
      </c>
      <c r="CP19" s="16">
        <v>154351</v>
      </c>
      <c r="CQ19" s="16">
        <v>39315</v>
      </c>
      <c r="CR19" s="16">
        <v>3953</v>
      </c>
      <c r="CS19" s="1">
        <v>659</v>
      </c>
      <c r="CT19" s="16">
        <v>21712</v>
      </c>
      <c r="CU19" s="16">
        <v>21091</v>
      </c>
      <c r="CV19" s="16">
        <v>2652</v>
      </c>
      <c r="CW19" s="1">
        <v>423</v>
      </c>
      <c r="CX19" s="16">
        <v>38075</v>
      </c>
      <c r="CY19" s="1">
        <v>360</v>
      </c>
      <c r="CZ19" s="1">
        <v>968</v>
      </c>
      <c r="DA19" s="16">
        <v>30621</v>
      </c>
      <c r="DB19" s="18">
        <v>19.190000000000001</v>
      </c>
      <c r="DC19" s="1" t="s">
        <v>134</v>
      </c>
    </row>
    <row r="20" spans="1:107" ht="12.75" x14ac:dyDescent="0.2">
      <c r="A20" s="1" t="s">
        <v>129</v>
      </c>
      <c r="B20" s="1" t="s">
        <v>130</v>
      </c>
      <c r="C20" s="1" t="s">
        <v>129</v>
      </c>
      <c r="D20" s="1" t="s">
        <v>170</v>
      </c>
      <c r="E20" s="1" t="s">
        <v>171</v>
      </c>
      <c r="F20" s="1" t="s">
        <v>170</v>
      </c>
      <c r="G20" s="1">
        <v>9</v>
      </c>
      <c r="H20" s="1">
        <v>90</v>
      </c>
      <c r="I20" s="1">
        <v>0</v>
      </c>
      <c r="J20" s="16">
        <v>251288</v>
      </c>
      <c r="K20" s="17">
        <v>0.44400000000000001</v>
      </c>
      <c r="L20" s="16">
        <v>73499</v>
      </c>
      <c r="M20" s="1">
        <v>61.36</v>
      </c>
      <c r="N20" s="16">
        <v>4095</v>
      </c>
      <c r="O20" s="17">
        <v>0.92</v>
      </c>
      <c r="P20" s="16">
        <v>13528</v>
      </c>
      <c r="Q20" s="16">
        <f t="shared" si="0"/>
        <v>53834643.914552227</v>
      </c>
      <c r="R20" s="19">
        <v>4.8000000000000001E-2</v>
      </c>
      <c r="S20" s="16" t="s">
        <v>2468</v>
      </c>
      <c r="T20" s="19">
        <v>0.84799999999999998</v>
      </c>
      <c r="U20" s="18" t="e">
        <f t="shared" si="1"/>
        <v>#VALUE!</v>
      </c>
      <c r="V20" s="1" t="str">
        <f>IF(N20&gt;'Clustering (Gov City)'!$C$4,'Clustering (Gov City)'!$B$3,IF(N20&gt;'Clustering (Gov City)'!$H$4,'Clustering (Gov City)'!$G$3,IF(N20&gt;'Clustering (Gov City)'!$M$4,'Clustering (Gov City)'!$L$3,'Clustering (Gov City)'!$Q$3)))</f>
        <v>HIGH</v>
      </c>
      <c r="W20" s="1" t="str">
        <f>IF(Q20&gt;'Clustering (Gov City)'!$C$24,'Clustering (Gov City)'!$B$23,IF(Q20&gt;'Clustering (Gov City)'!$H$24,'Clustering (Gov City)'!$G$23,IF(Q20&gt;'Clustering (Gov City)'!$M$24,'Clustering (Gov City)'!$L$23,'Clustering (Gov City)'!$Q$23)))</f>
        <v>HIGH</v>
      </c>
      <c r="X20" s="20">
        <v>0.82709999999999995</v>
      </c>
      <c r="Y20" s="1" t="s">
        <v>172</v>
      </c>
      <c r="Z20" s="1">
        <v>937</v>
      </c>
      <c r="AA20" s="1">
        <v>556</v>
      </c>
      <c r="AB20" s="16">
        <v>230883</v>
      </c>
      <c r="AC20" s="16">
        <v>169097</v>
      </c>
      <c r="AD20" s="16">
        <v>246537</v>
      </c>
      <c r="AE20" s="16">
        <v>1615</v>
      </c>
      <c r="AF20" s="1">
        <v>472</v>
      </c>
      <c r="AG20" s="1">
        <v>23</v>
      </c>
      <c r="AH20" s="16">
        <v>2641</v>
      </c>
      <c r="AI20" s="1">
        <v>0</v>
      </c>
      <c r="AJ20" s="1">
        <v>0</v>
      </c>
      <c r="AK20" s="16">
        <v>125793</v>
      </c>
      <c r="AL20" s="16">
        <v>125495</v>
      </c>
      <c r="AM20" s="16">
        <v>128766</v>
      </c>
      <c r="AN20" s="16">
        <v>110794</v>
      </c>
      <c r="AO20" s="16">
        <v>2704</v>
      </c>
      <c r="AP20" s="16">
        <v>9024</v>
      </c>
      <c r="AQ20" s="16">
        <v>23800</v>
      </c>
      <c r="AR20" s="16">
        <v>26439</v>
      </c>
      <c r="AS20" s="16">
        <v>25870</v>
      </c>
      <c r="AT20" s="16">
        <v>16985</v>
      </c>
      <c r="AU20" s="16">
        <v>17142</v>
      </c>
      <c r="AV20" s="16">
        <v>20201</v>
      </c>
      <c r="AW20" s="16">
        <v>23835</v>
      </c>
      <c r="AX20" s="16">
        <v>23236</v>
      </c>
      <c r="AY20" s="16">
        <v>18369</v>
      </c>
      <c r="AZ20" s="16">
        <v>15805</v>
      </c>
      <c r="BA20" s="16">
        <v>12635</v>
      </c>
      <c r="BB20" s="16">
        <v>10068</v>
      </c>
      <c r="BC20" s="16">
        <v>7054</v>
      </c>
      <c r="BD20" s="16">
        <v>4430</v>
      </c>
      <c r="BE20" s="16">
        <v>2594</v>
      </c>
      <c r="BF20" s="16">
        <v>2825</v>
      </c>
      <c r="BG20" s="16">
        <v>5260</v>
      </c>
      <c r="BH20" s="16">
        <v>235451</v>
      </c>
      <c r="BI20" s="21">
        <v>2</v>
      </c>
      <c r="BJ20" s="21">
        <v>2</v>
      </c>
      <c r="BK20" s="21">
        <v>2</v>
      </c>
      <c r="BL20" s="21">
        <v>2</v>
      </c>
      <c r="BM20" s="21">
        <v>0</v>
      </c>
      <c r="BN20" s="16">
        <v>10677</v>
      </c>
      <c r="BO20" s="16">
        <v>5211</v>
      </c>
      <c r="BP20" s="16">
        <v>31445</v>
      </c>
      <c r="BQ20" s="16">
        <v>15739</v>
      </c>
      <c r="BR20" s="16">
        <v>11555</v>
      </c>
      <c r="BS20" s="16">
        <v>16582</v>
      </c>
      <c r="BT20" s="16">
        <v>63561</v>
      </c>
      <c r="BU20" s="16">
        <v>24345</v>
      </c>
      <c r="BV20" s="16">
        <v>14229</v>
      </c>
      <c r="BW20" s="16">
        <v>23354</v>
      </c>
      <c r="BX20" s="16">
        <v>73057</v>
      </c>
      <c r="BY20" s="16">
        <v>3001</v>
      </c>
      <c r="BZ20" s="16">
        <v>11111</v>
      </c>
      <c r="CA20" s="16">
        <v>33662</v>
      </c>
      <c r="CB20" s="16">
        <v>4523</v>
      </c>
      <c r="CC20" s="1">
        <v>445</v>
      </c>
      <c r="CD20" s="16">
        <v>17023</v>
      </c>
      <c r="CE20" s="16">
        <v>20619</v>
      </c>
      <c r="CF20" s="16">
        <v>6210</v>
      </c>
      <c r="CG20" s="16">
        <v>43723</v>
      </c>
      <c r="CH20" s="1">
        <v>596</v>
      </c>
      <c r="CI20" s="1">
        <v>56</v>
      </c>
      <c r="CJ20" s="1">
        <v>663</v>
      </c>
      <c r="CK20" s="1">
        <v>50</v>
      </c>
      <c r="CL20" s="1">
        <v>258</v>
      </c>
      <c r="CM20" s="1">
        <v>99</v>
      </c>
      <c r="CN20" s="1">
        <v>667</v>
      </c>
      <c r="CO20" s="1">
        <v>683</v>
      </c>
      <c r="CP20" s="16">
        <v>160641</v>
      </c>
      <c r="CQ20" s="16">
        <v>68887</v>
      </c>
      <c r="CR20" s="16">
        <v>21464</v>
      </c>
      <c r="CS20" s="16">
        <v>3614</v>
      </c>
      <c r="CT20" s="16">
        <v>54147</v>
      </c>
      <c r="CU20" s="1">
        <v>695</v>
      </c>
      <c r="CV20" s="16">
        <v>1093</v>
      </c>
      <c r="CW20" s="1">
        <v>149</v>
      </c>
      <c r="CX20" s="16">
        <v>51300</v>
      </c>
      <c r="CY20" s="16">
        <v>2254</v>
      </c>
      <c r="CZ20" s="16">
        <v>3551</v>
      </c>
      <c r="DA20" s="16">
        <v>44134</v>
      </c>
      <c r="DB20" s="18">
        <v>6.9</v>
      </c>
      <c r="DC20" s="1" t="s">
        <v>134</v>
      </c>
    </row>
    <row r="21" spans="1:107" ht="12.75" x14ac:dyDescent="0.2">
      <c r="A21" s="22" t="s">
        <v>129</v>
      </c>
      <c r="B21" s="22" t="s">
        <v>130</v>
      </c>
      <c r="C21" s="22" t="s">
        <v>129</v>
      </c>
      <c r="D21" s="22" t="s">
        <v>173</v>
      </c>
      <c r="E21" s="22" t="s">
        <v>174</v>
      </c>
      <c r="F21" s="22" t="s">
        <v>173</v>
      </c>
      <c r="G21" s="22">
        <v>2</v>
      </c>
      <c r="H21" s="22">
        <v>18</v>
      </c>
      <c r="I21" s="22">
        <v>0</v>
      </c>
      <c r="J21" s="23">
        <v>42559</v>
      </c>
      <c r="K21" s="24">
        <v>2.1999999999999999E-2</v>
      </c>
      <c r="L21" s="23">
        <v>12679</v>
      </c>
      <c r="M21" s="22">
        <v>153</v>
      </c>
      <c r="N21" s="22">
        <v>278</v>
      </c>
      <c r="O21" s="24">
        <v>0.59799999999999998</v>
      </c>
      <c r="P21" s="23">
        <v>957</v>
      </c>
      <c r="Q21" s="23">
        <f t="shared" si="0"/>
        <v>22486430.602222797</v>
      </c>
      <c r="R21" s="25">
        <v>0.04</v>
      </c>
      <c r="S21" s="23" t="s">
        <v>2468</v>
      </c>
      <c r="T21" s="25">
        <v>0.69199999999999995</v>
      </c>
      <c r="U21" s="26" t="e">
        <f t="shared" si="1"/>
        <v>#VALUE!</v>
      </c>
      <c r="V21" s="22" t="str">
        <f>IF(N21&gt;'Clustering (Gov City)'!$C$4,'Clustering (Gov City)'!$B$3,IF(N21&gt;'Clustering (Gov City)'!$H$4,'Clustering (Gov City)'!$G$3,IF(N21&gt;'Clustering (Gov City)'!$M$4,'Clustering (Gov City)'!$L$3,'Clustering (Gov City)'!$Q$3)))</f>
        <v>LOW</v>
      </c>
      <c r="W21" s="22" t="str">
        <f>IF(Q21&gt;'Clustering (Gov City)'!$C$24,'Clustering (Gov City)'!$B$23,IF(Q21&gt;'Clustering (Gov City)'!$H$24,'Clustering (Gov City)'!$G$23,IF(Q21&gt;'Clustering (Gov City)'!$M$24,'Clustering (Gov City)'!$L$23,'Clustering (Gov City)'!$Q$23)))</f>
        <v>SUPER LOW</v>
      </c>
      <c r="X21" s="27">
        <v>0.49630000000000002</v>
      </c>
      <c r="Y21" s="22" t="s">
        <v>133</v>
      </c>
      <c r="Z21" s="22">
        <v>152</v>
      </c>
      <c r="AA21" s="22">
        <v>154</v>
      </c>
      <c r="AB21" s="23">
        <v>40585</v>
      </c>
      <c r="AC21" s="23">
        <v>28954</v>
      </c>
      <c r="AD21" s="23">
        <v>41934</v>
      </c>
      <c r="AE21" s="22">
        <v>307</v>
      </c>
      <c r="AF21" s="22">
        <v>54</v>
      </c>
      <c r="AG21" s="22">
        <v>2</v>
      </c>
      <c r="AH21" s="22">
        <v>262</v>
      </c>
      <c r="AI21" s="22">
        <v>0</v>
      </c>
      <c r="AJ21" s="22">
        <v>0</v>
      </c>
      <c r="AK21" s="23">
        <v>21469</v>
      </c>
      <c r="AL21" s="23">
        <v>21090</v>
      </c>
      <c r="AM21" s="23">
        <v>22132</v>
      </c>
      <c r="AN21" s="23">
        <v>17832</v>
      </c>
      <c r="AO21" s="22">
        <v>656</v>
      </c>
      <c r="AP21" s="23">
        <v>1939</v>
      </c>
      <c r="AQ21" s="23">
        <v>3865</v>
      </c>
      <c r="AR21" s="23">
        <v>4320</v>
      </c>
      <c r="AS21" s="23">
        <v>4251</v>
      </c>
      <c r="AT21" s="23">
        <v>3711</v>
      </c>
      <c r="AU21" s="23">
        <v>3099</v>
      </c>
      <c r="AV21" s="23">
        <v>3073</v>
      </c>
      <c r="AW21" s="23">
        <v>3437</v>
      </c>
      <c r="AX21" s="23">
        <v>3728</v>
      </c>
      <c r="AY21" s="23">
        <v>3325</v>
      </c>
      <c r="AZ21" s="23">
        <v>2756</v>
      </c>
      <c r="BA21" s="23">
        <v>1970</v>
      </c>
      <c r="BB21" s="23">
        <v>1544</v>
      </c>
      <c r="BC21" s="23">
        <v>1278</v>
      </c>
      <c r="BD21" s="22">
        <v>919</v>
      </c>
      <c r="BE21" s="22">
        <v>630</v>
      </c>
      <c r="BF21" s="22">
        <v>653</v>
      </c>
      <c r="BG21" s="22">
        <v>844</v>
      </c>
      <c r="BH21" s="23">
        <v>39922</v>
      </c>
      <c r="BI21" s="28">
        <v>2</v>
      </c>
      <c r="BJ21" s="28">
        <v>2</v>
      </c>
      <c r="BK21" s="28">
        <v>2</v>
      </c>
      <c r="BL21" s="28">
        <v>2</v>
      </c>
      <c r="BM21" s="28">
        <v>1</v>
      </c>
      <c r="BN21" s="23">
        <v>1661</v>
      </c>
      <c r="BO21" s="22">
        <v>845</v>
      </c>
      <c r="BP21" s="23">
        <v>5146</v>
      </c>
      <c r="BQ21" s="23">
        <v>2581</v>
      </c>
      <c r="BR21" s="23">
        <v>2373</v>
      </c>
      <c r="BS21" s="23">
        <v>3385</v>
      </c>
      <c r="BT21" s="23">
        <v>9557</v>
      </c>
      <c r="BU21" s="23">
        <v>5089</v>
      </c>
      <c r="BV21" s="23">
        <v>5420</v>
      </c>
      <c r="BW21" s="23">
        <v>5947</v>
      </c>
      <c r="BX21" s="23">
        <v>12570</v>
      </c>
      <c r="BY21" s="22">
        <v>315</v>
      </c>
      <c r="BZ21" s="22">
        <v>998</v>
      </c>
      <c r="CA21" s="23">
        <v>2536</v>
      </c>
      <c r="CB21" s="22">
        <v>127</v>
      </c>
      <c r="CC21" s="22">
        <v>0</v>
      </c>
      <c r="CD21" s="23">
        <v>1897</v>
      </c>
      <c r="CE21" s="23">
        <v>2259</v>
      </c>
      <c r="CF21" s="22">
        <v>750</v>
      </c>
      <c r="CG21" s="23">
        <v>5915</v>
      </c>
      <c r="CH21" s="22">
        <v>108</v>
      </c>
      <c r="CI21" s="22">
        <v>42</v>
      </c>
      <c r="CJ21" s="22">
        <v>127</v>
      </c>
      <c r="CK21" s="22">
        <v>74</v>
      </c>
      <c r="CL21" s="22">
        <v>78</v>
      </c>
      <c r="CM21" s="22">
        <v>72</v>
      </c>
      <c r="CN21" s="22">
        <v>241</v>
      </c>
      <c r="CO21" s="22">
        <v>56</v>
      </c>
      <c r="CP21" s="23">
        <v>30940</v>
      </c>
      <c r="CQ21" s="23">
        <v>10827</v>
      </c>
      <c r="CR21" s="23">
        <v>3300</v>
      </c>
      <c r="CS21" s="22">
        <v>362</v>
      </c>
      <c r="CT21" s="23">
        <v>6522</v>
      </c>
      <c r="CU21" s="23">
        <v>1128</v>
      </c>
      <c r="CV21" s="23">
        <v>1302</v>
      </c>
      <c r="CW21" s="22">
        <v>12</v>
      </c>
      <c r="CX21" s="23">
        <v>9795</v>
      </c>
      <c r="CY21" s="22">
        <v>163</v>
      </c>
      <c r="CZ21" s="22">
        <v>456</v>
      </c>
      <c r="DA21" s="23">
        <v>8692</v>
      </c>
      <c r="DB21" s="26">
        <v>14.94</v>
      </c>
      <c r="DC21" s="22" t="s">
        <v>134</v>
      </c>
    </row>
    <row r="22" spans="1:107" ht="12.75" x14ac:dyDescent="0.2">
      <c r="A22" s="1" t="s">
        <v>129</v>
      </c>
      <c r="B22" s="1" t="s">
        <v>130</v>
      </c>
      <c r="C22" s="1" t="s">
        <v>129</v>
      </c>
      <c r="D22" s="1" t="s">
        <v>175</v>
      </c>
      <c r="E22" s="1" t="s">
        <v>176</v>
      </c>
      <c r="F22" s="1" t="s">
        <v>175</v>
      </c>
      <c r="G22" s="1">
        <v>5</v>
      </c>
      <c r="H22" s="1">
        <v>66</v>
      </c>
      <c r="I22" s="1">
        <v>0</v>
      </c>
      <c r="J22" s="16">
        <v>185662</v>
      </c>
      <c r="K22" s="17">
        <v>0.308</v>
      </c>
      <c r="L22" s="16">
        <v>53288</v>
      </c>
      <c r="M22" s="1">
        <v>262.41000000000003</v>
      </c>
      <c r="N22" s="1">
        <v>708</v>
      </c>
      <c r="O22" s="17">
        <v>0.70199999999999996</v>
      </c>
      <c r="P22" s="16">
        <v>3391</v>
      </c>
      <c r="Q22" s="16">
        <f t="shared" si="0"/>
        <v>18264372.892675936</v>
      </c>
      <c r="R22" s="19">
        <v>8.5999999999999993E-2</v>
      </c>
      <c r="S22" s="16" t="s">
        <v>2468</v>
      </c>
      <c r="T22" s="19">
        <v>0.79800000000000004</v>
      </c>
      <c r="U22" s="18" t="e">
        <f t="shared" si="1"/>
        <v>#VALUE!</v>
      </c>
      <c r="V22" s="16" t="str">
        <f>IF(N22&gt;'Clustering (Gov City)'!$C$4,'Clustering (Gov City)'!$B$3,IF(N22&gt;'Clustering (Gov City)'!$H$4,'Clustering (Gov City)'!$G$3,IF(N22&gt;'Clustering (Gov City)'!$M$4,'Clustering (Gov City)'!$L$3,'Clustering (Gov City)'!$Q$3)))</f>
        <v>LOW</v>
      </c>
      <c r="W22" s="16" t="str">
        <f>IF(Q22&gt;'Clustering (Gov City)'!$C$24,'Clustering (Gov City)'!$B$23,IF(Q22&gt;'Clustering (Gov City)'!$H$24,'Clustering (Gov City)'!$G$23,IF(Q22&gt;'Clustering (Gov City)'!$M$24,'Clustering (Gov City)'!$L$23,'Clustering (Gov City)'!$Q$23)))</f>
        <v>SUPER LOW</v>
      </c>
      <c r="X22" s="20">
        <v>0.64670000000000005</v>
      </c>
      <c r="Y22" s="16" t="s">
        <v>151</v>
      </c>
      <c r="Z22" s="16">
        <v>1066</v>
      </c>
      <c r="AA22" s="1">
        <v>312</v>
      </c>
      <c r="AB22" s="16">
        <v>163499</v>
      </c>
      <c r="AC22" s="16">
        <v>132797</v>
      </c>
      <c r="AD22" s="16">
        <v>184286</v>
      </c>
      <c r="AE22" s="1">
        <v>703</v>
      </c>
      <c r="AF22" s="1">
        <v>53</v>
      </c>
      <c r="AG22" s="1">
        <v>9</v>
      </c>
      <c r="AH22" s="1">
        <v>607</v>
      </c>
      <c r="AI22" s="1">
        <v>0</v>
      </c>
      <c r="AJ22" s="1">
        <v>4</v>
      </c>
      <c r="AK22" s="16">
        <v>93425</v>
      </c>
      <c r="AL22" s="16">
        <v>92237</v>
      </c>
      <c r="AM22" s="16">
        <v>97316</v>
      </c>
      <c r="AN22" s="16">
        <v>77397</v>
      </c>
      <c r="AO22" s="16">
        <v>3069</v>
      </c>
      <c r="AP22" s="16">
        <v>7880</v>
      </c>
      <c r="AQ22" s="16">
        <v>14441</v>
      </c>
      <c r="AR22" s="16">
        <v>16536</v>
      </c>
      <c r="AS22" s="16">
        <v>17113</v>
      </c>
      <c r="AT22" s="16">
        <v>16429</v>
      </c>
      <c r="AU22" s="16">
        <v>16436</v>
      </c>
      <c r="AV22" s="16">
        <v>14901</v>
      </c>
      <c r="AW22" s="16">
        <v>15335</v>
      </c>
      <c r="AX22" s="16">
        <v>15726</v>
      </c>
      <c r="AY22" s="16">
        <v>13357</v>
      </c>
      <c r="AZ22" s="16">
        <v>11964</v>
      </c>
      <c r="BA22" s="16">
        <v>10208</v>
      </c>
      <c r="BB22" s="16">
        <v>8298</v>
      </c>
      <c r="BC22" s="16">
        <v>6386</v>
      </c>
      <c r="BD22" s="16">
        <v>3801</v>
      </c>
      <c r="BE22" s="16">
        <v>2015</v>
      </c>
      <c r="BF22" s="16">
        <v>2716</v>
      </c>
      <c r="BG22" s="16">
        <v>3141</v>
      </c>
      <c r="BH22" s="16">
        <v>176136</v>
      </c>
      <c r="BI22" s="21">
        <v>2</v>
      </c>
      <c r="BJ22" s="21">
        <v>2</v>
      </c>
      <c r="BK22" s="21">
        <v>2</v>
      </c>
      <c r="BL22" s="21">
        <v>2</v>
      </c>
      <c r="BM22" s="21">
        <v>0</v>
      </c>
      <c r="BN22" s="16">
        <v>6491</v>
      </c>
      <c r="BO22" s="16">
        <v>3097</v>
      </c>
      <c r="BP22" s="16">
        <v>19920</v>
      </c>
      <c r="BQ22" s="16">
        <v>10362</v>
      </c>
      <c r="BR22" s="16">
        <v>9907</v>
      </c>
      <c r="BS22" s="16">
        <v>16963</v>
      </c>
      <c r="BT22" s="16">
        <v>53051</v>
      </c>
      <c r="BU22" s="16">
        <v>15163</v>
      </c>
      <c r="BV22" s="16">
        <v>25838</v>
      </c>
      <c r="BW22" s="16">
        <v>23338</v>
      </c>
      <c r="BX22" s="16">
        <v>50586</v>
      </c>
      <c r="BY22" s="16">
        <v>1256</v>
      </c>
      <c r="BZ22" s="16">
        <v>3343</v>
      </c>
      <c r="CA22" s="16">
        <v>12054</v>
      </c>
      <c r="CB22" s="1">
        <v>985</v>
      </c>
      <c r="CC22" s="1">
        <v>48</v>
      </c>
      <c r="CD22" s="16">
        <v>2922</v>
      </c>
      <c r="CE22" s="16">
        <v>3785</v>
      </c>
      <c r="CF22" s="16">
        <v>1366</v>
      </c>
      <c r="CG22" s="16">
        <v>7052</v>
      </c>
      <c r="CH22" s="1">
        <v>101</v>
      </c>
      <c r="CI22" s="1">
        <v>4</v>
      </c>
      <c r="CJ22" s="1">
        <v>25</v>
      </c>
      <c r="CK22" s="1">
        <v>8</v>
      </c>
      <c r="CL22" s="1">
        <v>21</v>
      </c>
      <c r="CM22" s="1">
        <v>23</v>
      </c>
      <c r="CN22" s="1">
        <v>44</v>
      </c>
      <c r="CO22" s="1">
        <v>269</v>
      </c>
      <c r="CP22" s="16">
        <v>170042</v>
      </c>
      <c r="CQ22" s="16">
        <v>60470</v>
      </c>
      <c r="CR22" s="16">
        <v>11194</v>
      </c>
      <c r="CS22" s="16">
        <v>2455</v>
      </c>
      <c r="CT22" s="16">
        <v>34623</v>
      </c>
      <c r="CU22" s="16">
        <v>2796</v>
      </c>
      <c r="CV22" s="16">
        <v>3297</v>
      </c>
      <c r="CW22" s="1">
        <v>76</v>
      </c>
      <c r="CX22" s="16">
        <v>29773</v>
      </c>
      <c r="CY22" s="1">
        <v>992</v>
      </c>
      <c r="CZ22" s="16">
        <v>1580</v>
      </c>
      <c r="DA22" s="16">
        <v>38406</v>
      </c>
      <c r="DB22" s="18">
        <v>10.44</v>
      </c>
      <c r="DC22" s="1" t="s">
        <v>134</v>
      </c>
    </row>
    <row r="23" spans="1:107" ht="12.75" x14ac:dyDescent="0.2">
      <c r="A23" s="1" t="s">
        <v>129</v>
      </c>
      <c r="B23" s="1" t="s">
        <v>130</v>
      </c>
      <c r="C23" s="1" t="s">
        <v>129</v>
      </c>
      <c r="D23" s="1" t="s">
        <v>177</v>
      </c>
      <c r="E23" s="1" t="s">
        <v>178</v>
      </c>
      <c r="F23" s="1" t="s">
        <v>177</v>
      </c>
      <c r="G23" s="1">
        <v>4</v>
      </c>
      <c r="H23" s="1">
        <v>68</v>
      </c>
      <c r="I23" s="1">
        <v>0</v>
      </c>
      <c r="J23" s="16">
        <v>190903</v>
      </c>
      <c r="K23" s="17">
        <v>0.316</v>
      </c>
      <c r="L23" s="16">
        <v>55154</v>
      </c>
      <c r="M23" s="1">
        <v>181.06</v>
      </c>
      <c r="N23" s="16">
        <v>1054</v>
      </c>
      <c r="O23" s="17">
        <v>0.78</v>
      </c>
      <c r="P23" s="16">
        <v>6462</v>
      </c>
      <c r="Q23" s="16">
        <f t="shared" si="0"/>
        <v>33849651.393639699</v>
      </c>
      <c r="R23" s="19">
        <v>4.5999999999999999E-2</v>
      </c>
      <c r="S23" s="16" t="s">
        <v>2468</v>
      </c>
      <c r="T23" s="19">
        <v>0.69399999999999995</v>
      </c>
      <c r="U23" s="18" t="e">
        <f t="shared" si="1"/>
        <v>#VALUE!</v>
      </c>
      <c r="V23" s="1" t="str">
        <f>IF(N23&gt;'Clustering (Gov City)'!$C$4,'Clustering (Gov City)'!$B$3,IF(N23&gt;'Clustering (Gov City)'!$H$4,'Clustering (Gov City)'!$G$3,IF(N23&gt;'Clustering (Gov City)'!$M$4,'Clustering (Gov City)'!$L$3,'Clustering (Gov City)'!$Q$3)))</f>
        <v>LOW</v>
      </c>
      <c r="W23" s="1" t="str">
        <f>IF(Q23&gt;'Clustering (Gov City)'!$C$24,'Clustering (Gov City)'!$B$23,IF(Q23&gt;'Clustering (Gov City)'!$H$24,'Clustering (Gov City)'!$G$23,IF(Q23&gt;'Clustering (Gov City)'!$M$24,'Clustering (Gov City)'!$L$23,'Clustering (Gov City)'!$Q$23)))</f>
        <v>LOW</v>
      </c>
      <c r="X23" s="20">
        <v>0.62529999999999997</v>
      </c>
      <c r="Y23" s="1" t="s">
        <v>151</v>
      </c>
      <c r="Z23" s="1">
        <v>720</v>
      </c>
      <c r="AA23" s="1">
        <v>329</v>
      </c>
      <c r="AB23" s="16">
        <v>172638</v>
      </c>
      <c r="AC23" s="16">
        <v>132422</v>
      </c>
      <c r="AD23" s="16">
        <v>189755</v>
      </c>
      <c r="AE23" s="1">
        <v>484</v>
      </c>
      <c r="AF23" s="1">
        <v>145</v>
      </c>
      <c r="AG23" s="1">
        <v>1</v>
      </c>
      <c r="AH23" s="1">
        <v>517</v>
      </c>
      <c r="AI23" s="1">
        <v>0</v>
      </c>
      <c r="AJ23" s="1">
        <v>1</v>
      </c>
      <c r="AK23" s="16">
        <v>94812</v>
      </c>
      <c r="AL23" s="16">
        <v>96091</v>
      </c>
      <c r="AM23" s="16">
        <v>100450</v>
      </c>
      <c r="AN23" s="16">
        <v>80407</v>
      </c>
      <c r="AO23" s="16">
        <v>2608</v>
      </c>
      <c r="AP23" s="16">
        <v>7438</v>
      </c>
      <c r="AQ23" s="16">
        <v>16228</v>
      </c>
      <c r="AR23" s="16">
        <v>18334</v>
      </c>
      <c r="AS23" s="16">
        <v>18836</v>
      </c>
      <c r="AT23" s="16">
        <v>17267</v>
      </c>
      <c r="AU23" s="16">
        <v>16906</v>
      </c>
      <c r="AV23" s="16">
        <v>15167</v>
      </c>
      <c r="AW23" s="16">
        <v>15736</v>
      </c>
      <c r="AX23" s="16">
        <v>15100</v>
      </c>
      <c r="AY23" s="16">
        <v>13879</v>
      </c>
      <c r="AZ23" s="16">
        <v>11902</v>
      </c>
      <c r="BA23" s="16">
        <v>9923</v>
      </c>
      <c r="BB23" s="16">
        <v>8092</v>
      </c>
      <c r="BC23" s="16">
        <v>6136</v>
      </c>
      <c r="BD23" s="16">
        <v>3534</v>
      </c>
      <c r="BE23" s="16">
        <v>1819</v>
      </c>
      <c r="BF23" s="16">
        <v>2044</v>
      </c>
      <c r="BG23" s="16">
        <v>3520</v>
      </c>
      <c r="BH23" s="16">
        <v>180314</v>
      </c>
      <c r="BI23" s="21">
        <v>2</v>
      </c>
      <c r="BJ23" s="21">
        <v>2</v>
      </c>
      <c r="BK23" s="21">
        <v>2</v>
      </c>
      <c r="BL23" s="21">
        <v>2</v>
      </c>
      <c r="BM23" s="21">
        <v>0</v>
      </c>
      <c r="BN23" s="16">
        <v>7365</v>
      </c>
      <c r="BO23" s="16">
        <v>3581</v>
      </c>
      <c r="BP23" s="16">
        <v>22045</v>
      </c>
      <c r="BQ23" s="16">
        <v>11371</v>
      </c>
      <c r="BR23" s="16">
        <v>10475</v>
      </c>
      <c r="BS23" s="16">
        <v>17860</v>
      </c>
      <c r="BT23" s="16">
        <v>45810</v>
      </c>
      <c r="BU23" s="16">
        <v>19061</v>
      </c>
      <c r="BV23" s="16">
        <v>22210</v>
      </c>
      <c r="BW23" s="16">
        <v>21802</v>
      </c>
      <c r="BX23" s="16">
        <v>65304</v>
      </c>
      <c r="BY23" s="1">
        <v>879</v>
      </c>
      <c r="BZ23" s="16">
        <v>4610</v>
      </c>
      <c r="CA23" s="16">
        <v>10240</v>
      </c>
      <c r="CB23" s="1">
        <v>935</v>
      </c>
      <c r="CC23" s="1">
        <v>52</v>
      </c>
      <c r="CD23" s="16">
        <v>5610</v>
      </c>
      <c r="CE23" s="16">
        <v>6581</v>
      </c>
      <c r="CF23" s="16">
        <v>2285</v>
      </c>
      <c r="CG23" s="16">
        <v>13567</v>
      </c>
      <c r="CH23" s="1">
        <v>151</v>
      </c>
      <c r="CI23" s="1">
        <v>13</v>
      </c>
      <c r="CJ23" s="1">
        <v>162</v>
      </c>
      <c r="CK23" s="1">
        <v>15</v>
      </c>
      <c r="CL23" s="1">
        <v>45</v>
      </c>
      <c r="CM23" s="1">
        <v>23</v>
      </c>
      <c r="CN23" s="1">
        <v>131</v>
      </c>
      <c r="CO23" s="1">
        <v>178</v>
      </c>
      <c r="CP23" s="16">
        <v>162142</v>
      </c>
      <c r="CQ23" s="16">
        <v>47389</v>
      </c>
      <c r="CR23" s="16">
        <v>6848</v>
      </c>
      <c r="CS23" s="16">
        <v>2557</v>
      </c>
      <c r="CT23" s="16">
        <v>35425</v>
      </c>
      <c r="CU23" s="16">
        <v>4155</v>
      </c>
      <c r="CV23" s="16">
        <v>4020</v>
      </c>
      <c r="CW23" s="1">
        <v>151</v>
      </c>
      <c r="CX23" s="16">
        <v>47346</v>
      </c>
      <c r="CY23" s="16">
        <v>1389</v>
      </c>
      <c r="CZ23" s="1">
        <v>635</v>
      </c>
      <c r="DA23" s="16">
        <v>40988</v>
      </c>
      <c r="DB23" s="18">
        <v>10.8</v>
      </c>
      <c r="DC23" s="1" t="s">
        <v>134</v>
      </c>
    </row>
    <row r="24" spans="1:107" ht="12.75" x14ac:dyDescent="0.2">
      <c r="A24" s="1" t="s">
        <v>129</v>
      </c>
      <c r="B24" s="1" t="s">
        <v>130</v>
      </c>
      <c r="C24" s="1" t="s">
        <v>129</v>
      </c>
      <c r="D24" s="1" t="s">
        <v>179</v>
      </c>
      <c r="E24" s="1" t="s">
        <v>180</v>
      </c>
      <c r="F24" s="1" t="s">
        <v>179</v>
      </c>
      <c r="G24" s="1">
        <v>5</v>
      </c>
      <c r="H24" s="1">
        <v>82</v>
      </c>
      <c r="I24" s="1">
        <v>0</v>
      </c>
      <c r="J24" s="16">
        <v>93710</v>
      </c>
      <c r="K24" s="17">
        <v>9.1999999999999998E-2</v>
      </c>
      <c r="L24" s="16">
        <v>24701</v>
      </c>
      <c r="M24" s="18">
        <v>1391</v>
      </c>
      <c r="N24" s="1">
        <v>67</v>
      </c>
      <c r="O24" s="17">
        <v>0.29799999999999999</v>
      </c>
      <c r="P24" s="16">
        <v>1199</v>
      </c>
      <c r="Q24" s="16">
        <f t="shared" si="0"/>
        <v>12794792.444776436</v>
      </c>
      <c r="R24" s="19">
        <v>3.7999999999999999E-2</v>
      </c>
      <c r="S24" s="16" t="s">
        <v>2468</v>
      </c>
      <c r="T24" s="19">
        <v>0.108</v>
      </c>
      <c r="U24" s="18" t="e">
        <f t="shared" si="1"/>
        <v>#VALUE!</v>
      </c>
      <c r="V24" s="1" t="str">
        <f>IF(N24&gt;'Clustering (Gov City)'!$C$4,'Clustering (Gov City)'!$B$3,IF(N24&gt;'Clustering (Gov City)'!$H$4,'Clustering (Gov City)'!$G$3,IF(N24&gt;'Clustering (Gov City)'!$M$4,'Clustering (Gov City)'!$L$3,'Clustering (Gov City)'!$Q$3)))</f>
        <v>SUPER LOW</v>
      </c>
      <c r="W24" s="1" t="str">
        <f>IF(Q24&gt;'Clustering (Gov City)'!$C$24,'Clustering (Gov City)'!$B$23,IF(Q24&gt;'Clustering (Gov City)'!$H$24,'Clustering (Gov City)'!$G$23,IF(Q24&gt;'Clustering (Gov City)'!$M$24,'Clustering (Gov City)'!$L$23,'Clustering (Gov City)'!$Q$23)))</f>
        <v>SUPER LOW</v>
      </c>
      <c r="X24" s="20">
        <v>0.161</v>
      </c>
      <c r="Y24" s="1" t="s">
        <v>133</v>
      </c>
      <c r="Z24" s="1">
        <v>255</v>
      </c>
      <c r="AA24" s="1">
        <v>142</v>
      </c>
      <c r="AB24" s="16">
        <v>73958</v>
      </c>
      <c r="AC24" s="16">
        <v>58676</v>
      </c>
      <c r="AD24" s="16">
        <v>90571</v>
      </c>
      <c r="AE24" s="16">
        <v>2455</v>
      </c>
      <c r="AF24" s="1">
        <v>681</v>
      </c>
      <c r="AG24" s="1">
        <v>1</v>
      </c>
      <c r="AH24" s="1">
        <v>2</v>
      </c>
      <c r="AI24" s="1">
        <v>0</v>
      </c>
      <c r="AJ24" s="1">
        <v>0</v>
      </c>
      <c r="AK24" s="16">
        <v>47431</v>
      </c>
      <c r="AL24" s="16">
        <v>46279</v>
      </c>
      <c r="AM24" s="16">
        <v>50914</v>
      </c>
      <c r="AN24" s="16">
        <v>39350</v>
      </c>
      <c r="AO24" s="1">
        <v>635</v>
      </c>
      <c r="AP24" s="16">
        <v>2811</v>
      </c>
      <c r="AQ24" s="16">
        <v>10239</v>
      </c>
      <c r="AR24" s="16">
        <v>11560</v>
      </c>
      <c r="AS24" s="16">
        <v>10359</v>
      </c>
      <c r="AT24" s="16">
        <v>7994</v>
      </c>
      <c r="AU24" s="16">
        <v>9955</v>
      </c>
      <c r="AV24" s="16">
        <v>8353</v>
      </c>
      <c r="AW24" s="16">
        <v>7414</v>
      </c>
      <c r="AX24" s="16">
        <v>7225</v>
      </c>
      <c r="AY24" s="16">
        <v>5734</v>
      </c>
      <c r="AZ24" s="16">
        <v>4539</v>
      </c>
      <c r="BA24" s="16">
        <v>3610</v>
      </c>
      <c r="BB24" s="16">
        <v>2566</v>
      </c>
      <c r="BC24" s="16">
        <v>1775</v>
      </c>
      <c r="BD24" s="16">
        <v>1040</v>
      </c>
      <c r="BE24" s="1">
        <v>587</v>
      </c>
      <c r="BF24" s="1">
        <v>760</v>
      </c>
      <c r="BG24" s="16">
        <v>2454</v>
      </c>
      <c r="BH24" s="16">
        <v>87031</v>
      </c>
      <c r="BI24" s="21">
        <v>3</v>
      </c>
      <c r="BJ24" s="21">
        <v>3</v>
      </c>
      <c r="BK24" s="21">
        <v>3</v>
      </c>
      <c r="BL24" s="21">
        <v>2</v>
      </c>
      <c r="BM24" s="21">
        <v>0</v>
      </c>
      <c r="BN24" s="16">
        <v>4905</v>
      </c>
      <c r="BO24" s="16">
        <v>2250</v>
      </c>
      <c r="BP24" s="16">
        <v>13570</v>
      </c>
      <c r="BQ24" s="16">
        <v>6242</v>
      </c>
      <c r="BR24" s="16">
        <v>5611</v>
      </c>
      <c r="BS24" s="16">
        <v>8586</v>
      </c>
      <c r="BT24" s="16">
        <v>31887</v>
      </c>
      <c r="BU24" s="16">
        <v>15488</v>
      </c>
      <c r="BV24" s="16">
        <v>17343</v>
      </c>
      <c r="BW24" s="16">
        <v>9903</v>
      </c>
      <c r="BX24" s="16">
        <v>14442</v>
      </c>
      <c r="BY24" s="1">
        <v>596</v>
      </c>
      <c r="BZ24" s="1">
        <v>933</v>
      </c>
      <c r="CA24" s="16">
        <v>3022</v>
      </c>
      <c r="CB24" s="1">
        <v>93</v>
      </c>
      <c r="CC24" s="1">
        <v>3</v>
      </c>
      <c r="CD24" s="1">
        <v>907</v>
      </c>
      <c r="CE24" s="1">
        <v>941</v>
      </c>
      <c r="CF24" s="1">
        <v>399</v>
      </c>
      <c r="CG24" s="16">
        <v>2108</v>
      </c>
      <c r="CH24" s="1">
        <v>13</v>
      </c>
      <c r="CI24" s="1">
        <v>2</v>
      </c>
      <c r="CJ24" s="1">
        <v>11</v>
      </c>
      <c r="CK24" s="1">
        <v>8</v>
      </c>
      <c r="CL24" s="1">
        <v>11</v>
      </c>
      <c r="CM24" s="1">
        <v>16</v>
      </c>
      <c r="CN24" s="1">
        <v>18</v>
      </c>
      <c r="CO24" s="1">
        <v>100</v>
      </c>
      <c r="CP24" s="16">
        <v>89176</v>
      </c>
      <c r="CQ24" s="16">
        <v>31644</v>
      </c>
      <c r="CR24" s="16">
        <v>2625</v>
      </c>
      <c r="CS24" s="1">
        <v>281</v>
      </c>
      <c r="CT24" s="16">
        <v>10705</v>
      </c>
      <c r="CU24" s="16">
        <v>13060</v>
      </c>
      <c r="CV24" s="1">
        <v>47</v>
      </c>
      <c r="CW24" s="1">
        <v>33</v>
      </c>
      <c r="CX24" s="16">
        <v>18268</v>
      </c>
      <c r="CY24" s="1">
        <v>194</v>
      </c>
      <c r="CZ24" s="1">
        <v>85</v>
      </c>
      <c r="DA24" s="16">
        <v>16768</v>
      </c>
      <c r="DB24" s="18">
        <v>17.600000000000001</v>
      </c>
      <c r="DC24" s="1" t="s">
        <v>134</v>
      </c>
    </row>
    <row r="25" spans="1:107" ht="12.75" x14ac:dyDescent="0.2">
      <c r="A25" s="1" t="s">
        <v>181</v>
      </c>
      <c r="B25" s="1" t="s">
        <v>182</v>
      </c>
      <c r="C25" s="1" t="s">
        <v>181</v>
      </c>
      <c r="D25" s="1" t="s">
        <v>183</v>
      </c>
      <c r="E25" s="1" t="s">
        <v>184</v>
      </c>
      <c r="F25" s="1" t="s">
        <v>183</v>
      </c>
      <c r="G25" s="1">
        <v>10</v>
      </c>
      <c r="H25" s="1">
        <v>170</v>
      </c>
      <c r="I25" s="1">
        <v>0</v>
      </c>
      <c r="J25" s="16">
        <v>145173</v>
      </c>
      <c r="K25" s="17">
        <v>0.222</v>
      </c>
      <c r="L25" s="16">
        <v>33502</v>
      </c>
      <c r="M25" s="18">
        <v>1842.51</v>
      </c>
      <c r="N25" s="1">
        <v>79</v>
      </c>
      <c r="O25" s="17">
        <v>0.36199999999999999</v>
      </c>
      <c r="P25" s="16">
        <v>2214</v>
      </c>
      <c r="Q25" s="16">
        <f t="shared" si="0"/>
        <v>15250769.771238454</v>
      </c>
      <c r="R25" s="19">
        <v>2.4E-2</v>
      </c>
      <c r="S25" s="16" t="s">
        <v>2468</v>
      </c>
      <c r="T25" s="19">
        <v>0.08</v>
      </c>
      <c r="U25" s="18" t="e">
        <f t="shared" si="1"/>
        <v>#VALUE!</v>
      </c>
      <c r="V25" s="16" t="str">
        <f>IF(N25&gt;'Clustering (Gov City)'!$C$4,'Clustering (Gov City)'!$B$3,IF(N25&gt;'Clustering (Gov City)'!$H$4,'Clustering (Gov City)'!$G$3,IF(N25&gt;'Clustering (Gov City)'!$M$4,'Clustering (Gov City)'!$L$3,'Clustering (Gov City)'!$Q$3)))</f>
        <v>SUPER LOW</v>
      </c>
      <c r="W25" s="16" t="str">
        <f>IF(Q25&gt;'Clustering (Gov City)'!$C$24,'Clustering (Gov City)'!$B$23,IF(Q25&gt;'Clustering (Gov City)'!$H$24,'Clustering (Gov City)'!$G$23,IF(Q25&gt;'Clustering (Gov City)'!$M$24,'Clustering (Gov City)'!$L$23,'Clustering (Gov City)'!$Q$23)))</f>
        <v>SUPER LOW</v>
      </c>
      <c r="X25" s="20">
        <v>0.2001</v>
      </c>
      <c r="Y25" s="16" t="s">
        <v>133</v>
      </c>
      <c r="Z25" s="16">
        <v>1982</v>
      </c>
      <c r="AA25" s="1">
        <v>718</v>
      </c>
      <c r="AB25" s="16">
        <v>129608</v>
      </c>
      <c r="AC25" s="16">
        <v>94641</v>
      </c>
      <c r="AD25" s="16">
        <v>1672</v>
      </c>
      <c r="AE25" s="16">
        <v>125094</v>
      </c>
      <c r="AF25" s="16">
        <v>18403</v>
      </c>
      <c r="AG25" s="1">
        <v>0</v>
      </c>
      <c r="AH25" s="1">
        <v>0</v>
      </c>
      <c r="AI25" s="1">
        <v>0</v>
      </c>
      <c r="AJ25" s="1">
        <v>4</v>
      </c>
      <c r="AK25" s="16">
        <v>71111</v>
      </c>
      <c r="AL25" s="16">
        <v>74062</v>
      </c>
      <c r="AM25" s="16">
        <v>91587</v>
      </c>
      <c r="AN25" s="16">
        <v>46861</v>
      </c>
      <c r="AO25" s="1">
        <v>29</v>
      </c>
      <c r="AP25" s="16">
        <v>6696</v>
      </c>
      <c r="AQ25" s="16">
        <v>8272</v>
      </c>
      <c r="AR25" s="16">
        <v>16754</v>
      </c>
      <c r="AS25" s="16">
        <v>19520</v>
      </c>
      <c r="AT25" s="16">
        <v>19169</v>
      </c>
      <c r="AU25" s="16">
        <v>15286</v>
      </c>
      <c r="AV25" s="16">
        <v>11114</v>
      </c>
      <c r="AW25" s="16">
        <v>10523</v>
      </c>
      <c r="AX25" s="16">
        <v>10095</v>
      </c>
      <c r="AY25" s="16">
        <v>8597</v>
      </c>
      <c r="AZ25" s="16">
        <v>6906</v>
      </c>
      <c r="BA25" s="16">
        <v>4895</v>
      </c>
      <c r="BB25" s="16">
        <v>4197</v>
      </c>
      <c r="BC25" s="16">
        <v>3769</v>
      </c>
      <c r="BD25" s="16">
        <v>2671</v>
      </c>
      <c r="BE25" s="16">
        <v>1770</v>
      </c>
      <c r="BF25" s="16">
        <v>1635</v>
      </c>
      <c r="BG25" s="16">
        <v>1933</v>
      </c>
      <c r="BH25" s="16">
        <v>140535</v>
      </c>
      <c r="BI25" s="21">
        <v>2</v>
      </c>
      <c r="BJ25" s="21">
        <v>1</v>
      </c>
      <c r="BK25" s="21">
        <v>1</v>
      </c>
      <c r="BL25" s="21">
        <v>1</v>
      </c>
      <c r="BM25" s="21">
        <v>0</v>
      </c>
      <c r="BN25" s="16">
        <v>4409</v>
      </c>
      <c r="BO25" s="16">
        <v>2362</v>
      </c>
      <c r="BP25" s="16">
        <v>20951</v>
      </c>
      <c r="BQ25" s="16">
        <v>12101</v>
      </c>
      <c r="BR25" s="16">
        <v>11946</v>
      </c>
      <c r="BS25" s="16">
        <v>17619</v>
      </c>
      <c r="BT25" s="16">
        <v>59711</v>
      </c>
      <c r="BU25" s="16">
        <v>34575</v>
      </c>
      <c r="BV25" s="16">
        <v>22395</v>
      </c>
      <c r="BW25" s="16">
        <v>13073</v>
      </c>
      <c r="BX25" s="16">
        <v>11812</v>
      </c>
      <c r="BY25" s="1">
        <v>393</v>
      </c>
      <c r="BZ25" s="1">
        <v>730</v>
      </c>
      <c r="CA25" s="16">
        <v>2411</v>
      </c>
      <c r="CB25" s="1">
        <v>70</v>
      </c>
      <c r="CC25" s="1">
        <v>3</v>
      </c>
      <c r="CD25" s="1">
        <v>708</v>
      </c>
      <c r="CE25" s="1">
        <v>858</v>
      </c>
      <c r="CF25" s="1">
        <v>291</v>
      </c>
      <c r="CG25" s="16">
        <v>19915</v>
      </c>
      <c r="CH25" s="1">
        <v>54</v>
      </c>
      <c r="CI25" s="1">
        <v>7</v>
      </c>
      <c r="CJ25" s="1">
        <v>61</v>
      </c>
      <c r="CK25" s="1">
        <v>4</v>
      </c>
      <c r="CL25" s="1">
        <v>57</v>
      </c>
      <c r="CM25" s="1">
        <v>46</v>
      </c>
      <c r="CN25" s="1">
        <v>33</v>
      </c>
      <c r="CO25" s="1">
        <v>272</v>
      </c>
      <c r="CP25" s="16">
        <v>122867</v>
      </c>
      <c r="CQ25" s="16">
        <v>52798</v>
      </c>
      <c r="CR25" s="16">
        <v>1716</v>
      </c>
      <c r="CS25" s="1">
        <v>241</v>
      </c>
      <c r="CT25" s="16">
        <v>5948</v>
      </c>
      <c r="CU25" s="16">
        <v>48608</v>
      </c>
      <c r="CV25" s="1">
        <v>570</v>
      </c>
      <c r="CW25" s="1">
        <v>176</v>
      </c>
      <c r="CX25" s="16">
        <v>31036</v>
      </c>
      <c r="CY25" s="1">
        <v>107</v>
      </c>
      <c r="CZ25" s="1">
        <v>93</v>
      </c>
      <c r="DA25" s="16">
        <v>3880</v>
      </c>
      <c r="DB25" s="18">
        <v>16.600000000000001</v>
      </c>
      <c r="DC25" s="1" t="s">
        <v>134</v>
      </c>
    </row>
    <row r="26" spans="1:107" ht="12.75" x14ac:dyDescent="0.2">
      <c r="A26" s="1" t="s">
        <v>181</v>
      </c>
      <c r="B26" s="1" t="s">
        <v>182</v>
      </c>
      <c r="C26" s="1" t="s">
        <v>181</v>
      </c>
      <c r="D26" s="1" t="s">
        <v>185</v>
      </c>
      <c r="E26" s="1" t="s">
        <v>186</v>
      </c>
      <c r="F26" s="1" t="s">
        <v>185</v>
      </c>
      <c r="G26" s="1">
        <v>23</v>
      </c>
      <c r="H26" s="1">
        <v>377</v>
      </c>
      <c r="I26" s="1">
        <v>27</v>
      </c>
      <c r="J26" s="16">
        <v>489569</v>
      </c>
      <c r="K26" s="17">
        <v>0.70199999999999996</v>
      </c>
      <c r="L26" s="16">
        <v>136387</v>
      </c>
      <c r="M26" s="18">
        <v>6134</v>
      </c>
      <c r="N26" s="1">
        <v>80</v>
      </c>
      <c r="O26" s="17">
        <v>0.36599999999999999</v>
      </c>
      <c r="P26" s="16">
        <v>7935</v>
      </c>
      <c r="Q26" s="16">
        <f t="shared" si="0"/>
        <v>16208134.093457716</v>
      </c>
      <c r="R26" s="19">
        <v>3.4000000000000002E-2</v>
      </c>
      <c r="S26" s="16" t="s">
        <v>2468</v>
      </c>
      <c r="T26" s="19">
        <v>0.432</v>
      </c>
      <c r="U26" s="18" t="e">
        <f t="shared" si="1"/>
        <v>#VALUE!</v>
      </c>
      <c r="V26" s="16" t="str">
        <f>IF(N26&gt;'Clustering (Gov City)'!$C$4,'Clustering (Gov City)'!$B$3,IF(N26&gt;'Clustering (Gov City)'!$H$4,'Clustering (Gov City)'!$G$3,IF(N26&gt;'Clustering (Gov City)'!$M$4,'Clustering (Gov City)'!$L$3,'Clustering (Gov City)'!$Q$3)))</f>
        <v>SUPER LOW</v>
      </c>
      <c r="W26" s="16" t="str">
        <f>IF(Q26&gt;'Clustering (Gov City)'!$C$24,'Clustering (Gov City)'!$B$23,IF(Q26&gt;'Clustering (Gov City)'!$H$24,'Clustering (Gov City)'!$G$23,IF(Q26&gt;'Clustering (Gov City)'!$M$24,'Clustering (Gov City)'!$L$23,'Clustering (Gov City)'!$Q$23)))</f>
        <v>SUPER LOW</v>
      </c>
      <c r="X26" s="20">
        <v>0.47970000000000002</v>
      </c>
      <c r="Y26" s="16" t="s">
        <v>133</v>
      </c>
      <c r="Z26" s="16">
        <v>1853</v>
      </c>
      <c r="AA26" s="1">
        <v>372</v>
      </c>
      <c r="AB26" s="16">
        <v>415266</v>
      </c>
      <c r="AC26" s="16">
        <v>327320</v>
      </c>
      <c r="AD26" s="16">
        <v>469650</v>
      </c>
      <c r="AE26" s="16">
        <v>18251</v>
      </c>
      <c r="AF26" s="16">
        <v>1650</v>
      </c>
      <c r="AG26" s="1">
        <v>8</v>
      </c>
      <c r="AH26" s="1">
        <v>9</v>
      </c>
      <c r="AI26" s="1">
        <v>0</v>
      </c>
      <c r="AJ26" s="1">
        <v>1</v>
      </c>
      <c r="AK26" s="16">
        <v>244478</v>
      </c>
      <c r="AL26" s="16">
        <v>245091</v>
      </c>
      <c r="AM26" s="16">
        <v>264060</v>
      </c>
      <c r="AN26" s="16">
        <v>200984</v>
      </c>
      <c r="AO26" s="16">
        <v>2468</v>
      </c>
      <c r="AP26" s="16">
        <v>22057</v>
      </c>
      <c r="AQ26" s="16">
        <v>34214</v>
      </c>
      <c r="AR26" s="16">
        <v>54699</v>
      </c>
      <c r="AS26" s="16">
        <v>56494</v>
      </c>
      <c r="AT26" s="16">
        <v>52735</v>
      </c>
      <c r="AU26" s="16">
        <v>44491</v>
      </c>
      <c r="AV26" s="16">
        <v>38552</v>
      </c>
      <c r="AW26" s="16">
        <v>36839</v>
      </c>
      <c r="AX26" s="16">
        <v>35057</v>
      </c>
      <c r="AY26" s="16">
        <v>30342</v>
      </c>
      <c r="AZ26" s="16">
        <v>25980</v>
      </c>
      <c r="BA26" s="16">
        <v>22587</v>
      </c>
      <c r="BB26" s="16">
        <v>19679</v>
      </c>
      <c r="BC26" s="16">
        <v>16150</v>
      </c>
      <c r="BD26" s="16">
        <v>10210</v>
      </c>
      <c r="BE26" s="16">
        <v>5170</v>
      </c>
      <c r="BF26" s="16">
        <v>6370</v>
      </c>
      <c r="BG26" s="16">
        <v>8022</v>
      </c>
      <c r="BH26" s="16">
        <v>469558</v>
      </c>
      <c r="BI26" s="21">
        <v>2</v>
      </c>
      <c r="BJ26" s="21">
        <v>2</v>
      </c>
      <c r="BK26" s="21">
        <v>2</v>
      </c>
      <c r="BL26" s="21">
        <v>1</v>
      </c>
      <c r="BM26" s="21">
        <v>0</v>
      </c>
      <c r="BN26" s="16">
        <v>17451</v>
      </c>
      <c r="BO26" s="16">
        <v>9678</v>
      </c>
      <c r="BP26" s="16">
        <v>66465</v>
      </c>
      <c r="BQ26" s="16">
        <v>33992</v>
      </c>
      <c r="BR26" s="16">
        <v>35010</v>
      </c>
      <c r="BS26" s="16">
        <v>47269</v>
      </c>
      <c r="BT26" s="16">
        <v>122776</v>
      </c>
      <c r="BU26" s="16">
        <v>73195</v>
      </c>
      <c r="BV26" s="16">
        <v>118439</v>
      </c>
      <c r="BW26" s="16">
        <v>71019</v>
      </c>
      <c r="BX26" s="16">
        <v>83284</v>
      </c>
      <c r="BY26" s="16">
        <v>1696</v>
      </c>
      <c r="BZ26" s="16">
        <v>4138</v>
      </c>
      <c r="CA26" s="16">
        <v>14513</v>
      </c>
      <c r="CB26" s="1">
        <v>474</v>
      </c>
      <c r="CC26" s="1">
        <v>35</v>
      </c>
      <c r="CD26" s="16">
        <v>4895</v>
      </c>
      <c r="CE26" s="16">
        <v>5783</v>
      </c>
      <c r="CF26" s="16">
        <v>3224</v>
      </c>
      <c r="CG26" s="16">
        <v>12578</v>
      </c>
      <c r="CH26" s="1">
        <v>312</v>
      </c>
      <c r="CI26" s="1">
        <v>6</v>
      </c>
      <c r="CJ26" s="1">
        <v>333</v>
      </c>
      <c r="CK26" s="1">
        <v>9</v>
      </c>
      <c r="CL26" s="1">
        <v>91</v>
      </c>
      <c r="CM26" s="1">
        <v>137</v>
      </c>
      <c r="CN26" s="1">
        <v>658</v>
      </c>
      <c r="CO26" s="1">
        <v>633</v>
      </c>
      <c r="CP26" s="16">
        <v>460910</v>
      </c>
      <c r="CQ26" s="16">
        <v>150265</v>
      </c>
      <c r="CR26" s="16">
        <v>9627</v>
      </c>
      <c r="CS26" s="16">
        <v>3100</v>
      </c>
      <c r="CT26" s="16">
        <v>65663</v>
      </c>
      <c r="CU26" s="16">
        <v>102965</v>
      </c>
      <c r="CV26" s="16">
        <v>1779</v>
      </c>
      <c r="CW26" s="1">
        <v>46</v>
      </c>
      <c r="CX26" s="16">
        <v>103025</v>
      </c>
      <c r="CY26" s="16">
        <v>1133</v>
      </c>
      <c r="CZ26" s="1">
        <v>792</v>
      </c>
      <c r="DA26" s="16">
        <v>51174</v>
      </c>
      <c r="DB26" s="18">
        <v>9.18</v>
      </c>
      <c r="DC26" s="1" t="s">
        <v>134</v>
      </c>
    </row>
    <row r="27" spans="1:107" ht="12.75" x14ac:dyDescent="0.2">
      <c r="A27" s="1" t="s">
        <v>181</v>
      </c>
      <c r="B27" s="1" t="s">
        <v>182</v>
      </c>
      <c r="C27" s="1" t="s">
        <v>181</v>
      </c>
      <c r="D27" s="1" t="s">
        <v>187</v>
      </c>
      <c r="E27" s="1" t="s">
        <v>188</v>
      </c>
      <c r="F27" s="1" t="s">
        <v>187</v>
      </c>
      <c r="G27" s="1">
        <v>15</v>
      </c>
      <c r="H27" s="1">
        <v>211</v>
      </c>
      <c r="I27" s="1">
        <v>37</v>
      </c>
      <c r="J27" s="16">
        <v>314887</v>
      </c>
      <c r="K27" s="17">
        <v>0.53400000000000003</v>
      </c>
      <c r="L27" s="16">
        <v>82857</v>
      </c>
      <c r="M27" s="18">
        <v>6030.47</v>
      </c>
      <c r="N27" s="1">
        <v>52</v>
      </c>
      <c r="O27" s="17">
        <v>0.23599999999999999</v>
      </c>
      <c r="P27" s="16">
        <v>8314</v>
      </c>
      <c r="Q27" s="16">
        <f t="shared" si="0"/>
        <v>26403122.389936708</v>
      </c>
      <c r="R27" s="19">
        <v>9.6000000000000002E-2</v>
      </c>
      <c r="S27" s="16" t="s">
        <v>2468</v>
      </c>
      <c r="T27" s="19">
        <v>0.67600000000000005</v>
      </c>
      <c r="U27" s="18" t="e">
        <f t="shared" si="1"/>
        <v>#VALUE!</v>
      </c>
      <c r="V27" s="16" t="str">
        <f>IF(N27&gt;'Clustering (Gov City)'!$C$4,'Clustering (Gov City)'!$B$3,IF(N27&gt;'Clustering (Gov City)'!$H$4,'Clustering (Gov City)'!$G$3,IF(N27&gt;'Clustering (Gov City)'!$M$4,'Clustering (Gov City)'!$L$3,'Clustering (Gov City)'!$Q$3)))</f>
        <v>SUPER LOW</v>
      </c>
      <c r="W27" s="16" t="str">
        <f>IF(Q27&gt;'Clustering (Gov City)'!$C$24,'Clustering (Gov City)'!$B$23,IF(Q27&gt;'Clustering (Gov City)'!$H$24,'Clustering (Gov City)'!$G$23,IF(Q27&gt;'Clustering (Gov City)'!$M$24,'Clustering (Gov City)'!$L$23,'Clustering (Gov City)'!$Q$23)))</f>
        <v>LOW</v>
      </c>
      <c r="X27" s="20">
        <v>0.50849999999999995</v>
      </c>
      <c r="Y27" s="16" t="s">
        <v>151</v>
      </c>
      <c r="Z27" s="16">
        <v>2318</v>
      </c>
      <c r="AA27" s="1">
        <v>360</v>
      </c>
      <c r="AB27" s="16">
        <v>255983</v>
      </c>
      <c r="AC27" s="16">
        <v>214102</v>
      </c>
      <c r="AD27" s="16">
        <v>249053</v>
      </c>
      <c r="AE27" s="16">
        <v>61640</v>
      </c>
      <c r="AF27" s="16">
        <v>4190</v>
      </c>
      <c r="AG27" s="1">
        <v>0</v>
      </c>
      <c r="AH27" s="1">
        <v>3</v>
      </c>
      <c r="AI27" s="1">
        <v>0</v>
      </c>
      <c r="AJ27" s="1">
        <v>1</v>
      </c>
      <c r="AK27" s="16">
        <v>158469</v>
      </c>
      <c r="AL27" s="16">
        <v>156418</v>
      </c>
      <c r="AM27" s="16">
        <v>172615</v>
      </c>
      <c r="AN27" s="16">
        <v>127306</v>
      </c>
      <c r="AO27" s="16">
        <v>1645</v>
      </c>
      <c r="AP27" s="16">
        <v>13321</v>
      </c>
      <c r="AQ27" s="16">
        <v>21246</v>
      </c>
      <c r="AR27" s="16">
        <v>33443</v>
      </c>
      <c r="AS27" s="16">
        <v>35744</v>
      </c>
      <c r="AT27" s="16">
        <v>32689</v>
      </c>
      <c r="AU27" s="16">
        <v>29570</v>
      </c>
      <c r="AV27" s="16">
        <v>26311</v>
      </c>
      <c r="AW27" s="16">
        <v>24213</v>
      </c>
      <c r="AX27" s="16">
        <v>22481</v>
      </c>
      <c r="AY27" s="16">
        <v>18814</v>
      </c>
      <c r="AZ27" s="16">
        <v>16597</v>
      </c>
      <c r="BA27" s="16">
        <v>14673</v>
      </c>
      <c r="BB27" s="16">
        <v>13394</v>
      </c>
      <c r="BC27" s="16">
        <v>10938</v>
      </c>
      <c r="BD27" s="16">
        <v>6924</v>
      </c>
      <c r="BE27" s="16">
        <v>3499</v>
      </c>
      <c r="BF27" s="16">
        <v>4351</v>
      </c>
      <c r="BG27" s="16">
        <v>5067</v>
      </c>
      <c r="BH27" s="16">
        <v>302621</v>
      </c>
      <c r="BI27" s="21">
        <v>2</v>
      </c>
      <c r="BJ27" s="21">
        <v>2</v>
      </c>
      <c r="BK27" s="21">
        <v>2</v>
      </c>
      <c r="BL27" s="21">
        <v>1</v>
      </c>
      <c r="BM27" s="21">
        <v>0</v>
      </c>
      <c r="BN27" s="16">
        <v>11000</v>
      </c>
      <c r="BO27" s="16">
        <v>6147</v>
      </c>
      <c r="BP27" s="16">
        <v>40838</v>
      </c>
      <c r="BQ27" s="16">
        <v>21612</v>
      </c>
      <c r="BR27" s="16">
        <v>20478</v>
      </c>
      <c r="BS27" s="16">
        <v>31430</v>
      </c>
      <c r="BT27" s="16">
        <v>85235</v>
      </c>
      <c r="BU27" s="16">
        <v>43547</v>
      </c>
      <c r="BV27" s="16">
        <v>62394</v>
      </c>
      <c r="BW27" s="16">
        <v>51329</v>
      </c>
      <c r="BX27" s="16">
        <v>60801</v>
      </c>
      <c r="BY27" s="16">
        <v>1426</v>
      </c>
      <c r="BZ27" s="16">
        <v>2566</v>
      </c>
      <c r="CA27" s="16">
        <v>7347</v>
      </c>
      <c r="CB27" s="1">
        <v>235</v>
      </c>
      <c r="CC27" s="1">
        <v>7</v>
      </c>
      <c r="CD27" s="16">
        <v>3502</v>
      </c>
      <c r="CE27" s="16">
        <v>4424</v>
      </c>
      <c r="CF27" s="16">
        <v>1426</v>
      </c>
      <c r="CG27" s="16">
        <v>13616</v>
      </c>
      <c r="CH27" s="1">
        <v>542</v>
      </c>
      <c r="CI27" s="1">
        <v>25</v>
      </c>
      <c r="CJ27" s="1">
        <v>26</v>
      </c>
      <c r="CK27" s="1">
        <v>10</v>
      </c>
      <c r="CL27" s="1">
        <v>34</v>
      </c>
      <c r="CM27" s="1">
        <v>46</v>
      </c>
      <c r="CN27" s="1">
        <v>54</v>
      </c>
      <c r="CO27" s="1">
        <v>371</v>
      </c>
      <c r="CP27" s="16">
        <v>290811</v>
      </c>
      <c r="CQ27" s="16">
        <v>130546</v>
      </c>
      <c r="CR27" s="16">
        <v>4919</v>
      </c>
      <c r="CS27" s="16">
        <v>1331</v>
      </c>
      <c r="CT27" s="16">
        <v>32670</v>
      </c>
      <c r="CU27" s="16">
        <v>89474</v>
      </c>
      <c r="CV27" s="1">
        <v>52</v>
      </c>
      <c r="CW27" s="1">
        <v>97</v>
      </c>
      <c r="CX27" s="16">
        <v>32485</v>
      </c>
      <c r="CY27" s="1">
        <v>597</v>
      </c>
      <c r="CZ27" s="1">
        <v>996</v>
      </c>
      <c r="DA27" s="16">
        <v>21720</v>
      </c>
      <c r="DB27" s="18">
        <v>8.4700000000000006</v>
      </c>
      <c r="DC27" s="1" t="s">
        <v>134</v>
      </c>
    </row>
    <row r="28" spans="1:107" ht="12.75" x14ac:dyDescent="0.2">
      <c r="A28" s="1" t="s">
        <v>181</v>
      </c>
      <c r="B28" s="1" t="s">
        <v>182</v>
      </c>
      <c r="C28" s="1" t="s">
        <v>181</v>
      </c>
      <c r="D28" s="1" t="s">
        <v>189</v>
      </c>
      <c r="E28" s="1" t="s">
        <v>190</v>
      </c>
      <c r="F28" s="1" t="s">
        <v>189</v>
      </c>
      <c r="G28" s="1">
        <v>20</v>
      </c>
      <c r="H28" s="1">
        <v>159</v>
      </c>
      <c r="I28" s="1">
        <v>56</v>
      </c>
      <c r="J28" s="16">
        <v>365460</v>
      </c>
      <c r="K28" s="17">
        <v>0.59399999999999997</v>
      </c>
      <c r="L28" s="16">
        <v>90858</v>
      </c>
      <c r="M28" s="18">
        <v>2188</v>
      </c>
      <c r="N28" s="1">
        <v>167</v>
      </c>
      <c r="O28" s="17">
        <v>0.51600000000000001</v>
      </c>
      <c r="P28" s="16">
        <v>6032</v>
      </c>
      <c r="Q28" s="16">
        <f t="shared" si="0"/>
        <v>16505226.290154874</v>
      </c>
      <c r="R28" s="19">
        <v>1.7999999999999999E-2</v>
      </c>
      <c r="S28" s="16" t="s">
        <v>2468</v>
      </c>
      <c r="T28" s="19">
        <v>0.48399999999999999</v>
      </c>
      <c r="U28" s="18" t="e">
        <f t="shared" si="1"/>
        <v>#VALUE!</v>
      </c>
      <c r="V28" s="16" t="str">
        <f>IF(N28&gt;'Clustering (Gov City)'!$C$4,'Clustering (Gov City)'!$B$3,IF(N28&gt;'Clustering (Gov City)'!$H$4,'Clustering (Gov City)'!$G$3,IF(N28&gt;'Clustering (Gov City)'!$M$4,'Clustering (Gov City)'!$L$3,'Clustering (Gov City)'!$Q$3)))</f>
        <v>SUPER LOW</v>
      </c>
      <c r="W28" s="16" t="str">
        <f>IF(Q28&gt;'Clustering (Gov City)'!$C$24,'Clustering (Gov City)'!$B$23,IF(Q28&gt;'Clustering (Gov City)'!$H$24,'Clustering (Gov City)'!$G$23,IF(Q28&gt;'Clustering (Gov City)'!$M$24,'Clustering (Gov City)'!$L$23,'Clustering (Gov City)'!$Q$23)))</f>
        <v>SUPER LOW</v>
      </c>
      <c r="X28" s="20">
        <v>0.52110000000000001</v>
      </c>
      <c r="Y28" s="16" t="s">
        <v>151</v>
      </c>
      <c r="Z28" s="16">
        <v>3445</v>
      </c>
      <c r="AA28" s="1">
        <v>820</v>
      </c>
      <c r="AB28" s="16">
        <v>314112</v>
      </c>
      <c r="AC28" s="16">
        <v>256495</v>
      </c>
      <c r="AD28" s="16">
        <v>155188</v>
      </c>
      <c r="AE28" s="16">
        <v>164215</v>
      </c>
      <c r="AF28" s="16">
        <v>45499</v>
      </c>
      <c r="AG28" s="1">
        <v>5</v>
      </c>
      <c r="AH28" s="1">
        <v>177</v>
      </c>
      <c r="AI28" s="1">
        <v>0</v>
      </c>
      <c r="AJ28" s="1">
        <v>376</v>
      </c>
      <c r="AK28" s="16">
        <v>184019</v>
      </c>
      <c r="AL28" s="16">
        <v>181441</v>
      </c>
      <c r="AM28" s="16">
        <v>212360</v>
      </c>
      <c r="AN28" s="16">
        <v>135527</v>
      </c>
      <c r="AO28" s="16">
        <v>1719</v>
      </c>
      <c r="AP28" s="16">
        <v>15854</v>
      </c>
      <c r="AQ28" s="16">
        <v>21909</v>
      </c>
      <c r="AR28" s="16">
        <v>34920</v>
      </c>
      <c r="AS28" s="16">
        <v>39851</v>
      </c>
      <c r="AT28" s="16">
        <v>41788</v>
      </c>
      <c r="AU28" s="16">
        <v>36232</v>
      </c>
      <c r="AV28" s="16">
        <v>30697</v>
      </c>
      <c r="AW28" s="16">
        <v>29035</v>
      </c>
      <c r="AX28" s="16">
        <v>28344</v>
      </c>
      <c r="AY28" s="16">
        <v>23184</v>
      </c>
      <c r="AZ28" s="16">
        <v>19910</v>
      </c>
      <c r="BA28" s="16">
        <v>16543</v>
      </c>
      <c r="BB28" s="16">
        <v>14032</v>
      </c>
      <c r="BC28" s="16">
        <v>11618</v>
      </c>
      <c r="BD28" s="16">
        <v>7648</v>
      </c>
      <c r="BE28" s="16">
        <v>4377</v>
      </c>
      <c r="BF28" s="16">
        <v>5372</v>
      </c>
      <c r="BG28" s="16">
        <v>4970</v>
      </c>
      <c r="BH28" s="16">
        <v>352213</v>
      </c>
      <c r="BI28" s="21">
        <v>2</v>
      </c>
      <c r="BJ28" s="21">
        <v>1</v>
      </c>
      <c r="BK28" s="21">
        <v>1</v>
      </c>
      <c r="BL28" s="21">
        <v>1</v>
      </c>
      <c r="BM28" s="21">
        <v>0</v>
      </c>
      <c r="BN28" s="16">
        <v>10772</v>
      </c>
      <c r="BO28" s="16">
        <v>5840</v>
      </c>
      <c r="BP28" s="16">
        <v>43046</v>
      </c>
      <c r="BQ28" s="16">
        <v>24489</v>
      </c>
      <c r="BR28" s="16">
        <v>25487</v>
      </c>
      <c r="BS28" s="16">
        <v>39721</v>
      </c>
      <c r="BT28" s="16">
        <v>84316</v>
      </c>
      <c r="BU28" s="16">
        <v>51250</v>
      </c>
      <c r="BV28" s="16">
        <v>79078</v>
      </c>
      <c r="BW28" s="16">
        <v>56155</v>
      </c>
      <c r="BX28" s="16">
        <v>81205</v>
      </c>
      <c r="BY28" s="16">
        <v>1334</v>
      </c>
      <c r="BZ28" s="16">
        <v>3349</v>
      </c>
      <c r="CA28" s="16">
        <v>8574</v>
      </c>
      <c r="CB28" s="1">
        <v>194</v>
      </c>
      <c r="CC28" s="1">
        <v>5</v>
      </c>
      <c r="CD28" s="16">
        <v>4082</v>
      </c>
      <c r="CE28" s="16">
        <v>5911</v>
      </c>
      <c r="CF28" s="16">
        <v>2387</v>
      </c>
      <c r="CG28" s="16">
        <v>21644</v>
      </c>
      <c r="CH28" s="1">
        <v>82</v>
      </c>
      <c r="CI28" s="1">
        <v>14</v>
      </c>
      <c r="CJ28" s="1">
        <v>58</v>
      </c>
      <c r="CK28" s="1">
        <v>21</v>
      </c>
      <c r="CL28" s="1">
        <v>60</v>
      </c>
      <c r="CM28" s="1">
        <v>45</v>
      </c>
      <c r="CN28" s="1">
        <v>67</v>
      </c>
      <c r="CO28" s="1">
        <v>362</v>
      </c>
      <c r="CP28" s="16">
        <v>330727</v>
      </c>
      <c r="CQ28" s="16">
        <v>100190</v>
      </c>
      <c r="CR28" s="16">
        <v>7776</v>
      </c>
      <c r="CS28" s="16">
        <v>2058</v>
      </c>
      <c r="CT28" s="16">
        <v>49663</v>
      </c>
      <c r="CU28" s="16">
        <v>69420</v>
      </c>
      <c r="CV28" s="16">
        <v>10227</v>
      </c>
      <c r="CW28" s="1">
        <v>277</v>
      </c>
      <c r="CX28" s="16">
        <v>90856</v>
      </c>
      <c r="CY28" s="1">
        <v>641</v>
      </c>
      <c r="CZ28" s="16">
        <v>1193</v>
      </c>
      <c r="DA28" s="16">
        <v>33159</v>
      </c>
      <c r="DB28" s="18">
        <v>12.38</v>
      </c>
      <c r="DC28" s="1" t="s">
        <v>134</v>
      </c>
    </row>
    <row r="29" spans="1:107" ht="12.75" x14ac:dyDescent="0.2">
      <c r="A29" s="1" t="s">
        <v>181</v>
      </c>
      <c r="B29" s="1" t="s">
        <v>182</v>
      </c>
      <c r="C29" s="1" t="s">
        <v>181</v>
      </c>
      <c r="D29" s="1" t="s">
        <v>191</v>
      </c>
      <c r="E29" s="1" t="s">
        <v>192</v>
      </c>
      <c r="F29" s="1" t="s">
        <v>191</v>
      </c>
      <c r="G29" s="1">
        <v>15</v>
      </c>
      <c r="H29" s="1">
        <v>241</v>
      </c>
      <c r="I29" s="1">
        <v>11</v>
      </c>
      <c r="J29" s="16">
        <v>320542</v>
      </c>
      <c r="K29" s="17">
        <v>0.54200000000000004</v>
      </c>
      <c r="L29" s="16">
        <v>86107</v>
      </c>
      <c r="M29" s="18">
        <v>3791.64</v>
      </c>
      <c r="N29" s="1">
        <v>85</v>
      </c>
      <c r="O29" s="17">
        <v>0.38</v>
      </c>
      <c r="P29" s="16">
        <v>5070</v>
      </c>
      <c r="Q29" s="16">
        <f t="shared" si="0"/>
        <v>15816960.023959419</v>
      </c>
      <c r="R29" s="19">
        <v>6.8000000000000005E-2</v>
      </c>
      <c r="S29" s="16" t="s">
        <v>2468</v>
      </c>
      <c r="T29" s="19">
        <v>0.748</v>
      </c>
      <c r="U29" s="18" t="e">
        <f t="shared" si="1"/>
        <v>#VALUE!</v>
      </c>
      <c r="V29" s="16" t="str">
        <f>IF(N29&gt;'Clustering (Gov City)'!$C$4,'Clustering (Gov City)'!$B$3,IF(N29&gt;'Clustering (Gov City)'!$H$4,'Clustering (Gov City)'!$G$3,IF(N29&gt;'Clustering (Gov City)'!$M$4,'Clustering (Gov City)'!$L$3,'Clustering (Gov City)'!$Q$3)))</f>
        <v>SUPER LOW</v>
      </c>
      <c r="W29" s="16" t="str">
        <f>IF(Q29&gt;'Clustering (Gov City)'!$C$24,'Clustering (Gov City)'!$B$23,IF(Q29&gt;'Clustering (Gov City)'!$H$24,'Clustering (Gov City)'!$G$23,IF(Q29&gt;'Clustering (Gov City)'!$M$24,'Clustering (Gov City)'!$L$23,'Clustering (Gov City)'!$Q$23)))</f>
        <v>SUPER LOW</v>
      </c>
      <c r="X29" s="20">
        <v>0.58609999999999995</v>
      </c>
      <c r="Y29" s="16" t="s">
        <v>151</v>
      </c>
      <c r="Z29" s="16">
        <v>2317</v>
      </c>
      <c r="AA29" s="1">
        <v>975</v>
      </c>
      <c r="AB29" s="16">
        <v>294233</v>
      </c>
      <c r="AC29" s="16">
        <v>219187</v>
      </c>
      <c r="AD29" s="16">
        <v>15247</v>
      </c>
      <c r="AE29" s="16">
        <v>289857</v>
      </c>
      <c r="AF29" s="16">
        <v>15241</v>
      </c>
      <c r="AG29" s="1">
        <v>2</v>
      </c>
      <c r="AH29" s="1">
        <v>128</v>
      </c>
      <c r="AI29" s="1">
        <v>0</v>
      </c>
      <c r="AJ29" s="1">
        <v>67</v>
      </c>
      <c r="AK29" s="16">
        <v>159620</v>
      </c>
      <c r="AL29" s="16">
        <v>160922</v>
      </c>
      <c r="AM29" s="16">
        <v>180236</v>
      </c>
      <c r="AN29" s="16">
        <v>121848</v>
      </c>
      <c r="AO29" s="1">
        <v>372</v>
      </c>
      <c r="AP29" s="16">
        <v>18086</v>
      </c>
      <c r="AQ29" s="16">
        <v>20177</v>
      </c>
      <c r="AR29" s="16">
        <v>33438</v>
      </c>
      <c r="AS29" s="16">
        <v>36671</v>
      </c>
      <c r="AT29" s="16">
        <v>36331</v>
      </c>
      <c r="AU29" s="16">
        <v>28333</v>
      </c>
      <c r="AV29" s="16">
        <v>23016</v>
      </c>
      <c r="AW29" s="16">
        <v>20385</v>
      </c>
      <c r="AX29" s="16">
        <v>21052</v>
      </c>
      <c r="AY29" s="16">
        <v>19301</v>
      </c>
      <c r="AZ29" s="16">
        <v>16889</v>
      </c>
      <c r="BA29" s="16">
        <v>15271</v>
      </c>
      <c r="BB29" s="16">
        <v>13889</v>
      </c>
      <c r="BC29" s="16">
        <v>12498</v>
      </c>
      <c r="BD29" s="16">
        <v>9386</v>
      </c>
      <c r="BE29" s="16">
        <v>5928</v>
      </c>
      <c r="BF29" s="16">
        <v>7977</v>
      </c>
      <c r="BG29" s="16">
        <v>4683</v>
      </c>
      <c r="BH29" s="16">
        <v>309237</v>
      </c>
      <c r="BI29" s="21">
        <v>2</v>
      </c>
      <c r="BJ29" s="21">
        <v>2</v>
      </c>
      <c r="BK29" s="21">
        <v>1</v>
      </c>
      <c r="BL29" s="21">
        <v>1</v>
      </c>
      <c r="BM29" s="21">
        <v>0</v>
      </c>
      <c r="BN29" s="16">
        <v>10509</v>
      </c>
      <c r="BO29" s="16">
        <v>6042</v>
      </c>
      <c r="BP29" s="16">
        <v>41108</v>
      </c>
      <c r="BQ29" s="16">
        <v>22114</v>
      </c>
      <c r="BR29" s="16">
        <v>22575</v>
      </c>
      <c r="BS29" s="16">
        <v>32905</v>
      </c>
      <c r="BT29" s="16">
        <v>65660</v>
      </c>
      <c r="BU29" s="16">
        <v>52624</v>
      </c>
      <c r="BV29" s="16">
        <v>42973</v>
      </c>
      <c r="BW29" s="16">
        <v>54384</v>
      </c>
      <c r="BX29" s="16">
        <v>89977</v>
      </c>
      <c r="BY29" s="16">
        <v>1367</v>
      </c>
      <c r="BZ29" s="16">
        <v>4036</v>
      </c>
      <c r="CA29" s="16">
        <v>9244</v>
      </c>
      <c r="CB29" s="1">
        <v>263</v>
      </c>
      <c r="CC29" s="1">
        <v>14</v>
      </c>
      <c r="CD29" s="16">
        <v>2527</v>
      </c>
      <c r="CE29" s="16">
        <v>4437</v>
      </c>
      <c r="CF29" s="16">
        <v>1571</v>
      </c>
      <c r="CG29" s="16">
        <v>14156</v>
      </c>
      <c r="CH29" s="1">
        <v>44</v>
      </c>
      <c r="CI29" s="1">
        <v>7</v>
      </c>
      <c r="CJ29" s="1">
        <v>30</v>
      </c>
      <c r="CK29" s="1">
        <v>4</v>
      </c>
      <c r="CL29" s="1">
        <v>26</v>
      </c>
      <c r="CM29" s="1">
        <v>24</v>
      </c>
      <c r="CN29" s="1">
        <v>75</v>
      </c>
      <c r="CO29" s="1">
        <v>603</v>
      </c>
      <c r="CP29" s="16">
        <v>297038</v>
      </c>
      <c r="CQ29" s="16">
        <v>69453</v>
      </c>
      <c r="CR29" s="16">
        <v>7875</v>
      </c>
      <c r="CS29" s="16">
        <v>1626</v>
      </c>
      <c r="CT29" s="16">
        <v>40710</v>
      </c>
      <c r="CU29" s="16">
        <v>94419</v>
      </c>
      <c r="CV29" s="1">
        <v>30</v>
      </c>
      <c r="CW29" s="1">
        <v>276</v>
      </c>
      <c r="CX29" s="16">
        <v>92709</v>
      </c>
      <c r="CY29" s="1">
        <v>739</v>
      </c>
      <c r="CZ29" s="16">
        <v>2026</v>
      </c>
      <c r="DA29" s="16">
        <v>10679</v>
      </c>
      <c r="DB29" s="18">
        <v>9.3699999999999992</v>
      </c>
      <c r="DC29" s="1" t="s">
        <v>134</v>
      </c>
    </row>
    <row r="30" spans="1:107" ht="12.75" x14ac:dyDescent="0.2">
      <c r="A30" s="1" t="s">
        <v>181</v>
      </c>
      <c r="B30" s="1" t="s">
        <v>182</v>
      </c>
      <c r="C30" s="1" t="s">
        <v>181</v>
      </c>
      <c r="D30" s="1" t="s">
        <v>193</v>
      </c>
      <c r="E30" s="1" t="s">
        <v>194</v>
      </c>
      <c r="F30" s="1" t="s">
        <v>193</v>
      </c>
      <c r="G30" s="1">
        <v>16</v>
      </c>
      <c r="H30" s="1">
        <v>231</v>
      </c>
      <c r="I30" s="1">
        <v>13</v>
      </c>
      <c r="J30" s="16">
        <v>213350</v>
      </c>
      <c r="K30" s="17">
        <v>0.36599999999999999</v>
      </c>
      <c r="L30" s="16">
        <v>61863</v>
      </c>
      <c r="M30" s="18">
        <v>2328.89</v>
      </c>
      <c r="N30" s="1">
        <v>92</v>
      </c>
      <c r="O30" s="17">
        <v>0.4</v>
      </c>
      <c r="P30" s="16">
        <v>4770</v>
      </c>
      <c r="Q30" s="16">
        <f t="shared" si="0"/>
        <v>22357628.310288258</v>
      </c>
      <c r="R30" s="19">
        <v>0.33</v>
      </c>
      <c r="S30" s="16" t="s">
        <v>2468</v>
      </c>
      <c r="T30" s="19">
        <v>0.81</v>
      </c>
      <c r="U30" s="18" t="e">
        <f t="shared" si="1"/>
        <v>#VALUE!</v>
      </c>
      <c r="V30" s="16" t="str">
        <f>IF(N30&gt;'Clustering (Gov City)'!$C$4,'Clustering (Gov City)'!$B$3,IF(N30&gt;'Clustering (Gov City)'!$H$4,'Clustering (Gov City)'!$G$3,IF(N30&gt;'Clustering (Gov City)'!$M$4,'Clustering (Gov City)'!$L$3,'Clustering (Gov City)'!$Q$3)))</f>
        <v>SUPER LOW</v>
      </c>
      <c r="W30" s="16" t="str">
        <f>IF(Q30&gt;'Clustering (Gov City)'!$C$24,'Clustering (Gov City)'!$B$23,IF(Q30&gt;'Clustering (Gov City)'!$H$24,'Clustering (Gov City)'!$G$23,IF(Q30&gt;'Clustering (Gov City)'!$M$24,'Clustering (Gov City)'!$L$23,'Clustering (Gov City)'!$Q$23)))</f>
        <v>SUPER LOW</v>
      </c>
      <c r="X30" s="20">
        <v>0.57599999999999996</v>
      </c>
      <c r="Y30" s="16" t="s">
        <v>151</v>
      </c>
      <c r="Z30" s="16">
        <v>1293</v>
      </c>
      <c r="AA30" s="1">
        <v>251</v>
      </c>
      <c r="AB30" s="16">
        <v>177419</v>
      </c>
      <c r="AC30" s="16">
        <v>147458</v>
      </c>
      <c r="AD30" s="16">
        <v>12892</v>
      </c>
      <c r="AE30" s="16">
        <v>182598</v>
      </c>
      <c r="AF30" s="16">
        <v>15740</v>
      </c>
      <c r="AG30" s="1">
        <v>6</v>
      </c>
      <c r="AH30" s="1">
        <v>66</v>
      </c>
      <c r="AI30" s="1">
        <v>3</v>
      </c>
      <c r="AJ30" s="16">
        <v>2045</v>
      </c>
      <c r="AK30" s="16">
        <v>106100</v>
      </c>
      <c r="AL30" s="16">
        <v>107250</v>
      </c>
      <c r="AM30" s="16">
        <v>117850</v>
      </c>
      <c r="AN30" s="16">
        <v>83409</v>
      </c>
      <c r="AO30" s="1">
        <v>268</v>
      </c>
      <c r="AP30" s="16">
        <v>11823</v>
      </c>
      <c r="AQ30" s="16">
        <v>13853</v>
      </c>
      <c r="AR30" s="16">
        <v>21463</v>
      </c>
      <c r="AS30" s="16">
        <v>23479</v>
      </c>
      <c r="AT30" s="16">
        <v>23233</v>
      </c>
      <c r="AU30" s="16">
        <v>17943</v>
      </c>
      <c r="AV30" s="16">
        <v>14627</v>
      </c>
      <c r="AW30" s="16">
        <v>13702</v>
      </c>
      <c r="AX30" s="16">
        <v>15289</v>
      </c>
      <c r="AY30" s="16">
        <v>13829</v>
      </c>
      <c r="AZ30" s="16">
        <v>12375</v>
      </c>
      <c r="BA30" s="16">
        <v>10734</v>
      </c>
      <c r="BB30" s="16">
        <v>9171</v>
      </c>
      <c r="BC30" s="16">
        <v>7707</v>
      </c>
      <c r="BD30" s="16">
        <v>6182</v>
      </c>
      <c r="BE30" s="16">
        <v>4122</v>
      </c>
      <c r="BF30" s="16">
        <v>5641</v>
      </c>
      <c r="BG30" s="16">
        <v>3269</v>
      </c>
      <c r="BH30" s="16">
        <v>205042</v>
      </c>
      <c r="BI30" s="21">
        <v>2</v>
      </c>
      <c r="BJ30" s="21">
        <v>2</v>
      </c>
      <c r="BK30" s="21">
        <v>2</v>
      </c>
      <c r="BL30" s="21">
        <v>1</v>
      </c>
      <c r="BM30" s="21">
        <v>0</v>
      </c>
      <c r="BN30" s="16">
        <v>6889</v>
      </c>
      <c r="BO30" s="16">
        <v>3792</v>
      </c>
      <c r="BP30" s="16">
        <v>26574</v>
      </c>
      <c r="BQ30" s="16">
        <v>14133</v>
      </c>
      <c r="BR30" s="16">
        <v>14327</v>
      </c>
      <c r="BS30" s="16">
        <v>21062</v>
      </c>
      <c r="BT30" s="16">
        <v>37978</v>
      </c>
      <c r="BU30" s="16">
        <v>29325</v>
      </c>
      <c r="BV30" s="16">
        <v>17533</v>
      </c>
      <c r="BW30" s="16">
        <v>31774</v>
      </c>
      <c r="BX30" s="16">
        <v>84003</v>
      </c>
      <c r="BY30" s="1">
        <v>794</v>
      </c>
      <c r="BZ30" s="16">
        <v>3803</v>
      </c>
      <c r="CA30" s="16">
        <v>7958</v>
      </c>
      <c r="CB30" s="1">
        <v>172</v>
      </c>
      <c r="CC30" s="1">
        <v>10</v>
      </c>
      <c r="CD30" s="16">
        <v>3286</v>
      </c>
      <c r="CE30" s="16">
        <v>4177</v>
      </c>
      <c r="CF30" s="16">
        <v>1700</v>
      </c>
      <c r="CG30" s="16">
        <v>13259</v>
      </c>
      <c r="CH30" s="1">
        <v>30</v>
      </c>
      <c r="CI30" s="1">
        <v>2</v>
      </c>
      <c r="CJ30" s="1">
        <v>20</v>
      </c>
      <c r="CK30" s="1">
        <v>44</v>
      </c>
      <c r="CL30" s="1">
        <v>94</v>
      </c>
      <c r="CM30" s="1">
        <v>175</v>
      </c>
      <c r="CN30" s="1">
        <v>301</v>
      </c>
      <c r="CO30" s="16">
        <v>1046</v>
      </c>
      <c r="CP30" s="16">
        <v>189216</v>
      </c>
      <c r="CQ30" s="16">
        <v>39409</v>
      </c>
      <c r="CR30" s="16">
        <v>5770</v>
      </c>
      <c r="CS30" s="1">
        <v>981</v>
      </c>
      <c r="CT30" s="16">
        <v>41450</v>
      </c>
      <c r="CU30" s="16">
        <v>54450</v>
      </c>
      <c r="CV30" s="1">
        <v>29</v>
      </c>
      <c r="CW30" s="1">
        <v>225</v>
      </c>
      <c r="CX30" s="16">
        <v>61933</v>
      </c>
      <c r="CY30" s="1">
        <v>499</v>
      </c>
      <c r="CZ30" s="16">
        <v>1153</v>
      </c>
      <c r="DA30" s="16">
        <v>7451</v>
      </c>
      <c r="DB30" s="18">
        <v>8.7100000000000009</v>
      </c>
      <c r="DC30" s="1" t="s">
        <v>134</v>
      </c>
    </row>
    <row r="31" spans="1:107" ht="12.75" x14ac:dyDescent="0.2">
      <c r="A31" s="1" t="s">
        <v>181</v>
      </c>
      <c r="B31" s="1" t="s">
        <v>182</v>
      </c>
      <c r="C31" s="1" t="s">
        <v>181</v>
      </c>
      <c r="D31" s="1" t="s">
        <v>195</v>
      </c>
      <c r="E31" s="1" t="s">
        <v>196</v>
      </c>
      <c r="F31" s="1" t="s">
        <v>195</v>
      </c>
      <c r="G31" s="1">
        <v>9</v>
      </c>
      <c r="H31" s="1">
        <v>75</v>
      </c>
      <c r="I31" s="1">
        <v>23</v>
      </c>
      <c r="J31" s="16">
        <v>505388</v>
      </c>
      <c r="K31" s="17">
        <v>0.70599999999999996</v>
      </c>
      <c r="L31" s="16">
        <v>141401</v>
      </c>
      <c r="M31" s="18">
        <v>2156.02</v>
      </c>
      <c r="N31" s="1">
        <v>234</v>
      </c>
      <c r="O31" s="17">
        <v>0.57999999999999996</v>
      </c>
      <c r="P31" s="16">
        <v>20046</v>
      </c>
      <c r="Q31" s="16">
        <f t="shared" si="0"/>
        <v>39664574.544706248</v>
      </c>
      <c r="R31" s="19">
        <v>0.18</v>
      </c>
      <c r="S31" s="16" t="s">
        <v>2468</v>
      </c>
      <c r="T31" s="19">
        <v>0.66200000000000003</v>
      </c>
      <c r="U31" s="18" t="e">
        <f t="shared" si="1"/>
        <v>#VALUE!</v>
      </c>
      <c r="V31" s="16" t="str">
        <f>IF(N31&gt;'Clustering (Gov City)'!$C$4,'Clustering (Gov City)'!$B$3,IF(N31&gt;'Clustering (Gov City)'!$H$4,'Clustering (Gov City)'!$G$3,IF(N31&gt;'Clustering (Gov City)'!$M$4,'Clustering (Gov City)'!$L$3,'Clustering (Gov City)'!$Q$3)))</f>
        <v>LOW</v>
      </c>
      <c r="W31" s="16" t="str">
        <f>IF(Q31&gt;'Clustering (Gov City)'!$C$24,'Clustering (Gov City)'!$B$23,IF(Q31&gt;'Clustering (Gov City)'!$H$24,'Clustering (Gov City)'!$G$23,IF(Q31&gt;'Clustering (Gov City)'!$M$24,'Clustering (Gov City)'!$L$23,'Clustering (Gov City)'!$Q$23)))</f>
        <v>LOW</v>
      </c>
      <c r="X31" s="20">
        <v>0.64839999999999998</v>
      </c>
      <c r="Y31" s="16" t="s">
        <v>151</v>
      </c>
      <c r="Z31" s="16">
        <v>2660</v>
      </c>
      <c r="AA31" s="1">
        <v>555</v>
      </c>
      <c r="AB31" s="16">
        <v>423441</v>
      </c>
      <c r="AC31" s="16">
        <v>354040</v>
      </c>
      <c r="AD31" s="16">
        <v>420210</v>
      </c>
      <c r="AE31" s="16">
        <v>69394</v>
      </c>
      <c r="AF31" s="16">
        <v>8312</v>
      </c>
      <c r="AG31" s="1">
        <v>17</v>
      </c>
      <c r="AH31" s="16">
        <v>7357</v>
      </c>
      <c r="AI31" s="1">
        <v>3</v>
      </c>
      <c r="AJ31" s="1">
        <v>95</v>
      </c>
      <c r="AK31" s="16">
        <v>256328</v>
      </c>
      <c r="AL31" s="16">
        <v>249060</v>
      </c>
      <c r="AM31" s="16">
        <v>261840</v>
      </c>
      <c r="AN31" s="16">
        <v>222185</v>
      </c>
      <c r="AO31" s="16">
        <v>4999</v>
      </c>
      <c r="AP31" s="16">
        <v>16364</v>
      </c>
      <c r="AQ31" s="16">
        <v>32726</v>
      </c>
      <c r="AR31" s="16">
        <v>49616</v>
      </c>
      <c r="AS31" s="16">
        <v>53425</v>
      </c>
      <c r="AT31" s="16">
        <v>52209</v>
      </c>
      <c r="AU31" s="16">
        <v>47269</v>
      </c>
      <c r="AV31" s="16">
        <v>42722</v>
      </c>
      <c r="AW31" s="16">
        <v>40125</v>
      </c>
      <c r="AX31" s="16">
        <v>40944</v>
      </c>
      <c r="AY31" s="16">
        <v>35496</v>
      </c>
      <c r="AZ31" s="16">
        <v>29910</v>
      </c>
      <c r="BA31" s="16">
        <v>24097</v>
      </c>
      <c r="BB31" s="16">
        <v>20150</v>
      </c>
      <c r="BC31" s="16">
        <v>15849</v>
      </c>
      <c r="BD31" s="16">
        <v>9829</v>
      </c>
      <c r="BE31" s="16">
        <v>4961</v>
      </c>
      <c r="BF31" s="16">
        <v>6060</v>
      </c>
      <c r="BG31" s="16">
        <v>7865</v>
      </c>
      <c r="BH31" s="16">
        <v>485396</v>
      </c>
      <c r="BI31" s="21">
        <v>2</v>
      </c>
      <c r="BJ31" s="21">
        <v>2</v>
      </c>
      <c r="BK31" s="21">
        <v>2</v>
      </c>
      <c r="BL31" s="21">
        <v>1</v>
      </c>
      <c r="BM31" s="21">
        <v>0</v>
      </c>
      <c r="BN31" s="16">
        <v>16395</v>
      </c>
      <c r="BO31" s="16">
        <v>8519</v>
      </c>
      <c r="BP31" s="16">
        <v>61201</v>
      </c>
      <c r="BQ31" s="16">
        <v>32167</v>
      </c>
      <c r="BR31" s="16">
        <v>31710</v>
      </c>
      <c r="BS31" s="16">
        <v>50917</v>
      </c>
      <c r="BT31" s="16">
        <v>107348</v>
      </c>
      <c r="BU31" s="16">
        <v>71621</v>
      </c>
      <c r="BV31" s="16">
        <v>96746</v>
      </c>
      <c r="BW31" s="16">
        <v>83819</v>
      </c>
      <c r="BX31" s="16">
        <v>121977</v>
      </c>
      <c r="BY31" s="16">
        <v>2131</v>
      </c>
      <c r="BZ31" s="16">
        <v>6567</v>
      </c>
      <c r="CA31" s="16">
        <v>14657</v>
      </c>
      <c r="CB31" s="1">
        <v>521</v>
      </c>
      <c r="CC31" s="1">
        <v>1</v>
      </c>
      <c r="CD31" s="16">
        <v>11571</v>
      </c>
      <c r="CE31" s="16">
        <v>15523</v>
      </c>
      <c r="CF31" s="16">
        <v>5900</v>
      </c>
      <c r="CG31" s="16">
        <v>62678</v>
      </c>
      <c r="CH31" s="16">
        <v>3243</v>
      </c>
      <c r="CI31" s="1">
        <v>18</v>
      </c>
      <c r="CJ31" s="1">
        <v>180</v>
      </c>
      <c r="CK31" s="1">
        <v>16</v>
      </c>
      <c r="CL31" s="1">
        <v>128</v>
      </c>
      <c r="CM31" s="1">
        <v>157</v>
      </c>
      <c r="CN31" s="1">
        <v>675</v>
      </c>
      <c r="CO31" s="1">
        <v>734</v>
      </c>
      <c r="CP31" s="16">
        <v>404565</v>
      </c>
      <c r="CQ31" s="16">
        <v>119532</v>
      </c>
      <c r="CR31" s="16">
        <v>13224</v>
      </c>
      <c r="CS31" s="16">
        <v>3238</v>
      </c>
      <c r="CT31" s="16">
        <v>85264</v>
      </c>
      <c r="CU31" s="16">
        <v>43709</v>
      </c>
      <c r="CV31" s="16">
        <v>4051</v>
      </c>
      <c r="CW31" s="1">
        <v>147</v>
      </c>
      <c r="CX31" s="16">
        <v>128055</v>
      </c>
      <c r="CY31" s="16">
        <v>1540</v>
      </c>
      <c r="CZ31" s="16">
        <v>1964</v>
      </c>
      <c r="DA31" s="16">
        <v>104664</v>
      </c>
      <c r="DB31" s="18">
        <v>8.44</v>
      </c>
      <c r="DC31" s="1" t="s">
        <v>134</v>
      </c>
    </row>
    <row r="32" spans="1:107" ht="12.75" x14ac:dyDescent="0.2">
      <c r="A32" s="1" t="s">
        <v>181</v>
      </c>
      <c r="B32" s="1" t="s">
        <v>182</v>
      </c>
      <c r="C32" s="1" t="s">
        <v>181</v>
      </c>
      <c r="D32" s="1" t="s">
        <v>197</v>
      </c>
      <c r="E32" s="1" t="s">
        <v>198</v>
      </c>
      <c r="F32" s="1" t="s">
        <v>197</v>
      </c>
      <c r="G32" s="1">
        <v>25</v>
      </c>
      <c r="H32" s="1">
        <v>177</v>
      </c>
      <c r="I32" s="1">
        <v>27</v>
      </c>
      <c r="J32" s="16">
        <v>790133</v>
      </c>
      <c r="K32" s="17">
        <v>0.78800000000000003</v>
      </c>
      <c r="L32" s="16">
        <v>232347</v>
      </c>
      <c r="M32" s="18">
        <v>3702.21</v>
      </c>
      <c r="N32" s="1">
        <v>213</v>
      </c>
      <c r="O32" s="17">
        <v>0.56599999999999995</v>
      </c>
      <c r="P32" s="16">
        <v>22308</v>
      </c>
      <c r="Q32" s="16">
        <f t="shared" si="0"/>
        <v>28233221.495621622</v>
      </c>
      <c r="R32" s="19">
        <v>0.14799999999999999</v>
      </c>
      <c r="S32" s="16" t="s">
        <v>2468</v>
      </c>
      <c r="T32" s="19">
        <v>0.63800000000000001</v>
      </c>
      <c r="U32" s="18" t="e">
        <f t="shared" si="1"/>
        <v>#VALUE!</v>
      </c>
      <c r="V32" s="16" t="str">
        <f>IF(N32&gt;'Clustering (Gov City)'!$C$4,'Clustering (Gov City)'!$B$3,IF(N32&gt;'Clustering (Gov City)'!$H$4,'Clustering (Gov City)'!$G$3,IF(N32&gt;'Clustering (Gov City)'!$M$4,'Clustering (Gov City)'!$L$3,'Clustering (Gov City)'!$Q$3)))</f>
        <v>LOW</v>
      </c>
      <c r="W32" s="16" t="str">
        <f>IF(Q32&gt;'Clustering (Gov City)'!$C$24,'Clustering (Gov City)'!$B$23,IF(Q32&gt;'Clustering (Gov City)'!$H$24,'Clustering (Gov City)'!$G$23,IF(Q32&gt;'Clustering (Gov City)'!$M$24,'Clustering (Gov City)'!$L$23,'Clustering (Gov City)'!$Q$23)))</f>
        <v>LOW</v>
      </c>
      <c r="X32" s="20">
        <v>0.65390000000000004</v>
      </c>
      <c r="Y32" s="16" t="s">
        <v>151</v>
      </c>
      <c r="Z32" s="16">
        <v>4046</v>
      </c>
      <c r="AA32" s="1">
        <v>437</v>
      </c>
      <c r="AB32" s="16">
        <v>618340</v>
      </c>
      <c r="AC32" s="16">
        <v>558521</v>
      </c>
      <c r="AD32" s="16">
        <v>706793</v>
      </c>
      <c r="AE32" s="16">
        <v>69308</v>
      </c>
      <c r="AF32" s="16">
        <v>6261</v>
      </c>
      <c r="AG32" s="1">
        <v>118</v>
      </c>
      <c r="AH32" s="16">
        <v>7513</v>
      </c>
      <c r="AI32" s="1">
        <v>11</v>
      </c>
      <c r="AJ32" s="1">
        <v>129</v>
      </c>
      <c r="AK32" s="16">
        <v>400170</v>
      </c>
      <c r="AL32" s="16">
        <v>389963</v>
      </c>
      <c r="AM32" s="16">
        <v>394751</v>
      </c>
      <c r="AN32" s="16">
        <v>360756</v>
      </c>
      <c r="AO32" s="16">
        <v>8011</v>
      </c>
      <c r="AP32" s="16">
        <v>26615</v>
      </c>
      <c r="AQ32" s="16">
        <v>53388</v>
      </c>
      <c r="AR32" s="16">
        <v>75999</v>
      </c>
      <c r="AS32" s="16">
        <v>79184</v>
      </c>
      <c r="AT32" s="16">
        <v>76708</v>
      </c>
      <c r="AU32" s="16">
        <v>71852</v>
      </c>
      <c r="AV32" s="16">
        <v>64522</v>
      </c>
      <c r="AW32" s="16">
        <v>59139</v>
      </c>
      <c r="AX32" s="16">
        <v>62261</v>
      </c>
      <c r="AY32" s="16">
        <v>54961</v>
      </c>
      <c r="AZ32" s="16">
        <v>47430</v>
      </c>
      <c r="BA32" s="16">
        <v>41309</v>
      </c>
      <c r="BB32" s="16">
        <v>35671</v>
      </c>
      <c r="BC32" s="16">
        <v>29241</v>
      </c>
      <c r="BD32" s="16">
        <v>18097</v>
      </c>
      <c r="BE32" s="16">
        <v>8933</v>
      </c>
      <c r="BF32" s="16">
        <v>11438</v>
      </c>
      <c r="BG32" s="16">
        <v>12502</v>
      </c>
      <c r="BH32" s="16">
        <v>756516</v>
      </c>
      <c r="BI32" s="21">
        <v>2</v>
      </c>
      <c r="BJ32" s="21">
        <v>2</v>
      </c>
      <c r="BK32" s="21">
        <v>2</v>
      </c>
      <c r="BL32" s="21">
        <v>1</v>
      </c>
      <c r="BM32" s="21">
        <v>0</v>
      </c>
      <c r="BN32" s="16">
        <v>25579</v>
      </c>
      <c r="BO32" s="16">
        <v>13588</v>
      </c>
      <c r="BP32" s="16">
        <v>92442</v>
      </c>
      <c r="BQ32" s="16">
        <v>47814</v>
      </c>
      <c r="BR32" s="16">
        <v>46950</v>
      </c>
      <c r="BS32" s="16">
        <v>75475</v>
      </c>
      <c r="BT32" s="16">
        <v>211542</v>
      </c>
      <c r="BU32" s="16">
        <v>88039</v>
      </c>
      <c r="BV32" s="16">
        <v>172634</v>
      </c>
      <c r="BW32" s="16">
        <v>120052</v>
      </c>
      <c r="BX32" s="16">
        <v>168267</v>
      </c>
      <c r="BY32" s="16">
        <v>2997</v>
      </c>
      <c r="BZ32" s="16">
        <v>7755</v>
      </c>
      <c r="CA32" s="16">
        <v>18058</v>
      </c>
      <c r="CB32" s="1">
        <v>740</v>
      </c>
      <c r="CC32" s="1">
        <v>49</v>
      </c>
      <c r="CD32" s="16">
        <v>17755</v>
      </c>
      <c r="CE32" s="16">
        <v>8291</v>
      </c>
      <c r="CF32" s="16">
        <v>5514</v>
      </c>
      <c r="CG32" s="16">
        <v>42624</v>
      </c>
      <c r="CH32" s="1">
        <v>354</v>
      </c>
      <c r="CI32" s="1">
        <v>20</v>
      </c>
      <c r="CJ32" s="1">
        <v>95</v>
      </c>
      <c r="CK32" s="1">
        <v>27</v>
      </c>
      <c r="CL32" s="1">
        <v>99</v>
      </c>
      <c r="CM32" s="1">
        <v>210</v>
      </c>
      <c r="CN32" s="1">
        <v>348</v>
      </c>
      <c r="CO32" s="16">
        <v>1777</v>
      </c>
      <c r="CP32" s="16">
        <v>713019</v>
      </c>
      <c r="CQ32" s="16">
        <v>270257</v>
      </c>
      <c r="CR32" s="16">
        <v>19696</v>
      </c>
      <c r="CS32" s="16">
        <v>4923</v>
      </c>
      <c r="CT32" s="16">
        <v>175275</v>
      </c>
      <c r="CU32" s="16">
        <v>31886</v>
      </c>
      <c r="CV32" s="16">
        <v>8045</v>
      </c>
      <c r="CW32" s="1">
        <v>121</v>
      </c>
      <c r="CX32" s="16">
        <v>103208</v>
      </c>
      <c r="CY32" s="16">
        <v>1699</v>
      </c>
      <c r="CZ32" s="16">
        <v>3101</v>
      </c>
      <c r="DA32" s="16">
        <v>171922</v>
      </c>
      <c r="DB32" s="18">
        <v>9.0399999999999991</v>
      </c>
      <c r="DC32" s="1" t="s">
        <v>134</v>
      </c>
    </row>
    <row r="33" spans="1:107" ht="12.75" x14ac:dyDescent="0.2">
      <c r="A33" s="1" t="s">
        <v>181</v>
      </c>
      <c r="B33" s="1" t="s">
        <v>182</v>
      </c>
      <c r="C33" s="1" t="s">
        <v>181</v>
      </c>
      <c r="D33" s="1" t="s">
        <v>199</v>
      </c>
      <c r="E33" s="1" t="s">
        <v>200</v>
      </c>
      <c r="F33" s="1" t="s">
        <v>199</v>
      </c>
      <c r="G33" s="1">
        <v>32</v>
      </c>
      <c r="H33" s="1">
        <v>386</v>
      </c>
      <c r="I33" s="1">
        <v>27</v>
      </c>
      <c r="J33" s="16">
        <v>1038120</v>
      </c>
      <c r="K33" s="17">
        <v>0.84199999999999997</v>
      </c>
      <c r="L33" s="16">
        <v>315642</v>
      </c>
      <c r="M33" s="18">
        <v>4369</v>
      </c>
      <c r="N33" s="1">
        <v>238</v>
      </c>
      <c r="O33" s="17">
        <v>0.58199999999999996</v>
      </c>
      <c r="P33" s="16">
        <v>23508</v>
      </c>
      <c r="Q33" s="16">
        <f t="shared" si="0"/>
        <v>22644780.950179171</v>
      </c>
      <c r="R33" s="19">
        <v>0.05</v>
      </c>
      <c r="S33" s="16" t="s">
        <v>2468</v>
      </c>
      <c r="T33" s="19">
        <v>0.69</v>
      </c>
      <c r="U33" s="18" t="e">
        <f t="shared" si="1"/>
        <v>#VALUE!</v>
      </c>
      <c r="V33" s="16" t="str">
        <f>IF(N33&gt;'Clustering (Gov City)'!$C$4,'Clustering (Gov City)'!$B$3,IF(N33&gt;'Clustering (Gov City)'!$H$4,'Clustering (Gov City)'!$G$3,IF(N33&gt;'Clustering (Gov City)'!$M$4,'Clustering (Gov City)'!$L$3,'Clustering (Gov City)'!$Q$3)))</f>
        <v>LOW</v>
      </c>
      <c r="W33" s="16" t="str">
        <f>IF(Q33&gt;'Clustering (Gov City)'!$C$24,'Clustering (Gov City)'!$B$23,IF(Q33&gt;'Clustering (Gov City)'!$H$24,'Clustering (Gov City)'!$G$23,IF(Q33&gt;'Clustering (Gov City)'!$M$24,'Clustering (Gov City)'!$L$23,'Clustering (Gov City)'!$Q$23)))</f>
        <v>SUPER LOW</v>
      </c>
      <c r="X33" s="20">
        <v>0.6956</v>
      </c>
      <c r="Y33" s="16" t="s">
        <v>201</v>
      </c>
      <c r="Z33" s="16">
        <v>14269</v>
      </c>
      <c r="AA33" s="16">
        <v>1226</v>
      </c>
      <c r="AB33" s="16">
        <v>778613</v>
      </c>
      <c r="AC33" s="16">
        <v>767757</v>
      </c>
      <c r="AD33" s="16">
        <v>589684</v>
      </c>
      <c r="AE33" s="16">
        <v>386726</v>
      </c>
      <c r="AF33" s="16">
        <v>58478</v>
      </c>
      <c r="AG33" s="1">
        <v>210</v>
      </c>
      <c r="AH33" s="16">
        <v>2410</v>
      </c>
      <c r="AI33" s="1">
        <v>76</v>
      </c>
      <c r="AJ33" s="1">
        <v>536</v>
      </c>
      <c r="AK33" s="16">
        <v>521022</v>
      </c>
      <c r="AL33" s="16">
        <v>517098</v>
      </c>
      <c r="AM33" s="16">
        <v>534444</v>
      </c>
      <c r="AN33" s="16">
        <v>448276</v>
      </c>
      <c r="AO33" s="16">
        <v>6944</v>
      </c>
      <c r="AP33" s="16">
        <v>48456</v>
      </c>
      <c r="AQ33" s="16">
        <v>50395</v>
      </c>
      <c r="AR33" s="16">
        <v>87003</v>
      </c>
      <c r="AS33" s="16">
        <v>102673</v>
      </c>
      <c r="AT33" s="16">
        <v>99218</v>
      </c>
      <c r="AU33" s="16">
        <v>91201</v>
      </c>
      <c r="AV33" s="16">
        <v>83070</v>
      </c>
      <c r="AW33" s="16">
        <v>80402</v>
      </c>
      <c r="AX33" s="16">
        <v>82081</v>
      </c>
      <c r="AY33" s="16">
        <v>72402</v>
      </c>
      <c r="AZ33" s="16">
        <v>63945</v>
      </c>
      <c r="BA33" s="16">
        <v>57438</v>
      </c>
      <c r="BB33" s="16">
        <v>51189</v>
      </c>
      <c r="BC33" s="16">
        <v>44409</v>
      </c>
      <c r="BD33" s="16">
        <v>30866</v>
      </c>
      <c r="BE33" s="16">
        <v>17861</v>
      </c>
      <c r="BF33" s="16">
        <v>23967</v>
      </c>
      <c r="BG33" s="16">
        <v>11751</v>
      </c>
      <c r="BH33" s="16">
        <v>1009348</v>
      </c>
      <c r="BI33" s="21">
        <v>1</v>
      </c>
      <c r="BJ33" s="21">
        <v>1</v>
      </c>
      <c r="BK33" s="21">
        <v>1</v>
      </c>
      <c r="BL33" s="21">
        <v>1</v>
      </c>
      <c r="BM33" s="21">
        <v>0</v>
      </c>
      <c r="BN33" s="16">
        <v>25898</v>
      </c>
      <c r="BO33" s="16">
        <v>14934</v>
      </c>
      <c r="BP33" s="16">
        <v>108274</v>
      </c>
      <c r="BQ33" s="16">
        <v>62885</v>
      </c>
      <c r="BR33" s="16">
        <v>61365</v>
      </c>
      <c r="BS33" s="16">
        <v>96658</v>
      </c>
      <c r="BT33" s="16">
        <v>232267</v>
      </c>
      <c r="BU33" s="16">
        <v>129540</v>
      </c>
      <c r="BV33" s="16">
        <v>179474</v>
      </c>
      <c r="BW33" s="16">
        <v>176247</v>
      </c>
      <c r="BX33" s="16">
        <v>277778</v>
      </c>
      <c r="BY33" s="16">
        <v>5182</v>
      </c>
      <c r="BZ33" s="16">
        <v>13253</v>
      </c>
      <c r="CA33" s="16">
        <v>23615</v>
      </c>
      <c r="CB33" s="1">
        <v>681</v>
      </c>
      <c r="CC33" s="1">
        <v>83</v>
      </c>
      <c r="CD33" s="16">
        <v>37990</v>
      </c>
      <c r="CE33" s="16">
        <v>48600</v>
      </c>
      <c r="CF33" s="16">
        <v>24226</v>
      </c>
      <c r="CG33" s="16">
        <v>214139</v>
      </c>
      <c r="CH33" s="1">
        <v>369</v>
      </c>
      <c r="CI33" s="1">
        <v>101</v>
      </c>
      <c r="CJ33" s="1">
        <v>177</v>
      </c>
      <c r="CK33" s="1">
        <v>83</v>
      </c>
      <c r="CL33" s="1">
        <v>341</v>
      </c>
      <c r="CM33" s="1">
        <v>458</v>
      </c>
      <c r="CN33" s="1">
        <v>546</v>
      </c>
      <c r="CO33" s="16">
        <v>2151</v>
      </c>
      <c r="CP33" s="16">
        <v>708939</v>
      </c>
      <c r="CQ33" s="16">
        <v>309444</v>
      </c>
      <c r="CR33" s="16">
        <v>34603</v>
      </c>
      <c r="CS33" s="16">
        <v>5510</v>
      </c>
      <c r="CT33" s="16">
        <v>194629</v>
      </c>
      <c r="CU33" s="16">
        <v>146112</v>
      </c>
      <c r="CV33" s="1">
        <v>182</v>
      </c>
      <c r="CW33" s="1">
        <v>652</v>
      </c>
      <c r="CX33" s="16">
        <v>177420</v>
      </c>
      <c r="CY33" s="16">
        <v>2009</v>
      </c>
      <c r="CZ33" s="16">
        <v>11293</v>
      </c>
      <c r="DA33" s="16">
        <v>156266</v>
      </c>
      <c r="DB33" s="18">
        <v>8.4600000000000009</v>
      </c>
      <c r="DC33" s="1" t="s">
        <v>134</v>
      </c>
    </row>
    <row r="34" spans="1:107" ht="12.75" x14ac:dyDescent="0.2">
      <c r="A34" s="1" t="s">
        <v>181</v>
      </c>
      <c r="B34" s="1" t="s">
        <v>182</v>
      </c>
      <c r="C34" s="1" t="s">
        <v>181</v>
      </c>
      <c r="D34" s="1" t="s">
        <v>202</v>
      </c>
      <c r="E34" s="1" t="s">
        <v>203</v>
      </c>
      <c r="F34" s="1" t="s">
        <v>202</v>
      </c>
      <c r="G34" s="1">
        <v>15</v>
      </c>
      <c r="H34" s="1">
        <v>161</v>
      </c>
      <c r="I34" s="1">
        <v>8</v>
      </c>
      <c r="J34" s="16">
        <v>318616</v>
      </c>
      <c r="K34" s="17">
        <v>0.54</v>
      </c>
      <c r="L34" s="16">
        <v>85528</v>
      </c>
      <c r="M34" s="18">
        <v>1927.8</v>
      </c>
      <c r="N34" s="1">
        <v>165</v>
      </c>
      <c r="O34" s="17">
        <v>0.51200000000000001</v>
      </c>
      <c r="P34" s="16">
        <v>5688</v>
      </c>
      <c r="Q34" s="16">
        <f t="shared" si="0"/>
        <v>17852210.811760869</v>
      </c>
      <c r="R34" s="19">
        <v>2.8000000000000001E-2</v>
      </c>
      <c r="S34" s="16" t="s">
        <v>2468</v>
      </c>
      <c r="T34" s="19">
        <v>0.57199999999999995</v>
      </c>
      <c r="U34" s="18" t="e">
        <f t="shared" si="1"/>
        <v>#VALUE!</v>
      </c>
      <c r="V34" s="16" t="str">
        <f>IF(N34&gt;'Clustering (Gov City)'!$C$4,'Clustering (Gov City)'!$B$3,IF(N34&gt;'Clustering (Gov City)'!$H$4,'Clustering (Gov City)'!$G$3,IF(N34&gt;'Clustering (Gov City)'!$M$4,'Clustering (Gov City)'!$L$3,'Clustering (Gov City)'!$Q$3)))</f>
        <v>SUPER LOW</v>
      </c>
      <c r="W34" s="16" t="str">
        <f>IF(Q34&gt;'Clustering (Gov City)'!$C$24,'Clustering (Gov City)'!$B$23,IF(Q34&gt;'Clustering (Gov City)'!$H$24,'Clustering (Gov City)'!$G$23,IF(Q34&gt;'Clustering (Gov City)'!$M$24,'Clustering (Gov City)'!$L$23,'Clustering (Gov City)'!$Q$23)))</f>
        <v>SUPER LOW</v>
      </c>
      <c r="X34" s="20">
        <v>0.54600000000000004</v>
      </c>
      <c r="Y34" s="16" t="s">
        <v>151</v>
      </c>
      <c r="Z34" s="16">
        <v>2092</v>
      </c>
      <c r="AA34" s="1">
        <v>207</v>
      </c>
      <c r="AB34" s="16">
        <v>249570</v>
      </c>
      <c r="AC34" s="16">
        <v>220369</v>
      </c>
      <c r="AD34" s="16">
        <v>52051</v>
      </c>
      <c r="AE34" s="16">
        <v>229316</v>
      </c>
      <c r="AF34" s="16">
        <v>36927</v>
      </c>
      <c r="AG34" s="1">
        <v>7</v>
      </c>
      <c r="AH34" s="1">
        <v>308</v>
      </c>
      <c r="AI34" s="1">
        <v>0</v>
      </c>
      <c r="AJ34" s="1">
        <v>7</v>
      </c>
      <c r="AK34" s="16">
        <v>159193</v>
      </c>
      <c r="AL34" s="16">
        <v>159423</v>
      </c>
      <c r="AM34" s="16">
        <v>178022</v>
      </c>
      <c r="AN34" s="16">
        <v>123481</v>
      </c>
      <c r="AO34" s="1">
        <v>555</v>
      </c>
      <c r="AP34" s="16">
        <v>16558</v>
      </c>
      <c r="AQ34" s="16">
        <v>19725</v>
      </c>
      <c r="AR34" s="16">
        <v>32057</v>
      </c>
      <c r="AS34" s="16">
        <v>35976</v>
      </c>
      <c r="AT34" s="16">
        <v>35133</v>
      </c>
      <c r="AU34" s="16">
        <v>30731</v>
      </c>
      <c r="AV34" s="16">
        <v>24223</v>
      </c>
      <c r="AW34" s="16">
        <v>21589</v>
      </c>
      <c r="AX34" s="16">
        <v>21239</v>
      </c>
      <c r="AY34" s="16">
        <v>20112</v>
      </c>
      <c r="AZ34" s="16">
        <v>17318</v>
      </c>
      <c r="BA34" s="16">
        <v>15439</v>
      </c>
      <c r="BB34" s="16">
        <v>13799</v>
      </c>
      <c r="BC34" s="16">
        <v>12050</v>
      </c>
      <c r="BD34" s="16">
        <v>8525</v>
      </c>
      <c r="BE34" s="16">
        <v>4690</v>
      </c>
      <c r="BF34" s="16">
        <v>6010</v>
      </c>
      <c r="BG34" s="16">
        <v>4624</v>
      </c>
      <c r="BH34" s="16">
        <v>306917</v>
      </c>
      <c r="BI34" s="21">
        <v>2</v>
      </c>
      <c r="BJ34" s="21">
        <v>2</v>
      </c>
      <c r="BK34" s="21">
        <v>1</v>
      </c>
      <c r="BL34" s="21">
        <v>1</v>
      </c>
      <c r="BM34" s="21">
        <v>0</v>
      </c>
      <c r="BN34" s="16">
        <v>9879</v>
      </c>
      <c r="BO34" s="16">
        <v>5617</v>
      </c>
      <c r="BP34" s="16">
        <v>39619</v>
      </c>
      <c r="BQ34" s="16">
        <v>21786</v>
      </c>
      <c r="BR34" s="16">
        <v>21763</v>
      </c>
      <c r="BS34" s="16">
        <v>33413</v>
      </c>
      <c r="BT34" s="16">
        <v>95836</v>
      </c>
      <c r="BU34" s="16">
        <v>44997</v>
      </c>
      <c r="BV34" s="16">
        <v>48483</v>
      </c>
      <c r="BW34" s="16">
        <v>53125</v>
      </c>
      <c r="BX34" s="16">
        <v>63042</v>
      </c>
      <c r="BY34" s="16">
        <v>2272</v>
      </c>
      <c r="BZ34" s="16">
        <v>3670</v>
      </c>
      <c r="CA34" s="16">
        <v>6946</v>
      </c>
      <c r="CB34" s="1">
        <v>240</v>
      </c>
      <c r="CC34" s="1">
        <v>5</v>
      </c>
      <c r="CD34" s="16">
        <v>10226</v>
      </c>
      <c r="CE34" s="16">
        <v>13662</v>
      </c>
      <c r="CF34" s="16">
        <v>4932</v>
      </c>
      <c r="CG34" s="16">
        <v>66751</v>
      </c>
      <c r="CH34" s="1">
        <v>249</v>
      </c>
      <c r="CI34" s="1">
        <v>17</v>
      </c>
      <c r="CJ34" s="1">
        <v>305</v>
      </c>
      <c r="CK34" s="1">
        <v>30</v>
      </c>
      <c r="CL34" s="1">
        <v>174</v>
      </c>
      <c r="CM34" s="1">
        <v>107</v>
      </c>
      <c r="CN34" s="1">
        <v>459</v>
      </c>
      <c r="CO34" s="1">
        <v>699</v>
      </c>
      <c r="CP34" s="16">
        <v>221005</v>
      </c>
      <c r="CQ34" s="16">
        <v>107028</v>
      </c>
      <c r="CR34" s="16">
        <v>6912</v>
      </c>
      <c r="CS34" s="16">
        <v>1529</v>
      </c>
      <c r="CT34" s="16">
        <v>31720</v>
      </c>
      <c r="CU34" s="16">
        <v>100281</v>
      </c>
      <c r="CV34" s="1">
        <v>39</v>
      </c>
      <c r="CW34" s="1">
        <v>279</v>
      </c>
      <c r="CX34" s="16">
        <v>60189</v>
      </c>
      <c r="CY34" s="1">
        <v>504</v>
      </c>
      <c r="CZ34" s="16">
        <v>1064</v>
      </c>
      <c r="DA34" s="16">
        <v>9071</v>
      </c>
      <c r="DB34" s="18">
        <v>8.0399999999999991</v>
      </c>
      <c r="DC34" s="1" t="s">
        <v>134</v>
      </c>
    </row>
    <row r="35" spans="1:107" ht="12.75" x14ac:dyDescent="0.2">
      <c r="A35" s="1" t="s">
        <v>181</v>
      </c>
      <c r="B35" s="1" t="s">
        <v>182</v>
      </c>
      <c r="C35" s="1" t="s">
        <v>181</v>
      </c>
      <c r="D35" s="1" t="s">
        <v>204</v>
      </c>
      <c r="E35" s="1" t="s">
        <v>205</v>
      </c>
      <c r="F35" s="1" t="s">
        <v>204</v>
      </c>
      <c r="G35" s="1">
        <v>17</v>
      </c>
      <c r="H35" s="1">
        <v>259</v>
      </c>
      <c r="I35" s="1">
        <v>10</v>
      </c>
      <c r="J35" s="16">
        <v>409280</v>
      </c>
      <c r="K35" s="17">
        <v>0.63200000000000001</v>
      </c>
      <c r="L35" s="16">
        <v>129226</v>
      </c>
      <c r="M35" s="18">
        <v>2127</v>
      </c>
      <c r="N35" s="1">
        <v>192</v>
      </c>
      <c r="O35" s="17">
        <v>0.54</v>
      </c>
      <c r="P35" s="16">
        <v>12495</v>
      </c>
      <c r="Q35" s="16">
        <f t="shared" si="0"/>
        <v>30529222.04847537</v>
      </c>
      <c r="R35" s="19">
        <v>0.17199999999999999</v>
      </c>
      <c r="S35" s="16" t="s">
        <v>2468</v>
      </c>
      <c r="T35" s="19">
        <v>0.83399999999999996</v>
      </c>
      <c r="U35" s="18" t="e">
        <f t="shared" si="1"/>
        <v>#VALUE!</v>
      </c>
      <c r="V35" s="16" t="str">
        <f>IF(N35&gt;'Clustering (Gov City)'!$C$4,'Clustering (Gov City)'!$B$3,IF(N35&gt;'Clustering (Gov City)'!$H$4,'Clustering (Gov City)'!$G$3,IF(N35&gt;'Clustering (Gov City)'!$M$4,'Clustering (Gov City)'!$L$3,'Clustering (Gov City)'!$Q$3)))</f>
        <v>SUPER LOW</v>
      </c>
      <c r="W35" s="16" t="str">
        <f>IF(Q35&gt;'Clustering (Gov City)'!$C$24,'Clustering (Gov City)'!$B$23,IF(Q35&gt;'Clustering (Gov City)'!$H$24,'Clustering (Gov City)'!$G$23,IF(Q35&gt;'Clustering (Gov City)'!$M$24,'Clustering (Gov City)'!$L$23,'Clustering (Gov City)'!$Q$23)))</f>
        <v>LOW</v>
      </c>
      <c r="X35" s="20">
        <v>0.69530000000000003</v>
      </c>
      <c r="Y35" s="16" t="s">
        <v>201</v>
      </c>
      <c r="Z35" s="16">
        <v>2370</v>
      </c>
      <c r="AA35" s="1">
        <v>171</v>
      </c>
      <c r="AB35" s="16">
        <v>350421</v>
      </c>
      <c r="AC35" s="16">
        <v>299783</v>
      </c>
      <c r="AD35" s="16">
        <v>108905</v>
      </c>
      <c r="AE35" s="16">
        <v>236677</v>
      </c>
      <c r="AF35" s="16">
        <v>61215</v>
      </c>
      <c r="AG35" s="1">
        <v>100</v>
      </c>
      <c r="AH35" s="16">
        <v>1586</v>
      </c>
      <c r="AI35" s="1">
        <v>9</v>
      </c>
      <c r="AJ35" s="1">
        <v>788</v>
      </c>
      <c r="AK35" s="16">
        <v>202305</v>
      </c>
      <c r="AL35" s="16">
        <v>206975</v>
      </c>
      <c r="AM35" s="16">
        <v>201385</v>
      </c>
      <c r="AN35" s="16">
        <v>183724</v>
      </c>
      <c r="AO35" s="16">
        <v>3919</v>
      </c>
      <c r="AP35" s="16">
        <v>20252</v>
      </c>
      <c r="AQ35" s="16">
        <v>20059</v>
      </c>
      <c r="AR35" s="16">
        <v>36698</v>
      </c>
      <c r="AS35" s="16">
        <v>40467</v>
      </c>
      <c r="AT35" s="16">
        <v>40124</v>
      </c>
      <c r="AU35" s="16">
        <v>36459</v>
      </c>
      <c r="AV35" s="16">
        <v>32213</v>
      </c>
      <c r="AW35" s="16">
        <v>29607</v>
      </c>
      <c r="AX35" s="16">
        <v>31182</v>
      </c>
      <c r="AY35" s="16">
        <v>29600</v>
      </c>
      <c r="AZ35" s="16">
        <v>27565</v>
      </c>
      <c r="BA35" s="16">
        <v>23621</v>
      </c>
      <c r="BB35" s="16">
        <v>18933</v>
      </c>
      <c r="BC35" s="16">
        <v>15147</v>
      </c>
      <c r="BD35" s="16">
        <v>10663</v>
      </c>
      <c r="BE35" s="16">
        <v>6599</v>
      </c>
      <c r="BF35" s="16">
        <v>10343</v>
      </c>
      <c r="BG35" s="16">
        <v>4587</v>
      </c>
      <c r="BH35" s="16">
        <v>398335</v>
      </c>
      <c r="BI35" s="21">
        <v>2</v>
      </c>
      <c r="BJ35" s="21">
        <v>1</v>
      </c>
      <c r="BK35" s="21">
        <v>1</v>
      </c>
      <c r="BL35" s="21">
        <v>1</v>
      </c>
      <c r="BM35" s="21">
        <v>0</v>
      </c>
      <c r="BN35" s="16">
        <v>10543</v>
      </c>
      <c r="BO35" s="16">
        <v>6310</v>
      </c>
      <c r="BP35" s="16">
        <v>45360</v>
      </c>
      <c r="BQ35" s="16">
        <v>24473</v>
      </c>
      <c r="BR35" s="16">
        <v>24861</v>
      </c>
      <c r="BS35" s="16">
        <v>38615</v>
      </c>
      <c r="BT35" s="16">
        <v>73045</v>
      </c>
      <c r="BU35" s="16">
        <v>54977</v>
      </c>
      <c r="BV35" s="16">
        <v>63576</v>
      </c>
      <c r="BW35" s="16">
        <v>68984</v>
      </c>
      <c r="BX35" s="16">
        <v>123196</v>
      </c>
      <c r="BY35" s="16">
        <v>2799</v>
      </c>
      <c r="BZ35" s="16">
        <v>7141</v>
      </c>
      <c r="CA35" s="16">
        <v>15030</v>
      </c>
      <c r="CB35" s="1">
        <v>504</v>
      </c>
      <c r="CC35" s="1">
        <v>28</v>
      </c>
      <c r="CD35" s="16">
        <v>35574</v>
      </c>
      <c r="CE35" s="16">
        <v>10570</v>
      </c>
      <c r="CF35" s="16">
        <v>6151</v>
      </c>
      <c r="CG35" s="16">
        <v>25913</v>
      </c>
      <c r="CH35" s="1">
        <v>132</v>
      </c>
      <c r="CI35" s="1">
        <v>33</v>
      </c>
      <c r="CJ35" s="1">
        <v>89</v>
      </c>
      <c r="CK35" s="1">
        <v>52</v>
      </c>
      <c r="CL35" s="1">
        <v>100</v>
      </c>
      <c r="CM35" s="1">
        <v>216</v>
      </c>
      <c r="CN35" s="1">
        <v>210</v>
      </c>
      <c r="CO35" s="1">
        <v>463</v>
      </c>
      <c r="CP35" s="16">
        <v>329777</v>
      </c>
      <c r="CQ35" s="16">
        <v>76495</v>
      </c>
      <c r="CR35" s="16">
        <v>8848</v>
      </c>
      <c r="CS35" s="16">
        <v>1448</v>
      </c>
      <c r="CT35" s="16">
        <v>82390</v>
      </c>
      <c r="CU35" s="16">
        <v>125778</v>
      </c>
      <c r="CV35" s="1">
        <v>28</v>
      </c>
      <c r="CW35" s="1">
        <v>477</v>
      </c>
      <c r="CX35" s="16">
        <v>100961</v>
      </c>
      <c r="CY35" s="1">
        <v>521</v>
      </c>
      <c r="CZ35" s="16">
        <v>2147</v>
      </c>
      <c r="DA35" s="16">
        <v>10187</v>
      </c>
      <c r="DB35" s="18">
        <v>8.6999999999999993</v>
      </c>
      <c r="DC35" s="1" t="s">
        <v>134</v>
      </c>
    </row>
    <row r="36" spans="1:107" ht="12.75" x14ac:dyDescent="0.2">
      <c r="A36" s="1" t="s">
        <v>181</v>
      </c>
      <c r="B36" s="1" t="s">
        <v>182</v>
      </c>
      <c r="C36" s="1" t="s">
        <v>181</v>
      </c>
      <c r="D36" s="1" t="s">
        <v>206</v>
      </c>
      <c r="E36" s="1" t="s">
        <v>207</v>
      </c>
      <c r="F36" s="1" t="s">
        <v>206</v>
      </c>
      <c r="G36" s="1">
        <v>22</v>
      </c>
      <c r="H36" s="1">
        <v>380</v>
      </c>
      <c r="I36" s="1">
        <v>14</v>
      </c>
      <c r="J36" s="16">
        <v>1940767</v>
      </c>
      <c r="K36" s="17">
        <v>0.96</v>
      </c>
      <c r="L36" s="16">
        <v>590955</v>
      </c>
      <c r="M36" s="18">
        <v>2241.6799999999998</v>
      </c>
      <c r="N36" s="1">
        <v>866</v>
      </c>
      <c r="O36" s="17">
        <v>0.74199999999999999</v>
      </c>
      <c r="P36" s="16">
        <v>61840</v>
      </c>
      <c r="Q36" s="16">
        <f t="shared" si="0"/>
        <v>31863691.004638884</v>
      </c>
      <c r="R36" s="19">
        <v>1.6E-2</v>
      </c>
      <c r="S36" s="16" t="s">
        <v>2468</v>
      </c>
      <c r="T36" s="19">
        <v>0.91600000000000004</v>
      </c>
      <c r="U36" s="18" t="e">
        <f t="shared" si="1"/>
        <v>#VALUE!</v>
      </c>
      <c r="V36" s="16" t="str">
        <f>IF(N36&gt;'Clustering (Gov City)'!$C$4,'Clustering (Gov City)'!$B$3,IF(N36&gt;'Clustering (Gov City)'!$H$4,'Clustering (Gov City)'!$G$3,IF(N36&gt;'Clustering (Gov City)'!$M$4,'Clustering (Gov City)'!$L$3,'Clustering (Gov City)'!$Q$3)))</f>
        <v>LOW</v>
      </c>
      <c r="W36" s="16" t="str">
        <f>IF(Q36&gt;'Clustering (Gov City)'!$C$24,'Clustering (Gov City)'!$B$23,IF(Q36&gt;'Clustering (Gov City)'!$H$24,'Clustering (Gov City)'!$G$23,IF(Q36&gt;'Clustering (Gov City)'!$M$24,'Clustering (Gov City)'!$L$23,'Clustering (Gov City)'!$Q$23)))</f>
        <v>LOW</v>
      </c>
      <c r="X36" s="20">
        <v>0.83430000000000004</v>
      </c>
      <c r="Y36" s="16" t="s">
        <v>172</v>
      </c>
      <c r="Z36" s="16">
        <v>2877</v>
      </c>
      <c r="AA36" s="1">
        <v>718</v>
      </c>
      <c r="AB36" s="16">
        <v>1591551</v>
      </c>
      <c r="AC36" s="16">
        <v>1370511</v>
      </c>
      <c r="AD36" s="16">
        <v>1520598</v>
      </c>
      <c r="AE36" s="16">
        <v>324476</v>
      </c>
      <c r="AF36" s="16">
        <v>54241</v>
      </c>
      <c r="AG36" s="16">
        <v>2796</v>
      </c>
      <c r="AH36" s="16">
        <v>38278</v>
      </c>
      <c r="AI36" s="1">
        <v>149</v>
      </c>
      <c r="AJ36" s="1">
        <v>229</v>
      </c>
      <c r="AK36" s="16">
        <v>973669</v>
      </c>
      <c r="AL36" s="16">
        <v>967098</v>
      </c>
      <c r="AM36" s="16">
        <v>939064</v>
      </c>
      <c r="AN36" s="16">
        <v>907913</v>
      </c>
      <c r="AO36" s="16">
        <v>17155</v>
      </c>
      <c r="AP36" s="16">
        <v>76635</v>
      </c>
      <c r="AQ36" s="16">
        <v>124930</v>
      </c>
      <c r="AR36" s="16">
        <v>193390</v>
      </c>
      <c r="AS36" s="16">
        <v>196553</v>
      </c>
      <c r="AT36" s="16">
        <v>143665</v>
      </c>
      <c r="AU36" s="16">
        <v>168651</v>
      </c>
      <c r="AV36" s="16">
        <v>162262</v>
      </c>
      <c r="AW36" s="16">
        <v>153320</v>
      </c>
      <c r="AX36" s="16">
        <v>158603</v>
      </c>
      <c r="AY36" s="16">
        <v>144607</v>
      </c>
      <c r="AZ36" s="16">
        <v>129166</v>
      </c>
      <c r="BA36" s="16">
        <v>112142</v>
      </c>
      <c r="BB36" s="16">
        <v>91530</v>
      </c>
      <c r="BC36" s="16">
        <v>71093</v>
      </c>
      <c r="BD36" s="16">
        <v>44627</v>
      </c>
      <c r="BE36" s="16">
        <v>22368</v>
      </c>
      <c r="BF36" s="16">
        <v>23860</v>
      </c>
      <c r="BG36" s="16">
        <v>29481</v>
      </c>
      <c r="BH36" s="16">
        <v>1865948</v>
      </c>
      <c r="BI36" s="21">
        <v>2</v>
      </c>
      <c r="BJ36" s="21">
        <v>2</v>
      </c>
      <c r="BK36" s="21">
        <v>2</v>
      </c>
      <c r="BL36" s="21">
        <v>1</v>
      </c>
      <c r="BM36" s="21">
        <v>0</v>
      </c>
      <c r="BN36" s="16">
        <v>62628</v>
      </c>
      <c r="BO36" s="16">
        <v>33659</v>
      </c>
      <c r="BP36" s="16">
        <v>233411</v>
      </c>
      <c r="BQ36" s="16">
        <v>119487</v>
      </c>
      <c r="BR36" s="16">
        <v>93295</v>
      </c>
      <c r="BS36" s="16">
        <v>157909</v>
      </c>
      <c r="BT36" s="16">
        <v>412623</v>
      </c>
      <c r="BU36" s="16">
        <v>210716</v>
      </c>
      <c r="BV36" s="16">
        <v>261279</v>
      </c>
      <c r="BW36" s="16">
        <v>315191</v>
      </c>
      <c r="BX36" s="16">
        <v>641264</v>
      </c>
      <c r="BY36" s="16">
        <v>3913</v>
      </c>
      <c r="BZ36" s="16">
        <v>24554</v>
      </c>
      <c r="CA36" s="16">
        <v>66903</v>
      </c>
      <c r="CB36" s="16">
        <v>4092</v>
      </c>
      <c r="CC36" s="1">
        <v>232</v>
      </c>
      <c r="CD36" s="16">
        <v>37190</v>
      </c>
      <c r="CE36" s="16">
        <v>49893</v>
      </c>
      <c r="CF36" s="16">
        <v>20892</v>
      </c>
      <c r="CG36" s="16">
        <v>159912</v>
      </c>
      <c r="CH36" s="1">
        <v>412</v>
      </c>
      <c r="CI36" s="1">
        <v>25</v>
      </c>
      <c r="CJ36" s="1">
        <v>262</v>
      </c>
      <c r="CK36" s="1">
        <v>52</v>
      </c>
      <c r="CL36" s="1">
        <v>228</v>
      </c>
      <c r="CM36" s="1">
        <v>191</v>
      </c>
      <c r="CN36" s="1">
        <v>700</v>
      </c>
      <c r="CO36" s="16">
        <v>2226</v>
      </c>
      <c r="CP36" s="16">
        <v>1668784</v>
      </c>
      <c r="CQ36" s="16">
        <v>510290</v>
      </c>
      <c r="CR36" s="16">
        <v>40108</v>
      </c>
      <c r="CS36" s="16">
        <v>13619</v>
      </c>
      <c r="CT36" s="16">
        <v>476358</v>
      </c>
      <c r="CU36" s="16">
        <v>74505</v>
      </c>
      <c r="CV36" s="16">
        <v>5041</v>
      </c>
      <c r="CW36" s="1">
        <v>623</v>
      </c>
      <c r="CX36" s="16">
        <v>371587</v>
      </c>
      <c r="CY36" s="16">
        <v>3548</v>
      </c>
      <c r="CZ36" s="16">
        <v>9221</v>
      </c>
      <c r="DA36" s="16">
        <v>435867</v>
      </c>
      <c r="DB36" s="18">
        <v>3.88</v>
      </c>
      <c r="DC36" s="1" t="s">
        <v>134</v>
      </c>
    </row>
    <row r="37" spans="1:107" ht="12.75" x14ac:dyDescent="0.2">
      <c r="A37" s="1" t="s">
        <v>181</v>
      </c>
      <c r="B37" s="1" t="s">
        <v>182</v>
      </c>
      <c r="C37" s="1" t="s">
        <v>181</v>
      </c>
      <c r="D37" s="1" t="s">
        <v>208</v>
      </c>
      <c r="E37" s="1" t="s">
        <v>209</v>
      </c>
      <c r="F37" s="1" t="s">
        <v>208</v>
      </c>
      <c r="G37" s="1">
        <v>23</v>
      </c>
      <c r="H37" s="1">
        <v>240</v>
      </c>
      <c r="I37" s="1">
        <v>37</v>
      </c>
      <c r="J37" s="16">
        <v>1057605</v>
      </c>
      <c r="K37" s="17">
        <v>0.84799999999999998</v>
      </c>
      <c r="L37" s="16">
        <v>340151</v>
      </c>
      <c r="M37" s="18">
        <v>6262</v>
      </c>
      <c r="N37" s="1">
        <v>169</v>
      </c>
      <c r="O37" s="17">
        <v>0.51800000000000002</v>
      </c>
      <c r="P37" s="16">
        <v>25534</v>
      </c>
      <c r="Q37" s="16">
        <f t="shared" si="0"/>
        <v>24143229.277471267</v>
      </c>
      <c r="R37" s="19">
        <v>6.4000000000000001E-2</v>
      </c>
      <c r="S37" s="16" t="s">
        <v>2468</v>
      </c>
      <c r="T37" s="19">
        <v>0.65600000000000003</v>
      </c>
      <c r="U37" s="18" t="e">
        <f t="shared" si="1"/>
        <v>#VALUE!</v>
      </c>
      <c r="V37" s="16" t="str">
        <f>IF(N37&gt;'Clustering (Gov City)'!$C$4,'Clustering (Gov City)'!$B$3,IF(N37&gt;'Clustering (Gov City)'!$H$4,'Clustering (Gov City)'!$G$3,IF(N37&gt;'Clustering (Gov City)'!$M$4,'Clustering (Gov City)'!$L$3,'Clustering (Gov City)'!$Q$3)))</f>
        <v>SUPER LOW</v>
      </c>
      <c r="W37" s="16" t="str">
        <f>IF(Q37&gt;'Clustering (Gov City)'!$C$24,'Clustering (Gov City)'!$B$23,IF(Q37&gt;'Clustering (Gov City)'!$H$24,'Clustering (Gov City)'!$G$23,IF(Q37&gt;'Clustering (Gov City)'!$M$24,'Clustering (Gov City)'!$L$23,'Clustering (Gov City)'!$Q$23)))</f>
        <v>LOW</v>
      </c>
      <c r="X37" s="20">
        <v>0.66259999999999997</v>
      </c>
      <c r="Y37" s="16" t="s">
        <v>151</v>
      </c>
      <c r="Z37" s="16">
        <v>3157</v>
      </c>
      <c r="AA37" s="1">
        <v>277</v>
      </c>
      <c r="AB37" s="16">
        <v>777704</v>
      </c>
      <c r="AC37" s="16">
        <v>764228</v>
      </c>
      <c r="AD37" s="16">
        <v>969426</v>
      </c>
      <c r="AE37" s="16">
        <v>74758</v>
      </c>
      <c r="AF37" s="16">
        <v>5069</v>
      </c>
      <c r="AG37" s="1">
        <v>350</v>
      </c>
      <c r="AH37" s="16">
        <v>7978</v>
      </c>
      <c r="AI37" s="1">
        <v>6</v>
      </c>
      <c r="AJ37" s="1">
        <v>18</v>
      </c>
      <c r="AK37" s="16">
        <v>533280</v>
      </c>
      <c r="AL37" s="16">
        <v>524325</v>
      </c>
      <c r="AM37" s="16">
        <v>484464</v>
      </c>
      <c r="AN37" s="16">
        <v>520680</v>
      </c>
      <c r="AO37" s="16">
        <v>10305</v>
      </c>
      <c r="AP37" s="16">
        <v>42156</v>
      </c>
      <c r="AQ37" s="16">
        <v>70790</v>
      </c>
      <c r="AR37" s="16">
        <v>99611</v>
      </c>
      <c r="AS37" s="16">
        <v>96251</v>
      </c>
      <c r="AT37" s="16">
        <v>88030</v>
      </c>
      <c r="AU37" s="16">
        <v>92359</v>
      </c>
      <c r="AV37" s="16">
        <v>85197</v>
      </c>
      <c r="AW37" s="16">
        <v>82268</v>
      </c>
      <c r="AX37" s="16">
        <v>85947</v>
      </c>
      <c r="AY37" s="16">
        <v>78373</v>
      </c>
      <c r="AZ37" s="16">
        <v>69981</v>
      </c>
      <c r="BA37" s="16">
        <v>60069</v>
      </c>
      <c r="BB37" s="16">
        <v>52473</v>
      </c>
      <c r="BC37" s="16">
        <v>42013</v>
      </c>
      <c r="BD37" s="16">
        <v>25690</v>
      </c>
      <c r="BE37" s="16">
        <v>12963</v>
      </c>
      <c r="BF37" s="16">
        <v>15590</v>
      </c>
      <c r="BG37" s="16">
        <v>17119</v>
      </c>
      <c r="BH37" s="16">
        <v>1010816</v>
      </c>
      <c r="BI37" s="21">
        <v>2</v>
      </c>
      <c r="BJ37" s="21">
        <v>2</v>
      </c>
      <c r="BK37" s="21">
        <v>2</v>
      </c>
      <c r="BL37" s="21">
        <v>1</v>
      </c>
      <c r="BM37" s="21">
        <v>0</v>
      </c>
      <c r="BN37" s="16">
        <v>32780</v>
      </c>
      <c r="BO37" s="16">
        <v>17161</v>
      </c>
      <c r="BP37" s="16">
        <v>119154</v>
      </c>
      <c r="BQ37" s="16">
        <v>58495</v>
      </c>
      <c r="BR37" s="16">
        <v>52888</v>
      </c>
      <c r="BS37" s="16">
        <v>92748</v>
      </c>
      <c r="BT37" s="16">
        <v>285075</v>
      </c>
      <c r="BU37" s="16">
        <v>92411</v>
      </c>
      <c r="BV37" s="16">
        <v>254939</v>
      </c>
      <c r="BW37" s="16">
        <v>177041</v>
      </c>
      <c r="BX37" s="16">
        <v>216619</v>
      </c>
      <c r="BY37" s="16">
        <v>1523</v>
      </c>
      <c r="BZ37" s="16">
        <v>8014</v>
      </c>
      <c r="CA37" s="16">
        <v>21377</v>
      </c>
      <c r="CB37" s="1">
        <v>566</v>
      </c>
      <c r="CC37" s="1">
        <v>40</v>
      </c>
      <c r="CD37" s="16">
        <v>41458</v>
      </c>
      <c r="CE37" s="16">
        <v>18096</v>
      </c>
      <c r="CF37" s="16">
        <v>7228</v>
      </c>
      <c r="CG37" s="16">
        <v>41306</v>
      </c>
      <c r="CH37" s="1">
        <v>205</v>
      </c>
      <c r="CI37" s="1">
        <v>11</v>
      </c>
      <c r="CJ37" s="1">
        <v>191</v>
      </c>
      <c r="CK37" s="1">
        <v>11</v>
      </c>
      <c r="CL37" s="1">
        <v>90</v>
      </c>
      <c r="CM37" s="1">
        <v>310</v>
      </c>
      <c r="CN37" s="1">
        <v>344</v>
      </c>
      <c r="CO37" s="16">
        <v>1444</v>
      </c>
      <c r="CP37" s="16">
        <v>946911</v>
      </c>
      <c r="CQ37" s="16">
        <v>349764</v>
      </c>
      <c r="CR37" s="16">
        <v>22239</v>
      </c>
      <c r="CS37" s="16">
        <v>5213</v>
      </c>
      <c r="CT37" s="16">
        <v>212620</v>
      </c>
      <c r="CU37" s="16">
        <v>76707</v>
      </c>
      <c r="CV37" s="16">
        <v>11491</v>
      </c>
      <c r="CW37" s="1">
        <v>103</v>
      </c>
      <c r="CX37" s="16">
        <v>114090</v>
      </c>
      <c r="CY37" s="16">
        <v>1620</v>
      </c>
      <c r="CZ37" s="16">
        <v>4145</v>
      </c>
      <c r="DA37" s="16">
        <v>259613</v>
      </c>
      <c r="DB37" s="18">
        <v>9.73</v>
      </c>
      <c r="DC37" s="1" t="s">
        <v>134</v>
      </c>
    </row>
    <row r="38" spans="1:107" ht="12.75" x14ac:dyDescent="0.2">
      <c r="A38" s="1" t="s">
        <v>181</v>
      </c>
      <c r="B38" s="1" t="s">
        <v>182</v>
      </c>
      <c r="C38" s="1" t="s">
        <v>181</v>
      </c>
      <c r="D38" s="1" t="s">
        <v>210</v>
      </c>
      <c r="E38" s="1" t="s">
        <v>211</v>
      </c>
      <c r="F38" s="1" t="s">
        <v>210</v>
      </c>
      <c r="G38" s="1">
        <v>35</v>
      </c>
      <c r="H38" s="1">
        <v>459</v>
      </c>
      <c r="I38" s="1">
        <v>2</v>
      </c>
      <c r="J38" s="16">
        <v>367473</v>
      </c>
      <c r="K38" s="17">
        <v>0.59599999999999997</v>
      </c>
      <c r="L38" s="16">
        <v>88406</v>
      </c>
      <c r="M38" s="18">
        <v>1825.2</v>
      </c>
      <c r="N38" s="1">
        <v>201</v>
      </c>
      <c r="O38" s="17">
        <v>0.54800000000000004</v>
      </c>
      <c r="P38" s="16">
        <v>3662</v>
      </c>
      <c r="Q38" s="16">
        <f t="shared" si="0"/>
        <v>9965357.9990910906</v>
      </c>
      <c r="R38" s="19">
        <v>6.2E-2</v>
      </c>
      <c r="S38" s="16" t="s">
        <v>2468</v>
      </c>
      <c r="T38" s="19">
        <v>8.4000000000000005E-2</v>
      </c>
      <c r="U38" s="18" t="e">
        <f t="shared" si="1"/>
        <v>#VALUE!</v>
      </c>
      <c r="V38" s="16" t="str">
        <f>IF(N38&gt;'Clustering (Gov City)'!$C$4,'Clustering (Gov City)'!$B$3,IF(N38&gt;'Clustering (Gov City)'!$H$4,'Clustering (Gov City)'!$G$3,IF(N38&gt;'Clustering (Gov City)'!$M$4,'Clustering (Gov City)'!$L$3,'Clustering (Gov City)'!$Q$3)))</f>
        <v>LOW</v>
      </c>
      <c r="W38" s="16" t="str">
        <f>IF(Q38&gt;'Clustering (Gov City)'!$C$24,'Clustering (Gov City)'!$B$23,IF(Q38&gt;'Clustering (Gov City)'!$H$24,'Clustering (Gov City)'!$G$23,IF(Q38&gt;'Clustering (Gov City)'!$M$24,'Clustering (Gov City)'!$L$23,'Clustering (Gov City)'!$Q$23)))</f>
        <v>SUPER LOW</v>
      </c>
      <c r="X38" s="20">
        <v>0.35120000000000001</v>
      </c>
      <c r="Y38" s="16" t="s">
        <v>133</v>
      </c>
      <c r="Z38" s="16">
        <v>3548</v>
      </c>
      <c r="AA38" s="1">
        <v>154</v>
      </c>
      <c r="AB38" s="16">
        <v>249341</v>
      </c>
      <c r="AC38" s="16">
        <v>257721</v>
      </c>
      <c r="AD38" s="16">
        <v>9205</v>
      </c>
      <c r="AE38" s="16">
        <v>287209</v>
      </c>
      <c r="AF38" s="16">
        <v>71026</v>
      </c>
      <c r="AG38" s="1">
        <v>4</v>
      </c>
      <c r="AH38" s="1">
        <v>28</v>
      </c>
      <c r="AI38" s="1">
        <v>0</v>
      </c>
      <c r="AJ38" s="1">
        <v>1</v>
      </c>
      <c r="AK38" s="16">
        <v>184462</v>
      </c>
      <c r="AL38" s="16">
        <v>183011</v>
      </c>
      <c r="AM38" s="16">
        <v>226316</v>
      </c>
      <c r="AN38" s="16">
        <v>131259</v>
      </c>
      <c r="AO38" s="1">
        <v>196</v>
      </c>
      <c r="AP38" s="16">
        <v>9702</v>
      </c>
      <c r="AQ38" s="16">
        <v>20882</v>
      </c>
      <c r="AR38" s="16">
        <v>32535</v>
      </c>
      <c r="AS38" s="16">
        <v>41755</v>
      </c>
      <c r="AT38" s="16">
        <v>47877</v>
      </c>
      <c r="AU38" s="16">
        <v>45608</v>
      </c>
      <c r="AV38" s="16">
        <v>33636</v>
      </c>
      <c r="AW38" s="16">
        <v>29001</v>
      </c>
      <c r="AX38" s="16">
        <v>25145</v>
      </c>
      <c r="AY38" s="16">
        <v>22868</v>
      </c>
      <c r="AZ38" s="16">
        <v>18501</v>
      </c>
      <c r="BA38" s="16">
        <v>16020</v>
      </c>
      <c r="BB38" s="16">
        <v>12078</v>
      </c>
      <c r="BC38" s="16">
        <v>9540</v>
      </c>
      <c r="BD38" s="16">
        <v>5160</v>
      </c>
      <c r="BE38" s="16">
        <v>3774</v>
      </c>
      <c r="BF38" s="16">
        <v>3093</v>
      </c>
      <c r="BG38" s="16">
        <v>5335</v>
      </c>
      <c r="BH38" s="16">
        <v>355158</v>
      </c>
      <c r="BI38" s="21">
        <v>2</v>
      </c>
      <c r="BJ38" s="21">
        <v>2</v>
      </c>
      <c r="BK38" s="21">
        <v>1</v>
      </c>
      <c r="BL38" s="21">
        <v>1</v>
      </c>
      <c r="BM38" s="21">
        <v>0</v>
      </c>
      <c r="BN38" s="16">
        <v>11059</v>
      </c>
      <c r="BO38" s="16">
        <v>5557</v>
      </c>
      <c r="BP38" s="16">
        <v>40352</v>
      </c>
      <c r="BQ38" s="16">
        <v>26432</v>
      </c>
      <c r="BR38" s="16">
        <v>29236</v>
      </c>
      <c r="BS38" s="16">
        <v>48493</v>
      </c>
      <c r="BT38" s="16">
        <v>148939</v>
      </c>
      <c r="BU38" s="16">
        <v>93522</v>
      </c>
      <c r="BV38" s="16">
        <v>48730</v>
      </c>
      <c r="BW38" s="16">
        <v>29473</v>
      </c>
      <c r="BX38" s="16">
        <v>34976</v>
      </c>
      <c r="BY38" s="16">
        <v>1255</v>
      </c>
      <c r="BZ38" s="16">
        <v>2588</v>
      </c>
      <c r="CA38" s="16">
        <v>7661</v>
      </c>
      <c r="CB38" s="1">
        <v>306</v>
      </c>
      <c r="CC38" s="1">
        <v>23</v>
      </c>
      <c r="CD38" s="16">
        <v>1793</v>
      </c>
      <c r="CE38" s="16">
        <v>2986</v>
      </c>
      <c r="CF38" s="16">
        <v>2486</v>
      </c>
      <c r="CG38" s="16">
        <v>100477</v>
      </c>
      <c r="CH38" s="1">
        <v>84</v>
      </c>
      <c r="CI38" s="1">
        <v>55</v>
      </c>
      <c r="CJ38" s="1">
        <v>28</v>
      </c>
      <c r="CK38" s="1">
        <v>14</v>
      </c>
      <c r="CL38" s="1">
        <v>29</v>
      </c>
      <c r="CM38" s="1">
        <v>139</v>
      </c>
      <c r="CN38" s="1">
        <v>82</v>
      </c>
      <c r="CO38" s="1">
        <v>762</v>
      </c>
      <c r="CP38" s="16">
        <v>258538</v>
      </c>
      <c r="CQ38" s="16">
        <v>137669</v>
      </c>
      <c r="CR38" s="16">
        <v>4626</v>
      </c>
      <c r="CS38" s="16">
        <v>1476</v>
      </c>
      <c r="CT38" s="16">
        <v>19234</v>
      </c>
      <c r="CU38" s="16">
        <v>109869</v>
      </c>
      <c r="CV38" s="16">
        <v>5025</v>
      </c>
      <c r="CW38" s="1">
        <v>335</v>
      </c>
      <c r="CX38" s="16">
        <v>67452</v>
      </c>
      <c r="CY38" s="1">
        <v>933</v>
      </c>
      <c r="CZ38" s="1">
        <v>273</v>
      </c>
      <c r="DA38" s="16">
        <v>20581</v>
      </c>
      <c r="DB38" s="18">
        <v>16.739999999999998</v>
      </c>
      <c r="DC38" s="1" t="s">
        <v>134</v>
      </c>
    </row>
    <row r="39" spans="1:107" ht="12.75" x14ac:dyDescent="0.2">
      <c r="A39" s="1" t="s">
        <v>181</v>
      </c>
      <c r="B39" s="1" t="s">
        <v>182</v>
      </c>
      <c r="C39" s="1" t="s">
        <v>181</v>
      </c>
      <c r="D39" s="1" t="s">
        <v>212</v>
      </c>
      <c r="E39" s="1" t="s">
        <v>213</v>
      </c>
      <c r="F39" s="1" t="s">
        <v>212</v>
      </c>
      <c r="G39" s="1">
        <v>10</v>
      </c>
      <c r="H39" s="1">
        <v>153</v>
      </c>
      <c r="I39" s="1">
        <v>1</v>
      </c>
      <c r="J39" s="16">
        <v>203816</v>
      </c>
      <c r="K39" s="17">
        <v>0.35199999999999998</v>
      </c>
      <c r="L39" s="16">
        <v>53026</v>
      </c>
      <c r="M39" s="18">
        <v>2335.33</v>
      </c>
      <c r="N39" s="1">
        <v>87</v>
      </c>
      <c r="O39" s="17">
        <v>0.38400000000000001</v>
      </c>
      <c r="P39" s="16">
        <v>3578</v>
      </c>
      <c r="Q39" s="16">
        <f t="shared" si="0"/>
        <v>17555049.652627863</v>
      </c>
      <c r="R39" s="19">
        <v>0.16800000000000001</v>
      </c>
      <c r="S39" s="16" t="s">
        <v>2468</v>
      </c>
      <c r="T39" s="19">
        <v>0.186</v>
      </c>
      <c r="U39" s="18" t="e">
        <f t="shared" si="1"/>
        <v>#VALUE!</v>
      </c>
      <c r="V39" s="16" t="str">
        <f>IF(N39&gt;'Clustering (Gov City)'!$C$4,'Clustering (Gov City)'!$B$3,IF(N39&gt;'Clustering (Gov City)'!$H$4,'Clustering (Gov City)'!$G$3,IF(N39&gt;'Clustering (Gov City)'!$M$4,'Clustering (Gov City)'!$L$3,'Clustering (Gov City)'!$Q$3)))</f>
        <v>SUPER LOW</v>
      </c>
      <c r="W39" s="16" t="str">
        <f>IF(Q39&gt;'Clustering (Gov City)'!$C$24,'Clustering (Gov City)'!$B$23,IF(Q39&gt;'Clustering (Gov City)'!$H$24,'Clustering (Gov City)'!$G$23,IF(Q39&gt;'Clustering (Gov City)'!$M$24,'Clustering (Gov City)'!$L$23,'Clustering (Gov City)'!$Q$23)))</f>
        <v>SUPER LOW</v>
      </c>
      <c r="X39" s="20">
        <v>0.28689999999999999</v>
      </c>
      <c r="Y39" s="16" t="s">
        <v>133</v>
      </c>
      <c r="Z39" s="16">
        <v>1315</v>
      </c>
      <c r="AA39" s="1">
        <v>285</v>
      </c>
      <c r="AB39" s="16">
        <v>175308</v>
      </c>
      <c r="AC39" s="16">
        <v>135637</v>
      </c>
      <c r="AD39" s="16">
        <v>6337</v>
      </c>
      <c r="AE39" s="16">
        <v>171092</v>
      </c>
      <c r="AF39" s="16">
        <v>26297</v>
      </c>
      <c r="AG39" s="1">
        <v>0</v>
      </c>
      <c r="AH39" s="1">
        <v>10</v>
      </c>
      <c r="AI39" s="1">
        <v>0</v>
      </c>
      <c r="AJ39" s="1">
        <v>80</v>
      </c>
      <c r="AK39" s="16">
        <v>101873</v>
      </c>
      <c r="AL39" s="16">
        <v>101943</v>
      </c>
      <c r="AM39" s="16">
        <v>118250</v>
      </c>
      <c r="AN39" s="16">
        <v>78084</v>
      </c>
      <c r="AO39" s="1">
        <v>204</v>
      </c>
      <c r="AP39" s="16">
        <v>7278</v>
      </c>
      <c r="AQ39" s="16">
        <v>13633</v>
      </c>
      <c r="AR39" s="16">
        <v>22342</v>
      </c>
      <c r="AS39" s="16">
        <v>24690</v>
      </c>
      <c r="AT39" s="16">
        <v>23960</v>
      </c>
      <c r="AU39" s="16">
        <v>18490</v>
      </c>
      <c r="AV39" s="16">
        <v>14044</v>
      </c>
      <c r="AW39" s="16">
        <v>11817</v>
      </c>
      <c r="AX39" s="16">
        <v>12791</v>
      </c>
      <c r="AY39" s="16">
        <v>12317</v>
      </c>
      <c r="AZ39" s="16">
        <v>10842</v>
      </c>
      <c r="BA39" s="16">
        <v>9360</v>
      </c>
      <c r="BB39" s="16">
        <v>8143</v>
      </c>
      <c r="BC39" s="16">
        <v>6934</v>
      </c>
      <c r="BD39" s="16">
        <v>5263</v>
      </c>
      <c r="BE39" s="16">
        <v>3577</v>
      </c>
      <c r="BF39" s="16">
        <v>5613</v>
      </c>
      <c r="BG39" s="16">
        <v>3155</v>
      </c>
      <c r="BH39" s="16">
        <v>195889</v>
      </c>
      <c r="BI39" s="21">
        <v>2</v>
      </c>
      <c r="BJ39" s="21">
        <v>2</v>
      </c>
      <c r="BK39" s="21">
        <v>2</v>
      </c>
      <c r="BL39" s="21">
        <v>1</v>
      </c>
      <c r="BM39" s="21">
        <v>0</v>
      </c>
      <c r="BN39" s="16">
        <v>6907</v>
      </c>
      <c r="BO39" s="16">
        <v>3867</v>
      </c>
      <c r="BP39" s="16">
        <v>27657</v>
      </c>
      <c r="BQ39" s="16">
        <v>14987</v>
      </c>
      <c r="BR39" s="16">
        <v>14761</v>
      </c>
      <c r="BS39" s="16">
        <v>21737</v>
      </c>
      <c r="BT39" s="16">
        <v>50004</v>
      </c>
      <c r="BU39" s="16">
        <v>30858</v>
      </c>
      <c r="BV39" s="16">
        <v>28354</v>
      </c>
      <c r="BW39" s="16">
        <v>33118</v>
      </c>
      <c r="BX39" s="16">
        <v>52420</v>
      </c>
      <c r="BY39" s="1">
        <v>823</v>
      </c>
      <c r="BZ39" s="16">
        <v>2250</v>
      </c>
      <c r="CA39" s="16">
        <v>5853</v>
      </c>
      <c r="CB39" s="1">
        <v>130</v>
      </c>
      <c r="CC39" s="1">
        <v>6</v>
      </c>
      <c r="CD39" s="16">
        <v>2418</v>
      </c>
      <c r="CE39" s="16">
        <v>4102</v>
      </c>
      <c r="CF39" s="16">
        <v>1557</v>
      </c>
      <c r="CG39" s="16">
        <v>24082</v>
      </c>
      <c r="CH39" s="1">
        <v>46</v>
      </c>
      <c r="CI39" s="1">
        <v>18</v>
      </c>
      <c r="CJ39" s="1">
        <v>32</v>
      </c>
      <c r="CK39" s="1">
        <v>26</v>
      </c>
      <c r="CL39" s="1">
        <v>33</v>
      </c>
      <c r="CM39" s="1">
        <v>98</v>
      </c>
      <c r="CN39" s="1">
        <v>132</v>
      </c>
      <c r="CO39" s="1">
        <v>631</v>
      </c>
      <c r="CP39" s="16">
        <v>170641</v>
      </c>
      <c r="CQ39" s="16">
        <v>51408</v>
      </c>
      <c r="CR39" s="16">
        <v>5076</v>
      </c>
      <c r="CS39" s="1">
        <v>806</v>
      </c>
      <c r="CT39" s="16">
        <v>20872</v>
      </c>
      <c r="CU39" s="16">
        <v>61411</v>
      </c>
      <c r="CV39" s="1">
        <v>12</v>
      </c>
      <c r="CW39" s="1">
        <v>171</v>
      </c>
      <c r="CX39" s="16">
        <v>59161</v>
      </c>
      <c r="CY39" s="1">
        <v>271</v>
      </c>
      <c r="CZ39" s="1">
        <v>784</v>
      </c>
      <c r="DA39" s="16">
        <v>3844</v>
      </c>
      <c r="DB39" s="18">
        <v>9.36</v>
      </c>
      <c r="DC39" s="1" t="s">
        <v>134</v>
      </c>
    </row>
    <row r="40" spans="1:107" ht="12.75" x14ac:dyDescent="0.2">
      <c r="A40" s="1" t="s">
        <v>181</v>
      </c>
      <c r="B40" s="1" t="s">
        <v>182</v>
      </c>
      <c r="C40" s="1" t="s">
        <v>181</v>
      </c>
      <c r="D40" s="1" t="s">
        <v>214</v>
      </c>
      <c r="E40" s="1" t="s">
        <v>215</v>
      </c>
      <c r="F40" s="1" t="s">
        <v>214</v>
      </c>
      <c r="G40" s="1">
        <v>8</v>
      </c>
      <c r="H40" s="1">
        <v>52</v>
      </c>
      <c r="I40" s="1">
        <v>0</v>
      </c>
      <c r="J40" s="16">
        <v>55183</v>
      </c>
      <c r="K40" s="17">
        <v>3.4000000000000002E-2</v>
      </c>
      <c r="L40" s="16">
        <v>14146</v>
      </c>
      <c r="M40" s="18">
        <v>1218.3</v>
      </c>
      <c r="N40" s="1">
        <v>45</v>
      </c>
      <c r="O40" s="17">
        <v>0.20200000000000001</v>
      </c>
      <c r="P40" s="16">
        <v>718</v>
      </c>
      <c r="Q40" s="16">
        <f t="shared" si="0"/>
        <v>13011253.46574126</v>
      </c>
      <c r="R40" s="19">
        <v>0.122</v>
      </c>
      <c r="S40" s="16" t="s">
        <v>2468</v>
      </c>
      <c r="T40" s="19">
        <v>0.216</v>
      </c>
      <c r="U40" s="18" t="e">
        <f t="shared" si="1"/>
        <v>#VALUE!</v>
      </c>
      <c r="V40" s="1" t="str">
        <f>IF(N40&gt;'Clustering (Gov City)'!$C$4,'Clustering (Gov City)'!$B$3,IF(N40&gt;'Clustering (Gov City)'!$H$4,'Clustering (Gov City)'!$G$3,IF(N40&gt;'Clustering (Gov City)'!$M$4,'Clustering (Gov City)'!$L$3,'Clustering (Gov City)'!$Q$3)))</f>
        <v>SUPER LOW</v>
      </c>
      <c r="W40" s="1" t="str">
        <f>IF(Q40&gt;'Clustering (Gov City)'!$C$24,'Clustering (Gov City)'!$B$23,IF(Q40&gt;'Clustering (Gov City)'!$H$24,'Clustering (Gov City)'!$G$23,IF(Q40&gt;'Clustering (Gov City)'!$M$24,'Clustering (Gov City)'!$L$23,'Clustering (Gov City)'!$Q$23)))</f>
        <v>SUPER LOW</v>
      </c>
      <c r="X40" s="20">
        <v>0.1663</v>
      </c>
      <c r="Y40" s="1" t="s">
        <v>133</v>
      </c>
      <c r="Z40" s="1">
        <v>179</v>
      </c>
      <c r="AA40" s="1">
        <v>115</v>
      </c>
      <c r="AB40" s="16">
        <v>51881</v>
      </c>
      <c r="AC40" s="16">
        <v>36342</v>
      </c>
      <c r="AD40" s="16">
        <v>21830</v>
      </c>
      <c r="AE40" s="16">
        <v>31289</v>
      </c>
      <c r="AF40" s="16">
        <v>2064</v>
      </c>
      <c r="AG40" s="1">
        <v>0</v>
      </c>
      <c r="AH40" s="1">
        <v>0</v>
      </c>
      <c r="AI40" s="1">
        <v>0</v>
      </c>
      <c r="AJ40" s="1">
        <v>0</v>
      </c>
      <c r="AK40" s="16">
        <v>27898</v>
      </c>
      <c r="AL40" s="16">
        <v>27285</v>
      </c>
      <c r="AM40" s="16">
        <v>31524</v>
      </c>
      <c r="AN40" s="16">
        <v>21309</v>
      </c>
      <c r="AO40" s="1">
        <v>134</v>
      </c>
      <c r="AP40" s="16">
        <v>2216</v>
      </c>
      <c r="AQ40" s="16">
        <v>4979</v>
      </c>
      <c r="AR40" s="16">
        <v>6111</v>
      </c>
      <c r="AS40" s="16">
        <v>6037</v>
      </c>
      <c r="AT40" s="16">
        <v>5723</v>
      </c>
      <c r="AU40" s="16">
        <v>5545</v>
      </c>
      <c r="AV40" s="16">
        <v>4682</v>
      </c>
      <c r="AW40" s="16">
        <v>4013</v>
      </c>
      <c r="AX40" s="16">
        <v>3982</v>
      </c>
      <c r="AY40" s="16">
        <v>3644</v>
      </c>
      <c r="AZ40" s="16">
        <v>2775</v>
      </c>
      <c r="BA40" s="16">
        <v>2215</v>
      </c>
      <c r="BB40" s="16">
        <v>1747</v>
      </c>
      <c r="BC40" s="16">
        <v>1366</v>
      </c>
      <c r="BD40" s="1">
        <v>914</v>
      </c>
      <c r="BE40" s="1">
        <v>619</v>
      </c>
      <c r="BF40" s="1">
        <v>831</v>
      </c>
      <c r="BG40" s="16">
        <v>1109</v>
      </c>
      <c r="BH40" s="16">
        <v>51935</v>
      </c>
      <c r="BI40" s="21">
        <v>2</v>
      </c>
      <c r="BJ40" s="21">
        <v>2</v>
      </c>
      <c r="BK40" s="21">
        <v>2</v>
      </c>
      <c r="BL40" s="21">
        <v>2</v>
      </c>
      <c r="BM40" s="21">
        <v>0</v>
      </c>
      <c r="BN40" s="16">
        <v>2230</v>
      </c>
      <c r="BO40" s="16">
        <v>1195</v>
      </c>
      <c r="BP40" s="16">
        <v>7304</v>
      </c>
      <c r="BQ40" s="16">
        <v>3624</v>
      </c>
      <c r="BR40" s="16">
        <v>3430</v>
      </c>
      <c r="BS40" s="16">
        <v>5859</v>
      </c>
      <c r="BT40" s="16">
        <v>13675</v>
      </c>
      <c r="BU40" s="16">
        <v>8638</v>
      </c>
      <c r="BV40" s="16">
        <v>10059</v>
      </c>
      <c r="BW40" s="16">
        <v>8661</v>
      </c>
      <c r="BX40" s="16">
        <v>9816</v>
      </c>
      <c r="BY40" s="1">
        <v>353</v>
      </c>
      <c r="BZ40" s="16">
        <v>1052</v>
      </c>
      <c r="CA40" s="16">
        <v>2848</v>
      </c>
      <c r="CB40" s="1">
        <v>80</v>
      </c>
      <c r="CC40" s="1">
        <v>1</v>
      </c>
      <c r="CD40" s="1">
        <v>588</v>
      </c>
      <c r="CE40" s="1">
        <v>906</v>
      </c>
      <c r="CF40" s="1">
        <v>307</v>
      </c>
      <c r="CG40" s="16">
        <v>2374</v>
      </c>
      <c r="CH40" s="1">
        <v>27</v>
      </c>
      <c r="CI40" s="1">
        <v>1</v>
      </c>
      <c r="CJ40" s="1">
        <v>10</v>
      </c>
      <c r="CK40" s="1">
        <v>1</v>
      </c>
      <c r="CL40" s="1">
        <v>6</v>
      </c>
      <c r="CM40" s="1">
        <v>4</v>
      </c>
      <c r="CN40" s="1">
        <v>9</v>
      </c>
      <c r="CO40" s="1">
        <v>37</v>
      </c>
      <c r="CP40" s="16">
        <v>50913</v>
      </c>
      <c r="CQ40" s="16">
        <v>13453</v>
      </c>
      <c r="CR40" s="16">
        <v>2761</v>
      </c>
      <c r="CS40" s="1">
        <v>108</v>
      </c>
      <c r="CT40" s="16">
        <v>6574</v>
      </c>
      <c r="CU40" s="16">
        <v>16104</v>
      </c>
      <c r="CV40" s="1">
        <v>0</v>
      </c>
      <c r="CW40" s="1">
        <v>41</v>
      </c>
      <c r="CX40" s="16">
        <v>14933</v>
      </c>
      <c r="CY40" s="1">
        <v>89</v>
      </c>
      <c r="CZ40" s="1">
        <v>155</v>
      </c>
      <c r="DA40" s="1">
        <v>965</v>
      </c>
      <c r="DB40" s="18">
        <v>9.2799999999999994</v>
      </c>
      <c r="DC40" s="1" t="s">
        <v>134</v>
      </c>
    </row>
    <row r="41" spans="1:107" ht="12.75" x14ac:dyDescent="0.2">
      <c r="A41" s="1" t="s">
        <v>181</v>
      </c>
      <c r="B41" s="1" t="s">
        <v>182</v>
      </c>
      <c r="C41" s="1" t="s">
        <v>181</v>
      </c>
      <c r="D41" s="1" t="s">
        <v>216</v>
      </c>
      <c r="E41" s="1" t="s">
        <v>217</v>
      </c>
      <c r="F41" s="1" t="s">
        <v>216</v>
      </c>
      <c r="G41" s="1">
        <v>9</v>
      </c>
      <c r="H41" s="1">
        <v>128</v>
      </c>
      <c r="I41" s="1">
        <v>6</v>
      </c>
      <c r="J41" s="16">
        <v>141869</v>
      </c>
      <c r="K41" s="17">
        <v>0.218</v>
      </c>
      <c r="L41" s="16">
        <v>39177</v>
      </c>
      <c r="M41" s="18">
        <v>2069.0500000000002</v>
      </c>
      <c r="N41" s="1">
        <v>69</v>
      </c>
      <c r="O41" s="17">
        <v>0.308</v>
      </c>
      <c r="P41" s="16">
        <v>2636</v>
      </c>
      <c r="Q41" s="16">
        <f t="shared" si="0"/>
        <v>18580521.466987148</v>
      </c>
      <c r="R41" s="19">
        <v>0.10199999999999999</v>
      </c>
      <c r="S41" s="16" t="s">
        <v>2468</v>
      </c>
      <c r="T41" s="19">
        <v>0.24</v>
      </c>
      <c r="U41" s="18" t="e">
        <f t="shared" si="1"/>
        <v>#VALUE!</v>
      </c>
      <c r="V41" s="1" t="str">
        <f>IF(N41&gt;'Clustering (Gov City)'!$C$4,'Clustering (Gov City)'!$B$3,IF(N41&gt;'Clustering (Gov City)'!$H$4,'Clustering (Gov City)'!$G$3,IF(N41&gt;'Clustering (Gov City)'!$M$4,'Clustering (Gov City)'!$L$3,'Clustering (Gov City)'!$Q$3)))</f>
        <v>SUPER LOW</v>
      </c>
      <c r="W41" s="1" t="str">
        <f>IF(Q41&gt;'Clustering (Gov City)'!$C$24,'Clustering (Gov City)'!$B$23,IF(Q41&gt;'Clustering (Gov City)'!$H$24,'Clustering (Gov City)'!$G$23,IF(Q41&gt;'Clustering (Gov City)'!$M$24,'Clustering (Gov City)'!$L$23,'Clustering (Gov City)'!$Q$23)))</f>
        <v>SUPER LOW</v>
      </c>
      <c r="X41" s="20">
        <v>0.25490000000000002</v>
      </c>
      <c r="Y41" s="1" t="s">
        <v>133</v>
      </c>
      <c r="Z41" s="1">
        <v>722</v>
      </c>
      <c r="AA41" s="1">
        <v>302</v>
      </c>
      <c r="AB41" s="16">
        <v>136877</v>
      </c>
      <c r="AC41" s="16">
        <v>97522</v>
      </c>
      <c r="AD41" s="16">
        <v>2462</v>
      </c>
      <c r="AE41" s="16">
        <v>85741</v>
      </c>
      <c r="AF41" s="16">
        <v>53481</v>
      </c>
      <c r="AG41" s="1">
        <v>3</v>
      </c>
      <c r="AH41" s="1">
        <v>18</v>
      </c>
      <c r="AI41" s="1">
        <v>0</v>
      </c>
      <c r="AJ41" s="1">
        <v>164</v>
      </c>
      <c r="AK41" s="16">
        <v>70581</v>
      </c>
      <c r="AL41" s="16">
        <v>71288</v>
      </c>
      <c r="AM41" s="16">
        <v>81117</v>
      </c>
      <c r="AN41" s="16">
        <v>51431</v>
      </c>
      <c r="AO41" s="1">
        <v>167</v>
      </c>
      <c r="AP41" s="16">
        <v>9154</v>
      </c>
      <c r="AQ41" s="16">
        <v>9049</v>
      </c>
      <c r="AR41" s="16">
        <v>14727</v>
      </c>
      <c r="AS41" s="16">
        <v>15783</v>
      </c>
      <c r="AT41" s="16">
        <v>15620</v>
      </c>
      <c r="AU41" s="16">
        <v>12880</v>
      </c>
      <c r="AV41" s="16">
        <v>10737</v>
      </c>
      <c r="AW41" s="16">
        <v>9127</v>
      </c>
      <c r="AX41" s="16">
        <v>9453</v>
      </c>
      <c r="AY41" s="16">
        <v>8552</v>
      </c>
      <c r="AZ41" s="16">
        <v>7267</v>
      </c>
      <c r="BA41" s="16">
        <v>6572</v>
      </c>
      <c r="BB41" s="16">
        <v>5839</v>
      </c>
      <c r="BC41" s="16">
        <v>5604</v>
      </c>
      <c r="BD41" s="16">
        <v>4215</v>
      </c>
      <c r="BE41" s="16">
        <v>2690</v>
      </c>
      <c r="BF41" s="16">
        <v>3754</v>
      </c>
      <c r="BG41" s="16">
        <v>2054</v>
      </c>
      <c r="BH41" s="16">
        <v>136543</v>
      </c>
      <c r="BI41" s="21">
        <v>2</v>
      </c>
      <c r="BJ41" s="21">
        <v>2</v>
      </c>
      <c r="BK41" s="21">
        <v>1</v>
      </c>
      <c r="BL41" s="21">
        <v>1</v>
      </c>
      <c r="BM41" s="21">
        <v>0</v>
      </c>
      <c r="BN41" s="16">
        <v>4519</v>
      </c>
      <c r="BO41" s="16">
        <v>2551</v>
      </c>
      <c r="BP41" s="16">
        <v>18104</v>
      </c>
      <c r="BQ41" s="16">
        <v>9519</v>
      </c>
      <c r="BR41" s="16">
        <v>9398</v>
      </c>
      <c r="BS41" s="16">
        <v>14739</v>
      </c>
      <c r="BT41" s="16">
        <v>38062</v>
      </c>
      <c r="BU41" s="16">
        <v>22364</v>
      </c>
      <c r="BV41" s="16">
        <v>18382</v>
      </c>
      <c r="BW41" s="16">
        <v>18178</v>
      </c>
      <c r="BX41" s="16">
        <v>36611</v>
      </c>
      <c r="BY41" s="1">
        <v>514</v>
      </c>
      <c r="BZ41" s="16">
        <v>2277</v>
      </c>
      <c r="CA41" s="16">
        <v>5345</v>
      </c>
      <c r="CB41" s="1">
        <v>134</v>
      </c>
      <c r="CC41" s="1">
        <v>2</v>
      </c>
      <c r="CD41" s="16">
        <v>1755</v>
      </c>
      <c r="CE41" s="16">
        <v>3239</v>
      </c>
      <c r="CF41" s="16">
        <v>1097</v>
      </c>
      <c r="CG41" s="16">
        <v>10940</v>
      </c>
      <c r="CH41" s="1">
        <v>20</v>
      </c>
      <c r="CI41" s="1">
        <v>1</v>
      </c>
      <c r="CJ41" s="1">
        <v>27</v>
      </c>
      <c r="CK41" s="1">
        <v>4</v>
      </c>
      <c r="CL41" s="1">
        <v>26</v>
      </c>
      <c r="CM41" s="1">
        <v>36</v>
      </c>
      <c r="CN41" s="1">
        <v>54</v>
      </c>
      <c r="CO41" s="1">
        <v>305</v>
      </c>
      <c r="CP41" s="16">
        <v>124365</v>
      </c>
      <c r="CQ41" s="16">
        <v>27234</v>
      </c>
      <c r="CR41" s="16">
        <v>3742</v>
      </c>
      <c r="CS41" s="1">
        <v>692</v>
      </c>
      <c r="CT41" s="16">
        <v>22532</v>
      </c>
      <c r="CU41" s="16">
        <v>41127</v>
      </c>
      <c r="CV41" s="1">
        <v>49</v>
      </c>
      <c r="CW41" s="1">
        <v>128</v>
      </c>
      <c r="CX41" s="16">
        <v>42185</v>
      </c>
      <c r="CY41" s="1">
        <v>272</v>
      </c>
      <c r="CZ41" s="1">
        <v>655</v>
      </c>
      <c r="DA41" s="16">
        <v>3253</v>
      </c>
      <c r="DB41" s="18">
        <v>12.48</v>
      </c>
      <c r="DC41" s="1" t="s">
        <v>134</v>
      </c>
    </row>
    <row r="42" spans="1:107" ht="12.75" x14ac:dyDescent="0.2">
      <c r="A42" s="1" t="s">
        <v>181</v>
      </c>
      <c r="B42" s="1" t="s">
        <v>182</v>
      </c>
      <c r="C42" s="1" t="s">
        <v>181</v>
      </c>
      <c r="D42" s="1" t="s">
        <v>218</v>
      </c>
      <c r="E42" s="1" t="s">
        <v>219</v>
      </c>
      <c r="F42" s="1" t="s">
        <v>218</v>
      </c>
      <c r="G42" s="1">
        <v>17</v>
      </c>
      <c r="H42" s="1">
        <v>237</v>
      </c>
      <c r="I42" s="1">
        <v>6</v>
      </c>
      <c r="J42" s="16">
        <v>668496</v>
      </c>
      <c r="K42" s="17">
        <v>0.76200000000000001</v>
      </c>
      <c r="L42" s="16">
        <v>202038</v>
      </c>
      <c r="M42" s="18">
        <v>1900.22</v>
      </c>
      <c r="N42" s="1">
        <v>352</v>
      </c>
      <c r="O42" s="17">
        <v>0.624</v>
      </c>
      <c r="P42" s="16">
        <v>16656</v>
      </c>
      <c r="Q42" s="16">
        <f t="shared" si="0"/>
        <v>24915631.507144395</v>
      </c>
      <c r="R42" s="19">
        <v>4.3999999999999997E-2</v>
      </c>
      <c r="S42" s="16" t="s">
        <v>2468</v>
      </c>
      <c r="T42" s="19">
        <v>0.63400000000000001</v>
      </c>
      <c r="U42" s="18" t="e">
        <f t="shared" si="1"/>
        <v>#VALUE!</v>
      </c>
      <c r="V42" s="16" t="str">
        <f>IF(N42&gt;'Clustering (Gov City)'!$C$4,'Clustering (Gov City)'!$B$3,IF(N42&gt;'Clustering (Gov City)'!$H$4,'Clustering (Gov City)'!$G$3,IF(N42&gt;'Clustering (Gov City)'!$M$4,'Clustering (Gov City)'!$L$3,'Clustering (Gov City)'!$Q$3)))</f>
        <v>LOW</v>
      </c>
      <c r="W42" s="16" t="str">
        <f>IF(Q42&gt;'Clustering (Gov City)'!$C$24,'Clustering (Gov City)'!$B$23,IF(Q42&gt;'Clustering (Gov City)'!$H$24,'Clustering (Gov City)'!$G$23,IF(Q42&gt;'Clustering (Gov City)'!$M$24,'Clustering (Gov City)'!$L$23,'Clustering (Gov City)'!$Q$23)))</f>
        <v>LOW</v>
      </c>
      <c r="X42" s="20">
        <v>0.66300000000000003</v>
      </c>
      <c r="Y42" s="16" t="s">
        <v>151</v>
      </c>
      <c r="Z42" s="16">
        <v>2761</v>
      </c>
      <c r="AA42" s="16">
        <v>1172</v>
      </c>
      <c r="AB42" s="16">
        <v>489792</v>
      </c>
      <c r="AC42" s="16">
        <v>471692</v>
      </c>
      <c r="AD42" s="16">
        <v>565560</v>
      </c>
      <c r="AE42" s="16">
        <v>85477</v>
      </c>
      <c r="AF42" s="16">
        <v>8833</v>
      </c>
      <c r="AG42" s="1">
        <v>172</v>
      </c>
      <c r="AH42" s="16">
        <v>8431</v>
      </c>
      <c r="AI42" s="1">
        <v>5</v>
      </c>
      <c r="AJ42" s="1">
        <v>18</v>
      </c>
      <c r="AK42" s="16">
        <v>336136</v>
      </c>
      <c r="AL42" s="16">
        <v>332360</v>
      </c>
      <c r="AM42" s="16">
        <v>324981</v>
      </c>
      <c r="AN42" s="16">
        <v>312772</v>
      </c>
      <c r="AO42" s="16">
        <v>6166</v>
      </c>
      <c r="AP42" s="16">
        <v>24577</v>
      </c>
      <c r="AQ42" s="16">
        <v>41108</v>
      </c>
      <c r="AR42" s="16">
        <v>66513</v>
      </c>
      <c r="AS42" s="16">
        <v>69405</v>
      </c>
      <c r="AT42" s="16">
        <v>61702</v>
      </c>
      <c r="AU42" s="16">
        <v>56897</v>
      </c>
      <c r="AV42" s="16">
        <v>51222</v>
      </c>
      <c r="AW42" s="16">
        <v>49701</v>
      </c>
      <c r="AX42" s="16">
        <v>52591</v>
      </c>
      <c r="AY42" s="16">
        <v>47456</v>
      </c>
      <c r="AZ42" s="16">
        <v>41285</v>
      </c>
      <c r="BA42" s="16">
        <v>36906</v>
      </c>
      <c r="BB42" s="16">
        <v>32204</v>
      </c>
      <c r="BC42" s="16">
        <v>26706</v>
      </c>
      <c r="BD42" s="16">
        <v>16637</v>
      </c>
      <c r="BE42" s="16">
        <v>8475</v>
      </c>
      <c r="BF42" s="16">
        <v>9688</v>
      </c>
      <c r="BG42" s="16">
        <v>9902</v>
      </c>
      <c r="BH42" s="16">
        <v>644107</v>
      </c>
      <c r="BI42" s="21">
        <v>2</v>
      </c>
      <c r="BJ42" s="21">
        <v>2</v>
      </c>
      <c r="BK42" s="21">
        <v>2</v>
      </c>
      <c r="BL42" s="21">
        <v>1</v>
      </c>
      <c r="BM42" s="21">
        <v>0</v>
      </c>
      <c r="BN42" s="16">
        <v>21041</v>
      </c>
      <c r="BO42" s="16">
        <v>11119</v>
      </c>
      <c r="BP42" s="16">
        <v>80994</v>
      </c>
      <c r="BQ42" s="16">
        <v>42199</v>
      </c>
      <c r="BR42" s="16">
        <v>38400</v>
      </c>
      <c r="BS42" s="16">
        <v>60598</v>
      </c>
      <c r="BT42" s="16">
        <v>200655</v>
      </c>
      <c r="BU42" s="16">
        <v>71149</v>
      </c>
      <c r="BV42" s="16">
        <v>142828</v>
      </c>
      <c r="BW42" s="16">
        <v>105939</v>
      </c>
      <c r="BX42" s="16">
        <v>130340</v>
      </c>
      <c r="BY42" s="16">
        <v>1557</v>
      </c>
      <c r="BZ42" s="16">
        <v>4845</v>
      </c>
      <c r="CA42" s="16">
        <v>10896</v>
      </c>
      <c r="CB42" s="1">
        <v>282</v>
      </c>
      <c r="CC42" s="1">
        <v>5</v>
      </c>
      <c r="CD42" s="16">
        <v>11352</v>
      </c>
      <c r="CE42" s="16">
        <v>12956</v>
      </c>
      <c r="CF42" s="16">
        <v>6087</v>
      </c>
      <c r="CG42" s="16">
        <v>52028</v>
      </c>
      <c r="CH42" s="1">
        <v>155</v>
      </c>
      <c r="CI42" s="1">
        <v>19</v>
      </c>
      <c r="CJ42" s="1">
        <v>83</v>
      </c>
      <c r="CK42" s="1">
        <v>24</v>
      </c>
      <c r="CL42" s="1">
        <v>151</v>
      </c>
      <c r="CM42" s="1">
        <v>118</v>
      </c>
      <c r="CN42" s="1">
        <v>171</v>
      </c>
      <c r="CO42" s="1">
        <v>796</v>
      </c>
      <c r="CP42" s="16">
        <v>584556</v>
      </c>
      <c r="CQ42" s="16">
        <v>244835</v>
      </c>
      <c r="CR42" s="16">
        <v>14919</v>
      </c>
      <c r="CS42" s="16">
        <v>3584</v>
      </c>
      <c r="CT42" s="16">
        <v>121240</v>
      </c>
      <c r="CU42" s="16">
        <v>50489</v>
      </c>
      <c r="CV42" s="16">
        <v>5558</v>
      </c>
      <c r="CW42" s="1">
        <v>119</v>
      </c>
      <c r="CX42" s="16">
        <v>70694</v>
      </c>
      <c r="CY42" s="16">
        <v>1151</v>
      </c>
      <c r="CZ42" s="16">
        <v>2318</v>
      </c>
      <c r="DA42" s="16">
        <v>153589</v>
      </c>
      <c r="DB42" s="18">
        <v>7.97</v>
      </c>
      <c r="DC42" s="1" t="s">
        <v>134</v>
      </c>
    </row>
    <row r="43" spans="1:107" ht="12.75" x14ac:dyDescent="0.2">
      <c r="A43" s="1" t="s">
        <v>181</v>
      </c>
      <c r="B43" s="1" t="s">
        <v>182</v>
      </c>
      <c r="C43" s="1" t="s">
        <v>181</v>
      </c>
      <c r="D43" s="1" t="s">
        <v>220</v>
      </c>
      <c r="E43" s="1" t="s">
        <v>221</v>
      </c>
      <c r="F43" s="1" t="s">
        <v>220</v>
      </c>
      <c r="G43" s="1">
        <v>12</v>
      </c>
      <c r="H43" s="1">
        <v>141</v>
      </c>
      <c r="I43" s="1">
        <v>10</v>
      </c>
      <c r="J43" s="16">
        <v>422448</v>
      </c>
      <c r="K43" s="17">
        <v>0.64800000000000002</v>
      </c>
      <c r="L43" s="16">
        <v>136006</v>
      </c>
      <c r="M43" s="1">
        <v>922.2</v>
      </c>
      <c r="N43" s="1">
        <v>458</v>
      </c>
      <c r="O43" s="17">
        <v>0.64800000000000002</v>
      </c>
      <c r="P43" s="16">
        <v>21127</v>
      </c>
      <c r="Q43" s="16">
        <f t="shared" si="0"/>
        <v>50010888.914138548</v>
      </c>
      <c r="R43" s="19">
        <v>0.15</v>
      </c>
      <c r="S43" s="16" t="s">
        <v>2468</v>
      </c>
      <c r="T43" s="19">
        <v>0.58199999999999996</v>
      </c>
      <c r="U43" s="18" t="e">
        <f t="shared" si="1"/>
        <v>#VALUE!</v>
      </c>
      <c r="V43" s="16" t="str">
        <f>IF(N43&gt;'Clustering (Gov City)'!$C$4,'Clustering (Gov City)'!$B$3,IF(N43&gt;'Clustering (Gov City)'!$H$4,'Clustering (Gov City)'!$G$3,IF(N43&gt;'Clustering (Gov City)'!$M$4,'Clustering (Gov City)'!$L$3,'Clustering (Gov City)'!$Q$3)))</f>
        <v>LOW</v>
      </c>
      <c r="W43" s="16" t="str">
        <f>IF(Q43&gt;'Clustering (Gov City)'!$C$24,'Clustering (Gov City)'!$B$23,IF(Q43&gt;'Clustering (Gov City)'!$H$24,'Clustering (Gov City)'!$G$23,IF(Q43&gt;'Clustering (Gov City)'!$M$24,'Clustering (Gov City)'!$L$23,'Clustering (Gov City)'!$Q$23)))</f>
        <v>HIGH</v>
      </c>
      <c r="X43" s="20">
        <v>0.61829999999999996</v>
      </c>
      <c r="Y43" s="16" t="s">
        <v>151</v>
      </c>
      <c r="Z43" s="16">
        <v>2266</v>
      </c>
      <c r="AA43" s="1">
        <v>754</v>
      </c>
      <c r="AB43" s="16">
        <v>304910</v>
      </c>
      <c r="AC43" s="16">
        <v>292489</v>
      </c>
      <c r="AD43" s="16">
        <v>375431</v>
      </c>
      <c r="AE43" s="16">
        <v>38784</v>
      </c>
      <c r="AF43" s="16">
        <v>6931</v>
      </c>
      <c r="AG43" s="1">
        <v>21</v>
      </c>
      <c r="AH43" s="16">
        <v>1062</v>
      </c>
      <c r="AI43" s="1">
        <v>0</v>
      </c>
      <c r="AJ43" s="1">
        <v>219</v>
      </c>
      <c r="AK43" s="16">
        <v>212384</v>
      </c>
      <c r="AL43" s="16">
        <v>210064</v>
      </c>
      <c r="AM43" s="16">
        <v>203924</v>
      </c>
      <c r="AN43" s="16">
        <v>198102</v>
      </c>
      <c r="AO43" s="16">
        <v>4510</v>
      </c>
      <c r="AP43" s="16">
        <v>15912</v>
      </c>
      <c r="AQ43" s="16">
        <v>31640</v>
      </c>
      <c r="AR43" s="16">
        <v>43658</v>
      </c>
      <c r="AS43" s="16">
        <v>42865</v>
      </c>
      <c r="AT43" s="16">
        <v>29074</v>
      </c>
      <c r="AU43" s="16">
        <v>38036</v>
      </c>
      <c r="AV43" s="16">
        <v>36596</v>
      </c>
      <c r="AW43" s="16">
        <v>33162</v>
      </c>
      <c r="AX43" s="16">
        <v>33615</v>
      </c>
      <c r="AY43" s="16">
        <v>29652</v>
      </c>
      <c r="AZ43" s="16">
        <v>25478</v>
      </c>
      <c r="BA43" s="16">
        <v>21794</v>
      </c>
      <c r="BB43" s="16">
        <v>19443</v>
      </c>
      <c r="BC43" s="16">
        <v>15879</v>
      </c>
      <c r="BD43" s="16">
        <v>10029</v>
      </c>
      <c r="BE43" s="16">
        <v>5215</v>
      </c>
      <c r="BF43" s="16">
        <v>6312</v>
      </c>
      <c r="BG43" s="16">
        <v>7542</v>
      </c>
      <c r="BH43" s="16">
        <v>402826</v>
      </c>
      <c r="BI43" s="21">
        <v>2</v>
      </c>
      <c r="BJ43" s="21">
        <v>2</v>
      </c>
      <c r="BK43" s="21">
        <v>2</v>
      </c>
      <c r="BL43" s="21">
        <v>1</v>
      </c>
      <c r="BM43" s="21">
        <v>0</v>
      </c>
      <c r="BN43" s="16">
        <v>15421</v>
      </c>
      <c r="BO43" s="16">
        <v>8262</v>
      </c>
      <c r="BP43" s="16">
        <v>52171</v>
      </c>
      <c r="BQ43" s="16">
        <v>25886</v>
      </c>
      <c r="BR43" s="16">
        <v>16951</v>
      </c>
      <c r="BS43" s="16">
        <v>36130</v>
      </c>
      <c r="BT43" s="16">
        <v>101126</v>
      </c>
      <c r="BU43" s="16">
        <v>56520</v>
      </c>
      <c r="BV43" s="16">
        <v>105446</v>
      </c>
      <c r="BW43" s="16">
        <v>64754</v>
      </c>
      <c r="BX43" s="16">
        <v>79627</v>
      </c>
      <c r="BY43" s="16">
        <v>1474</v>
      </c>
      <c r="BZ43" s="16">
        <v>3901</v>
      </c>
      <c r="CA43" s="16">
        <v>9294</v>
      </c>
      <c r="CB43" s="1">
        <v>274</v>
      </c>
      <c r="CC43" s="1">
        <v>32</v>
      </c>
      <c r="CD43" s="16">
        <v>15493</v>
      </c>
      <c r="CE43" s="16">
        <v>13532</v>
      </c>
      <c r="CF43" s="16">
        <v>6725</v>
      </c>
      <c r="CG43" s="16">
        <v>61413</v>
      </c>
      <c r="CH43" s="1">
        <v>798</v>
      </c>
      <c r="CI43" s="1">
        <v>65</v>
      </c>
      <c r="CJ43" s="1">
        <v>954</v>
      </c>
      <c r="CK43" s="1">
        <v>58</v>
      </c>
      <c r="CL43" s="1">
        <v>517</v>
      </c>
      <c r="CM43" s="1">
        <v>101</v>
      </c>
      <c r="CN43" s="16">
        <v>3308</v>
      </c>
      <c r="CO43" s="16">
        <v>1835</v>
      </c>
      <c r="CP43" s="16">
        <v>317649</v>
      </c>
      <c r="CQ43" s="16">
        <v>128402</v>
      </c>
      <c r="CR43" s="16">
        <v>7853</v>
      </c>
      <c r="CS43" s="16">
        <v>3142</v>
      </c>
      <c r="CT43" s="16">
        <v>84378</v>
      </c>
      <c r="CU43" s="16">
        <v>22352</v>
      </c>
      <c r="CV43" s="16">
        <v>14252</v>
      </c>
      <c r="CW43" s="1">
        <v>109</v>
      </c>
      <c r="CX43" s="16">
        <v>62070</v>
      </c>
      <c r="CY43" s="1">
        <v>963</v>
      </c>
      <c r="CZ43" s="16">
        <v>1585</v>
      </c>
      <c r="DA43" s="16">
        <v>97342</v>
      </c>
      <c r="DB43" s="18">
        <v>11.88</v>
      </c>
      <c r="DC43" s="1" t="s">
        <v>134</v>
      </c>
    </row>
    <row r="44" spans="1:107" ht="12.75" x14ac:dyDescent="0.2">
      <c r="A44" s="1" t="s">
        <v>181</v>
      </c>
      <c r="B44" s="1" t="s">
        <v>182</v>
      </c>
      <c r="C44" s="1" t="s">
        <v>181</v>
      </c>
      <c r="D44" s="1" t="s">
        <v>222</v>
      </c>
      <c r="E44" s="1" t="s">
        <v>223</v>
      </c>
      <c r="F44" s="1" t="s">
        <v>222</v>
      </c>
      <c r="G44" s="1">
        <v>12</v>
      </c>
      <c r="H44" s="1">
        <v>386</v>
      </c>
      <c r="I44" s="1">
        <v>2</v>
      </c>
      <c r="J44" s="16">
        <v>269845</v>
      </c>
      <c r="K44" s="17">
        <v>0.47599999999999998</v>
      </c>
      <c r="L44" s="16">
        <v>74422</v>
      </c>
      <c r="M44" s="18">
        <v>3918.05</v>
      </c>
      <c r="N44" s="1">
        <v>69</v>
      </c>
      <c r="O44" s="17">
        <v>0.308</v>
      </c>
      <c r="P44" s="16">
        <v>6992</v>
      </c>
      <c r="Q44" s="16">
        <f t="shared" si="0"/>
        <v>25911171.227927141</v>
      </c>
      <c r="R44" s="19">
        <v>0.26800000000000002</v>
      </c>
      <c r="S44" s="16" t="s">
        <v>2468</v>
      </c>
      <c r="T44" s="19">
        <v>0.47399999999999998</v>
      </c>
      <c r="U44" s="18" t="e">
        <f t="shared" si="1"/>
        <v>#VALUE!</v>
      </c>
      <c r="V44" s="16" t="str">
        <f>IF(N44&gt;'Clustering (Gov City)'!$C$4,'Clustering (Gov City)'!$B$3,IF(N44&gt;'Clustering (Gov City)'!$H$4,'Clustering (Gov City)'!$G$3,IF(N44&gt;'Clustering (Gov City)'!$M$4,'Clustering (Gov City)'!$L$3,'Clustering (Gov City)'!$Q$3)))</f>
        <v>SUPER LOW</v>
      </c>
      <c r="W44" s="16" t="str">
        <f>IF(Q44&gt;'Clustering (Gov City)'!$C$24,'Clustering (Gov City)'!$B$23,IF(Q44&gt;'Clustering (Gov City)'!$H$24,'Clustering (Gov City)'!$G$23,IF(Q44&gt;'Clustering (Gov City)'!$M$24,'Clustering (Gov City)'!$L$23,'Clustering (Gov City)'!$Q$23)))</f>
        <v>LOW</v>
      </c>
      <c r="X44" s="20">
        <v>0.42470000000000002</v>
      </c>
      <c r="Y44" s="16" t="s">
        <v>133</v>
      </c>
      <c r="Z44" s="16">
        <v>1788</v>
      </c>
      <c r="AA44" s="1">
        <v>315</v>
      </c>
      <c r="AB44" s="16">
        <v>219911</v>
      </c>
      <c r="AC44" s="16">
        <v>176865</v>
      </c>
      <c r="AD44" s="16">
        <v>243524</v>
      </c>
      <c r="AE44" s="16">
        <v>25205</v>
      </c>
      <c r="AF44" s="16">
        <v>1099</v>
      </c>
      <c r="AG44" s="1">
        <v>2</v>
      </c>
      <c r="AH44" s="1">
        <v>1</v>
      </c>
      <c r="AI44" s="1">
        <v>0</v>
      </c>
      <c r="AJ44" s="1">
        <v>14</v>
      </c>
      <c r="AK44" s="16">
        <v>137740</v>
      </c>
      <c r="AL44" s="16">
        <v>132105</v>
      </c>
      <c r="AM44" s="16">
        <v>148235</v>
      </c>
      <c r="AN44" s="16">
        <v>112537</v>
      </c>
      <c r="AO44" s="16">
        <v>1323</v>
      </c>
      <c r="AP44" s="16">
        <v>7750</v>
      </c>
      <c r="AQ44" s="16">
        <v>18188</v>
      </c>
      <c r="AR44" s="16">
        <v>30893</v>
      </c>
      <c r="AS44" s="16">
        <v>34168</v>
      </c>
      <c r="AT44" s="16">
        <v>30669</v>
      </c>
      <c r="AU44" s="16">
        <v>25445</v>
      </c>
      <c r="AV44" s="16">
        <v>21055</v>
      </c>
      <c r="AW44" s="16">
        <v>20496</v>
      </c>
      <c r="AX44" s="16">
        <v>20441</v>
      </c>
      <c r="AY44" s="16">
        <v>17262</v>
      </c>
      <c r="AZ44" s="16">
        <v>14076</v>
      </c>
      <c r="BA44" s="16">
        <v>11452</v>
      </c>
      <c r="BB44" s="16">
        <v>8925</v>
      </c>
      <c r="BC44" s="16">
        <v>6920</v>
      </c>
      <c r="BD44" s="16">
        <v>4270</v>
      </c>
      <c r="BE44" s="16">
        <v>2514</v>
      </c>
      <c r="BF44" s="16">
        <v>3071</v>
      </c>
      <c r="BG44" s="16">
        <v>4468</v>
      </c>
      <c r="BH44" s="16">
        <v>259601</v>
      </c>
      <c r="BI44" s="21">
        <v>2</v>
      </c>
      <c r="BJ44" s="21">
        <v>2</v>
      </c>
      <c r="BK44" s="21">
        <v>2</v>
      </c>
      <c r="BL44" s="21">
        <v>1</v>
      </c>
      <c r="BM44" s="21">
        <v>0</v>
      </c>
      <c r="BN44" s="16">
        <v>9755</v>
      </c>
      <c r="BO44" s="16">
        <v>5283</v>
      </c>
      <c r="BP44" s="16">
        <v>38385</v>
      </c>
      <c r="BQ44" s="16">
        <v>20568</v>
      </c>
      <c r="BR44" s="16">
        <v>19650</v>
      </c>
      <c r="BS44" s="16">
        <v>28293</v>
      </c>
      <c r="BT44" s="16">
        <v>76312</v>
      </c>
      <c r="BU44" s="16">
        <v>40489</v>
      </c>
      <c r="BV44" s="16">
        <v>52088</v>
      </c>
      <c r="BW44" s="16">
        <v>39580</v>
      </c>
      <c r="BX44" s="16">
        <v>51822</v>
      </c>
      <c r="BY44" s="16">
        <v>1158</v>
      </c>
      <c r="BZ44" s="16">
        <v>2128</v>
      </c>
      <c r="CA44" s="16">
        <v>6096</v>
      </c>
      <c r="CB44" s="1">
        <v>163</v>
      </c>
      <c r="CC44" s="1">
        <v>9</v>
      </c>
      <c r="CD44" s="16">
        <v>2533</v>
      </c>
      <c r="CE44" s="16">
        <v>3059</v>
      </c>
      <c r="CF44" s="1">
        <v>998</v>
      </c>
      <c r="CG44" s="16">
        <v>7314</v>
      </c>
      <c r="CH44" s="1">
        <v>814</v>
      </c>
      <c r="CI44" s="1">
        <v>12</v>
      </c>
      <c r="CJ44" s="1">
        <v>30</v>
      </c>
      <c r="CK44" s="1">
        <v>13</v>
      </c>
      <c r="CL44" s="1">
        <v>27</v>
      </c>
      <c r="CM44" s="1">
        <v>44</v>
      </c>
      <c r="CN44" s="1">
        <v>82</v>
      </c>
      <c r="CO44" s="1">
        <v>551</v>
      </c>
      <c r="CP44" s="16">
        <v>254368</v>
      </c>
      <c r="CQ44" s="16">
        <v>106858</v>
      </c>
      <c r="CR44" s="16">
        <v>4142</v>
      </c>
      <c r="CS44" s="16">
        <v>1271</v>
      </c>
      <c r="CT44" s="16">
        <v>31546</v>
      </c>
      <c r="CU44" s="16">
        <v>63178</v>
      </c>
      <c r="CV44" s="1">
        <v>20</v>
      </c>
      <c r="CW44" s="1">
        <v>28</v>
      </c>
      <c r="CX44" s="16">
        <v>37342</v>
      </c>
      <c r="CY44" s="1">
        <v>570</v>
      </c>
      <c r="CZ44" s="1">
        <v>509</v>
      </c>
      <c r="DA44" s="16">
        <v>24381</v>
      </c>
      <c r="DB44" s="18">
        <v>9.6999999999999993</v>
      </c>
      <c r="DC44" s="1" t="s">
        <v>134</v>
      </c>
    </row>
    <row r="45" spans="1:107" ht="12.75" x14ac:dyDescent="0.2">
      <c r="A45" s="1" t="s">
        <v>181</v>
      </c>
      <c r="B45" s="1" t="s">
        <v>182</v>
      </c>
      <c r="C45" s="1" t="s">
        <v>181</v>
      </c>
      <c r="D45" s="1" t="s">
        <v>224</v>
      </c>
      <c r="E45" s="1" t="s">
        <v>225</v>
      </c>
      <c r="F45" s="1" t="s">
        <v>224</v>
      </c>
      <c r="G45" s="1">
        <v>12</v>
      </c>
      <c r="H45" s="1">
        <v>386</v>
      </c>
      <c r="I45" s="1">
        <v>2</v>
      </c>
      <c r="J45" s="16">
        <v>269845</v>
      </c>
      <c r="K45" s="17">
        <v>0.47599999999999998</v>
      </c>
      <c r="L45" s="16">
        <v>74422</v>
      </c>
      <c r="M45" s="18">
        <v>3918.05</v>
      </c>
      <c r="N45" s="1">
        <v>69</v>
      </c>
      <c r="O45" s="17">
        <v>0.308</v>
      </c>
      <c r="P45" s="16">
        <v>6726</v>
      </c>
      <c r="Q45" s="16">
        <f t="shared" si="0"/>
        <v>24925420.148603827</v>
      </c>
      <c r="R45" s="19">
        <v>0.11600000000000001</v>
      </c>
      <c r="S45" s="16" t="s">
        <v>2468</v>
      </c>
      <c r="T45" s="19">
        <v>0.30199999999999999</v>
      </c>
      <c r="U45" s="18" t="e">
        <f t="shared" si="1"/>
        <v>#VALUE!</v>
      </c>
      <c r="V45" s="16" t="str">
        <f>IF(N45&gt;'Clustering (Gov City)'!$C$4,'Clustering (Gov City)'!$B$3,IF(N45&gt;'Clustering (Gov City)'!$H$4,'Clustering (Gov City)'!$G$3,IF(N45&gt;'Clustering (Gov City)'!$M$4,'Clustering (Gov City)'!$L$3,'Clustering (Gov City)'!$Q$3)))</f>
        <v>SUPER LOW</v>
      </c>
      <c r="W45" s="16" t="str">
        <f>IF(Q45&gt;'Clustering (Gov City)'!$C$24,'Clustering (Gov City)'!$B$23,IF(Q45&gt;'Clustering (Gov City)'!$H$24,'Clustering (Gov City)'!$G$23,IF(Q45&gt;'Clustering (Gov City)'!$M$24,'Clustering (Gov City)'!$L$23,'Clustering (Gov City)'!$Q$23)))</f>
        <v>LOW</v>
      </c>
      <c r="X45" s="20">
        <v>0.3473</v>
      </c>
      <c r="Y45" s="16" t="s">
        <v>133</v>
      </c>
      <c r="Z45" s="16">
        <v>1788</v>
      </c>
      <c r="AA45" s="1">
        <v>315</v>
      </c>
      <c r="AB45" s="16">
        <v>219911</v>
      </c>
      <c r="AC45" s="16">
        <v>176865</v>
      </c>
      <c r="AD45" s="16">
        <v>243524</v>
      </c>
      <c r="AE45" s="16">
        <v>25205</v>
      </c>
      <c r="AF45" s="16">
        <v>1099</v>
      </c>
      <c r="AG45" s="1">
        <v>2</v>
      </c>
      <c r="AH45" s="1">
        <v>1</v>
      </c>
      <c r="AI45" s="1">
        <v>0</v>
      </c>
      <c r="AJ45" s="1">
        <v>14</v>
      </c>
      <c r="AK45" s="16">
        <v>137740</v>
      </c>
      <c r="AL45" s="16">
        <v>132105</v>
      </c>
      <c r="AM45" s="16">
        <v>148235</v>
      </c>
      <c r="AN45" s="16">
        <v>112537</v>
      </c>
      <c r="AO45" s="16">
        <v>1323</v>
      </c>
      <c r="AP45" s="16">
        <v>7750</v>
      </c>
      <c r="AQ45" s="16">
        <v>18188</v>
      </c>
      <c r="AR45" s="16">
        <v>30893</v>
      </c>
      <c r="AS45" s="16">
        <v>34168</v>
      </c>
      <c r="AT45" s="16">
        <v>30669</v>
      </c>
      <c r="AU45" s="16">
        <v>25445</v>
      </c>
      <c r="AV45" s="16">
        <v>21055</v>
      </c>
      <c r="AW45" s="16">
        <v>20496</v>
      </c>
      <c r="AX45" s="16">
        <v>20441</v>
      </c>
      <c r="AY45" s="16">
        <v>17262</v>
      </c>
      <c r="AZ45" s="16">
        <v>14076</v>
      </c>
      <c r="BA45" s="16">
        <v>11452</v>
      </c>
      <c r="BB45" s="16">
        <v>8925</v>
      </c>
      <c r="BC45" s="16">
        <v>6920</v>
      </c>
      <c r="BD45" s="16">
        <v>4270</v>
      </c>
      <c r="BE45" s="16">
        <v>2514</v>
      </c>
      <c r="BF45" s="16">
        <v>3071</v>
      </c>
      <c r="BG45" s="16">
        <v>4468</v>
      </c>
      <c r="BH45" s="16">
        <v>259601</v>
      </c>
      <c r="BI45" s="21">
        <v>2</v>
      </c>
      <c r="BJ45" s="21">
        <v>2</v>
      </c>
      <c r="BK45" s="21">
        <v>2</v>
      </c>
      <c r="BL45" s="21">
        <v>1</v>
      </c>
      <c r="BM45" s="21">
        <v>0</v>
      </c>
      <c r="BN45" s="16">
        <v>9755</v>
      </c>
      <c r="BO45" s="16">
        <v>5283</v>
      </c>
      <c r="BP45" s="16">
        <v>38385</v>
      </c>
      <c r="BQ45" s="16">
        <v>20568</v>
      </c>
      <c r="BR45" s="16">
        <v>19650</v>
      </c>
      <c r="BS45" s="16">
        <v>28293</v>
      </c>
      <c r="BT45" s="16">
        <v>76312</v>
      </c>
      <c r="BU45" s="16">
        <v>40489</v>
      </c>
      <c r="BV45" s="16">
        <v>52088</v>
      </c>
      <c r="BW45" s="16">
        <v>39580</v>
      </c>
      <c r="BX45" s="16">
        <v>51822</v>
      </c>
      <c r="BY45" s="16">
        <v>1158</v>
      </c>
      <c r="BZ45" s="16">
        <v>2128</v>
      </c>
      <c r="CA45" s="16">
        <v>6096</v>
      </c>
      <c r="CB45" s="1">
        <v>163</v>
      </c>
      <c r="CC45" s="1">
        <v>9</v>
      </c>
      <c r="CD45" s="16">
        <v>2533</v>
      </c>
      <c r="CE45" s="16">
        <v>3059</v>
      </c>
      <c r="CF45" s="1">
        <v>998</v>
      </c>
      <c r="CG45" s="16">
        <v>7314</v>
      </c>
      <c r="CH45" s="1">
        <v>814</v>
      </c>
      <c r="CI45" s="1">
        <v>12</v>
      </c>
      <c r="CJ45" s="1">
        <v>30</v>
      </c>
      <c r="CK45" s="1">
        <v>13</v>
      </c>
      <c r="CL45" s="1">
        <v>27</v>
      </c>
      <c r="CM45" s="1">
        <v>44</v>
      </c>
      <c r="CN45" s="1">
        <v>82</v>
      </c>
      <c r="CO45" s="1">
        <v>551</v>
      </c>
      <c r="CP45" s="16">
        <v>254368</v>
      </c>
      <c r="CQ45" s="16">
        <v>106858</v>
      </c>
      <c r="CR45" s="16">
        <v>4142</v>
      </c>
      <c r="CS45" s="16">
        <v>1271</v>
      </c>
      <c r="CT45" s="16">
        <v>31546</v>
      </c>
      <c r="CU45" s="16">
        <v>63178</v>
      </c>
      <c r="CV45" s="1">
        <v>20</v>
      </c>
      <c r="CW45" s="1">
        <v>28</v>
      </c>
      <c r="CX45" s="16">
        <v>37342</v>
      </c>
      <c r="CY45" s="1">
        <v>570</v>
      </c>
      <c r="CZ45" s="1">
        <v>509</v>
      </c>
      <c r="DA45" s="16">
        <v>24381</v>
      </c>
      <c r="DB45" s="18">
        <v>8.3699999999999992</v>
      </c>
      <c r="DC45" s="1" t="s">
        <v>134</v>
      </c>
    </row>
    <row r="46" spans="1:107" ht="12.75" x14ac:dyDescent="0.2">
      <c r="A46" s="1" t="s">
        <v>181</v>
      </c>
      <c r="B46" s="1" t="s">
        <v>182</v>
      </c>
      <c r="C46" s="1" t="s">
        <v>181</v>
      </c>
      <c r="D46" s="1" t="s">
        <v>226</v>
      </c>
      <c r="E46" s="1" t="s">
        <v>227</v>
      </c>
      <c r="F46" s="1" t="s">
        <v>226</v>
      </c>
      <c r="G46" s="1">
        <v>5</v>
      </c>
      <c r="H46" s="1">
        <v>52</v>
      </c>
      <c r="I46" s="1">
        <v>2</v>
      </c>
      <c r="J46" s="16">
        <v>324545</v>
      </c>
      <c r="K46" s="17">
        <v>0.55200000000000005</v>
      </c>
      <c r="L46" s="16">
        <v>88531</v>
      </c>
      <c r="M46" s="18">
        <v>3596</v>
      </c>
      <c r="N46" s="1">
        <v>90</v>
      </c>
      <c r="O46" s="17">
        <v>0.39600000000000002</v>
      </c>
      <c r="P46" s="16">
        <v>16088.000000000002</v>
      </c>
      <c r="Q46" s="16">
        <f t="shared" si="0"/>
        <v>49570937.77442266</v>
      </c>
      <c r="R46" s="19">
        <v>0.17799999999999999</v>
      </c>
      <c r="S46" s="16" t="s">
        <v>2468</v>
      </c>
      <c r="T46" s="19">
        <v>0.73199999999999998</v>
      </c>
      <c r="U46" s="18" t="e">
        <f t="shared" si="1"/>
        <v>#VALUE!</v>
      </c>
      <c r="V46" s="16" t="str">
        <f>IF(N46&gt;'Clustering (Gov City)'!$C$4,'Clustering (Gov City)'!$B$3,IF(N46&gt;'Clustering (Gov City)'!$H$4,'Clustering (Gov City)'!$G$3,IF(N46&gt;'Clustering (Gov City)'!$M$4,'Clustering (Gov City)'!$L$3,'Clustering (Gov City)'!$Q$3)))</f>
        <v>SUPER LOW</v>
      </c>
      <c r="W46" s="16" t="str">
        <f>IF(Q46&gt;'Clustering (Gov City)'!$C$24,'Clustering (Gov City)'!$B$23,IF(Q46&gt;'Clustering (Gov City)'!$H$24,'Clustering (Gov City)'!$G$23,IF(Q46&gt;'Clustering (Gov City)'!$M$24,'Clustering (Gov City)'!$L$23,'Clustering (Gov City)'!$Q$23)))</f>
        <v>LOW</v>
      </c>
      <c r="X46" s="20">
        <v>0.58620000000000005</v>
      </c>
      <c r="Y46" s="16" t="s">
        <v>151</v>
      </c>
      <c r="Z46" s="16">
        <v>2179</v>
      </c>
      <c r="AA46" s="1">
        <v>283</v>
      </c>
      <c r="AB46" s="16">
        <v>253461</v>
      </c>
      <c r="AC46" s="16">
        <v>219834</v>
      </c>
      <c r="AD46" s="16">
        <v>276559</v>
      </c>
      <c r="AE46" s="16">
        <v>44510</v>
      </c>
      <c r="AF46" s="16">
        <v>2635</v>
      </c>
      <c r="AG46" s="1">
        <v>0</v>
      </c>
      <c r="AH46" s="1">
        <v>736</v>
      </c>
      <c r="AI46" s="1">
        <v>87</v>
      </c>
      <c r="AJ46" s="1">
        <v>18</v>
      </c>
      <c r="AK46" s="16">
        <v>165890</v>
      </c>
      <c r="AL46" s="16">
        <v>158655</v>
      </c>
      <c r="AM46" s="16">
        <v>169176</v>
      </c>
      <c r="AN46" s="16">
        <v>145545</v>
      </c>
      <c r="AO46" s="16">
        <v>2278</v>
      </c>
      <c r="AP46" s="16">
        <v>7546</v>
      </c>
      <c r="AQ46" s="16">
        <v>23008</v>
      </c>
      <c r="AR46" s="16">
        <v>34917</v>
      </c>
      <c r="AS46" s="16">
        <v>36342</v>
      </c>
      <c r="AT46" s="16">
        <v>33400</v>
      </c>
      <c r="AU46" s="16">
        <v>29165</v>
      </c>
      <c r="AV46" s="16">
        <v>27467</v>
      </c>
      <c r="AW46" s="16">
        <v>26557</v>
      </c>
      <c r="AX46" s="16">
        <v>26406</v>
      </c>
      <c r="AY46" s="16">
        <v>23159</v>
      </c>
      <c r="AZ46" s="16">
        <v>18833</v>
      </c>
      <c r="BA46" s="16">
        <v>15616</v>
      </c>
      <c r="BB46" s="16">
        <v>12416</v>
      </c>
      <c r="BC46" s="16">
        <v>8745</v>
      </c>
      <c r="BD46" s="16">
        <v>4555</v>
      </c>
      <c r="BE46" s="16">
        <v>1981</v>
      </c>
      <c r="BF46" s="16">
        <v>1978</v>
      </c>
      <c r="BG46" s="16">
        <v>5593</v>
      </c>
      <c r="BH46" s="16">
        <v>310697</v>
      </c>
      <c r="BI46" s="21">
        <v>2</v>
      </c>
      <c r="BJ46" s="21">
        <v>2</v>
      </c>
      <c r="BK46" s="21">
        <v>2</v>
      </c>
      <c r="BL46" s="21">
        <v>1</v>
      </c>
      <c r="BM46" s="21">
        <v>0</v>
      </c>
      <c r="BN46" s="16">
        <v>11727</v>
      </c>
      <c r="BO46" s="16">
        <v>6092</v>
      </c>
      <c r="BP46" s="16">
        <v>42483</v>
      </c>
      <c r="BQ46" s="16">
        <v>22170</v>
      </c>
      <c r="BR46" s="16">
        <v>21018</v>
      </c>
      <c r="BS46" s="16">
        <v>31925</v>
      </c>
      <c r="BT46" s="16">
        <v>100774</v>
      </c>
      <c r="BU46" s="16">
        <v>37724</v>
      </c>
      <c r="BV46" s="16">
        <v>64058</v>
      </c>
      <c r="BW46" s="16">
        <v>51256</v>
      </c>
      <c r="BX46" s="16">
        <v>58782</v>
      </c>
      <c r="BY46" s="16">
        <v>1239</v>
      </c>
      <c r="BZ46" s="16">
        <v>3140</v>
      </c>
      <c r="CA46" s="16">
        <v>7362</v>
      </c>
      <c r="CB46" s="1">
        <v>203</v>
      </c>
      <c r="CC46" s="1">
        <v>7</v>
      </c>
      <c r="CD46" s="16">
        <v>2072</v>
      </c>
      <c r="CE46" s="16">
        <v>2666</v>
      </c>
      <c r="CF46" s="16">
        <v>1089</v>
      </c>
      <c r="CG46" s="16">
        <v>9968</v>
      </c>
      <c r="CH46" s="16">
        <v>3936</v>
      </c>
      <c r="CI46" s="1">
        <v>2</v>
      </c>
      <c r="CJ46" s="1">
        <v>39</v>
      </c>
      <c r="CK46" s="1">
        <v>3</v>
      </c>
      <c r="CL46" s="1">
        <v>18</v>
      </c>
      <c r="CM46" s="1">
        <v>20</v>
      </c>
      <c r="CN46" s="1">
        <v>104</v>
      </c>
      <c r="CO46" s="1">
        <v>211</v>
      </c>
      <c r="CP46" s="16">
        <v>304417</v>
      </c>
      <c r="CQ46" s="16">
        <v>117454</v>
      </c>
      <c r="CR46" s="16">
        <v>8622</v>
      </c>
      <c r="CS46" s="16">
        <v>2139</v>
      </c>
      <c r="CT46" s="16">
        <v>44943</v>
      </c>
      <c r="CU46" s="16">
        <v>37490</v>
      </c>
      <c r="CV46" s="1">
        <v>59</v>
      </c>
      <c r="CW46" s="1">
        <v>73</v>
      </c>
      <c r="CX46" s="16">
        <v>46975</v>
      </c>
      <c r="CY46" s="1">
        <v>906</v>
      </c>
      <c r="CZ46" s="1">
        <v>487</v>
      </c>
      <c r="DA46" s="16">
        <v>65397</v>
      </c>
      <c r="DB46" s="18">
        <v>8.34</v>
      </c>
      <c r="DC46" s="1" t="s">
        <v>134</v>
      </c>
    </row>
    <row r="47" spans="1:107" ht="12.75" x14ac:dyDescent="0.2">
      <c r="A47" s="1" t="s">
        <v>181</v>
      </c>
      <c r="B47" s="1" t="s">
        <v>182</v>
      </c>
      <c r="C47" s="1" t="s">
        <v>181</v>
      </c>
      <c r="D47" s="1" t="s">
        <v>228</v>
      </c>
      <c r="E47" s="1" t="s">
        <v>229</v>
      </c>
      <c r="F47" s="1" t="s">
        <v>228</v>
      </c>
      <c r="G47" s="1">
        <v>8</v>
      </c>
      <c r="H47" s="1">
        <v>82</v>
      </c>
      <c r="I47" s="1">
        <v>8</v>
      </c>
      <c r="J47" s="16">
        <v>395476</v>
      </c>
      <c r="K47" s="17">
        <v>0.62</v>
      </c>
      <c r="L47" s="16">
        <v>108306</v>
      </c>
      <c r="M47" s="18">
        <v>3570.98</v>
      </c>
      <c r="N47" s="1">
        <v>111</v>
      </c>
      <c r="O47" s="17">
        <v>0.44800000000000001</v>
      </c>
      <c r="P47" s="16">
        <v>14844</v>
      </c>
      <c r="Q47" s="16">
        <f t="shared" si="0"/>
        <v>37534515.368821368</v>
      </c>
      <c r="R47" s="19">
        <v>0.14199999999999999</v>
      </c>
      <c r="S47" s="16" t="s">
        <v>2468</v>
      </c>
      <c r="T47" s="19">
        <v>0.77200000000000002</v>
      </c>
      <c r="U47" s="18" t="e">
        <f t="shared" si="1"/>
        <v>#VALUE!</v>
      </c>
      <c r="V47" s="16" t="str">
        <f>IF(N47&gt;'Clustering (Gov City)'!$C$4,'Clustering (Gov City)'!$B$3,IF(N47&gt;'Clustering (Gov City)'!$H$4,'Clustering (Gov City)'!$G$3,IF(N47&gt;'Clustering (Gov City)'!$M$4,'Clustering (Gov City)'!$L$3,'Clustering (Gov City)'!$Q$3)))</f>
        <v>SUPER LOW</v>
      </c>
      <c r="W47" s="16" t="str">
        <f>IF(Q47&gt;'Clustering (Gov City)'!$C$24,'Clustering (Gov City)'!$B$23,IF(Q47&gt;'Clustering (Gov City)'!$H$24,'Clustering (Gov City)'!$G$23,IF(Q47&gt;'Clustering (Gov City)'!$M$24,'Clustering (Gov City)'!$L$23,'Clustering (Gov City)'!$Q$23)))</f>
        <v>LOW</v>
      </c>
      <c r="X47" s="20">
        <v>0.63680000000000003</v>
      </c>
      <c r="Y47" s="16" t="s">
        <v>151</v>
      </c>
      <c r="Z47" s="16">
        <v>3385</v>
      </c>
      <c r="AA47" s="1">
        <v>663</v>
      </c>
      <c r="AB47" s="16">
        <v>287567</v>
      </c>
      <c r="AC47" s="16">
        <v>273446</v>
      </c>
      <c r="AD47" s="16">
        <v>325160</v>
      </c>
      <c r="AE47" s="16">
        <v>61350</v>
      </c>
      <c r="AF47" s="16">
        <v>6956</v>
      </c>
      <c r="AG47" s="1">
        <v>16</v>
      </c>
      <c r="AH47" s="16">
        <v>1958</v>
      </c>
      <c r="AI47" s="1">
        <v>0</v>
      </c>
      <c r="AJ47" s="1">
        <v>36</v>
      </c>
      <c r="AK47" s="16">
        <v>200650</v>
      </c>
      <c r="AL47" s="16">
        <v>194826</v>
      </c>
      <c r="AM47" s="16">
        <v>210448</v>
      </c>
      <c r="AN47" s="16">
        <v>170212</v>
      </c>
      <c r="AO47" s="16">
        <v>3083</v>
      </c>
      <c r="AP47" s="16">
        <v>11733</v>
      </c>
      <c r="AQ47" s="16">
        <v>26582</v>
      </c>
      <c r="AR47" s="16">
        <v>40421</v>
      </c>
      <c r="AS47" s="16">
        <v>42390</v>
      </c>
      <c r="AT47" s="16">
        <v>41565</v>
      </c>
      <c r="AU47" s="16">
        <v>37642</v>
      </c>
      <c r="AV47" s="16">
        <v>34138</v>
      </c>
      <c r="AW47" s="16">
        <v>32500</v>
      </c>
      <c r="AX47" s="16">
        <v>30687</v>
      </c>
      <c r="AY47" s="16">
        <v>26576</v>
      </c>
      <c r="AZ47" s="16">
        <v>21926</v>
      </c>
      <c r="BA47" s="16">
        <v>17855</v>
      </c>
      <c r="BB47" s="16">
        <v>15096</v>
      </c>
      <c r="BC47" s="16">
        <v>12293</v>
      </c>
      <c r="BD47" s="16">
        <v>7645</v>
      </c>
      <c r="BE47" s="16">
        <v>3751</v>
      </c>
      <c r="BF47" s="16">
        <v>4409</v>
      </c>
      <c r="BG47" s="16">
        <v>6288</v>
      </c>
      <c r="BH47" s="16">
        <v>379389</v>
      </c>
      <c r="BI47" s="21">
        <v>2</v>
      </c>
      <c r="BJ47" s="21">
        <v>2</v>
      </c>
      <c r="BK47" s="21">
        <v>2</v>
      </c>
      <c r="BL47" s="21">
        <v>1</v>
      </c>
      <c r="BM47" s="21">
        <v>0</v>
      </c>
      <c r="BN47" s="16">
        <v>13269</v>
      </c>
      <c r="BO47" s="16">
        <v>7142</v>
      </c>
      <c r="BP47" s="16">
        <v>49624</v>
      </c>
      <c r="BQ47" s="16">
        <v>25441</v>
      </c>
      <c r="BR47" s="16">
        <v>25438</v>
      </c>
      <c r="BS47" s="16">
        <v>40329</v>
      </c>
      <c r="BT47" s="16">
        <v>109130</v>
      </c>
      <c r="BU47" s="16">
        <v>51429</v>
      </c>
      <c r="BV47" s="16">
        <v>80114</v>
      </c>
      <c r="BW47" s="16">
        <v>66382</v>
      </c>
      <c r="BX47" s="16">
        <v>74349</v>
      </c>
      <c r="BY47" s="16">
        <v>1409</v>
      </c>
      <c r="BZ47" s="16">
        <v>3862</v>
      </c>
      <c r="CA47" s="16">
        <v>8563</v>
      </c>
      <c r="CB47" s="1">
        <v>226</v>
      </c>
      <c r="CC47" s="1">
        <v>12</v>
      </c>
      <c r="CD47" s="16">
        <v>9347</v>
      </c>
      <c r="CE47" s="16">
        <v>5029</v>
      </c>
      <c r="CF47" s="16">
        <v>2202</v>
      </c>
      <c r="CG47" s="16">
        <v>21897</v>
      </c>
      <c r="CH47" s="16">
        <v>3523</v>
      </c>
      <c r="CI47" s="1">
        <v>8</v>
      </c>
      <c r="CJ47" s="1">
        <v>28</v>
      </c>
      <c r="CK47" s="1">
        <v>11</v>
      </c>
      <c r="CL47" s="1">
        <v>45</v>
      </c>
      <c r="CM47" s="1">
        <v>125</v>
      </c>
      <c r="CN47" s="1">
        <v>283</v>
      </c>
      <c r="CO47" s="16">
        <v>2221</v>
      </c>
      <c r="CP47" s="16">
        <v>350757</v>
      </c>
      <c r="CQ47" s="16">
        <v>143651</v>
      </c>
      <c r="CR47" s="16">
        <v>7497</v>
      </c>
      <c r="CS47" s="16">
        <v>2684</v>
      </c>
      <c r="CT47" s="16">
        <v>58205</v>
      </c>
      <c r="CU47" s="16">
        <v>44008</v>
      </c>
      <c r="CV47" s="16">
        <v>1503</v>
      </c>
      <c r="CW47" s="1">
        <v>96</v>
      </c>
      <c r="CX47" s="16">
        <v>57146</v>
      </c>
      <c r="CY47" s="16">
        <v>1395</v>
      </c>
      <c r="CZ47" s="1">
        <v>829</v>
      </c>
      <c r="DA47" s="16">
        <v>78462</v>
      </c>
      <c r="DB47" s="18">
        <v>9.5299999999999994</v>
      </c>
      <c r="DC47" s="1" t="s">
        <v>134</v>
      </c>
    </row>
    <row r="48" spans="1:107" ht="12.75" x14ac:dyDescent="0.2">
      <c r="A48" s="1" t="s">
        <v>181</v>
      </c>
      <c r="B48" s="1" t="s">
        <v>182</v>
      </c>
      <c r="C48" s="1" t="s">
        <v>181</v>
      </c>
      <c r="D48" s="1" t="s">
        <v>230</v>
      </c>
      <c r="E48" s="1" t="s">
        <v>231</v>
      </c>
      <c r="F48" s="1" t="s">
        <v>230</v>
      </c>
      <c r="G48" s="1">
        <v>11</v>
      </c>
      <c r="H48" s="1">
        <v>112</v>
      </c>
      <c r="I48" s="1">
        <v>1</v>
      </c>
      <c r="J48" s="16">
        <v>151905</v>
      </c>
      <c r="K48" s="17">
        <v>0.24</v>
      </c>
      <c r="L48" s="16">
        <v>35600</v>
      </c>
      <c r="M48" s="18">
        <v>1202.78</v>
      </c>
      <c r="N48" s="1">
        <v>126</v>
      </c>
      <c r="O48" s="17">
        <v>0.47399999999999998</v>
      </c>
      <c r="P48" s="16">
        <v>2044</v>
      </c>
      <c r="Q48" s="16">
        <f t="shared" si="0"/>
        <v>13455778.28247918</v>
      </c>
      <c r="R48" s="19">
        <v>0.126</v>
      </c>
      <c r="S48" s="16" t="s">
        <v>2468</v>
      </c>
      <c r="T48" s="19">
        <v>4.8000000000000001E-2</v>
      </c>
      <c r="U48" s="18" t="e">
        <f t="shared" si="1"/>
        <v>#VALUE!</v>
      </c>
      <c r="V48" s="16" t="str">
        <f>IF(N48&gt;'Clustering (Gov City)'!$C$4,'Clustering (Gov City)'!$B$3,IF(N48&gt;'Clustering (Gov City)'!$H$4,'Clustering (Gov City)'!$G$3,IF(N48&gt;'Clustering (Gov City)'!$M$4,'Clustering (Gov City)'!$L$3,'Clustering (Gov City)'!$Q$3)))</f>
        <v>SUPER LOW</v>
      </c>
      <c r="W48" s="16" t="str">
        <f>IF(Q48&gt;'Clustering (Gov City)'!$C$24,'Clustering (Gov City)'!$B$23,IF(Q48&gt;'Clustering (Gov City)'!$H$24,'Clustering (Gov City)'!$G$23,IF(Q48&gt;'Clustering (Gov City)'!$M$24,'Clustering (Gov City)'!$L$23,'Clustering (Gov City)'!$Q$23)))</f>
        <v>SUPER LOW</v>
      </c>
      <c r="X48" s="20">
        <v>0.2238</v>
      </c>
      <c r="Y48" s="16" t="s">
        <v>133</v>
      </c>
      <c r="Z48" s="16">
        <v>1962</v>
      </c>
      <c r="AA48" s="1">
        <v>395</v>
      </c>
      <c r="AB48" s="16">
        <v>124406</v>
      </c>
      <c r="AC48" s="16">
        <v>104170</v>
      </c>
      <c r="AD48" s="16">
        <v>8161</v>
      </c>
      <c r="AE48" s="16">
        <v>120883</v>
      </c>
      <c r="AF48" s="16">
        <v>22801</v>
      </c>
      <c r="AG48" s="1">
        <v>0</v>
      </c>
      <c r="AH48" s="1">
        <v>16</v>
      </c>
      <c r="AI48" s="1">
        <v>0</v>
      </c>
      <c r="AJ48" s="1">
        <v>44</v>
      </c>
      <c r="AK48" s="16">
        <v>75628</v>
      </c>
      <c r="AL48" s="16">
        <v>76277</v>
      </c>
      <c r="AM48" s="16">
        <v>92542</v>
      </c>
      <c r="AN48" s="16">
        <v>54187</v>
      </c>
      <c r="AO48" s="1">
        <v>65</v>
      </c>
      <c r="AP48" s="16">
        <v>5111</v>
      </c>
      <c r="AQ48" s="16">
        <v>8948</v>
      </c>
      <c r="AR48" s="16">
        <v>15039</v>
      </c>
      <c r="AS48" s="16">
        <v>17941</v>
      </c>
      <c r="AT48" s="16">
        <v>19869</v>
      </c>
      <c r="AU48" s="16">
        <v>16917</v>
      </c>
      <c r="AV48" s="16">
        <v>12447</v>
      </c>
      <c r="AW48" s="16">
        <v>11841</v>
      </c>
      <c r="AX48" s="16">
        <v>11246</v>
      </c>
      <c r="AY48" s="16">
        <v>9335</v>
      </c>
      <c r="AZ48" s="16">
        <v>7602</v>
      </c>
      <c r="BA48" s="16">
        <v>5787</v>
      </c>
      <c r="BB48" s="16">
        <v>4730</v>
      </c>
      <c r="BC48" s="16">
        <v>3902</v>
      </c>
      <c r="BD48" s="16">
        <v>2685</v>
      </c>
      <c r="BE48" s="16">
        <v>1748</v>
      </c>
      <c r="BF48" s="16">
        <v>1868</v>
      </c>
      <c r="BG48" s="16">
        <v>2159</v>
      </c>
      <c r="BH48" s="16">
        <v>146532</v>
      </c>
      <c r="BI48" s="21">
        <v>2</v>
      </c>
      <c r="BJ48" s="21">
        <v>1</v>
      </c>
      <c r="BK48" s="21">
        <v>1</v>
      </c>
      <c r="BL48" s="21">
        <v>1</v>
      </c>
      <c r="BM48" s="21">
        <v>0</v>
      </c>
      <c r="BN48" s="16">
        <v>4593</v>
      </c>
      <c r="BO48" s="16">
        <v>2317</v>
      </c>
      <c r="BP48" s="16">
        <v>18803</v>
      </c>
      <c r="BQ48" s="16">
        <v>10960</v>
      </c>
      <c r="BR48" s="16">
        <v>11984</v>
      </c>
      <c r="BS48" s="16">
        <v>19223</v>
      </c>
      <c r="BT48" s="16">
        <v>50894</v>
      </c>
      <c r="BU48" s="16">
        <v>37955</v>
      </c>
      <c r="BV48" s="16">
        <v>29343</v>
      </c>
      <c r="BW48" s="16">
        <v>14360</v>
      </c>
      <c r="BX48" s="16">
        <v>14465</v>
      </c>
      <c r="BY48" s="1">
        <v>611</v>
      </c>
      <c r="BZ48" s="16">
        <v>1005</v>
      </c>
      <c r="CA48" s="16">
        <v>3153</v>
      </c>
      <c r="CB48" s="1">
        <v>109</v>
      </c>
      <c r="CC48" s="1">
        <v>10</v>
      </c>
      <c r="CD48" s="1">
        <v>850</v>
      </c>
      <c r="CE48" s="1">
        <v>759</v>
      </c>
      <c r="CF48" s="1">
        <v>281</v>
      </c>
      <c r="CG48" s="16">
        <v>7548</v>
      </c>
      <c r="CH48" s="1">
        <v>872</v>
      </c>
      <c r="CI48" s="1">
        <v>1</v>
      </c>
      <c r="CJ48" s="1">
        <v>2</v>
      </c>
      <c r="CK48" s="1">
        <v>4</v>
      </c>
      <c r="CL48" s="1">
        <v>6</v>
      </c>
      <c r="CM48" s="1">
        <v>8</v>
      </c>
      <c r="CN48" s="1">
        <v>10</v>
      </c>
      <c r="CO48" s="1">
        <v>131</v>
      </c>
      <c r="CP48" s="16">
        <v>141433</v>
      </c>
      <c r="CQ48" s="16">
        <v>48650</v>
      </c>
      <c r="CR48" s="16">
        <v>2643</v>
      </c>
      <c r="CS48" s="1">
        <v>256</v>
      </c>
      <c r="CT48" s="16">
        <v>8106</v>
      </c>
      <c r="CU48" s="16">
        <v>48882</v>
      </c>
      <c r="CV48" s="16">
        <v>2479</v>
      </c>
      <c r="CW48" s="1">
        <v>119</v>
      </c>
      <c r="CX48" s="16">
        <v>35057</v>
      </c>
      <c r="CY48" s="1">
        <v>116</v>
      </c>
      <c r="CZ48" s="1">
        <v>185</v>
      </c>
      <c r="DA48" s="16">
        <v>5412</v>
      </c>
      <c r="DB48" s="18">
        <v>25.07</v>
      </c>
      <c r="DC48" s="1" t="s">
        <v>134</v>
      </c>
    </row>
    <row r="49" spans="1:107" ht="12.75" x14ac:dyDescent="0.2">
      <c r="A49" s="1" t="s">
        <v>181</v>
      </c>
      <c r="B49" s="1" t="s">
        <v>182</v>
      </c>
      <c r="C49" s="1" t="s">
        <v>181</v>
      </c>
      <c r="D49" s="1" t="s">
        <v>232</v>
      </c>
      <c r="E49" s="1" t="s">
        <v>233</v>
      </c>
      <c r="F49" s="1" t="s">
        <v>232</v>
      </c>
      <c r="G49" s="1">
        <v>8</v>
      </c>
      <c r="H49" s="1">
        <v>105</v>
      </c>
      <c r="I49" s="1">
        <v>0</v>
      </c>
      <c r="J49" s="16">
        <v>96608</v>
      </c>
      <c r="K49" s="17">
        <v>0.106</v>
      </c>
      <c r="L49" s="16">
        <v>23701</v>
      </c>
      <c r="M49" s="1">
        <v>473.73</v>
      </c>
      <c r="N49" s="1">
        <v>204</v>
      </c>
      <c r="O49" s="17">
        <v>0.55400000000000005</v>
      </c>
      <c r="P49" s="16">
        <v>1074</v>
      </c>
      <c r="Q49" s="16">
        <f t="shared" si="0"/>
        <v>11117091.752235841</v>
      </c>
      <c r="R49" s="19">
        <v>0.1</v>
      </c>
      <c r="S49" s="16" t="s">
        <v>2468</v>
      </c>
      <c r="T49" s="19">
        <v>4.3999999999999997E-2</v>
      </c>
      <c r="U49" s="18" t="e">
        <f t="shared" si="1"/>
        <v>#VALUE!</v>
      </c>
      <c r="V49" s="16" t="str">
        <f>IF(N49&gt;'Clustering (Gov City)'!$C$4,'Clustering (Gov City)'!$B$3,IF(N49&gt;'Clustering (Gov City)'!$H$4,'Clustering (Gov City)'!$G$3,IF(N49&gt;'Clustering (Gov City)'!$M$4,'Clustering (Gov City)'!$L$3,'Clustering (Gov City)'!$Q$3)))</f>
        <v>LOW</v>
      </c>
      <c r="W49" s="16" t="str">
        <f>IF(Q49&gt;'Clustering (Gov City)'!$C$24,'Clustering (Gov City)'!$B$23,IF(Q49&gt;'Clustering (Gov City)'!$H$24,'Clustering (Gov City)'!$G$23,IF(Q49&gt;'Clustering (Gov City)'!$M$24,'Clustering (Gov City)'!$L$23,'Clustering (Gov City)'!$Q$23)))</f>
        <v>SUPER LOW</v>
      </c>
      <c r="X49" s="20">
        <v>0.21249999999999999</v>
      </c>
      <c r="Y49" s="16" t="s">
        <v>133</v>
      </c>
      <c r="Z49" s="16">
        <v>2539</v>
      </c>
      <c r="AA49" s="1">
        <v>266</v>
      </c>
      <c r="AB49" s="16">
        <v>82675</v>
      </c>
      <c r="AC49" s="16">
        <v>64367</v>
      </c>
      <c r="AD49" s="16">
        <v>2148</v>
      </c>
      <c r="AE49" s="16">
        <v>75726</v>
      </c>
      <c r="AF49" s="16">
        <v>18730</v>
      </c>
      <c r="AG49" s="1">
        <v>0</v>
      </c>
      <c r="AH49" s="1">
        <v>4</v>
      </c>
      <c r="AI49" s="1">
        <v>0</v>
      </c>
      <c r="AJ49" s="1">
        <v>0</v>
      </c>
      <c r="AK49" s="16">
        <v>47175</v>
      </c>
      <c r="AL49" s="16">
        <v>49433</v>
      </c>
      <c r="AM49" s="16">
        <v>60098</v>
      </c>
      <c r="AN49" s="16">
        <v>32635</v>
      </c>
      <c r="AO49" s="1">
        <v>23</v>
      </c>
      <c r="AP49" s="16">
        <v>3852</v>
      </c>
      <c r="AQ49" s="16">
        <v>6235</v>
      </c>
      <c r="AR49" s="16">
        <v>10475</v>
      </c>
      <c r="AS49" s="16">
        <v>11815</v>
      </c>
      <c r="AT49" s="16">
        <v>11962</v>
      </c>
      <c r="AU49" s="16">
        <v>10330</v>
      </c>
      <c r="AV49" s="16">
        <v>7861</v>
      </c>
      <c r="AW49" s="16">
        <v>7610</v>
      </c>
      <c r="AX49" s="16">
        <v>7076</v>
      </c>
      <c r="AY49" s="16">
        <v>5703</v>
      </c>
      <c r="AZ49" s="16">
        <v>4474</v>
      </c>
      <c r="BA49" s="16">
        <v>3516</v>
      </c>
      <c r="BB49" s="16">
        <v>2986</v>
      </c>
      <c r="BC49" s="16">
        <v>2666</v>
      </c>
      <c r="BD49" s="16">
        <v>1789</v>
      </c>
      <c r="BE49" s="16">
        <v>1133</v>
      </c>
      <c r="BF49" s="1">
        <v>977</v>
      </c>
      <c r="BG49" s="16">
        <v>1431</v>
      </c>
      <c r="BH49" s="16">
        <v>92870</v>
      </c>
      <c r="BI49" s="21">
        <v>2</v>
      </c>
      <c r="BJ49" s="21">
        <v>2</v>
      </c>
      <c r="BK49" s="21">
        <v>2</v>
      </c>
      <c r="BL49" s="21">
        <v>1</v>
      </c>
      <c r="BM49" s="21">
        <v>0</v>
      </c>
      <c r="BN49" s="16">
        <v>3088</v>
      </c>
      <c r="BO49" s="16">
        <v>1691</v>
      </c>
      <c r="BP49" s="16">
        <v>12878</v>
      </c>
      <c r="BQ49" s="16">
        <v>7231</v>
      </c>
      <c r="BR49" s="16">
        <v>7490</v>
      </c>
      <c r="BS49" s="16">
        <v>11387</v>
      </c>
      <c r="BT49" s="16">
        <v>37949</v>
      </c>
      <c r="BU49" s="16">
        <v>18149</v>
      </c>
      <c r="BV49" s="16">
        <v>16925</v>
      </c>
      <c r="BW49" s="16">
        <v>9394</v>
      </c>
      <c r="BX49" s="16">
        <v>9685</v>
      </c>
      <c r="BY49" s="1">
        <v>397</v>
      </c>
      <c r="BZ49" s="1">
        <v>847</v>
      </c>
      <c r="CA49" s="16">
        <v>3182</v>
      </c>
      <c r="CB49" s="1">
        <v>76</v>
      </c>
      <c r="CC49" s="1">
        <v>4</v>
      </c>
      <c r="CD49" s="1">
        <v>685</v>
      </c>
      <c r="CE49" s="1">
        <v>664</v>
      </c>
      <c r="CF49" s="1">
        <v>291</v>
      </c>
      <c r="CG49" s="16">
        <v>8044</v>
      </c>
      <c r="CH49" s="16">
        <v>1383</v>
      </c>
      <c r="CI49" s="1">
        <v>5</v>
      </c>
      <c r="CJ49" s="1">
        <v>11</v>
      </c>
      <c r="CK49" s="1">
        <v>5</v>
      </c>
      <c r="CL49" s="1">
        <v>3</v>
      </c>
      <c r="CM49" s="1">
        <v>15</v>
      </c>
      <c r="CN49" s="1">
        <v>23</v>
      </c>
      <c r="CO49" s="1">
        <v>137</v>
      </c>
      <c r="CP49" s="16">
        <v>85342</v>
      </c>
      <c r="CQ49" s="16">
        <v>30461</v>
      </c>
      <c r="CR49" s="16">
        <v>1861</v>
      </c>
      <c r="CS49" s="1">
        <v>400</v>
      </c>
      <c r="CT49" s="16">
        <v>5211</v>
      </c>
      <c r="CU49" s="16">
        <v>32703</v>
      </c>
      <c r="CV49" s="1">
        <v>262</v>
      </c>
      <c r="CW49" s="1">
        <v>90</v>
      </c>
      <c r="CX49" s="16">
        <v>23082</v>
      </c>
      <c r="CY49" s="1">
        <v>185</v>
      </c>
      <c r="CZ49" s="1">
        <v>131</v>
      </c>
      <c r="DA49" s="16">
        <v>2222</v>
      </c>
      <c r="DB49" s="18">
        <v>25.69</v>
      </c>
      <c r="DC49" s="1" t="s">
        <v>134</v>
      </c>
    </row>
    <row r="50" spans="1:107" ht="12.75" x14ac:dyDescent="0.2">
      <c r="A50" s="1" t="s">
        <v>181</v>
      </c>
      <c r="B50" s="1" t="s">
        <v>182</v>
      </c>
      <c r="C50" s="1" t="s">
        <v>181</v>
      </c>
      <c r="D50" s="1" t="s">
        <v>234</v>
      </c>
      <c r="E50" s="1" t="s">
        <v>235</v>
      </c>
      <c r="F50" s="1" t="s">
        <v>234</v>
      </c>
      <c r="G50" s="1">
        <v>4</v>
      </c>
      <c r="H50" s="1">
        <v>0</v>
      </c>
      <c r="I50" s="1">
        <v>17</v>
      </c>
      <c r="J50" s="16">
        <v>94970</v>
      </c>
      <c r="K50" s="17">
        <v>0.1</v>
      </c>
      <c r="L50" s="16">
        <v>26239</v>
      </c>
      <c r="M50" s="1">
        <v>41.31</v>
      </c>
      <c r="N50" s="16">
        <v>2299</v>
      </c>
      <c r="O50" s="17">
        <v>0.88800000000000001</v>
      </c>
      <c r="P50" s="16">
        <v>3063</v>
      </c>
      <c r="Q50" s="16">
        <f t="shared" si="0"/>
        <v>32252290.196904287</v>
      </c>
      <c r="R50" s="19">
        <v>6.6000000000000003E-2</v>
      </c>
      <c r="S50" s="16" t="s">
        <v>2468</v>
      </c>
      <c r="T50" s="19">
        <v>0.72399999999999998</v>
      </c>
      <c r="U50" s="18" t="e">
        <f t="shared" si="1"/>
        <v>#VALUE!</v>
      </c>
      <c r="V50" s="1" t="str">
        <f>IF(N50&gt;'Clustering (Gov City)'!$C$4,'Clustering (Gov City)'!$B$3,IF(N50&gt;'Clustering (Gov City)'!$H$4,'Clustering (Gov City)'!$G$3,IF(N50&gt;'Clustering (Gov City)'!$M$4,'Clustering (Gov City)'!$L$3,'Clustering (Gov City)'!$Q$3)))</f>
        <v>HIGH</v>
      </c>
      <c r="W50" s="1" t="str">
        <f>IF(Q50&gt;'Clustering (Gov City)'!$C$24,'Clustering (Gov City)'!$B$23,IF(Q50&gt;'Clustering (Gov City)'!$H$24,'Clustering (Gov City)'!$G$23,IF(Q50&gt;'Clustering (Gov City)'!$M$24,'Clustering (Gov City)'!$L$23,'Clustering (Gov City)'!$Q$23)))</f>
        <v>LOW</v>
      </c>
      <c r="X50" s="20">
        <v>0.61719999999999997</v>
      </c>
      <c r="Y50" s="1" t="s">
        <v>151</v>
      </c>
      <c r="Z50" s="1">
        <v>492</v>
      </c>
      <c r="AA50" s="1">
        <v>331</v>
      </c>
      <c r="AB50" s="16">
        <v>91869</v>
      </c>
      <c r="AC50" s="16">
        <v>66589</v>
      </c>
      <c r="AD50" s="16">
        <v>55696</v>
      </c>
      <c r="AE50" s="16">
        <v>32045</v>
      </c>
      <c r="AF50" s="16">
        <v>4808</v>
      </c>
      <c r="AG50" s="1">
        <v>1</v>
      </c>
      <c r="AH50" s="16">
        <v>2419</v>
      </c>
      <c r="AI50" s="1">
        <v>0</v>
      </c>
      <c r="AJ50" s="1">
        <v>1</v>
      </c>
      <c r="AK50" s="16">
        <v>47744</v>
      </c>
      <c r="AL50" s="16">
        <v>47226</v>
      </c>
      <c r="AM50" s="16">
        <v>51653</v>
      </c>
      <c r="AN50" s="16">
        <v>37439</v>
      </c>
      <c r="AO50" s="1">
        <v>987</v>
      </c>
      <c r="AP50" s="16">
        <v>4891</v>
      </c>
      <c r="AQ50" s="16">
        <v>6753</v>
      </c>
      <c r="AR50" s="16">
        <v>9116</v>
      </c>
      <c r="AS50" s="16">
        <v>9526</v>
      </c>
      <c r="AT50" s="16">
        <v>9058</v>
      </c>
      <c r="AU50" s="16">
        <v>8785</v>
      </c>
      <c r="AV50" s="16">
        <v>7849</v>
      </c>
      <c r="AW50" s="16">
        <v>7514</v>
      </c>
      <c r="AX50" s="16">
        <v>7791</v>
      </c>
      <c r="AY50" s="16">
        <v>7170</v>
      </c>
      <c r="AZ50" s="16">
        <v>5809</v>
      </c>
      <c r="BA50" s="16">
        <v>4683</v>
      </c>
      <c r="BB50" s="16">
        <v>3749</v>
      </c>
      <c r="BC50" s="16">
        <v>3112</v>
      </c>
      <c r="BD50" s="16">
        <v>2034</v>
      </c>
      <c r="BE50" s="16">
        <v>1052</v>
      </c>
      <c r="BF50" s="1">
        <v>969</v>
      </c>
      <c r="BG50" s="16">
        <v>1484</v>
      </c>
      <c r="BH50" s="16">
        <v>90551</v>
      </c>
      <c r="BI50" s="21">
        <v>2</v>
      </c>
      <c r="BJ50" s="21">
        <v>2</v>
      </c>
      <c r="BK50" s="21">
        <v>2</v>
      </c>
      <c r="BL50" s="21">
        <v>1</v>
      </c>
      <c r="BM50" s="21">
        <v>0</v>
      </c>
      <c r="BN50" s="16">
        <v>3024</v>
      </c>
      <c r="BO50" s="16">
        <v>1562</v>
      </c>
      <c r="BP50" s="16">
        <v>11050</v>
      </c>
      <c r="BQ50" s="16">
        <v>5813</v>
      </c>
      <c r="BR50" s="16">
        <v>5522</v>
      </c>
      <c r="BS50" s="16">
        <v>9184</v>
      </c>
      <c r="BT50" s="16">
        <v>23057</v>
      </c>
      <c r="BU50" s="16">
        <v>11435</v>
      </c>
      <c r="BV50" s="16">
        <v>13612</v>
      </c>
      <c r="BW50" s="16">
        <v>14436</v>
      </c>
      <c r="BX50" s="16">
        <v>25648</v>
      </c>
      <c r="BY50" s="1">
        <v>303</v>
      </c>
      <c r="BZ50" s="16">
        <v>1798</v>
      </c>
      <c r="CA50" s="16">
        <v>4526</v>
      </c>
      <c r="CB50" s="1">
        <v>150</v>
      </c>
      <c r="CC50" s="1">
        <v>5</v>
      </c>
      <c r="CD50" s="16">
        <v>3943</v>
      </c>
      <c r="CE50" s="16">
        <v>5483</v>
      </c>
      <c r="CF50" s="16">
        <v>2606</v>
      </c>
      <c r="CG50" s="16">
        <v>25586</v>
      </c>
      <c r="CH50" s="1">
        <v>39</v>
      </c>
      <c r="CI50" s="1">
        <v>7</v>
      </c>
      <c r="CJ50" s="1">
        <v>32</v>
      </c>
      <c r="CK50" s="1">
        <v>7</v>
      </c>
      <c r="CL50" s="1">
        <v>32</v>
      </c>
      <c r="CM50" s="1">
        <v>39</v>
      </c>
      <c r="CN50" s="1">
        <v>52</v>
      </c>
      <c r="CO50" s="1">
        <v>71</v>
      </c>
      <c r="CP50" s="16">
        <v>57073</v>
      </c>
      <c r="CQ50" s="16">
        <v>26584</v>
      </c>
      <c r="CR50" s="16">
        <v>3558</v>
      </c>
      <c r="CS50" s="1">
        <v>598</v>
      </c>
      <c r="CT50" s="16">
        <v>17909</v>
      </c>
      <c r="CU50" s="1">
        <v>249</v>
      </c>
      <c r="CV50" s="16">
        <v>6099</v>
      </c>
      <c r="CW50" s="1">
        <v>135</v>
      </c>
      <c r="CX50" s="16">
        <v>20981</v>
      </c>
      <c r="CY50" s="1">
        <v>225</v>
      </c>
      <c r="CZ50" s="1">
        <v>557</v>
      </c>
      <c r="DA50" s="16">
        <v>18075</v>
      </c>
      <c r="DB50" s="18">
        <v>11.95</v>
      </c>
      <c r="DC50" s="1" t="s">
        <v>134</v>
      </c>
    </row>
    <row r="51" spans="1:107" ht="12.75" x14ac:dyDescent="0.2">
      <c r="A51" s="1" t="s">
        <v>181</v>
      </c>
      <c r="B51" s="1" t="s">
        <v>182</v>
      </c>
      <c r="C51" s="1" t="s">
        <v>181</v>
      </c>
      <c r="D51" s="1" t="s">
        <v>236</v>
      </c>
      <c r="E51" s="1" t="s">
        <v>237</v>
      </c>
      <c r="F51" s="1" t="s">
        <v>236</v>
      </c>
      <c r="G51" s="1">
        <v>6</v>
      </c>
      <c r="H51" s="1">
        <v>0</v>
      </c>
      <c r="I51" s="1">
        <v>31</v>
      </c>
      <c r="J51" s="16">
        <v>179035</v>
      </c>
      <c r="K51" s="17">
        <v>0.29599999999999999</v>
      </c>
      <c r="L51" s="16">
        <v>50990</v>
      </c>
      <c r="M51" s="1">
        <v>107.83</v>
      </c>
      <c r="N51" s="16">
        <v>1660</v>
      </c>
      <c r="O51" s="17">
        <v>0.86199999999999999</v>
      </c>
      <c r="P51" s="16">
        <v>4905</v>
      </c>
      <c r="Q51" s="16">
        <f t="shared" si="0"/>
        <v>27396877.705476582</v>
      </c>
      <c r="R51" s="19">
        <v>0.106</v>
      </c>
      <c r="S51" s="16" t="s">
        <v>2468</v>
      </c>
      <c r="T51" s="19">
        <v>0.66400000000000003</v>
      </c>
      <c r="U51" s="18" t="e">
        <f t="shared" si="1"/>
        <v>#VALUE!</v>
      </c>
      <c r="V51" s="1" t="str">
        <f>IF(N51&gt;'Clustering (Gov City)'!$C$4,'Clustering (Gov City)'!$B$3,IF(N51&gt;'Clustering (Gov City)'!$H$4,'Clustering (Gov City)'!$G$3,IF(N51&gt;'Clustering (Gov City)'!$M$4,'Clustering (Gov City)'!$L$3,'Clustering (Gov City)'!$Q$3)))</f>
        <v>HIGH</v>
      </c>
      <c r="W51" s="1" t="str">
        <f>IF(Q51&gt;'Clustering (Gov City)'!$C$24,'Clustering (Gov City)'!$B$23,IF(Q51&gt;'Clustering (Gov City)'!$H$24,'Clustering (Gov City)'!$G$23,IF(Q51&gt;'Clustering (Gov City)'!$M$24,'Clustering (Gov City)'!$L$23,'Clustering (Gov City)'!$Q$23)))</f>
        <v>LOW</v>
      </c>
      <c r="X51" s="20">
        <v>0.63139999999999996</v>
      </c>
      <c r="Y51" s="1" t="s">
        <v>151</v>
      </c>
      <c r="Z51" s="1">
        <v>528</v>
      </c>
      <c r="AA51" s="1">
        <v>265</v>
      </c>
      <c r="AB51" s="16">
        <v>158611</v>
      </c>
      <c r="AC51" s="16">
        <v>124078</v>
      </c>
      <c r="AD51" s="16">
        <v>155207</v>
      </c>
      <c r="AE51" s="16">
        <v>13191</v>
      </c>
      <c r="AF51" s="16">
        <v>1453</v>
      </c>
      <c r="AG51" s="1">
        <v>35</v>
      </c>
      <c r="AH51" s="16">
        <v>9098</v>
      </c>
      <c r="AI51" s="1">
        <v>43</v>
      </c>
      <c r="AJ51" s="1">
        <v>8</v>
      </c>
      <c r="AK51" s="16">
        <v>90583</v>
      </c>
      <c r="AL51" s="16">
        <v>88452</v>
      </c>
      <c r="AM51" s="16">
        <v>96164</v>
      </c>
      <c r="AN51" s="16">
        <v>72677</v>
      </c>
      <c r="AO51" s="16">
        <v>2454</v>
      </c>
      <c r="AP51" s="16">
        <v>7740</v>
      </c>
      <c r="AQ51" s="16">
        <v>13633</v>
      </c>
      <c r="AR51" s="16">
        <v>17811</v>
      </c>
      <c r="AS51" s="16">
        <v>18107</v>
      </c>
      <c r="AT51" s="16">
        <v>17242</v>
      </c>
      <c r="AU51" s="16">
        <v>17066</v>
      </c>
      <c r="AV51" s="16">
        <v>15441</v>
      </c>
      <c r="AW51" s="16">
        <v>13847</v>
      </c>
      <c r="AX51" s="16">
        <v>13594</v>
      </c>
      <c r="AY51" s="16">
        <v>12006</v>
      </c>
      <c r="AZ51" s="16">
        <v>10602</v>
      </c>
      <c r="BA51" s="16">
        <v>8770</v>
      </c>
      <c r="BB51" s="16">
        <v>7386</v>
      </c>
      <c r="BC51" s="16">
        <v>5627</v>
      </c>
      <c r="BD51" s="16">
        <v>3677</v>
      </c>
      <c r="BE51" s="16">
        <v>1979</v>
      </c>
      <c r="BF51" s="16">
        <v>2247</v>
      </c>
      <c r="BG51" s="16">
        <v>3122</v>
      </c>
      <c r="BH51" s="16">
        <v>170371</v>
      </c>
      <c r="BI51" s="21">
        <v>2</v>
      </c>
      <c r="BJ51" s="21">
        <v>2</v>
      </c>
      <c r="BK51" s="21">
        <v>2</v>
      </c>
      <c r="BL51" s="21">
        <v>1</v>
      </c>
      <c r="BM51" s="21">
        <v>0</v>
      </c>
      <c r="BN51" s="16">
        <v>6424</v>
      </c>
      <c r="BO51" s="16">
        <v>3236</v>
      </c>
      <c r="BP51" s="16">
        <v>21406</v>
      </c>
      <c r="BQ51" s="16">
        <v>10911</v>
      </c>
      <c r="BR51" s="16">
        <v>10735</v>
      </c>
      <c r="BS51" s="16">
        <v>17309</v>
      </c>
      <c r="BT51" s="16">
        <v>49448</v>
      </c>
      <c r="BU51" s="16">
        <v>22344</v>
      </c>
      <c r="BV51" s="16">
        <v>34894</v>
      </c>
      <c r="BW51" s="16">
        <v>24905</v>
      </c>
      <c r="BX51" s="16">
        <v>39500</v>
      </c>
      <c r="BY51" s="1">
        <v>655</v>
      </c>
      <c r="BZ51" s="16">
        <v>1933</v>
      </c>
      <c r="CA51" s="16">
        <v>5172</v>
      </c>
      <c r="CB51" s="1">
        <v>181</v>
      </c>
      <c r="CC51" s="1">
        <v>3</v>
      </c>
      <c r="CD51" s="16">
        <v>1510</v>
      </c>
      <c r="CE51" s="16">
        <v>1650</v>
      </c>
      <c r="CF51" s="1">
        <v>930</v>
      </c>
      <c r="CG51" s="16">
        <v>6712</v>
      </c>
      <c r="CH51" s="1">
        <v>52</v>
      </c>
      <c r="CI51" s="1">
        <v>2</v>
      </c>
      <c r="CJ51" s="1">
        <v>25</v>
      </c>
      <c r="CK51" s="1">
        <v>3</v>
      </c>
      <c r="CL51" s="1">
        <v>21</v>
      </c>
      <c r="CM51" s="1">
        <v>17</v>
      </c>
      <c r="CN51" s="1">
        <v>44</v>
      </c>
      <c r="CO51" s="1">
        <v>146</v>
      </c>
      <c r="CP51" s="16">
        <v>167923</v>
      </c>
      <c r="CQ51" s="16">
        <v>54938</v>
      </c>
      <c r="CR51" s="16">
        <v>4397</v>
      </c>
      <c r="CS51" s="1">
        <v>903</v>
      </c>
      <c r="CT51" s="16">
        <v>37299</v>
      </c>
      <c r="CU51" s="1">
        <v>924</v>
      </c>
      <c r="CV51" s="16">
        <v>9546</v>
      </c>
      <c r="CW51" s="1">
        <v>34</v>
      </c>
      <c r="CX51" s="16">
        <v>34582</v>
      </c>
      <c r="CY51" s="1">
        <v>362</v>
      </c>
      <c r="CZ51" s="1">
        <v>769</v>
      </c>
      <c r="DA51" s="16">
        <v>35281</v>
      </c>
      <c r="DB51" s="18">
        <v>13.33</v>
      </c>
      <c r="DC51" s="1" t="s">
        <v>134</v>
      </c>
    </row>
    <row r="52" spans="1:107" ht="12.75" x14ac:dyDescent="0.2">
      <c r="A52" s="1" t="s">
        <v>181</v>
      </c>
      <c r="B52" s="1" t="s">
        <v>182</v>
      </c>
      <c r="C52" s="1" t="s">
        <v>181</v>
      </c>
      <c r="D52" s="1" t="s">
        <v>238</v>
      </c>
      <c r="E52" s="1" t="s">
        <v>239</v>
      </c>
      <c r="F52" s="1" t="s">
        <v>238</v>
      </c>
      <c r="G52" s="1">
        <v>8</v>
      </c>
      <c r="H52" s="1">
        <v>0</v>
      </c>
      <c r="I52" s="1">
        <v>53</v>
      </c>
      <c r="J52" s="16">
        <v>273523</v>
      </c>
      <c r="K52" s="17">
        <v>0.48199999999999998</v>
      </c>
      <c r="L52" s="16">
        <v>82194</v>
      </c>
      <c r="M52" s="1">
        <v>55.66</v>
      </c>
      <c r="N52" s="16">
        <v>4914</v>
      </c>
      <c r="O52" s="17">
        <v>0.93200000000000005</v>
      </c>
      <c r="P52" s="16">
        <v>8381</v>
      </c>
      <c r="Q52" s="16">
        <f t="shared" si="0"/>
        <v>30640933.303597867</v>
      </c>
      <c r="R52" s="19">
        <v>0.114</v>
      </c>
      <c r="S52" s="16" t="s">
        <v>2468</v>
      </c>
      <c r="T52" s="19">
        <v>0.84</v>
      </c>
      <c r="U52" s="18" t="e">
        <f t="shared" si="1"/>
        <v>#VALUE!</v>
      </c>
      <c r="V52" s="16" t="str">
        <f>IF(N52&gt;'Clustering (Gov City)'!$C$4,'Clustering (Gov City)'!$B$3,IF(N52&gt;'Clustering (Gov City)'!$H$4,'Clustering (Gov City)'!$G$3,IF(N52&gt;'Clustering (Gov City)'!$M$4,'Clustering (Gov City)'!$L$3,'Clustering (Gov City)'!$Q$3)))</f>
        <v>HIGH</v>
      </c>
      <c r="W52" s="16" t="str">
        <f>IF(Q52&gt;'Clustering (Gov City)'!$C$24,'Clustering (Gov City)'!$B$23,IF(Q52&gt;'Clustering (Gov City)'!$H$24,'Clustering (Gov City)'!$G$23,IF(Q52&gt;'Clustering (Gov City)'!$M$24,'Clustering (Gov City)'!$L$23,'Clustering (Gov City)'!$Q$23)))</f>
        <v>LOW</v>
      </c>
      <c r="X52" s="20">
        <v>0.77810000000000001</v>
      </c>
      <c r="Y52" s="16" t="s">
        <v>201</v>
      </c>
      <c r="Z52" s="16">
        <v>2220</v>
      </c>
      <c r="AA52" s="1">
        <v>606</v>
      </c>
      <c r="AB52" s="16">
        <v>257079</v>
      </c>
      <c r="AC52" s="16">
        <v>203187</v>
      </c>
      <c r="AD52" s="16">
        <v>123665</v>
      </c>
      <c r="AE52" s="16">
        <v>121942</v>
      </c>
      <c r="AF52" s="16">
        <v>15668</v>
      </c>
      <c r="AG52" s="1">
        <v>292</v>
      </c>
      <c r="AH52" s="16">
        <v>11916</v>
      </c>
      <c r="AI52" s="1">
        <v>2</v>
      </c>
      <c r="AJ52" s="1">
        <v>38</v>
      </c>
      <c r="AK52" s="16">
        <v>134950</v>
      </c>
      <c r="AL52" s="16">
        <v>138573</v>
      </c>
      <c r="AM52" s="16">
        <v>140911</v>
      </c>
      <c r="AN52" s="16">
        <v>114507</v>
      </c>
      <c r="AO52" s="16">
        <v>2244</v>
      </c>
      <c r="AP52" s="16">
        <v>15861</v>
      </c>
      <c r="AQ52" s="16">
        <v>14704</v>
      </c>
      <c r="AR52" s="16">
        <v>23053</v>
      </c>
      <c r="AS52" s="16">
        <v>25084</v>
      </c>
      <c r="AT52" s="16">
        <v>25739</v>
      </c>
      <c r="AU52" s="16">
        <v>23773</v>
      </c>
      <c r="AV52" s="16">
        <v>21407</v>
      </c>
      <c r="AW52" s="16">
        <v>19980</v>
      </c>
      <c r="AX52" s="16">
        <v>20796</v>
      </c>
      <c r="AY52" s="16">
        <v>19033</v>
      </c>
      <c r="AZ52" s="16">
        <v>17224</v>
      </c>
      <c r="BA52" s="16">
        <v>16059</v>
      </c>
      <c r="BB52" s="16">
        <v>14348</v>
      </c>
      <c r="BC52" s="16">
        <v>11725</v>
      </c>
      <c r="BD52" s="16">
        <v>8215</v>
      </c>
      <c r="BE52" s="16">
        <v>4871</v>
      </c>
      <c r="BF52" s="16">
        <v>7512</v>
      </c>
      <c r="BG52" s="16">
        <v>3497</v>
      </c>
      <c r="BH52" s="16">
        <v>264560</v>
      </c>
      <c r="BI52" s="21">
        <v>1</v>
      </c>
      <c r="BJ52" s="21">
        <v>1</v>
      </c>
      <c r="BK52" s="21">
        <v>1</v>
      </c>
      <c r="BL52" s="21">
        <v>1</v>
      </c>
      <c r="BM52" s="21">
        <v>0</v>
      </c>
      <c r="BN52" s="16">
        <v>7298</v>
      </c>
      <c r="BO52" s="16">
        <v>3999</v>
      </c>
      <c r="BP52" s="16">
        <v>28134</v>
      </c>
      <c r="BQ52" s="16">
        <v>15249</v>
      </c>
      <c r="BR52" s="16">
        <v>15334</v>
      </c>
      <c r="BS52" s="16">
        <v>25374</v>
      </c>
      <c r="BT52" s="16">
        <v>52851</v>
      </c>
      <c r="BU52" s="16">
        <v>30467</v>
      </c>
      <c r="BV52" s="16">
        <v>25089</v>
      </c>
      <c r="BW52" s="16">
        <v>36684</v>
      </c>
      <c r="BX52" s="16">
        <v>100536</v>
      </c>
      <c r="BY52" s="16">
        <v>1247</v>
      </c>
      <c r="BZ52" s="16">
        <v>6608</v>
      </c>
      <c r="CA52" s="16">
        <v>18963</v>
      </c>
      <c r="CB52" s="16">
        <v>1022</v>
      </c>
      <c r="CC52" s="1">
        <v>56</v>
      </c>
      <c r="CD52" s="16">
        <v>21547</v>
      </c>
      <c r="CE52" s="16">
        <v>24471</v>
      </c>
      <c r="CF52" s="16">
        <v>12839</v>
      </c>
      <c r="CG52" s="16">
        <v>63766</v>
      </c>
      <c r="CH52" s="1">
        <v>184</v>
      </c>
      <c r="CI52" s="1">
        <v>20</v>
      </c>
      <c r="CJ52" s="1">
        <v>110</v>
      </c>
      <c r="CK52" s="1">
        <v>21</v>
      </c>
      <c r="CL52" s="1">
        <v>62</v>
      </c>
      <c r="CM52" s="1">
        <v>113</v>
      </c>
      <c r="CN52" s="1">
        <v>360</v>
      </c>
      <c r="CO52" s="16">
        <v>1540</v>
      </c>
      <c r="CP52" s="16">
        <v>148490</v>
      </c>
      <c r="CQ52" s="16">
        <v>58748</v>
      </c>
      <c r="CR52" s="16">
        <v>12259</v>
      </c>
      <c r="CS52" s="16">
        <v>3523</v>
      </c>
      <c r="CT52" s="16">
        <v>74328</v>
      </c>
      <c r="CU52" s="16">
        <v>4109</v>
      </c>
      <c r="CV52" s="1">
        <v>20</v>
      </c>
      <c r="CW52" s="1">
        <v>879</v>
      </c>
      <c r="CX52" s="16">
        <v>66919</v>
      </c>
      <c r="CY52" s="1">
        <v>994</v>
      </c>
      <c r="CZ52" s="16">
        <v>3421</v>
      </c>
      <c r="DA52" s="16">
        <v>48323</v>
      </c>
      <c r="DB52" s="18">
        <v>8.27</v>
      </c>
      <c r="DC52" s="1" t="s">
        <v>134</v>
      </c>
    </row>
    <row r="53" spans="1:107" ht="12.75" x14ac:dyDescent="0.2">
      <c r="A53" s="1" t="s">
        <v>181</v>
      </c>
      <c r="B53" s="1" t="s">
        <v>182</v>
      </c>
      <c r="C53" s="1" t="s">
        <v>181</v>
      </c>
      <c r="D53" s="1" t="s">
        <v>240</v>
      </c>
      <c r="E53" s="1" t="s">
        <v>241</v>
      </c>
      <c r="F53" s="1" t="s">
        <v>240</v>
      </c>
      <c r="G53" s="1">
        <v>5</v>
      </c>
      <c r="H53" s="1">
        <v>0</v>
      </c>
      <c r="I53" s="1">
        <v>35</v>
      </c>
      <c r="J53" s="16">
        <v>176429</v>
      </c>
      <c r="K53" s="17">
        <v>0.29399999999999998</v>
      </c>
      <c r="L53" s="16">
        <v>54238</v>
      </c>
      <c r="M53" s="1">
        <v>31</v>
      </c>
      <c r="N53" s="16">
        <v>5691</v>
      </c>
      <c r="O53" s="17">
        <v>0.94</v>
      </c>
      <c r="P53" s="16">
        <v>3401</v>
      </c>
      <c r="Q53" s="16">
        <f t="shared" si="0"/>
        <v>19276876.250503037</v>
      </c>
      <c r="R53" s="19">
        <v>5.6000000000000001E-2</v>
      </c>
      <c r="S53" s="16" t="s">
        <v>2468</v>
      </c>
      <c r="T53" s="19">
        <v>0.86599999999999999</v>
      </c>
      <c r="U53" s="18" t="e">
        <f t="shared" si="1"/>
        <v>#VALUE!</v>
      </c>
      <c r="V53" s="1" t="str">
        <f>IF(N53&gt;'Clustering (Gov City)'!$C$4,'Clustering (Gov City)'!$B$3,IF(N53&gt;'Clustering (Gov City)'!$H$4,'Clustering (Gov City)'!$G$3,IF(N53&gt;'Clustering (Gov City)'!$M$4,'Clustering (Gov City)'!$L$3,'Clustering (Gov City)'!$Q$3)))</f>
        <v>HIGH</v>
      </c>
      <c r="W53" s="1" t="str">
        <f>IF(Q53&gt;'Clustering (Gov City)'!$C$24,'Clustering (Gov City)'!$B$23,IF(Q53&gt;'Clustering (Gov City)'!$H$24,'Clustering (Gov City)'!$G$23,IF(Q53&gt;'Clustering (Gov City)'!$M$24,'Clustering (Gov City)'!$L$23,'Clustering (Gov City)'!$Q$23)))</f>
        <v>SUPER LOW</v>
      </c>
      <c r="X53" s="20">
        <v>0.74519999999999997</v>
      </c>
      <c r="Y53" s="1" t="s">
        <v>201</v>
      </c>
      <c r="Z53" s="1">
        <v>921</v>
      </c>
      <c r="AA53" s="1">
        <v>532</v>
      </c>
      <c r="AB53" s="16">
        <v>158864</v>
      </c>
      <c r="AC53" s="16">
        <v>126511</v>
      </c>
      <c r="AD53" s="16">
        <v>141547</v>
      </c>
      <c r="AE53" s="16">
        <v>21312</v>
      </c>
      <c r="AF53" s="16">
        <v>2170</v>
      </c>
      <c r="AG53" s="1">
        <v>241</v>
      </c>
      <c r="AH53" s="16">
        <v>11100</v>
      </c>
      <c r="AI53" s="1">
        <v>55</v>
      </c>
      <c r="AJ53" s="1">
        <v>4</v>
      </c>
      <c r="AK53" s="16">
        <v>87605</v>
      </c>
      <c r="AL53" s="16">
        <v>88824</v>
      </c>
      <c r="AM53" s="16">
        <v>86688</v>
      </c>
      <c r="AN53" s="16">
        <v>78225</v>
      </c>
      <c r="AO53" s="16">
        <v>2884</v>
      </c>
      <c r="AP53" s="16">
        <v>8632</v>
      </c>
      <c r="AQ53" s="16">
        <v>12160</v>
      </c>
      <c r="AR53" s="16">
        <v>16448</v>
      </c>
      <c r="AS53" s="16">
        <v>16524</v>
      </c>
      <c r="AT53" s="16">
        <v>14454</v>
      </c>
      <c r="AU53" s="16">
        <v>14790</v>
      </c>
      <c r="AV53" s="16">
        <v>14330</v>
      </c>
      <c r="AW53" s="16">
        <v>13721</v>
      </c>
      <c r="AX53" s="16">
        <v>14405</v>
      </c>
      <c r="AY53" s="16">
        <v>12664</v>
      </c>
      <c r="AZ53" s="16">
        <v>11084</v>
      </c>
      <c r="BA53" s="16">
        <v>9745</v>
      </c>
      <c r="BB53" s="16">
        <v>8855</v>
      </c>
      <c r="BC53" s="16">
        <v>7322</v>
      </c>
      <c r="BD53" s="16">
        <v>4643</v>
      </c>
      <c r="BE53" s="16">
        <v>2367</v>
      </c>
      <c r="BF53" s="16">
        <v>2917</v>
      </c>
      <c r="BG53" s="16">
        <v>2809</v>
      </c>
      <c r="BH53" s="16">
        <v>168760</v>
      </c>
      <c r="BI53" s="21">
        <v>2</v>
      </c>
      <c r="BJ53" s="21">
        <v>2</v>
      </c>
      <c r="BK53" s="21">
        <v>2</v>
      </c>
      <c r="BL53" s="21">
        <v>1</v>
      </c>
      <c r="BM53" s="21">
        <v>0</v>
      </c>
      <c r="BN53" s="16">
        <v>5782</v>
      </c>
      <c r="BO53" s="16">
        <v>2987</v>
      </c>
      <c r="BP53" s="16">
        <v>19666</v>
      </c>
      <c r="BQ53" s="16">
        <v>10047</v>
      </c>
      <c r="BR53" s="16">
        <v>9277</v>
      </c>
      <c r="BS53" s="16">
        <v>14714</v>
      </c>
      <c r="BT53" s="16">
        <v>44864</v>
      </c>
      <c r="BU53" s="16">
        <v>19331</v>
      </c>
      <c r="BV53" s="16">
        <v>22705</v>
      </c>
      <c r="BW53" s="16">
        <v>26072</v>
      </c>
      <c r="BX53" s="16">
        <v>51052</v>
      </c>
      <c r="BY53" s="1">
        <v>859</v>
      </c>
      <c r="BZ53" s="16">
        <v>3067</v>
      </c>
      <c r="CA53" s="16">
        <v>8110</v>
      </c>
      <c r="CB53" s="1">
        <v>353</v>
      </c>
      <c r="CC53" s="1">
        <v>16</v>
      </c>
      <c r="CD53" s="16">
        <v>6945</v>
      </c>
      <c r="CE53" s="16">
        <v>9216</v>
      </c>
      <c r="CF53" s="16">
        <v>5150</v>
      </c>
      <c r="CG53" s="16">
        <v>28897</v>
      </c>
      <c r="CH53" s="1">
        <v>105</v>
      </c>
      <c r="CI53" s="1">
        <v>6</v>
      </c>
      <c r="CJ53" s="1">
        <v>67</v>
      </c>
      <c r="CK53" s="1">
        <v>9</v>
      </c>
      <c r="CL53" s="1">
        <v>98</v>
      </c>
      <c r="CM53" s="1">
        <v>34</v>
      </c>
      <c r="CN53" s="1">
        <v>127</v>
      </c>
      <c r="CO53" s="1">
        <v>240</v>
      </c>
      <c r="CP53" s="16">
        <v>125535</v>
      </c>
      <c r="CQ53" s="16">
        <v>57236</v>
      </c>
      <c r="CR53" s="16">
        <v>6539</v>
      </c>
      <c r="CS53" s="16">
        <v>1549</v>
      </c>
      <c r="CT53" s="16">
        <v>45664</v>
      </c>
      <c r="CU53" s="16">
        <v>1053</v>
      </c>
      <c r="CV53" s="1">
        <v>36</v>
      </c>
      <c r="CW53" s="1">
        <v>74</v>
      </c>
      <c r="CX53" s="16">
        <v>24627</v>
      </c>
      <c r="CY53" s="1">
        <v>593</v>
      </c>
      <c r="CZ53" s="16">
        <v>1433</v>
      </c>
      <c r="DA53" s="16">
        <v>37625</v>
      </c>
      <c r="DB53" s="18">
        <v>9.85</v>
      </c>
      <c r="DC53" s="1" t="s">
        <v>134</v>
      </c>
    </row>
    <row r="54" spans="1:107" ht="12.75" x14ac:dyDescent="0.2">
      <c r="A54" s="1" t="s">
        <v>181</v>
      </c>
      <c r="B54" s="1" t="s">
        <v>182</v>
      </c>
      <c r="C54" s="1" t="s">
        <v>181</v>
      </c>
      <c r="D54" s="1" t="s">
        <v>242</v>
      </c>
      <c r="E54" s="1" t="s">
        <v>243</v>
      </c>
      <c r="F54" s="1" t="s">
        <v>242</v>
      </c>
      <c r="G54" s="1">
        <v>21</v>
      </c>
      <c r="H54" s="1">
        <v>0</v>
      </c>
      <c r="I54" s="1">
        <v>151</v>
      </c>
      <c r="J54" s="16">
        <v>2524511</v>
      </c>
      <c r="K54" s="17">
        <v>0.98</v>
      </c>
      <c r="L54" s="16">
        <v>721406</v>
      </c>
      <c r="M54" s="1">
        <v>265</v>
      </c>
      <c r="N54" s="16">
        <v>9526</v>
      </c>
      <c r="O54" s="17">
        <v>0.97799999999999998</v>
      </c>
      <c r="P54" s="16">
        <v>132063</v>
      </c>
      <c r="Q54" s="16">
        <f t="shared" si="0"/>
        <v>52312309.19572147</v>
      </c>
      <c r="R54" s="19">
        <v>0.12</v>
      </c>
      <c r="S54" s="16" t="s">
        <v>2468</v>
      </c>
      <c r="T54" s="19">
        <v>0.95199999999999996</v>
      </c>
      <c r="U54" s="18" t="e">
        <f t="shared" si="1"/>
        <v>#VALUE!</v>
      </c>
      <c r="V54" s="16" t="str">
        <f>IF(N54&gt;'Clustering (Gov City)'!$C$4,'Clustering (Gov City)'!$B$3,IF(N54&gt;'Clustering (Gov City)'!$H$4,'Clustering (Gov City)'!$G$3,IF(N54&gt;'Clustering (Gov City)'!$M$4,'Clustering (Gov City)'!$L$3,'Clustering (Gov City)'!$Q$3)))</f>
        <v>SUPER HIGH</v>
      </c>
      <c r="W54" s="16" t="str">
        <f>IF(Q54&gt;'Clustering (Gov City)'!$C$24,'Clustering (Gov City)'!$B$23,IF(Q54&gt;'Clustering (Gov City)'!$H$24,'Clustering (Gov City)'!$G$23,IF(Q54&gt;'Clustering (Gov City)'!$M$24,'Clustering (Gov City)'!$L$23,'Clustering (Gov City)'!$Q$23)))</f>
        <v>HIGH</v>
      </c>
      <c r="X54" s="20">
        <v>0.96679999999999999</v>
      </c>
      <c r="Y54" s="16" t="s">
        <v>244</v>
      </c>
      <c r="Z54" s="16">
        <v>14349</v>
      </c>
      <c r="AA54" s="16">
        <v>1984</v>
      </c>
      <c r="AB54" s="16">
        <v>2338382</v>
      </c>
      <c r="AC54" s="16">
        <v>1877434</v>
      </c>
      <c r="AD54" s="16">
        <v>1743292</v>
      </c>
      <c r="AE54" s="16">
        <v>480471</v>
      </c>
      <c r="AF54" s="16">
        <v>62570</v>
      </c>
      <c r="AG54" s="16">
        <v>10945</v>
      </c>
      <c r="AH54" s="16">
        <v>226666</v>
      </c>
      <c r="AI54" s="1">
        <v>285</v>
      </c>
      <c r="AJ54" s="1">
        <v>282</v>
      </c>
      <c r="AK54" s="16">
        <v>1257215</v>
      </c>
      <c r="AL54" s="16">
        <v>1267296</v>
      </c>
      <c r="AM54" s="16">
        <v>1293561</v>
      </c>
      <c r="AN54" s="16">
        <v>1113904</v>
      </c>
      <c r="AO54" s="16">
        <v>20889</v>
      </c>
      <c r="AP54" s="16">
        <v>96157</v>
      </c>
      <c r="AQ54" s="16">
        <v>147238</v>
      </c>
      <c r="AR54" s="16">
        <v>215457</v>
      </c>
      <c r="AS54" s="16">
        <v>221644</v>
      </c>
      <c r="AT54" s="16">
        <v>213669</v>
      </c>
      <c r="AU54" s="16">
        <v>208372</v>
      </c>
      <c r="AV54" s="16">
        <v>202873</v>
      </c>
      <c r="AW54" s="16">
        <v>202517</v>
      </c>
      <c r="AX54" s="16">
        <v>215362</v>
      </c>
      <c r="AY54" s="16">
        <v>194664</v>
      </c>
      <c r="AZ54" s="16">
        <v>174625</v>
      </c>
      <c r="BA54" s="16">
        <v>152032</v>
      </c>
      <c r="BB54" s="16">
        <v>124340</v>
      </c>
      <c r="BC54" s="16">
        <v>98263</v>
      </c>
      <c r="BD54" s="16">
        <v>66396</v>
      </c>
      <c r="BE54" s="16">
        <v>37298</v>
      </c>
      <c r="BF54" s="16">
        <v>49761</v>
      </c>
      <c r="BG54" s="16">
        <v>33712</v>
      </c>
      <c r="BH54" s="16">
        <v>2433064</v>
      </c>
      <c r="BI54" s="21">
        <v>2</v>
      </c>
      <c r="BJ54" s="21">
        <v>1</v>
      </c>
      <c r="BK54" s="21">
        <v>1</v>
      </c>
      <c r="BL54" s="21">
        <v>1</v>
      </c>
      <c r="BM54" s="21">
        <v>0</v>
      </c>
      <c r="BN54" s="16">
        <v>70495</v>
      </c>
      <c r="BO54" s="16">
        <v>37121</v>
      </c>
      <c r="BP54" s="16">
        <v>260485</v>
      </c>
      <c r="BQ54" s="16">
        <v>135011</v>
      </c>
      <c r="BR54" s="16">
        <v>129580</v>
      </c>
      <c r="BS54" s="16">
        <v>215229</v>
      </c>
      <c r="BT54" s="16">
        <v>637759</v>
      </c>
      <c r="BU54" s="16">
        <v>185515</v>
      </c>
      <c r="BV54" s="16">
        <v>252195</v>
      </c>
      <c r="BW54" s="16">
        <v>329415</v>
      </c>
      <c r="BX54" s="16">
        <v>879265</v>
      </c>
      <c r="BY54" s="16">
        <v>4346</v>
      </c>
      <c r="BZ54" s="16">
        <v>48708</v>
      </c>
      <c r="CA54" s="16">
        <v>170712</v>
      </c>
      <c r="CB54" s="16">
        <v>15921</v>
      </c>
      <c r="CC54" s="1">
        <v>675</v>
      </c>
      <c r="CD54" s="16">
        <v>166566</v>
      </c>
      <c r="CE54" s="16">
        <v>210813</v>
      </c>
      <c r="CF54" s="16">
        <v>94020</v>
      </c>
      <c r="CG54" s="16">
        <v>679139</v>
      </c>
      <c r="CH54" s="16">
        <v>1870</v>
      </c>
      <c r="CI54" s="1">
        <v>108</v>
      </c>
      <c r="CJ54" s="16">
        <v>1874</v>
      </c>
      <c r="CK54" s="1">
        <v>160</v>
      </c>
      <c r="CL54" s="1">
        <v>979</v>
      </c>
      <c r="CM54" s="1">
        <v>204</v>
      </c>
      <c r="CN54" s="16">
        <v>2590</v>
      </c>
      <c r="CO54" s="16">
        <v>2008</v>
      </c>
      <c r="CP54" s="16">
        <v>1364180</v>
      </c>
      <c r="CQ54" s="16">
        <v>688367</v>
      </c>
      <c r="CR54" s="16">
        <v>71254</v>
      </c>
      <c r="CS54" s="16">
        <v>20741</v>
      </c>
      <c r="CT54" s="16">
        <v>747145</v>
      </c>
      <c r="CU54" s="16">
        <v>6201</v>
      </c>
      <c r="CV54" s="16">
        <v>9653</v>
      </c>
      <c r="CW54" s="16">
        <v>1158</v>
      </c>
      <c r="CX54" s="16">
        <v>438122</v>
      </c>
      <c r="CY54" s="16">
        <v>8936</v>
      </c>
      <c r="CZ54" s="16">
        <v>17940</v>
      </c>
      <c r="DA54" s="16">
        <v>514994</v>
      </c>
      <c r="DB54" s="18">
        <v>8.01</v>
      </c>
      <c r="DC54" s="1" t="s">
        <v>134</v>
      </c>
    </row>
    <row r="55" spans="1:107" ht="12.75" x14ac:dyDescent="0.2">
      <c r="A55" s="1" t="s">
        <v>181</v>
      </c>
      <c r="B55" s="1" t="s">
        <v>182</v>
      </c>
      <c r="C55" s="1" t="s">
        <v>181</v>
      </c>
      <c r="D55" s="1" t="s">
        <v>245</v>
      </c>
      <c r="E55" s="1" t="s">
        <v>246</v>
      </c>
      <c r="F55" s="1" t="s">
        <v>245</v>
      </c>
      <c r="G55" s="1">
        <v>5</v>
      </c>
      <c r="H55" s="1">
        <v>0</v>
      </c>
      <c r="I55" s="1">
        <v>37</v>
      </c>
      <c r="J55" s="16">
        <v>297448</v>
      </c>
      <c r="K55" s="17">
        <v>0.51200000000000001</v>
      </c>
      <c r="L55" s="16">
        <v>92563</v>
      </c>
      <c r="M55" s="1">
        <v>59.19</v>
      </c>
      <c r="N55" s="16">
        <v>5025</v>
      </c>
      <c r="O55" s="17">
        <v>0.93400000000000005</v>
      </c>
      <c r="P55" s="16">
        <v>6936</v>
      </c>
      <c r="Q55" s="16">
        <f t="shared" si="0"/>
        <v>23318361.528737795</v>
      </c>
      <c r="R55" s="19">
        <v>0.16600000000000001</v>
      </c>
      <c r="S55" s="16" t="s">
        <v>2468</v>
      </c>
      <c r="T55" s="19">
        <v>0.64600000000000002</v>
      </c>
      <c r="U55" s="18" t="e">
        <f t="shared" si="1"/>
        <v>#VALUE!</v>
      </c>
      <c r="V55" s="1" t="str">
        <f>IF(N55&gt;'Clustering (Gov City)'!$C$4,'Clustering (Gov City)'!$B$3,IF(N55&gt;'Clustering (Gov City)'!$H$4,'Clustering (Gov City)'!$G$3,IF(N55&gt;'Clustering (Gov City)'!$M$4,'Clustering (Gov City)'!$L$3,'Clustering (Gov City)'!$Q$3)))</f>
        <v>HIGH</v>
      </c>
      <c r="W55" s="1" t="str">
        <f>IF(Q55&gt;'Clustering (Gov City)'!$C$24,'Clustering (Gov City)'!$B$23,IF(Q55&gt;'Clustering (Gov City)'!$H$24,'Clustering (Gov City)'!$G$23,IF(Q55&gt;'Clustering (Gov City)'!$M$24,'Clustering (Gov City)'!$L$23,'Clustering (Gov City)'!$Q$23)))</f>
        <v>LOW</v>
      </c>
      <c r="X55" s="20">
        <v>0.69889999999999997</v>
      </c>
      <c r="Y55" s="1" t="s">
        <v>201</v>
      </c>
      <c r="Z55" s="1">
        <v>961</v>
      </c>
      <c r="AA55" s="1">
        <v>888</v>
      </c>
      <c r="AB55" s="16">
        <v>252467</v>
      </c>
      <c r="AC55" s="16">
        <v>214719</v>
      </c>
      <c r="AD55" s="16">
        <v>254692</v>
      </c>
      <c r="AE55" s="16">
        <v>22357</v>
      </c>
      <c r="AF55" s="16">
        <v>3248</v>
      </c>
      <c r="AG55" s="1">
        <v>721</v>
      </c>
      <c r="AH55" s="16">
        <v>16420</v>
      </c>
      <c r="AI55" s="1">
        <v>4</v>
      </c>
      <c r="AJ55" s="1">
        <v>6</v>
      </c>
      <c r="AK55" s="16">
        <v>148193</v>
      </c>
      <c r="AL55" s="16">
        <v>149255</v>
      </c>
      <c r="AM55" s="16">
        <v>142046</v>
      </c>
      <c r="AN55" s="16">
        <v>138727</v>
      </c>
      <c r="AO55" s="16">
        <v>3944</v>
      </c>
      <c r="AP55" s="16">
        <v>12731</v>
      </c>
      <c r="AQ55" s="16">
        <v>19903</v>
      </c>
      <c r="AR55" s="16">
        <v>27370</v>
      </c>
      <c r="AS55" s="16">
        <v>27863</v>
      </c>
      <c r="AT55" s="16">
        <v>23372</v>
      </c>
      <c r="AU55" s="16">
        <v>24661</v>
      </c>
      <c r="AV55" s="16">
        <v>24471</v>
      </c>
      <c r="AW55" s="16">
        <v>23521</v>
      </c>
      <c r="AX55" s="16">
        <v>25064</v>
      </c>
      <c r="AY55" s="16">
        <v>22158</v>
      </c>
      <c r="AZ55" s="16">
        <v>19797</v>
      </c>
      <c r="BA55" s="16">
        <v>17261</v>
      </c>
      <c r="BB55" s="16">
        <v>14469</v>
      </c>
      <c r="BC55" s="16">
        <v>11529</v>
      </c>
      <c r="BD55" s="16">
        <v>7641</v>
      </c>
      <c r="BE55" s="16">
        <v>3827</v>
      </c>
      <c r="BF55" s="16">
        <v>4541</v>
      </c>
      <c r="BG55" s="16">
        <v>4513</v>
      </c>
      <c r="BH55" s="16">
        <v>284752</v>
      </c>
      <c r="BI55" s="21">
        <v>2</v>
      </c>
      <c r="BJ55" s="21">
        <v>2</v>
      </c>
      <c r="BK55" s="21">
        <v>2</v>
      </c>
      <c r="BL55" s="21">
        <v>1</v>
      </c>
      <c r="BM55" s="21">
        <v>0</v>
      </c>
      <c r="BN55" s="16">
        <v>9238</v>
      </c>
      <c r="BO55" s="16">
        <v>4852</v>
      </c>
      <c r="BP55" s="16">
        <v>32866</v>
      </c>
      <c r="BQ55" s="16">
        <v>16948</v>
      </c>
      <c r="BR55" s="16">
        <v>15110</v>
      </c>
      <c r="BS55" s="16">
        <v>23741</v>
      </c>
      <c r="BT55" s="16">
        <v>75180</v>
      </c>
      <c r="BU55" s="16">
        <v>29701</v>
      </c>
      <c r="BV55" s="16">
        <v>39396</v>
      </c>
      <c r="BW55" s="16">
        <v>43131</v>
      </c>
      <c r="BX55" s="16">
        <v>87986</v>
      </c>
      <c r="BY55" s="16">
        <v>1459</v>
      </c>
      <c r="BZ55" s="16">
        <v>4816</v>
      </c>
      <c r="CA55" s="16">
        <v>15013</v>
      </c>
      <c r="CB55" s="1">
        <v>737</v>
      </c>
      <c r="CC55" s="1">
        <v>29</v>
      </c>
      <c r="CD55" s="16">
        <v>11504</v>
      </c>
      <c r="CE55" s="16">
        <v>15339</v>
      </c>
      <c r="CF55" s="16">
        <v>6659</v>
      </c>
      <c r="CG55" s="16">
        <v>38144</v>
      </c>
      <c r="CH55" s="1">
        <v>122</v>
      </c>
      <c r="CI55" s="1">
        <v>8</v>
      </c>
      <c r="CJ55" s="1">
        <v>78</v>
      </c>
      <c r="CK55" s="1">
        <v>30</v>
      </c>
      <c r="CL55" s="1">
        <v>133</v>
      </c>
      <c r="CM55" s="1">
        <v>101</v>
      </c>
      <c r="CN55" s="1">
        <v>108</v>
      </c>
      <c r="CO55" s="1">
        <v>363</v>
      </c>
      <c r="CP55" s="16">
        <v>224859</v>
      </c>
      <c r="CQ55" s="16">
        <v>86246</v>
      </c>
      <c r="CR55" s="16">
        <v>11409</v>
      </c>
      <c r="CS55" s="16">
        <v>2510</v>
      </c>
      <c r="CT55" s="16">
        <v>77967</v>
      </c>
      <c r="CU55" s="16">
        <v>2409</v>
      </c>
      <c r="CV55" s="1">
        <v>45</v>
      </c>
      <c r="CW55" s="1">
        <v>74</v>
      </c>
      <c r="CX55" s="16">
        <v>47558</v>
      </c>
      <c r="CY55" s="1">
        <v>801</v>
      </c>
      <c r="CZ55" s="16">
        <v>2196</v>
      </c>
      <c r="DA55" s="16">
        <v>66233</v>
      </c>
      <c r="DB55" s="18">
        <v>5.71</v>
      </c>
      <c r="DC55" s="1" t="s">
        <v>134</v>
      </c>
    </row>
    <row r="56" spans="1:107" ht="12.75" x14ac:dyDescent="0.2">
      <c r="A56" s="1" t="s">
        <v>181</v>
      </c>
      <c r="B56" s="1" t="s">
        <v>182</v>
      </c>
      <c r="C56" s="1" t="s">
        <v>181</v>
      </c>
      <c r="D56" s="1" t="s">
        <v>247</v>
      </c>
      <c r="E56" s="1" t="s">
        <v>248</v>
      </c>
      <c r="F56" s="1" t="s">
        <v>247</v>
      </c>
      <c r="G56" s="1">
        <v>6</v>
      </c>
      <c r="H56" s="1">
        <v>42</v>
      </c>
      <c r="I56" s="1">
        <v>37</v>
      </c>
      <c r="J56" s="16">
        <v>228125</v>
      </c>
      <c r="K56" s="17">
        <v>0.4</v>
      </c>
      <c r="L56" s="16">
        <v>63349</v>
      </c>
      <c r="M56" s="1">
        <v>114.66</v>
      </c>
      <c r="N56" s="16">
        <v>1990</v>
      </c>
      <c r="O56" s="17">
        <v>0.88200000000000001</v>
      </c>
      <c r="P56" s="16">
        <v>3637</v>
      </c>
      <c r="Q56" s="16">
        <f t="shared" si="0"/>
        <v>15943013.698630136</v>
      </c>
      <c r="R56" s="19">
        <v>7.1999999999999995E-2</v>
      </c>
      <c r="S56" s="16" t="s">
        <v>2468</v>
      </c>
      <c r="T56" s="19">
        <v>0.624</v>
      </c>
      <c r="U56" s="18" t="e">
        <f t="shared" si="1"/>
        <v>#VALUE!</v>
      </c>
      <c r="V56" s="16" t="str">
        <f>IF(N56&gt;'Clustering (Gov City)'!$C$4,'Clustering (Gov City)'!$B$3,IF(N56&gt;'Clustering (Gov City)'!$H$4,'Clustering (Gov City)'!$G$3,IF(N56&gt;'Clustering (Gov City)'!$M$4,'Clustering (Gov City)'!$L$3,'Clustering (Gov City)'!$Q$3)))</f>
        <v>HIGH</v>
      </c>
      <c r="W56" s="16" t="str">
        <f>IF(Q56&gt;'Clustering (Gov City)'!$C$24,'Clustering (Gov City)'!$B$23,IF(Q56&gt;'Clustering (Gov City)'!$H$24,'Clustering (Gov City)'!$G$23,IF(Q56&gt;'Clustering (Gov City)'!$M$24,'Clustering (Gov City)'!$L$23,'Clustering (Gov City)'!$Q$23)))</f>
        <v>SUPER LOW</v>
      </c>
      <c r="X56" s="20">
        <v>0.64539999999999997</v>
      </c>
      <c r="Y56" s="16" t="s">
        <v>151</v>
      </c>
      <c r="Z56" s="16">
        <v>1788</v>
      </c>
      <c r="AA56" s="1">
        <v>432</v>
      </c>
      <c r="AB56" s="16">
        <v>167070</v>
      </c>
      <c r="AC56" s="16">
        <v>162738</v>
      </c>
      <c r="AD56" s="16">
        <v>206493</v>
      </c>
      <c r="AE56" s="16">
        <v>19265</v>
      </c>
      <c r="AF56" s="16">
        <v>1500</v>
      </c>
      <c r="AG56" s="1">
        <v>0</v>
      </c>
      <c r="AH56" s="1">
        <v>867</v>
      </c>
      <c r="AI56" s="1">
        <v>0</v>
      </c>
      <c r="AJ56" s="1">
        <v>0</v>
      </c>
      <c r="AK56" s="16">
        <v>113680</v>
      </c>
      <c r="AL56" s="16">
        <v>114445</v>
      </c>
      <c r="AM56" s="16">
        <v>121305</v>
      </c>
      <c r="AN56" s="16">
        <v>94355</v>
      </c>
      <c r="AO56" s="16">
        <v>1909</v>
      </c>
      <c r="AP56" s="16">
        <v>10556</v>
      </c>
      <c r="AQ56" s="16">
        <v>14988</v>
      </c>
      <c r="AR56" s="16">
        <v>21451</v>
      </c>
      <c r="AS56" s="16">
        <v>22099</v>
      </c>
      <c r="AT56" s="16">
        <v>22969</v>
      </c>
      <c r="AU56" s="16">
        <v>20834</v>
      </c>
      <c r="AV56" s="16">
        <v>19311</v>
      </c>
      <c r="AW56" s="16">
        <v>18600</v>
      </c>
      <c r="AX56" s="16">
        <v>18092</v>
      </c>
      <c r="AY56" s="16">
        <v>14940</v>
      </c>
      <c r="AZ56" s="16">
        <v>12823</v>
      </c>
      <c r="BA56" s="16">
        <v>11677</v>
      </c>
      <c r="BB56" s="16">
        <v>10371</v>
      </c>
      <c r="BC56" s="16">
        <v>8481</v>
      </c>
      <c r="BD56" s="16">
        <v>5192</v>
      </c>
      <c r="BE56" s="16">
        <v>2624</v>
      </c>
      <c r="BF56" s="16">
        <v>3673</v>
      </c>
      <c r="BG56" s="16">
        <v>3404</v>
      </c>
      <c r="BH56" s="16">
        <v>219071</v>
      </c>
      <c r="BI56" s="21">
        <v>2</v>
      </c>
      <c r="BJ56" s="21">
        <v>2</v>
      </c>
      <c r="BK56" s="21">
        <v>2</v>
      </c>
      <c r="BL56" s="21">
        <v>1</v>
      </c>
      <c r="BM56" s="21">
        <v>0</v>
      </c>
      <c r="BN56" s="16">
        <v>7309</v>
      </c>
      <c r="BO56" s="16">
        <v>3936</v>
      </c>
      <c r="BP56" s="16">
        <v>25928</v>
      </c>
      <c r="BQ56" s="16">
        <v>13487</v>
      </c>
      <c r="BR56" s="16">
        <v>13833</v>
      </c>
      <c r="BS56" s="16">
        <v>22284</v>
      </c>
      <c r="BT56" s="16">
        <v>69323</v>
      </c>
      <c r="BU56" s="16">
        <v>31519</v>
      </c>
      <c r="BV56" s="16">
        <v>28009</v>
      </c>
      <c r="BW56" s="16">
        <v>25925</v>
      </c>
      <c r="BX56" s="16">
        <v>52467</v>
      </c>
      <c r="BY56" s="16">
        <v>1647</v>
      </c>
      <c r="BZ56" s="16">
        <v>3988</v>
      </c>
      <c r="CA56" s="16">
        <v>14335</v>
      </c>
      <c r="CB56" s="1">
        <v>861</v>
      </c>
      <c r="CC56" s="1">
        <v>51</v>
      </c>
      <c r="CD56" s="16">
        <v>7703</v>
      </c>
      <c r="CE56" s="16">
        <v>11001</v>
      </c>
      <c r="CF56" s="16">
        <v>3912</v>
      </c>
      <c r="CG56" s="16">
        <v>39041</v>
      </c>
      <c r="CH56" s="1">
        <v>115</v>
      </c>
      <c r="CI56" s="1">
        <v>25</v>
      </c>
      <c r="CJ56" s="1">
        <v>49</v>
      </c>
      <c r="CK56" s="1">
        <v>16</v>
      </c>
      <c r="CL56" s="1">
        <v>82</v>
      </c>
      <c r="CM56" s="1">
        <v>63</v>
      </c>
      <c r="CN56" s="1">
        <v>92</v>
      </c>
      <c r="CO56" s="1">
        <v>253</v>
      </c>
      <c r="CP56" s="16">
        <v>165773</v>
      </c>
      <c r="CQ56" s="16">
        <v>81971</v>
      </c>
      <c r="CR56" s="16">
        <v>10970</v>
      </c>
      <c r="CS56" s="16">
        <v>1750</v>
      </c>
      <c r="CT56" s="16">
        <v>53881</v>
      </c>
      <c r="CU56" s="16">
        <v>15540</v>
      </c>
      <c r="CV56" s="1">
        <v>21</v>
      </c>
      <c r="CW56" s="1">
        <v>71</v>
      </c>
      <c r="CX56" s="16">
        <v>32104</v>
      </c>
      <c r="CY56" s="1">
        <v>638</v>
      </c>
      <c r="CZ56" s="16">
        <v>1476</v>
      </c>
      <c r="DA56" s="16">
        <v>29703</v>
      </c>
      <c r="DB56" s="18">
        <v>7.4</v>
      </c>
      <c r="DC56" s="1" t="s">
        <v>134</v>
      </c>
    </row>
    <row r="57" spans="1:107" ht="12.75" x14ac:dyDescent="0.2">
      <c r="A57" s="1" t="s">
        <v>181</v>
      </c>
      <c r="B57" s="1" t="s">
        <v>182</v>
      </c>
      <c r="C57" s="1" t="s">
        <v>181</v>
      </c>
      <c r="D57" s="1" t="s">
        <v>249</v>
      </c>
      <c r="E57" s="1" t="s">
        <v>250</v>
      </c>
      <c r="F57" s="1" t="s">
        <v>249</v>
      </c>
      <c r="G57" s="1">
        <v>6</v>
      </c>
      <c r="H57" s="1">
        <v>98</v>
      </c>
      <c r="I57" s="1">
        <v>3</v>
      </c>
      <c r="J57" s="16">
        <v>136873</v>
      </c>
      <c r="K57" s="17">
        <v>0.20599999999999999</v>
      </c>
      <c r="L57" s="16">
        <v>34644</v>
      </c>
      <c r="M57" s="1">
        <v>280.77999999999997</v>
      </c>
      <c r="N57" s="1">
        <v>487</v>
      </c>
      <c r="O57" s="17">
        <v>0.65400000000000003</v>
      </c>
      <c r="P57" s="16">
        <v>2876</v>
      </c>
      <c r="Q57" s="16">
        <f t="shared" si="0"/>
        <v>21012179.173394315</v>
      </c>
      <c r="R57" s="19">
        <v>0.11</v>
      </c>
      <c r="S57" s="16" t="s">
        <v>2468</v>
      </c>
      <c r="T57" s="19">
        <v>0.19800000000000001</v>
      </c>
      <c r="U57" s="18" t="e">
        <f t="shared" si="1"/>
        <v>#VALUE!</v>
      </c>
      <c r="V57" s="16" t="str">
        <f>IF(N57&gt;'Clustering (Gov City)'!$C$4,'Clustering (Gov City)'!$B$3,IF(N57&gt;'Clustering (Gov City)'!$H$4,'Clustering (Gov City)'!$G$3,IF(N57&gt;'Clustering (Gov City)'!$M$4,'Clustering (Gov City)'!$L$3,'Clustering (Gov City)'!$Q$3)))</f>
        <v>LOW</v>
      </c>
      <c r="W57" s="16" t="str">
        <f>IF(Q57&gt;'Clustering (Gov City)'!$C$24,'Clustering (Gov City)'!$B$23,IF(Q57&gt;'Clustering (Gov City)'!$H$24,'Clustering (Gov City)'!$G$23,IF(Q57&gt;'Clustering (Gov City)'!$M$24,'Clustering (Gov City)'!$L$23,'Clustering (Gov City)'!$Q$23)))</f>
        <v>SUPER LOW</v>
      </c>
      <c r="X57" s="20">
        <v>0.33679999999999999</v>
      </c>
      <c r="Y57" s="16" t="s">
        <v>133</v>
      </c>
      <c r="Z57" s="16">
        <v>1083</v>
      </c>
      <c r="AA57" s="1">
        <v>411</v>
      </c>
      <c r="AB57" s="16">
        <v>124335</v>
      </c>
      <c r="AC57" s="16">
        <v>91716</v>
      </c>
      <c r="AD57" s="16">
        <v>18160</v>
      </c>
      <c r="AE57" s="16">
        <v>108373</v>
      </c>
      <c r="AF57" s="16">
        <v>10058</v>
      </c>
      <c r="AG57" s="1">
        <v>3</v>
      </c>
      <c r="AH57" s="1">
        <v>279</v>
      </c>
      <c r="AI57" s="1">
        <v>0</v>
      </c>
      <c r="AJ57" s="1">
        <v>0</v>
      </c>
      <c r="AK57" s="16">
        <v>66731</v>
      </c>
      <c r="AL57" s="16">
        <v>70142</v>
      </c>
      <c r="AM57" s="16">
        <v>80297</v>
      </c>
      <c r="AN57" s="16">
        <v>49642</v>
      </c>
      <c r="AO57" s="1">
        <v>217</v>
      </c>
      <c r="AP57" s="16">
        <v>6717</v>
      </c>
      <c r="AQ57" s="16">
        <v>9848</v>
      </c>
      <c r="AR57" s="16">
        <v>14933</v>
      </c>
      <c r="AS57" s="16">
        <v>15855</v>
      </c>
      <c r="AT57" s="16">
        <v>14972</v>
      </c>
      <c r="AU57" s="16">
        <v>12742</v>
      </c>
      <c r="AV57" s="16">
        <v>10497</v>
      </c>
      <c r="AW57" s="16">
        <v>10600</v>
      </c>
      <c r="AX57" s="16">
        <v>10803</v>
      </c>
      <c r="AY57" s="16">
        <v>8944</v>
      </c>
      <c r="AZ57" s="16">
        <v>7357</v>
      </c>
      <c r="BA57" s="16">
        <v>5700</v>
      </c>
      <c r="BB57" s="16">
        <v>4803</v>
      </c>
      <c r="BC57" s="16">
        <v>3948</v>
      </c>
      <c r="BD57" s="16">
        <v>2748</v>
      </c>
      <c r="BE57" s="16">
        <v>1677</v>
      </c>
      <c r="BF57" s="16">
        <v>1446</v>
      </c>
      <c r="BG57" s="16">
        <v>2344</v>
      </c>
      <c r="BH57" s="16">
        <v>130852</v>
      </c>
      <c r="BI57" s="21">
        <v>2</v>
      </c>
      <c r="BJ57" s="21">
        <v>2</v>
      </c>
      <c r="BK57" s="21">
        <v>2</v>
      </c>
      <c r="BL57" s="21">
        <v>1</v>
      </c>
      <c r="BM57" s="21">
        <v>0</v>
      </c>
      <c r="BN57" s="16">
        <v>4950</v>
      </c>
      <c r="BO57" s="16">
        <v>2448</v>
      </c>
      <c r="BP57" s="16">
        <v>18282</v>
      </c>
      <c r="BQ57" s="16">
        <v>9740</v>
      </c>
      <c r="BR57" s="16">
        <v>9148</v>
      </c>
      <c r="BS57" s="16">
        <v>14110</v>
      </c>
      <c r="BT57" s="16">
        <v>44615</v>
      </c>
      <c r="BU57" s="16">
        <v>26819</v>
      </c>
      <c r="BV57" s="16">
        <v>19924</v>
      </c>
      <c r="BW57" s="16">
        <v>14479</v>
      </c>
      <c r="BX57" s="16">
        <v>20292</v>
      </c>
      <c r="BY57" s="1">
        <v>936</v>
      </c>
      <c r="BZ57" s="16">
        <v>2383</v>
      </c>
      <c r="CA57" s="16">
        <v>7025</v>
      </c>
      <c r="CB57" s="1">
        <v>390</v>
      </c>
      <c r="CC57" s="1">
        <v>10</v>
      </c>
      <c r="CD57" s="16">
        <v>1220</v>
      </c>
      <c r="CE57" s="16">
        <v>2527</v>
      </c>
      <c r="CF57" s="1">
        <v>621</v>
      </c>
      <c r="CG57" s="16">
        <v>23310</v>
      </c>
      <c r="CH57" s="1">
        <v>113</v>
      </c>
      <c r="CI57" s="1">
        <v>3</v>
      </c>
      <c r="CJ57" s="1">
        <v>24</v>
      </c>
      <c r="CK57" s="1">
        <v>10</v>
      </c>
      <c r="CL57" s="1">
        <v>14</v>
      </c>
      <c r="CM57" s="1">
        <v>20</v>
      </c>
      <c r="CN57" s="1">
        <v>41</v>
      </c>
      <c r="CO57" s="1">
        <v>185</v>
      </c>
      <c r="CP57" s="16">
        <v>108785</v>
      </c>
      <c r="CQ57" s="16">
        <v>46844</v>
      </c>
      <c r="CR57" s="16">
        <v>6356</v>
      </c>
      <c r="CS57" s="1">
        <v>418</v>
      </c>
      <c r="CT57" s="16">
        <v>14693</v>
      </c>
      <c r="CU57" s="16">
        <v>27292</v>
      </c>
      <c r="CV57" s="16">
        <v>1731</v>
      </c>
      <c r="CW57" s="1">
        <v>305</v>
      </c>
      <c r="CX57" s="16">
        <v>26812</v>
      </c>
      <c r="CY57" s="1">
        <v>322</v>
      </c>
      <c r="CZ57" s="1">
        <v>630</v>
      </c>
      <c r="DA57" s="16">
        <v>11470</v>
      </c>
      <c r="DB57" s="18">
        <v>16.41</v>
      </c>
      <c r="DC57" s="1" t="s">
        <v>134</v>
      </c>
    </row>
    <row r="58" spans="1:107" ht="12.75" x14ac:dyDescent="0.2">
      <c r="A58" s="1" t="s">
        <v>251</v>
      </c>
      <c r="B58" s="1" t="s">
        <v>252</v>
      </c>
      <c r="C58" s="1" t="s">
        <v>251</v>
      </c>
      <c r="D58" s="1" t="s">
        <v>253</v>
      </c>
      <c r="E58" s="1" t="s">
        <v>254</v>
      </c>
      <c r="F58" s="1" t="s">
        <v>253</v>
      </c>
      <c r="G58" s="1">
        <v>10</v>
      </c>
      <c r="H58" s="1">
        <v>43</v>
      </c>
      <c r="I58" s="1">
        <v>0</v>
      </c>
      <c r="J58" s="16">
        <v>90904</v>
      </c>
      <c r="K58" s="17">
        <v>8.7999999999999995E-2</v>
      </c>
      <c r="L58" s="16">
        <v>25132</v>
      </c>
      <c r="M58" s="18">
        <v>6011.35</v>
      </c>
      <c r="N58" s="1">
        <v>15</v>
      </c>
      <c r="O58" s="17">
        <v>7.8E-2</v>
      </c>
      <c r="P58" s="16">
        <v>2608</v>
      </c>
      <c r="Q58" s="16">
        <f t="shared" si="0"/>
        <v>28689606.617970604</v>
      </c>
      <c r="R58" s="19">
        <v>0.11799999999999999</v>
      </c>
      <c r="S58" s="16" t="s">
        <v>2468</v>
      </c>
      <c r="T58" s="19">
        <v>5.1999999999999998E-2</v>
      </c>
      <c r="U58" s="18" t="e">
        <f t="shared" si="1"/>
        <v>#VALUE!</v>
      </c>
      <c r="V58" s="1" t="str">
        <f>IF(N58&gt;'Clustering (Gov City)'!$C$4,'Clustering (Gov City)'!$B$3,IF(N58&gt;'Clustering (Gov City)'!$H$4,'Clustering (Gov City)'!$G$3,IF(N58&gt;'Clustering (Gov City)'!$M$4,'Clustering (Gov City)'!$L$3,'Clustering (Gov City)'!$Q$3)))</f>
        <v>SUPER LOW</v>
      </c>
      <c r="W58" s="1" t="str">
        <f>IF(Q58&gt;'Clustering (Gov City)'!$C$24,'Clustering (Gov City)'!$B$23,IF(Q58&gt;'Clustering (Gov City)'!$H$24,'Clustering (Gov City)'!$G$23,IF(Q58&gt;'Clustering (Gov City)'!$M$24,'Clustering (Gov City)'!$L$23,'Clustering (Gov City)'!$Q$23)))</f>
        <v>LOW</v>
      </c>
      <c r="X58" s="20">
        <v>6.88E-2</v>
      </c>
      <c r="Y58" s="1" t="s">
        <v>133</v>
      </c>
      <c r="Z58" s="1">
        <v>205</v>
      </c>
      <c r="AA58" s="1">
        <v>120</v>
      </c>
      <c r="AB58" s="16">
        <v>86276</v>
      </c>
      <c r="AC58" s="16">
        <v>61884</v>
      </c>
      <c r="AD58" s="16">
        <v>20285</v>
      </c>
      <c r="AE58" s="16">
        <v>44068</v>
      </c>
      <c r="AF58" s="16">
        <v>26365</v>
      </c>
      <c r="AG58" s="1">
        <v>0</v>
      </c>
      <c r="AH58" s="1">
        <v>3</v>
      </c>
      <c r="AI58" s="1">
        <v>0</v>
      </c>
      <c r="AJ58" s="1">
        <v>183</v>
      </c>
      <c r="AK58" s="16">
        <v>47161</v>
      </c>
      <c r="AL58" s="16">
        <v>43743</v>
      </c>
      <c r="AM58" s="16">
        <v>47817</v>
      </c>
      <c r="AN58" s="16">
        <v>40169</v>
      </c>
      <c r="AO58" s="1">
        <v>491</v>
      </c>
      <c r="AP58" s="16">
        <v>2427</v>
      </c>
      <c r="AQ58" s="16">
        <v>6411</v>
      </c>
      <c r="AR58" s="16">
        <v>8914</v>
      </c>
      <c r="AS58" s="16">
        <v>10620</v>
      </c>
      <c r="AT58" s="16">
        <v>9104</v>
      </c>
      <c r="AU58" s="16">
        <v>8533</v>
      </c>
      <c r="AV58" s="16">
        <v>7407</v>
      </c>
      <c r="AW58" s="16">
        <v>7199</v>
      </c>
      <c r="AX58" s="16">
        <v>7063</v>
      </c>
      <c r="AY58" s="16">
        <v>6133</v>
      </c>
      <c r="AZ58" s="16">
        <v>5333</v>
      </c>
      <c r="BA58" s="16">
        <v>4466</v>
      </c>
      <c r="BB58" s="16">
        <v>3352</v>
      </c>
      <c r="BC58" s="16">
        <v>2772</v>
      </c>
      <c r="BD58" s="16">
        <v>1595</v>
      </c>
      <c r="BE58" s="1">
        <v>961</v>
      </c>
      <c r="BF58" s="16">
        <v>1041</v>
      </c>
      <c r="BG58" s="16">
        <v>1540</v>
      </c>
      <c r="BH58" s="16">
        <v>86992</v>
      </c>
      <c r="BI58" s="21">
        <v>2</v>
      </c>
      <c r="BJ58" s="21">
        <v>2</v>
      </c>
      <c r="BK58" s="21">
        <v>2</v>
      </c>
      <c r="BL58" s="21">
        <v>1</v>
      </c>
      <c r="BM58" s="21">
        <v>0</v>
      </c>
      <c r="BN58" s="16">
        <v>3255</v>
      </c>
      <c r="BO58" s="16">
        <v>1527</v>
      </c>
      <c r="BP58" s="16">
        <v>11001</v>
      </c>
      <c r="BQ58" s="16">
        <v>6662</v>
      </c>
      <c r="BR58" s="16">
        <v>6053</v>
      </c>
      <c r="BS58" s="16">
        <v>8687</v>
      </c>
      <c r="BT58" s="16">
        <v>23078</v>
      </c>
      <c r="BU58" s="16">
        <v>23351</v>
      </c>
      <c r="BV58" s="16">
        <v>17333</v>
      </c>
      <c r="BW58" s="16">
        <v>9095</v>
      </c>
      <c r="BX58" s="16">
        <v>13287</v>
      </c>
      <c r="BY58" s="1">
        <v>384</v>
      </c>
      <c r="BZ58" s="16">
        <v>1068</v>
      </c>
      <c r="CA58" s="16">
        <v>3173</v>
      </c>
      <c r="CB58" s="1">
        <v>131</v>
      </c>
      <c r="CC58" s="1">
        <v>4</v>
      </c>
      <c r="CD58" s="1">
        <v>478</v>
      </c>
      <c r="CE58" s="1">
        <v>652</v>
      </c>
      <c r="CF58" s="1">
        <v>234</v>
      </c>
      <c r="CG58" s="16">
        <v>2003</v>
      </c>
      <c r="CH58" s="1">
        <v>36</v>
      </c>
      <c r="CI58" s="1">
        <v>4</v>
      </c>
      <c r="CJ58" s="1">
        <v>32</v>
      </c>
      <c r="CK58" s="1">
        <v>3</v>
      </c>
      <c r="CL58" s="1">
        <v>14</v>
      </c>
      <c r="CM58" s="1">
        <v>3</v>
      </c>
      <c r="CN58" s="1">
        <v>53</v>
      </c>
      <c r="CO58" s="1">
        <v>112</v>
      </c>
      <c r="CP58" s="16">
        <v>87280</v>
      </c>
      <c r="CQ58" s="16">
        <v>21289</v>
      </c>
      <c r="CR58" s="16">
        <v>2345</v>
      </c>
      <c r="CS58" s="1">
        <v>711</v>
      </c>
      <c r="CT58" s="16">
        <v>6627</v>
      </c>
      <c r="CU58" s="16">
        <v>13432</v>
      </c>
      <c r="CV58" s="16">
        <v>3804</v>
      </c>
      <c r="CW58" s="1">
        <v>155</v>
      </c>
      <c r="CX58" s="16">
        <v>23619</v>
      </c>
      <c r="CY58" s="1">
        <v>301</v>
      </c>
      <c r="CZ58" s="1">
        <v>84</v>
      </c>
      <c r="DA58" s="16">
        <v>18537</v>
      </c>
      <c r="DB58" s="18">
        <v>14.35</v>
      </c>
      <c r="DC58" s="1" t="s">
        <v>134</v>
      </c>
    </row>
    <row r="59" spans="1:107" ht="12.75" x14ac:dyDescent="0.2">
      <c r="A59" s="1" t="s">
        <v>251</v>
      </c>
      <c r="B59" s="1" t="s">
        <v>252</v>
      </c>
      <c r="C59" s="1" t="s">
        <v>251</v>
      </c>
      <c r="D59" s="1" t="s">
        <v>255</v>
      </c>
      <c r="E59" s="1" t="s">
        <v>256</v>
      </c>
      <c r="F59" s="1" t="s">
        <v>255</v>
      </c>
      <c r="G59" s="1">
        <v>15</v>
      </c>
      <c r="H59" s="1">
        <v>182</v>
      </c>
      <c r="I59" s="1">
        <v>0</v>
      </c>
      <c r="J59" s="16">
        <v>515549</v>
      </c>
      <c r="K59" s="17">
        <v>0.71</v>
      </c>
      <c r="L59" s="16">
        <v>152953</v>
      </c>
      <c r="M59" s="18">
        <v>5749.89</v>
      </c>
      <c r="N59" s="1">
        <v>90</v>
      </c>
      <c r="O59" s="17">
        <v>0.39600000000000002</v>
      </c>
      <c r="P59" s="16">
        <v>8230</v>
      </c>
      <c r="Q59" s="16">
        <f t="shared" si="0"/>
        <v>15963565.053952197</v>
      </c>
      <c r="R59" s="19">
        <v>8.7999999999999995E-2</v>
      </c>
      <c r="S59" s="16" t="s">
        <v>2468</v>
      </c>
      <c r="T59" s="19">
        <v>0.35199999999999998</v>
      </c>
      <c r="U59" s="18" t="e">
        <f t="shared" si="1"/>
        <v>#VALUE!</v>
      </c>
      <c r="V59" s="16" t="str">
        <f>IF(N59&gt;'Clustering (Gov City)'!$C$4,'Clustering (Gov City)'!$B$3,IF(N59&gt;'Clustering (Gov City)'!$H$4,'Clustering (Gov City)'!$G$3,IF(N59&gt;'Clustering (Gov City)'!$M$4,'Clustering (Gov City)'!$L$3,'Clustering (Gov City)'!$Q$3)))</f>
        <v>SUPER LOW</v>
      </c>
      <c r="W59" s="16" t="str">
        <f>IF(Q59&gt;'Clustering (Gov City)'!$C$24,'Clustering (Gov City)'!$B$23,IF(Q59&gt;'Clustering (Gov City)'!$H$24,'Clustering (Gov City)'!$G$23,IF(Q59&gt;'Clustering (Gov City)'!$M$24,'Clustering (Gov City)'!$L$23,'Clustering (Gov City)'!$Q$23)))</f>
        <v>SUPER LOW</v>
      </c>
      <c r="X59" s="20">
        <v>0.45469999999999999</v>
      </c>
      <c r="Y59" s="16" t="s">
        <v>133</v>
      </c>
      <c r="Z59" s="16">
        <v>2274</v>
      </c>
      <c r="AA59" s="16">
        <v>1014</v>
      </c>
      <c r="AB59" s="16">
        <v>487112</v>
      </c>
      <c r="AC59" s="16">
        <v>367131</v>
      </c>
      <c r="AD59" s="16">
        <v>514546</v>
      </c>
      <c r="AE59" s="1">
        <v>811</v>
      </c>
      <c r="AF59" s="1">
        <v>181</v>
      </c>
      <c r="AG59" s="1">
        <v>10</v>
      </c>
      <c r="AH59" s="1">
        <v>1</v>
      </c>
      <c r="AI59" s="1">
        <v>0</v>
      </c>
      <c r="AJ59" s="1">
        <v>0</v>
      </c>
      <c r="AK59" s="16">
        <v>259231</v>
      </c>
      <c r="AL59" s="16">
        <v>256318</v>
      </c>
      <c r="AM59" s="16">
        <v>249705</v>
      </c>
      <c r="AN59" s="16">
        <v>235193</v>
      </c>
      <c r="AO59" s="16">
        <v>8035</v>
      </c>
      <c r="AP59" s="16">
        <v>22616</v>
      </c>
      <c r="AQ59" s="16">
        <v>36732</v>
      </c>
      <c r="AR59" s="16">
        <v>47479</v>
      </c>
      <c r="AS59" s="16">
        <v>49262</v>
      </c>
      <c r="AT59" s="16">
        <v>48580</v>
      </c>
      <c r="AU59" s="16">
        <v>47140</v>
      </c>
      <c r="AV59" s="16">
        <v>37278</v>
      </c>
      <c r="AW59" s="16">
        <v>33885</v>
      </c>
      <c r="AX59" s="16">
        <v>38197</v>
      </c>
      <c r="AY59" s="16">
        <v>36419</v>
      </c>
      <c r="AZ59" s="16">
        <v>32390</v>
      </c>
      <c r="BA59" s="16">
        <v>27902</v>
      </c>
      <c r="BB59" s="16">
        <v>23253</v>
      </c>
      <c r="BC59" s="16">
        <v>22072</v>
      </c>
      <c r="BD59" s="16">
        <v>15930</v>
      </c>
      <c r="BE59" s="16">
        <v>9167</v>
      </c>
      <c r="BF59" s="16">
        <v>9863</v>
      </c>
      <c r="BG59" s="16">
        <v>8502</v>
      </c>
      <c r="BH59" s="16">
        <v>492174</v>
      </c>
      <c r="BI59" s="21">
        <v>2</v>
      </c>
      <c r="BJ59" s="21">
        <v>2</v>
      </c>
      <c r="BK59" s="21">
        <v>2</v>
      </c>
      <c r="BL59" s="21">
        <v>1</v>
      </c>
      <c r="BM59" s="21">
        <v>0</v>
      </c>
      <c r="BN59" s="16">
        <v>17301</v>
      </c>
      <c r="BO59" s="16">
        <v>9111</v>
      </c>
      <c r="BP59" s="16">
        <v>57313</v>
      </c>
      <c r="BQ59" s="16">
        <v>29707</v>
      </c>
      <c r="BR59" s="16">
        <v>29451</v>
      </c>
      <c r="BS59" s="16">
        <v>49291</v>
      </c>
      <c r="BT59" s="16">
        <v>101657</v>
      </c>
      <c r="BU59" s="16">
        <v>73892</v>
      </c>
      <c r="BV59" s="16">
        <v>105946</v>
      </c>
      <c r="BW59" s="16">
        <v>85833</v>
      </c>
      <c r="BX59" s="16">
        <v>118657</v>
      </c>
      <c r="BY59" s="16">
        <v>2699</v>
      </c>
      <c r="BZ59" s="16">
        <v>5302</v>
      </c>
      <c r="CA59" s="16">
        <v>20690</v>
      </c>
      <c r="CB59" s="1">
        <v>849</v>
      </c>
      <c r="CC59" s="1">
        <v>24</v>
      </c>
      <c r="CD59" s="16">
        <v>4877</v>
      </c>
      <c r="CE59" s="16">
        <v>2350</v>
      </c>
      <c r="CF59" s="16">
        <v>1115</v>
      </c>
      <c r="CG59" s="16">
        <v>4230</v>
      </c>
      <c r="CH59" s="1">
        <v>618</v>
      </c>
      <c r="CI59" s="1">
        <v>18</v>
      </c>
      <c r="CJ59" s="1">
        <v>531</v>
      </c>
      <c r="CK59" s="1">
        <v>14</v>
      </c>
      <c r="CL59" s="1">
        <v>224</v>
      </c>
      <c r="CM59" s="1">
        <v>205</v>
      </c>
      <c r="CN59" s="1">
        <v>773</v>
      </c>
      <c r="CO59" s="16">
        <v>4684</v>
      </c>
      <c r="CP59" s="16">
        <v>495910</v>
      </c>
      <c r="CQ59" s="16">
        <v>114818</v>
      </c>
      <c r="CR59" s="16">
        <v>9380</v>
      </c>
      <c r="CS59" s="16">
        <v>2300</v>
      </c>
      <c r="CT59" s="16">
        <v>53074</v>
      </c>
      <c r="CU59" s="16">
        <v>75815</v>
      </c>
      <c r="CV59" s="16">
        <v>11168</v>
      </c>
      <c r="CW59" s="1">
        <v>64</v>
      </c>
      <c r="CX59" s="16">
        <v>122371</v>
      </c>
      <c r="CY59" s="1">
        <v>690</v>
      </c>
      <c r="CZ59" s="16">
        <v>2660</v>
      </c>
      <c r="DA59" s="16">
        <v>123209</v>
      </c>
      <c r="DB59" s="18">
        <v>7.61</v>
      </c>
      <c r="DC59" s="1" t="s">
        <v>134</v>
      </c>
    </row>
    <row r="60" spans="1:107" ht="12.75" x14ac:dyDescent="0.2">
      <c r="A60" s="1" t="s">
        <v>251</v>
      </c>
      <c r="B60" s="1" t="s">
        <v>252</v>
      </c>
      <c r="C60" s="1" t="s">
        <v>251</v>
      </c>
      <c r="D60" s="1" t="s">
        <v>257</v>
      </c>
      <c r="E60" s="1" t="s">
        <v>258</v>
      </c>
      <c r="F60" s="1" t="s">
        <v>257</v>
      </c>
      <c r="G60" s="1">
        <v>14</v>
      </c>
      <c r="H60" s="1">
        <v>74</v>
      </c>
      <c r="I60" s="1">
        <v>0</v>
      </c>
      <c r="J60" s="16">
        <v>392338</v>
      </c>
      <c r="K60" s="17">
        <v>0.61799999999999999</v>
      </c>
      <c r="L60" s="16">
        <v>117164</v>
      </c>
      <c r="M60" s="18">
        <v>3738</v>
      </c>
      <c r="N60" s="1">
        <v>105</v>
      </c>
      <c r="O60" s="17">
        <v>0.42799999999999999</v>
      </c>
      <c r="P60" s="16">
        <v>8510</v>
      </c>
      <c r="Q60" s="16">
        <f t="shared" si="0"/>
        <v>21690481.166749079</v>
      </c>
      <c r="R60" s="19">
        <v>0.13800000000000001</v>
      </c>
      <c r="S60" s="16" t="s">
        <v>2468</v>
      </c>
      <c r="T60" s="19">
        <v>0.50800000000000001</v>
      </c>
      <c r="U60" s="18" t="e">
        <f t="shared" si="1"/>
        <v>#VALUE!</v>
      </c>
      <c r="V60" s="16" t="str">
        <f>IF(N60&gt;'Clustering (Gov City)'!$C$4,'Clustering (Gov City)'!$B$3,IF(N60&gt;'Clustering (Gov City)'!$H$4,'Clustering (Gov City)'!$G$3,IF(N60&gt;'Clustering (Gov City)'!$M$4,'Clustering (Gov City)'!$L$3,'Clustering (Gov City)'!$Q$3)))</f>
        <v>SUPER LOW</v>
      </c>
      <c r="W60" s="16" t="str">
        <f>IF(Q60&gt;'Clustering (Gov City)'!$C$24,'Clustering (Gov City)'!$B$23,IF(Q60&gt;'Clustering (Gov City)'!$H$24,'Clustering (Gov City)'!$G$23,IF(Q60&gt;'Clustering (Gov City)'!$M$24,'Clustering (Gov City)'!$L$23,'Clustering (Gov City)'!$Q$23)))</f>
        <v>SUPER LOW</v>
      </c>
      <c r="X60" s="20">
        <v>0.51149999999999995</v>
      </c>
      <c r="Y60" s="16" t="s">
        <v>151</v>
      </c>
      <c r="Z60" s="16">
        <v>1463</v>
      </c>
      <c r="AA60" s="1">
        <v>827</v>
      </c>
      <c r="AB60" s="16">
        <v>337972</v>
      </c>
      <c r="AC60" s="16">
        <v>277124</v>
      </c>
      <c r="AD60" s="16">
        <v>391975</v>
      </c>
      <c r="AE60" s="1">
        <v>320</v>
      </c>
      <c r="AF60" s="1">
        <v>38</v>
      </c>
      <c r="AG60" s="1">
        <v>5</v>
      </c>
      <c r="AH60" s="1">
        <v>0</v>
      </c>
      <c r="AI60" s="1">
        <v>0</v>
      </c>
      <c r="AJ60" s="1">
        <v>0</v>
      </c>
      <c r="AK60" s="16">
        <v>196541</v>
      </c>
      <c r="AL60" s="16">
        <v>195797</v>
      </c>
      <c r="AM60" s="16">
        <v>192509</v>
      </c>
      <c r="AN60" s="16">
        <v>177608</v>
      </c>
      <c r="AO60" s="16">
        <v>4604</v>
      </c>
      <c r="AP60" s="16">
        <v>17617</v>
      </c>
      <c r="AQ60" s="16">
        <v>27885</v>
      </c>
      <c r="AR60" s="16">
        <v>37433</v>
      </c>
      <c r="AS60" s="16">
        <v>38463</v>
      </c>
      <c r="AT60" s="16">
        <v>34648</v>
      </c>
      <c r="AU60" s="16">
        <v>36031</v>
      </c>
      <c r="AV60" s="16">
        <v>29992</v>
      </c>
      <c r="AW60" s="16">
        <v>27438</v>
      </c>
      <c r="AX60" s="16">
        <v>29652</v>
      </c>
      <c r="AY60" s="16">
        <v>27184</v>
      </c>
      <c r="AZ60" s="16">
        <v>23777</v>
      </c>
      <c r="BA60" s="16">
        <v>19469</v>
      </c>
      <c r="BB60" s="16">
        <v>18219</v>
      </c>
      <c r="BC60" s="16">
        <v>16499</v>
      </c>
      <c r="BD60" s="16">
        <v>12415</v>
      </c>
      <c r="BE60" s="16">
        <v>5717</v>
      </c>
      <c r="BF60" s="16">
        <v>7516</v>
      </c>
      <c r="BG60" s="16">
        <v>6511</v>
      </c>
      <c r="BH60" s="16">
        <v>374909</v>
      </c>
      <c r="BI60" s="21">
        <v>2</v>
      </c>
      <c r="BJ60" s="21">
        <v>2</v>
      </c>
      <c r="BK60" s="21">
        <v>2</v>
      </c>
      <c r="BL60" s="21">
        <v>1</v>
      </c>
      <c r="BM60" s="21">
        <v>0</v>
      </c>
      <c r="BN60" s="16">
        <v>13493</v>
      </c>
      <c r="BO60" s="16">
        <v>6943</v>
      </c>
      <c r="BP60" s="16">
        <v>45528</v>
      </c>
      <c r="BQ60" s="16">
        <v>22789</v>
      </c>
      <c r="BR60" s="16">
        <v>22973</v>
      </c>
      <c r="BS60" s="16">
        <v>34678</v>
      </c>
      <c r="BT60" s="16">
        <v>111966</v>
      </c>
      <c r="BU60" s="16">
        <v>87098</v>
      </c>
      <c r="BV60" s="16">
        <v>77151</v>
      </c>
      <c r="BW60" s="16">
        <v>44183</v>
      </c>
      <c r="BX60" s="16">
        <v>51471</v>
      </c>
      <c r="BY60" s="16">
        <v>1995</v>
      </c>
      <c r="BZ60" s="16">
        <v>3902</v>
      </c>
      <c r="CA60" s="16">
        <v>13883</v>
      </c>
      <c r="CB60" s="1">
        <v>642</v>
      </c>
      <c r="CC60" s="1">
        <v>47</v>
      </c>
      <c r="CD60" s="16">
        <v>28005</v>
      </c>
      <c r="CE60" s="16">
        <v>25528</v>
      </c>
      <c r="CF60" s="16">
        <v>9738</v>
      </c>
      <c r="CG60" s="16">
        <v>38051</v>
      </c>
      <c r="CH60" s="16">
        <v>1273</v>
      </c>
      <c r="CI60" s="1">
        <v>86</v>
      </c>
      <c r="CJ60" s="16">
        <v>1188</v>
      </c>
      <c r="CK60" s="1">
        <v>89</v>
      </c>
      <c r="CL60" s="1">
        <v>437</v>
      </c>
      <c r="CM60" s="1">
        <v>56</v>
      </c>
      <c r="CN60" s="16">
        <v>1461</v>
      </c>
      <c r="CO60" s="1">
        <v>508</v>
      </c>
      <c r="CP60" s="16">
        <v>285918</v>
      </c>
      <c r="CQ60" s="16">
        <v>96591</v>
      </c>
      <c r="CR60" s="16">
        <v>7417</v>
      </c>
      <c r="CS60" s="16">
        <v>1587</v>
      </c>
      <c r="CT60" s="16">
        <v>47135</v>
      </c>
      <c r="CU60" s="16">
        <v>65746</v>
      </c>
      <c r="CV60" s="1">
        <v>185</v>
      </c>
      <c r="CW60" s="1">
        <v>23</v>
      </c>
      <c r="CX60" s="16">
        <v>87645</v>
      </c>
      <c r="CY60" s="1">
        <v>410</v>
      </c>
      <c r="CZ60" s="16">
        <v>1849</v>
      </c>
      <c r="DA60" s="16">
        <v>83750</v>
      </c>
      <c r="DB60" s="18">
        <v>7.81</v>
      </c>
      <c r="DC60" s="1" t="s">
        <v>134</v>
      </c>
    </row>
    <row r="61" spans="1:107" ht="12.75" x14ac:dyDescent="0.2">
      <c r="A61" s="1" t="s">
        <v>251</v>
      </c>
      <c r="B61" s="1" t="s">
        <v>252</v>
      </c>
      <c r="C61" s="1" t="s">
        <v>251</v>
      </c>
      <c r="D61" s="1" t="s">
        <v>259</v>
      </c>
      <c r="E61" s="1" t="s">
        <v>260</v>
      </c>
      <c r="F61" s="1" t="s">
        <v>259</v>
      </c>
      <c r="G61" s="1">
        <v>8</v>
      </c>
      <c r="H61" s="1">
        <v>61</v>
      </c>
      <c r="I61" s="1">
        <v>0</v>
      </c>
      <c r="J61" s="16">
        <v>240079</v>
      </c>
      <c r="K61" s="17">
        <v>0.42599999999999999</v>
      </c>
      <c r="L61" s="16">
        <v>70218</v>
      </c>
      <c r="M61" s="18">
        <v>3130.4</v>
      </c>
      <c r="N61" s="1">
        <v>77</v>
      </c>
      <c r="O61" s="17">
        <v>0.35</v>
      </c>
      <c r="P61" s="16">
        <v>5828</v>
      </c>
      <c r="Q61" s="16">
        <f t="shared" si="0"/>
        <v>24275342.699694682</v>
      </c>
      <c r="R61" s="19">
        <v>0.108</v>
      </c>
      <c r="S61" s="16" t="s">
        <v>2468</v>
      </c>
      <c r="T61" s="19">
        <v>0.54800000000000004</v>
      </c>
      <c r="U61" s="18" t="e">
        <f t="shared" si="1"/>
        <v>#VALUE!</v>
      </c>
      <c r="V61" s="1" t="str">
        <f>IF(N61&gt;'Clustering (Gov City)'!$C$4,'Clustering (Gov City)'!$B$3,IF(N61&gt;'Clustering (Gov City)'!$H$4,'Clustering (Gov City)'!$G$3,IF(N61&gt;'Clustering (Gov City)'!$M$4,'Clustering (Gov City)'!$L$3,'Clustering (Gov City)'!$Q$3)))</f>
        <v>SUPER LOW</v>
      </c>
      <c r="W61" s="1" t="str">
        <f>IF(Q61&gt;'Clustering (Gov City)'!$C$24,'Clustering (Gov City)'!$B$23,IF(Q61&gt;'Clustering (Gov City)'!$H$24,'Clustering (Gov City)'!$G$23,IF(Q61&gt;'Clustering (Gov City)'!$M$24,'Clustering (Gov City)'!$L$23,'Clustering (Gov City)'!$Q$23)))</f>
        <v>LOW</v>
      </c>
      <c r="X61" s="20">
        <v>0.45810000000000001</v>
      </c>
      <c r="Y61" s="1" t="s">
        <v>133</v>
      </c>
      <c r="Z61" s="1">
        <v>685</v>
      </c>
      <c r="AA61" s="1">
        <v>359</v>
      </c>
      <c r="AB61" s="16">
        <v>201327</v>
      </c>
      <c r="AC61" s="16">
        <v>169226</v>
      </c>
      <c r="AD61" s="16">
        <v>238887</v>
      </c>
      <c r="AE61" s="1">
        <v>882</v>
      </c>
      <c r="AF61" s="1">
        <v>301</v>
      </c>
      <c r="AG61" s="1">
        <v>7</v>
      </c>
      <c r="AH61" s="1">
        <v>2</v>
      </c>
      <c r="AI61" s="1">
        <v>0</v>
      </c>
      <c r="AJ61" s="1">
        <v>0</v>
      </c>
      <c r="AK61" s="16">
        <v>121345</v>
      </c>
      <c r="AL61" s="16">
        <v>118734</v>
      </c>
      <c r="AM61" s="16">
        <v>115550</v>
      </c>
      <c r="AN61" s="16">
        <v>112736</v>
      </c>
      <c r="AO61" s="16">
        <v>2702</v>
      </c>
      <c r="AP61" s="16">
        <v>9091</v>
      </c>
      <c r="AQ61" s="16">
        <v>17786</v>
      </c>
      <c r="AR61" s="16">
        <v>22319</v>
      </c>
      <c r="AS61" s="16">
        <v>23685</v>
      </c>
      <c r="AT61" s="16">
        <v>23739</v>
      </c>
      <c r="AU61" s="16">
        <v>21493</v>
      </c>
      <c r="AV61" s="16">
        <v>17512</v>
      </c>
      <c r="AW61" s="16">
        <v>16648</v>
      </c>
      <c r="AX61" s="16">
        <v>18350</v>
      </c>
      <c r="AY61" s="16">
        <v>17259</v>
      </c>
      <c r="AZ61" s="16">
        <v>15725</v>
      </c>
      <c r="BA61" s="16">
        <v>12243</v>
      </c>
      <c r="BB61" s="16">
        <v>10368</v>
      </c>
      <c r="BC61" s="16">
        <v>9118</v>
      </c>
      <c r="BD61" s="16">
        <v>6496</v>
      </c>
      <c r="BE61" s="16">
        <v>3234</v>
      </c>
      <c r="BF61" s="16">
        <v>4104</v>
      </c>
      <c r="BG61" s="16">
        <v>4127</v>
      </c>
      <c r="BH61" s="16">
        <v>228664</v>
      </c>
      <c r="BI61" s="21">
        <v>2</v>
      </c>
      <c r="BJ61" s="21">
        <v>2</v>
      </c>
      <c r="BK61" s="21">
        <v>2</v>
      </c>
      <c r="BL61" s="21">
        <v>1</v>
      </c>
      <c r="BM61" s="21">
        <v>0</v>
      </c>
      <c r="BN61" s="16">
        <v>8308</v>
      </c>
      <c r="BO61" s="16">
        <v>4201</v>
      </c>
      <c r="BP61" s="16">
        <v>27143</v>
      </c>
      <c r="BQ61" s="16">
        <v>14252</v>
      </c>
      <c r="BR61" s="16">
        <v>14601</v>
      </c>
      <c r="BS61" s="16">
        <v>23271</v>
      </c>
      <c r="BT61" s="16">
        <v>69321</v>
      </c>
      <c r="BU61" s="16">
        <v>36186</v>
      </c>
      <c r="BV61" s="16">
        <v>57488</v>
      </c>
      <c r="BW61" s="16">
        <v>32304</v>
      </c>
      <c r="BX61" s="16">
        <v>32868</v>
      </c>
      <c r="BY61" s="16">
        <v>1583</v>
      </c>
      <c r="BZ61" s="16">
        <v>2430</v>
      </c>
      <c r="CA61" s="16">
        <v>7574</v>
      </c>
      <c r="CB61" s="1">
        <v>323</v>
      </c>
      <c r="CC61" s="1">
        <v>2</v>
      </c>
      <c r="CD61" s="16">
        <v>20174</v>
      </c>
      <c r="CE61" s="16">
        <v>15909</v>
      </c>
      <c r="CF61" s="16">
        <v>7361</v>
      </c>
      <c r="CG61" s="16">
        <v>22146</v>
      </c>
      <c r="CH61" s="16">
        <v>2744</v>
      </c>
      <c r="CI61" s="1">
        <v>20</v>
      </c>
      <c r="CJ61" s="16">
        <v>1609</v>
      </c>
      <c r="CK61" s="1">
        <v>18</v>
      </c>
      <c r="CL61" s="1">
        <v>496</v>
      </c>
      <c r="CM61" s="1">
        <v>29</v>
      </c>
      <c r="CN61" s="16">
        <v>1449</v>
      </c>
      <c r="CO61" s="1">
        <v>121</v>
      </c>
      <c r="CP61" s="16">
        <v>168003</v>
      </c>
      <c r="CQ61" s="16">
        <v>73838</v>
      </c>
      <c r="CR61" s="16">
        <v>4708</v>
      </c>
      <c r="CS61" s="16">
        <v>1501</v>
      </c>
      <c r="CT61" s="16">
        <v>29043</v>
      </c>
      <c r="CU61" s="16">
        <v>40862</v>
      </c>
      <c r="CV61" s="1">
        <v>26</v>
      </c>
      <c r="CW61" s="1">
        <v>39</v>
      </c>
      <c r="CX61" s="16">
        <v>38084</v>
      </c>
      <c r="CY61" s="1">
        <v>414</v>
      </c>
      <c r="CZ61" s="16">
        <v>1138</v>
      </c>
      <c r="DA61" s="16">
        <v>50426</v>
      </c>
      <c r="DB61" s="18">
        <v>6.78</v>
      </c>
      <c r="DC61" s="1" t="s">
        <v>134</v>
      </c>
    </row>
    <row r="62" spans="1:107" ht="12.75" x14ac:dyDescent="0.2">
      <c r="A62" s="1" t="s">
        <v>251</v>
      </c>
      <c r="B62" s="1" t="s">
        <v>252</v>
      </c>
      <c r="C62" s="1" t="s">
        <v>251</v>
      </c>
      <c r="D62" s="1" t="s">
        <v>261</v>
      </c>
      <c r="E62" s="1" t="s">
        <v>262</v>
      </c>
      <c r="F62" s="1" t="s">
        <v>261</v>
      </c>
      <c r="G62" s="1">
        <v>14</v>
      </c>
      <c r="H62" s="1">
        <v>75</v>
      </c>
      <c r="I62" s="1">
        <v>0</v>
      </c>
      <c r="J62" s="16">
        <v>374431</v>
      </c>
      <c r="K62" s="17">
        <v>0.60799999999999998</v>
      </c>
      <c r="L62" s="16">
        <v>116733</v>
      </c>
      <c r="M62" s="18">
        <v>1336.1</v>
      </c>
      <c r="N62" s="1">
        <v>280</v>
      </c>
      <c r="O62" s="17">
        <v>0.6</v>
      </c>
      <c r="P62" s="16">
        <v>8353</v>
      </c>
      <c r="Q62" s="16">
        <f t="shared" si="0"/>
        <v>22308516.121795472</v>
      </c>
      <c r="R62" s="19">
        <v>0.22600000000000001</v>
      </c>
      <c r="S62" s="16" t="s">
        <v>2468</v>
      </c>
      <c r="T62" s="19">
        <v>0.59</v>
      </c>
      <c r="U62" s="18" t="e">
        <f t="shared" si="1"/>
        <v>#VALUE!</v>
      </c>
      <c r="V62" s="16" t="str">
        <f>IF(N62&gt;'Clustering (Gov City)'!$C$4,'Clustering (Gov City)'!$B$3,IF(N62&gt;'Clustering (Gov City)'!$H$4,'Clustering (Gov City)'!$G$3,IF(N62&gt;'Clustering (Gov City)'!$M$4,'Clustering (Gov City)'!$L$3,'Clustering (Gov City)'!$Q$3)))</f>
        <v>LOW</v>
      </c>
      <c r="W62" s="16" t="str">
        <f>IF(Q62&gt;'Clustering (Gov City)'!$C$24,'Clustering (Gov City)'!$B$23,IF(Q62&gt;'Clustering (Gov City)'!$H$24,'Clustering (Gov City)'!$G$23,IF(Q62&gt;'Clustering (Gov City)'!$M$24,'Clustering (Gov City)'!$L$23,'Clustering (Gov City)'!$Q$23)))</f>
        <v>SUPER LOW</v>
      </c>
      <c r="X62" s="20">
        <v>0.59750000000000003</v>
      </c>
      <c r="Y62" s="16" t="s">
        <v>151</v>
      </c>
      <c r="Z62" s="16">
        <v>1866</v>
      </c>
      <c r="AA62" s="1">
        <v>823</v>
      </c>
      <c r="AB62" s="16">
        <v>335141</v>
      </c>
      <c r="AC62" s="16">
        <v>281994</v>
      </c>
      <c r="AD62" s="16">
        <v>373953</v>
      </c>
      <c r="AE62" s="1">
        <v>325</v>
      </c>
      <c r="AF62" s="1">
        <v>139</v>
      </c>
      <c r="AG62" s="1">
        <v>1</v>
      </c>
      <c r="AH62" s="1">
        <v>13</v>
      </c>
      <c r="AI62" s="1">
        <v>0</v>
      </c>
      <c r="AJ62" s="1">
        <v>0</v>
      </c>
      <c r="AK62" s="16">
        <v>187295</v>
      </c>
      <c r="AL62" s="16">
        <v>187136</v>
      </c>
      <c r="AM62" s="16">
        <v>177718</v>
      </c>
      <c r="AN62" s="16">
        <v>169507</v>
      </c>
      <c r="AO62" s="16">
        <v>6289</v>
      </c>
      <c r="AP62" s="16">
        <v>20917</v>
      </c>
      <c r="AQ62" s="16">
        <v>20851</v>
      </c>
      <c r="AR62" s="16">
        <v>29114</v>
      </c>
      <c r="AS62" s="16">
        <v>32570</v>
      </c>
      <c r="AT62" s="16">
        <v>34728</v>
      </c>
      <c r="AU62" s="16">
        <v>34378</v>
      </c>
      <c r="AV62" s="16">
        <v>27646</v>
      </c>
      <c r="AW62" s="16">
        <v>22468</v>
      </c>
      <c r="AX62" s="16">
        <v>24661</v>
      </c>
      <c r="AY62" s="16">
        <v>24185</v>
      </c>
      <c r="AZ62" s="16">
        <v>23675</v>
      </c>
      <c r="BA62" s="16">
        <v>21465</v>
      </c>
      <c r="BB62" s="16">
        <v>21657</v>
      </c>
      <c r="BC62" s="16">
        <v>19931</v>
      </c>
      <c r="BD62" s="16">
        <v>15894</v>
      </c>
      <c r="BE62" s="16">
        <v>8383</v>
      </c>
      <c r="BF62" s="16">
        <v>12825</v>
      </c>
      <c r="BG62" s="16">
        <v>4790</v>
      </c>
      <c r="BH62" s="16">
        <v>361262</v>
      </c>
      <c r="BI62" s="21">
        <v>1</v>
      </c>
      <c r="BJ62" s="21">
        <v>1</v>
      </c>
      <c r="BK62" s="21">
        <v>1</v>
      </c>
      <c r="BL62" s="21">
        <v>1</v>
      </c>
      <c r="BM62" s="21">
        <v>0</v>
      </c>
      <c r="BN62" s="16">
        <v>9898</v>
      </c>
      <c r="BO62" s="16">
        <v>5081</v>
      </c>
      <c r="BP62" s="16">
        <v>35904</v>
      </c>
      <c r="BQ62" s="16">
        <v>19784</v>
      </c>
      <c r="BR62" s="16">
        <v>20434</v>
      </c>
      <c r="BS62" s="16">
        <v>35991</v>
      </c>
      <c r="BT62" s="16">
        <v>69162</v>
      </c>
      <c r="BU62" s="16">
        <v>60979</v>
      </c>
      <c r="BV62" s="16">
        <v>85180</v>
      </c>
      <c r="BW62" s="16">
        <v>58438</v>
      </c>
      <c r="BX62" s="16">
        <v>74048</v>
      </c>
      <c r="BY62" s="16">
        <v>2245</v>
      </c>
      <c r="BZ62" s="16">
        <v>5273</v>
      </c>
      <c r="CA62" s="16">
        <v>18071</v>
      </c>
      <c r="CB62" s="1">
        <v>985</v>
      </c>
      <c r="CC62" s="1">
        <v>50</v>
      </c>
      <c r="CD62" s="16">
        <v>29056</v>
      </c>
      <c r="CE62" s="16">
        <v>23535</v>
      </c>
      <c r="CF62" s="16">
        <v>9788</v>
      </c>
      <c r="CG62" s="16">
        <v>41612</v>
      </c>
      <c r="CH62" s="16">
        <v>2505</v>
      </c>
      <c r="CI62" s="1">
        <v>54</v>
      </c>
      <c r="CJ62" s="16">
        <v>1866</v>
      </c>
      <c r="CK62" s="1">
        <v>60</v>
      </c>
      <c r="CL62" s="1">
        <v>634</v>
      </c>
      <c r="CM62" s="1">
        <v>54</v>
      </c>
      <c r="CN62" s="16">
        <v>2499</v>
      </c>
      <c r="CO62" s="1">
        <v>221</v>
      </c>
      <c r="CP62" s="16">
        <v>262547</v>
      </c>
      <c r="CQ62" s="16">
        <v>72712</v>
      </c>
      <c r="CR62" s="16">
        <v>8640</v>
      </c>
      <c r="CS62" s="16">
        <v>2593</v>
      </c>
      <c r="CT62" s="16">
        <v>60062</v>
      </c>
      <c r="CU62" s="16">
        <v>51015</v>
      </c>
      <c r="CV62" s="1">
        <v>295</v>
      </c>
      <c r="CW62" s="1">
        <v>121</v>
      </c>
      <c r="CX62" s="16">
        <v>88081</v>
      </c>
      <c r="CY62" s="1">
        <v>594</v>
      </c>
      <c r="CZ62" s="16">
        <v>3185</v>
      </c>
      <c r="DA62" s="16">
        <v>87133</v>
      </c>
      <c r="DB62" s="18">
        <v>4.4000000000000004</v>
      </c>
      <c r="DC62" s="1" t="s">
        <v>134</v>
      </c>
    </row>
    <row r="63" spans="1:107" ht="12.75" x14ac:dyDescent="0.2">
      <c r="A63" s="1" t="s">
        <v>251</v>
      </c>
      <c r="B63" s="1" t="s">
        <v>252</v>
      </c>
      <c r="C63" s="1" t="s">
        <v>251</v>
      </c>
      <c r="D63" s="1" t="s">
        <v>263</v>
      </c>
      <c r="E63" s="1" t="s">
        <v>264</v>
      </c>
      <c r="F63" s="1" t="s">
        <v>263</v>
      </c>
      <c r="G63" s="1">
        <v>17</v>
      </c>
      <c r="H63" s="1">
        <v>103</v>
      </c>
      <c r="I63" s="1">
        <v>0</v>
      </c>
      <c r="J63" s="16">
        <v>436893</v>
      </c>
      <c r="K63" s="17">
        <v>0.67</v>
      </c>
      <c r="L63" s="16">
        <v>129875</v>
      </c>
      <c r="M63" s="18">
        <v>1332.51</v>
      </c>
      <c r="N63" s="1">
        <v>328</v>
      </c>
      <c r="O63" s="17">
        <v>0.61599999999999999</v>
      </c>
      <c r="P63" s="16">
        <v>11693</v>
      </c>
      <c r="Q63" s="16">
        <f t="shared" si="0"/>
        <v>26763990.267639901</v>
      </c>
      <c r="R63" s="19">
        <v>9.8000000000000004E-2</v>
      </c>
      <c r="S63" s="16" t="s">
        <v>2468</v>
      </c>
      <c r="T63" s="19">
        <v>0.64400000000000002</v>
      </c>
      <c r="U63" s="18" t="e">
        <f t="shared" si="1"/>
        <v>#VALUE!</v>
      </c>
      <c r="V63" s="16" t="str">
        <f>IF(N63&gt;'Clustering (Gov City)'!$C$4,'Clustering (Gov City)'!$B$3,IF(N63&gt;'Clustering (Gov City)'!$H$4,'Clustering (Gov City)'!$G$3,IF(N63&gt;'Clustering (Gov City)'!$M$4,'Clustering (Gov City)'!$L$3,'Clustering (Gov City)'!$Q$3)))</f>
        <v>LOW</v>
      </c>
      <c r="W63" s="16" t="str">
        <f>IF(Q63&gt;'Clustering (Gov City)'!$C$24,'Clustering (Gov City)'!$B$23,IF(Q63&gt;'Clustering (Gov City)'!$H$24,'Clustering (Gov City)'!$G$23,IF(Q63&gt;'Clustering (Gov City)'!$M$24,'Clustering (Gov City)'!$L$23,'Clustering (Gov City)'!$Q$23)))</f>
        <v>LOW</v>
      </c>
      <c r="X63" s="20">
        <v>0.6421</v>
      </c>
      <c r="Y63" s="16" t="s">
        <v>151</v>
      </c>
      <c r="Z63" s="16">
        <v>4988</v>
      </c>
      <c r="AA63" s="1">
        <v>869</v>
      </c>
      <c r="AB63" s="16">
        <v>394913</v>
      </c>
      <c r="AC63" s="16">
        <v>312600</v>
      </c>
      <c r="AD63" s="16">
        <v>434898</v>
      </c>
      <c r="AE63" s="16">
        <v>1496</v>
      </c>
      <c r="AF63" s="1">
        <v>485</v>
      </c>
      <c r="AG63" s="1">
        <v>7</v>
      </c>
      <c r="AH63" s="1">
        <v>5</v>
      </c>
      <c r="AI63" s="1">
        <v>0</v>
      </c>
      <c r="AJ63" s="1">
        <v>2</v>
      </c>
      <c r="AK63" s="16">
        <v>218133</v>
      </c>
      <c r="AL63" s="16">
        <v>218760</v>
      </c>
      <c r="AM63" s="16">
        <v>224482</v>
      </c>
      <c r="AN63" s="16">
        <v>181035</v>
      </c>
      <c r="AO63" s="16">
        <v>7657</v>
      </c>
      <c r="AP63" s="16">
        <v>23719</v>
      </c>
      <c r="AQ63" s="16">
        <v>28755</v>
      </c>
      <c r="AR63" s="16">
        <v>40296</v>
      </c>
      <c r="AS63" s="16">
        <v>42488</v>
      </c>
      <c r="AT63" s="16">
        <v>38238</v>
      </c>
      <c r="AU63" s="16">
        <v>43546</v>
      </c>
      <c r="AV63" s="16">
        <v>34603</v>
      </c>
      <c r="AW63" s="16">
        <v>27608</v>
      </c>
      <c r="AX63" s="16">
        <v>28964</v>
      </c>
      <c r="AY63" s="16">
        <v>26792</v>
      </c>
      <c r="AZ63" s="16">
        <v>26368</v>
      </c>
      <c r="BA63" s="16">
        <v>22847</v>
      </c>
      <c r="BB63" s="16">
        <v>20376</v>
      </c>
      <c r="BC63" s="16">
        <v>18958</v>
      </c>
      <c r="BD63" s="16">
        <v>14579</v>
      </c>
      <c r="BE63" s="16">
        <v>9352</v>
      </c>
      <c r="BF63" s="16">
        <v>13123</v>
      </c>
      <c r="BG63" s="16">
        <v>6678</v>
      </c>
      <c r="BH63" s="16">
        <v>419054</v>
      </c>
      <c r="BI63" s="21">
        <v>2</v>
      </c>
      <c r="BJ63" s="21">
        <v>2</v>
      </c>
      <c r="BK63" s="21">
        <v>2</v>
      </c>
      <c r="BL63" s="21">
        <v>1</v>
      </c>
      <c r="BM63" s="21">
        <v>0</v>
      </c>
      <c r="BN63" s="16">
        <v>13944</v>
      </c>
      <c r="BO63" s="16">
        <v>7171</v>
      </c>
      <c r="BP63" s="16">
        <v>48802</v>
      </c>
      <c r="BQ63" s="16">
        <v>26063</v>
      </c>
      <c r="BR63" s="16">
        <v>24886</v>
      </c>
      <c r="BS63" s="16">
        <v>40354</v>
      </c>
      <c r="BT63" s="16">
        <v>77424</v>
      </c>
      <c r="BU63" s="16">
        <v>68181</v>
      </c>
      <c r="BV63" s="16">
        <v>107670</v>
      </c>
      <c r="BW63" s="16">
        <v>71932</v>
      </c>
      <c r="BX63" s="16">
        <v>89296</v>
      </c>
      <c r="BY63" s="16">
        <v>1861</v>
      </c>
      <c r="BZ63" s="16">
        <v>4725</v>
      </c>
      <c r="CA63" s="16">
        <v>15154</v>
      </c>
      <c r="CB63" s="1">
        <v>632</v>
      </c>
      <c r="CC63" s="1">
        <v>18</v>
      </c>
      <c r="CD63" s="16">
        <v>3882</v>
      </c>
      <c r="CE63" s="16">
        <v>3366</v>
      </c>
      <c r="CF63" s="16">
        <v>1827</v>
      </c>
      <c r="CG63" s="16">
        <v>8051</v>
      </c>
      <c r="CH63" s="16">
        <v>3424</v>
      </c>
      <c r="CI63" s="1">
        <v>28</v>
      </c>
      <c r="CJ63" s="16">
        <v>2852</v>
      </c>
      <c r="CK63" s="1">
        <v>15</v>
      </c>
      <c r="CL63" s="1">
        <v>861</v>
      </c>
      <c r="CM63" s="1">
        <v>40</v>
      </c>
      <c r="CN63" s="16">
        <v>4002</v>
      </c>
      <c r="CO63" s="1">
        <v>455</v>
      </c>
      <c r="CP63" s="16">
        <v>408090</v>
      </c>
      <c r="CQ63" s="16">
        <v>89490</v>
      </c>
      <c r="CR63" s="16">
        <v>7719</v>
      </c>
      <c r="CS63" s="16">
        <v>1296</v>
      </c>
      <c r="CT63" s="16">
        <v>76123</v>
      </c>
      <c r="CU63" s="16">
        <v>37798</v>
      </c>
      <c r="CV63" s="16">
        <v>1837</v>
      </c>
      <c r="CW63" s="1">
        <v>455</v>
      </c>
      <c r="CX63" s="16">
        <v>111801</v>
      </c>
      <c r="CY63" s="1">
        <v>550</v>
      </c>
      <c r="CZ63" s="16">
        <v>2052</v>
      </c>
      <c r="DA63" s="16">
        <v>107772</v>
      </c>
      <c r="DB63" s="18">
        <v>6.95</v>
      </c>
      <c r="DC63" s="1" t="s">
        <v>134</v>
      </c>
    </row>
    <row r="64" spans="1:107" ht="12.75" x14ac:dyDescent="0.2">
      <c r="A64" s="1" t="s">
        <v>251</v>
      </c>
      <c r="B64" s="1" t="s">
        <v>252</v>
      </c>
      <c r="C64" s="1" t="s">
        <v>251</v>
      </c>
      <c r="D64" s="1" t="s">
        <v>265</v>
      </c>
      <c r="E64" s="1" t="s">
        <v>266</v>
      </c>
      <c r="F64" s="1" t="s">
        <v>265</v>
      </c>
      <c r="G64" s="1">
        <v>16</v>
      </c>
      <c r="H64" s="1">
        <v>82</v>
      </c>
      <c r="I64" s="1">
        <v>0</v>
      </c>
      <c r="J64" s="16">
        <v>524561</v>
      </c>
      <c r="K64" s="17">
        <v>0.71599999999999997</v>
      </c>
      <c r="L64" s="16">
        <v>151855</v>
      </c>
      <c r="M64" s="18">
        <v>1804.3</v>
      </c>
      <c r="N64" s="1">
        <v>291</v>
      </c>
      <c r="O64" s="17">
        <v>0.60599999999999998</v>
      </c>
      <c r="P64" s="16">
        <v>12553</v>
      </c>
      <c r="Q64" s="16">
        <f t="shared" si="0"/>
        <v>23930486.635491394</v>
      </c>
      <c r="R64" s="19">
        <v>7.3999999999999996E-2</v>
      </c>
      <c r="S64" s="16" t="s">
        <v>2468</v>
      </c>
      <c r="T64" s="19">
        <v>0.41199999999999998</v>
      </c>
      <c r="U64" s="18" t="e">
        <f t="shared" si="1"/>
        <v>#VALUE!</v>
      </c>
      <c r="V64" s="16" t="str">
        <f>IF(N64&gt;'Clustering (Gov City)'!$C$4,'Clustering (Gov City)'!$B$3,IF(N64&gt;'Clustering (Gov City)'!$H$4,'Clustering (Gov City)'!$G$3,IF(N64&gt;'Clustering (Gov City)'!$M$4,'Clustering (Gov City)'!$L$3,'Clustering (Gov City)'!$Q$3)))</f>
        <v>LOW</v>
      </c>
      <c r="W64" s="16" t="str">
        <f>IF(Q64&gt;'Clustering (Gov City)'!$C$24,'Clustering (Gov City)'!$B$23,IF(Q64&gt;'Clustering (Gov City)'!$H$24,'Clustering (Gov City)'!$G$23,IF(Q64&gt;'Clustering (Gov City)'!$M$24,'Clustering (Gov City)'!$L$23,'Clustering (Gov City)'!$Q$23)))</f>
        <v>LOW</v>
      </c>
      <c r="X64" s="20">
        <v>0.54620000000000002</v>
      </c>
      <c r="Y64" s="16" t="s">
        <v>151</v>
      </c>
      <c r="Z64" s="16">
        <v>2554</v>
      </c>
      <c r="AA64" s="1">
        <v>848</v>
      </c>
      <c r="AB64" s="16">
        <v>434867</v>
      </c>
      <c r="AC64" s="16">
        <v>388602</v>
      </c>
      <c r="AD64" s="16">
        <v>520237</v>
      </c>
      <c r="AE64" s="16">
        <v>3915</v>
      </c>
      <c r="AF64" s="1">
        <v>397</v>
      </c>
      <c r="AG64" s="1">
        <v>5</v>
      </c>
      <c r="AH64" s="1">
        <v>7</v>
      </c>
      <c r="AI64" s="1">
        <v>0</v>
      </c>
      <c r="AJ64" s="1">
        <v>0</v>
      </c>
      <c r="AK64" s="16">
        <v>264396</v>
      </c>
      <c r="AL64" s="16">
        <v>260165</v>
      </c>
      <c r="AM64" s="16">
        <v>266583</v>
      </c>
      <c r="AN64" s="16">
        <v>222545</v>
      </c>
      <c r="AO64" s="16">
        <v>9018</v>
      </c>
      <c r="AP64" s="16">
        <v>26415</v>
      </c>
      <c r="AQ64" s="16">
        <v>30375</v>
      </c>
      <c r="AR64" s="16">
        <v>43985</v>
      </c>
      <c r="AS64" s="16">
        <v>47466</v>
      </c>
      <c r="AT64" s="16">
        <v>49472</v>
      </c>
      <c r="AU64" s="16">
        <v>49774</v>
      </c>
      <c r="AV64" s="16">
        <v>40638</v>
      </c>
      <c r="AW64" s="16">
        <v>34260</v>
      </c>
      <c r="AX64" s="16">
        <v>37147</v>
      </c>
      <c r="AY64" s="16">
        <v>33545</v>
      </c>
      <c r="AZ64" s="16">
        <v>31329</v>
      </c>
      <c r="BA64" s="16">
        <v>27764</v>
      </c>
      <c r="BB64" s="16">
        <v>26267</v>
      </c>
      <c r="BC64" s="16">
        <v>23459</v>
      </c>
      <c r="BD64" s="16">
        <v>19293</v>
      </c>
      <c r="BE64" s="16">
        <v>10996</v>
      </c>
      <c r="BF64" s="16">
        <v>18791</v>
      </c>
      <c r="BG64" s="16">
        <v>7067</v>
      </c>
      <c r="BH64" s="16">
        <v>505920</v>
      </c>
      <c r="BI64" s="21">
        <v>2</v>
      </c>
      <c r="BJ64" s="21">
        <v>1</v>
      </c>
      <c r="BK64" s="21">
        <v>1</v>
      </c>
      <c r="BL64" s="21">
        <v>1</v>
      </c>
      <c r="BM64" s="21">
        <v>0</v>
      </c>
      <c r="BN64" s="16">
        <v>14812</v>
      </c>
      <c r="BO64" s="16">
        <v>7941</v>
      </c>
      <c r="BP64" s="16">
        <v>53740</v>
      </c>
      <c r="BQ64" s="16">
        <v>28656</v>
      </c>
      <c r="BR64" s="16">
        <v>29401</v>
      </c>
      <c r="BS64" s="16">
        <v>51001</v>
      </c>
      <c r="BT64" s="16">
        <v>111657</v>
      </c>
      <c r="BU64" s="16">
        <v>76856</v>
      </c>
      <c r="BV64" s="16">
        <v>113215</v>
      </c>
      <c r="BW64" s="16">
        <v>81632</v>
      </c>
      <c r="BX64" s="16">
        <v>105831</v>
      </c>
      <c r="BY64" s="16">
        <v>3858</v>
      </c>
      <c r="BZ64" s="16">
        <v>7537</v>
      </c>
      <c r="CA64" s="16">
        <v>22908</v>
      </c>
      <c r="CB64" s="16">
        <v>1024</v>
      </c>
      <c r="CC64" s="1">
        <v>43</v>
      </c>
      <c r="CD64" s="16">
        <v>6455</v>
      </c>
      <c r="CE64" s="16">
        <v>5451</v>
      </c>
      <c r="CF64" s="16">
        <v>2581</v>
      </c>
      <c r="CG64" s="16">
        <v>10614</v>
      </c>
      <c r="CH64" s="1">
        <v>302</v>
      </c>
      <c r="CI64" s="1">
        <v>55</v>
      </c>
      <c r="CJ64" s="1">
        <v>213</v>
      </c>
      <c r="CK64" s="1">
        <v>12</v>
      </c>
      <c r="CL64" s="1">
        <v>126</v>
      </c>
      <c r="CM64" s="16">
        <v>1590</v>
      </c>
      <c r="CN64" s="1">
        <v>319</v>
      </c>
      <c r="CO64" s="16">
        <v>1756</v>
      </c>
      <c r="CP64" s="16">
        <v>495087</v>
      </c>
      <c r="CQ64" s="16">
        <v>127695</v>
      </c>
      <c r="CR64" s="16">
        <v>11189</v>
      </c>
      <c r="CS64" s="16">
        <v>3769</v>
      </c>
      <c r="CT64" s="16">
        <v>95833</v>
      </c>
      <c r="CU64" s="16">
        <v>53996</v>
      </c>
      <c r="CV64" s="16">
        <v>1779</v>
      </c>
      <c r="CW64" s="1">
        <v>119</v>
      </c>
      <c r="CX64" s="16">
        <v>118707</v>
      </c>
      <c r="CY64" s="1">
        <v>712</v>
      </c>
      <c r="CZ64" s="16">
        <v>3586</v>
      </c>
      <c r="DA64" s="16">
        <v>107176</v>
      </c>
      <c r="DB64" s="18">
        <v>6.75</v>
      </c>
      <c r="DC64" s="1" t="s">
        <v>134</v>
      </c>
    </row>
    <row r="65" spans="1:107" ht="12.75" x14ac:dyDescent="0.2">
      <c r="A65" s="1" t="s">
        <v>251</v>
      </c>
      <c r="B65" s="1" t="s">
        <v>252</v>
      </c>
      <c r="C65" s="1" t="s">
        <v>251</v>
      </c>
      <c r="D65" s="1" t="s">
        <v>267</v>
      </c>
      <c r="E65" s="1" t="s">
        <v>268</v>
      </c>
      <c r="F65" s="1" t="s">
        <v>267</v>
      </c>
      <c r="G65" s="1">
        <v>13</v>
      </c>
      <c r="H65" s="1">
        <v>79</v>
      </c>
      <c r="I65" s="1">
        <v>0</v>
      </c>
      <c r="J65" s="16">
        <v>388585</v>
      </c>
      <c r="K65" s="17">
        <v>0.61599999999999999</v>
      </c>
      <c r="L65" s="16">
        <v>123355</v>
      </c>
      <c r="M65" s="18">
        <v>3571.14</v>
      </c>
      <c r="N65" s="1">
        <v>109</v>
      </c>
      <c r="O65" s="17">
        <v>0.438</v>
      </c>
      <c r="P65" s="16">
        <v>9607</v>
      </c>
      <c r="Q65" s="16">
        <f t="shared" si="0"/>
        <v>24723033.570518676</v>
      </c>
      <c r="R65" s="19">
        <v>4.2000000000000003E-2</v>
      </c>
      <c r="S65" s="16" t="s">
        <v>2468</v>
      </c>
      <c r="T65" s="19">
        <v>0.41599999999999998</v>
      </c>
      <c r="U65" s="18" t="e">
        <f t="shared" si="1"/>
        <v>#VALUE!</v>
      </c>
      <c r="V65" s="16" t="str">
        <f>IF(N65&gt;'Clustering (Gov City)'!$C$4,'Clustering (Gov City)'!$B$3,IF(N65&gt;'Clustering (Gov City)'!$H$4,'Clustering (Gov City)'!$G$3,IF(N65&gt;'Clustering (Gov City)'!$M$4,'Clustering (Gov City)'!$L$3,'Clustering (Gov City)'!$Q$3)))</f>
        <v>SUPER LOW</v>
      </c>
      <c r="W65" s="16" t="str">
        <f>IF(Q65&gt;'Clustering (Gov City)'!$C$24,'Clustering (Gov City)'!$B$23,IF(Q65&gt;'Clustering (Gov City)'!$H$24,'Clustering (Gov City)'!$G$23,IF(Q65&gt;'Clustering (Gov City)'!$M$24,'Clustering (Gov City)'!$L$23,'Clustering (Gov City)'!$Q$23)))</f>
        <v>LOW</v>
      </c>
      <c r="X65" s="20">
        <v>0.47260000000000002</v>
      </c>
      <c r="Y65" s="16" t="s">
        <v>133</v>
      </c>
      <c r="Z65" s="16">
        <v>1315</v>
      </c>
      <c r="AA65" s="1">
        <v>0</v>
      </c>
      <c r="AB65" s="16">
        <v>344865</v>
      </c>
      <c r="AC65" s="16">
        <v>284480</v>
      </c>
      <c r="AD65" s="16">
        <v>387830</v>
      </c>
      <c r="AE65" s="1">
        <v>511</v>
      </c>
      <c r="AF65" s="1">
        <v>241</v>
      </c>
      <c r="AG65" s="1">
        <v>0</v>
      </c>
      <c r="AH65" s="1">
        <v>3</v>
      </c>
      <c r="AI65" s="1">
        <v>0</v>
      </c>
      <c r="AJ65" s="1">
        <v>0</v>
      </c>
      <c r="AK65" s="16">
        <v>194045</v>
      </c>
      <c r="AL65" s="16">
        <v>194540</v>
      </c>
      <c r="AM65" s="16">
        <v>180786</v>
      </c>
      <c r="AN65" s="16">
        <v>186039</v>
      </c>
      <c r="AO65" s="16">
        <v>4563</v>
      </c>
      <c r="AP65" s="16">
        <v>17197</v>
      </c>
      <c r="AQ65" s="16">
        <v>24644</v>
      </c>
      <c r="AR65" s="16">
        <v>32281</v>
      </c>
      <c r="AS65" s="16">
        <v>36251</v>
      </c>
      <c r="AT65" s="16">
        <v>36351</v>
      </c>
      <c r="AU65" s="16">
        <v>34859</v>
      </c>
      <c r="AV65" s="16">
        <v>28037</v>
      </c>
      <c r="AW65" s="16">
        <v>22800</v>
      </c>
      <c r="AX65" s="16">
        <v>26951</v>
      </c>
      <c r="AY65" s="16">
        <v>27975</v>
      </c>
      <c r="AZ65" s="16">
        <v>27483</v>
      </c>
      <c r="BA65" s="16">
        <v>21889</v>
      </c>
      <c r="BB65" s="16">
        <v>18769</v>
      </c>
      <c r="BC65" s="16">
        <v>16982</v>
      </c>
      <c r="BD65" s="16">
        <v>14349</v>
      </c>
      <c r="BE65" s="16">
        <v>8089</v>
      </c>
      <c r="BF65" s="16">
        <v>10875</v>
      </c>
      <c r="BG65" s="16">
        <v>5506</v>
      </c>
      <c r="BH65" s="16">
        <v>372576</v>
      </c>
      <c r="BI65" s="21">
        <v>2</v>
      </c>
      <c r="BJ65" s="21">
        <v>1</v>
      </c>
      <c r="BK65" s="21">
        <v>1</v>
      </c>
      <c r="BL65" s="21">
        <v>1</v>
      </c>
      <c r="BM65" s="21">
        <v>0</v>
      </c>
      <c r="BN65" s="16">
        <v>11165</v>
      </c>
      <c r="BO65" s="16">
        <v>5846</v>
      </c>
      <c r="BP65" s="16">
        <v>39900</v>
      </c>
      <c r="BQ65" s="16">
        <v>21811</v>
      </c>
      <c r="BR65" s="16">
        <v>22056</v>
      </c>
      <c r="BS65" s="16">
        <v>36771</v>
      </c>
      <c r="BT65" s="16">
        <v>68084</v>
      </c>
      <c r="BU65" s="16">
        <v>127863</v>
      </c>
      <c r="BV65" s="16">
        <v>64380</v>
      </c>
      <c r="BW65" s="16">
        <v>43910</v>
      </c>
      <c r="BX65" s="16">
        <v>61503</v>
      </c>
      <c r="BY65" s="16">
        <v>1716</v>
      </c>
      <c r="BZ65" s="16">
        <v>5117</v>
      </c>
      <c r="CA65" s="16">
        <v>15431</v>
      </c>
      <c r="CB65" s="1">
        <v>566</v>
      </c>
      <c r="CC65" s="1">
        <v>15</v>
      </c>
      <c r="CD65" s="16">
        <v>9274</v>
      </c>
      <c r="CE65" s="16">
        <v>7729</v>
      </c>
      <c r="CF65" s="16">
        <v>3824</v>
      </c>
      <c r="CG65" s="16">
        <v>15189</v>
      </c>
      <c r="CH65" s="1">
        <v>393</v>
      </c>
      <c r="CI65" s="1">
        <v>29</v>
      </c>
      <c r="CJ65" s="1">
        <v>291</v>
      </c>
      <c r="CK65" s="1">
        <v>20</v>
      </c>
      <c r="CL65" s="1">
        <v>150</v>
      </c>
      <c r="CM65" s="1">
        <v>50</v>
      </c>
      <c r="CN65" s="1">
        <v>434</v>
      </c>
      <c r="CO65" s="1">
        <v>387</v>
      </c>
      <c r="CP65" s="16">
        <v>350815</v>
      </c>
      <c r="CQ65" s="16">
        <v>82107</v>
      </c>
      <c r="CR65" s="16">
        <v>8005</v>
      </c>
      <c r="CS65" s="16">
        <v>1208</v>
      </c>
      <c r="CT65" s="16">
        <v>54982</v>
      </c>
      <c r="CU65" s="16">
        <v>59997</v>
      </c>
      <c r="CV65" s="1">
        <v>50</v>
      </c>
      <c r="CW65" s="1">
        <v>39</v>
      </c>
      <c r="CX65" s="16">
        <v>85274</v>
      </c>
      <c r="CY65" s="1">
        <v>364</v>
      </c>
      <c r="CZ65" s="16">
        <v>2023</v>
      </c>
      <c r="DA65" s="16">
        <v>94536</v>
      </c>
      <c r="DB65" s="18">
        <v>6.86</v>
      </c>
      <c r="DC65" s="1" t="s">
        <v>134</v>
      </c>
    </row>
    <row r="66" spans="1:107" ht="12.75" x14ac:dyDescent="0.2">
      <c r="A66" s="1" t="s">
        <v>251</v>
      </c>
      <c r="B66" s="1" t="s">
        <v>252</v>
      </c>
      <c r="C66" s="1" t="s">
        <v>251</v>
      </c>
      <c r="D66" s="1" t="s">
        <v>269</v>
      </c>
      <c r="E66" s="1" t="s">
        <v>270</v>
      </c>
      <c r="F66" s="1" t="s">
        <v>269</v>
      </c>
      <c r="G66" s="1">
        <v>12</v>
      </c>
      <c r="H66" s="1">
        <v>37</v>
      </c>
      <c r="I66" s="1">
        <v>0</v>
      </c>
      <c r="J66" s="16">
        <v>301444</v>
      </c>
      <c r="K66" s="17">
        <v>0.51600000000000001</v>
      </c>
      <c r="L66" s="16">
        <v>88048</v>
      </c>
      <c r="M66" s="18">
        <v>3947.63</v>
      </c>
      <c r="N66" s="1">
        <v>76</v>
      </c>
      <c r="O66" s="17">
        <v>0.34599999999999997</v>
      </c>
      <c r="P66" s="16">
        <v>5342</v>
      </c>
      <c r="Q66" s="16">
        <f t="shared" si="0"/>
        <v>17721367.816244476</v>
      </c>
      <c r="R66" s="19">
        <v>9.1999999999999998E-2</v>
      </c>
      <c r="S66" s="16" t="s">
        <v>2468</v>
      </c>
      <c r="T66" s="19">
        <v>0.23599999999999999</v>
      </c>
      <c r="U66" s="18" t="e">
        <f t="shared" si="1"/>
        <v>#VALUE!</v>
      </c>
      <c r="V66" s="1" t="str">
        <f>IF(N66&gt;'Clustering (Gov City)'!$C$4,'Clustering (Gov City)'!$B$3,IF(N66&gt;'Clustering (Gov City)'!$H$4,'Clustering (Gov City)'!$G$3,IF(N66&gt;'Clustering (Gov City)'!$M$4,'Clustering (Gov City)'!$L$3,'Clustering (Gov City)'!$Q$3)))</f>
        <v>SUPER LOW</v>
      </c>
      <c r="W66" s="1" t="str">
        <f>IF(Q66&gt;'Clustering (Gov City)'!$C$24,'Clustering (Gov City)'!$B$23,IF(Q66&gt;'Clustering (Gov City)'!$H$24,'Clustering (Gov City)'!$G$23,IF(Q66&gt;'Clustering (Gov City)'!$M$24,'Clustering (Gov City)'!$L$23,'Clustering (Gov City)'!$Q$23)))</f>
        <v>SUPER LOW</v>
      </c>
      <c r="X66" s="20">
        <v>0.33900000000000002</v>
      </c>
      <c r="Y66" s="1" t="s">
        <v>133</v>
      </c>
      <c r="Z66" s="1">
        <v>868</v>
      </c>
      <c r="AA66" s="1">
        <v>617</v>
      </c>
      <c r="AB66" s="16">
        <v>226200</v>
      </c>
      <c r="AC66" s="16">
        <v>209513</v>
      </c>
      <c r="AD66" s="16">
        <v>300111</v>
      </c>
      <c r="AE66" s="16">
        <v>1171</v>
      </c>
      <c r="AF66" s="1">
        <v>162</v>
      </c>
      <c r="AG66" s="1">
        <v>0</v>
      </c>
      <c r="AH66" s="1">
        <v>0</v>
      </c>
      <c r="AI66" s="1">
        <v>0</v>
      </c>
      <c r="AJ66" s="1">
        <v>0</v>
      </c>
      <c r="AK66" s="16">
        <v>151292</v>
      </c>
      <c r="AL66" s="16">
        <v>150152</v>
      </c>
      <c r="AM66" s="16">
        <v>153959</v>
      </c>
      <c r="AN66" s="16">
        <v>131100</v>
      </c>
      <c r="AO66" s="16">
        <v>3334</v>
      </c>
      <c r="AP66" s="16">
        <v>13051</v>
      </c>
      <c r="AQ66" s="16">
        <v>21933</v>
      </c>
      <c r="AR66" s="16">
        <v>29401</v>
      </c>
      <c r="AS66" s="16">
        <v>31244</v>
      </c>
      <c r="AT66" s="16">
        <v>30041</v>
      </c>
      <c r="AU66" s="16">
        <v>28255</v>
      </c>
      <c r="AV66" s="16">
        <v>23147</v>
      </c>
      <c r="AW66" s="16">
        <v>21044</v>
      </c>
      <c r="AX66" s="16">
        <v>22650</v>
      </c>
      <c r="AY66" s="16">
        <v>20000</v>
      </c>
      <c r="AZ66" s="16">
        <v>17162</v>
      </c>
      <c r="BA66" s="16">
        <v>14438</v>
      </c>
      <c r="BB66" s="16">
        <v>13377</v>
      </c>
      <c r="BC66" s="16">
        <v>11322</v>
      </c>
      <c r="BD66" s="16">
        <v>7916</v>
      </c>
      <c r="BE66" s="16">
        <v>4033</v>
      </c>
      <c r="BF66" s="16">
        <v>5481</v>
      </c>
      <c r="BG66" s="16">
        <v>4973</v>
      </c>
      <c r="BH66" s="16">
        <v>287621</v>
      </c>
      <c r="BI66" s="21">
        <v>2</v>
      </c>
      <c r="BJ66" s="21">
        <v>2</v>
      </c>
      <c r="BK66" s="21">
        <v>2</v>
      </c>
      <c r="BL66" s="21">
        <v>1</v>
      </c>
      <c r="BM66" s="21">
        <v>0</v>
      </c>
      <c r="BN66" s="16">
        <v>10334</v>
      </c>
      <c r="BO66" s="16">
        <v>5451</v>
      </c>
      <c r="BP66" s="16">
        <v>35803</v>
      </c>
      <c r="BQ66" s="16">
        <v>18927</v>
      </c>
      <c r="BR66" s="16">
        <v>18408</v>
      </c>
      <c r="BS66" s="16">
        <v>29844</v>
      </c>
      <c r="BT66" s="16">
        <v>80485</v>
      </c>
      <c r="BU66" s="16">
        <v>69024</v>
      </c>
      <c r="BV66" s="16">
        <v>58454</v>
      </c>
      <c r="BW66" s="16">
        <v>37686</v>
      </c>
      <c r="BX66" s="16">
        <v>40413</v>
      </c>
      <c r="BY66" s="16">
        <v>1660</v>
      </c>
      <c r="BZ66" s="16">
        <v>2772</v>
      </c>
      <c r="CA66" s="16">
        <v>10575</v>
      </c>
      <c r="CB66" s="1">
        <v>367</v>
      </c>
      <c r="CC66" s="1">
        <v>8</v>
      </c>
      <c r="CD66" s="16">
        <v>2074</v>
      </c>
      <c r="CE66" s="16">
        <v>1570</v>
      </c>
      <c r="CF66" s="1">
        <v>752</v>
      </c>
      <c r="CG66" s="16">
        <v>2789</v>
      </c>
      <c r="CH66" s="1">
        <v>42</v>
      </c>
      <c r="CI66" s="1">
        <v>12</v>
      </c>
      <c r="CJ66" s="1">
        <v>49</v>
      </c>
      <c r="CK66" s="1">
        <v>6</v>
      </c>
      <c r="CL66" s="1">
        <v>49</v>
      </c>
      <c r="CM66" s="1">
        <v>30</v>
      </c>
      <c r="CN66" s="1">
        <v>74</v>
      </c>
      <c r="CO66" s="1">
        <v>694</v>
      </c>
      <c r="CP66" s="16">
        <v>293303</v>
      </c>
      <c r="CQ66" s="16">
        <v>78260</v>
      </c>
      <c r="CR66" s="16">
        <v>5926</v>
      </c>
      <c r="CS66" s="16">
        <v>1189</v>
      </c>
      <c r="CT66" s="16">
        <v>33528</v>
      </c>
      <c r="CU66" s="16">
        <v>72709</v>
      </c>
      <c r="CV66" s="1">
        <v>30</v>
      </c>
      <c r="CW66" s="1">
        <v>18</v>
      </c>
      <c r="CX66" s="16">
        <v>67704</v>
      </c>
      <c r="CY66" s="1">
        <v>426</v>
      </c>
      <c r="CZ66" s="16">
        <v>1209</v>
      </c>
      <c r="DA66" s="16">
        <v>40445</v>
      </c>
      <c r="DB66" s="18">
        <v>7.16</v>
      </c>
      <c r="DC66" s="1" t="s">
        <v>134</v>
      </c>
    </row>
    <row r="67" spans="1:107" ht="12.75" x14ac:dyDescent="0.2">
      <c r="A67" s="1" t="s">
        <v>251</v>
      </c>
      <c r="B67" s="1" t="s">
        <v>252</v>
      </c>
      <c r="C67" s="1" t="s">
        <v>251</v>
      </c>
      <c r="D67" s="1" t="s">
        <v>271</v>
      </c>
      <c r="E67" s="1" t="s">
        <v>272</v>
      </c>
      <c r="F67" s="1" t="s">
        <v>271</v>
      </c>
      <c r="G67" s="1">
        <v>7</v>
      </c>
      <c r="H67" s="1">
        <v>39</v>
      </c>
      <c r="I67" s="1">
        <v>0</v>
      </c>
      <c r="J67" s="16">
        <v>181661</v>
      </c>
      <c r="K67" s="17">
        <v>0.30199999999999999</v>
      </c>
      <c r="L67" s="16">
        <v>53150</v>
      </c>
      <c r="M67" s="18">
        <v>3346.2</v>
      </c>
      <c r="N67" s="1">
        <v>54</v>
      </c>
      <c r="O67" s="17">
        <v>0.248</v>
      </c>
      <c r="P67" s="16">
        <v>3435</v>
      </c>
      <c r="Q67" s="16">
        <f t="shared" si="0"/>
        <v>18908846.697970398</v>
      </c>
      <c r="R67" s="19">
        <v>5.1999999999999998E-2</v>
      </c>
      <c r="S67" s="16" t="s">
        <v>2468</v>
      </c>
      <c r="T67" s="19">
        <v>0.54</v>
      </c>
      <c r="U67" s="18" t="e">
        <f t="shared" si="1"/>
        <v>#VALUE!</v>
      </c>
      <c r="V67" s="1" t="str">
        <f>IF(N67&gt;'Clustering (Gov City)'!$C$4,'Clustering (Gov City)'!$B$3,IF(N67&gt;'Clustering (Gov City)'!$H$4,'Clustering (Gov City)'!$G$3,IF(N67&gt;'Clustering (Gov City)'!$M$4,'Clustering (Gov City)'!$L$3,'Clustering (Gov City)'!$Q$3)))</f>
        <v>SUPER LOW</v>
      </c>
      <c r="W67" s="1" t="str">
        <f>IF(Q67&gt;'Clustering (Gov City)'!$C$24,'Clustering (Gov City)'!$B$23,IF(Q67&gt;'Clustering (Gov City)'!$H$24,'Clustering (Gov City)'!$G$23,IF(Q67&gt;'Clustering (Gov City)'!$M$24,'Clustering (Gov City)'!$L$23,'Clustering (Gov City)'!$Q$23)))</f>
        <v>SUPER LOW</v>
      </c>
      <c r="X67" s="20">
        <v>0.39290000000000003</v>
      </c>
      <c r="Y67" s="1" t="s">
        <v>133</v>
      </c>
      <c r="Z67" s="1">
        <v>780</v>
      </c>
      <c r="AA67" s="1">
        <v>827</v>
      </c>
      <c r="AB67" s="16">
        <v>150116</v>
      </c>
      <c r="AC67" s="16">
        <v>128881</v>
      </c>
      <c r="AD67" s="16">
        <v>180160</v>
      </c>
      <c r="AE67" s="16">
        <v>1312</v>
      </c>
      <c r="AF67" s="1">
        <v>184</v>
      </c>
      <c r="AG67" s="1">
        <v>1</v>
      </c>
      <c r="AH67" s="1">
        <v>4</v>
      </c>
      <c r="AI67" s="1">
        <v>0</v>
      </c>
      <c r="AJ67" s="1">
        <v>0</v>
      </c>
      <c r="AK67" s="16">
        <v>92523</v>
      </c>
      <c r="AL67" s="16">
        <v>89138</v>
      </c>
      <c r="AM67" s="16">
        <v>89562</v>
      </c>
      <c r="AN67" s="16">
        <v>83108</v>
      </c>
      <c r="AO67" s="16">
        <v>2368</v>
      </c>
      <c r="AP67" s="16">
        <v>6623</v>
      </c>
      <c r="AQ67" s="16">
        <v>13553</v>
      </c>
      <c r="AR67" s="16">
        <v>16972</v>
      </c>
      <c r="AS67" s="16">
        <v>17166</v>
      </c>
      <c r="AT67" s="16">
        <v>17676</v>
      </c>
      <c r="AU67" s="16">
        <v>17554</v>
      </c>
      <c r="AV67" s="16">
        <v>13709</v>
      </c>
      <c r="AW67" s="16">
        <v>13144</v>
      </c>
      <c r="AX67" s="16">
        <v>14529</v>
      </c>
      <c r="AY67" s="16">
        <v>13275</v>
      </c>
      <c r="AZ67" s="16">
        <v>11329</v>
      </c>
      <c r="BA67" s="16">
        <v>9113</v>
      </c>
      <c r="BB67" s="16">
        <v>7315</v>
      </c>
      <c r="BC67" s="16">
        <v>6176</v>
      </c>
      <c r="BD67" s="16">
        <v>4408</v>
      </c>
      <c r="BE67" s="16">
        <v>2540</v>
      </c>
      <c r="BF67" s="16">
        <v>3202</v>
      </c>
      <c r="BG67" s="16">
        <v>3098</v>
      </c>
      <c r="BH67" s="16">
        <v>173049</v>
      </c>
      <c r="BI67" s="21">
        <v>2</v>
      </c>
      <c r="BJ67" s="21">
        <v>2</v>
      </c>
      <c r="BK67" s="21">
        <v>2</v>
      </c>
      <c r="BL67" s="21">
        <v>1</v>
      </c>
      <c r="BM67" s="21">
        <v>0</v>
      </c>
      <c r="BN67" s="16">
        <v>6374</v>
      </c>
      <c r="BO67" s="16">
        <v>3336</v>
      </c>
      <c r="BP67" s="16">
        <v>20393</v>
      </c>
      <c r="BQ67" s="16">
        <v>10261</v>
      </c>
      <c r="BR67" s="16">
        <v>10627</v>
      </c>
      <c r="BS67" s="16">
        <v>18274</v>
      </c>
      <c r="BT67" s="16">
        <v>41690</v>
      </c>
      <c r="BU67" s="16">
        <v>26073</v>
      </c>
      <c r="BV67" s="16">
        <v>43348</v>
      </c>
      <c r="BW67" s="16">
        <v>27933</v>
      </c>
      <c r="BX67" s="16">
        <v>32492</v>
      </c>
      <c r="BY67" s="16">
        <v>1030</v>
      </c>
      <c r="BZ67" s="16">
        <v>1902</v>
      </c>
      <c r="CA67" s="16">
        <v>6912</v>
      </c>
      <c r="CB67" s="1">
        <v>274</v>
      </c>
      <c r="CC67" s="1">
        <v>7</v>
      </c>
      <c r="CD67" s="1">
        <v>691</v>
      </c>
      <c r="CE67" s="1">
        <v>663</v>
      </c>
      <c r="CF67" s="1">
        <v>324</v>
      </c>
      <c r="CG67" s="16">
        <v>1138</v>
      </c>
      <c r="CH67" s="1">
        <v>51</v>
      </c>
      <c r="CI67" s="1">
        <v>3</v>
      </c>
      <c r="CJ67" s="1">
        <v>41</v>
      </c>
      <c r="CK67" s="1">
        <v>6</v>
      </c>
      <c r="CL67" s="1">
        <v>26</v>
      </c>
      <c r="CM67" s="1">
        <v>10</v>
      </c>
      <c r="CN67" s="1">
        <v>45</v>
      </c>
      <c r="CO67" s="1">
        <v>72</v>
      </c>
      <c r="CP67" s="16">
        <v>178591</v>
      </c>
      <c r="CQ67" s="16">
        <v>48435</v>
      </c>
      <c r="CR67" s="16">
        <v>4030</v>
      </c>
      <c r="CS67" s="1">
        <v>610</v>
      </c>
      <c r="CT67" s="16">
        <v>25271</v>
      </c>
      <c r="CU67" s="16">
        <v>26666</v>
      </c>
      <c r="CV67" s="1">
        <v>15</v>
      </c>
      <c r="CW67" s="1">
        <v>18</v>
      </c>
      <c r="CX67" s="16">
        <v>37882</v>
      </c>
      <c r="CY67" s="1">
        <v>363</v>
      </c>
      <c r="CZ67" s="1">
        <v>790</v>
      </c>
      <c r="DA67" s="16">
        <v>37581</v>
      </c>
      <c r="DB67" s="18">
        <v>7.15</v>
      </c>
      <c r="DC67" s="1" t="s">
        <v>134</v>
      </c>
    </row>
    <row r="68" spans="1:107" ht="12.75" x14ac:dyDescent="0.2">
      <c r="A68" s="1" t="s">
        <v>251</v>
      </c>
      <c r="B68" s="1" t="s">
        <v>252</v>
      </c>
      <c r="C68" s="1" t="s">
        <v>251</v>
      </c>
      <c r="D68" s="1" t="s">
        <v>273</v>
      </c>
      <c r="E68" s="1" t="s">
        <v>274</v>
      </c>
      <c r="F68" s="1" t="s">
        <v>273</v>
      </c>
      <c r="G68" s="1">
        <v>11</v>
      </c>
      <c r="H68" s="1">
        <v>52</v>
      </c>
      <c r="I68" s="1">
        <v>0</v>
      </c>
      <c r="J68" s="16">
        <v>226264</v>
      </c>
      <c r="K68" s="17">
        <v>0.38800000000000001</v>
      </c>
      <c r="L68" s="16">
        <v>69135</v>
      </c>
      <c r="M68" s="18">
        <v>2961.13</v>
      </c>
      <c r="N68" s="1">
        <v>76</v>
      </c>
      <c r="O68" s="17">
        <v>0.34599999999999997</v>
      </c>
      <c r="P68" s="16">
        <v>6489</v>
      </c>
      <c r="Q68" s="16">
        <f t="shared" si="0"/>
        <v>28678888.378177702</v>
      </c>
      <c r="R68" s="19">
        <v>0.08</v>
      </c>
      <c r="S68" s="16" t="s">
        <v>2468</v>
      </c>
      <c r="T68" s="19">
        <v>0.68400000000000005</v>
      </c>
      <c r="U68" s="18" t="e">
        <f t="shared" si="1"/>
        <v>#VALUE!</v>
      </c>
      <c r="V68" s="1" t="str">
        <f>IF(N68&gt;'Clustering (Gov City)'!$C$4,'Clustering (Gov City)'!$B$3,IF(N68&gt;'Clustering (Gov City)'!$H$4,'Clustering (Gov City)'!$G$3,IF(N68&gt;'Clustering (Gov City)'!$M$4,'Clustering (Gov City)'!$L$3,'Clustering (Gov City)'!$Q$3)))</f>
        <v>SUPER LOW</v>
      </c>
      <c r="W68" s="1" t="str">
        <f>IF(Q68&gt;'Clustering (Gov City)'!$C$24,'Clustering (Gov City)'!$B$23,IF(Q68&gt;'Clustering (Gov City)'!$H$24,'Clustering (Gov City)'!$G$23,IF(Q68&gt;'Clustering (Gov City)'!$M$24,'Clustering (Gov City)'!$L$23,'Clustering (Gov City)'!$Q$23)))</f>
        <v>LOW</v>
      </c>
      <c r="X68" s="20">
        <v>0.50860000000000005</v>
      </c>
      <c r="Y68" s="1" t="s">
        <v>151</v>
      </c>
      <c r="Z68" s="1">
        <v>950</v>
      </c>
      <c r="AA68" s="1">
        <v>0</v>
      </c>
      <c r="AB68" s="16">
        <v>180110</v>
      </c>
      <c r="AC68" s="16">
        <v>158288</v>
      </c>
      <c r="AD68" s="16">
        <v>222573</v>
      </c>
      <c r="AE68" s="16">
        <v>3162</v>
      </c>
      <c r="AF68" s="1">
        <v>489</v>
      </c>
      <c r="AG68" s="1">
        <v>0</v>
      </c>
      <c r="AH68" s="1">
        <v>2</v>
      </c>
      <c r="AI68" s="1">
        <v>0</v>
      </c>
      <c r="AJ68" s="1">
        <v>38</v>
      </c>
      <c r="AK68" s="16">
        <v>114775</v>
      </c>
      <c r="AL68" s="16">
        <v>111489</v>
      </c>
      <c r="AM68" s="16">
        <v>104310</v>
      </c>
      <c r="AN68" s="16">
        <v>112349</v>
      </c>
      <c r="AO68" s="16">
        <v>2238</v>
      </c>
      <c r="AP68" s="16">
        <v>7367</v>
      </c>
      <c r="AQ68" s="16">
        <v>17046</v>
      </c>
      <c r="AR68" s="16">
        <v>22145</v>
      </c>
      <c r="AS68" s="16">
        <v>22474</v>
      </c>
      <c r="AT68" s="16">
        <v>18606</v>
      </c>
      <c r="AU68" s="16">
        <v>19229</v>
      </c>
      <c r="AV68" s="16">
        <v>17449</v>
      </c>
      <c r="AW68" s="16">
        <v>17379</v>
      </c>
      <c r="AX68" s="16">
        <v>19338</v>
      </c>
      <c r="AY68" s="16">
        <v>17688</v>
      </c>
      <c r="AZ68" s="16">
        <v>14949</v>
      </c>
      <c r="BA68" s="16">
        <v>11769</v>
      </c>
      <c r="BB68" s="16">
        <v>9477</v>
      </c>
      <c r="BC68" s="16">
        <v>7384</v>
      </c>
      <c r="BD68" s="16">
        <v>4949</v>
      </c>
      <c r="BE68" s="16">
        <v>2847</v>
      </c>
      <c r="BF68" s="16">
        <v>3535</v>
      </c>
      <c r="BG68" s="16">
        <v>3902</v>
      </c>
      <c r="BH68" s="16">
        <v>215405</v>
      </c>
      <c r="BI68" s="21">
        <v>2</v>
      </c>
      <c r="BJ68" s="21">
        <v>2</v>
      </c>
      <c r="BK68" s="21">
        <v>2</v>
      </c>
      <c r="BL68" s="21">
        <v>1</v>
      </c>
      <c r="BM68" s="21">
        <v>0</v>
      </c>
      <c r="BN68" s="16">
        <v>7986</v>
      </c>
      <c r="BO68" s="16">
        <v>4255</v>
      </c>
      <c r="BP68" s="16">
        <v>26521</v>
      </c>
      <c r="BQ68" s="16">
        <v>13694</v>
      </c>
      <c r="BR68" s="16">
        <v>12400</v>
      </c>
      <c r="BS68" s="16">
        <v>18550</v>
      </c>
      <c r="BT68" s="16">
        <v>58754</v>
      </c>
      <c r="BU68" s="16">
        <v>27489</v>
      </c>
      <c r="BV68" s="16">
        <v>51991</v>
      </c>
      <c r="BW68" s="16">
        <v>36305</v>
      </c>
      <c r="BX68" s="16">
        <v>38175</v>
      </c>
      <c r="BY68" s="16">
        <v>1410</v>
      </c>
      <c r="BZ68" s="16">
        <v>2682</v>
      </c>
      <c r="CA68" s="16">
        <v>9040</v>
      </c>
      <c r="CB68" s="1">
        <v>405</v>
      </c>
      <c r="CC68" s="1">
        <v>13</v>
      </c>
      <c r="CD68" s="16">
        <v>1582</v>
      </c>
      <c r="CE68" s="16">
        <v>1404</v>
      </c>
      <c r="CF68" s="1">
        <v>633</v>
      </c>
      <c r="CG68" s="16">
        <v>2546</v>
      </c>
      <c r="CH68" s="1">
        <v>72</v>
      </c>
      <c r="CI68" s="1">
        <v>6</v>
      </c>
      <c r="CJ68" s="1">
        <v>55</v>
      </c>
      <c r="CK68" s="1">
        <v>13</v>
      </c>
      <c r="CL68" s="1">
        <v>19</v>
      </c>
      <c r="CM68" s="1">
        <v>32</v>
      </c>
      <c r="CN68" s="1">
        <v>115</v>
      </c>
      <c r="CO68" s="1">
        <v>354</v>
      </c>
      <c r="CP68" s="16">
        <v>219433</v>
      </c>
      <c r="CQ68" s="16">
        <v>58994</v>
      </c>
      <c r="CR68" s="16">
        <v>4385</v>
      </c>
      <c r="CS68" s="16">
        <v>1728</v>
      </c>
      <c r="CT68" s="16">
        <v>41538</v>
      </c>
      <c r="CU68" s="16">
        <v>29448</v>
      </c>
      <c r="CV68" s="1">
        <v>30</v>
      </c>
      <c r="CW68" s="1">
        <v>28</v>
      </c>
      <c r="CX68" s="16">
        <v>40946</v>
      </c>
      <c r="CY68" s="1">
        <v>634</v>
      </c>
      <c r="CZ68" s="1">
        <v>400</v>
      </c>
      <c r="DA68" s="16">
        <v>48133</v>
      </c>
      <c r="DB68" s="18">
        <v>6.23</v>
      </c>
      <c r="DC68" s="1" t="s">
        <v>134</v>
      </c>
    </row>
    <row r="69" spans="1:107" ht="12.75" x14ac:dyDescent="0.2">
      <c r="A69" s="1" t="s">
        <v>251</v>
      </c>
      <c r="B69" s="1" t="s">
        <v>252</v>
      </c>
      <c r="C69" s="1" t="s">
        <v>251</v>
      </c>
      <c r="D69" s="1" t="s">
        <v>275</v>
      </c>
      <c r="E69" s="1" t="s">
        <v>276</v>
      </c>
      <c r="F69" s="1" t="s">
        <v>275</v>
      </c>
      <c r="G69" s="1">
        <v>11</v>
      </c>
      <c r="H69" s="1">
        <v>19</v>
      </c>
      <c r="I69" s="1">
        <v>0</v>
      </c>
      <c r="J69" s="16">
        <v>436298</v>
      </c>
      <c r="K69" s="17">
        <v>0.66800000000000004</v>
      </c>
      <c r="L69" s="16">
        <v>120846</v>
      </c>
      <c r="M69" s="18">
        <v>3887.77</v>
      </c>
      <c r="N69" s="1">
        <v>112</v>
      </c>
      <c r="O69" s="17">
        <v>0.45</v>
      </c>
      <c r="P69" s="16">
        <v>9855</v>
      </c>
      <c r="Q69" s="16">
        <f t="shared" si="0"/>
        <v>22587772.577458523</v>
      </c>
      <c r="R69" s="19">
        <v>0.28000000000000003</v>
      </c>
      <c r="S69" s="16" t="s">
        <v>2468</v>
      </c>
      <c r="T69" s="19">
        <v>0.32600000000000001</v>
      </c>
      <c r="U69" s="18" t="e">
        <f t="shared" si="1"/>
        <v>#VALUE!</v>
      </c>
      <c r="V69" s="16" t="str">
        <f>IF(N69&gt;'Clustering (Gov City)'!$C$4,'Clustering (Gov City)'!$B$3,IF(N69&gt;'Clustering (Gov City)'!$H$4,'Clustering (Gov City)'!$G$3,IF(N69&gt;'Clustering (Gov City)'!$M$4,'Clustering (Gov City)'!$L$3,'Clustering (Gov City)'!$Q$3)))</f>
        <v>SUPER LOW</v>
      </c>
      <c r="W69" s="16" t="str">
        <f>IF(Q69&gt;'Clustering (Gov City)'!$C$24,'Clustering (Gov City)'!$B$23,IF(Q69&gt;'Clustering (Gov City)'!$H$24,'Clustering (Gov City)'!$G$23,IF(Q69&gt;'Clustering (Gov City)'!$M$24,'Clustering (Gov City)'!$L$23,'Clustering (Gov City)'!$Q$23)))</f>
        <v>SUPER LOW</v>
      </c>
      <c r="X69" s="20">
        <v>0.44869999999999999</v>
      </c>
      <c r="Y69" s="16" t="s">
        <v>133</v>
      </c>
      <c r="Z69" s="16">
        <v>1672</v>
      </c>
      <c r="AA69" s="1">
        <v>672</v>
      </c>
      <c r="AB69" s="16">
        <v>346526</v>
      </c>
      <c r="AC69" s="16">
        <v>298480</v>
      </c>
      <c r="AD69" s="16">
        <v>426100</v>
      </c>
      <c r="AE69" s="16">
        <v>7395</v>
      </c>
      <c r="AF69" s="16">
        <v>2769</v>
      </c>
      <c r="AG69" s="1">
        <v>1</v>
      </c>
      <c r="AH69" s="1">
        <v>9</v>
      </c>
      <c r="AI69" s="1">
        <v>0</v>
      </c>
      <c r="AJ69" s="1">
        <v>24</v>
      </c>
      <c r="AK69" s="16">
        <v>220306</v>
      </c>
      <c r="AL69" s="16">
        <v>215992</v>
      </c>
      <c r="AM69" s="16">
        <v>227376</v>
      </c>
      <c r="AN69" s="16">
        <v>187494</v>
      </c>
      <c r="AO69" s="16">
        <v>5395</v>
      </c>
      <c r="AP69" s="16">
        <v>16033</v>
      </c>
      <c r="AQ69" s="16">
        <v>34066</v>
      </c>
      <c r="AR69" s="16">
        <v>45242</v>
      </c>
      <c r="AS69" s="16">
        <v>45220</v>
      </c>
      <c r="AT69" s="16">
        <v>44302</v>
      </c>
      <c r="AU69" s="16">
        <v>40905</v>
      </c>
      <c r="AV69" s="16">
        <v>36010</v>
      </c>
      <c r="AW69" s="16">
        <v>32329</v>
      </c>
      <c r="AX69" s="16">
        <v>33772</v>
      </c>
      <c r="AY69" s="16">
        <v>29751</v>
      </c>
      <c r="AZ69" s="16">
        <v>25396</v>
      </c>
      <c r="BA69" s="16">
        <v>20352</v>
      </c>
      <c r="BB69" s="16">
        <v>16948</v>
      </c>
      <c r="BC69" s="16">
        <v>13587</v>
      </c>
      <c r="BD69" s="16">
        <v>8750</v>
      </c>
      <c r="BE69" s="16">
        <v>4447</v>
      </c>
      <c r="BF69" s="16">
        <v>5221</v>
      </c>
      <c r="BG69" s="16">
        <v>7872</v>
      </c>
      <c r="BH69" s="16">
        <v>414831</v>
      </c>
      <c r="BI69" s="21">
        <v>2</v>
      </c>
      <c r="BJ69" s="21">
        <v>2</v>
      </c>
      <c r="BK69" s="21">
        <v>2</v>
      </c>
      <c r="BL69" s="21">
        <v>1</v>
      </c>
      <c r="BM69" s="21">
        <v>0</v>
      </c>
      <c r="BN69" s="16">
        <v>16358</v>
      </c>
      <c r="BO69" s="16">
        <v>8245</v>
      </c>
      <c r="BP69" s="16">
        <v>54225</v>
      </c>
      <c r="BQ69" s="16">
        <v>27554</v>
      </c>
      <c r="BR69" s="16">
        <v>27410</v>
      </c>
      <c r="BS69" s="16">
        <v>42725</v>
      </c>
      <c r="BT69" s="16">
        <v>107689</v>
      </c>
      <c r="BU69" s="16">
        <v>62598</v>
      </c>
      <c r="BV69" s="16">
        <v>95787</v>
      </c>
      <c r="BW69" s="16">
        <v>69025</v>
      </c>
      <c r="BX69" s="16">
        <v>78067</v>
      </c>
      <c r="BY69" s="16">
        <v>2818</v>
      </c>
      <c r="BZ69" s="16">
        <v>4634</v>
      </c>
      <c r="CA69" s="16">
        <v>15183</v>
      </c>
      <c r="CB69" s="1">
        <v>490</v>
      </c>
      <c r="CC69" s="1">
        <v>7</v>
      </c>
      <c r="CD69" s="16">
        <v>16198</v>
      </c>
      <c r="CE69" s="16">
        <v>3113</v>
      </c>
      <c r="CF69" s="16">
        <v>1405</v>
      </c>
      <c r="CG69" s="16">
        <v>5796</v>
      </c>
      <c r="CH69" s="16">
        <v>2142</v>
      </c>
      <c r="CI69" s="1">
        <v>45</v>
      </c>
      <c r="CJ69" s="16">
        <v>1228</v>
      </c>
      <c r="CK69" s="1">
        <v>24</v>
      </c>
      <c r="CL69" s="1">
        <v>394</v>
      </c>
      <c r="CM69" s="1">
        <v>198</v>
      </c>
      <c r="CN69" s="16">
        <v>1527</v>
      </c>
      <c r="CO69" s="16">
        <v>5532</v>
      </c>
      <c r="CP69" s="16">
        <v>398696</v>
      </c>
      <c r="CQ69" s="16">
        <v>114339</v>
      </c>
      <c r="CR69" s="16">
        <v>6707</v>
      </c>
      <c r="CS69" s="16">
        <v>3369</v>
      </c>
      <c r="CT69" s="16">
        <v>52505</v>
      </c>
      <c r="CU69" s="16">
        <v>73366</v>
      </c>
      <c r="CV69" s="16">
        <v>5308</v>
      </c>
      <c r="CW69" s="1">
        <v>45</v>
      </c>
      <c r="CX69" s="16">
        <v>99111</v>
      </c>
      <c r="CY69" s="16">
        <v>1124</v>
      </c>
      <c r="CZ69" s="1">
        <v>789</v>
      </c>
      <c r="DA69" s="16">
        <v>79635</v>
      </c>
      <c r="DB69" s="18">
        <v>7.04</v>
      </c>
      <c r="DC69" s="1" t="s">
        <v>134</v>
      </c>
    </row>
    <row r="70" spans="1:107" ht="12.75" x14ac:dyDescent="0.2">
      <c r="A70" s="1" t="s">
        <v>251</v>
      </c>
      <c r="B70" s="1" t="s">
        <v>252</v>
      </c>
      <c r="C70" s="1" t="s">
        <v>251</v>
      </c>
      <c r="D70" s="1" t="s">
        <v>277</v>
      </c>
      <c r="E70" s="1" t="s">
        <v>278</v>
      </c>
      <c r="F70" s="1" t="s">
        <v>277</v>
      </c>
      <c r="G70" s="1">
        <v>11</v>
      </c>
      <c r="H70" s="1">
        <v>0</v>
      </c>
      <c r="I70" s="1">
        <v>104</v>
      </c>
      <c r="J70" s="16">
        <v>918463</v>
      </c>
      <c r="K70" s="17">
        <v>0.82399999999999995</v>
      </c>
      <c r="L70" s="16">
        <v>271163</v>
      </c>
      <c r="M70" s="1">
        <v>693.66</v>
      </c>
      <c r="N70" s="16">
        <v>1324</v>
      </c>
      <c r="O70" s="17">
        <v>0.83</v>
      </c>
      <c r="P70" s="16">
        <v>37358</v>
      </c>
      <c r="Q70" s="16">
        <f t="shared" si="0"/>
        <v>40674474.638608195</v>
      </c>
      <c r="R70" s="19">
        <v>0.154</v>
      </c>
      <c r="S70" s="16" t="s">
        <v>2468</v>
      </c>
      <c r="T70" s="19">
        <v>0.94399999999999995</v>
      </c>
      <c r="U70" s="18" t="e">
        <f t="shared" si="1"/>
        <v>#VALUE!</v>
      </c>
      <c r="V70" s="16" t="str">
        <f>IF(N70&gt;'Clustering (Gov City)'!$C$4,'Clustering (Gov City)'!$B$3,IF(N70&gt;'Clustering (Gov City)'!$H$4,'Clustering (Gov City)'!$G$3,IF(N70&gt;'Clustering (Gov City)'!$M$4,'Clustering (Gov City)'!$L$3,'Clustering (Gov City)'!$Q$3)))</f>
        <v>HIGH</v>
      </c>
      <c r="W70" s="16" t="str">
        <f>IF(Q70&gt;'Clustering (Gov City)'!$C$24,'Clustering (Gov City)'!$B$23,IF(Q70&gt;'Clustering (Gov City)'!$H$24,'Clustering (Gov City)'!$G$23,IF(Q70&gt;'Clustering (Gov City)'!$M$24,'Clustering (Gov City)'!$L$23,'Clustering (Gov City)'!$Q$23)))</f>
        <v>LOW</v>
      </c>
      <c r="X70" s="20">
        <v>0.87260000000000004</v>
      </c>
      <c r="Y70" s="16" t="s">
        <v>172</v>
      </c>
      <c r="Z70" s="16">
        <v>5467</v>
      </c>
      <c r="AA70" s="16">
        <v>1453</v>
      </c>
      <c r="AB70" s="16">
        <v>805665</v>
      </c>
      <c r="AC70" s="16">
        <v>665596</v>
      </c>
      <c r="AD70" s="16">
        <v>888799</v>
      </c>
      <c r="AE70" s="16">
        <v>14130</v>
      </c>
      <c r="AF70" s="16">
        <v>12377</v>
      </c>
      <c r="AG70" s="1">
        <v>53</v>
      </c>
      <c r="AH70" s="16">
        <v>3077</v>
      </c>
      <c r="AI70" s="1">
        <v>4</v>
      </c>
      <c r="AJ70" s="1">
        <v>23</v>
      </c>
      <c r="AK70" s="16">
        <v>460470</v>
      </c>
      <c r="AL70" s="16">
        <v>457993</v>
      </c>
      <c r="AM70" s="16">
        <v>454372</v>
      </c>
      <c r="AN70" s="16">
        <v>415468</v>
      </c>
      <c r="AO70" s="16">
        <v>13632</v>
      </c>
      <c r="AP70" s="16">
        <v>34991</v>
      </c>
      <c r="AQ70" s="16">
        <v>65628</v>
      </c>
      <c r="AR70" s="16">
        <v>82481</v>
      </c>
      <c r="AS70" s="16">
        <v>80981</v>
      </c>
      <c r="AT70" s="16">
        <v>76236</v>
      </c>
      <c r="AU70" s="16">
        <v>79996</v>
      </c>
      <c r="AV70" s="16">
        <v>76149</v>
      </c>
      <c r="AW70" s="16">
        <v>70242</v>
      </c>
      <c r="AX70" s="16">
        <v>72674</v>
      </c>
      <c r="AY70" s="16">
        <v>63474</v>
      </c>
      <c r="AZ70" s="16">
        <v>58920</v>
      </c>
      <c r="BA70" s="16">
        <v>51984</v>
      </c>
      <c r="BB70" s="16">
        <v>45196</v>
      </c>
      <c r="BC70" s="16">
        <v>37854</v>
      </c>
      <c r="BD70" s="16">
        <v>27082</v>
      </c>
      <c r="BE70" s="16">
        <v>13077</v>
      </c>
      <c r="BF70" s="16">
        <v>16489</v>
      </c>
      <c r="BG70" s="16">
        <v>14732</v>
      </c>
      <c r="BH70" s="16">
        <v>875885</v>
      </c>
      <c r="BI70" s="21">
        <v>2</v>
      </c>
      <c r="BJ70" s="21">
        <v>2</v>
      </c>
      <c r="BK70" s="21">
        <v>2</v>
      </c>
      <c r="BL70" s="21">
        <v>1</v>
      </c>
      <c r="BM70" s="21">
        <v>0</v>
      </c>
      <c r="BN70" s="16">
        <v>30132</v>
      </c>
      <c r="BO70" s="16">
        <v>15279</v>
      </c>
      <c r="BP70" s="16">
        <v>98780</v>
      </c>
      <c r="BQ70" s="16">
        <v>48642</v>
      </c>
      <c r="BR70" s="16">
        <v>46022</v>
      </c>
      <c r="BS70" s="16">
        <v>79154</v>
      </c>
      <c r="BT70" s="16">
        <v>209158</v>
      </c>
      <c r="BU70" s="16">
        <v>102500</v>
      </c>
      <c r="BV70" s="16">
        <v>86625</v>
      </c>
      <c r="BW70" s="16">
        <v>115347</v>
      </c>
      <c r="BX70" s="16">
        <v>277562</v>
      </c>
      <c r="BY70" s="16">
        <v>6666</v>
      </c>
      <c r="BZ70" s="16">
        <v>29087</v>
      </c>
      <c r="CA70" s="16">
        <v>81352</v>
      </c>
      <c r="CB70" s="16">
        <v>9185</v>
      </c>
      <c r="CC70" s="1">
        <v>981</v>
      </c>
      <c r="CD70" s="16">
        <v>59013</v>
      </c>
      <c r="CE70" s="16">
        <v>52386</v>
      </c>
      <c r="CF70" s="16">
        <v>28574</v>
      </c>
      <c r="CG70" s="16">
        <v>110045</v>
      </c>
      <c r="CH70" s="16">
        <v>1558</v>
      </c>
      <c r="CI70" s="1">
        <v>119</v>
      </c>
      <c r="CJ70" s="16">
        <v>1307</v>
      </c>
      <c r="CK70" s="1">
        <v>121</v>
      </c>
      <c r="CL70" s="1">
        <v>845</v>
      </c>
      <c r="CM70" s="1">
        <v>326</v>
      </c>
      <c r="CN70" s="16">
        <v>1785</v>
      </c>
      <c r="CO70" s="16">
        <v>3353</v>
      </c>
      <c r="CP70" s="16">
        <v>659031</v>
      </c>
      <c r="CQ70" s="16">
        <v>227271</v>
      </c>
      <c r="CR70" s="16">
        <v>45708</v>
      </c>
      <c r="CS70" s="16">
        <v>12365</v>
      </c>
      <c r="CT70" s="16">
        <v>220600</v>
      </c>
      <c r="CU70" s="16">
        <v>10003</v>
      </c>
      <c r="CV70" s="16">
        <v>4856</v>
      </c>
      <c r="CW70" s="1">
        <v>256</v>
      </c>
      <c r="CX70" s="16">
        <v>197791</v>
      </c>
      <c r="CY70" s="16">
        <v>3522</v>
      </c>
      <c r="CZ70" s="16">
        <v>14379</v>
      </c>
      <c r="DA70" s="16">
        <v>181712</v>
      </c>
      <c r="DB70" s="18">
        <v>4.4000000000000004</v>
      </c>
      <c r="DC70" s="1" t="s">
        <v>134</v>
      </c>
    </row>
    <row r="71" spans="1:107" ht="12.75" x14ac:dyDescent="0.2">
      <c r="A71" s="1" t="s">
        <v>251</v>
      </c>
      <c r="B71" s="1" t="s">
        <v>252</v>
      </c>
      <c r="C71" s="1" t="s">
        <v>251</v>
      </c>
      <c r="D71" s="1" t="s">
        <v>279</v>
      </c>
      <c r="E71" s="1" t="s">
        <v>280</v>
      </c>
      <c r="F71" s="1" t="s">
        <v>279</v>
      </c>
      <c r="G71" s="1">
        <v>2</v>
      </c>
      <c r="H71" s="1">
        <v>0</v>
      </c>
      <c r="I71" s="1">
        <v>13</v>
      </c>
      <c r="J71" s="16">
        <v>76272</v>
      </c>
      <c r="K71" s="17">
        <v>6.4000000000000001E-2</v>
      </c>
      <c r="L71" s="16">
        <v>21872</v>
      </c>
      <c r="M71" s="1">
        <v>71.290000000000006</v>
      </c>
      <c r="N71" s="16">
        <v>1070</v>
      </c>
      <c r="O71" s="17">
        <v>0.79</v>
      </c>
      <c r="P71" s="16">
        <v>2440</v>
      </c>
      <c r="Q71" s="16">
        <f t="shared" si="0"/>
        <v>31990769.87623243</v>
      </c>
      <c r="R71" s="19">
        <v>9.4E-2</v>
      </c>
      <c r="S71" s="16" t="s">
        <v>2468</v>
      </c>
      <c r="T71" s="19">
        <v>0.80200000000000005</v>
      </c>
      <c r="U71" s="18" t="e">
        <f t="shared" si="1"/>
        <v>#VALUE!</v>
      </c>
      <c r="V71" s="1" t="str">
        <f>IF(N71&gt;'Clustering (Gov City)'!$C$4,'Clustering (Gov City)'!$B$3,IF(N71&gt;'Clustering (Gov City)'!$H$4,'Clustering (Gov City)'!$G$3,IF(N71&gt;'Clustering (Gov City)'!$M$4,'Clustering (Gov City)'!$L$3,'Clustering (Gov City)'!$Q$3)))</f>
        <v>LOW</v>
      </c>
      <c r="W71" s="1" t="str">
        <f>IF(Q71&gt;'Clustering (Gov City)'!$C$24,'Clustering (Gov City)'!$B$23,IF(Q71&gt;'Clustering (Gov City)'!$H$24,'Clustering (Gov City)'!$G$23,IF(Q71&gt;'Clustering (Gov City)'!$M$24,'Clustering (Gov City)'!$L$23,'Clustering (Gov City)'!$Q$23)))</f>
        <v>LOW</v>
      </c>
      <c r="X71" s="20">
        <v>0.6139</v>
      </c>
      <c r="Y71" s="1" t="s">
        <v>151</v>
      </c>
      <c r="Z71" s="1">
        <v>251</v>
      </c>
      <c r="AA71" s="1">
        <v>158</v>
      </c>
      <c r="AB71" s="16">
        <v>64239</v>
      </c>
      <c r="AC71" s="16">
        <v>53079</v>
      </c>
      <c r="AD71" s="16">
        <v>75479</v>
      </c>
      <c r="AE71" s="1">
        <v>512</v>
      </c>
      <c r="AF71" s="1">
        <v>271</v>
      </c>
      <c r="AG71" s="1">
        <v>0</v>
      </c>
      <c r="AH71" s="1">
        <v>10</v>
      </c>
      <c r="AI71" s="1">
        <v>0</v>
      </c>
      <c r="AJ71" s="1">
        <v>0</v>
      </c>
      <c r="AK71" s="16">
        <v>38267</v>
      </c>
      <c r="AL71" s="16">
        <v>38005</v>
      </c>
      <c r="AM71" s="16">
        <v>38099</v>
      </c>
      <c r="AN71" s="16">
        <v>34172</v>
      </c>
      <c r="AO71" s="16">
        <v>1413</v>
      </c>
      <c r="AP71" s="16">
        <v>2588</v>
      </c>
      <c r="AQ71" s="16">
        <v>6218</v>
      </c>
      <c r="AR71" s="16">
        <v>7508</v>
      </c>
      <c r="AS71" s="16">
        <v>7337</v>
      </c>
      <c r="AT71" s="16">
        <v>6494</v>
      </c>
      <c r="AU71" s="16">
        <v>6748</v>
      </c>
      <c r="AV71" s="16">
        <v>6151</v>
      </c>
      <c r="AW71" s="16">
        <v>5916</v>
      </c>
      <c r="AX71" s="16">
        <v>6095</v>
      </c>
      <c r="AY71" s="16">
        <v>5554</v>
      </c>
      <c r="AZ71" s="16">
        <v>4785</v>
      </c>
      <c r="BA71" s="16">
        <v>3784</v>
      </c>
      <c r="BB71" s="16">
        <v>3495</v>
      </c>
      <c r="BC71" s="16">
        <v>2537</v>
      </c>
      <c r="BD71" s="16">
        <v>1818</v>
      </c>
      <c r="BE71" s="1">
        <v>816</v>
      </c>
      <c r="BF71" s="16">
        <v>1016</v>
      </c>
      <c r="BG71" s="16">
        <v>1307</v>
      </c>
      <c r="BH71" s="16">
        <v>72254</v>
      </c>
      <c r="BI71" s="21">
        <v>2</v>
      </c>
      <c r="BJ71" s="21">
        <v>2</v>
      </c>
      <c r="BK71" s="21">
        <v>2</v>
      </c>
      <c r="BL71" s="21">
        <v>1</v>
      </c>
      <c r="BM71" s="21">
        <v>0</v>
      </c>
      <c r="BN71" s="16">
        <v>2781</v>
      </c>
      <c r="BO71" s="16">
        <v>1438</v>
      </c>
      <c r="BP71" s="16">
        <v>9043</v>
      </c>
      <c r="BQ71" s="16">
        <v>4356</v>
      </c>
      <c r="BR71" s="16">
        <v>4054</v>
      </c>
      <c r="BS71" s="16">
        <v>6648</v>
      </c>
      <c r="BT71" s="16">
        <v>17959</v>
      </c>
      <c r="BU71" s="16">
        <v>9863</v>
      </c>
      <c r="BV71" s="16">
        <v>8317</v>
      </c>
      <c r="BW71" s="16">
        <v>10251</v>
      </c>
      <c r="BX71" s="16">
        <v>19747</v>
      </c>
      <c r="BY71" s="1">
        <v>728</v>
      </c>
      <c r="BZ71" s="16">
        <v>2192</v>
      </c>
      <c r="CA71" s="16">
        <v>6713</v>
      </c>
      <c r="CB71" s="1">
        <v>487</v>
      </c>
      <c r="CC71" s="1">
        <v>15</v>
      </c>
      <c r="CD71" s="16">
        <v>6040</v>
      </c>
      <c r="CE71" s="16">
        <v>5551</v>
      </c>
      <c r="CF71" s="16">
        <v>2743</v>
      </c>
      <c r="CG71" s="16">
        <v>10131</v>
      </c>
      <c r="CH71" s="1">
        <v>236</v>
      </c>
      <c r="CI71" s="1">
        <v>9</v>
      </c>
      <c r="CJ71" s="1">
        <v>103</v>
      </c>
      <c r="CK71" s="1">
        <v>7</v>
      </c>
      <c r="CL71" s="1">
        <v>59</v>
      </c>
      <c r="CM71" s="1">
        <v>11</v>
      </c>
      <c r="CN71" s="1">
        <v>89</v>
      </c>
      <c r="CO71" s="1">
        <v>74</v>
      </c>
      <c r="CP71" s="16">
        <v>51219</v>
      </c>
      <c r="CQ71" s="16">
        <v>17863</v>
      </c>
      <c r="CR71" s="16">
        <v>4776</v>
      </c>
      <c r="CS71" s="1">
        <v>528</v>
      </c>
      <c r="CT71" s="16">
        <v>18290</v>
      </c>
      <c r="CU71" s="16">
        <v>1761</v>
      </c>
      <c r="CV71" s="1">
        <v>9</v>
      </c>
      <c r="CW71" s="1">
        <v>24</v>
      </c>
      <c r="CX71" s="16">
        <v>18317</v>
      </c>
      <c r="CY71" s="1">
        <v>278</v>
      </c>
      <c r="CZ71" s="1">
        <v>882</v>
      </c>
      <c r="DA71" s="16">
        <v>13544</v>
      </c>
      <c r="DB71" s="18">
        <v>2.77</v>
      </c>
      <c r="DC71" s="1" t="s">
        <v>134</v>
      </c>
    </row>
    <row r="72" spans="1:107" ht="12.75" x14ac:dyDescent="0.2">
      <c r="A72" s="1" t="s">
        <v>251</v>
      </c>
      <c r="B72" s="1" t="s">
        <v>252</v>
      </c>
      <c r="C72" s="1" t="s">
        <v>251</v>
      </c>
      <c r="D72" s="1" t="s">
        <v>281</v>
      </c>
      <c r="E72" s="1" t="s">
        <v>282</v>
      </c>
      <c r="F72" s="1" t="s">
        <v>281</v>
      </c>
      <c r="G72" s="1">
        <v>4</v>
      </c>
      <c r="H72" s="1">
        <v>27</v>
      </c>
      <c r="I72" s="1">
        <v>10</v>
      </c>
      <c r="J72" s="16">
        <v>66962</v>
      </c>
      <c r="K72" s="17">
        <v>0.05</v>
      </c>
      <c r="L72" s="16">
        <v>20458</v>
      </c>
      <c r="M72" s="1">
        <v>231.93</v>
      </c>
      <c r="N72" s="1">
        <v>289</v>
      </c>
      <c r="O72" s="17">
        <v>0.60399999999999998</v>
      </c>
      <c r="P72" s="16">
        <v>2380</v>
      </c>
      <c r="Q72" s="16">
        <f t="shared" si="0"/>
        <v>35542546.518921182</v>
      </c>
      <c r="R72" s="19">
        <v>0.124</v>
      </c>
      <c r="S72" s="16" t="s">
        <v>2468</v>
      </c>
      <c r="T72" s="19">
        <v>0.5</v>
      </c>
      <c r="U72" s="18" t="e">
        <f t="shared" si="1"/>
        <v>#VALUE!</v>
      </c>
      <c r="V72" s="1" t="str">
        <f>IF(N72&gt;'Clustering (Gov City)'!$C$4,'Clustering (Gov City)'!$B$3,IF(N72&gt;'Clustering (Gov City)'!$H$4,'Clustering (Gov City)'!$G$3,IF(N72&gt;'Clustering (Gov City)'!$M$4,'Clustering (Gov City)'!$L$3,'Clustering (Gov City)'!$Q$3)))</f>
        <v>LOW</v>
      </c>
      <c r="W72" s="1" t="str">
        <f>IF(Q72&gt;'Clustering (Gov City)'!$C$24,'Clustering (Gov City)'!$B$23,IF(Q72&gt;'Clustering (Gov City)'!$H$24,'Clustering (Gov City)'!$G$23,IF(Q72&gt;'Clustering (Gov City)'!$M$24,'Clustering (Gov City)'!$L$23,'Clustering (Gov City)'!$Q$23)))</f>
        <v>LOW</v>
      </c>
      <c r="X72" s="20">
        <v>0.41870000000000002</v>
      </c>
      <c r="Y72" s="1" t="s">
        <v>133</v>
      </c>
      <c r="Z72" s="1">
        <v>258</v>
      </c>
      <c r="AA72" s="1">
        <v>681</v>
      </c>
      <c r="AB72" s="16">
        <v>65236</v>
      </c>
      <c r="AC72" s="16">
        <v>48548</v>
      </c>
      <c r="AD72" s="16">
        <v>66542</v>
      </c>
      <c r="AE72" s="1">
        <v>306</v>
      </c>
      <c r="AF72" s="1">
        <v>114</v>
      </c>
      <c r="AG72" s="1">
        <v>0</v>
      </c>
      <c r="AH72" s="1">
        <v>0</v>
      </c>
      <c r="AI72" s="1">
        <v>0</v>
      </c>
      <c r="AJ72" s="1">
        <v>0</v>
      </c>
      <c r="AK72" s="16">
        <v>33739</v>
      </c>
      <c r="AL72" s="16">
        <v>33223</v>
      </c>
      <c r="AM72" s="16">
        <v>31928</v>
      </c>
      <c r="AN72" s="16">
        <v>30203</v>
      </c>
      <c r="AO72" s="16">
        <v>1261</v>
      </c>
      <c r="AP72" s="16">
        <v>3570</v>
      </c>
      <c r="AQ72" s="16">
        <v>4837</v>
      </c>
      <c r="AR72" s="16">
        <v>5835</v>
      </c>
      <c r="AS72" s="16">
        <v>5990</v>
      </c>
      <c r="AT72" s="16">
        <v>5920</v>
      </c>
      <c r="AU72" s="16">
        <v>5818</v>
      </c>
      <c r="AV72" s="16">
        <v>5009</v>
      </c>
      <c r="AW72" s="16">
        <v>4424</v>
      </c>
      <c r="AX72" s="16">
        <v>4914</v>
      </c>
      <c r="AY72" s="16">
        <v>4657</v>
      </c>
      <c r="AZ72" s="16">
        <v>4475</v>
      </c>
      <c r="BA72" s="16">
        <v>3841</v>
      </c>
      <c r="BB72" s="16">
        <v>3614</v>
      </c>
      <c r="BC72" s="16">
        <v>2853</v>
      </c>
      <c r="BD72" s="16">
        <v>2165</v>
      </c>
      <c r="BE72" s="16">
        <v>1046</v>
      </c>
      <c r="BF72" s="16">
        <v>1564</v>
      </c>
      <c r="BG72" s="16">
        <v>1056</v>
      </c>
      <c r="BH72" s="16">
        <v>63781</v>
      </c>
      <c r="BI72" s="21">
        <v>2</v>
      </c>
      <c r="BJ72" s="21">
        <v>2</v>
      </c>
      <c r="BK72" s="21">
        <v>2</v>
      </c>
      <c r="BL72" s="21">
        <v>1</v>
      </c>
      <c r="BM72" s="21">
        <v>0</v>
      </c>
      <c r="BN72" s="16">
        <v>2162</v>
      </c>
      <c r="BO72" s="16">
        <v>1110</v>
      </c>
      <c r="BP72" s="16">
        <v>7033</v>
      </c>
      <c r="BQ72" s="16">
        <v>3630</v>
      </c>
      <c r="BR72" s="16">
        <v>3532</v>
      </c>
      <c r="BS72" s="16">
        <v>6063</v>
      </c>
      <c r="BT72" s="16">
        <v>17382</v>
      </c>
      <c r="BU72" s="16">
        <v>7660</v>
      </c>
      <c r="BV72" s="16">
        <v>10577</v>
      </c>
      <c r="BW72" s="16">
        <v>8621</v>
      </c>
      <c r="BX72" s="16">
        <v>15714</v>
      </c>
      <c r="BY72" s="1">
        <v>574</v>
      </c>
      <c r="BZ72" s="16">
        <v>1594</v>
      </c>
      <c r="CA72" s="16">
        <v>4561</v>
      </c>
      <c r="CB72" s="1">
        <v>277</v>
      </c>
      <c r="CC72" s="1">
        <v>2</v>
      </c>
      <c r="CD72" s="16">
        <v>8323</v>
      </c>
      <c r="CE72" s="16">
        <v>7171</v>
      </c>
      <c r="CF72" s="16">
        <v>3497</v>
      </c>
      <c r="CG72" s="16">
        <v>12874</v>
      </c>
      <c r="CH72" s="1">
        <v>608</v>
      </c>
      <c r="CI72" s="1">
        <v>8</v>
      </c>
      <c r="CJ72" s="1">
        <v>107</v>
      </c>
      <c r="CK72" s="1">
        <v>10</v>
      </c>
      <c r="CL72" s="1">
        <v>52</v>
      </c>
      <c r="CM72" s="1">
        <v>10</v>
      </c>
      <c r="CN72" s="1">
        <v>93</v>
      </c>
      <c r="CO72" s="1">
        <v>53</v>
      </c>
      <c r="CP72" s="16">
        <v>34156</v>
      </c>
      <c r="CQ72" s="16">
        <v>13857</v>
      </c>
      <c r="CR72" s="16">
        <v>3391</v>
      </c>
      <c r="CS72" s="1">
        <v>360</v>
      </c>
      <c r="CT72" s="16">
        <v>14620</v>
      </c>
      <c r="CU72" s="16">
        <v>3515</v>
      </c>
      <c r="CV72" s="1">
        <v>1</v>
      </c>
      <c r="CW72" s="1">
        <v>22</v>
      </c>
      <c r="CX72" s="16">
        <v>15224</v>
      </c>
      <c r="CY72" s="1">
        <v>134</v>
      </c>
      <c r="CZ72" s="16">
        <v>1581</v>
      </c>
      <c r="DA72" s="16">
        <v>14257</v>
      </c>
      <c r="DB72" s="18">
        <v>2.16</v>
      </c>
      <c r="DC72" s="1" t="s">
        <v>134</v>
      </c>
    </row>
    <row r="73" spans="1:107" ht="12.75" x14ac:dyDescent="0.2">
      <c r="A73" s="1" t="s">
        <v>251</v>
      </c>
      <c r="B73" s="1" t="s">
        <v>252</v>
      </c>
      <c r="C73" s="1" t="s">
        <v>251</v>
      </c>
      <c r="D73" s="1" t="s">
        <v>283</v>
      </c>
      <c r="E73" s="1" t="s">
        <v>284</v>
      </c>
      <c r="F73" s="1" t="s">
        <v>283</v>
      </c>
      <c r="G73" s="1">
        <v>2</v>
      </c>
      <c r="H73" s="1">
        <v>0</v>
      </c>
      <c r="I73" s="1">
        <v>16</v>
      </c>
      <c r="J73" s="16">
        <v>59998</v>
      </c>
      <c r="K73" s="17">
        <v>3.5999999999999997E-2</v>
      </c>
      <c r="L73" s="16">
        <v>17192</v>
      </c>
      <c r="M73" s="1">
        <v>23</v>
      </c>
      <c r="N73" s="16">
        <v>2609</v>
      </c>
      <c r="O73" s="17">
        <v>0.90400000000000003</v>
      </c>
      <c r="P73" s="16">
        <v>2186</v>
      </c>
      <c r="Q73" s="16">
        <f t="shared" si="0"/>
        <v>36434547.81826061</v>
      </c>
      <c r="R73" s="19">
        <v>0.19800000000000001</v>
      </c>
      <c r="S73" s="16" t="s">
        <v>2468</v>
      </c>
      <c r="T73" s="19">
        <v>0.60199999999999998</v>
      </c>
      <c r="U73" s="18" t="e">
        <f t="shared" si="1"/>
        <v>#VALUE!</v>
      </c>
      <c r="V73" s="1" t="str">
        <f>IF(N73&gt;'Clustering (Gov City)'!$C$4,'Clustering (Gov City)'!$B$3,IF(N73&gt;'Clustering (Gov City)'!$H$4,'Clustering (Gov City)'!$G$3,IF(N73&gt;'Clustering (Gov City)'!$M$4,'Clustering (Gov City)'!$L$3,'Clustering (Gov City)'!$Q$3)))</f>
        <v>HIGH</v>
      </c>
      <c r="W73" s="1" t="str">
        <f>IF(Q73&gt;'Clustering (Gov City)'!$C$24,'Clustering (Gov City)'!$B$23,IF(Q73&gt;'Clustering (Gov City)'!$H$24,'Clustering (Gov City)'!$G$23,IF(Q73&gt;'Clustering (Gov City)'!$M$24,'Clustering (Gov City)'!$L$23,'Clustering (Gov City)'!$Q$23)))</f>
        <v>LOW</v>
      </c>
      <c r="X73" s="20">
        <v>0.55110000000000003</v>
      </c>
      <c r="Y73" s="1" t="s">
        <v>151</v>
      </c>
      <c r="Z73" s="1">
        <v>305</v>
      </c>
      <c r="AA73" s="1">
        <v>189</v>
      </c>
      <c r="AB73" s="16">
        <v>54891</v>
      </c>
      <c r="AC73" s="16">
        <v>42092</v>
      </c>
      <c r="AD73" s="16">
        <v>59200</v>
      </c>
      <c r="AE73" s="1">
        <v>392</v>
      </c>
      <c r="AF73" s="1">
        <v>357</v>
      </c>
      <c r="AG73" s="1">
        <v>0</v>
      </c>
      <c r="AH73" s="1">
        <v>48</v>
      </c>
      <c r="AI73" s="1">
        <v>1</v>
      </c>
      <c r="AJ73" s="1">
        <v>0</v>
      </c>
      <c r="AK73" s="16">
        <v>30198</v>
      </c>
      <c r="AL73" s="16">
        <v>29800</v>
      </c>
      <c r="AM73" s="16">
        <v>30608</v>
      </c>
      <c r="AN73" s="16">
        <v>25796</v>
      </c>
      <c r="AO73" s="16">
        <v>1202</v>
      </c>
      <c r="AP73" s="16">
        <v>2392</v>
      </c>
      <c r="AQ73" s="16">
        <v>4905</v>
      </c>
      <c r="AR73" s="16">
        <v>5642</v>
      </c>
      <c r="AS73" s="16">
        <v>5724</v>
      </c>
      <c r="AT73" s="16">
        <v>5184</v>
      </c>
      <c r="AU73" s="16">
        <v>5291</v>
      </c>
      <c r="AV73" s="16">
        <v>4864</v>
      </c>
      <c r="AW73" s="16">
        <v>4519</v>
      </c>
      <c r="AX73" s="16">
        <v>4565</v>
      </c>
      <c r="AY73" s="16">
        <v>4120</v>
      </c>
      <c r="AZ73" s="16">
        <v>3699</v>
      </c>
      <c r="BA73" s="16">
        <v>3089</v>
      </c>
      <c r="BB73" s="16">
        <v>2804</v>
      </c>
      <c r="BC73" s="16">
        <v>2097</v>
      </c>
      <c r="BD73" s="16">
        <v>1584</v>
      </c>
      <c r="BE73" s="1">
        <v>765</v>
      </c>
      <c r="BF73" s="16">
        <v>1146</v>
      </c>
      <c r="BG73" s="16">
        <v>1045</v>
      </c>
      <c r="BH73" s="16">
        <v>56743</v>
      </c>
      <c r="BI73" s="21">
        <v>2</v>
      </c>
      <c r="BJ73" s="21">
        <v>2</v>
      </c>
      <c r="BK73" s="21">
        <v>2</v>
      </c>
      <c r="BL73" s="21">
        <v>2</v>
      </c>
      <c r="BM73" s="21">
        <v>0</v>
      </c>
      <c r="BN73" s="16">
        <v>2142</v>
      </c>
      <c r="BO73" s="16">
        <v>1119</v>
      </c>
      <c r="BP73" s="16">
        <v>6812</v>
      </c>
      <c r="BQ73" s="16">
        <v>3415</v>
      </c>
      <c r="BR73" s="16">
        <v>3194</v>
      </c>
      <c r="BS73" s="16">
        <v>5291</v>
      </c>
      <c r="BT73" s="16">
        <v>9662</v>
      </c>
      <c r="BU73" s="16">
        <v>8225</v>
      </c>
      <c r="BV73" s="16">
        <v>6369</v>
      </c>
      <c r="BW73" s="16">
        <v>7987</v>
      </c>
      <c r="BX73" s="16">
        <v>17938</v>
      </c>
      <c r="BY73" s="1">
        <v>827</v>
      </c>
      <c r="BZ73" s="16">
        <v>2031</v>
      </c>
      <c r="CA73" s="16">
        <v>6316</v>
      </c>
      <c r="CB73" s="1">
        <v>606</v>
      </c>
      <c r="CC73" s="1">
        <v>37</v>
      </c>
      <c r="CD73" s="16">
        <v>5566</v>
      </c>
      <c r="CE73" s="16">
        <v>5517</v>
      </c>
      <c r="CF73" s="16">
        <v>2420</v>
      </c>
      <c r="CG73" s="16">
        <v>12263</v>
      </c>
      <c r="CH73" s="1">
        <v>458</v>
      </c>
      <c r="CI73" s="1">
        <v>19</v>
      </c>
      <c r="CJ73" s="1">
        <v>400</v>
      </c>
      <c r="CK73" s="1">
        <v>21</v>
      </c>
      <c r="CL73" s="1">
        <v>159</v>
      </c>
      <c r="CM73" s="1">
        <v>30</v>
      </c>
      <c r="CN73" s="1">
        <v>275</v>
      </c>
      <c r="CO73" s="1">
        <v>142</v>
      </c>
      <c r="CP73" s="16">
        <v>32728</v>
      </c>
      <c r="CQ73" s="16">
        <v>11784</v>
      </c>
      <c r="CR73" s="16">
        <v>3572</v>
      </c>
      <c r="CS73" s="16">
        <v>1024</v>
      </c>
      <c r="CT73" s="16">
        <v>15003</v>
      </c>
      <c r="CU73" s="16">
        <v>1303</v>
      </c>
      <c r="CV73" s="1">
        <v>9</v>
      </c>
      <c r="CW73" s="1">
        <v>35</v>
      </c>
      <c r="CX73" s="16">
        <v>16277</v>
      </c>
      <c r="CY73" s="1">
        <v>287</v>
      </c>
      <c r="CZ73" s="1">
        <v>955</v>
      </c>
      <c r="DA73" s="16">
        <v>9749</v>
      </c>
      <c r="DB73" s="18">
        <v>5.24</v>
      </c>
      <c r="DC73" s="1" t="s">
        <v>134</v>
      </c>
    </row>
    <row r="74" spans="1:107" ht="12.75" x14ac:dyDescent="0.2">
      <c r="A74" s="1" t="s">
        <v>251</v>
      </c>
      <c r="B74" s="1" t="s">
        <v>252</v>
      </c>
      <c r="C74" s="1" t="s">
        <v>251</v>
      </c>
      <c r="D74" s="1" t="s">
        <v>285</v>
      </c>
      <c r="E74" s="1" t="s">
        <v>286</v>
      </c>
      <c r="F74" s="1" t="s">
        <v>285</v>
      </c>
      <c r="G74" s="1">
        <v>3</v>
      </c>
      <c r="H74" s="1">
        <v>0</v>
      </c>
      <c r="I74" s="1">
        <v>24</v>
      </c>
      <c r="J74" s="16">
        <v>128944</v>
      </c>
      <c r="K74" s="17">
        <v>0.18</v>
      </c>
      <c r="L74" s="16">
        <v>37181</v>
      </c>
      <c r="M74" s="1">
        <v>25.24</v>
      </c>
      <c r="N74" s="16">
        <v>5109</v>
      </c>
      <c r="O74" s="17">
        <v>0.93799999999999994</v>
      </c>
      <c r="P74" s="16">
        <v>5168</v>
      </c>
      <c r="Q74" s="16">
        <f t="shared" si="0"/>
        <v>40079414.319394462</v>
      </c>
      <c r="R74" s="19">
        <v>0.19400000000000001</v>
      </c>
      <c r="S74" s="16" t="s">
        <v>2468</v>
      </c>
      <c r="T74" s="19">
        <v>0.89200000000000002</v>
      </c>
      <c r="U74" s="18" t="e">
        <f t="shared" si="1"/>
        <v>#VALUE!</v>
      </c>
      <c r="V74" s="1" t="str">
        <f>IF(N74&gt;'Clustering (Gov City)'!$C$4,'Clustering (Gov City)'!$B$3,IF(N74&gt;'Clustering (Gov City)'!$H$4,'Clustering (Gov City)'!$G$3,IF(N74&gt;'Clustering (Gov City)'!$M$4,'Clustering (Gov City)'!$L$3,'Clustering (Gov City)'!$Q$3)))</f>
        <v>HIGH</v>
      </c>
      <c r="W74" s="1" t="str">
        <f>IF(Q74&gt;'Clustering (Gov City)'!$C$24,'Clustering (Gov City)'!$B$23,IF(Q74&gt;'Clustering (Gov City)'!$H$24,'Clustering (Gov City)'!$G$23,IF(Q74&gt;'Clustering (Gov City)'!$M$24,'Clustering (Gov City)'!$L$23,'Clustering (Gov City)'!$Q$23)))</f>
        <v>LOW</v>
      </c>
      <c r="X74" s="20">
        <v>0.7278</v>
      </c>
      <c r="Y74" s="1" t="s">
        <v>201</v>
      </c>
      <c r="Z74" s="1">
        <v>529</v>
      </c>
      <c r="AA74" s="1">
        <v>325</v>
      </c>
      <c r="AB74" s="16">
        <v>117077</v>
      </c>
      <c r="AC74" s="16">
        <v>91232</v>
      </c>
      <c r="AD74" s="16">
        <v>125547</v>
      </c>
      <c r="AE74" s="16">
        <v>2095</v>
      </c>
      <c r="AF74" s="16">
        <v>1134</v>
      </c>
      <c r="AG74" s="1">
        <v>5</v>
      </c>
      <c r="AH74" s="1">
        <v>163</v>
      </c>
      <c r="AI74" s="1">
        <v>0</v>
      </c>
      <c r="AJ74" s="1">
        <v>0</v>
      </c>
      <c r="AK74" s="16">
        <v>64596</v>
      </c>
      <c r="AL74" s="16">
        <v>64348</v>
      </c>
      <c r="AM74" s="16">
        <v>65231</v>
      </c>
      <c r="AN74" s="16">
        <v>56760</v>
      </c>
      <c r="AO74" s="16">
        <v>2121</v>
      </c>
      <c r="AP74" s="16">
        <v>4832</v>
      </c>
      <c r="AQ74" s="16">
        <v>9709</v>
      </c>
      <c r="AR74" s="16">
        <v>12230</v>
      </c>
      <c r="AS74" s="16">
        <v>12194</v>
      </c>
      <c r="AT74" s="16">
        <v>10926</v>
      </c>
      <c r="AU74" s="16">
        <v>10852</v>
      </c>
      <c r="AV74" s="16">
        <v>10510</v>
      </c>
      <c r="AW74" s="16">
        <v>9778</v>
      </c>
      <c r="AX74" s="16">
        <v>9933</v>
      </c>
      <c r="AY74" s="16">
        <v>8954</v>
      </c>
      <c r="AZ74" s="16">
        <v>8235</v>
      </c>
      <c r="BA74" s="16">
        <v>6901</v>
      </c>
      <c r="BB74" s="16">
        <v>6123</v>
      </c>
      <c r="BC74" s="16">
        <v>4728</v>
      </c>
      <c r="BD74" s="16">
        <v>3461</v>
      </c>
      <c r="BE74" s="16">
        <v>1735</v>
      </c>
      <c r="BF74" s="16">
        <v>2675</v>
      </c>
      <c r="BG74" s="16">
        <v>2202</v>
      </c>
      <c r="BH74" s="16">
        <v>122620</v>
      </c>
      <c r="BI74" s="21">
        <v>2</v>
      </c>
      <c r="BJ74" s="21">
        <v>2</v>
      </c>
      <c r="BK74" s="21">
        <v>2</v>
      </c>
      <c r="BL74" s="21">
        <v>1</v>
      </c>
      <c r="BM74" s="21">
        <v>0</v>
      </c>
      <c r="BN74" s="16">
        <v>4437</v>
      </c>
      <c r="BO74" s="16">
        <v>2244</v>
      </c>
      <c r="BP74" s="16">
        <v>14806</v>
      </c>
      <c r="BQ74" s="16">
        <v>7321</v>
      </c>
      <c r="BR74" s="16">
        <v>6719</v>
      </c>
      <c r="BS74" s="16">
        <v>10797</v>
      </c>
      <c r="BT74" s="16">
        <v>23748</v>
      </c>
      <c r="BU74" s="16">
        <v>14853</v>
      </c>
      <c r="BV74" s="16">
        <v>13618</v>
      </c>
      <c r="BW74" s="16">
        <v>17026</v>
      </c>
      <c r="BX74" s="16">
        <v>38513</v>
      </c>
      <c r="BY74" s="16">
        <v>1482</v>
      </c>
      <c r="BZ74" s="16">
        <v>5204</v>
      </c>
      <c r="CA74" s="16">
        <v>13228</v>
      </c>
      <c r="CB74" s="16">
        <v>1224</v>
      </c>
      <c r="CC74" s="1">
        <v>48</v>
      </c>
      <c r="CD74" s="16">
        <v>9412</v>
      </c>
      <c r="CE74" s="16">
        <v>9018</v>
      </c>
      <c r="CF74" s="16">
        <v>3448</v>
      </c>
      <c r="CG74" s="16">
        <v>16201</v>
      </c>
      <c r="CH74" s="1">
        <v>471</v>
      </c>
      <c r="CI74" s="1">
        <v>13</v>
      </c>
      <c r="CJ74" s="1">
        <v>190</v>
      </c>
      <c r="CK74" s="1">
        <v>17</v>
      </c>
      <c r="CL74" s="1">
        <v>82</v>
      </c>
      <c r="CM74" s="1">
        <v>52</v>
      </c>
      <c r="CN74" s="1">
        <v>135</v>
      </c>
      <c r="CO74" s="1">
        <v>98</v>
      </c>
      <c r="CP74" s="16">
        <v>89807</v>
      </c>
      <c r="CQ74" s="16">
        <v>25792</v>
      </c>
      <c r="CR74" s="16">
        <v>6237</v>
      </c>
      <c r="CS74" s="16">
        <v>1979</v>
      </c>
      <c r="CT74" s="16">
        <v>36718</v>
      </c>
      <c r="CU74" s="16">
        <v>1104</v>
      </c>
      <c r="CV74" s="1">
        <v>13</v>
      </c>
      <c r="CW74" s="1">
        <v>57</v>
      </c>
      <c r="CX74" s="16">
        <v>33102</v>
      </c>
      <c r="CY74" s="1">
        <v>709</v>
      </c>
      <c r="CZ74" s="16">
        <v>2163</v>
      </c>
      <c r="DA74" s="16">
        <v>21070</v>
      </c>
      <c r="DB74" s="18">
        <v>4.54</v>
      </c>
      <c r="DC74" s="1" t="s">
        <v>134</v>
      </c>
    </row>
    <row r="75" spans="1:107" ht="12.75" x14ac:dyDescent="0.2">
      <c r="A75" s="1" t="s">
        <v>251</v>
      </c>
      <c r="B75" s="1" t="s">
        <v>252</v>
      </c>
      <c r="C75" s="1" t="s">
        <v>251</v>
      </c>
      <c r="D75" s="1" t="s">
        <v>287</v>
      </c>
      <c r="E75" s="1" t="s">
        <v>288</v>
      </c>
      <c r="F75" s="1" t="s">
        <v>287</v>
      </c>
      <c r="G75" s="1">
        <v>5</v>
      </c>
      <c r="H75" s="1">
        <v>0</v>
      </c>
      <c r="I75" s="1">
        <v>47</v>
      </c>
      <c r="J75" s="16">
        <v>141171</v>
      </c>
      <c r="K75" s="17">
        <v>0.216</v>
      </c>
      <c r="L75" s="16">
        <v>41928</v>
      </c>
      <c r="M75" s="1">
        <v>85.22</v>
      </c>
      <c r="N75" s="16">
        <v>1657</v>
      </c>
      <c r="O75" s="17">
        <v>0.86</v>
      </c>
      <c r="P75" s="16">
        <v>3767</v>
      </c>
      <c r="Q75" s="16">
        <f t="shared" si="0"/>
        <v>26683950.66975512</v>
      </c>
      <c r="R75" s="19">
        <v>0.13600000000000001</v>
      </c>
      <c r="S75" s="16" t="s">
        <v>2468</v>
      </c>
      <c r="T75" s="19">
        <v>0.89</v>
      </c>
      <c r="U75" s="18" t="e">
        <f t="shared" si="1"/>
        <v>#VALUE!</v>
      </c>
      <c r="V75" s="1" t="str">
        <f>IF(N75&gt;'Clustering (Gov City)'!$C$4,'Clustering (Gov City)'!$B$3,IF(N75&gt;'Clustering (Gov City)'!$H$4,'Clustering (Gov City)'!$G$3,IF(N75&gt;'Clustering (Gov City)'!$M$4,'Clustering (Gov City)'!$L$3,'Clustering (Gov City)'!$Q$3)))</f>
        <v>HIGH</v>
      </c>
      <c r="W75" s="1" t="str">
        <f>IF(Q75&gt;'Clustering (Gov City)'!$C$24,'Clustering (Gov City)'!$B$23,IF(Q75&gt;'Clustering (Gov City)'!$H$24,'Clustering (Gov City)'!$G$23,IF(Q75&gt;'Clustering (Gov City)'!$M$24,'Clustering (Gov City)'!$L$23,'Clustering (Gov City)'!$Q$23)))</f>
        <v>LOW</v>
      </c>
      <c r="X75" s="20">
        <v>0.71250000000000002</v>
      </c>
      <c r="Y75" s="1" t="s">
        <v>201</v>
      </c>
      <c r="Z75" s="1">
        <v>557</v>
      </c>
      <c r="AA75" s="1">
        <v>716</v>
      </c>
      <c r="AB75" s="16">
        <v>128885</v>
      </c>
      <c r="AC75" s="16">
        <v>99911</v>
      </c>
      <c r="AD75" s="16">
        <v>139513</v>
      </c>
      <c r="AE75" s="1">
        <v>831</v>
      </c>
      <c r="AF75" s="1">
        <v>700</v>
      </c>
      <c r="AG75" s="1">
        <v>7</v>
      </c>
      <c r="AH75" s="1">
        <v>120</v>
      </c>
      <c r="AI75" s="1">
        <v>0</v>
      </c>
      <c r="AJ75" s="1">
        <v>0</v>
      </c>
      <c r="AK75" s="16">
        <v>71087</v>
      </c>
      <c r="AL75" s="16">
        <v>70084</v>
      </c>
      <c r="AM75" s="16">
        <v>69165</v>
      </c>
      <c r="AN75" s="16">
        <v>63380</v>
      </c>
      <c r="AO75" s="16">
        <v>2721</v>
      </c>
      <c r="AP75" s="16">
        <v>5905</v>
      </c>
      <c r="AQ75" s="16">
        <v>11119</v>
      </c>
      <c r="AR75" s="16">
        <v>12797</v>
      </c>
      <c r="AS75" s="16">
        <v>13458</v>
      </c>
      <c r="AT75" s="16">
        <v>12421</v>
      </c>
      <c r="AU75" s="16">
        <v>12032</v>
      </c>
      <c r="AV75" s="16">
        <v>10820</v>
      </c>
      <c r="AW75" s="16">
        <v>9483</v>
      </c>
      <c r="AX75" s="16">
        <v>10703</v>
      </c>
      <c r="AY75" s="16">
        <v>10197</v>
      </c>
      <c r="AZ75" s="16">
        <v>9338</v>
      </c>
      <c r="BA75" s="16">
        <v>7553</v>
      </c>
      <c r="BB75" s="16">
        <v>6691</v>
      </c>
      <c r="BC75" s="16">
        <v>5598</v>
      </c>
      <c r="BD75" s="16">
        <v>4058</v>
      </c>
      <c r="BE75" s="16">
        <v>2030</v>
      </c>
      <c r="BF75" s="16">
        <v>2873</v>
      </c>
      <c r="BG75" s="16">
        <v>2405</v>
      </c>
      <c r="BH75" s="16">
        <v>133689</v>
      </c>
      <c r="BI75" s="21">
        <v>2</v>
      </c>
      <c r="BJ75" s="21">
        <v>2</v>
      </c>
      <c r="BK75" s="21">
        <v>2</v>
      </c>
      <c r="BL75" s="21">
        <v>2</v>
      </c>
      <c r="BM75" s="21">
        <v>0</v>
      </c>
      <c r="BN75" s="16">
        <v>4800</v>
      </c>
      <c r="BO75" s="16">
        <v>2431</v>
      </c>
      <c r="BP75" s="16">
        <v>15580</v>
      </c>
      <c r="BQ75" s="16">
        <v>8067</v>
      </c>
      <c r="BR75" s="16">
        <v>7614</v>
      </c>
      <c r="BS75" s="16">
        <v>12487</v>
      </c>
      <c r="BT75" s="16">
        <v>23307</v>
      </c>
      <c r="BU75" s="16">
        <v>15956</v>
      </c>
      <c r="BV75" s="16">
        <v>18111</v>
      </c>
      <c r="BW75" s="16">
        <v>20320</v>
      </c>
      <c r="BX75" s="16">
        <v>46127</v>
      </c>
      <c r="BY75" s="1">
        <v>693</v>
      </c>
      <c r="BZ75" s="16">
        <v>3806</v>
      </c>
      <c r="CA75" s="16">
        <v>12013</v>
      </c>
      <c r="CB75" s="1">
        <v>813</v>
      </c>
      <c r="CC75" s="1">
        <v>25</v>
      </c>
      <c r="CD75" s="16">
        <v>6647</v>
      </c>
      <c r="CE75" s="16">
        <v>4118</v>
      </c>
      <c r="CF75" s="16">
        <v>1826</v>
      </c>
      <c r="CG75" s="16">
        <v>7565</v>
      </c>
      <c r="CH75" s="1">
        <v>217</v>
      </c>
      <c r="CI75" s="1">
        <v>10</v>
      </c>
      <c r="CJ75" s="1">
        <v>136</v>
      </c>
      <c r="CK75" s="1">
        <v>5</v>
      </c>
      <c r="CL75" s="1">
        <v>64</v>
      </c>
      <c r="CM75" s="1">
        <v>9</v>
      </c>
      <c r="CN75" s="1">
        <v>103</v>
      </c>
      <c r="CO75" s="1">
        <v>50</v>
      </c>
      <c r="CP75" s="16">
        <v>120421</v>
      </c>
      <c r="CQ75" s="16">
        <v>26585</v>
      </c>
      <c r="CR75" s="16">
        <v>6848</v>
      </c>
      <c r="CS75" s="16">
        <v>1361</v>
      </c>
      <c r="CT75" s="16">
        <v>32703</v>
      </c>
      <c r="CU75" s="16">
        <v>6721</v>
      </c>
      <c r="CV75" s="1">
        <v>12</v>
      </c>
      <c r="CW75" s="1">
        <v>30</v>
      </c>
      <c r="CX75" s="16">
        <v>36280</v>
      </c>
      <c r="CY75" s="1">
        <v>377</v>
      </c>
      <c r="CZ75" s="16">
        <v>2058</v>
      </c>
      <c r="DA75" s="16">
        <v>28196</v>
      </c>
      <c r="DB75" s="18">
        <v>5.65</v>
      </c>
      <c r="DC75" s="1" t="s">
        <v>134</v>
      </c>
    </row>
    <row r="76" spans="1:107" ht="12.75" x14ac:dyDescent="0.2">
      <c r="A76" s="1" t="s">
        <v>251</v>
      </c>
      <c r="B76" s="1" t="s">
        <v>252</v>
      </c>
      <c r="C76" s="1" t="s">
        <v>251</v>
      </c>
      <c r="D76" s="1" t="s">
        <v>289</v>
      </c>
      <c r="E76" s="1" t="s">
        <v>290</v>
      </c>
      <c r="F76" s="1" t="s">
        <v>289</v>
      </c>
      <c r="G76" s="1">
        <v>4</v>
      </c>
      <c r="H76" s="1">
        <v>55</v>
      </c>
      <c r="I76" s="1">
        <v>16</v>
      </c>
      <c r="J76" s="16">
        <v>95519</v>
      </c>
      <c r="K76" s="17">
        <v>0.10199999999999999</v>
      </c>
      <c r="L76" s="16">
        <v>27081</v>
      </c>
      <c r="M76" s="1">
        <v>66.13</v>
      </c>
      <c r="N76" s="16">
        <v>1444</v>
      </c>
      <c r="O76" s="17">
        <v>0.84599999999999997</v>
      </c>
      <c r="P76" s="16">
        <v>3062</v>
      </c>
      <c r="Q76" s="16">
        <f t="shared" si="0"/>
        <v>32056449.50219328</v>
      </c>
      <c r="R76" s="19">
        <v>0.188</v>
      </c>
      <c r="S76" s="16" t="s">
        <v>2468</v>
      </c>
      <c r="T76" s="19">
        <v>0.85799999999999998</v>
      </c>
      <c r="U76" s="18" t="e">
        <f t="shared" si="1"/>
        <v>#VALUE!</v>
      </c>
      <c r="V76" s="1" t="str">
        <f>IF(N76&gt;'Clustering (Gov City)'!$C$4,'Clustering (Gov City)'!$B$3,IF(N76&gt;'Clustering (Gov City)'!$H$4,'Clustering (Gov City)'!$G$3,IF(N76&gt;'Clustering (Gov City)'!$M$4,'Clustering (Gov City)'!$L$3,'Clustering (Gov City)'!$Q$3)))</f>
        <v>HIGH</v>
      </c>
      <c r="W76" s="1" t="str">
        <f>IF(Q76&gt;'Clustering (Gov City)'!$C$24,'Clustering (Gov City)'!$B$23,IF(Q76&gt;'Clustering (Gov City)'!$H$24,'Clustering (Gov City)'!$G$23,IF(Q76&gt;'Clustering (Gov City)'!$M$24,'Clustering (Gov City)'!$L$23,'Clustering (Gov City)'!$Q$23)))</f>
        <v>LOW</v>
      </c>
      <c r="X76" s="20">
        <v>0.66539999999999999</v>
      </c>
      <c r="Y76" s="1" t="s">
        <v>151</v>
      </c>
      <c r="Z76" s="1">
        <v>495</v>
      </c>
      <c r="AA76" s="1">
        <v>259</v>
      </c>
      <c r="AB76" s="16">
        <v>83729</v>
      </c>
      <c r="AC76" s="16">
        <v>68770</v>
      </c>
      <c r="AD76" s="16">
        <v>95201</v>
      </c>
      <c r="AE76" s="1">
        <v>197</v>
      </c>
      <c r="AF76" s="1">
        <v>117</v>
      </c>
      <c r="AG76" s="1">
        <v>0</v>
      </c>
      <c r="AH76" s="1">
        <v>0</v>
      </c>
      <c r="AI76" s="1">
        <v>0</v>
      </c>
      <c r="AJ76" s="1">
        <v>4</v>
      </c>
      <c r="AK76" s="16">
        <v>48312</v>
      </c>
      <c r="AL76" s="16">
        <v>47207</v>
      </c>
      <c r="AM76" s="16">
        <v>50117</v>
      </c>
      <c r="AN76" s="16">
        <v>38972</v>
      </c>
      <c r="AO76" s="16">
        <v>1637</v>
      </c>
      <c r="AP76" s="16">
        <v>4793</v>
      </c>
      <c r="AQ76" s="16">
        <v>7034</v>
      </c>
      <c r="AR76" s="16">
        <v>8631</v>
      </c>
      <c r="AS76" s="16">
        <v>8505</v>
      </c>
      <c r="AT76" s="16">
        <v>8699</v>
      </c>
      <c r="AU76" s="16">
        <v>9120</v>
      </c>
      <c r="AV76" s="16">
        <v>7884</v>
      </c>
      <c r="AW76" s="16">
        <v>6819</v>
      </c>
      <c r="AX76" s="16">
        <v>7147</v>
      </c>
      <c r="AY76" s="16">
        <v>6247</v>
      </c>
      <c r="AZ76" s="16">
        <v>5808</v>
      </c>
      <c r="BA76" s="16">
        <v>5022</v>
      </c>
      <c r="BB76" s="16">
        <v>4526</v>
      </c>
      <c r="BC76" s="16">
        <v>3705</v>
      </c>
      <c r="BD76" s="16">
        <v>2663</v>
      </c>
      <c r="BE76" s="16">
        <v>1502</v>
      </c>
      <c r="BF76" s="16">
        <v>2207</v>
      </c>
      <c r="BG76" s="16">
        <v>1557</v>
      </c>
      <c r="BH76" s="16">
        <v>90847</v>
      </c>
      <c r="BI76" s="21">
        <v>2</v>
      </c>
      <c r="BJ76" s="21">
        <v>2</v>
      </c>
      <c r="BK76" s="21">
        <v>2</v>
      </c>
      <c r="BL76" s="21">
        <v>1</v>
      </c>
      <c r="BM76" s="21">
        <v>0</v>
      </c>
      <c r="BN76" s="16">
        <v>3157</v>
      </c>
      <c r="BO76" s="16">
        <v>1552</v>
      </c>
      <c r="BP76" s="16">
        <v>10316</v>
      </c>
      <c r="BQ76" s="16">
        <v>5142</v>
      </c>
      <c r="BR76" s="16">
        <v>5090</v>
      </c>
      <c r="BS76" s="16">
        <v>9132</v>
      </c>
      <c r="BT76" s="16">
        <v>20743</v>
      </c>
      <c r="BU76" s="16">
        <v>12699</v>
      </c>
      <c r="BV76" s="16">
        <v>13860</v>
      </c>
      <c r="BW76" s="16">
        <v>13790</v>
      </c>
      <c r="BX76" s="16">
        <v>23515</v>
      </c>
      <c r="BY76" s="1">
        <v>794</v>
      </c>
      <c r="BZ76" s="16">
        <v>2206</v>
      </c>
      <c r="CA76" s="16">
        <v>7421</v>
      </c>
      <c r="CB76" s="1">
        <v>476</v>
      </c>
      <c r="CC76" s="1">
        <v>15</v>
      </c>
      <c r="CD76" s="16">
        <v>1293</v>
      </c>
      <c r="CE76" s="16">
        <v>1195</v>
      </c>
      <c r="CF76" s="1">
        <v>591</v>
      </c>
      <c r="CG76" s="16">
        <v>2376</v>
      </c>
      <c r="CH76" s="1">
        <v>302</v>
      </c>
      <c r="CI76" s="1">
        <v>6</v>
      </c>
      <c r="CJ76" s="1">
        <v>50</v>
      </c>
      <c r="CK76" s="1">
        <v>1</v>
      </c>
      <c r="CL76" s="1">
        <v>22</v>
      </c>
      <c r="CM76" s="1">
        <v>6</v>
      </c>
      <c r="CN76" s="1">
        <v>64</v>
      </c>
      <c r="CO76" s="1">
        <v>182</v>
      </c>
      <c r="CP76" s="16">
        <v>89431</v>
      </c>
      <c r="CQ76" s="16">
        <v>23619</v>
      </c>
      <c r="CR76" s="16">
        <v>4967</v>
      </c>
      <c r="CS76" s="1">
        <v>697</v>
      </c>
      <c r="CT76" s="16">
        <v>19726</v>
      </c>
      <c r="CU76" s="16">
        <v>2064</v>
      </c>
      <c r="CV76" s="16">
        <v>1220</v>
      </c>
      <c r="CW76" s="1">
        <v>52</v>
      </c>
      <c r="CX76" s="16">
        <v>23243</v>
      </c>
      <c r="CY76" s="1">
        <v>314</v>
      </c>
      <c r="CZ76" s="1">
        <v>878</v>
      </c>
      <c r="DA76" s="16">
        <v>18739</v>
      </c>
      <c r="DB76" s="18">
        <v>4.0999999999999996</v>
      </c>
      <c r="DC76" s="1" t="s">
        <v>134</v>
      </c>
    </row>
    <row r="77" spans="1:107" ht="12.75" x14ac:dyDescent="0.2">
      <c r="A77" s="1" t="s">
        <v>291</v>
      </c>
      <c r="B77" s="1" t="s">
        <v>292</v>
      </c>
      <c r="C77" s="1" t="s">
        <v>291</v>
      </c>
      <c r="D77" s="1" t="s">
        <v>293</v>
      </c>
      <c r="E77" s="1" t="s">
        <v>294</v>
      </c>
      <c r="F77" s="1" t="s">
        <v>293</v>
      </c>
      <c r="G77" s="1">
        <v>15</v>
      </c>
      <c r="H77" s="1">
        <v>218</v>
      </c>
      <c r="I77" s="1">
        <v>11</v>
      </c>
      <c r="J77" s="16">
        <v>339062</v>
      </c>
      <c r="K77" s="17">
        <v>0.56999999999999995</v>
      </c>
      <c r="L77" s="16">
        <v>101912</v>
      </c>
      <c r="M77" s="18">
        <v>5259.36</v>
      </c>
      <c r="N77" s="1">
        <v>64</v>
      </c>
      <c r="O77" s="17">
        <v>0.28799999999999998</v>
      </c>
      <c r="P77" s="16">
        <v>20669</v>
      </c>
      <c r="Q77" s="16">
        <f t="shared" si="0"/>
        <v>60959352.566787198</v>
      </c>
      <c r="R77" s="19">
        <v>0.21199999999999999</v>
      </c>
      <c r="S77" s="16" t="s">
        <v>2468</v>
      </c>
      <c r="T77" s="19">
        <v>0.53600000000000003</v>
      </c>
      <c r="U77" s="18" t="e">
        <f t="shared" si="1"/>
        <v>#VALUE!</v>
      </c>
      <c r="V77" s="16" t="str">
        <f>IF(N77&gt;'Clustering (Gov City)'!$C$4,'Clustering (Gov City)'!$B$3,IF(N77&gt;'Clustering (Gov City)'!$H$4,'Clustering (Gov City)'!$G$3,IF(N77&gt;'Clustering (Gov City)'!$M$4,'Clustering (Gov City)'!$L$3,'Clustering (Gov City)'!$Q$3)))</f>
        <v>SUPER LOW</v>
      </c>
      <c r="W77" s="16" t="str">
        <f>IF(Q77&gt;'Clustering (Gov City)'!$C$24,'Clustering (Gov City)'!$B$23,IF(Q77&gt;'Clustering (Gov City)'!$H$24,'Clustering (Gov City)'!$G$23,IF(Q77&gt;'Clustering (Gov City)'!$M$24,'Clustering (Gov City)'!$L$23,'Clustering (Gov City)'!$Q$23)))</f>
        <v>HIGH</v>
      </c>
      <c r="X77" s="20">
        <v>0.47010000000000002</v>
      </c>
      <c r="Y77" s="16" t="s">
        <v>133</v>
      </c>
      <c r="Z77" s="16">
        <v>1206</v>
      </c>
      <c r="AA77" s="1">
        <v>363</v>
      </c>
      <c r="AB77" s="16">
        <v>246838</v>
      </c>
      <c r="AC77" s="16">
        <v>240005</v>
      </c>
      <c r="AD77" s="16">
        <v>322203</v>
      </c>
      <c r="AE77" s="16">
        <v>14781</v>
      </c>
      <c r="AF77" s="16">
        <v>1586</v>
      </c>
      <c r="AG77" s="1">
        <v>8</v>
      </c>
      <c r="AH77" s="1">
        <v>466</v>
      </c>
      <c r="AI77" s="1">
        <v>0</v>
      </c>
      <c r="AJ77" s="1">
        <v>18</v>
      </c>
      <c r="AK77" s="16">
        <v>172552</v>
      </c>
      <c r="AL77" s="16">
        <v>166510</v>
      </c>
      <c r="AM77" s="16">
        <v>161637</v>
      </c>
      <c r="AN77" s="16">
        <v>163414</v>
      </c>
      <c r="AO77" s="16">
        <v>4108</v>
      </c>
      <c r="AP77" s="16">
        <v>9903</v>
      </c>
      <c r="AQ77" s="16">
        <v>23757</v>
      </c>
      <c r="AR77" s="16">
        <v>32497</v>
      </c>
      <c r="AS77" s="16">
        <v>33344</v>
      </c>
      <c r="AT77" s="16">
        <v>29862</v>
      </c>
      <c r="AU77" s="16">
        <v>29461</v>
      </c>
      <c r="AV77" s="16">
        <v>27752</v>
      </c>
      <c r="AW77" s="16">
        <v>27185</v>
      </c>
      <c r="AX77" s="16">
        <v>28257</v>
      </c>
      <c r="AY77" s="16">
        <v>25713</v>
      </c>
      <c r="AZ77" s="16">
        <v>21990</v>
      </c>
      <c r="BA77" s="16">
        <v>17948</v>
      </c>
      <c r="BB77" s="16">
        <v>13995</v>
      </c>
      <c r="BC77" s="16">
        <v>11996</v>
      </c>
      <c r="BD77" s="16">
        <v>7177</v>
      </c>
      <c r="BE77" s="16">
        <v>3719</v>
      </c>
      <c r="BF77" s="16">
        <v>4409</v>
      </c>
      <c r="BG77" s="16">
        <v>5517</v>
      </c>
      <c r="BH77" s="16">
        <v>323814</v>
      </c>
      <c r="BI77" s="21">
        <v>2</v>
      </c>
      <c r="BJ77" s="21">
        <v>2</v>
      </c>
      <c r="BK77" s="21">
        <v>2</v>
      </c>
      <c r="BL77" s="21">
        <v>1</v>
      </c>
      <c r="BM77" s="21">
        <v>0</v>
      </c>
      <c r="BN77" s="16">
        <v>11103</v>
      </c>
      <c r="BO77" s="16">
        <v>5851</v>
      </c>
      <c r="BP77" s="16">
        <v>39399</v>
      </c>
      <c r="BQ77" s="16">
        <v>20215</v>
      </c>
      <c r="BR77" s="16">
        <v>18076</v>
      </c>
      <c r="BS77" s="16">
        <v>30575</v>
      </c>
      <c r="BT77" s="16">
        <v>91449</v>
      </c>
      <c r="BU77" s="16">
        <v>42014</v>
      </c>
      <c r="BV77" s="16">
        <v>75141</v>
      </c>
      <c r="BW77" s="16">
        <v>52465</v>
      </c>
      <c r="BX77" s="16">
        <v>59771</v>
      </c>
      <c r="BY77" s="16">
        <v>2498</v>
      </c>
      <c r="BZ77" s="16">
        <v>3391</v>
      </c>
      <c r="CA77" s="16">
        <v>11754</v>
      </c>
      <c r="CB77" s="1">
        <v>567</v>
      </c>
      <c r="CC77" s="1">
        <v>12</v>
      </c>
      <c r="CD77" s="16">
        <v>10976</v>
      </c>
      <c r="CE77" s="16">
        <v>9228</v>
      </c>
      <c r="CF77" s="16">
        <v>4284</v>
      </c>
      <c r="CG77" s="16">
        <v>16529</v>
      </c>
      <c r="CH77" s="1">
        <v>940</v>
      </c>
      <c r="CI77" s="1">
        <v>27</v>
      </c>
      <c r="CJ77" s="1">
        <v>786</v>
      </c>
      <c r="CK77" s="1">
        <v>44</v>
      </c>
      <c r="CL77" s="1">
        <v>293</v>
      </c>
      <c r="CM77" s="1">
        <v>58</v>
      </c>
      <c r="CN77" s="1">
        <v>806</v>
      </c>
      <c r="CO77" s="1">
        <v>460</v>
      </c>
      <c r="CP77" s="16">
        <v>294631</v>
      </c>
      <c r="CQ77" s="16">
        <v>94114</v>
      </c>
      <c r="CR77" s="16">
        <v>7268</v>
      </c>
      <c r="CS77" s="16">
        <v>2311</v>
      </c>
      <c r="CT77" s="16">
        <v>54962</v>
      </c>
      <c r="CU77" s="16">
        <v>57945</v>
      </c>
      <c r="CV77" s="1">
        <v>41</v>
      </c>
      <c r="CW77" s="1">
        <v>26</v>
      </c>
      <c r="CX77" s="16">
        <v>60032</v>
      </c>
      <c r="CY77" s="1">
        <v>721</v>
      </c>
      <c r="CZ77" s="16">
        <v>1077</v>
      </c>
      <c r="DA77" s="16">
        <v>60565</v>
      </c>
      <c r="DB77" s="18">
        <v>8.91</v>
      </c>
      <c r="DC77" s="1" t="s">
        <v>134</v>
      </c>
    </row>
    <row r="78" spans="1:107" ht="12.75" x14ac:dyDescent="0.2">
      <c r="A78" s="1" t="s">
        <v>291</v>
      </c>
      <c r="B78" s="1" t="s">
        <v>292</v>
      </c>
      <c r="C78" s="1" t="s">
        <v>291</v>
      </c>
      <c r="D78" s="1" t="s">
        <v>295</v>
      </c>
      <c r="E78" s="1" t="s">
        <v>296</v>
      </c>
      <c r="F78" s="1" t="s">
        <v>295</v>
      </c>
      <c r="G78" s="1">
        <v>14</v>
      </c>
      <c r="H78" s="1">
        <v>178</v>
      </c>
      <c r="I78" s="1">
        <v>16</v>
      </c>
      <c r="J78" s="16">
        <v>436990</v>
      </c>
      <c r="K78" s="17">
        <v>0.67200000000000004</v>
      </c>
      <c r="L78" s="16">
        <v>130442</v>
      </c>
      <c r="M78" s="18">
        <v>7723.8</v>
      </c>
      <c r="N78" s="1">
        <v>57</v>
      </c>
      <c r="O78" s="17">
        <v>0.27600000000000002</v>
      </c>
      <c r="P78" s="16">
        <v>26741</v>
      </c>
      <c r="Q78" s="16">
        <f t="shared" si="0"/>
        <v>61193619.991304144</v>
      </c>
      <c r="R78" s="19">
        <v>0.23200000000000001</v>
      </c>
      <c r="S78" s="16" t="s">
        <v>2468</v>
      </c>
      <c r="T78" s="19">
        <v>0.52</v>
      </c>
      <c r="U78" s="18" t="e">
        <f t="shared" si="1"/>
        <v>#VALUE!</v>
      </c>
      <c r="V78" s="16" t="str">
        <f>IF(N78&gt;'Clustering (Gov City)'!$C$4,'Clustering (Gov City)'!$B$3,IF(N78&gt;'Clustering (Gov City)'!$H$4,'Clustering (Gov City)'!$G$3,IF(N78&gt;'Clustering (Gov City)'!$M$4,'Clustering (Gov City)'!$L$3,'Clustering (Gov City)'!$Q$3)))</f>
        <v>SUPER LOW</v>
      </c>
      <c r="W78" s="16" t="str">
        <f>IF(Q78&gt;'Clustering (Gov City)'!$C$24,'Clustering (Gov City)'!$B$23,IF(Q78&gt;'Clustering (Gov City)'!$H$24,'Clustering (Gov City)'!$G$23,IF(Q78&gt;'Clustering (Gov City)'!$M$24,'Clustering (Gov City)'!$L$23,'Clustering (Gov City)'!$Q$23)))</f>
        <v>HIGH</v>
      </c>
      <c r="X78" s="20">
        <v>0.48480000000000001</v>
      </c>
      <c r="Y78" s="16" t="s">
        <v>133</v>
      </c>
      <c r="Z78" s="16">
        <v>1443</v>
      </c>
      <c r="AA78" s="1">
        <v>573</v>
      </c>
      <c r="AB78" s="16">
        <v>344989</v>
      </c>
      <c r="AC78" s="16">
        <v>295488</v>
      </c>
      <c r="AD78" s="16">
        <v>395675</v>
      </c>
      <c r="AE78" s="16">
        <v>33314</v>
      </c>
      <c r="AF78" s="16">
        <v>6426</v>
      </c>
      <c r="AG78" s="1">
        <v>3</v>
      </c>
      <c r="AH78" s="16">
        <v>1199</v>
      </c>
      <c r="AI78" s="1">
        <v>13</v>
      </c>
      <c r="AJ78" s="1">
        <v>360</v>
      </c>
      <c r="AK78" s="16">
        <v>224033</v>
      </c>
      <c r="AL78" s="16">
        <v>212957</v>
      </c>
      <c r="AM78" s="16">
        <v>207740</v>
      </c>
      <c r="AN78" s="16">
        <v>212522</v>
      </c>
      <c r="AO78" s="16">
        <v>5269</v>
      </c>
      <c r="AP78" s="16">
        <v>11459</v>
      </c>
      <c r="AQ78" s="16">
        <v>32333</v>
      </c>
      <c r="AR78" s="16">
        <v>47531</v>
      </c>
      <c r="AS78" s="16">
        <v>48068</v>
      </c>
      <c r="AT78" s="16">
        <v>29342</v>
      </c>
      <c r="AU78" s="16">
        <v>35903</v>
      </c>
      <c r="AV78" s="16">
        <v>35391</v>
      </c>
      <c r="AW78" s="16">
        <v>37768</v>
      </c>
      <c r="AX78" s="16">
        <v>38942</v>
      </c>
      <c r="AY78" s="16">
        <v>34430</v>
      </c>
      <c r="AZ78" s="16">
        <v>29103</v>
      </c>
      <c r="BA78" s="16">
        <v>23283</v>
      </c>
      <c r="BB78" s="16">
        <v>17740</v>
      </c>
      <c r="BC78" s="16">
        <v>12640</v>
      </c>
      <c r="BD78" s="16">
        <v>7379</v>
      </c>
      <c r="BE78" s="16">
        <v>3576</v>
      </c>
      <c r="BF78" s="16">
        <v>3561</v>
      </c>
      <c r="BG78" s="16">
        <v>7539</v>
      </c>
      <c r="BH78" s="16">
        <v>416965</v>
      </c>
      <c r="BI78" s="21">
        <v>2</v>
      </c>
      <c r="BJ78" s="21">
        <v>2</v>
      </c>
      <c r="BK78" s="21">
        <v>2</v>
      </c>
      <c r="BL78" s="21">
        <v>1</v>
      </c>
      <c r="BM78" s="21">
        <v>0</v>
      </c>
      <c r="BN78" s="16">
        <v>15685</v>
      </c>
      <c r="BO78" s="16">
        <v>8345</v>
      </c>
      <c r="BP78" s="16">
        <v>57686</v>
      </c>
      <c r="BQ78" s="16">
        <v>29123</v>
      </c>
      <c r="BR78" s="16">
        <v>19830</v>
      </c>
      <c r="BS78" s="16">
        <v>32837</v>
      </c>
      <c r="BT78" s="16">
        <v>120811</v>
      </c>
      <c r="BU78" s="16">
        <v>53426</v>
      </c>
      <c r="BV78" s="16">
        <v>100650</v>
      </c>
      <c r="BW78" s="16">
        <v>64515</v>
      </c>
      <c r="BX78" s="16">
        <v>76842</v>
      </c>
      <c r="BY78" s="16">
        <v>2677</v>
      </c>
      <c r="BZ78" s="16">
        <v>3943</v>
      </c>
      <c r="CA78" s="16">
        <v>13556</v>
      </c>
      <c r="CB78" s="1">
        <v>550</v>
      </c>
      <c r="CC78" s="1">
        <v>20</v>
      </c>
      <c r="CD78" s="16">
        <v>10303</v>
      </c>
      <c r="CE78" s="16">
        <v>10434</v>
      </c>
      <c r="CF78" s="16">
        <v>4978</v>
      </c>
      <c r="CG78" s="16">
        <v>19807</v>
      </c>
      <c r="CH78" s="16">
        <v>1390</v>
      </c>
      <c r="CI78" s="1">
        <v>66</v>
      </c>
      <c r="CJ78" s="16">
        <v>1372</v>
      </c>
      <c r="CK78" s="1">
        <v>79</v>
      </c>
      <c r="CL78" s="1">
        <v>557</v>
      </c>
      <c r="CM78" s="1">
        <v>64</v>
      </c>
      <c r="CN78" s="16">
        <v>1296</v>
      </c>
      <c r="CO78" s="1">
        <v>323</v>
      </c>
      <c r="CP78" s="16">
        <v>386321</v>
      </c>
      <c r="CQ78" s="16">
        <v>139793</v>
      </c>
      <c r="CR78" s="16">
        <v>8760</v>
      </c>
      <c r="CS78" s="16">
        <v>3924</v>
      </c>
      <c r="CT78" s="16">
        <v>74557</v>
      </c>
      <c r="CU78" s="16">
        <v>54983</v>
      </c>
      <c r="CV78" s="1">
        <v>233</v>
      </c>
      <c r="CW78" s="1">
        <v>101</v>
      </c>
      <c r="CX78" s="16">
        <v>58606</v>
      </c>
      <c r="CY78" s="16">
        <v>1386</v>
      </c>
      <c r="CZ78" s="16">
        <v>1055</v>
      </c>
      <c r="DA78" s="16">
        <v>93592</v>
      </c>
      <c r="DB78" s="18">
        <v>5.96</v>
      </c>
      <c r="DC78" s="1" t="s">
        <v>134</v>
      </c>
    </row>
    <row r="79" spans="1:107" ht="12.75" x14ac:dyDescent="0.2">
      <c r="A79" s="1" t="s">
        <v>291</v>
      </c>
      <c r="B79" s="1" t="s">
        <v>292</v>
      </c>
      <c r="C79" s="1" t="s">
        <v>291</v>
      </c>
      <c r="D79" s="1" t="s">
        <v>297</v>
      </c>
      <c r="E79" s="1" t="s">
        <v>298</v>
      </c>
      <c r="F79" s="1" t="s">
        <v>297</v>
      </c>
      <c r="G79" s="1">
        <v>20</v>
      </c>
      <c r="H79" s="1">
        <v>197</v>
      </c>
      <c r="I79" s="1">
        <v>39</v>
      </c>
      <c r="J79" s="16">
        <v>652342</v>
      </c>
      <c r="K79" s="17">
        <v>0.75800000000000001</v>
      </c>
      <c r="L79" s="16">
        <v>206996</v>
      </c>
      <c r="M79" s="18">
        <v>12614.78</v>
      </c>
      <c r="N79" s="1">
        <v>52</v>
      </c>
      <c r="O79" s="17">
        <v>0.23599999999999999</v>
      </c>
      <c r="P79" s="16">
        <v>39755</v>
      </c>
      <c r="Q79" s="16">
        <f t="shared" si="0"/>
        <v>60941959.892203778</v>
      </c>
      <c r="R79" s="19">
        <v>0.186</v>
      </c>
      <c r="S79" s="16" t="s">
        <v>2468</v>
      </c>
      <c r="T79" s="19">
        <v>0.45400000000000001</v>
      </c>
      <c r="U79" s="18" t="e">
        <f t="shared" si="1"/>
        <v>#VALUE!</v>
      </c>
      <c r="V79" s="16" t="str">
        <f>IF(N79&gt;'Clustering (Gov City)'!$C$4,'Clustering (Gov City)'!$B$3,IF(N79&gt;'Clustering (Gov City)'!$H$4,'Clustering (Gov City)'!$G$3,IF(N79&gt;'Clustering (Gov City)'!$M$4,'Clustering (Gov City)'!$L$3,'Clustering (Gov City)'!$Q$3)))</f>
        <v>SUPER LOW</v>
      </c>
      <c r="W79" s="16" t="str">
        <f>IF(Q79&gt;'Clustering (Gov City)'!$C$24,'Clustering (Gov City)'!$B$23,IF(Q79&gt;'Clustering (Gov City)'!$H$24,'Clustering (Gov City)'!$G$23,IF(Q79&gt;'Clustering (Gov City)'!$M$24,'Clustering (Gov City)'!$L$23,'Clustering (Gov City)'!$Q$23)))</f>
        <v>HIGH</v>
      </c>
      <c r="X79" s="20">
        <v>0.46460000000000001</v>
      </c>
      <c r="Y79" s="16" t="s">
        <v>133</v>
      </c>
      <c r="Z79" s="16">
        <v>2081</v>
      </c>
      <c r="AA79" s="1">
        <v>370</v>
      </c>
      <c r="AB79" s="16">
        <v>465869</v>
      </c>
      <c r="AC79" s="16">
        <v>463890</v>
      </c>
      <c r="AD79" s="16">
        <v>639120</v>
      </c>
      <c r="AE79" s="16">
        <v>8013</v>
      </c>
      <c r="AF79" s="1">
        <v>837</v>
      </c>
      <c r="AG79" s="1">
        <v>19</v>
      </c>
      <c r="AH79" s="16">
        <v>4319</v>
      </c>
      <c r="AI79" s="1">
        <v>0</v>
      </c>
      <c r="AJ79" s="1">
        <v>34</v>
      </c>
      <c r="AK79" s="16">
        <v>337437</v>
      </c>
      <c r="AL79" s="16">
        <v>314905</v>
      </c>
      <c r="AM79" s="16">
        <v>308347</v>
      </c>
      <c r="AN79" s="16">
        <v>320513</v>
      </c>
      <c r="AO79" s="16">
        <v>4581</v>
      </c>
      <c r="AP79" s="16">
        <v>18901</v>
      </c>
      <c r="AQ79" s="16">
        <v>38956</v>
      </c>
      <c r="AR79" s="16">
        <v>62790</v>
      </c>
      <c r="AS79" s="16">
        <v>66860</v>
      </c>
      <c r="AT79" s="16">
        <v>45881</v>
      </c>
      <c r="AU79" s="16">
        <v>58050</v>
      </c>
      <c r="AV79" s="16">
        <v>53534</v>
      </c>
      <c r="AW79" s="16">
        <v>54246</v>
      </c>
      <c r="AX79" s="16">
        <v>56546</v>
      </c>
      <c r="AY79" s="16">
        <v>53908</v>
      </c>
      <c r="AZ79" s="16">
        <v>46479</v>
      </c>
      <c r="BA79" s="16">
        <v>37260</v>
      </c>
      <c r="BB79" s="16">
        <v>27341</v>
      </c>
      <c r="BC79" s="16">
        <v>21560</v>
      </c>
      <c r="BD79" s="16">
        <v>13514</v>
      </c>
      <c r="BE79" s="16">
        <v>8288</v>
      </c>
      <c r="BF79" s="16">
        <v>7129</v>
      </c>
      <c r="BG79" s="16">
        <v>9535</v>
      </c>
      <c r="BH79" s="16">
        <v>629585</v>
      </c>
      <c r="BI79" s="21">
        <v>2</v>
      </c>
      <c r="BJ79" s="21">
        <v>2</v>
      </c>
      <c r="BK79" s="21">
        <v>1</v>
      </c>
      <c r="BL79" s="21">
        <v>1</v>
      </c>
      <c r="BM79" s="21">
        <v>0</v>
      </c>
      <c r="BN79" s="16">
        <v>20153</v>
      </c>
      <c r="BO79" s="16">
        <v>11229</v>
      </c>
      <c r="BP79" s="16">
        <v>76354</v>
      </c>
      <c r="BQ79" s="16">
        <v>40613</v>
      </c>
      <c r="BR79" s="16">
        <v>30823</v>
      </c>
      <c r="BS79" s="16">
        <v>52091</v>
      </c>
      <c r="BT79" s="16">
        <v>193535</v>
      </c>
      <c r="BU79" s="16">
        <v>91909</v>
      </c>
      <c r="BV79" s="16">
        <v>179413</v>
      </c>
      <c r="BW79" s="16">
        <v>82177</v>
      </c>
      <c r="BX79" s="16">
        <v>82386</v>
      </c>
      <c r="BY79" s="16">
        <v>3683</v>
      </c>
      <c r="BZ79" s="16">
        <v>4097</v>
      </c>
      <c r="CA79" s="16">
        <v>14368</v>
      </c>
      <c r="CB79" s="1">
        <v>720</v>
      </c>
      <c r="CC79" s="1">
        <v>54</v>
      </c>
      <c r="CD79" s="16">
        <v>6307</v>
      </c>
      <c r="CE79" s="16">
        <v>6797</v>
      </c>
      <c r="CF79" s="16">
        <v>2847</v>
      </c>
      <c r="CG79" s="16">
        <v>11180</v>
      </c>
      <c r="CH79" s="1">
        <v>496</v>
      </c>
      <c r="CI79" s="1">
        <v>16</v>
      </c>
      <c r="CJ79" s="1">
        <v>486</v>
      </c>
      <c r="CK79" s="1">
        <v>24</v>
      </c>
      <c r="CL79" s="1">
        <v>240</v>
      </c>
      <c r="CM79" s="1">
        <v>26</v>
      </c>
      <c r="CN79" s="1">
        <v>709</v>
      </c>
      <c r="CO79" s="1">
        <v>287</v>
      </c>
      <c r="CP79" s="16">
        <v>622927</v>
      </c>
      <c r="CQ79" s="16">
        <v>198920</v>
      </c>
      <c r="CR79" s="16">
        <v>9559</v>
      </c>
      <c r="CS79" s="16">
        <v>5945</v>
      </c>
      <c r="CT79" s="16">
        <v>88036</v>
      </c>
      <c r="CU79" s="16">
        <v>107090</v>
      </c>
      <c r="CV79" s="16">
        <v>6183</v>
      </c>
      <c r="CW79" s="1">
        <v>152</v>
      </c>
      <c r="CX79" s="16">
        <v>85030</v>
      </c>
      <c r="CY79" s="16">
        <v>1445</v>
      </c>
      <c r="CZ79" s="1">
        <v>853</v>
      </c>
      <c r="DA79" s="16">
        <v>149129</v>
      </c>
      <c r="DB79" s="18">
        <v>5.93</v>
      </c>
      <c r="DC79" s="1" t="s">
        <v>134</v>
      </c>
    </row>
    <row r="80" spans="1:107" ht="12.75" x14ac:dyDescent="0.2">
      <c r="A80" s="1" t="s">
        <v>291</v>
      </c>
      <c r="B80" s="1" t="s">
        <v>292</v>
      </c>
      <c r="C80" s="1" t="s">
        <v>291</v>
      </c>
      <c r="D80" s="1" t="s">
        <v>299</v>
      </c>
      <c r="E80" s="1" t="s">
        <v>300</v>
      </c>
      <c r="F80" s="1" t="s">
        <v>299</v>
      </c>
      <c r="G80" s="1">
        <v>12</v>
      </c>
      <c r="H80" s="1">
        <v>104</v>
      </c>
      <c r="I80" s="1">
        <v>14</v>
      </c>
      <c r="J80" s="16">
        <v>381949</v>
      </c>
      <c r="K80" s="17">
        <v>0.61</v>
      </c>
      <c r="L80" s="16">
        <v>112515</v>
      </c>
      <c r="M80" s="18">
        <v>12758.45</v>
      </c>
      <c r="N80" s="1">
        <v>30</v>
      </c>
      <c r="O80" s="17">
        <v>0.13200000000000001</v>
      </c>
      <c r="P80" s="16">
        <v>30655</v>
      </c>
      <c r="Q80" s="16">
        <f t="shared" si="0"/>
        <v>80259406.360535055</v>
      </c>
      <c r="R80" s="19">
        <v>0.2</v>
      </c>
      <c r="S80" s="16" t="s">
        <v>2468</v>
      </c>
      <c r="T80" s="19">
        <v>0.74399999999999999</v>
      </c>
      <c r="U80" s="18" t="e">
        <f t="shared" si="1"/>
        <v>#VALUE!</v>
      </c>
      <c r="V80" s="16" t="str">
        <f>IF(N80&gt;'Clustering (Gov City)'!$C$4,'Clustering (Gov City)'!$B$3,IF(N80&gt;'Clustering (Gov City)'!$H$4,'Clustering (Gov City)'!$G$3,IF(N80&gt;'Clustering (Gov City)'!$M$4,'Clustering (Gov City)'!$L$3,'Clustering (Gov City)'!$Q$3)))</f>
        <v>SUPER LOW</v>
      </c>
      <c r="W80" s="16" t="str">
        <f>IF(Q80&gt;'Clustering (Gov City)'!$C$24,'Clustering (Gov City)'!$B$23,IF(Q80&gt;'Clustering (Gov City)'!$H$24,'Clustering (Gov City)'!$G$23,IF(Q80&gt;'Clustering (Gov City)'!$M$24,'Clustering (Gov City)'!$L$23,'Clustering (Gov City)'!$Q$23)))</f>
        <v>HIGH</v>
      </c>
      <c r="X80" s="20">
        <v>0.52690000000000003</v>
      </c>
      <c r="Y80" s="16" t="s">
        <v>151</v>
      </c>
      <c r="Z80" s="16">
        <v>2104</v>
      </c>
      <c r="AA80" s="1">
        <v>256</v>
      </c>
      <c r="AB80" s="16">
        <v>316010</v>
      </c>
      <c r="AC80" s="16">
        <v>249036</v>
      </c>
      <c r="AD80" s="16">
        <v>307226</v>
      </c>
      <c r="AE80" s="16">
        <v>66546</v>
      </c>
      <c r="AF80" s="16">
        <v>5990</v>
      </c>
      <c r="AG80" s="1">
        <v>55</v>
      </c>
      <c r="AH80" s="16">
        <v>2078</v>
      </c>
      <c r="AI80" s="1">
        <v>20</v>
      </c>
      <c r="AJ80" s="1">
        <v>34</v>
      </c>
      <c r="AK80" s="16">
        <v>197113</v>
      </c>
      <c r="AL80" s="16">
        <v>184836</v>
      </c>
      <c r="AM80" s="16">
        <v>188422</v>
      </c>
      <c r="AN80" s="16">
        <v>183540</v>
      </c>
      <c r="AO80" s="16">
        <v>2588</v>
      </c>
      <c r="AP80" s="16">
        <v>7399</v>
      </c>
      <c r="AQ80" s="16">
        <v>31770</v>
      </c>
      <c r="AR80" s="16">
        <v>45011</v>
      </c>
      <c r="AS80" s="16">
        <v>44216</v>
      </c>
      <c r="AT80" s="16">
        <v>26487</v>
      </c>
      <c r="AU80" s="16">
        <v>31008</v>
      </c>
      <c r="AV80" s="16">
        <v>31064</v>
      </c>
      <c r="AW80" s="16">
        <v>33582</v>
      </c>
      <c r="AX80" s="16">
        <v>35251</v>
      </c>
      <c r="AY80" s="16">
        <v>31369</v>
      </c>
      <c r="AZ80" s="16">
        <v>24661</v>
      </c>
      <c r="BA80" s="16">
        <v>18500</v>
      </c>
      <c r="BB80" s="16">
        <v>12346</v>
      </c>
      <c r="BC80" s="16">
        <v>8404</v>
      </c>
      <c r="BD80" s="16">
        <v>4397</v>
      </c>
      <c r="BE80" s="16">
        <v>2155</v>
      </c>
      <c r="BF80" s="16">
        <v>1728</v>
      </c>
      <c r="BG80" s="16">
        <v>7556</v>
      </c>
      <c r="BH80" s="16">
        <v>362050</v>
      </c>
      <c r="BI80" s="21">
        <v>2</v>
      </c>
      <c r="BJ80" s="21">
        <v>2</v>
      </c>
      <c r="BK80" s="21">
        <v>2</v>
      </c>
      <c r="BL80" s="21">
        <v>1</v>
      </c>
      <c r="BM80" s="21">
        <v>0</v>
      </c>
      <c r="BN80" s="16">
        <v>15414</v>
      </c>
      <c r="BO80" s="16">
        <v>8085</v>
      </c>
      <c r="BP80" s="16">
        <v>54337</v>
      </c>
      <c r="BQ80" s="16">
        <v>26688</v>
      </c>
      <c r="BR80" s="16">
        <v>16740</v>
      </c>
      <c r="BS80" s="16">
        <v>30072</v>
      </c>
      <c r="BT80" s="16">
        <v>113291</v>
      </c>
      <c r="BU80" s="16">
        <v>43216</v>
      </c>
      <c r="BV80" s="16">
        <v>82078</v>
      </c>
      <c r="BW80" s="16">
        <v>50701</v>
      </c>
      <c r="BX80" s="16">
        <v>74116</v>
      </c>
      <c r="BY80" s="16">
        <v>2400</v>
      </c>
      <c r="BZ80" s="16">
        <v>3825</v>
      </c>
      <c r="CA80" s="16">
        <v>11787</v>
      </c>
      <c r="CB80" s="1">
        <v>498</v>
      </c>
      <c r="CC80" s="1">
        <v>37</v>
      </c>
      <c r="CD80" s="16">
        <v>8792</v>
      </c>
      <c r="CE80" s="16">
        <v>10480</v>
      </c>
      <c r="CF80" s="16">
        <v>4739</v>
      </c>
      <c r="CG80" s="16">
        <v>22172</v>
      </c>
      <c r="CH80" s="16">
        <v>1653</v>
      </c>
      <c r="CI80" s="1">
        <v>47</v>
      </c>
      <c r="CJ80" s="16">
        <v>1872</v>
      </c>
      <c r="CK80" s="1">
        <v>63</v>
      </c>
      <c r="CL80" s="1">
        <v>786</v>
      </c>
      <c r="CM80" s="1">
        <v>102</v>
      </c>
      <c r="CN80" s="16">
        <v>2267</v>
      </c>
      <c r="CO80" s="1">
        <v>385</v>
      </c>
      <c r="CP80" s="16">
        <v>328591</v>
      </c>
      <c r="CQ80" s="16">
        <v>116852</v>
      </c>
      <c r="CR80" s="16">
        <v>5219</v>
      </c>
      <c r="CS80" s="16">
        <v>2609</v>
      </c>
      <c r="CT80" s="16">
        <v>77851</v>
      </c>
      <c r="CU80" s="16">
        <v>35310</v>
      </c>
      <c r="CV80" s="1">
        <v>785</v>
      </c>
      <c r="CW80" s="1">
        <v>127</v>
      </c>
      <c r="CX80" s="16">
        <v>62180</v>
      </c>
      <c r="CY80" s="1">
        <v>818</v>
      </c>
      <c r="CZ80" s="1">
        <v>243</v>
      </c>
      <c r="DA80" s="16">
        <v>79955</v>
      </c>
      <c r="DB80" s="18">
        <v>9.16</v>
      </c>
      <c r="DC80" s="1" t="s">
        <v>134</v>
      </c>
    </row>
    <row r="81" spans="1:107" ht="12.75" x14ac:dyDescent="0.2">
      <c r="A81" s="1" t="s">
        <v>291</v>
      </c>
      <c r="B81" s="1" t="s">
        <v>292</v>
      </c>
      <c r="C81" s="1" t="s">
        <v>291</v>
      </c>
      <c r="D81" s="1" t="s">
        <v>301</v>
      </c>
      <c r="E81" s="1" t="s">
        <v>302</v>
      </c>
      <c r="F81" s="1" t="s">
        <v>301</v>
      </c>
      <c r="G81" s="1">
        <v>14</v>
      </c>
      <c r="H81" s="1">
        <v>122</v>
      </c>
      <c r="I81" s="1">
        <v>9</v>
      </c>
      <c r="J81" s="16">
        <v>452075</v>
      </c>
      <c r="K81" s="17">
        <v>0.68799999999999994</v>
      </c>
      <c r="L81" s="16">
        <v>127890</v>
      </c>
      <c r="M81" s="18">
        <v>8275.18</v>
      </c>
      <c r="N81" s="1">
        <v>55</v>
      </c>
      <c r="O81" s="17">
        <v>0.26</v>
      </c>
      <c r="P81" s="16">
        <v>51558</v>
      </c>
      <c r="Q81" s="16">
        <f t="shared" si="0"/>
        <v>114047447.87922359</v>
      </c>
      <c r="R81" s="19">
        <v>0.17399999999999999</v>
      </c>
      <c r="S81" s="16" t="s">
        <v>2468</v>
      </c>
      <c r="T81" s="19">
        <v>0.76400000000000001</v>
      </c>
      <c r="U81" s="18" t="e">
        <f t="shared" si="1"/>
        <v>#VALUE!</v>
      </c>
      <c r="V81" s="16" t="str">
        <f>IF(N81&gt;'Clustering (Gov City)'!$C$4,'Clustering (Gov City)'!$B$3,IF(N81&gt;'Clustering (Gov City)'!$H$4,'Clustering (Gov City)'!$G$3,IF(N81&gt;'Clustering (Gov City)'!$M$4,'Clustering (Gov City)'!$L$3,'Clustering (Gov City)'!$Q$3)))</f>
        <v>SUPER LOW</v>
      </c>
      <c r="W81" s="16" t="str">
        <f>IF(Q81&gt;'Clustering (Gov City)'!$C$24,'Clustering (Gov City)'!$B$23,IF(Q81&gt;'Clustering (Gov City)'!$H$24,'Clustering (Gov City)'!$G$23,IF(Q81&gt;'Clustering (Gov City)'!$M$24,'Clustering (Gov City)'!$L$23,'Clustering (Gov City)'!$Q$23)))</f>
        <v>SUPER HIGH</v>
      </c>
      <c r="X81" s="20">
        <v>0.59379999999999999</v>
      </c>
      <c r="Y81" s="16" t="s">
        <v>151</v>
      </c>
      <c r="Z81" s="16">
        <v>2174</v>
      </c>
      <c r="AA81" s="1">
        <v>764</v>
      </c>
      <c r="AB81" s="16">
        <v>375212</v>
      </c>
      <c r="AC81" s="16">
        <v>305584</v>
      </c>
      <c r="AD81" s="16">
        <v>370427</v>
      </c>
      <c r="AE81" s="16">
        <v>69959</v>
      </c>
      <c r="AF81" s="16">
        <v>7097</v>
      </c>
      <c r="AG81" s="1">
        <v>194</v>
      </c>
      <c r="AH81" s="16">
        <v>4160</v>
      </c>
      <c r="AI81" s="1">
        <v>113</v>
      </c>
      <c r="AJ81" s="1">
        <v>125</v>
      </c>
      <c r="AK81" s="16">
        <v>232778</v>
      </c>
      <c r="AL81" s="16">
        <v>219297</v>
      </c>
      <c r="AM81" s="16">
        <v>229314</v>
      </c>
      <c r="AN81" s="16">
        <v>210501</v>
      </c>
      <c r="AO81" s="16">
        <v>2836</v>
      </c>
      <c r="AP81" s="16">
        <v>9424</v>
      </c>
      <c r="AQ81" s="16">
        <v>34711</v>
      </c>
      <c r="AR81" s="16">
        <v>48740</v>
      </c>
      <c r="AS81" s="16">
        <v>49227</v>
      </c>
      <c r="AT81" s="16">
        <v>39423</v>
      </c>
      <c r="AU81" s="16">
        <v>40638</v>
      </c>
      <c r="AV81" s="16">
        <v>36731</v>
      </c>
      <c r="AW81" s="16">
        <v>35367</v>
      </c>
      <c r="AX81" s="16">
        <v>37080</v>
      </c>
      <c r="AY81" s="16">
        <v>35440</v>
      </c>
      <c r="AZ81" s="16">
        <v>31699</v>
      </c>
      <c r="BA81" s="16">
        <v>25225</v>
      </c>
      <c r="BB81" s="16">
        <v>16425</v>
      </c>
      <c r="BC81" s="16">
        <v>10172</v>
      </c>
      <c r="BD81" s="16">
        <v>5709</v>
      </c>
      <c r="BE81" s="16">
        <v>2888</v>
      </c>
      <c r="BF81" s="16">
        <v>2600</v>
      </c>
      <c r="BG81" s="16">
        <v>7672</v>
      </c>
      <c r="BH81" s="16">
        <v>430100</v>
      </c>
      <c r="BI81" s="21">
        <v>2</v>
      </c>
      <c r="BJ81" s="21">
        <v>2</v>
      </c>
      <c r="BK81" s="21">
        <v>2</v>
      </c>
      <c r="BL81" s="21">
        <v>1</v>
      </c>
      <c r="BM81" s="21">
        <v>0</v>
      </c>
      <c r="BN81" s="16">
        <v>15946</v>
      </c>
      <c r="BO81" s="16">
        <v>8938</v>
      </c>
      <c r="BP81" s="16">
        <v>58510</v>
      </c>
      <c r="BQ81" s="16">
        <v>30026</v>
      </c>
      <c r="BR81" s="16">
        <v>25228</v>
      </c>
      <c r="BS81" s="16">
        <v>40398</v>
      </c>
      <c r="BT81" s="16">
        <v>153734</v>
      </c>
      <c r="BU81" s="16">
        <v>46615</v>
      </c>
      <c r="BV81" s="16">
        <v>81422</v>
      </c>
      <c r="BW81" s="16">
        <v>61172</v>
      </c>
      <c r="BX81" s="16">
        <v>87985</v>
      </c>
      <c r="BY81" s="16">
        <v>2569</v>
      </c>
      <c r="BZ81" s="16">
        <v>4381</v>
      </c>
      <c r="CA81" s="16">
        <v>13754</v>
      </c>
      <c r="CB81" s="1">
        <v>405</v>
      </c>
      <c r="CC81" s="1">
        <v>38</v>
      </c>
      <c r="CD81" s="16">
        <v>4059</v>
      </c>
      <c r="CE81" s="16">
        <v>4430</v>
      </c>
      <c r="CF81" s="16">
        <v>2671</v>
      </c>
      <c r="CG81" s="16">
        <v>9884</v>
      </c>
      <c r="CH81" s="1">
        <v>642</v>
      </c>
      <c r="CI81" s="1">
        <v>13</v>
      </c>
      <c r="CJ81" s="1">
        <v>731</v>
      </c>
      <c r="CK81" s="1">
        <v>23</v>
      </c>
      <c r="CL81" s="1">
        <v>304</v>
      </c>
      <c r="CM81" s="1">
        <v>81</v>
      </c>
      <c r="CN81" s="1">
        <v>896</v>
      </c>
      <c r="CO81" s="1">
        <v>520</v>
      </c>
      <c r="CP81" s="16">
        <v>427821</v>
      </c>
      <c r="CQ81" s="16">
        <v>160473</v>
      </c>
      <c r="CR81" s="16">
        <v>7351</v>
      </c>
      <c r="CS81" s="16">
        <v>3632</v>
      </c>
      <c r="CT81" s="16">
        <v>82071</v>
      </c>
      <c r="CU81" s="16">
        <v>35217</v>
      </c>
      <c r="CV81" s="1">
        <v>475</v>
      </c>
      <c r="CW81" s="1">
        <v>158</v>
      </c>
      <c r="CX81" s="16">
        <v>64300</v>
      </c>
      <c r="CY81" s="1">
        <v>790</v>
      </c>
      <c r="CZ81" s="1">
        <v>432</v>
      </c>
      <c r="DA81" s="16">
        <v>97176</v>
      </c>
      <c r="DB81" s="18">
        <v>5.09</v>
      </c>
      <c r="DC81" s="1" t="s">
        <v>134</v>
      </c>
    </row>
    <row r="82" spans="1:107" ht="12.75" x14ac:dyDescent="0.2">
      <c r="A82" s="1" t="s">
        <v>291</v>
      </c>
      <c r="B82" s="1" t="s">
        <v>292</v>
      </c>
      <c r="C82" s="1" t="s">
        <v>291</v>
      </c>
      <c r="D82" s="1" t="s">
        <v>303</v>
      </c>
      <c r="E82" s="1" t="s">
        <v>304</v>
      </c>
      <c r="F82" s="1" t="s">
        <v>303</v>
      </c>
      <c r="G82" s="1">
        <v>21</v>
      </c>
      <c r="H82" s="1">
        <v>242</v>
      </c>
      <c r="I82" s="1">
        <v>8</v>
      </c>
      <c r="J82" s="16">
        <v>798421</v>
      </c>
      <c r="K82" s="17">
        <v>0.79200000000000004</v>
      </c>
      <c r="L82" s="16">
        <v>238080</v>
      </c>
      <c r="M82" s="18">
        <v>10983.47</v>
      </c>
      <c r="N82" s="1">
        <v>73</v>
      </c>
      <c r="O82" s="17">
        <v>0.33</v>
      </c>
      <c r="P82" s="16">
        <v>47609</v>
      </c>
      <c r="Q82" s="16">
        <f t="shared" si="0"/>
        <v>59628942.625507094</v>
      </c>
      <c r="R82" s="19">
        <v>0.154</v>
      </c>
      <c r="S82" s="16" t="s">
        <v>2468</v>
      </c>
      <c r="T82" s="19">
        <v>0.61799999999999999</v>
      </c>
      <c r="U82" s="18" t="e">
        <f t="shared" si="1"/>
        <v>#VALUE!</v>
      </c>
      <c r="V82" s="16" t="str">
        <f>IF(N82&gt;'Clustering (Gov City)'!$C$4,'Clustering (Gov City)'!$B$3,IF(N82&gt;'Clustering (Gov City)'!$H$4,'Clustering (Gov City)'!$G$3,IF(N82&gt;'Clustering (Gov City)'!$M$4,'Clustering (Gov City)'!$L$3,'Clustering (Gov City)'!$Q$3)))</f>
        <v>SUPER LOW</v>
      </c>
      <c r="W82" s="16" t="str">
        <f>IF(Q82&gt;'Clustering (Gov City)'!$C$24,'Clustering (Gov City)'!$B$23,IF(Q82&gt;'Clustering (Gov City)'!$H$24,'Clustering (Gov City)'!$G$23,IF(Q82&gt;'Clustering (Gov City)'!$M$24,'Clustering (Gov City)'!$L$23,'Clustering (Gov City)'!$Q$23)))</f>
        <v>HIGH</v>
      </c>
      <c r="X82" s="20">
        <v>0.57509999999999994</v>
      </c>
      <c r="Y82" s="16" t="s">
        <v>151</v>
      </c>
      <c r="Z82" s="16">
        <v>4031</v>
      </c>
      <c r="AA82" s="16">
        <v>1201</v>
      </c>
      <c r="AB82" s="16">
        <v>507287</v>
      </c>
      <c r="AC82" s="16">
        <v>547673</v>
      </c>
      <c r="AD82" s="16">
        <v>714243</v>
      </c>
      <c r="AE82" s="16">
        <v>75926</v>
      </c>
      <c r="AF82" s="16">
        <v>7830</v>
      </c>
      <c r="AG82" s="1">
        <v>52</v>
      </c>
      <c r="AH82" s="1">
        <v>339</v>
      </c>
      <c r="AI82" s="1">
        <v>3</v>
      </c>
      <c r="AJ82" s="1">
        <v>28</v>
      </c>
      <c r="AK82" s="16">
        <v>408003</v>
      </c>
      <c r="AL82" s="16">
        <v>390418</v>
      </c>
      <c r="AM82" s="16">
        <v>386438</v>
      </c>
      <c r="AN82" s="16">
        <v>385210</v>
      </c>
      <c r="AO82" s="16">
        <v>7503</v>
      </c>
      <c r="AP82" s="16">
        <v>19270</v>
      </c>
      <c r="AQ82" s="16">
        <v>62723</v>
      </c>
      <c r="AR82" s="16">
        <v>83010</v>
      </c>
      <c r="AS82" s="16">
        <v>82267</v>
      </c>
      <c r="AT82" s="16">
        <v>56737</v>
      </c>
      <c r="AU82" s="16">
        <v>71187</v>
      </c>
      <c r="AV82" s="16">
        <v>68760</v>
      </c>
      <c r="AW82" s="16">
        <v>66361</v>
      </c>
      <c r="AX82" s="16">
        <v>68148</v>
      </c>
      <c r="AY82" s="16">
        <v>62100</v>
      </c>
      <c r="AZ82" s="16">
        <v>53334</v>
      </c>
      <c r="BA82" s="16">
        <v>43337</v>
      </c>
      <c r="BB82" s="16">
        <v>32359</v>
      </c>
      <c r="BC82" s="16">
        <v>22529</v>
      </c>
      <c r="BD82" s="16">
        <v>12565</v>
      </c>
      <c r="BE82" s="16">
        <v>6237</v>
      </c>
      <c r="BF82" s="16">
        <v>6767</v>
      </c>
      <c r="BG82" s="16">
        <v>14335</v>
      </c>
      <c r="BH82" s="16">
        <v>758395</v>
      </c>
      <c r="BI82" s="21">
        <v>2</v>
      </c>
      <c r="BJ82" s="21">
        <v>2</v>
      </c>
      <c r="BK82" s="21">
        <v>2</v>
      </c>
      <c r="BL82" s="21">
        <v>1</v>
      </c>
      <c r="BM82" s="21">
        <v>0</v>
      </c>
      <c r="BN82" s="16">
        <v>29523</v>
      </c>
      <c r="BO82" s="16">
        <v>15038</v>
      </c>
      <c r="BP82" s="16">
        <v>99669</v>
      </c>
      <c r="BQ82" s="16">
        <v>49918</v>
      </c>
      <c r="BR82" s="16">
        <v>37258</v>
      </c>
      <c r="BS82" s="16">
        <v>64170</v>
      </c>
      <c r="BT82" s="16">
        <v>240856</v>
      </c>
      <c r="BU82" s="16">
        <v>77419</v>
      </c>
      <c r="BV82" s="16">
        <v>154574</v>
      </c>
      <c r="BW82" s="16">
        <v>126595</v>
      </c>
      <c r="BX82" s="16">
        <v>157323</v>
      </c>
      <c r="BY82" s="16">
        <v>5534</v>
      </c>
      <c r="BZ82" s="16">
        <v>8382</v>
      </c>
      <c r="CA82" s="16">
        <v>26387</v>
      </c>
      <c r="CB82" s="16">
        <v>1281</v>
      </c>
      <c r="CC82" s="1">
        <v>70</v>
      </c>
      <c r="CD82" s="16">
        <v>10052</v>
      </c>
      <c r="CE82" s="16">
        <v>10439</v>
      </c>
      <c r="CF82" s="16">
        <v>5336</v>
      </c>
      <c r="CG82" s="16">
        <v>24713</v>
      </c>
      <c r="CH82" s="16">
        <v>1295</v>
      </c>
      <c r="CI82" s="1">
        <v>46</v>
      </c>
      <c r="CJ82" s="16">
        <v>1122</v>
      </c>
      <c r="CK82" s="1">
        <v>41</v>
      </c>
      <c r="CL82" s="1">
        <v>470</v>
      </c>
      <c r="CM82" s="1">
        <v>50</v>
      </c>
      <c r="CN82" s="16">
        <v>1174</v>
      </c>
      <c r="CO82" s="1">
        <v>321</v>
      </c>
      <c r="CP82" s="16">
        <v>743362</v>
      </c>
      <c r="CQ82" s="16">
        <v>254675</v>
      </c>
      <c r="CR82" s="16">
        <v>19094</v>
      </c>
      <c r="CS82" s="16">
        <v>7126</v>
      </c>
      <c r="CT82" s="16">
        <v>152504</v>
      </c>
      <c r="CU82" s="16">
        <v>71252</v>
      </c>
      <c r="CV82" s="1">
        <v>388</v>
      </c>
      <c r="CW82" s="1">
        <v>131</v>
      </c>
      <c r="CX82" s="16">
        <v>115500</v>
      </c>
      <c r="CY82" s="16">
        <v>2010</v>
      </c>
      <c r="CZ82" s="16">
        <v>1916</v>
      </c>
      <c r="DA82" s="16">
        <v>173825</v>
      </c>
      <c r="DB82" s="18">
        <v>7.38</v>
      </c>
      <c r="DC82" s="1" t="s">
        <v>134</v>
      </c>
    </row>
    <row r="83" spans="1:107" ht="12.75" x14ac:dyDescent="0.2">
      <c r="A83" s="1" t="s">
        <v>291</v>
      </c>
      <c r="B83" s="1" t="s">
        <v>292</v>
      </c>
      <c r="C83" s="1" t="s">
        <v>291</v>
      </c>
      <c r="D83" s="1" t="s">
        <v>305</v>
      </c>
      <c r="E83" s="1" t="s">
        <v>306</v>
      </c>
      <c r="F83" s="1" t="s">
        <v>305</v>
      </c>
      <c r="G83" s="1">
        <v>16</v>
      </c>
      <c r="H83" s="1">
        <v>139</v>
      </c>
      <c r="I83" s="1">
        <v>6</v>
      </c>
      <c r="J83" s="16">
        <v>560355</v>
      </c>
      <c r="K83" s="17">
        <v>0.72</v>
      </c>
      <c r="L83" s="16">
        <v>156729</v>
      </c>
      <c r="M83" s="18">
        <v>7588.13</v>
      </c>
      <c r="N83" s="1">
        <v>74</v>
      </c>
      <c r="O83" s="17">
        <v>0.33400000000000002</v>
      </c>
      <c r="P83" s="16">
        <v>21829</v>
      </c>
      <c r="Q83" s="16">
        <f t="shared" si="0"/>
        <v>38955662.035673812</v>
      </c>
      <c r="R83" s="19">
        <v>7.8E-2</v>
      </c>
      <c r="S83" s="16" t="s">
        <v>2468</v>
      </c>
      <c r="T83" s="19">
        <v>0.36199999999999999</v>
      </c>
      <c r="U83" s="18" t="e">
        <f t="shared" si="1"/>
        <v>#VALUE!</v>
      </c>
      <c r="V83" s="16" t="str">
        <f>IF(N83&gt;'Clustering (Gov City)'!$C$4,'Clustering (Gov City)'!$B$3,IF(N83&gt;'Clustering (Gov City)'!$H$4,'Clustering (Gov City)'!$G$3,IF(N83&gt;'Clustering (Gov City)'!$M$4,'Clustering (Gov City)'!$L$3,'Clustering (Gov City)'!$Q$3)))</f>
        <v>SUPER LOW</v>
      </c>
      <c r="W83" s="16" t="str">
        <f>IF(Q83&gt;'Clustering (Gov City)'!$C$24,'Clustering (Gov City)'!$B$23,IF(Q83&gt;'Clustering (Gov City)'!$H$24,'Clustering (Gov City)'!$G$23,IF(Q83&gt;'Clustering (Gov City)'!$M$24,'Clustering (Gov City)'!$L$23,'Clustering (Gov City)'!$Q$23)))</f>
        <v>LOW</v>
      </c>
      <c r="X83" s="20">
        <v>0.44309999999999999</v>
      </c>
      <c r="Y83" s="16" t="s">
        <v>133</v>
      </c>
      <c r="Z83" s="16">
        <v>4173</v>
      </c>
      <c r="AA83" s="1">
        <v>797</v>
      </c>
      <c r="AB83" s="16">
        <v>450462</v>
      </c>
      <c r="AC83" s="16">
        <v>385730</v>
      </c>
      <c r="AD83" s="16">
        <v>471382</v>
      </c>
      <c r="AE83" s="16">
        <v>80869</v>
      </c>
      <c r="AF83" s="16">
        <v>7801</v>
      </c>
      <c r="AG83" s="1">
        <v>9</v>
      </c>
      <c r="AH83" s="1">
        <v>246</v>
      </c>
      <c r="AI83" s="1">
        <v>1</v>
      </c>
      <c r="AJ83" s="1">
        <v>47</v>
      </c>
      <c r="AK83" s="16">
        <v>285681</v>
      </c>
      <c r="AL83" s="16">
        <v>274674</v>
      </c>
      <c r="AM83" s="16">
        <v>284338</v>
      </c>
      <c r="AN83" s="16">
        <v>259052</v>
      </c>
      <c r="AO83" s="16">
        <v>4945</v>
      </c>
      <c r="AP83" s="16">
        <v>12020</v>
      </c>
      <c r="AQ83" s="16">
        <v>35567</v>
      </c>
      <c r="AR83" s="16">
        <v>58093</v>
      </c>
      <c r="AS83" s="16">
        <v>63241</v>
      </c>
      <c r="AT83" s="16">
        <v>57541</v>
      </c>
      <c r="AU83" s="16">
        <v>51318</v>
      </c>
      <c r="AV83" s="16">
        <v>44651</v>
      </c>
      <c r="AW83" s="16">
        <v>44917</v>
      </c>
      <c r="AX83" s="16">
        <v>48598</v>
      </c>
      <c r="AY83" s="16">
        <v>42800</v>
      </c>
      <c r="AZ83" s="16">
        <v>34406</v>
      </c>
      <c r="BA83" s="16">
        <v>26259</v>
      </c>
      <c r="BB83" s="16">
        <v>20208</v>
      </c>
      <c r="BC83" s="16">
        <v>14477</v>
      </c>
      <c r="BD83" s="16">
        <v>8394</v>
      </c>
      <c r="BE83" s="16">
        <v>4538</v>
      </c>
      <c r="BF83" s="16">
        <v>5347</v>
      </c>
      <c r="BG83" s="16">
        <v>8386</v>
      </c>
      <c r="BH83" s="16">
        <v>538893</v>
      </c>
      <c r="BI83" s="21">
        <v>2</v>
      </c>
      <c r="BJ83" s="21">
        <v>2</v>
      </c>
      <c r="BK83" s="21">
        <v>2</v>
      </c>
      <c r="BL83" s="21">
        <v>1</v>
      </c>
      <c r="BM83" s="21">
        <v>0</v>
      </c>
      <c r="BN83" s="16">
        <v>17710</v>
      </c>
      <c r="BO83" s="16">
        <v>9667</v>
      </c>
      <c r="BP83" s="16">
        <v>71764</v>
      </c>
      <c r="BQ83" s="16">
        <v>38395</v>
      </c>
      <c r="BR83" s="16">
        <v>35920</v>
      </c>
      <c r="BS83" s="16">
        <v>55190</v>
      </c>
      <c r="BT83" s="16">
        <v>174527</v>
      </c>
      <c r="BU83" s="16">
        <v>68191</v>
      </c>
      <c r="BV83" s="16">
        <v>130403</v>
      </c>
      <c r="BW83" s="16">
        <v>83402</v>
      </c>
      <c r="BX83" s="16">
        <v>82854</v>
      </c>
      <c r="BY83" s="16">
        <v>3011</v>
      </c>
      <c r="BZ83" s="16">
        <v>4856</v>
      </c>
      <c r="CA83" s="16">
        <v>12510</v>
      </c>
      <c r="CB83" s="1">
        <v>574</v>
      </c>
      <c r="CC83" s="1">
        <v>27</v>
      </c>
      <c r="CD83" s="16">
        <v>5704</v>
      </c>
      <c r="CE83" s="16">
        <v>6118</v>
      </c>
      <c r="CF83" s="16">
        <v>2873</v>
      </c>
      <c r="CG83" s="16">
        <v>13050</v>
      </c>
      <c r="CH83" s="1">
        <v>919</v>
      </c>
      <c r="CI83" s="1">
        <v>32</v>
      </c>
      <c r="CJ83" s="1">
        <v>883</v>
      </c>
      <c r="CK83" s="1">
        <v>51</v>
      </c>
      <c r="CL83" s="1">
        <v>395</v>
      </c>
      <c r="CM83" s="1">
        <v>191</v>
      </c>
      <c r="CN83" s="16">
        <v>1773</v>
      </c>
      <c r="CO83" s="16">
        <v>1875</v>
      </c>
      <c r="CP83" s="16">
        <v>526491</v>
      </c>
      <c r="CQ83" s="16">
        <v>200350</v>
      </c>
      <c r="CR83" s="16">
        <v>10309</v>
      </c>
      <c r="CS83" s="16">
        <v>4206</v>
      </c>
      <c r="CT83" s="16">
        <v>88129</v>
      </c>
      <c r="CU83" s="16">
        <v>70502</v>
      </c>
      <c r="CV83" s="1">
        <v>180</v>
      </c>
      <c r="CW83" s="1">
        <v>139</v>
      </c>
      <c r="CX83" s="16">
        <v>72034</v>
      </c>
      <c r="CY83" s="16">
        <v>1236</v>
      </c>
      <c r="CZ83" s="1">
        <v>665</v>
      </c>
      <c r="DA83" s="16">
        <v>112605</v>
      </c>
      <c r="DB83" s="18">
        <v>10.31</v>
      </c>
      <c r="DC83" s="1" t="s">
        <v>134</v>
      </c>
    </row>
    <row r="84" spans="1:107" ht="12.75" x14ac:dyDescent="0.2">
      <c r="A84" s="1" t="s">
        <v>291</v>
      </c>
      <c r="B84" s="1" t="s">
        <v>292</v>
      </c>
      <c r="C84" s="1" t="s">
        <v>291</v>
      </c>
      <c r="D84" s="1" t="s">
        <v>307</v>
      </c>
      <c r="E84" s="1" t="s">
        <v>308</v>
      </c>
      <c r="F84" s="1" t="s">
        <v>307</v>
      </c>
      <c r="G84" s="1">
        <v>11</v>
      </c>
      <c r="H84" s="1">
        <v>136</v>
      </c>
      <c r="I84" s="1">
        <v>19</v>
      </c>
      <c r="J84" s="16">
        <v>606179</v>
      </c>
      <c r="K84" s="17">
        <v>0.73599999999999999</v>
      </c>
      <c r="L84" s="16">
        <v>174656</v>
      </c>
      <c r="M84" s="18">
        <v>6975.41</v>
      </c>
      <c r="N84" s="1">
        <v>87</v>
      </c>
      <c r="O84" s="17">
        <v>0.38400000000000001</v>
      </c>
      <c r="P84" s="16">
        <v>80656</v>
      </c>
      <c r="Q84" s="16">
        <f t="shared" si="0"/>
        <v>133056407.43080841</v>
      </c>
      <c r="R84" s="19">
        <v>0.27</v>
      </c>
      <c r="S84" s="16" t="s">
        <v>2468</v>
      </c>
      <c r="T84" s="19">
        <v>0.69799999999999995</v>
      </c>
      <c r="U84" s="18" t="e">
        <f t="shared" si="1"/>
        <v>#VALUE!</v>
      </c>
      <c r="V84" s="16" t="str">
        <f>IF(N84&gt;'Clustering (Gov City)'!$C$4,'Clustering (Gov City)'!$B$3,IF(N84&gt;'Clustering (Gov City)'!$H$4,'Clustering (Gov City)'!$G$3,IF(N84&gt;'Clustering (Gov City)'!$M$4,'Clustering (Gov City)'!$L$3,'Clustering (Gov City)'!$Q$3)))</f>
        <v>SUPER LOW</v>
      </c>
      <c r="W84" s="16" t="str">
        <f>IF(Q84&gt;'Clustering (Gov City)'!$C$24,'Clustering (Gov City)'!$B$23,IF(Q84&gt;'Clustering (Gov City)'!$H$24,'Clustering (Gov City)'!$G$23,IF(Q84&gt;'Clustering (Gov City)'!$M$24,'Clustering (Gov City)'!$L$23,'Clustering (Gov City)'!$Q$23)))</f>
        <v>SUPER HIGH</v>
      </c>
      <c r="X84" s="20">
        <v>0.61329999999999996</v>
      </c>
      <c r="Y84" s="16" t="s">
        <v>151</v>
      </c>
      <c r="Z84" s="16">
        <v>2109</v>
      </c>
      <c r="AA84" s="1">
        <v>961</v>
      </c>
      <c r="AB84" s="16">
        <v>452147</v>
      </c>
      <c r="AC84" s="16">
        <v>416394</v>
      </c>
      <c r="AD84" s="16">
        <v>497037</v>
      </c>
      <c r="AE84" s="16">
        <v>71842</v>
      </c>
      <c r="AF84" s="16">
        <v>6736</v>
      </c>
      <c r="AG84" s="1">
        <v>33</v>
      </c>
      <c r="AH84" s="16">
        <v>30267</v>
      </c>
      <c r="AI84" s="1">
        <v>161</v>
      </c>
      <c r="AJ84" s="1">
        <v>103</v>
      </c>
      <c r="AK84" s="16">
        <v>310146</v>
      </c>
      <c r="AL84" s="16">
        <v>296033</v>
      </c>
      <c r="AM84" s="16">
        <v>303455</v>
      </c>
      <c r="AN84" s="16">
        <v>279473</v>
      </c>
      <c r="AO84" s="16">
        <v>4344</v>
      </c>
      <c r="AP84" s="16">
        <v>18907</v>
      </c>
      <c r="AQ84" s="16">
        <v>49012</v>
      </c>
      <c r="AR84" s="16">
        <v>62598</v>
      </c>
      <c r="AS84" s="16">
        <v>61785</v>
      </c>
      <c r="AT84" s="16">
        <v>47533</v>
      </c>
      <c r="AU84" s="16">
        <v>53289</v>
      </c>
      <c r="AV84" s="16">
        <v>49105</v>
      </c>
      <c r="AW84" s="16">
        <v>46981</v>
      </c>
      <c r="AX84" s="16">
        <v>49283</v>
      </c>
      <c r="AY84" s="16">
        <v>47388</v>
      </c>
      <c r="AZ84" s="16">
        <v>41088</v>
      </c>
      <c r="BA84" s="16">
        <v>32784</v>
      </c>
      <c r="BB84" s="16">
        <v>24704</v>
      </c>
      <c r="BC84" s="16">
        <v>17734</v>
      </c>
      <c r="BD84" s="16">
        <v>10981</v>
      </c>
      <c r="BE84" s="16">
        <v>5913</v>
      </c>
      <c r="BF84" s="16">
        <v>6001</v>
      </c>
      <c r="BG84" s="16">
        <v>10636</v>
      </c>
      <c r="BH84" s="16">
        <v>574591</v>
      </c>
      <c r="BI84" s="21">
        <v>2</v>
      </c>
      <c r="BJ84" s="21">
        <v>2</v>
      </c>
      <c r="BK84" s="21">
        <v>2</v>
      </c>
      <c r="BL84" s="21">
        <v>2</v>
      </c>
      <c r="BM84" s="21">
        <v>0</v>
      </c>
      <c r="BN84" s="16">
        <v>22103</v>
      </c>
      <c r="BO84" s="16">
        <v>11804</v>
      </c>
      <c r="BP84" s="16">
        <v>75208</v>
      </c>
      <c r="BQ84" s="16">
        <v>37281</v>
      </c>
      <c r="BR84" s="16">
        <v>26117</v>
      </c>
      <c r="BS84" s="16">
        <v>55149</v>
      </c>
      <c r="BT84" s="16">
        <v>159012</v>
      </c>
      <c r="BU84" s="16">
        <v>70664</v>
      </c>
      <c r="BV84" s="16">
        <v>118545</v>
      </c>
      <c r="BW84" s="16">
        <v>75180</v>
      </c>
      <c r="BX84" s="16">
        <v>143504</v>
      </c>
      <c r="BY84" s="16">
        <v>3668</v>
      </c>
      <c r="BZ84" s="16">
        <v>9803</v>
      </c>
      <c r="CA84" s="16">
        <v>24882</v>
      </c>
      <c r="CB84" s="1">
        <v>897</v>
      </c>
      <c r="CC84" s="1">
        <v>24</v>
      </c>
      <c r="CD84" s="16">
        <v>6620</v>
      </c>
      <c r="CE84" s="16">
        <v>6579</v>
      </c>
      <c r="CF84" s="16">
        <v>3286</v>
      </c>
      <c r="CG84" s="16">
        <v>15440</v>
      </c>
      <c r="CH84" s="16">
        <v>1713</v>
      </c>
      <c r="CI84" s="1">
        <v>48</v>
      </c>
      <c r="CJ84" s="16">
        <v>1804</v>
      </c>
      <c r="CK84" s="1">
        <v>88</v>
      </c>
      <c r="CL84" s="1">
        <v>617</v>
      </c>
      <c r="CM84" s="1">
        <v>75</v>
      </c>
      <c r="CN84" s="16">
        <v>1810</v>
      </c>
      <c r="CO84" s="1">
        <v>285</v>
      </c>
      <c r="CP84" s="16">
        <v>567814</v>
      </c>
      <c r="CQ84" s="16">
        <v>163942</v>
      </c>
      <c r="CR84" s="16">
        <v>8742</v>
      </c>
      <c r="CS84" s="16">
        <v>5848</v>
      </c>
      <c r="CT84" s="16">
        <v>114046</v>
      </c>
      <c r="CU84" s="16">
        <v>40771</v>
      </c>
      <c r="CV84" s="16">
        <v>4725</v>
      </c>
      <c r="CW84" s="1">
        <v>212</v>
      </c>
      <c r="CX84" s="16">
        <v>127655</v>
      </c>
      <c r="CY84" s="16">
        <v>1445</v>
      </c>
      <c r="CZ84" s="16">
        <v>2122</v>
      </c>
      <c r="DA84" s="16">
        <v>136671</v>
      </c>
      <c r="DB84" s="18">
        <v>6.4</v>
      </c>
      <c r="DC84" s="1" t="s">
        <v>134</v>
      </c>
    </row>
    <row r="85" spans="1:107" ht="12.75" x14ac:dyDescent="0.2">
      <c r="A85" s="1" t="s">
        <v>291</v>
      </c>
      <c r="B85" s="1" t="s">
        <v>292</v>
      </c>
      <c r="C85" s="1" t="s">
        <v>291</v>
      </c>
      <c r="D85" s="1" t="s">
        <v>309</v>
      </c>
      <c r="E85" s="1" t="s">
        <v>310</v>
      </c>
      <c r="F85" s="1" t="s">
        <v>309</v>
      </c>
      <c r="G85" s="1">
        <v>18</v>
      </c>
      <c r="H85" s="1">
        <v>159</v>
      </c>
      <c r="I85" s="1">
        <v>25</v>
      </c>
      <c r="J85" s="16">
        <v>648989</v>
      </c>
      <c r="K85" s="17">
        <v>0.752</v>
      </c>
      <c r="L85" s="16">
        <v>179777</v>
      </c>
      <c r="M85" s="18">
        <v>8881.59</v>
      </c>
      <c r="N85" s="1">
        <v>73</v>
      </c>
      <c r="O85" s="17">
        <v>0.33</v>
      </c>
      <c r="P85" s="16">
        <v>45705</v>
      </c>
      <c r="Q85" s="16">
        <f t="shared" si="0"/>
        <v>70424922.45631282</v>
      </c>
      <c r="R85" s="19">
        <v>0.13200000000000001</v>
      </c>
      <c r="S85" s="16" t="s">
        <v>2468</v>
      </c>
      <c r="T85" s="19">
        <v>0.372</v>
      </c>
      <c r="U85" s="18" t="e">
        <f t="shared" si="1"/>
        <v>#VALUE!</v>
      </c>
      <c r="V85" s="16" t="str">
        <f>IF(N85&gt;'Clustering (Gov City)'!$C$4,'Clustering (Gov City)'!$B$3,IF(N85&gt;'Clustering (Gov City)'!$H$4,'Clustering (Gov City)'!$G$3,IF(N85&gt;'Clustering (Gov City)'!$M$4,'Clustering (Gov City)'!$L$3,'Clustering (Gov City)'!$Q$3)))</f>
        <v>SUPER LOW</v>
      </c>
      <c r="W85" s="16" t="str">
        <f>IF(Q85&gt;'Clustering (Gov City)'!$C$24,'Clustering (Gov City)'!$B$23,IF(Q85&gt;'Clustering (Gov City)'!$H$24,'Clustering (Gov City)'!$G$23,IF(Q85&gt;'Clustering (Gov City)'!$M$24,'Clustering (Gov City)'!$L$23,'Clustering (Gov City)'!$Q$23)))</f>
        <v>HIGH</v>
      </c>
      <c r="X85" s="20">
        <v>0.45440000000000003</v>
      </c>
      <c r="Y85" s="16" t="s">
        <v>133</v>
      </c>
      <c r="Z85" s="16">
        <v>3465</v>
      </c>
      <c r="AA85" s="1">
        <v>657</v>
      </c>
      <c r="AB85" s="16">
        <v>578856</v>
      </c>
      <c r="AC85" s="16">
        <v>441166</v>
      </c>
      <c r="AD85" s="16">
        <v>569044</v>
      </c>
      <c r="AE85" s="16">
        <v>59527</v>
      </c>
      <c r="AF85" s="16">
        <v>5246</v>
      </c>
      <c r="AG85" s="1">
        <v>77</v>
      </c>
      <c r="AH85" s="16">
        <v>14856</v>
      </c>
      <c r="AI85" s="1">
        <v>139</v>
      </c>
      <c r="AJ85" s="1">
        <v>100</v>
      </c>
      <c r="AK85" s="16">
        <v>332866</v>
      </c>
      <c r="AL85" s="16">
        <v>316123</v>
      </c>
      <c r="AM85" s="16">
        <v>335965</v>
      </c>
      <c r="AN85" s="16">
        <v>293178</v>
      </c>
      <c r="AO85" s="16">
        <v>3351</v>
      </c>
      <c r="AP85" s="16">
        <v>16495</v>
      </c>
      <c r="AQ85" s="16">
        <v>44106</v>
      </c>
      <c r="AR85" s="16">
        <v>69962</v>
      </c>
      <c r="AS85" s="16">
        <v>72558</v>
      </c>
      <c r="AT85" s="16">
        <v>64431</v>
      </c>
      <c r="AU85" s="16">
        <v>59355</v>
      </c>
      <c r="AV85" s="16">
        <v>52670</v>
      </c>
      <c r="AW85" s="16">
        <v>50071</v>
      </c>
      <c r="AX85" s="16">
        <v>52276</v>
      </c>
      <c r="AY85" s="16">
        <v>47378</v>
      </c>
      <c r="AZ85" s="16">
        <v>39804</v>
      </c>
      <c r="BA85" s="16">
        <v>31954</v>
      </c>
      <c r="BB85" s="16">
        <v>24729</v>
      </c>
      <c r="BC85" s="16">
        <v>18336</v>
      </c>
      <c r="BD85" s="16">
        <v>10514</v>
      </c>
      <c r="BE85" s="16">
        <v>5443</v>
      </c>
      <c r="BF85" s="16">
        <v>5402</v>
      </c>
      <c r="BG85" s="16">
        <v>10341</v>
      </c>
      <c r="BH85" s="16">
        <v>622760</v>
      </c>
      <c r="BI85" s="21">
        <v>2</v>
      </c>
      <c r="BJ85" s="21">
        <v>2</v>
      </c>
      <c r="BK85" s="21">
        <v>2</v>
      </c>
      <c r="BL85" s="21">
        <v>1</v>
      </c>
      <c r="BM85" s="21">
        <v>0</v>
      </c>
      <c r="BN85" s="16">
        <v>22320</v>
      </c>
      <c r="BO85" s="16">
        <v>12079</v>
      </c>
      <c r="BP85" s="16">
        <v>85152</v>
      </c>
      <c r="BQ85" s="16">
        <v>43972</v>
      </c>
      <c r="BR85" s="16">
        <v>40171</v>
      </c>
      <c r="BS85" s="16">
        <v>62713</v>
      </c>
      <c r="BT85" s="16">
        <v>159792</v>
      </c>
      <c r="BU85" s="16">
        <v>89030</v>
      </c>
      <c r="BV85" s="16">
        <v>164460</v>
      </c>
      <c r="BW85" s="16">
        <v>100769</v>
      </c>
      <c r="BX85" s="16">
        <v>114515</v>
      </c>
      <c r="BY85" s="16">
        <v>2486</v>
      </c>
      <c r="BZ85" s="16">
        <v>5320</v>
      </c>
      <c r="CA85" s="16">
        <v>12246</v>
      </c>
      <c r="CB85" s="1">
        <v>343</v>
      </c>
      <c r="CC85" s="1">
        <v>28</v>
      </c>
      <c r="CD85" s="16">
        <v>11454</v>
      </c>
      <c r="CE85" s="16">
        <v>9650</v>
      </c>
      <c r="CF85" s="16">
        <v>15653</v>
      </c>
      <c r="CG85" s="16">
        <v>25704</v>
      </c>
      <c r="CH85" s="16">
        <v>2228</v>
      </c>
      <c r="CI85" s="1">
        <v>46</v>
      </c>
      <c r="CJ85" s="16">
        <v>2575</v>
      </c>
      <c r="CK85" s="1">
        <v>390</v>
      </c>
      <c r="CL85" s="16">
        <v>2220</v>
      </c>
      <c r="CM85" s="16">
        <v>1449</v>
      </c>
      <c r="CN85" s="16">
        <v>7009</v>
      </c>
      <c r="CO85" s="16">
        <v>1359</v>
      </c>
      <c r="CP85" s="16">
        <v>569252</v>
      </c>
      <c r="CQ85" s="16">
        <v>204900</v>
      </c>
      <c r="CR85" s="16">
        <v>8873</v>
      </c>
      <c r="CS85" s="16">
        <v>5859</v>
      </c>
      <c r="CT85" s="16">
        <v>97474</v>
      </c>
      <c r="CU85" s="16">
        <v>64469</v>
      </c>
      <c r="CV85" s="16">
        <v>8687</v>
      </c>
      <c r="CW85" s="1">
        <v>138</v>
      </c>
      <c r="CX85" s="16">
        <v>115828</v>
      </c>
      <c r="CY85" s="16">
        <v>1518</v>
      </c>
      <c r="CZ85" s="1">
        <v>525</v>
      </c>
      <c r="DA85" s="16">
        <v>140718</v>
      </c>
      <c r="DB85" s="18">
        <v>6.72</v>
      </c>
      <c r="DC85" s="1" t="s">
        <v>134</v>
      </c>
    </row>
    <row r="86" spans="1:107" ht="12.75" x14ac:dyDescent="0.2">
      <c r="A86" s="1" t="s">
        <v>291</v>
      </c>
      <c r="B86" s="1" t="s">
        <v>292</v>
      </c>
      <c r="C86" s="1" t="s">
        <v>291</v>
      </c>
      <c r="D86" s="1" t="s">
        <v>311</v>
      </c>
      <c r="E86" s="1" t="s">
        <v>312</v>
      </c>
      <c r="F86" s="1" t="s">
        <v>311</v>
      </c>
      <c r="G86" s="1">
        <v>9</v>
      </c>
      <c r="H86" s="1">
        <v>96</v>
      </c>
      <c r="I86" s="1">
        <v>5</v>
      </c>
      <c r="J86" s="16">
        <v>210260</v>
      </c>
      <c r="K86" s="17">
        <v>0.36</v>
      </c>
      <c r="L86" s="16">
        <v>61052</v>
      </c>
      <c r="M86" s="18">
        <v>3707.84</v>
      </c>
      <c r="N86" s="1">
        <v>57</v>
      </c>
      <c r="O86" s="17">
        <v>0.27600000000000002</v>
      </c>
      <c r="P86" s="16">
        <v>11453</v>
      </c>
      <c r="Q86" s="16">
        <f t="shared" si="0"/>
        <v>54470655.379054502</v>
      </c>
      <c r="R86" s="19">
        <v>0.252</v>
      </c>
      <c r="S86" s="16" t="s">
        <v>2468</v>
      </c>
      <c r="T86" s="19">
        <v>0.158</v>
      </c>
      <c r="U86" s="18" t="e">
        <f t="shared" si="1"/>
        <v>#VALUE!</v>
      </c>
      <c r="V86" s="1" t="str">
        <f>IF(N86&gt;'Clustering (Gov City)'!$C$4,'Clustering (Gov City)'!$B$3,IF(N86&gt;'Clustering (Gov City)'!$H$4,'Clustering (Gov City)'!$G$3,IF(N86&gt;'Clustering (Gov City)'!$M$4,'Clustering (Gov City)'!$L$3,'Clustering (Gov City)'!$Q$3)))</f>
        <v>SUPER LOW</v>
      </c>
      <c r="W86" s="1" t="str">
        <f>IF(Q86&gt;'Clustering (Gov City)'!$C$24,'Clustering (Gov City)'!$B$23,IF(Q86&gt;'Clustering (Gov City)'!$H$24,'Clustering (Gov City)'!$G$23,IF(Q86&gt;'Clustering (Gov City)'!$M$24,'Clustering (Gov City)'!$L$23,'Clustering (Gov City)'!$Q$23)))</f>
        <v>HIGH</v>
      </c>
      <c r="X86" s="20">
        <v>0.24390000000000001</v>
      </c>
      <c r="Y86" s="1" t="s">
        <v>133</v>
      </c>
      <c r="Z86" s="1">
        <v>914</v>
      </c>
      <c r="AA86" s="1">
        <v>212</v>
      </c>
      <c r="AB86" s="16">
        <v>145266</v>
      </c>
      <c r="AC86" s="16">
        <v>152631</v>
      </c>
      <c r="AD86" s="16">
        <v>178516</v>
      </c>
      <c r="AE86" s="16">
        <v>3096</v>
      </c>
      <c r="AF86" s="1">
        <v>213</v>
      </c>
      <c r="AG86" s="1">
        <v>32</v>
      </c>
      <c r="AH86" s="16">
        <v>27158</v>
      </c>
      <c r="AI86" s="16">
        <v>1059</v>
      </c>
      <c r="AJ86" s="1">
        <v>186</v>
      </c>
      <c r="AK86" s="16">
        <v>108440</v>
      </c>
      <c r="AL86" s="16">
        <v>101820</v>
      </c>
      <c r="AM86" s="16">
        <v>106452</v>
      </c>
      <c r="AN86" s="16">
        <v>93755</v>
      </c>
      <c r="AO86" s="16">
        <v>2186</v>
      </c>
      <c r="AP86" s="16">
        <v>7867</v>
      </c>
      <c r="AQ86" s="16">
        <v>15185</v>
      </c>
      <c r="AR86" s="16">
        <v>18735</v>
      </c>
      <c r="AS86" s="16">
        <v>18301</v>
      </c>
      <c r="AT86" s="16">
        <v>19292</v>
      </c>
      <c r="AU86" s="16">
        <v>18293</v>
      </c>
      <c r="AV86" s="16">
        <v>17146</v>
      </c>
      <c r="AW86" s="16">
        <v>16705</v>
      </c>
      <c r="AX86" s="16">
        <v>17278</v>
      </c>
      <c r="AY86" s="16">
        <v>15945</v>
      </c>
      <c r="AZ86" s="16">
        <v>13539</v>
      </c>
      <c r="BA86" s="16">
        <v>10840</v>
      </c>
      <c r="BB86" s="16">
        <v>9490</v>
      </c>
      <c r="BC86" s="16">
        <v>7579</v>
      </c>
      <c r="BD86" s="16">
        <v>4844</v>
      </c>
      <c r="BE86" s="16">
        <v>3180</v>
      </c>
      <c r="BF86" s="16">
        <v>3908</v>
      </c>
      <c r="BG86" s="16">
        <v>3356</v>
      </c>
      <c r="BH86" s="16">
        <v>200432</v>
      </c>
      <c r="BI86" s="21">
        <v>2</v>
      </c>
      <c r="BJ86" s="21">
        <v>2</v>
      </c>
      <c r="BK86" s="21">
        <v>2</v>
      </c>
      <c r="BL86" s="21">
        <v>1</v>
      </c>
      <c r="BM86" s="21">
        <v>0</v>
      </c>
      <c r="BN86" s="16">
        <v>6862</v>
      </c>
      <c r="BO86" s="16">
        <v>3673</v>
      </c>
      <c r="BP86" s="16">
        <v>22414</v>
      </c>
      <c r="BQ86" s="16">
        <v>10953</v>
      </c>
      <c r="BR86" s="16">
        <v>11136</v>
      </c>
      <c r="BS86" s="16">
        <v>19405</v>
      </c>
      <c r="BT86" s="16">
        <v>64998</v>
      </c>
      <c r="BU86" s="16">
        <v>24353</v>
      </c>
      <c r="BV86" s="16">
        <v>59563</v>
      </c>
      <c r="BW86" s="16">
        <v>23179</v>
      </c>
      <c r="BX86" s="16">
        <v>29833</v>
      </c>
      <c r="BY86" s="16">
        <v>1345</v>
      </c>
      <c r="BZ86" s="16">
        <v>1728</v>
      </c>
      <c r="CA86" s="16">
        <v>5085</v>
      </c>
      <c r="CB86" s="1">
        <v>163</v>
      </c>
      <c r="CC86" s="1">
        <v>13</v>
      </c>
      <c r="CD86" s="16">
        <v>3914</v>
      </c>
      <c r="CE86" s="16">
        <v>3485</v>
      </c>
      <c r="CF86" s="16">
        <v>1715</v>
      </c>
      <c r="CG86" s="16">
        <v>7750</v>
      </c>
      <c r="CH86" s="1">
        <v>627</v>
      </c>
      <c r="CI86" s="1">
        <v>13</v>
      </c>
      <c r="CJ86" s="1">
        <v>646</v>
      </c>
      <c r="CK86" s="1">
        <v>23</v>
      </c>
      <c r="CL86" s="1">
        <v>247</v>
      </c>
      <c r="CM86" s="1">
        <v>15</v>
      </c>
      <c r="CN86" s="1">
        <v>611</v>
      </c>
      <c r="CO86" s="1">
        <v>143</v>
      </c>
      <c r="CP86" s="16">
        <v>191071</v>
      </c>
      <c r="CQ86" s="16">
        <v>62562</v>
      </c>
      <c r="CR86" s="16">
        <v>3096</v>
      </c>
      <c r="CS86" s="16">
        <v>2036</v>
      </c>
      <c r="CT86" s="16">
        <v>49887</v>
      </c>
      <c r="CU86" s="16">
        <v>8988</v>
      </c>
      <c r="CV86" s="16">
        <v>2696</v>
      </c>
      <c r="CW86" s="1">
        <v>49</v>
      </c>
      <c r="CX86" s="16">
        <v>32448</v>
      </c>
      <c r="CY86" s="1">
        <v>323</v>
      </c>
      <c r="CZ86" s="1">
        <v>324</v>
      </c>
      <c r="DA86" s="16">
        <v>47851</v>
      </c>
      <c r="DB86" s="18">
        <v>25.28</v>
      </c>
      <c r="DC86" s="1" t="s">
        <v>134</v>
      </c>
    </row>
    <row r="87" spans="1:107" ht="12.75" x14ac:dyDescent="0.2">
      <c r="A87" s="1" t="s">
        <v>291</v>
      </c>
      <c r="B87" s="1" t="s">
        <v>292</v>
      </c>
      <c r="C87" s="1" t="s">
        <v>291</v>
      </c>
      <c r="D87" s="1" t="s">
        <v>313</v>
      </c>
      <c r="E87" s="1" t="s">
        <v>314</v>
      </c>
      <c r="F87" s="1" t="s">
        <v>313</v>
      </c>
      <c r="G87" s="1">
        <v>12</v>
      </c>
      <c r="H87" s="1">
        <v>0</v>
      </c>
      <c r="I87" s="1">
        <v>83</v>
      </c>
      <c r="J87" s="16">
        <v>1045039</v>
      </c>
      <c r="K87" s="17">
        <v>0.84599999999999997</v>
      </c>
      <c r="L87" s="16">
        <v>306574</v>
      </c>
      <c r="M87" s="1">
        <v>632.27</v>
      </c>
      <c r="N87" s="16">
        <v>1653</v>
      </c>
      <c r="O87" s="17">
        <v>0.85799999999999998</v>
      </c>
      <c r="P87" s="16">
        <v>61049</v>
      </c>
      <c r="Q87" s="16">
        <f t="shared" si="0"/>
        <v>58417915.50363192</v>
      </c>
      <c r="R87" s="19">
        <v>0.32200000000000001</v>
      </c>
      <c r="S87" s="16" t="s">
        <v>2468</v>
      </c>
      <c r="T87" s="19">
        <v>0.97199999999999998</v>
      </c>
      <c r="U87" s="18" t="e">
        <f t="shared" si="1"/>
        <v>#VALUE!</v>
      </c>
      <c r="V87" s="16" t="str">
        <f>IF(N87&gt;'Clustering (Gov City)'!$C$4,'Clustering (Gov City)'!$B$3,IF(N87&gt;'Clustering (Gov City)'!$H$4,'Clustering (Gov City)'!$G$3,IF(N87&gt;'Clustering (Gov City)'!$M$4,'Clustering (Gov City)'!$L$3,'Clustering (Gov City)'!$Q$3)))</f>
        <v>HIGH</v>
      </c>
      <c r="W87" s="16" t="str">
        <f>IF(Q87&gt;'Clustering (Gov City)'!$C$24,'Clustering (Gov City)'!$B$23,IF(Q87&gt;'Clustering (Gov City)'!$H$24,'Clustering (Gov City)'!$G$23,IF(Q87&gt;'Clustering (Gov City)'!$M$24,'Clustering (Gov City)'!$L$23,'Clustering (Gov City)'!$Q$23)))</f>
        <v>HIGH</v>
      </c>
      <c r="X87" s="20">
        <v>0.88380000000000003</v>
      </c>
      <c r="Y87" s="16" t="s">
        <v>172</v>
      </c>
      <c r="Z87" s="16">
        <v>2824</v>
      </c>
      <c r="AA87" s="16">
        <v>2212</v>
      </c>
      <c r="AB87" s="16">
        <v>771964</v>
      </c>
      <c r="AC87" s="16">
        <v>729490</v>
      </c>
      <c r="AD87" s="16">
        <v>883853</v>
      </c>
      <c r="AE87" s="16">
        <v>104925</v>
      </c>
      <c r="AF87" s="16">
        <v>15577</v>
      </c>
      <c r="AG87" s="1">
        <v>238</v>
      </c>
      <c r="AH87" s="16">
        <v>40344</v>
      </c>
      <c r="AI87" s="1">
        <v>31</v>
      </c>
      <c r="AJ87" s="1">
        <v>71</v>
      </c>
      <c r="AK87" s="16">
        <v>525733</v>
      </c>
      <c r="AL87" s="16">
        <v>519306</v>
      </c>
      <c r="AM87" s="16">
        <v>526165</v>
      </c>
      <c r="AN87" s="16">
        <v>478804</v>
      </c>
      <c r="AO87" s="16">
        <v>11521</v>
      </c>
      <c r="AP87" s="16">
        <v>28549</v>
      </c>
      <c r="AQ87" s="16">
        <v>80235</v>
      </c>
      <c r="AR87" s="16">
        <v>105388</v>
      </c>
      <c r="AS87" s="16">
        <v>102935</v>
      </c>
      <c r="AT87" s="16">
        <v>71079</v>
      </c>
      <c r="AU87" s="16">
        <v>85601</v>
      </c>
      <c r="AV87" s="16">
        <v>88794</v>
      </c>
      <c r="AW87" s="16">
        <v>90013</v>
      </c>
      <c r="AX87" s="16">
        <v>93145</v>
      </c>
      <c r="AY87" s="16">
        <v>83826</v>
      </c>
      <c r="AZ87" s="16">
        <v>73539</v>
      </c>
      <c r="BA87" s="16">
        <v>58334</v>
      </c>
      <c r="BB87" s="16">
        <v>44495</v>
      </c>
      <c r="BC87" s="16">
        <v>30567</v>
      </c>
      <c r="BD87" s="16">
        <v>18941</v>
      </c>
      <c r="BE87" s="16">
        <v>9011</v>
      </c>
      <c r="BF87" s="16">
        <v>9136</v>
      </c>
      <c r="BG87" s="16">
        <v>18181</v>
      </c>
      <c r="BH87" s="16">
        <v>994009</v>
      </c>
      <c r="BI87" s="21">
        <v>2</v>
      </c>
      <c r="BJ87" s="21">
        <v>2</v>
      </c>
      <c r="BK87" s="21">
        <v>2</v>
      </c>
      <c r="BL87" s="21">
        <v>1</v>
      </c>
      <c r="BM87" s="21">
        <v>0</v>
      </c>
      <c r="BN87" s="16">
        <v>37649</v>
      </c>
      <c r="BO87" s="16">
        <v>19319</v>
      </c>
      <c r="BP87" s="16">
        <v>126329</v>
      </c>
      <c r="BQ87" s="16">
        <v>62253</v>
      </c>
      <c r="BR87" s="16">
        <v>41121</v>
      </c>
      <c r="BS87" s="16">
        <v>83753</v>
      </c>
      <c r="BT87" s="16">
        <v>312817</v>
      </c>
      <c r="BU87" s="16">
        <v>93570</v>
      </c>
      <c r="BV87" s="16">
        <v>83581</v>
      </c>
      <c r="BW87" s="16">
        <v>113761</v>
      </c>
      <c r="BX87" s="16">
        <v>309783</v>
      </c>
      <c r="BY87" s="16">
        <v>9406</v>
      </c>
      <c r="BZ87" s="16">
        <v>26213</v>
      </c>
      <c r="CA87" s="16">
        <v>87030</v>
      </c>
      <c r="CB87" s="16">
        <v>8350</v>
      </c>
      <c r="CC87" s="1">
        <v>528</v>
      </c>
      <c r="CD87" s="16">
        <v>30520</v>
      </c>
      <c r="CE87" s="16">
        <v>30990</v>
      </c>
      <c r="CF87" s="16">
        <v>13382</v>
      </c>
      <c r="CG87" s="16">
        <v>66727</v>
      </c>
      <c r="CH87" s="16">
        <v>5590</v>
      </c>
      <c r="CI87" s="1">
        <v>221</v>
      </c>
      <c r="CJ87" s="16">
        <v>5780</v>
      </c>
      <c r="CK87" s="1">
        <v>217</v>
      </c>
      <c r="CL87" s="16">
        <v>2122</v>
      </c>
      <c r="CM87" s="1">
        <v>374</v>
      </c>
      <c r="CN87" s="16">
        <v>5168</v>
      </c>
      <c r="CO87" s="16">
        <v>1861</v>
      </c>
      <c r="CP87" s="16">
        <v>882087</v>
      </c>
      <c r="CQ87" s="16">
        <v>349294</v>
      </c>
      <c r="CR87" s="16">
        <v>37810</v>
      </c>
      <c r="CS87" s="16">
        <v>11487</v>
      </c>
      <c r="CT87" s="16">
        <v>283661</v>
      </c>
      <c r="CU87" s="16">
        <v>7246</v>
      </c>
      <c r="CV87" s="1">
        <v>273</v>
      </c>
      <c r="CW87" s="1">
        <v>344</v>
      </c>
      <c r="CX87" s="16">
        <v>145311</v>
      </c>
      <c r="CY87" s="16">
        <v>4727</v>
      </c>
      <c r="CZ87" s="16">
        <v>9353</v>
      </c>
      <c r="DA87" s="16">
        <v>195533</v>
      </c>
      <c r="DB87" s="18">
        <v>2.62</v>
      </c>
      <c r="DC87" s="1" t="s">
        <v>134</v>
      </c>
    </row>
    <row r="88" spans="1:107" ht="12.75" x14ac:dyDescent="0.2">
      <c r="A88" s="1" t="s">
        <v>291</v>
      </c>
      <c r="B88" s="1" t="s">
        <v>292</v>
      </c>
      <c r="C88" s="1" t="s">
        <v>291</v>
      </c>
      <c r="D88" s="1" t="s">
        <v>315</v>
      </c>
      <c r="E88" s="1" t="s">
        <v>316</v>
      </c>
      <c r="F88" s="1" t="s">
        <v>315</v>
      </c>
      <c r="G88" s="1">
        <v>7</v>
      </c>
      <c r="H88" s="1">
        <v>0</v>
      </c>
      <c r="I88" s="1">
        <v>33</v>
      </c>
      <c r="J88" s="16">
        <v>323090</v>
      </c>
      <c r="K88" s="17">
        <v>0.54800000000000004</v>
      </c>
      <c r="L88" s="16">
        <v>96000</v>
      </c>
      <c r="M88" s="18">
        <v>1623.38</v>
      </c>
      <c r="N88" s="1">
        <v>199</v>
      </c>
      <c r="O88" s="17">
        <v>0.54600000000000004</v>
      </c>
      <c r="P88" s="16">
        <v>21468</v>
      </c>
      <c r="Q88" s="16">
        <f t="shared" si="0"/>
        <v>66445881.95239716</v>
      </c>
      <c r="R88" s="19">
        <v>0.224</v>
      </c>
      <c r="S88" s="16" t="s">
        <v>2468</v>
      </c>
      <c r="T88" s="19">
        <v>0.76800000000000002</v>
      </c>
      <c r="U88" s="18" t="e">
        <f t="shared" si="1"/>
        <v>#VALUE!</v>
      </c>
      <c r="V88" s="16" t="str">
        <f>IF(N88&gt;'Clustering (Gov City)'!$C$4,'Clustering (Gov City)'!$B$3,IF(N88&gt;'Clustering (Gov City)'!$H$4,'Clustering (Gov City)'!$G$3,IF(N88&gt;'Clustering (Gov City)'!$M$4,'Clustering (Gov City)'!$L$3,'Clustering (Gov City)'!$Q$3)))</f>
        <v>SUPER LOW</v>
      </c>
      <c r="W88" s="16" t="str">
        <f>IF(Q88&gt;'Clustering (Gov City)'!$C$24,'Clustering (Gov City)'!$B$23,IF(Q88&gt;'Clustering (Gov City)'!$H$24,'Clustering (Gov City)'!$G$23,IF(Q88&gt;'Clustering (Gov City)'!$M$24,'Clustering (Gov City)'!$L$23,'Clustering (Gov City)'!$Q$23)))</f>
        <v>HIGH</v>
      </c>
      <c r="X88" s="20">
        <v>0.64639999999999997</v>
      </c>
      <c r="Y88" s="16" t="s">
        <v>151</v>
      </c>
      <c r="Z88" s="16">
        <v>1614</v>
      </c>
      <c r="AA88" s="1">
        <v>569</v>
      </c>
      <c r="AB88" s="16">
        <v>214991</v>
      </c>
      <c r="AC88" s="16">
        <v>218235</v>
      </c>
      <c r="AD88" s="16">
        <v>274272</v>
      </c>
      <c r="AE88" s="16">
        <v>35266</v>
      </c>
      <c r="AF88" s="16">
        <v>2787</v>
      </c>
      <c r="AG88" s="1">
        <v>41</v>
      </c>
      <c r="AH88" s="16">
        <v>10029</v>
      </c>
      <c r="AI88" s="1">
        <v>661</v>
      </c>
      <c r="AJ88" s="1">
        <v>34</v>
      </c>
      <c r="AK88" s="16">
        <v>166046</v>
      </c>
      <c r="AL88" s="16">
        <v>157044</v>
      </c>
      <c r="AM88" s="16">
        <v>164660</v>
      </c>
      <c r="AN88" s="16">
        <v>145545</v>
      </c>
      <c r="AO88" s="16">
        <v>3921</v>
      </c>
      <c r="AP88" s="16">
        <v>8964</v>
      </c>
      <c r="AQ88" s="16">
        <v>27477</v>
      </c>
      <c r="AR88" s="16">
        <v>34616</v>
      </c>
      <c r="AS88" s="16">
        <v>33657</v>
      </c>
      <c r="AT88" s="16">
        <v>24040</v>
      </c>
      <c r="AU88" s="16">
        <v>27967</v>
      </c>
      <c r="AV88" s="16">
        <v>27235</v>
      </c>
      <c r="AW88" s="16">
        <v>26267</v>
      </c>
      <c r="AX88" s="16">
        <v>27760</v>
      </c>
      <c r="AY88" s="16">
        <v>24879</v>
      </c>
      <c r="AZ88" s="16">
        <v>20628</v>
      </c>
      <c r="BA88" s="16">
        <v>15815</v>
      </c>
      <c r="BB88" s="16">
        <v>12373</v>
      </c>
      <c r="BC88" s="16">
        <v>9145</v>
      </c>
      <c r="BD88" s="16">
        <v>5560</v>
      </c>
      <c r="BE88" s="16">
        <v>2924</v>
      </c>
      <c r="BF88" s="16">
        <v>2747</v>
      </c>
      <c r="BG88" s="16">
        <v>6256</v>
      </c>
      <c r="BH88" s="16">
        <v>305458</v>
      </c>
      <c r="BI88" s="21">
        <v>2</v>
      </c>
      <c r="BJ88" s="21">
        <v>2</v>
      </c>
      <c r="BK88" s="21">
        <v>2</v>
      </c>
      <c r="BL88" s="21">
        <v>2</v>
      </c>
      <c r="BM88" s="21">
        <v>0</v>
      </c>
      <c r="BN88" s="16">
        <v>12830</v>
      </c>
      <c r="BO88" s="16">
        <v>6440</v>
      </c>
      <c r="BP88" s="16">
        <v>41388</v>
      </c>
      <c r="BQ88" s="16">
        <v>20359</v>
      </c>
      <c r="BR88" s="16">
        <v>14563</v>
      </c>
      <c r="BS88" s="16">
        <v>27055</v>
      </c>
      <c r="BT88" s="16">
        <v>128363</v>
      </c>
      <c r="BU88" s="16">
        <v>27628</v>
      </c>
      <c r="BV88" s="16">
        <v>44885</v>
      </c>
      <c r="BW88" s="16">
        <v>33842</v>
      </c>
      <c r="BX88" s="16">
        <v>69538</v>
      </c>
      <c r="BY88" s="16">
        <v>1619</v>
      </c>
      <c r="BZ88" s="16">
        <v>5739</v>
      </c>
      <c r="CA88" s="16">
        <v>11020</v>
      </c>
      <c r="CB88" s="1">
        <v>444</v>
      </c>
      <c r="CC88" s="1">
        <v>12</v>
      </c>
      <c r="CD88" s="16">
        <v>8480</v>
      </c>
      <c r="CE88" s="16">
        <v>8285</v>
      </c>
      <c r="CF88" s="16">
        <v>2700</v>
      </c>
      <c r="CG88" s="16">
        <v>16997</v>
      </c>
      <c r="CH88" s="16">
        <v>1084</v>
      </c>
      <c r="CI88" s="1">
        <v>55</v>
      </c>
      <c r="CJ88" s="1">
        <v>702</v>
      </c>
      <c r="CK88" s="1">
        <v>88</v>
      </c>
      <c r="CL88" s="1">
        <v>801</v>
      </c>
      <c r="CM88" s="1">
        <v>167</v>
      </c>
      <c r="CN88" s="1">
        <v>547</v>
      </c>
      <c r="CO88" s="1">
        <v>553</v>
      </c>
      <c r="CP88" s="16">
        <v>282631</v>
      </c>
      <c r="CQ88" s="16">
        <v>128243</v>
      </c>
      <c r="CR88" s="16">
        <v>7766</v>
      </c>
      <c r="CS88" s="16">
        <v>2431</v>
      </c>
      <c r="CT88" s="16">
        <v>66568</v>
      </c>
      <c r="CU88" s="16">
        <v>12825</v>
      </c>
      <c r="CV88" s="1">
        <v>629</v>
      </c>
      <c r="CW88" s="1">
        <v>91</v>
      </c>
      <c r="CX88" s="16">
        <v>31888</v>
      </c>
      <c r="CY88" s="1">
        <v>898</v>
      </c>
      <c r="CZ88" s="16">
        <v>1255</v>
      </c>
      <c r="DA88" s="16">
        <v>70496</v>
      </c>
      <c r="DB88" s="18">
        <v>3.16</v>
      </c>
      <c r="DC88" s="1" t="s">
        <v>134</v>
      </c>
    </row>
    <row r="89" spans="1:107" ht="12.75" x14ac:dyDescent="0.2">
      <c r="A89" s="1" t="s">
        <v>317</v>
      </c>
      <c r="B89" s="1" t="s">
        <v>318</v>
      </c>
      <c r="C89" s="1" t="s">
        <v>317</v>
      </c>
      <c r="D89" s="1" t="s">
        <v>319</v>
      </c>
      <c r="E89" s="1" t="s">
        <v>320</v>
      </c>
      <c r="F89" s="1" t="s">
        <v>319</v>
      </c>
      <c r="G89" s="1">
        <v>16</v>
      </c>
      <c r="H89" s="1">
        <v>285</v>
      </c>
      <c r="I89" s="1">
        <v>2</v>
      </c>
      <c r="J89" s="16">
        <v>248300</v>
      </c>
      <c r="K89" s="17">
        <v>0.432</v>
      </c>
      <c r="L89" s="16">
        <v>91900</v>
      </c>
      <c r="M89" s="18">
        <v>3355.27</v>
      </c>
      <c r="N89" s="1">
        <v>74</v>
      </c>
      <c r="O89" s="17">
        <v>0.33400000000000002</v>
      </c>
      <c r="P89" s="16">
        <v>5463</v>
      </c>
      <c r="Q89" s="16">
        <f t="shared" si="0"/>
        <v>22001610.954490535</v>
      </c>
      <c r="R89" s="19">
        <v>0.20599999999999999</v>
      </c>
      <c r="S89" s="16" t="s">
        <v>2468</v>
      </c>
      <c r="T89" s="19">
        <v>0.498</v>
      </c>
      <c r="U89" s="18" t="e">
        <f t="shared" si="1"/>
        <v>#VALUE!</v>
      </c>
      <c r="V89" s="1" t="str">
        <f>IF(N89&gt;'Clustering (Gov City)'!$C$4,'Clustering (Gov City)'!$B$3,IF(N89&gt;'Clustering (Gov City)'!$H$4,'Clustering (Gov City)'!$G$3,IF(N89&gt;'Clustering (Gov City)'!$M$4,'Clustering (Gov City)'!$L$3,'Clustering (Gov City)'!$Q$3)))</f>
        <v>SUPER LOW</v>
      </c>
      <c r="W89" s="1" t="str">
        <f>IF(Q89&gt;'Clustering (Gov City)'!$C$24,'Clustering (Gov City)'!$B$23,IF(Q89&gt;'Clustering (Gov City)'!$H$24,'Clustering (Gov City)'!$G$23,IF(Q89&gt;'Clustering (Gov City)'!$M$24,'Clustering (Gov City)'!$L$23,'Clustering (Gov City)'!$Q$23)))</f>
        <v>SUPER LOW</v>
      </c>
      <c r="X89" s="20">
        <v>0.43230000000000002</v>
      </c>
      <c r="Y89" s="1" t="s">
        <v>133</v>
      </c>
      <c r="Z89" s="1">
        <v>447</v>
      </c>
      <c r="AA89" s="1">
        <v>62</v>
      </c>
      <c r="AB89" s="16">
        <v>191125</v>
      </c>
      <c r="AC89" s="16">
        <v>184845</v>
      </c>
      <c r="AD89" s="16">
        <v>247703</v>
      </c>
      <c r="AE89" s="1">
        <v>478</v>
      </c>
      <c r="AF89" s="1">
        <v>104</v>
      </c>
      <c r="AG89" s="1">
        <v>1</v>
      </c>
      <c r="AH89" s="1">
        <v>2</v>
      </c>
      <c r="AI89" s="1">
        <v>0</v>
      </c>
      <c r="AJ89" s="1">
        <v>12</v>
      </c>
      <c r="AK89" s="16">
        <v>123960</v>
      </c>
      <c r="AL89" s="16">
        <v>124340</v>
      </c>
      <c r="AM89" s="16">
        <v>96189</v>
      </c>
      <c r="AN89" s="16">
        <v>139327</v>
      </c>
      <c r="AO89" s="16">
        <v>3049</v>
      </c>
      <c r="AP89" s="16">
        <v>9735</v>
      </c>
      <c r="AQ89" s="16">
        <v>16465</v>
      </c>
      <c r="AR89" s="16">
        <v>20355</v>
      </c>
      <c r="AS89" s="16">
        <v>20475</v>
      </c>
      <c r="AT89" s="16">
        <v>14695</v>
      </c>
      <c r="AU89" s="16">
        <v>20515</v>
      </c>
      <c r="AV89" s="16">
        <v>18378</v>
      </c>
      <c r="AW89" s="16">
        <v>17476</v>
      </c>
      <c r="AX89" s="16">
        <v>19584</v>
      </c>
      <c r="AY89" s="16">
        <v>21878</v>
      </c>
      <c r="AZ89" s="16">
        <v>19209</v>
      </c>
      <c r="BA89" s="16">
        <v>14901</v>
      </c>
      <c r="BB89" s="16">
        <v>13294</v>
      </c>
      <c r="BC89" s="16">
        <v>11721</v>
      </c>
      <c r="BD89" s="16">
        <v>8716</v>
      </c>
      <c r="BE89" s="16">
        <v>4895</v>
      </c>
      <c r="BF89" s="16">
        <v>5743</v>
      </c>
      <c r="BG89" s="16">
        <v>3885</v>
      </c>
      <c r="BH89" s="16">
        <v>237576</v>
      </c>
      <c r="BI89" s="21">
        <v>2</v>
      </c>
      <c r="BJ89" s="21">
        <v>2</v>
      </c>
      <c r="BK89" s="21">
        <v>2</v>
      </c>
      <c r="BL89" s="21">
        <v>1</v>
      </c>
      <c r="BM89" s="21">
        <v>0</v>
      </c>
      <c r="BN89" s="16">
        <v>7696</v>
      </c>
      <c r="BO89" s="16">
        <v>3893</v>
      </c>
      <c r="BP89" s="16">
        <v>24324</v>
      </c>
      <c r="BQ89" s="16">
        <v>12451</v>
      </c>
      <c r="BR89" s="16">
        <v>8654</v>
      </c>
      <c r="BS89" s="16">
        <v>19163</v>
      </c>
      <c r="BT89" s="16">
        <v>51088</v>
      </c>
      <c r="BU89" s="16">
        <v>31473</v>
      </c>
      <c r="BV89" s="16">
        <v>50127</v>
      </c>
      <c r="BW89" s="16">
        <v>41940</v>
      </c>
      <c r="BX89" s="16">
        <v>53528</v>
      </c>
      <c r="BY89" s="16">
        <v>2465</v>
      </c>
      <c r="BZ89" s="16">
        <v>3748</v>
      </c>
      <c r="CA89" s="16">
        <v>13025</v>
      </c>
      <c r="CB89" s="1">
        <v>855</v>
      </c>
      <c r="CC89" s="1">
        <v>51</v>
      </c>
      <c r="CD89" s="16">
        <v>2832</v>
      </c>
      <c r="CE89" s="16">
        <v>2390</v>
      </c>
      <c r="CF89" s="16">
        <v>1254</v>
      </c>
      <c r="CG89" s="16">
        <v>3676</v>
      </c>
      <c r="CH89" s="1">
        <v>72</v>
      </c>
      <c r="CI89" s="1">
        <v>8</v>
      </c>
      <c r="CJ89" s="1">
        <v>56</v>
      </c>
      <c r="CK89" s="1">
        <v>6</v>
      </c>
      <c r="CL89" s="1">
        <v>42</v>
      </c>
      <c r="CM89" s="1">
        <v>30</v>
      </c>
      <c r="CN89" s="1">
        <v>120</v>
      </c>
      <c r="CO89" s="1">
        <v>497</v>
      </c>
      <c r="CP89" s="16">
        <v>237317</v>
      </c>
      <c r="CQ89" s="16">
        <v>61614</v>
      </c>
      <c r="CR89" s="16">
        <v>9372</v>
      </c>
      <c r="CS89" s="1">
        <v>863</v>
      </c>
      <c r="CT89" s="16">
        <v>25607</v>
      </c>
      <c r="CU89" s="16">
        <v>84128</v>
      </c>
      <c r="CV89" s="1">
        <v>179</v>
      </c>
      <c r="CW89" s="1">
        <v>20</v>
      </c>
      <c r="CX89" s="16">
        <v>31853</v>
      </c>
      <c r="CY89" s="1">
        <v>585</v>
      </c>
      <c r="CZ89" s="16">
        <v>2203</v>
      </c>
      <c r="DA89" s="16">
        <v>31876</v>
      </c>
      <c r="DB89" s="18">
        <v>7.3</v>
      </c>
      <c r="DC89" s="1" t="s">
        <v>134</v>
      </c>
    </row>
    <row r="90" spans="1:107" ht="12.75" x14ac:dyDescent="0.2">
      <c r="A90" s="1" t="s">
        <v>317</v>
      </c>
      <c r="B90" s="1" t="s">
        <v>318</v>
      </c>
      <c r="C90" s="1" t="s">
        <v>317</v>
      </c>
      <c r="D90" s="1" t="s">
        <v>321</v>
      </c>
      <c r="E90" s="1" t="s">
        <v>322</v>
      </c>
      <c r="F90" s="1" t="s">
        <v>321</v>
      </c>
      <c r="G90" s="1">
        <v>24</v>
      </c>
      <c r="H90" s="1">
        <v>205</v>
      </c>
      <c r="I90" s="1">
        <v>10</v>
      </c>
      <c r="J90" s="16">
        <v>357315</v>
      </c>
      <c r="K90" s="17">
        <v>0.59</v>
      </c>
      <c r="L90" s="16">
        <v>115664</v>
      </c>
      <c r="M90" s="18">
        <v>7679</v>
      </c>
      <c r="N90" s="1">
        <v>47</v>
      </c>
      <c r="O90" s="17">
        <v>0.214</v>
      </c>
      <c r="P90" s="16">
        <v>8489</v>
      </c>
      <c r="Q90" s="16">
        <f t="shared" si="0"/>
        <v>23757748.765095226</v>
      </c>
      <c r="R90" s="19">
        <v>0.182</v>
      </c>
      <c r="S90" s="16" t="s">
        <v>2468</v>
      </c>
      <c r="T90" s="19">
        <v>0.54600000000000004</v>
      </c>
      <c r="U90" s="18" t="e">
        <f t="shared" si="1"/>
        <v>#VALUE!</v>
      </c>
      <c r="V90" s="1" t="str">
        <f>IF(N90&gt;'Clustering (Gov City)'!$C$4,'Clustering (Gov City)'!$B$3,IF(N90&gt;'Clustering (Gov City)'!$H$4,'Clustering (Gov City)'!$G$3,IF(N90&gt;'Clustering (Gov City)'!$M$4,'Clustering (Gov City)'!$L$3,'Clustering (Gov City)'!$Q$3)))</f>
        <v>SUPER LOW</v>
      </c>
      <c r="W90" s="1" t="str">
        <f>IF(Q90&gt;'Clustering (Gov City)'!$C$24,'Clustering (Gov City)'!$B$23,IF(Q90&gt;'Clustering (Gov City)'!$H$24,'Clustering (Gov City)'!$G$23,IF(Q90&gt;'Clustering (Gov City)'!$M$24,'Clustering (Gov City)'!$L$23,'Clustering (Gov City)'!$Q$23)))</f>
        <v>LOW</v>
      </c>
      <c r="X90" s="20">
        <v>0.45739999999999997</v>
      </c>
      <c r="Y90" s="1" t="s">
        <v>133</v>
      </c>
      <c r="Z90" s="1">
        <v>864</v>
      </c>
      <c r="AA90" s="1">
        <v>223</v>
      </c>
      <c r="AB90" s="16">
        <v>306842</v>
      </c>
      <c r="AC90" s="16">
        <v>248189</v>
      </c>
      <c r="AD90" s="16">
        <v>350043</v>
      </c>
      <c r="AE90" s="16">
        <v>5952</v>
      </c>
      <c r="AF90" s="1">
        <v>899</v>
      </c>
      <c r="AG90" s="1">
        <v>17</v>
      </c>
      <c r="AH90" s="1">
        <v>145</v>
      </c>
      <c r="AI90" s="1">
        <v>4</v>
      </c>
      <c r="AJ90" s="1">
        <v>255</v>
      </c>
      <c r="AK90" s="16">
        <v>181334</v>
      </c>
      <c r="AL90" s="16">
        <v>175981</v>
      </c>
      <c r="AM90" s="16">
        <v>157828</v>
      </c>
      <c r="AN90" s="16">
        <v>185318</v>
      </c>
      <c r="AO90" s="16">
        <v>3915</v>
      </c>
      <c r="AP90" s="16">
        <v>10254</v>
      </c>
      <c r="AQ90" s="16">
        <v>26630</v>
      </c>
      <c r="AR90" s="16">
        <v>36116</v>
      </c>
      <c r="AS90" s="16">
        <v>36268</v>
      </c>
      <c r="AT90" s="16">
        <v>24197</v>
      </c>
      <c r="AU90" s="16">
        <v>30600</v>
      </c>
      <c r="AV90" s="16">
        <v>29253</v>
      </c>
      <c r="AW90" s="16">
        <v>30160</v>
      </c>
      <c r="AX90" s="16">
        <v>31538</v>
      </c>
      <c r="AY90" s="16">
        <v>28541</v>
      </c>
      <c r="AZ90" s="16">
        <v>23773</v>
      </c>
      <c r="BA90" s="16">
        <v>18730</v>
      </c>
      <c r="BB90" s="16">
        <v>15156</v>
      </c>
      <c r="BC90" s="16">
        <v>12061</v>
      </c>
      <c r="BD90" s="16">
        <v>6754</v>
      </c>
      <c r="BE90" s="16">
        <v>3857</v>
      </c>
      <c r="BF90" s="16">
        <v>3681</v>
      </c>
      <c r="BG90" s="16">
        <v>6254</v>
      </c>
      <c r="BH90" s="16">
        <v>339839</v>
      </c>
      <c r="BI90" s="21">
        <v>2</v>
      </c>
      <c r="BJ90" s="21">
        <v>2</v>
      </c>
      <c r="BK90" s="21">
        <v>2</v>
      </c>
      <c r="BL90" s="21">
        <v>1</v>
      </c>
      <c r="BM90" s="21">
        <v>0</v>
      </c>
      <c r="BN90" s="16">
        <v>12251</v>
      </c>
      <c r="BO90" s="16">
        <v>6648</v>
      </c>
      <c r="BP90" s="16">
        <v>43335</v>
      </c>
      <c r="BQ90" s="16">
        <v>21941</v>
      </c>
      <c r="BR90" s="16">
        <v>16084</v>
      </c>
      <c r="BS90" s="16">
        <v>27239</v>
      </c>
      <c r="BT90" s="16">
        <v>93770</v>
      </c>
      <c r="BU90" s="16">
        <v>40691</v>
      </c>
      <c r="BV90" s="16">
        <v>94653</v>
      </c>
      <c r="BW90" s="16">
        <v>51525</v>
      </c>
      <c r="BX90" s="16">
        <v>57605</v>
      </c>
      <c r="BY90" s="16">
        <v>2378</v>
      </c>
      <c r="BZ90" s="16">
        <v>3981</v>
      </c>
      <c r="CA90" s="16">
        <v>12119</v>
      </c>
      <c r="CB90" s="1">
        <v>567</v>
      </c>
      <c r="CC90" s="1">
        <v>26</v>
      </c>
      <c r="CD90" s="16">
        <v>5663</v>
      </c>
      <c r="CE90" s="16">
        <v>5269</v>
      </c>
      <c r="CF90" s="16">
        <v>2416</v>
      </c>
      <c r="CG90" s="16">
        <v>8581</v>
      </c>
      <c r="CH90" s="1">
        <v>181</v>
      </c>
      <c r="CI90" s="1">
        <v>90</v>
      </c>
      <c r="CJ90" s="1">
        <v>103</v>
      </c>
      <c r="CK90" s="1">
        <v>34</v>
      </c>
      <c r="CL90" s="1">
        <v>92</v>
      </c>
      <c r="CM90" s="1">
        <v>78</v>
      </c>
      <c r="CN90" s="1">
        <v>87</v>
      </c>
      <c r="CO90" s="1">
        <v>627</v>
      </c>
      <c r="CP90" s="16">
        <v>334094</v>
      </c>
      <c r="CQ90" s="16">
        <v>95388</v>
      </c>
      <c r="CR90" s="16">
        <v>8183</v>
      </c>
      <c r="CS90" s="16">
        <v>1663</v>
      </c>
      <c r="CT90" s="16">
        <v>42526</v>
      </c>
      <c r="CU90" s="16">
        <v>74568</v>
      </c>
      <c r="CV90" s="1">
        <v>40</v>
      </c>
      <c r="CW90" s="1">
        <v>172</v>
      </c>
      <c r="CX90" s="16">
        <v>56380</v>
      </c>
      <c r="CY90" s="16">
        <v>1185</v>
      </c>
      <c r="CZ90" s="1">
        <v>911</v>
      </c>
      <c r="DA90" s="16">
        <v>76299</v>
      </c>
      <c r="DB90" s="18">
        <v>8.6300000000000008</v>
      </c>
      <c r="DC90" s="1" t="s">
        <v>134</v>
      </c>
    </row>
    <row r="91" spans="1:107" ht="12.75" x14ac:dyDescent="0.2">
      <c r="A91" s="1" t="s">
        <v>317</v>
      </c>
      <c r="B91" s="1" t="s">
        <v>318</v>
      </c>
      <c r="C91" s="1" t="s">
        <v>317</v>
      </c>
      <c r="D91" s="1" t="s">
        <v>323</v>
      </c>
      <c r="E91" s="1" t="s">
        <v>324</v>
      </c>
      <c r="F91" s="1" t="s">
        <v>323</v>
      </c>
      <c r="G91" s="1">
        <v>10</v>
      </c>
      <c r="H91" s="1">
        <v>149</v>
      </c>
      <c r="I91" s="1">
        <v>9</v>
      </c>
      <c r="J91" s="16">
        <v>279532</v>
      </c>
      <c r="K91" s="17">
        <v>0.48799999999999999</v>
      </c>
      <c r="L91" s="16">
        <v>88938</v>
      </c>
      <c r="M91" s="18">
        <v>6184</v>
      </c>
      <c r="N91" s="1">
        <v>45</v>
      </c>
      <c r="O91" s="17">
        <v>0.20200000000000001</v>
      </c>
      <c r="P91" s="16">
        <v>9369</v>
      </c>
      <c r="Q91" s="16">
        <f t="shared" si="0"/>
        <v>33516735.114405505</v>
      </c>
      <c r="R91" s="19">
        <v>0.16</v>
      </c>
      <c r="S91" s="16" t="s">
        <v>2468</v>
      </c>
      <c r="T91" s="19">
        <v>0.76200000000000001</v>
      </c>
      <c r="U91" s="18" t="e">
        <f t="shared" si="1"/>
        <v>#VALUE!</v>
      </c>
      <c r="V91" s="16" t="str">
        <f>IF(N91&gt;'Clustering (Gov City)'!$C$4,'Clustering (Gov City)'!$B$3,IF(N91&gt;'Clustering (Gov City)'!$H$4,'Clustering (Gov City)'!$G$3,IF(N91&gt;'Clustering (Gov City)'!$M$4,'Clustering (Gov City)'!$L$3,'Clustering (Gov City)'!$Q$3)))</f>
        <v>SUPER LOW</v>
      </c>
      <c r="W91" s="16" t="str">
        <f>IF(Q91&gt;'Clustering (Gov City)'!$C$24,'Clustering (Gov City)'!$B$23,IF(Q91&gt;'Clustering (Gov City)'!$H$24,'Clustering (Gov City)'!$G$23,IF(Q91&gt;'Clustering (Gov City)'!$M$24,'Clustering (Gov City)'!$L$23,'Clustering (Gov City)'!$Q$23)))</f>
        <v>LOW</v>
      </c>
      <c r="X91" s="20">
        <v>0.52549999999999997</v>
      </c>
      <c r="Y91" s="16" t="s">
        <v>151</v>
      </c>
      <c r="Z91" s="16">
        <v>1096</v>
      </c>
      <c r="AA91" s="1">
        <v>316</v>
      </c>
      <c r="AB91" s="16">
        <v>209567</v>
      </c>
      <c r="AC91" s="16">
        <v>190724</v>
      </c>
      <c r="AD91" s="16">
        <v>269385</v>
      </c>
      <c r="AE91" s="16">
        <v>8214</v>
      </c>
      <c r="AF91" s="16">
        <v>1148</v>
      </c>
      <c r="AG91" s="1">
        <v>19</v>
      </c>
      <c r="AH91" s="1">
        <v>262</v>
      </c>
      <c r="AI91" s="1">
        <v>11</v>
      </c>
      <c r="AJ91" s="1">
        <v>493</v>
      </c>
      <c r="AK91" s="16">
        <v>142293</v>
      </c>
      <c r="AL91" s="16">
        <v>137239</v>
      </c>
      <c r="AM91" s="16">
        <v>130901</v>
      </c>
      <c r="AN91" s="16">
        <v>138755</v>
      </c>
      <c r="AO91" s="16">
        <v>2642</v>
      </c>
      <c r="AP91" s="16">
        <v>7234</v>
      </c>
      <c r="AQ91" s="16">
        <v>21307</v>
      </c>
      <c r="AR91" s="16">
        <v>29228</v>
      </c>
      <c r="AS91" s="16">
        <v>29936</v>
      </c>
      <c r="AT91" s="16">
        <v>21059</v>
      </c>
      <c r="AU91" s="16">
        <v>24626</v>
      </c>
      <c r="AV91" s="16">
        <v>22849</v>
      </c>
      <c r="AW91" s="16">
        <v>23330</v>
      </c>
      <c r="AX91" s="16">
        <v>23698</v>
      </c>
      <c r="AY91" s="16">
        <v>21792</v>
      </c>
      <c r="AZ91" s="16">
        <v>17629</v>
      </c>
      <c r="BA91" s="16">
        <v>14391</v>
      </c>
      <c r="BB91" s="16">
        <v>11251</v>
      </c>
      <c r="BC91" s="16">
        <v>8232</v>
      </c>
      <c r="BD91" s="16">
        <v>4847</v>
      </c>
      <c r="BE91" s="16">
        <v>2509</v>
      </c>
      <c r="BF91" s="16">
        <v>2848</v>
      </c>
      <c r="BG91" s="16">
        <v>4910</v>
      </c>
      <c r="BH91" s="16">
        <v>266386</v>
      </c>
      <c r="BI91" s="21">
        <v>2</v>
      </c>
      <c r="BJ91" s="21">
        <v>2</v>
      </c>
      <c r="BK91" s="21">
        <v>2</v>
      </c>
      <c r="BL91" s="21">
        <v>1</v>
      </c>
      <c r="BM91" s="21">
        <v>0</v>
      </c>
      <c r="BN91" s="16">
        <v>10339</v>
      </c>
      <c r="BO91" s="16">
        <v>5595</v>
      </c>
      <c r="BP91" s="16">
        <v>35221</v>
      </c>
      <c r="BQ91" s="16">
        <v>18078</v>
      </c>
      <c r="BR91" s="16">
        <v>13060</v>
      </c>
      <c r="BS91" s="16">
        <v>23650</v>
      </c>
      <c r="BT91" s="16">
        <v>77814</v>
      </c>
      <c r="BU91" s="16">
        <v>32060</v>
      </c>
      <c r="BV91" s="16">
        <v>71008</v>
      </c>
      <c r="BW91" s="16">
        <v>37541</v>
      </c>
      <c r="BX91" s="16">
        <v>47915</v>
      </c>
      <c r="BY91" s="16">
        <v>1771</v>
      </c>
      <c r="BZ91" s="16">
        <v>2496</v>
      </c>
      <c r="CA91" s="16">
        <v>8531</v>
      </c>
      <c r="CB91" s="1">
        <v>358</v>
      </c>
      <c r="CC91" s="1">
        <v>38</v>
      </c>
      <c r="CD91" s="16">
        <v>3149</v>
      </c>
      <c r="CE91" s="16">
        <v>2842</v>
      </c>
      <c r="CF91" s="16">
        <v>1319</v>
      </c>
      <c r="CG91" s="16">
        <v>4234</v>
      </c>
      <c r="CH91" s="1">
        <v>147</v>
      </c>
      <c r="CI91" s="1">
        <v>64</v>
      </c>
      <c r="CJ91" s="1">
        <v>123</v>
      </c>
      <c r="CK91" s="1">
        <v>23</v>
      </c>
      <c r="CL91" s="1">
        <v>72</v>
      </c>
      <c r="CM91" s="1">
        <v>202</v>
      </c>
      <c r="CN91" s="1">
        <v>180</v>
      </c>
      <c r="CO91" s="1">
        <v>537</v>
      </c>
      <c r="CP91" s="16">
        <v>266640</v>
      </c>
      <c r="CQ91" s="16">
        <v>81953</v>
      </c>
      <c r="CR91" s="16">
        <v>5876</v>
      </c>
      <c r="CS91" s="16">
        <v>1571</v>
      </c>
      <c r="CT91" s="16">
        <v>39738</v>
      </c>
      <c r="CU91" s="16">
        <v>45240</v>
      </c>
      <c r="CV91" s="1">
        <v>36</v>
      </c>
      <c r="CW91" s="1">
        <v>81</v>
      </c>
      <c r="CX91" s="16">
        <v>44565</v>
      </c>
      <c r="CY91" s="1">
        <v>646</v>
      </c>
      <c r="CZ91" s="1">
        <v>377</v>
      </c>
      <c r="DA91" s="16">
        <v>59449</v>
      </c>
      <c r="DB91" s="18">
        <v>8.42</v>
      </c>
      <c r="DC91" s="1" t="s">
        <v>134</v>
      </c>
    </row>
    <row r="92" spans="1:107" ht="12.75" x14ac:dyDescent="0.2">
      <c r="A92" s="1" t="s">
        <v>317</v>
      </c>
      <c r="B92" s="1" t="s">
        <v>318</v>
      </c>
      <c r="C92" s="1" t="s">
        <v>317</v>
      </c>
      <c r="D92" s="1" t="s">
        <v>325</v>
      </c>
      <c r="E92" s="1" t="s">
        <v>326</v>
      </c>
      <c r="F92" s="1" t="s">
        <v>325</v>
      </c>
      <c r="G92" s="1">
        <v>8</v>
      </c>
      <c r="H92" s="1">
        <v>110</v>
      </c>
      <c r="I92" s="1">
        <v>14</v>
      </c>
      <c r="J92" s="16">
        <v>306619</v>
      </c>
      <c r="K92" s="17">
        <v>0.52400000000000002</v>
      </c>
      <c r="L92" s="16">
        <v>90249</v>
      </c>
      <c r="M92" s="18">
        <v>5804</v>
      </c>
      <c r="N92" s="1">
        <v>53</v>
      </c>
      <c r="O92" s="17">
        <v>0.24</v>
      </c>
      <c r="P92" s="16">
        <v>10136</v>
      </c>
      <c r="Q92" s="16">
        <f t="shared" si="0"/>
        <v>33057312.169174124</v>
      </c>
      <c r="R92" s="19">
        <v>0.104</v>
      </c>
      <c r="S92" s="16" t="s">
        <v>2468</v>
      </c>
      <c r="T92" s="19">
        <v>0.47</v>
      </c>
      <c r="U92" s="18" t="e">
        <f t="shared" si="1"/>
        <v>#VALUE!</v>
      </c>
      <c r="V92" s="16" t="str">
        <f>IF(N92&gt;'Clustering (Gov City)'!$C$4,'Clustering (Gov City)'!$B$3,IF(N92&gt;'Clustering (Gov City)'!$H$4,'Clustering (Gov City)'!$G$3,IF(N92&gt;'Clustering (Gov City)'!$M$4,'Clustering (Gov City)'!$L$3,'Clustering (Gov City)'!$Q$3)))</f>
        <v>SUPER LOW</v>
      </c>
      <c r="W92" s="16" t="str">
        <f>IF(Q92&gt;'Clustering (Gov City)'!$C$24,'Clustering (Gov City)'!$B$23,IF(Q92&gt;'Clustering (Gov City)'!$H$24,'Clustering (Gov City)'!$G$23,IF(Q92&gt;'Clustering (Gov City)'!$M$24,'Clustering (Gov City)'!$L$23,'Clustering (Gov City)'!$Q$23)))</f>
        <v>LOW</v>
      </c>
      <c r="X92" s="20">
        <v>0.41449999999999998</v>
      </c>
      <c r="Y92" s="16" t="s">
        <v>133</v>
      </c>
      <c r="Z92" s="16">
        <v>1131</v>
      </c>
      <c r="AA92" s="1">
        <v>333</v>
      </c>
      <c r="AB92" s="16">
        <v>238242</v>
      </c>
      <c r="AC92" s="16">
        <v>219334</v>
      </c>
      <c r="AD92" s="16">
        <v>298388</v>
      </c>
      <c r="AE92" s="16">
        <v>6723</v>
      </c>
      <c r="AF92" s="1">
        <v>865</v>
      </c>
      <c r="AG92" s="1">
        <v>8</v>
      </c>
      <c r="AH92" s="1">
        <v>294</v>
      </c>
      <c r="AI92" s="1">
        <v>12</v>
      </c>
      <c r="AJ92" s="1">
        <v>329</v>
      </c>
      <c r="AK92" s="16">
        <v>157413</v>
      </c>
      <c r="AL92" s="16">
        <v>149206</v>
      </c>
      <c r="AM92" s="16">
        <v>144788</v>
      </c>
      <c r="AN92" s="16">
        <v>149018</v>
      </c>
      <c r="AO92" s="16">
        <v>3264</v>
      </c>
      <c r="AP92" s="16">
        <v>9549</v>
      </c>
      <c r="AQ92" s="16">
        <v>21369</v>
      </c>
      <c r="AR92" s="16">
        <v>27896</v>
      </c>
      <c r="AS92" s="16">
        <v>29451</v>
      </c>
      <c r="AT92" s="16">
        <v>29018</v>
      </c>
      <c r="AU92" s="16">
        <v>26265</v>
      </c>
      <c r="AV92" s="16">
        <v>23855</v>
      </c>
      <c r="AW92" s="16">
        <v>25599</v>
      </c>
      <c r="AX92" s="16">
        <v>26566</v>
      </c>
      <c r="AY92" s="16">
        <v>24136</v>
      </c>
      <c r="AZ92" s="16">
        <v>20359</v>
      </c>
      <c r="BA92" s="16">
        <v>16715</v>
      </c>
      <c r="BB92" s="16">
        <v>13117</v>
      </c>
      <c r="BC92" s="16">
        <v>9686</v>
      </c>
      <c r="BD92" s="16">
        <v>6144</v>
      </c>
      <c r="BE92" s="16">
        <v>3127</v>
      </c>
      <c r="BF92" s="16">
        <v>3316</v>
      </c>
      <c r="BG92" s="16">
        <v>4831</v>
      </c>
      <c r="BH92" s="16">
        <v>292849</v>
      </c>
      <c r="BI92" s="21">
        <v>2</v>
      </c>
      <c r="BJ92" s="21">
        <v>2</v>
      </c>
      <c r="BK92" s="21">
        <v>2</v>
      </c>
      <c r="BL92" s="21">
        <v>1</v>
      </c>
      <c r="BM92" s="21">
        <v>0</v>
      </c>
      <c r="BN92" s="16">
        <v>9886</v>
      </c>
      <c r="BO92" s="16">
        <v>5133</v>
      </c>
      <c r="BP92" s="16">
        <v>34004</v>
      </c>
      <c r="BQ92" s="16">
        <v>17853</v>
      </c>
      <c r="BR92" s="16">
        <v>17511</v>
      </c>
      <c r="BS92" s="16">
        <v>28053</v>
      </c>
      <c r="BT92" s="16">
        <v>70779</v>
      </c>
      <c r="BU92" s="16">
        <v>44188</v>
      </c>
      <c r="BV92" s="16">
        <v>78460</v>
      </c>
      <c r="BW92" s="16">
        <v>45385</v>
      </c>
      <c r="BX92" s="16">
        <v>51888</v>
      </c>
      <c r="BY92" s="16">
        <v>1993</v>
      </c>
      <c r="BZ92" s="16">
        <v>2812</v>
      </c>
      <c r="CA92" s="16">
        <v>10604</v>
      </c>
      <c r="CB92" s="1">
        <v>462</v>
      </c>
      <c r="CC92" s="1">
        <v>48</v>
      </c>
      <c r="CD92" s="16">
        <v>3594</v>
      </c>
      <c r="CE92" s="16">
        <v>3117</v>
      </c>
      <c r="CF92" s="16">
        <v>1560</v>
      </c>
      <c r="CG92" s="16">
        <v>4805</v>
      </c>
      <c r="CH92" s="1">
        <v>132</v>
      </c>
      <c r="CI92" s="1">
        <v>15</v>
      </c>
      <c r="CJ92" s="1">
        <v>106</v>
      </c>
      <c r="CK92" s="1">
        <v>30</v>
      </c>
      <c r="CL92" s="1">
        <v>82</v>
      </c>
      <c r="CM92" s="1">
        <v>146</v>
      </c>
      <c r="CN92" s="1">
        <v>327</v>
      </c>
      <c r="CO92" s="1">
        <v>779</v>
      </c>
      <c r="CP92" s="16">
        <v>291926</v>
      </c>
      <c r="CQ92" s="16">
        <v>79463</v>
      </c>
      <c r="CR92" s="16">
        <v>6694</v>
      </c>
      <c r="CS92" s="16">
        <v>1532</v>
      </c>
      <c r="CT92" s="16">
        <v>38060</v>
      </c>
      <c r="CU92" s="16">
        <v>57174</v>
      </c>
      <c r="CV92" s="1">
        <v>118</v>
      </c>
      <c r="CW92" s="1">
        <v>86</v>
      </c>
      <c r="CX92" s="16">
        <v>56255</v>
      </c>
      <c r="CY92" s="1">
        <v>672</v>
      </c>
      <c r="CZ92" s="1">
        <v>821</v>
      </c>
      <c r="DA92" s="16">
        <v>65744</v>
      </c>
      <c r="DB92" s="18">
        <v>9.65</v>
      </c>
      <c r="DC92" s="1" t="s">
        <v>134</v>
      </c>
    </row>
    <row r="93" spans="1:107" ht="12.75" x14ac:dyDescent="0.2">
      <c r="A93" s="1" t="s">
        <v>317</v>
      </c>
      <c r="B93" s="1" t="s">
        <v>318</v>
      </c>
      <c r="C93" s="1" t="s">
        <v>317</v>
      </c>
      <c r="D93" s="1" t="s">
        <v>327</v>
      </c>
      <c r="E93" s="1" t="s">
        <v>328</v>
      </c>
      <c r="F93" s="1" t="s">
        <v>327</v>
      </c>
      <c r="G93" s="1">
        <v>11</v>
      </c>
      <c r="H93" s="1">
        <v>150</v>
      </c>
      <c r="I93" s="1">
        <v>5</v>
      </c>
      <c r="J93" s="16">
        <v>397351</v>
      </c>
      <c r="K93" s="17">
        <v>0.622</v>
      </c>
      <c r="L93" s="16">
        <v>130971</v>
      </c>
      <c r="M93" s="18">
        <v>5326</v>
      </c>
      <c r="N93" s="1">
        <v>75</v>
      </c>
      <c r="O93" s="17">
        <v>0.33800000000000002</v>
      </c>
      <c r="P93" s="16">
        <v>13956</v>
      </c>
      <c r="Q93" s="16">
        <f t="shared" si="0"/>
        <v>35122599.414623342</v>
      </c>
      <c r="R93" s="19">
        <v>7.8E-2</v>
      </c>
      <c r="S93" s="16" t="s">
        <v>2468</v>
      </c>
      <c r="T93" s="19">
        <v>0.28199999999999997</v>
      </c>
      <c r="U93" s="18" t="e">
        <f t="shared" si="1"/>
        <v>#VALUE!</v>
      </c>
      <c r="V93" s="16" t="str">
        <f>IF(N93&gt;'Clustering (Gov City)'!$C$4,'Clustering (Gov City)'!$B$3,IF(N93&gt;'Clustering (Gov City)'!$H$4,'Clustering (Gov City)'!$G$3,IF(N93&gt;'Clustering (Gov City)'!$M$4,'Clustering (Gov City)'!$L$3,'Clustering (Gov City)'!$Q$3)))</f>
        <v>SUPER LOW</v>
      </c>
      <c r="W93" s="16" t="str">
        <f>IF(Q93&gt;'Clustering (Gov City)'!$C$24,'Clustering (Gov City)'!$B$23,IF(Q93&gt;'Clustering (Gov City)'!$H$24,'Clustering (Gov City)'!$G$23,IF(Q93&gt;'Clustering (Gov City)'!$M$24,'Clustering (Gov City)'!$L$23,'Clustering (Gov City)'!$Q$23)))</f>
        <v>LOW</v>
      </c>
      <c r="X93" s="20">
        <v>0.38379999999999997</v>
      </c>
      <c r="Y93" s="16" t="s">
        <v>133</v>
      </c>
      <c r="Z93" s="16">
        <v>2042</v>
      </c>
      <c r="AA93" s="1">
        <v>190</v>
      </c>
      <c r="AB93" s="16">
        <v>334178</v>
      </c>
      <c r="AC93" s="16">
        <v>281724</v>
      </c>
      <c r="AD93" s="16">
        <v>374943</v>
      </c>
      <c r="AE93" s="16">
        <v>18829</v>
      </c>
      <c r="AF93" s="16">
        <v>1949</v>
      </c>
      <c r="AG93" s="1">
        <v>170</v>
      </c>
      <c r="AH93" s="16">
        <v>1407</v>
      </c>
      <c r="AI93" s="1">
        <v>46</v>
      </c>
      <c r="AJ93" s="1">
        <v>7</v>
      </c>
      <c r="AK93" s="16">
        <v>204879</v>
      </c>
      <c r="AL93" s="16">
        <v>192472</v>
      </c>
      <c r="AM93" s="16">
        <v>177379</v>
      </c>
      <c r="AN93" s="16">
        <v>206221</v>
      </c>
      <c r="AO93" s="16">
        <v>2931</v>
      </c>
      <c r="AP93" s="16">
        <v>10820</v>
      </c>
      <c r="AQ93" s="16">
        <v>31384</v>
      </c>
      <c r="AR93" s="16">
        <v>37079</v>
      </c>
      <c r="AS93" s="16">
        <v>37163</v>
      </c>
      <c r="AT93" s="16">
        <v>25027</v>
      </c>
      <c r="AU93" s="16">
        <v>34453</v>
      </c>
      <c r="AV93" s="16">
        <v>32515</v>
      </c>
      <c r="AW93" s="16">
        <v>34086</v>
      </c>
      <c r="AX93" s="16">
        <v>36893</v>
      </c>
      <c r="AY93" s="16">
        <v>33999</v>
      </c>
      <c r="AZ93" s="16">
        <v>28420</v>
      </c>
      <c r="BA93" s="16">
        <v>22910</v>
      </c>
      <c r="BB93" s="16">
        <v>17133</v>
      </c>
      <c r="BC93" s="16">
        <v>11785</v>
      </c>
      <c r="BD93" s="16">
        <v>7151</v>
      </c>
      <c r="BE93" s="16">
        <v>3772</v>
      </c>
      <c r="BF93" s="16">
        <v>3581</v>
      </c>
      <c r="BG93" s="16">
        <v>7299</v>
      </c>
      <c r="BH93" s="16">
        <v>375890</v>
      </c>
      <c r="BI93" s="21">
        <v>2</v>
      </c>
      <c r="BJ93" s="21">
        <v>2</v>
      </c>
      <c r="BK93" s="21">
        <v>2</v>
      </c>
      <c r="BL93" s="21">
        <v>2</v>
      </c>
      <c r="BM93" s="21">
        <v>0</v>
      </c>
      <c r="BN93" s="16">
        <v>13614</v>
      </c>
      <c r="BO93" s="16">
        <v>7283</v>
      </c>
      <c r="BP93" s="16">
        <v>44560</v>
      </c>
      <c r="BQ93" s="16">
        <v>22539</v>
      </c>
      <c r="BR93" s="16">
        <v>14220</v>
      </c>
      <c r="BS93" s="16">
        <v>32096</v>
      </c>
      <c r="BT93" s="16">
        <v>82393</v>
      </c>
      <c r="BU93" s="16">
        <v>40858</v>
      </c>
      <c r="BV93" s="16">
        <v>102736</v>
      </c>
      <c r="BW93" s="16">
        <v>68421</v>
      </c>
      <c r="BX93" s="16">
        <v>85670</v>
      </c>
      <c r="BY93" s="16">
        <v>1429</v>
      </c>
      <c r="BZ93" s="16">
        <v>3376</v>
      </c>
      <c r="CA93" s="16">
        <v>11916</v>
      </c>
      <c r="CB93" s="1">
        <v>498</v>
      </c>
      <c r="CC93" s="1">
        <v>54</v>
      </c>
      <c r="CD93" s="16">
        <v>11179</v>
      </c>
      <c r="CE93" s="16">
        <v>8635</v>
      </c>
      <c r="CF93" s="16">
        <v>4213</v>
      </c>
      <c r="CG93" s="16">
        <v>16147</v>
      </c>
      <c r="CH93" s="1">
        <v>661</v>
      </c>
      <c r="CI93" s="1">
        <v>25</v>
      </c>
      <c r="CJ93" s="1">
        <v>612</v>
      </c>
      <c r="CK93" s="1">
        <v>31</v>
      </c>
      <c r="CL93" s="1">
        <v>237</v>
      </c>
      <c r="CM93" s="1">
        <v>223</v>
      </c>
      <c r="CN93" s="1">
        <v>843</v>
      </c>
      <c r="CO93" s="1">
        <v>848</v>
      </c>
      <c r="CP93" s="16">
        <v>353697</v>
      </c>
      <c r="CQ93" s="16">
        <v>85326</v>
      </c>
      <c r="CR93" s="16">
        <v>6155</v>
      </c>
      <c r="CS93" s="16">
        <v>2181</v>
      </c>
      <c r="CT93" s="16">
        <v>78638</v>
      </c>
      <c r="CU93" s="16">
        <v>51461</v>
      </c>
      <c r="CV93" s="1">
        <v>206</v>
      </c>
      <c r="CW93" s="1">
        <v>69</v>
      </c>
      <c r="CX93" s="16">
        <v>77721</v>
      </c>
      <c r="CY93" s="1">
        <v>753</v>
      </c>
      <c r="CZ93" s="1">
        <v>542</v>
      </c>
      <c r="DA93" s="16">
        <v>94299</v>
      </c>
      <c r="DB93" s="18">
        <v>3.83</v>
      </c>
      <c r="DC93" s="1" t="s">
        <v>134</v>
      </c>
    </row>
    <row r="94" spans="1:107" ht="12.75" x14ac:dyDescent="0.2">
      <c r="A94" s="1" t="s">
        <v>317</v>
      </c>
      <c r="B94" s="1" t="s">
        <v>318</v>
      </c>
      <c r="C94" s="1" t="s">
        <v>317</v>
      </c>
      <c r="D94" s="1" t="s">
        <v>329</v>
      </c>
      <c r="E94" s="1" t="s">
        <v>330</v>
      </c>
      <c r="F94" s="1" t="s">
        <v>329</v>
      </c>
      <c r="G94" s="1">
        <v>11</v>
      </c>
      <c r="H94" s="1">
        <v>73</v>
      </c>
      <c r="I94" s="1">
        <v>20</v>
      </c>
      <c r="J94" s="16">
        <v>232048</v>
      </c>
      <c r="K94" s="17">
        <v>0.41</v>
      </c>
      <c r="L94" s="16">
        <v>73387</v>
      </c>
      <c r="M94" s="18">
        <v>5445</v>
      </c>
      <c r="N94" s="1">
        <v>43</v>
      </c>
      <c r="O94" s="17">
        <v>0.182</v>
      </c>
      <c r="P94" s="16">
        <v>16258</v>
      </c>
      <c r="Q94" s="16">
        <f t="shared" si="0"/>
        <v>70063090.395090684</v>
      </c>
      <c r="R94" s="19">
        <v>0.24</v>
      </c>
      <c r="S94" s="16" t="s">
        <v>2468</v>
      </c>
      <c r="T94" s="19">
        <v>0.33200000000000002</v>
      </c>
      <c r="U94" s="18" t="e">
        <f t="shared" si="1"/>
        <v>#VALUE!</v>
      </c>
      <c r="V94" s="16" t="str">
        <f>IF(N94&gt;'Clustering (Gov City)'!$C$4,'Clustering (Gov City)'!$B$3,IF(N94&gt;'Clustering (Gov City)'!$H$4,'Clustering (Gov City)'!$G$3,IF(N94&gt;'Clustering (Gov City)'!$M$4,'Clustering (Gov City)'!$L$3,'Clustering (Gov City)'!$Q$3)))</f>
        <v>SUPER LOW</v>
      </c>
      <c r="W94" s="16" t="str">
        <f>IF(Q94&gt;'Clustering (Gov City)'!$C$24,'Clustering (Gov City)'!$B$23,IF(Q94&gt;'Clustering (Gov City)'!$H$24,'Clustering (Gov City)'!$G$23,IF(Q94&gt;'Clustering (Gov City)'!$M$24,'Clustering (Gov City)'!$L$23,'Clustering (Gov City)'!$Q$23)))</f>
        <v>HIGH</v>
      </c>
      <c r="X94" s="20">
        <v>0.30649999999999999</v>
      </c>
      <c r="Y94" s="16" t="s">
        <v>133</v>
      </c>
      <c r="Z94" s="16">
        <v>1024</v>
      </c>
      <c r="AA94" s="1">
        <v>253</v>
      </c>
      <c r="AB94" s="16">
        <v>206249</v>
      </c>
      <c r="AC94" s="16">
        <v>169919</v>
      </c>
      <c r="AD94" s="16">
        <v>228854</v>
      </c>
      <c r="AE94" s="16">
        <v>2587</v>
      </c>
      <c r="AF94" s="1">
        <v>390</v>
      </c>
      <c r="AG94" s="1">
        <v>48</v>
      </c>
      <c r="AH94" s="1">
        <v>164</v>
      </c>
      <c r="AI94" s="1">
        <v>5</v>
      </c>
      <c r="AJ94" s="1">
        <v>0</v>
      </c>
      <c r="AK94" s="16">
        <v>118569</v>
      </c>
      <c r="AL94" s="16">
        <v>113479</v>
      </c>
      <c r="AM94" s="16">
        <v>105494</v>
      </c>
      <c r="AN94" s="16">
        <v>116120</v>
      </c>
      <c r="AO94" s="16">
        <v>1891</v>
      </c>
      <c r="AP94" s="16">
        <v>8543</v>
      </c>
      <c r="AQ94" s="16">
        <v>14547</v>
      </c>
      <c r="AR94" s="16">
        <v>20718</v>
      </c>
      <c r="AS94" s="16">
        <v>20895</v>
      </c>
      <c r="AT94" s="16">
        <v>19603</v>
      </c>
      <c r="AU94" s="16">
        <v>19638</v>
      </c>
      <c r="AV94" s="16">
        <v>17543</v>
      </c>
      <c r="AW94" s="16">
        <v>18541</v>
      </c>
      <c r="AX94" s="16">
        <v>20525</v>
      </c>
      <c r="AY94" s="16">
        <v>18860</v>
      </c>
      <c r="AZ94" s="16">
        <v>15907</v>
      </c>
      <c r="BA94" s="16">
        <v>12990</v>
      </c>
      <c r="BB94" s="16">
        <v>10233</v>
      </c>
      <c r="BC94" s="16">
        <v>8086</v>
      </c>
      <c r="BD94" s="16">
        <v>5268</v>
      </c>
      <c r="BE94" s="16">
        <v>3854</v>
      </c>
      <c r="BF94" s="16">
        <v>4840</v>
      </c>
      <c r="BG94" s="16">
        <v>3650</v>
      </c>
      <c r="BH94" s="16">
        <v>222447</v>
      </c>
      <c r="BI94" s="21">
        <v>1</v>
      </c>
      <c r="BJ94" s="21">
        <v>2</v>
      </c>
      <c r="BK94" s="21">
        <v>2</v>
      </c>
      <c r="BL94" s="21">
        <v>1</v>
      </c>
      <c r="BM94" s="21">
        <v>0</v>
      </c>
      <c r="BN94" s="16">
        <v>6732</v>
      </c>
      <c r="BO94" s="16">
        <v>3865</v>
      </c>
      <c r="BP94" s="16">
        <v>24793</v>
      </c>
      <c r="BQ94" s="16">
        <v>12759</v>
      </c>
      <c r="BR94" s="16">
        <v>11709</v>
      </c>
      <c r="BS94" s="16">
        <v>20283</v>
      </c>
      <c r="BT94" s="16">
        <v>54384</v>
      </c>
      <c r="BU94" s="16">
        <v>26809</v>
      </c>
      <c r="BV94" s="16">
        <v>79898</v>
      </c>
      <c r="BW94" s="16">
        <v>33171</v>
      </c>
      <c r="BX94" s="16">
        <v>29826</v>
      </c>
      <c r="BY94" s="16">
        <v>1053</v>
      </c>
      <c r="BZ94" s="16">
        <v>1633</v>
      </c>
      <c r="CA94" s="16">
        <v>5147</v>
      </c>
      <c r="CB94" s="1">
        <v>124</v>
      </c>
      <c r="CC94" s="1">
        <v>3</v>
      </c>
      <c r="CD94" s="16">
        <v>1647</v>
      </c>
      <c r="CE94" s="16">
        <v>1379</v>
      </c>
      <c r="CF94" s="1">
        <v>635</v>
      </c>
      <c r="CG94" s="16">
        <v>2421</v>
      </c>
      <c r="CH94" s="1">
        <v>88</v>
      </c>
      <c r="CI94" s="1">
        <v>9</v>
      </c>
      <c r="CJ94" s="1">
        <v>45</v>
      </c>
      <c r="CK94" s="1">
        <v>10</v>
      </c>
      <c r="CL94" s="1">
        <v>34</v>
      </c>
      <c r="CM94" s="1">
        <v>60</v>
      </c>
      <c r="CN94" s="1">
        <v>58</v>
      </c>
      <c r="CO94" s="1">
        <v>701</v>
      </c>
      <c r="CP94" s="16">
        <v>224961</v>
      </c>
      <c r="CQ94" s="16">
        <v>66738</v>
      </c>
      <c r="CR94" s="16">
        <v>3665</v>
      </c>
      <c r="CS94" s="1">
        <v>800</v>
      </c>
      <c r="CT94" s="16">
        <v>21660</v>
      </c>
      <c r="CU94" s="16">
        <v>46323</v>
      </c>
      <c r="CV94" s="16">
        <v>4941</v>
      </c>
      <c r="CW94" s="1">
        <v>57</v>
      </c>
      <c r="CX94" s="16">
        <v>30824</v>
      </c>
      <c r="CY94" s="1">
        <v>285</v>
      </c>
      <c r="CZ94" s="1">
        <v>169</v>
      </c>
      <c r="DA94" s="16">
        <v>56586</v>
      </c>
      <c r="DB94" s="18">
        <v>10.95</v>
      </c>
      <c r="DC94" s="1" t="s">
        <v>134</v>
      </c>
    </row>
    <row r="95" spans="1:107" ht="12.75" x14ac:dyDescent="0.2">
      <c r="A95" s="1" t="s">
        <v>317</v>
      </c>
      <c r="B95" s="1" t="s">
        <v>318</v>
      </c>
      <c r="C95" s="1" t="s">
        <v>317</v>
      </c>
      <c r="D95" s="1" t="s">
        <v>331</v>
      </c>
      <c r="E95" s="1" t="s">
        <v>332</v>
      </c>
      <c r="F95" s="1" t="s">
        <v>331</v>
      </c>
      <c r="G95" s="1">
        <v>13</v>
      </c>
      <c r="H95" s="1">
        <v>114</v>
      </c>
      <c r="I95" s="1">
        <v>20</v>
      </c>
      <c r="J95" s="16">
        <v>323240</v>
      </c>
      <c r="K95" s="17">
        <v>0.55000000000000004</v>
      </c>
      <c r="L95" s="16">
        <v>95896</v>
      </c>
      <c r="M95" s="18">
        <v>4649.8500000000004</v>
      </c>
      <c r="N95" s="1">
        <v>70</v>
      </c>
      <c r="O95" s="17">
        <v>0.318</v>
      </c>
      <c r="P95" s="16">
        <v>26245</v>
      </c>
      <c r="Q95" s="16">
        <f t="shared" si="0"/>
        <v>81193540.403415427</v>
      </c>
      <c r="R95" s="19">
        <v>0.30599999999999999</v>
      </c>
      <c r="S95" s="16" t="s">
        <v>2468</v>
      </c>
      <c r="T95" s="19">
        <v>0.42199999999999999</v>
      </c>
      <c r="U95" s="18" t="e">
        <f t="shared" si="1"/>
        <v>#VALUE!</v>
      </c>
      <c r="V95" s="16" t="str">
        <f>IF(N95&gt;'Clustering (Gov City)'!$C$4,'Clustering (Gov City)'!$B$3,IF(N95&gt;'Clustering (Gov City)'!$H$4,'Clustering (Gov City)'!$G$3,IF(N95&gt;'Clustering (Gov City)'!$M$4,'Clustering (Gov City)'!$L$3,'Clustering (Gov City)'!$Q$3)))</f>
        <v>SUPER LOW</v>
      </c>
      <c r="W95" s="16" t="str">
        <f>IF(Q95&gt;'Clustering (Gov City)'!$C$24,'Clustering (Gov City)'!$B$23,IF(Q95&gt;'Clustering (Gov City)'!$H$24,'Clustering (Gov City)'!$G$23,IF(Q95&gt;'Clustering (Gov City)'!$M$24,'Clustering (Gov City)'!$L$23,'Clustering (Gov City)'!$Q$23)))</f>
        <v>HIGH</v>
      </c>
      <c r="X95" s="20">
        <v>0.42280000000000001</v>
      </c>
      <c r="Y95" s="16" t="s">
        <v>133</v>
      </c>
      <c r="Z95" s="16">
        <v>1325</v>
      </c>
      <c r="AA95" s="1">
        <v>316</v>
      </c>
      <c r="AB95" s="16">
        <v>275183</v>
      </c>
      <c r="AC95" s="16">
        <v>229223</v>
      </c>
      <c r="AD95" s="16">
        <v>302148</v>
      </c>
      <c r="AE95" s="16">
        <v>17725</v>
      </c>
      <c r="AF95" s="16">
        <v>1828</v>
      </c>
      <c r="AG95" s="1">
        <v>17</v>
      </c>
      <c r="AH95" s="16">
        <v>1359</v>
      </c>
      <c r="AI95" s="1">
        <v>114</v>
      </c>
      <c r="AJ95" s="1">
        <v>49</v>
      </c>
      <c r="AK95" s="16">
        <v>166898</v>
      </c>
      <c r="AL95" s="16">
        <v>156342</v>
      </c>
      <c r="AM95" s="16">
        <v>154632</v>
      </c>
      <c r="AN95" s="16">
        <v>157140</v>
      </c>
      <c r="AO95" s="16">
        <v>2580</v>
      </c>
      <c r="AP95" s="16">
        <v>8888</v>
      </c>
      <c r="AQ95" s="16">
        <v>23558</v>
      </c>
      <c r="AR95" s="16">
        <v>30497</v>
      </c>
      <c r="AS95" s="16">
        <v>31272</v>
      </c>
      <c r="AT95" s="16">
        <v>30324</v>
      </c>
      <c r="AU95" s="16">
        <v>27901</v>
      </c>
      <c r="AV95" s="16">
        <v>25030</v>
      </c>
      <c r="AW95" s="16">
        <v>25314</v>
      </c>
      <c r="AX95" s="16">
        <v>27986</v>
      </c>
      <c r="AY95" s="16">
        <v>25227</v>
      </c>
      <c r="AZ95" s="16">
        <v>21954</v>
      </c>
      <c r="BA95" s="16">
        <v>17574</v>
      </c>
      <c r="BB95" s="16">
        <v>13004</v>
      </c>
      <c r="BC95" s="16">
        <v>9948</v>
      </c>
      <c r="BD95" s="16">
        <v>5973</v>
      </c>
      <c r="BE95" s="16">
        <v>3689</v>
      </c>
      <c r="BF95" s="16">
        <v>3989</v>
      </c>
      <c r="BG95" s="16">
        <v>5324</v>
      </c>
      <c r="BH95" s="16">
        <v>308276</v>
      </c>
      <c r="BI95" s="21">
        <v>2</v>
      </c>
      <c r="BJ95" s="21">
        <v>2</v>
      </c>
      <c r="BK95" s="21">
        <v>2</v>
      </c>
      <c r="BL95" s="21">
        <v>1</v>
      </c>
      <c r="BM95" s="21">
        <v>0</v>
      </c>
      <c r="BN95" s="16">
        <v>10958</v>
      </c>
      <c r="BO95" s="16">
        <v>5815</v>
      </c>
      <c r="BP95" s="16">
        <v>36793</v>
      </c>
      <c r="BQ95" s="16">
        <v>18860</v>
      </c>
      <c r="BR95" s="16">
        <v>18248</v>
      </c>
      <c r="BS95" s="16">
        <v>30205</v>
      </c>
      <c r="BT95" s="16">
        <v>80038</v>
      </c>
      <c r="BU95" s="16">
        <v>37762</v>
      </c>
      <c r="BV95" s="16">
        <v>92991</v>
      </c>
      <c r="BW95" s="16">
        <v>49519</v>
      </c>
      <c r="BX95" s="16">
        <v>51874</v>
      </c>
      <c r="BY95" s="16">
        <v>1119</v>
      </c>
      <c r="BZ95" s="16">
        <v>2146</v>
      </c>
      <c r="CA95" s="16">
        <v>7589</v>
      </c>
      <c r="CB95" s="1">
        <v>195</v>
      </c>
      <c r="CC95" s="1">
        <v>7</v>
      </c>
      <c r="CD95" s="16">
        <v>7211</v>
      </c>
      <c r="CE95" s="16">
        <v>8434</v>
      </c>
      <c r="CF95" s="16">
        <v>4153</v>
      </c>
      <c r="CG95" s="16">
        <v>14193</v>
      </c>
      <c r="CH95" s="1">
        <v>553</v>
      </c>
      <c r="CI95" s="1">
        <v>26</v>
      </c>
      <c r="CJ95" s="1">
        <v>473</v>
      </c>
      <c r="CK95" s="1">
        <v>32</v>
      </c>
      <c r="CL95" s="1">
        <v>206</v>
      </c>
      <c r="CM95" s="1">
        <v>39</v>
      </c>
      <c r="CN95" s="1">
        <v>451</v>
      </c>
      <c r="CO95" s="1">
        <v>198</v>
      </c>
      <c r="CP95" s="16">
        <v>287271</v>
      </c>
      <c r="CQ95" s="16">
        <v>86885</v>
      </c>
      <c r="CR95" s="16">
        <v>4953</v>
      </c>
      <c r="CS95" s="16">
        <v>1819</v>
      </c>
      <c r="CT95" s="16">
        <v>45262</v>
      </c>
      <c r="CU95" s="16">
        <v>45290</v>
      </c>
      <c r="CV95" s="16">
        <v>3726</v>
      </c>
      <c r="CW95" s="1">
        <v>99</v>
      </c>
      <c r="CX95" s="16">
        <v>57031</v>
      </c>
      <c r="CY95" s="1">
        <v>538</v>
      </c>
      <c r="CZ95" s="1">
        <v>392</v>
      </c>
      <c r="DA95" s="16">
        <v>77245</v>
      </c>
      <c r="DB95" s="18">
        <v>10.29</v>
      </c>
      <c r="DC95" s="1" t="s">
        <v>134</v>
      </c>
    </row>
    <row r="96" spans="1:107" ht="12.75" x14ac:dyDescent="0.2">
      <c r="A96" s="1" t="s">
        <v>317</v>
      </c>
      <c r="B96" s="1" t="s">
        <v>318</v>
      </c>
      <c r="C96" s="1" t="s">
        <v>317</v>
      </c>
      <c r="D96" s="1" t="s">
        <v>333</v>
      </c>
      <c r="E96" s="1" t="s">
        <v>334</v>
      </c>
      <c r="F96" s="1" t="s">
        <v>333</v>
      </c>
      <c r="G96" s="1">
        <v>12</v>
      </c>
      <c r="H96" s="1">
        <v>107</v>
      </c>
      <c r="I96" s="1">
        <v>5</v>
      </c>
      <c r="J96" s="16">
        <v>338683</v>
      </c>
      <c r="K96" s="17">
        <v>0.56799999999999995</v>
      </c>
      <c r="L96" s="16">
        <v>104656</v>
      </c>
      <c r="M96" s="18">
        <v>6461</v>
      </c>
      <c r="N96" s="1">
        <v>52</v>
      </c>
      <c r="O96" s="17">
        <v>0.23599999999999999</v>
      </c>
      <c r="P96" s="16">
        <v>8744</v>
      </c>
      <c r="Q96" s="16">
        <f t="shared" si="0"/>
        <v>25817652.495106041</v>
      </c>
      <c r="R96" s="19">
        <v>0.36399999999999999</v>
      </c>
      <c r="S96" s="16" t="s">
        <v>2468</v>
      </c>
      <c r="T96" s="19">
        <v>0.58599999999999997</v>
      </c>
      <c r="U96" s="18" t="e">
        <f t="shared" si="1"/>
        <v>#VALUE!</v>
      </c>
      <c r="V96" s="1" t="str">
        <f>IF(N96&gt;'Clustering (Gov City)'!$C$4,'Clustering (Gov City)'!$B$3,IF(N96&gt;'Clustering (Gov City)'!$H$4,'Clustering (Gov City)'!$G$3,IF(N96&gt;'Clustering (Gov City)'!$M$4,'Clustering (Gov City)'!$L$3,'Clustering (Gov City)'!$Q$3)))</f>
        <v>SUPER LOW</v>
      </c>
      <c r="W96" s="1" t="str">
        <f>IF(Q96&gt;'Clustering (Gov City)'!$C$24,'Clustering (Gov City)'!$B$23,IF(Q96&gt;'Clustering (Gov City)'!$H$24,'Clustering (Gov City)'!$G$23,IF(Q96&gt;'Clustering (Gov City)'!$M$24,'Clustering (Gov City)'!$L$23,'Clustering (Gov City)'!$Q$23)))</f>
        <v>LOW</v>
      </c>
      <c r="X96" s="20">
        <v>0.47649999999999998</v>
      </c>
      <c r="Y96" s="1" t="s">
        <v>133</v>
      </c>
      <c r="Z96" s="1">
        <v>893</v>
      </c>
      <c r="AA96" s="1">
        <v>303</v>
      </c>
      <c r="AB96" s="16">
        <v>277874</v>
      </c>
      <c r="AC96" s="16">
        <v>241405</v>
      </c>
      <c r="AD96" s="16">
        <v>327341</v>
      </c>
      <c r="AE96" s="16">
        <v>9141</v>
      </c>
      <c r="AF96" s="16">
        <v>1523</v>
      </c>
      <c r="AG96" s="1">
        <v>21</v>
      </c>
      <c r="AH96" s="1">
        <v>52</v>
      </c>
      <c r="AI96" s="1">
        <v>0</v>
      </c>
      <c r="AJ96" s="1">
        <v>605</v>
      </c>
      <c r="AK96" s="16">
        <v>173866</v>
      </c>
      <c r="AL96" s="16">
        <v>164817</v>
      </c>
      <c r="AM96" s="16">
        <v>150308</v>
      </c>
      <c r="AN96" s="16">
        <v>177446</v>
      </c>
      <c r="AO96" s="16">
        <v>1972</v>
      </c>
      <c r="AP96" s="16">
        <v>8957</v>
      </c>
      <c r="AQ96" s="16">
        <v>22446</v>
      </c>
      <c r="AR96" s="16">
        <v>32716</v>
      </c>
      <c r="AS96" s="16">
        <v>32592</v>
      </c>
      <c r="AT96" s="16">
        <v>25115</v>
      </c>
      <c r="AU96" s="16">
        <v>29049</v>
      </c>
      <c r="AV96" s="16">
        <v>27084</v>
      </c>
      <c r="AW96" s="16">
        <v>28651</v>
      </c>
      <c r="AX96" s="16">
        <v>31001</v>
      </c>
      <c r="AY96" s="16">
        <v>28082</v>
      </c>
      <c r="AZ96" s="16">
        <v>22987</v>
      </c>
      <c r="BA96" s="16">
        <v>18626</v>
      </c>
      <c r="BB96" s="16">
        <v>14360</v>
      </c>
      <c r="BC96" s="16">
        <v>11094</v>
      </c>
      <c r="BD96" s="16">
        <v>7030</v>
      </c>
      <c r="BE96" s="16">
        <v>3877</v>
      </c>
      <c r="BF96" s="16">
        <v>3973</v>
      </c>
      <c r="BG96" s="16">
        <v>5196</v>
      </c>
      <c r="BH96" s="16">
        <v>324756</v>
      </c>
      <c r="BI96" s="21">
        <v>2</v>
      </c>
      <c r="BJ96" s="21">
        <v>2</v>
      </c>
      <c r="BK96" s="21">
        <v>2</v>
      </c>
      <c r="BL96" s="21">
        <v>1</v>
      </c>
      <c r="BM96" s="21">
        <v>0</v>
      </c>
      <c r="BN96" s="16">
        <v>10881</v>
      </c>
      <c r="BO96" s="16">
        <v>5744</v>
      </c>
      <c r="BP96" s="16">
        <v>39216</v>
      </c>
      <c r="BQ96" s="16">
        <v>19949</v>
      </c>
      <c r="BR96" s="16">
        <v>15683</v>
      </c>
      <c r="BS96" s="16">
        <v>27780</v>
      </c>
      <c r="BT96" s="16">
        <v>97306</v>
      </c>
      <c r="BU96" s="16">
        <v>45658</v>
      </c>
      <c r="BV96" s="16">
        <v>92258</v>
      </c>
      <c r="BW96" s="16">
        <v>48499</v>
      </c>
      <c r="BX96" s="16">
        <v>42525</v>
      </c>
      <c r="BY96" s="16">
        <v>1639</v>
      </c>
      <c r="BZ96" s="16">
        <v>2637</v>
      </c>
      <c r="CA96" s="16">
        <v>7933</v>
      </c>
      <c r="CB96" s="1">
        <v>226</v>
      </c>
      <c r="CC96" s="1">
        <v>2</v>
      </c>
      <c r="CD96" s="16">
        <v>8374</v>
      </c>
      <c r="CE96" s="16">
        <v>8645</v>
      </c>
      <c r="CF96" s="16">
        <v>3662</v>
      </c>
      <c r="CG96" s="16">
        <v>15363</v>
      </c>
      <c r="CH96" s="1">
        <v>190</v>
      </c>
      <c r="CI96" s="1">
        <v>27</v>
      </c>
      <c r="CJ96" s="1">
        <v>147</v>
      </c>
      <c r="CK96" s="1">
        <v>44</v>
      </c>
      <c r="CL96" s="1">
        <v>96</v>
      </c>
      <c r="CM96" s="1">
        <v>85</v>
      </c>
      <c r="CN96" s="1">
        <v>267</v>
      </c>
      <c r="CO96" s="1">
        <v>490</v>
      </c>
      <c r="CP96" s="16">
        <v>301293</v>
      </c>
      <c r="CQ96" s="16">
        <v>95618</v>
      </c>
      <c r="CR96" s="16">
        <v>5386</v>
      </c>
      <c r="CS96" s="16">
        <v>1649</v>
      </c>
      <c r="CT96" s="16">
        <v>31698</v>
      </c>
      <c r="CU96" s="16">
        <v>84454</v>
      </c>
      <c r="CV96" s="1">
        <v>37</v>
      </c>
      <c r="CW96" s="1">
        <v>49</v>
      </c>
      <c r="CX96" s="16">
        <v>48550</v>
      </c>
      <c r="CY96" s="1">
        <v>648</v>
      </c>
      <c r="CZ96" s="1">
        <v>362</v>
      </c>
      <c r="DA96" s="16">
        <v>70232</v>
      </c>
      <c r="DB96" s="18">
        <v>6.26</v>
      </c>
      <c r="DC96" s="1" t="s">
        <v>134</v>
      </c>
    </row>
    <row r="97" spans="1:107" ht="12.75" x14ac:dyDescent="0.2">
      <c r="A97" s="1" t="s">
        <v>317</v>
      </c>
      <c r="B97" s="1" t="s">
        <v>318</v>
      </c>
      <c r="C97" s="1" t="s">
        <v>317</v>
      </c>
      <c r="D97" s="1" t="s">
        <v>335</v>
      </c>
      <c r="E97" s="1" t="s">
        <v>336</v>
      </c>
      <c r="F97" s="1" t="s">
        <v>335</v>
      </c>
      <c r="G97" s="1">
        <v>17</v>
      </c>
      <c r="H97" s="1">
        <v>141</v>
      </c>
      <c r="I97" s="1">
        <v>12</v>
      </c>
      <c r="J97" s="16">
        <v>355927</v>
      </c>
      <c r="K97" s="17">
        <v>0.58799999999999997</v>
      </c>
      <c r="L97" s="16">
        <v>109657</v>
      </c>
      <c r="M97" s="18">
        <v>4659</v>
      </c>
      <c r="N97" s="1">
        <v>76</v>
      </c>
      <c r="O97" s="17">
        <v>0.34599999999999997</v>
      </c>
      <c r="P97" s="16">
        <v>10871</v>
      </c>
      <c r="Q97" s="16">
        <f t="shared" si="0"/>
        <v>30542779.83968623</v>
      </c>
      <c r="R97" s="19">
        <v>8.2000000000000003E-2</v>
      </c>
      <c r="S97" s="16" t="s">
        <v>2468</v>
      </c>
      <c r="T97" s="19">
        <v>0.74199999999999999</v>
      </c>
      <c r="U97" s="18" t="e">
        <f t="shared" si="1"/>
        <v>#VALUE!</v>
      </c>
      <c r="V97" s="16" t="str">
        <f>IF(N97&gt;'Clustering (Gov City)'!$C$4,'Clustering (Gov City)'!$B$3,IF(N97&gt;'Clustering (Gov City)'!$H$4,'Clustering (Gov City)'!$G$3,IF(N97&gt;'Clustering (Gov City)'!$M$4,'Clustering (Gov City)'!$L$3,'Clustering (Gov City)'!$Q$3)))</f>
        <v>SUPER LOW</v>
      </c>
      <c r="W97" s="16" t="str">
        <f>IF(Q97&gt;'Clustering (Gov City)'!$C$24,'Clustering (Gov City)'!$B$23,IF(Q97&gt;'Clustering (Gov City)'!$H$24,'Clustering (Gov City)'!$G$23,IF(Q97&gt;'Clustering (Gov City)'!$M$24,'Clustering (Gov City)'!$L$23,'Clustering (Gov City)'!$Q$23)))</f>
        <v>LOW</v>
      </c>
      <c r="X97" s="20">
        <v>0.5847</v>
      </c>
      <c r="Y97" s="16" t="s">
        <v>151</v>
      </c>
      <c r="Z97" s="16">
        <v>1458</v>
      </c>
      <c r="AA97" s="1">
        <v>482</v>
      </c>
      <c r="AB97" s="16">
        <v>264110</v>
      </c>
      <c r="AC97" s="16">
        <v>244072</v>
      </c>
      <c r="AD97" s="16">
        <v>345008</v>
      </c>
      <c r="AE97" s="16">
        <v>7750</v>
      </c>
      <c r="AF97" s="16">
        <v>1717</v>
      </c>
      <c r="AG97" s="1">
        <v>6</v>
      </c>
      <c r="AH97" s="16">
        <v>1237</v>
      </c>
      <c r="AI97" s="1">
        <v>11</v>
      </c>
      <c r="AJ97" s="1">
        <v>198</v>
      </c>
      <c r="AK97" s="16">
        <v>180786</v>
      </c>
      <c r="AL97" s="16">
        <v>175141</v>
      </c>
      <c r="AM97" s="16">
        <v>162048</v>
      </c>
      <c r="AN97" s="16">
        <v>179475</v>
      </c>
      <c r="AO97" s="16">
        <v>3544</v>
      </c>
      <c r="AP97" s="16">
        <v>10860</v>
      </c>
      <c r="AQ97" s="16">
        <v>30157</v>
      </c>
      <c r="AR97" s="16">
        <v>36385</v>
      </c>
      <c r="AS97" s="16">
        <v>35537</v>
      </c>
      <c r="AT97" s="16">
        <v>25190</v>
      </c>
      <c r="AU97" s="16">
        <v>30299</v>
      </c>
      <c r="AV97" s="16">
        <v>29858</v>
      </c>
      <c r="AW97" s="16">
        <v>30428</v>
      </c>
      <c r="AX97" s="16">
        <v>30946</v>
      </c>
      <c r="AY97" s="16">
        <v>26762</v>
      </c>
      <c r="AZ97" s="16">
        <v>21976</v>
      </c>
      <c r="BA97" s="16">
        <v>17501</v>
      </c>
      <c r="BB97" s="16">
        <v>14651</v>
      </c>
      <c r="BC97" s="16">
        <v>11285</v>
      </c>
      <c r="BD97" s="16">
        <v>6915</v>
      </c>
      <c r="BE97" s="16">
        <v>3709</v>
      </c>
      <c r="BF97" s="16">
        <v>4328</v>
      </c>
      <c r="BG97" s="16">
        <v>6620</v>
      </c>
      <c r="BH97" s="16">
        <v>335972</v>
      </c>
      <c r="BI97" s="21">
        <v>2</v>
      </c>
      <c r="BJ97" s="21">
        <v>2</v>
      </c>
      <c r="BK97" s="21">
        <v>2</v>
      </c>
      <c r="BL97" s="21">
        <v>2</v>
      </c>
      <c r="BM97" s="21">
        <v>0</v>
      </c>
      <c r="BN97" s="16">
        <v>13523</v>
      </c>
      <c r="BO97" s="16">
        <v>6732</v>
      </c>
      <c r="BP97" s="16">
        <v>43556</v>
      </c>
      <c r="BQ97" s="16">
        <v>21461</v>
      </c>
      <c r="BR97" s="16">
        <v>16500</v>
      </c>
      <c r="BS97" s="16">
        <v>27795</v>
      </c>
      <c r="BT97" s="16">
        <v>119088</v>
      </c>
      <c r="BU97" s="16">
        <v>37607</v>
      </c>
      <c r="BV97" s="16">
        <v>77296</v>
      </c>
      <c r="BW97" s="16">
        <v>47578</v>
      </c>
      <c r="BX97" s="16">
        <v>56227</v>
      </c>
      <c r="BY97" s="16">
        <v>2432</v>
      </c>
      <c r="BZ97" s="16">
        <v>3941</v>
      </c>
      <c r="CA97" s="16">
        <v>11130</v>
      </c>
      <c r="CB97" s="1">
        <v>598</v>
      </c>
      <c r="CC97" s="1">
        <v>30</v>
      </c>
      <c r="CD97" s="16">
        <v>8227</v>
      </c>
      <c r="CE97" s="16">
        <v>7236</v>
      </c>
      <c r="CF97" s="16">
        <v>3185</v>
      </c>
      <c r="CG97" s="16">
        <v>12127</v>
      </c>
      <c r="CH97" s="1">
        <v>159</v>
      </c>
      <c r="CI97" s="1">
        <v>32</v>
      </c>
      <c r="CJ97" s="1">
        <v>110</v>
      </c>
      <c r="CK97" s="1">
        <v>34</v>
      </c>
      <c r="CL97" s="1">
        <v>133</v>
      </c>
      <c r="CM97" s="1">
        <v>80</v>
      </c>
      <c r="CN97" s="1">
        <v>200</v>
      </c>
      <c r="CO97" s="1">
        <v>388</v>
      </c>
      <c r="CP97" s="16">
        <v>324016</v>
      </c>
      <c r="CQ97" s="16">
        <v>113969</v>
      </c>
      <c r="CR97" s="16">
        <v>8417</v>
      </c>
      <c r="CS97" s="16">
        <v>1136</v>
      </c>
      <c r="CT97" s="16">
        <v>46015</v>
      </c>
      <c r="CU97" s="16">
        <v>60659</v>
      </c>
      <c r="CV97" s="1">
        <v>41</v>
      </c>
      <c r="CW97" s="1">
        <v>94</v>
      </c>
      <c r="CX97" s="16">
        <v>44208</v>
      </c>
      <c r="CY97" s="1">
        <v>692</v>
      </c>
      <c r="CZ97" s="1">
        <v>925</v>
      </c>
      <c r="DA97" s="16">
        <v>79771</v>
      </c>
      <c r="DB97" s="18">
        <v>5.8</v>
      </c>
      <c r="DC97" s="1" t="s">
        <v>134</v>
      </c>
    </row>
    <row r="98" spans="1:107" ht="12.75" x14ac:dyDescent="0.2">
      <c r="A98" s="1" t="s">
        <v>317</v>
      </c>
      <c r="B98" s="1" t="s">
        <v>318</v>
      </c>
      <c r="C98" s="1" t="s">
        <v>317</v>
      </c>
      <c r="D98" s="1" t="s">
        <v>337</v>
      </c>
      <c r="E98" s="1" t="s">
        <v>338</v>
      </c>
      <c r="F98" s="1" t="s">
        <v>337</v>
      </c>
      <c r="G98" s="1">
        <v>11</v>
      </c>
      <c r="H98" s="1">
        <v>0</v>
      </c>
      <c r="I98" s="1">
        <v>62</v>
      </c>
      <c r="J98" s="16">
        <v>620868</v>
      </c>
      <c r="K98" s="17">
        <v>0.74199999999999999</v>
      </c>
      <c r="L98" s="16">
        <v>183053</v>
      </c>
      <c r="M98" s="1">
        <v>103.54</v>
      </c>
      <c r="N98" s="16">
        <v>5996</v>
      </c>
      <c r="O98" s="17">
        <v>0.94799999999999995</v>
      </c>
      <c r="P98" s="16">
        <v>17006</v>
      </c>
      <c r="Q98" s="16">
        <f t="shared" si="0"/>
        <v>27390685.298646413</v>
      </c>
      <c r="R98" s="19">
        <v>0.23799999999999999</v>
      </c>
      <c r="S98" s="16" t="s">
        <v>2468</v>
      </c>
      <c r="T98" s="19">
        <v>0.878</v>
      </c>
      <c r="U98" s="18" t="e">
        <f t="shared" si="1"/>
        <v>#VALUE!</v>
      </c>
      <c r="V98" s="16" t="str">
        <f>IF(N98&gt;'Clustering (Gov City)'!$C$4,'Clustering (Gov City)'!$B$3,IF(N98&gt;'Clustering (Gov City)'!$H$4,'Clustering (Gov City)'!$G$3,IF(N98&gt;'Clustering (Gov City)'!$M$4,'Clustering (Gov City)'!$L$3,'Clustering (Gov City)'!$Q$3)))</f>
        <v>HIGH</v>
      </c>
      <c r="W98" s="16" t="str">
        <f>IF(Q98&gt;'Clustering (Gov City)'!$C$24,'Clustering (Gov City)'!$B$23,IF(Q98&gt;'Clustering (Gov City)'!$H$24,'Clustering (Gov City)'!$G$23,IF(Q98&gt;'Clustering (Gov City)'!$M$24,'Clustering (Gov City)'!$L$23,'Clustering (Gov City)'!$Q$23)))</f>
        <v>LOW</v>
      </c>
      <c r="X98" s="20">
        <v>0.83530000000000004</v>
      </c>
      <c r="Y98" s="16" t="s">
        <v>172</v>
      </c>
      <c r="Z98" s="16">
        <v>3064</v>
      </c>
      <c r="AA98" s="16">
        <v>1048</v>
      </c>
      <c r="AB98" s="16">
        <v>449069</v>
      </c>
      <c r="AC98" s="16">
        <v>445793</v>
      </c>
      <c r="AD98" s="16">
        <v>541716</v>
      </c>
      <c r="AE98" s="16">
        <v>38918</v>
      </c>
      <c r="AF98" s="16">
        <v>10050</v>
      </c>
      <c r="AG98" s="1">
        <v>175</v>
      </c>
      <c r="AH98" s="16">
        <v>29406</v>
      </c>
      <c r="AI98" s="1">
        <v>598</v>
      </c>
      <c r="AJ98" s="1">
        <v>5</v>
      </c>
      <c r="AK98" s="16">
        <v>312316</v>
      </c>
      <c r="AL98" s="16">
        <v>308552</v>
      </c>
      <c r="AM98" s="16">
        <v>305187</v>
      </c>
      <c r="AN98" s="16">
        <v>288219</v>
      </c>
      <c r="AO98" s="16">
        <v>7159</v>
      </c>
      <c r="AP98" s="16">
        <v>20303</v>
      </c>
      <c r="AQ98" s="16">
        <v>46960</v>
      </c>
      <c r="AR98" s="16">
        <v>56590</v>
      </c>
      <c r="AS98" s="16">
        <v>55760</v>
      </c>
      <c r="AT98" s="16">
        <v>51000</v>
      </c>
      <c r="AU98" s="16">
        <v>51370</v>
      </c>
      <c r="AV98" s="16">
        <v>49259</v>
      </c>
      <c r="AW98" s="16">
        <v>49541</v>
      </c>
      <c r="AX98" s="16">
        <v>51697</v>
      </c>
      <c r="AY98" s="16">
        <v>49463</v>
      </c>
      <c r="AZ98" s="16">
        <v>43535</v>
      </c>
      <c r="BA98" s="16">
        <v>36109</v>
      </c>
      <c r="BB98" s="16">
        <v>28940</v>
      </c>
      <c r="BC98" s="16">
        <v>21675</v>
      </c>
      <c r="BD98" s="16">
        <v>14003</v>
      </c>
      <c r="BE98" s="16">
        <v>7347</v>
      </c>
      <c r="BF98" s="16">
        <v>7619</v>
      </c>
      <c r="BG98" s="16">
        <v>10606</v>
      </c>
      <c r="BH98" s="16">
        <v>589981</v>
      </c>
      <c r="BI98" s="21">
        <v>2</v>
      </c>
      <c r="BJ98" s="21">
        <v>2</v>
      </c>
      <c r="BK98" s="21">
        <v>2</v>
      </c>
      <c r="BL98" s="21">
        <v>1</v>
      </c>
      <c r="BM98" s="21">
        <v>0</v>
      </c>
      <c r="BN98" s="16">
        <v>21281</v>
      </c>
      <c r="BO98" s="16">
        <v>10551</v>
      </c>
      <c r="BP98" s="16">
        <v>67784</v>
      </c>
      <c r="BQ98" s="16">
        <v>33940</v>
      </c>
      <c r="BR98" s="16">
        <v>30425</v>
      </c>
      <c r="BS98" s="16">
        <v>52654</v>
      </c>
      <c r="BT98" s="16">
        <v>123219</v>
      </c>
      <c r="BU98" s="16">
        <v>67218</v>
      </c>
      <c r="BV98" s="16">
        <v>70089</v>
      </c>
      <c r="BW98" s="16">
        <v>84183</v>
      </c>
      <c r="BX98" s="16">
        <v>198354</v>
      </c>
      <c r="BY98" s="16">
        <v>6223</v>
      </c>
      <c r="BZ98" s="16">
        <v>14563</v>
      </c>
      <c r="CA98" s="16">
        <v>52066</v>
      </c>
      <c r="CB98" s="16">
        <v>4572</v>
      </c>
      <c r="CC98" s="1">
        <v>381</v>
      </c>
      <c r="CD98" s="16">
        <v>79507</v>
      </c>
      <c r="CE98" s="16">
        <v>75582</v>
      </c>
      <c r="CF98" s="16">
        <v>30401</v>
      </c>
      <c r="CG98" s="16">
        <v>131428</v>
      </c>
      <c r="CH98" s="16">
        <v>7128</v>
      </c>
      <c r="CI98" s="1">
        <v>150</v>
      </c>
      <c r="CJ98" s="16">
        <v>2175</v>
      </c>
      <c r="CK98" s="1">
        <v>185</v>
      </c>
      <c r="CL98" s="1">
        <v>949</v>
      </c>
      <c r="CM98" s="1">
        <v>368</v>
      </c>
      <c r="CN98" s="16">
        <v>1615</v>
      </c>
      <c r="CO98" s="16">
        <v>1011</v>
      </c>
      <c r="CP98" s="16">
        <v>290369</v>
      </c>
      <c r="CQ98" s="16">
        <v>139014</v>
      </c>
      <c r="CR98" s="16">
        <v>30182</v>
      </c>
      <c r="CS98" s="16">
        <v>6872</v>
      </c>
      <c r="CT98" s="16">
        <v>167274</v>
      </c>
      <c r="CU98" s="16">
        <v>6385</v>
      </c>
      <c r="CV98" s="1">
        <v>316</v>
      </c>
      <c r="CW98" s="1">
        <v>189</v>
      </c>
      <c r="CX98" s="16">
        <v>139007</v>
      </c>
      <c r="CY98" s="16">
        <v>3148</v>
      </c>
      <c r="CZ98" s="16">
        <v>5715</v>
      </c>
      <c r="DA98" s="16">
        <v>122766</v>
      </c>
      <c r="DB98" s="18">
        <v>8.27</v>
      </c>
      <c r="DC98" s="1" t="s">
        <v>134</v>
      </c>
    </row>
    <row r="99" spans="1:107" ht="12.75" x14ac:dyDescent="0.2">
      <c r="A99" s="1" t="s">
        <v>317</v>
      </c>
      <c r="B99" s="1" t="s">
        <v>318</v>
      </c>
      <c r="C99" s="1" t="s">
        <v>317</v>
      </c>
      <c r="D99" s="1" t="s">
        <v>339</v>
      </c>
      <c r="E99" s="1" t="s">
        <v>340</v>
      </c>
      <c r="F99" s="1" t="s">
        <v>339</v>
      </c>
      <c r="G99" s="1">
        <v>8</v>
      </c>
      <c r="H99" s="1">
        <v>65</v>
      </c>
      <c r="I99" s="1">
        <v>4</v>
      </c>
      <c r="J99" s="16">
        <v>97190</v>
      </c>
      <c r="K99" s="17">
        <v>0.108</v>
      </c>
      <c r="L99" s="16">
        <v>31202</v>
      </c>
      <c r="M99" s="1">
        <v>391.5</v>
      </c>
      <c r="N99" s="1">
        <v>248</v>
      </c>
      <c r="O99" s="17">
        <v>0.59</v>
      </c>
      <c r="P99" s="16">
        <v>3946</v>
      </c>
      <c r="Q99" s="16">
        <f t="shared" si="0"/>
        <v>40600884.864698008</v>
      </c>
      <c r="R99" s="19">
        <v>0.14399999999999999</v>
      </c>
      <c r="S99" s="16" t="s">
        <v>2468</v>
      </c>
      <c r="T99" s="19">
        <v>0.56399999999999995</v>
      </c>
      <c r="U99" s="18" t="e">
        <f t="shared" si="1"/>
        <v>#VALUE!</v>
      </c>
      <c r="V99" s="1" t="str">
        <f>IF(N99&gt;'Clustering (Gov City)'!$C$4,'Clustering (Gov City)'!$B$3,IF(N99&gt;'Clustering (Gov City)'!$H$4,'Clustering (Gov City)'!$G$3,IF(N99&gt;'Clustering (Gov City)'!$M$4,'Clustering (Gov City)'!$L$3,'Clustering (Gov City)'!$Q$3)))</f>
        <v>LOW</v>
      </c>
      <c r="W99" s="1" t="str">
        <f>IF(Q99&gt;'Clustering (Gov City)'!$C$24,'Clustering (Gov City)'!$B$23,IF(Q99&gt;'Clustering (Gov City)'!$H$24,'Clustering (Gov City)'!$G$23,IF(Q99&gt;'Clustering (Gov City)'!$M$24,'Clustering (Gov City)'!$L$23,'Clustering (Gov City)'!$Q$23)))</f>
        <v>LOW</v>
      </c>
      <c r="X99" s="20">
        <v>0.45779999999999998</v>
      </c>
      <c r="Y99" s="1" t="s">
        <v>133</v>
      </c>
      <c r="Z99" s="1">
        <v>452</v>
      </c>
      <c r="AA99" s="1">
        <v>128</v>
      </c>
      <c r="AB99" s="16">
        <v>84870</v>
      </c>
      <c r="AC99" s="16">
        <v>72699</v>
      </c>
      <c r="AD99" s="16">
        <v>96315</v>
      </c>
      <c r="AE99" s="1">
        <v>598</v>
      </c>
      <c r="AF99" s="1">
        <v>176</v>
      </c>
      <c r="AG99" s="1">
        <v>0</v>
      </c>
      <c r="AH99" s="1">
        <v>101</v>
      </c>
      <c r="AI99" s="1">
        <v>0</v>
      </c>
      <c r="AJ99" s="1">
        <v>0</v>
      </c>
      <c r="AK99" s="16">
        <v>48799</v>
      </c>
      <c r="AL99" s="16">
        <v>48391</v>
      </c>
      <c r="AM99" s="16">
        <v>42583</v>
      </c>
      <c r="AN99" s="16">
        <v>48408</v>
      </c>
      <c r="AO99" s="16">
        <v>1424</v>
      </c>
      <c r="AP99" s="16">
        <v>4775</v>
      </c>
      <c r="AQ99" s="16">
        <v>6199</v>
      </c>
      <c r="AR99" s="16">
        <v>7648</v>
      </c>
      <c r="AS99" s="16">
        <v>8079</v>
      </c>
      <c r="AT99" s="16">
        <v>8490</v>
      </c>
      <c r="AU99" s="16">
        <v>8053</v>
      </c>
      <c r="AV99" s="16">
        <v>7127</v>
      </c>
      <c r="AW99" s="16">
        <v>6538</v>
      </c>
      <c r="AX99" s="16">
        <v>7602</v>
      </c>
      <c r="AY99" s="16">
        <v>8076</v>
      </c>
      <c r="AZ99" s="16">
        <v>7338</v>
      </c>
      <c r="BA99" s="16">
        <v>5470</v>
      </c>
      <c r="BB99" s="16">
        <v>4776</v>
      </c>
      <c r="BC99" s="16">
        <v>4159</v>
      </c>
      <c r="BD99" s="16">
        <v>3282</v>
      </c>
      <c r="BE99" s="16">
        <v>1838</v>
      </c>
      <c r="BF99" s="16">
        <v>2515</v>
      </c>
      <c r="BG99" s="16">
        <v>1397</v>
      </c>
      <c r="BH99" s="16">
        <v>93152</v>
      </c>
      <c r="BI99" s="21">
        <v>2</v>
      </c>
      <c r="BJ99" s="21">
        <v>1</v>
      </c>
      <c r="BK99" s="21">
        <v>1</v>
      </c>
      <c r="BL99" s="21">
        <v>1</v>
      </c>
      <c r="BM99" s="21">
        <v>0</v>
      </c>
      <c r="BN99" s="16">
        <v>2849</v>
      </c>
      <c r="BO99" s="16">
        <v>1461</v>
      </c>
      <c r="BP99" s="16">
        <v>9077</v>
      </c>
      <c r="BQ99" s="16">
        <v>5015</v>
      </c>
      <c r="BR99" s="16">
        <v>5125</v>
      </c>
      <c r="BS99" s="16">
        <v>8529</v>
      </c>
      <c r="BT99" s="16">
        <v>20905</v>
      </c>
      <c r="BU99" s="16">
        <v>15760</v>
      </c>
      <c r="BV99" s="16">
        <v>11846</v>
      </c>
      <c r="BW99" s="16">
        <v>12735</v>
      </c>
      <c r="BX99" s="16">
        <v>24031</v>
      </c>
      <c r="BY99" s="16">
        <v>1249</v>
      </c>
      <c r="BZ99" s="16">
        <v>2433</v>
      </c>
      <c r="CA99" s="16">
        <v>7585</v>
      </c>
      <c r="CB99" s="1">
        <v>626</v>
      </c>
      <c r="CC99" s="1">
        <v>20</v>
      </c>
      <c r="CD99" s="16">
        <v>5834</v>
      </c>
      <c r="CE99" s="16">
        <v>5537</v>
      </c>
      <c r="CF99" s="16">
        <v>3014</v>
      </c>
      <c r="CG99" s="16">
        <v>8060</v>
      </c>
      <c r="CH99" s="1">
        <v>141</v>
      </c>
      <c r="CI99" s="1">
        <v>10</v>
      </c>
      <c r="CJ99" s="1">
        <v>131</v>
      </c>
      <c r="CK99" s="1">
        <v>10</v>
      </c>
      <c r="CL99" s="1">
        <v>103</v>
      </c>
      <c r="CM99" s="1">
        <v>37</v>
      </c>
      <c r="CN99" s="1">
        <v>177</v>
      </c>
      <c r="CO99" s="1">
        <v>121</v>
      </c>
      <c r="CP99" s="16">
        <v>74015</v>
      </c>
      <c r="CQ99" s="16">
        <v>24066</v>
      </c>
      <c r="CR99" s="16">
        <v>4888</v>
      </c>
      <c r="CS99" s="1">
        <v>530</v>
      </c>
      <c r="CT99" s="16">
        <v>18182</v>
      </c>
      <c r="CU99" s="16">
        <v>13200</v>
      </c>
      <c r="CV99" s="1">
        <v>11</v>
      </c>
      <c r="CW99" s="1">
        <v>14</v>
      </c>
      <c r="CX99" s="16">
        <v>16860</v>
      </c>
      <c r="CY99" s="1">
        <v>394</v>
      </c>
      <c r="CZ99" s="16">
        <v>1221</v>
      </c>
      <c r="DA99" s="16">
        <v>17824</v>
      </c>
      <c r="DB99" s="18">
        <v>3.03</v>
      </c>
      <c r="DC99" s="1" t="s">
        <v>134</v>
      </c>
    </row>
    <row r="100" spans="1:107" ht="12.75" x14ac:dyDescent="0.2">
      <c r="A100" s="1" t="s">
        <v>341</v>
      </c>
      <c r="B100" s="1" t="s">
        <v>342</v>
      </c>
      <c r="C100" s="1" t="s">
        <v>341</v>
      </c>
      <c r="D100" s="1" t="s">
        <v>343</v>
      </c>
      <c r="E100" s="1" t="s">
        <v>344</v>
      </c>
      <c r="F100" s="1" t="s">
        <v>343</v>
      </c>
      <c r="G100" s="1">
        <v>13</v>
      </c>
      <c r="H100" s="1">
        <v>143</v>
      </c>
      <c r="I100" s="1">
        <v>14</v>
      </c>
      <c r="J100" s="16">
        <v>371996</v>
      </c>
      <c r="K100" s="17">
        <v>0.6</v>
      </c>
      <c r="L100" s="16">
        <v>109908</v>
      </c>
      <c r="M100" s="18">
        <v>4797.0600000000004</v>
      </c>
      <c r="N100" s="1">
        <v>78</v>
      </c>
      <c r="O100" s="17">
        <v>0.35599999999999998</v>
      </c>
      <c r="P100" s="16">
        <v>8556</v>
      </c>
      <c r="Q100" s="16">
        <f t="shared" si="0"/>
        <v>23000247.314487252</v>
      </c>
      <c r="R100" s="19">
        <v>0.22</v>
      </c>
      <c r="S100" s="16" t="s">
        <v>2468</v>
      </c>
      <c r="T100" s="19">
        <v>0.47199999999999998</v>
      </c>
      <c r="U100" s="18" t="e">
        <f t="shared" si="1"/>
        <v>#VALUE!</v>
      </c>
      <c r="V100" s="16" t="str">
        <f>IF(N100&gt;'Clustering (Gov City)'!$C$4,'Clustering (Gov City)'!$B$3,IF(N100&gt;'Clustering (Gov City)'!$H$4,'Clustering (Gov City)'!$G$3,IF(N100&gt;'Clustering (Gov City)'!$M$4,'Clustering (Gov City)'!$L$3,'Clustering (Gov City)'!$Q$3)))</f>
        <v>SUPER LOW</v>
      </c>
      <c r="W100" s="16" t="str">
        <f>IF(Q100&gt;'Clustering (Gov City)'!$C$24,'Clustering (Gov City)'!$B$23,IF(Q100&gt;'Clustering (Gov City)'!$H$24,'Clustering (Gov City)'!$G$23,IF(Q100&gt;'Clustering (Gov City)'!$M$24,'Clustering (Gov City)'!$L$23,'Clustering (Gov City)'!$Q$23)))</f>
        <v>LOW</v>
      </c>
      <c r="X100" s="20">
        <v>0.46920000000000001</v>
      </c>
      <c r="Y100" s="16" t="s">
        <v>133</v>
      </c>
      <c r="Z100" s="16">
        <v>1485</v>
      </c>
      <c r="AA100" s="16">
        <v>1504</v>
      </c>
      <c r="AB100" s="16">
        <v>302395</v>
      </c>
      <c r="AC100" s="16">
        <v>264130</v>
      </c>
      <c r="AD100" s="16">
        <v>362467</v>
      </c>
      <c r="AE100" s="16">
        <v>2448</v>
      </c>
      <c r="AF100" s="16">
        <v>3569</v>
      </c>
      <c r="AG100" s="16">
        <v>2646</v>
      </c>
      <c r="AH100" s="1">
        <v>866</v>
      </c>
      <c r="AI100" s="1">
        <v>0</v>
      </c>
      <c r="AJ100" s="1">
        <v>0</v>
      </c>
      <c r="AK100" s="16">
        <v>190469</v>
      </c>
      <c r="AL100" s="16">
        <v>181527</v>
      </c>
      <c r="AM100" s="16">
        <v>174377</v>
      </c>
      <c r="AN100" s="16">
        <v>181728</v>
      </c>
      <c r="AO100" s="16">
        <v>3790</v>
      </c>
      <c r="AP100" s="16">
        <v>12101</v>
      </c>
      <c r="AQ100" s="16">
        <v>27063</v>
      </c>
      <c r="AR100" s="16">
        <v>35479</v>
      </c>
      <c r="AS100" s="16">
        <v>35641</v>
      </c>
      <c r="AT100" s="16">
        <v>31274</v>
      </c>
      <c r="AU100" s="16">
        <v>29989</v>
      </c>
      <c r="AV100" s="16">
        <v>28528</v>
      </c>
      <c r="AW100" s="16">
        <v>31493</v>
      </c>
      <c r="AX100" s="16">
        <v>31517</v>
      </c>
      <c r="AY100" s="16">
        <v>27926</v>
      </c>
      <c r="AZ100" s="16">
        <v>23463</v>
      </c>
      <c r="BA100" s="16">
        <v>19962</v>
      </c>
      <c r="BB100" s="16">
        <v>16839</v>
      </c>
      <c r="BC100" s="16">
        <v>13299</v>
      </c>
      <c r="BD100" s="16">
        <v>8401</v>
      </c>
      <c r="BE100" s="16">
        <v>4938</v>
      </c>
      <c r="BF100" s="16">
        <v>6184</v>
      </c>
      <c r="BG100" s="16">
        <v>6077</v>
      </c>
      <c r="BH100" s="16">
        <v>354792</v>
      </c>
      <c r="BI100" s="21">
        <v>2</v>
      </c>
      <c r="BJ100" s="21">
        <v>2</v>
      </c>
      <c r="BK100" s="21">
        <v>2</v>
      </c>
      <c r="BL100" s="21">
        <v>1</v>
      </c>
      <c r="BM100" s="21">
        <v>0</v>
      </c>
      <c r="BN100" s="16">
        <v>12596</v>
      </c>
      <c r="BO100" s="16">
        <v>6701</v>
      </c>
      <c r="BP100" s="16">
        <v>42756</v>
      </c>
      <c r="BQ100" s="16">
        <v>21617</v>
      </c>
      <c r="BR100" s="16">
        <v>19247</v>
      </c>
      <c r="BS100" s="16">
        <v>30952</v>
      </c>
      <c r="BT100" s="16">
        <v>96984</v>
      </c>
      <c r="BU100" s="16">
        <v>49611</v>
      </c>
      <c r="BV100" s="16">
        <v>90160</v>
      </c>
      <c r="BW100" s="16">
        <v>49533</v>
      </c>
      <c r="BX100" s="16">
        <v>64482</v>
      </c>
      <c r="BY100" s="16">
        <v>2151</v>
      </c>
      <c r="BZ100" s="16">
        <v>4703</v>
      </c>
      <c r="CA100" s="16">
        <v>13602</v>
      </c>
      <c r="CB100" s="1">
        <v>743</v>
      </c>
      <c r="CC100" s="1">
        <v>27</v>
      </c>
      <c r="CD100" s="16">
        <v>18239</v>
      </c>
      <c r="CE100" s="16">
        <v>5044</v>
      </c>
      <c r="CF100" s="16">
        <v>2135</v>
      </c>
      <c r="CG100" s="16">
        <v>6831</v>
      </c>
      <c r="CH100" s="1">
        <v>248</v>
      </c>
      <c r="CI100" s="1">
        <v>100</v>
      </c>
      <c r="CJ100" s="1">
        <v>159</v>
      </c>
      <c r="CK100" s="1">
        <v>70</v>
      </c>
      <c r="CL100" s="1">
        <v>129</v>
      </c>
      <c r="CM100" s="1">
        <v>327</v>
      </c>
      <c r="CN100" s="1">
        <v>403</v>
      </c>
      <c r="CO100" s="16">
        <v>1327</v>
      </c>
      <c r="CP100" s="16">
        <v>336984</v>
      </c>
      <c r="CQ100" s="16">
        <v>117270</v>
      </c>
      <c r="CR100" s="16">
        <v>11202</v>
      </c>
      <c r="CS100" s="16">
        <v>2170</v>
      </c>
      <c r="CT100" s="16">
        <v>49017</v>
      </c>
      <c r="CU100" s="16">
        <v>64743</v>
      </c>
      <c r="CV100" s="1">
        <v>16</v>
      </c>
      <c r="CW100" s="1">
        <v>68</v>
      </c>
      <c r="CX100" s="16">
        <v>52564</v>
      </c>
      <c r="CY100" s="16">
        <v>1050</v>
      </c>
      <c r="CZ100" s="16">
        <v>1484</v>
      </c>
      <c r="DA100" s="16">
        <v>72412</v>
      </c>
      <c r="DB100" s="18">
        <v>12.75</v>
      </c>
      <c r="DC100" s="1" t="s">
        <v>134</v>
      </c>
    </row>
    <row r="101" spans="1:107" ht="12.75" x14ac:dyDescent="0.2">
      <c r="A101" s="1" t="s">
        <v>341</v>
      </c>
      <c r="B101" s="1" t="s">
        <v>342</v>
      </c>
      <c r="C101" s="1" t="s">
        <v>341</v>
      </c>
      <c r="D101" s="1" t="s">
        <v>345</v>
      </c>
      <c r="E101" s="1" t="s">
        <v>346</v>
      </c>
      <c r="F101" s="1" t="s">
        <v>345</v>
      </c>
      <c r="G101" s="1">
        <v>18</v>
      </c>
      <c r="H101" s="1">
        <v>314</v>
      </c>
      <c r="I101" s="1">
        <v>13</v>
      </c>
      <c r="J101" s="16">
        <v>738333</v>
      </c>
      <c r="K101" s="17">
        <v>0.77600000000000002</v>
      </c>
      <c r="L101" s="16">
        <v>242954</v>
      </c>
      <c r="M101" s="18">
        <v>18359.04</v>
      </c>
      <c r="N101" s="1">
        <v>40</v>
      </c>
      <c r="O101" s="17">
        <v>0.17399999999999999</v>
      </c>
      <c r="P101" s="16">
        <v>17450</v>
      </c>
      <c r="Q101" s="16">
        <f t="shared" si="0"/>
        <v>23634322.18253823</v>
      </c>
      <c r="R101" s="19">
        <v>0.26</v>
      </c>
      <c r="S101" s="16" t="s">
        <v>2468</v>
      </c>
      <c r="T101" s="19">
        <v>0.60399999999999998</v>
      </c>
      <c r="U101" s="18" t="e">
        <f t="shared" si="1"/>
        <v>#VALUE!</v>
      </c>
      <c r="V101" s="16" t="str">
        <f>IF(N101&gt;'Clustering (Gov City)'!$C$4,'Clustering (Gov City)'!$B$3,IF(N101&gt;'Clustering (Gov City)'!$H$4,'Clustering (Gov City)'!$G$3,IF(N101&gt;'Clustering (Gov City)'!$M$4,'Clustering (Gov City)'!$L$3,'Clustering (Gov City)'!$Q$3)))</f>
        <v>SUPER LOW</v>
      </c>
      <c r="W101" s="16" t="str">
        <f>IF(Q101&gt;'Clustering (Gov City)'!$C$24,'Clustering (Gov City)'!$B$23,IF(Q101&gt;'Clustering (Gov City)'!$H$24,'Clustering (Gov City)'!$G$23,IF(Q101&gt;'Clustering (Gov City)'!$M$24,'Clustering (Gov City)'!$L$23,'Clustering (Gov City)'!$Q$23)))</f>
        <v>LOW</v>
      </c>
      <c r="X101" s="20">
        <v>0.51800000000000002</v>
      </c>
      <c r="Y101" s="16" t="s">
        <v>151</v>
      </c>
      <c r="Z101" s="16">
        <v>3594</v>
      </c>
      <c r="AA101" s="1">
        <v>144</v>
      </c>
      <c r="AB101" s="16">
        <v>603456</v>
      </c>
      <c r="AC101" s="16">
        <v>520800</v>
      </c>
      <c r="AD101" s="16">
        <v>720510</v>
      </c>
      <c r="AE101" s="16">
        <v>4855</v>
      </c>
      <c r="AF101" s="16">
        <v>2963</v>
      </c>
      <c r="AG101" s="16">
        <v>9615</v>
      </c>
      <c r="AH101" s="1">
        <v>376</v>
      </c>
      <c r="AI101" s="1">
        <v>1</v>
      </c>
      <c r="AJ101" s="1">
        <v>13</v>
      </c>
      <c r="AK101" s="16">
        <v>380331</v>
      </c>
      <c r="AL101" s="16">
        <v>358002</v>
      </c>
      <c r="AM101" s="16">
        <v>335722</v>
      </c>
      <c r="AN101" s="16">
        <v>379545</v>
      </c>
      <c r="AO101" s="16">
        <v>4416</v>
      </c>
      <c r="AP101" s="16">
        <v>18650</v>
      </c>
      <c r="AQ101" s="16">
        <v>47866</v>
      </c>
      <c r="AR101" s="16">
        <v>71677</v>
      </c>
      <c r="AS101" s="16">
        <v>76085</v>
      </c>
      <c r="AT101" s="16">
        <v>64431</v>
      </c>
      <c r="AU101" s="16">
        <v>58525</v>
      </c>
      <c r="AV101" s="16">
        <v>57230</v>
      </c>
      <c r="AW101" s="16">
        <v>61222</v>
      </c>
      <c r="AX101" s="16">
        <v>62179</v>
      </c>
      <c r="AY101" s="16">
        <v>57621</v>
      </c>
      <c r="AZ101" s="16">
        <v>50325</v>
      </c>
      <c r="BA101" s="16">
        <v>41480</v>
      </c>
      <c r="BB101" s="16">
        <v>32877</v>
      </c>
      <c r="BC101" s="16">
        <v>24102</v>
      </c>
      <c r="BD101" s="16">
        <v>14980</v>
      </c>
      <c r="BE101" s="16">
        <v>9331</v>
      </c>
      <c r="BF101" s="16">
        <v>8402</v>
      </c>
      <c r="BG101" s="16">
        <v>11360</v>
      </c>
      <c r="BH101" s="16">
        <v>709644</v>
      </c>
      <c r="BI101" s="21">
        <v>2</v>
      </c>
      <c r="BJ101" s="21">
        <v>2</v>
      </c>
      <c r="BK101" s="21">
        <v>2</v>
      </c>
      <c r="BL101" s="21">
        <v>1</v>
      </c>
      <c r="BM101" s="21">
        <v>0</v>
      </c>
      <c r="BN101" s="16">
        <v>24071</v>
      </c>
      <c r="BO101" s="16">
        <v>13338</v>
      </c>
      <c r="BP101" s="16">
        <v>87760</v>
      </c>
      <c r="BQ101" s="16">
        <v>45601</v>
      </c>
      <c r="BR101" s="16">
        <v>41191</v>
      </c>
      <c r="BS101" s="16">
        <v>61807</v>
      </c>
      <c r="BT101" s="16">
        <v>138078</v>
      </c>
      <c r="BU101" s="16">
        <v>97862</v>
      </c>
      <c r="BV101" s="16">
        <v>261344</v>
      </c>
      <c r="BW101" s="16">
        <v>113967</v>
      </c>
      <c r="BX101" s="16">
        <v>103125</v>
      </c>
      <c r="BY101" s="16">
        <v>1733</v>
      </c>
      <c r="BZ101" s="16">
        <v>5684</v>
      </c>
      <c r="CA101" s="16">
        <v>15746</v>
      </c>
      <c r="CB101" s="1">
        <v>765</v>
      </c>
      <c r="CC101" s="1">
        <v>29</v>
      </c>
      <c r="CD101" s="16">
        <v>16700</v>
      </c>
      <c r="CE101" s="16">
        <v>12645</v>
      </c>
      <c r="CF101" s="16">
        <v>10623</v>
      </c>
      <c r="CG101" s="16">
        <v>20381</v>
      </c>
      <c r="CH101" s="1">
        <v>866</v>
      </c>
      <c r="CI101" s="1">
        <v>139</v>
      </c>
      <c r="CJ101" s="1">
        <v>811</v>
      </c>
      <c r="CK101" s="1">
        <v>153</v>
      </c>
      <c r="CL101" s="1">
        <v>395</v>
      </c>
      <c r="CM101" s="1">
        <v>157</v>
      </c>
      <c r="CN101" s="16">
        <v>1440</v>
      </c>
      <c r="CO101" s="16">
        <v>1117</v>
      </c>
      <c r="CP101" s="16">
        <v>672906</v>
      </c>
      <c r="CQ101" s="16">
        <v>175816</v>
      </c>
      <c r="CR101" s="16">
        <v>8967</v>
      </c>
      <c r="CS101" s="16">
        <v>3596</v>
      </c>
      <c r="CT101" s="16">
        <v>80886</v>
      </c>
      <c r="CU101" s="16">
        <v>184144</v>
      </c>
      <c r="CV101" s="16">
        <v>2703</v>
      </c>
      <c r="CW101" s="1">
        <v>116</v>
      </c>
      <c r="CX101" s="16">
        <v>139834</v>
      </c>
      <c r="CY101" s="16">
        <v>1382</v>
      </c>
      <c r="CZ101" s="16">
        <v>1413</v>
      </c>
      <c r="DA101" s="16">
        <v>139476</v>
      </c>
      <c r="DB101" s="18">
        <v>14.73</v>
      </c>
      <c r="DC101" s="1" t="s">
        <v>134</v>
      </c>
    </row>
    <row r="102" spans="1:107" ht="12.75" x14ac:dyDescent="0.2">
      <c r="A102" s="1" t="s">
        <v>341</v>
      </c>
      <c r="B102" s="1" t="s">
        <v>342</v>
      </c>
      <c r="C102" s="1" t="s">
        <v>341</v>
      </c>
      <c r="D102" s="1" t="s">
        <v>347</v>
      </c>
      <c r="E102" s="1" t="s">
        <v>348</v>
      </c>
      <c r="F102" s="1" t="s">
        <v>347</v>
      </c>
      <c r="G102" s="1">
        <v>22</v>
      </c>
      <c r="H102" s="1">
        <v>245</v>
      </c>
      <c r="I102" s="1">
        <v>10</v>
      </c>
      <c r="J102" s="16">
        <v>600053</v>
      </c>
      <c r="K102" s="17">
        <v>0.73399999999999999</v>
      </c>
      <c r="L102" s="16">
        <v>186170</v>
      </c>
      <c r="M102" s="18">
        <v>7383.9</v>
      </c>
      <c r="N102" s="1">
        <v>81</v>
      </c>
      <c r="O102" s="17">
        <v>0.37</v>
      </c>
      <c r="P102" s="16">
        <v>32892</v>
      </c>
      <c r="Q102" s="16">
        <f t="shared" si="0"/>
        <v>54815157.994377159</v>
      </c>
      <c r="R102" s="19">
        <v>0.158</v>
      </c>
      <c r="S102" s="16" t="s">
        <v>2468</v>
      </c>
      <c r="T102" s="19">
        <v>0.63</v>
      </c>
      <c r="U102" s="18" t="e">
        <f t="shared" si="1"/>
        <v>#VALUE!</v>
      </c>
      <c r="V102" s="16" t="str">
        <f>IF(N102&gt;'Clustering (Gov City)'!$C$4,'Clustering (Gov City)'!$B$3,IF(N102&gt;'Clustering (Gov City)'!$H$4,'Clustering (Gov City)'!$G$3,IF(N102&gt;'Clustering (Gov City)'!$M$4,'Clustering (Gov City)'!$L$3,'Clustering (Gov City)'!$Q$3)))</f>
        <v>SUPER LOW</v>
      </c>
      <c r="W102" s="16" t="str">
        <f>IF(Q102&gt;'Clustering (Gov City)'!$C$24,'Clustering (Gov City)'!$B$23,IF(Q102&gt;'Clustering (Gov City)'!$H$24,'Clustering (Gov City)'!$G$23,IF(Q102&gt;'Clustering (Gov City)'!$M$24,'Clustering (Gov City)'!$L$23,'Clustering (Gov City)'!$Q$23)))</f>
        <v>HIGH</v>
      </c>
      <c r="X102" s="20">
        <v>0.57799999999999996</v>
      </c>
      <c r="Y102" s="16" t="s">
        <v>151</v>
      </c>
      <c r="Z102" s="16">
        <v>1836</v>
      </c>
      <c r="AA102" s="16">
        <v>1448</v>
      </c>
      <c r="AB102" s="16">
        <v>460039</v>
      </c>
      <c r="AC102" s="16">
        <v>418207</v>
      </c>
      <c r="AD102" s="16">
        <v>592452</v>
      </c>
      <c r="AE102" s="16">
        <v>4014</v>
      </c>
      <c r="AF102" s="16">
        <v>1387</v>
      </c>
      <c r="AG102" s="16">
        <v>1420</v>
      </c>
      <c r="AH102" s="1">
        <v>778</v>
      </c>
      <c r="AI102" s="1">
        <v>0</v>
      </c>
      <c r="AJ102" s="1">
        <v>2</v>
      </c>
      <c r="AK102" s="16">
        <v>305898</v>
      </c>
      <c r="AL102" s="16">
        <v>294155</v>
      </c>
      <c r="AM102" s="16">
        <v>274280</v>
      </c>
      <c r="AN102" s="16">
        <v>301474</v>
      </c>
      <c r="AO102" s="16">
        <v>6032</v>
      </c>
      <c r="AP102" s="16">
        <v>18267</v>
      </c>
      <c r="AQ102" s="16">
        <v>46508</v>
      </c>
      <c r="AR102" s="16">
        <v>59188</v>
      </c>
      <c r="AS102" s="16">
        <v>59294</v>
      </c>
      <c r="AT102" s="16">
        <v>40639</v>
      </c>
      <c r="AU102" s="16">
        <v>49472</v>
      </c>
      <c r="AV102" s="16">
        <v>47376</v>
      </c>
      <c r="AW102" s="16">
        <v>50039</v>
      </c>
      <c r="AX102" s="16">
        <v>50284</v>
      </c>
      <c r="AY102" s="16">
        <v>45683</v>
      </c>
      <c r="AZ102" s="16">
        <v>39608</v>
      </c>
      <c r="BA102" s="16">
        <v>32687</v>
      </c>
      <c r="BB102" s="16">
        <v>27540</v>
      </c>
      <c r="BC102" s="16">
        <v>21637</v>
      </c>
      <c r="BD102" s="16">
        <v>13706</v>
      </c>
      <c r="BE102" s="16">
        <v>7535</v>
      </c>
      <c r="BF102" s="16">
        <v>8857</v>
      </c>
      <c r="BG102" s="16">
        <v>10695</v>
      </c>
      <c r="BH102" s="16">
        <v>569680</v>
      </c>
      <c r="BI102" s="21">
        <v>2</v>
      </c>
      <c r="BJ102" s="21">
        <v>2</v>
      </c>
      <c r="BK102" s="21">
        <v>2</v>
      </c>
      <c r="BL102" s="21">
        <v>1</v>
      </c>
      <c r="BM102" s="21">
        <v>0</v>
      </c>
      <c r="BN102" s="16">
        <v>21535</v>
      </c>
      <c r="BO102" s="16">
        <v>10979</v>
      </c>
      <c r="BP102" s="16">
        <v>71191</v>
      </c>
      <c r="BQ102" s="16">
        <v>35671</v>
      </c>
      <c r="BR102" s="16">
        <v>25440</v>
      </c>
      <c r="BS102" s="16">
        <v>46909</v>
      </c>
      <c r="BT102" s="16">
        <v>209517</v>
      </c>
      <c r="BU102" s="16">
        <v>70142</v>
      </c>
      <c r="BV102" s="16">
        <v>129515</v>
      </c>
      <c r="BW102" s="16">
        <v>66306</v>
      </c>
      <c r="BX102" s="16">
        <v>100119</v>
      </c>
      <c r="BY102" s="16">
        <v>3288</v>
      </c>
      <c r="BZ102" s="16">
        <v>6002</v>
      </c>
      <c r="CA102" s="16">
        <v>14558</v>
      </c>
      <c r="CB102" s="1">
        <v>564</v>
      </c>
      <c r="CC102" s="1">
        <v>42</v>
      </c>
      <c r="CD102" s="16">
        <v>18328</v>
      </c>
      <c r="CE102" s="16">
        <v>14761</v>
      </c>
      <c r="CF102" s="16">
        <v>7896</v>
      </c>
      <c r="CG102" s="16">
        <v>17768</v>
      </c>
      <c r="CH102" s="1">
        <v>500</v>
      </c>
      <c r="CI102" s="1">
        <v>45</v>
      </c>
      <c r="CJ102" s="1">
        <v>314</v>
      </c>
      <c r="CK102" s="1">
        <v>33</v>
      </c>
      <c r="CL102" s="1">
        <v>363</v>
      </c>
      <c r="CM102" s="1">
        <v>135</v>
      </c>
      <c r="CN102" s="1">
        <v>420</v>
      </c>
      <c r="CO102" s="1">
        <v>682</v>
      </c>
      <c r="CP102" s="16">
        <v>538808</v>
      </c>
      <c r="CQ102" s="16">
        <v>218232</v>
      </c>
      <c r="CR102" s="16">
        <v>14407</v>
      </c>
      <c r="CS102" s="16">
        <v>2899</v>
      </c>
      <c r="CT102" s="16">
        <v>67444</v>
      </c>
      <c r="CU102" s="16">
        <v>129036</v>
      </c>
      <c r="CV102" s="1">
        <v>76</v>
      </c>
      <c r="CW102" s="1">
        <v>114</v>
      </c>
      <c r="CX102" s="16">
        <v>49789</v>
      </c>
      <c r="CY102" s="16">
        <v>1317</v>
      </c>
      <c r="CZ102" s="16">
        <v>2657</v>
      </c>
      <c r="DA102" s="16">
        <v>114082</v>
      </c>
      <c r="DB102" s="18">
        <v>12.32</v>
      </c>
      <c r="DC102" s="1" t="s">
        <v>134</v>
      </c>
    </row>
    <row r="103" spans="1:107" ht="12.75" x14ac:dyDescent="0.2">
      <c r="A103" s="1" t="s">
        <v>341</v>
      </c>
      <c r="B103" s="1" t="s">
        <v>342</v>
      </c>
      <c r="C103" s="1" t="s">
        <v>341</v>
      </c>
      <c r="D103" s="1" t="s">
        <v>349</v>
      </c>
      <c r="E103" s="1" t="s">
        <v>350</v>
      </c>
      <c r="F103" s="1" t="s">
        <v>349</v>
      </c>
      <c r="G103" s="1">
        <v>24</v>
      </c>
      <c r="H103" s="1">
        <v>360</v>
      </c>
      <c r="I103" s="1">
        <v>17</v>
      </c>
      <c r="J103" s="16">
        <v>435114</v>
      </c>
      <c r="K103" s="17">
        <v>0.66400000000000003</v>
      </c>
      <c r="L103" s="16">
        <v>131406</v>
      </c>
      <c r="M103" s="18">
        <v>5311.74</v>
      </c>
      <c r="N103" s="1">
        <v>82</v>
      </c>
      <c r="O103" s="17">
        <v>0.372</v>
      </c>
      <c r="P103" s="16">
        <v>10831</v>
      </c>
      <c r="Q103" s="16">
        <f t="shared" si="0"/>
        <v>24892327.068308536</v>
      </c>
      <c r="R103" s="19">
        <v>0.09</v>
      </c>
      <c r="S103" s="16" t="s">
        <v>2468</v>
      </c>
      <c r="T103" s="19">
        <v>0.42799999999999999</v>
      </c>
      <c r="U103" s="18" t="e">
        <f t="shared" si="1"/>
        <v>#VALUE!</v>
      </c>
      <c r="V103" s="16" t="str">
        <f>IF(N103&gt;'Clustering (Gov City)'!$C$4,'Clustering (Gov City)'!$B$3,IF(N103&gt;'Clustering (Gov City)'!$H$4,'Clustering (Gov City)'!$G$3,IF(N103&gt;'Clustering (Gov City)'!$M$4,'Clustering (Gov City)'!$L$3,'Clustering (Gov City)'!$Q$3)))</f>
        <v>SUPER LOW</v>
      </c>
      <c r="W103" s="16" t="str">
        <f>IF(Q103&gt;'Clustering (Gov City)'!$C$24,'Clustering (Gov City)'!$B$23,IF(Q103&gt;'Clustering (Gov City)'!$H$24,'Clustering (Gov City)'!$G$23,IF(Q103&gt;'Clustering (Gov City)'!$M$24,'Clustering (Gov City)'!$L$23,'Clustering (Gov City)'!$Q$23)))</f>
        <v>LOW</v>
      </c>
      <c r="X103" s="20">
        <v>0.47020000000000001</v>
      </c>
      <c r="Y103" s="16" t="s">
        <v>133</v>
      </c>
      <c r="Z103" s="16">
        <v>2412</v>
      </c>
      <c r="AA103" s="1">
        <v>990</v>
      </c>
      <c r="AB103" s="16">
        <v>314299</v>
      </c>
      <c r="AC103" s="16">
        <v>313109</v>
      </c>
      <c r="AD103" s="16">
        <v>431230</v>
      </c>
      <c r="AE103" s="16">
        <v>2112</v>
      </c>
      <c r="AF103" s="16">
        <v>1119</v>
      </c>
      <c r="AG103" s="1">
        <v>30</v>
      </c>
      <c r="AH103" s="1">
        <v>621</v>
      </c>
      <c r="AI103" s="1">
        <v>1</v>
      </c>
      <c r="AJ103" s="1">
        <v>1</v>
      </c>
      <c r="AK103" s="16">
        <v>222516</v>
      </c>
      <c r="AL103" s="16">
        <v>212598</v>
      </c>
      <c r="AM103" s="16">
        <v>202995</v>
      </c>
      <c r="AN103" s="16">
        <v>213673</v>
      </c>
      <c r="AO103" s="16">
        <v>4923</v>
      </c>
      <c r="AP103" s="16">
        <v>13523</v>
      </c>
      <c r="AQ103" s="16">
        <v>30962</v>
      </c>
      <c r="AR103" s="16">
        <v>38958</v>
      </c>
      <c r="AS103" s="16">
        <v>40738</v>
      </c>
      <c r="AT103" s="16">
        <v>39476</v>
      </c>
      <c r="AU103" s="16">
        <v>36582</v>
      </c>
      <c r="AV103" s="16">
        <v>30593</v>
      </c>
      <c r="AW103" s="16">
        <v>33635</v>
      </c>
      <c r="AX103" s="16">
        <v>35251</v>
      </c>
      <c r="AY103" s="16">
        <v>34240</v>
      </c>
      <c r="AZ103" s="16">
        <v>29092</v>
      </c>
      <c r="BA103" s="16">
        <v>23204</v>
      </c>
      <c r="BB103" s="16">
        <v>19853</v>
      </c>
      <c r="BC103" s="16">
        <v>16613</v>
      </c>
      <c r="BD103" s="16">
        <v>10574</v>
      </c>
      <c r="BE103" s="16">
        <v>6511</v>
      </c>
      <c r="BF103" s="16">
        <v>8832</v>
      </c>
      <c r="BG103" s="16">
        <v>6932</v>
      </c>
      <c r="BH103" s="16">
        <v>415019</v>
      </c>
      <c r="BI103" s="21">
        <v>2</v>
      </c>
      <c r="BJ103" s="21">
        <v>2</v>
      </c>
      <c r="BK103" s="21">
        <v>2</v>
      </c>
      <c r="BL103" s="21">
        <v>1</v>
      </c>
      <c r="BM103" s="21">
        <v>0</v>
      </c>
      <c r="BN103" s="16">
        <v>14175</v>
      </c>
      <c r="BO103" s="16">
        <v>7364</v>
      </c>
      <c r="BP103" s="16">
        <v>47283</v>
      </c>
      <c r="BQ103" s="16">
        <v>24472</v>
      </c>
      <c r="BR103" s="16">
        <v>23900</v>
      </c>
      <c r="BS103" s="16">
        <v>39117</v>
      </c>
      <c r="BT103" s="16">
        <v>137571</v>
      </c>
      <c r="BU103" s="16">
        <v>48956</v>
      </c>
      <c r="BV103" s="16">
        <v>96973</v>
      </c>
      <c r="BW103" s="16">
        <v>57005</v>
      </c>
      <c r="BX103" s="16">
        <v>77058</v>
      </c>
      <c r="BY103" s="16">
        <v>2525</v>
      </c>
      <c r="BZ103" s="16">
        <v>3090</v>
      </c>
      <c r="CA103" s="16">
        <v>11272</v>
      </c>
      <c r="CB103" s="1">
        <v>641</v>
      </c>
      <c r="CC103" s="1">
        <v>23</v>
      </c>
      <c r="CD103" s="16">
        <v>16967</v>
      </c>
      <c r="CE103" s="16">
        <v>11404</v>
      </c>
      <c r="CF103" s="16">
        <v>8620</v>
      </c>
      <c r="CG103" s="16">
        <v>14374</v>
      </c>
      <c r="CH103" s="1">
        <v>356</v>
      </c>
      <c r="CI103" s="1">
        <v>76</v>
      </c>
      <c r="CJ103" s="1">
        <v>258</v>
      </c>
      <c r="CK103" s="1">
        <v>50</v>
      </c>
      <c r="CL103" s="1">
        <v>314</v>
      </c>
      <c r="CM103" s="1">
        <v>191</v>
      </c>
      <c r="CN103" s="1">
        <v>406</v>
      </c>
      <c r="CO103" s="1">
        <v>764</v>
      </c>
      <c r="CP103" s="16">
        <v>381334</v>
      </c>
      <c r="CQ103" s="16">
        <v>160163</v>
      </c>
      <c r="CR103" s="16">
        <v>11208</v>
      </c>
      <c r="CS103" s="16">
        <v>2468</v>
      </c>
      <c r="CT103" s="16">
        <v>53732</v>
      </c>
      <c r="CU103" s="16">
        <v>105111</v>
      </c>
      <c r="CV103" s="1">
        <v>41</v>
      </c>
      <c r="CW103" s="1">
        <v>49</v>
      </c>
      <c r="CX103" s="16">
        <v>39090</v>
      </c>
      <c r="CY103" s="1">
        <v>754</v>
      </c>
      <c r="CZ103" s="16">
        <v>2069</v>
      </c>
      <c r="DA103" s="16">
        <v>60429</v>
      </c>
      <c r="DB103" s="18">
        <v>15.95</v>
      </c>
      <c r="DC103" s="1" t="s">
        <v>134</v>
      </c>
    </row>
    <row r="104" spans="1:107" ht="12.75" x14ac:dyDescent="0.2">
      <c r="A104" s="1" t="s">
        <v>341</v>
      </c>
      <c r="B104" s="1" t="s">
        <v>342</v>
      </c>
      <c r="C104" s="1" t="s">
        <v>341</v>
      </c>
      <c r="D104" s="1" t="s">
        <v>351</v>
      </c>
      <c r="E104" s="1" t="s">
        <v>352</v>
      </c>
      <c r="F104" s="1" t="s">
        <v>351</v>
      </c>
      <c r="G104" s="1">
        <v>14</v>
      </c>
      <c r="H104" s="1">
        <v>186</v>
      </c>
      <c r="I104" s="1">
        <v>13</v>
      </c>
      <c r="J104" s="16">
        <v>409925</v>
      </c>
      <c r="K104" s="17">
        <v>0.63400000000000001</v>
      </c>
      <c r="L104" s="16">
        <v>127340</v>
      </c>
      <c r="M104" s="18">
        <v>6350.1</v>
      </c>
      <c r="N104" s="1">
        <v>65</v>
      </c>
      <c r="O104" s="17">
        <v>0.28999999999999998</v>
      </c>
      <c r="P104" s="16">
        <v>11647</v>
      </c>
      <c r="Q104" s="16">
        <f t="shared" si="0"/>
        <v>28412514.484356895</v>
      </c>
      <c r="R104" s="19">
        <v>0.27800000000000002</v>
      </c>
      <c r="S104" s="16" t="s">
        <v>2468</v>
      </c>
      <c r="T104" s="19">
        <v>0.39600000000000002</v>
      </c>
      <c r="U104" s="18" t="e">
        <f t="shared" si="1"/>
        <v>#VALUE!</v>
      </c>
      <c r="V104" s="16" t="str">
        <f>IF(N104&gt;'Clustering (Gov City)'!$C$4,'Clustering (Gov City)'!$B$3,IF(N104&gt;'Clustering (Gov City)'!$H$4,'Clustering (Gov City)'!$G$3,IF(N104&gt;'Clustering (Gov City)'!$M$4,'Clustering (Gov City)'!$L$3,'Clustering (Gov City)'!$Q$3)))</f>
        <v>SUPER LOW</v>
      </c>
      <c r="W104" s="16" t="str">
        <f>IF(Q104&gt;'Clustering (Gov City)'!$C$24,'Clustering (Gov City)'!$B$23,IF(Q104&gt;'Clustering (Gov City)'!$H$24,'Clustering (Gov City)'!$G$23,IF(Q104&gt;'Clustering (Gov City)'!$M$24,'Clustering (Gov City)'!$L$23,'Clustering (Gov City)'!$Q$23)))</f>
        <v>LOW</v>
      </c>
      <c r="X104" s="20">
        <v>0.42370000000000002</v>
      </c>
      <c r="Y104" s="16" t="s">
        <v>133</v>
      </c>
      <c r="Z104" s="16">
        <v>1551</v>
      </c>
      <c r="AA104" s="1">
        <v>916</v>
      </c>
      <c r="AB104" s="16">
        <v>331698</v>
      </c>
      <c r="AC104" s="16">
        <v>294345</v>
      </c>
      <c r="AD104" s="16">
        <v>401017</v>
      </c>
      <c r="AE104" s="16">
        <v>4512</v>
      </c>
      <c r="AF104" s="16">
        <v>2848</v>
      </c>
      <c r="AG104" s="16">
        <v>1374</v>
      </c>
      <c r="AH104" s="1">
        <v>172</v>
      </c>
      <c r="AI104" s="1">
        <v>2</v>
      </c>
      <c r="AJ104" s="1">
        <v>0</v>
      </c>
      <c r="AK104" s="16">
        <v>209961</v>
      </c>
      <c r="AL104" s="16">
        <v>199964</v>
      </c>
      <c r="AM104" s="16">
        <v>177712</v>
      </c>
      <c r="AN104" s="16">
        <v>216695</v>
      </c>
      <c r="AO104" s="16">
        <v>3179</v>
      </c>
      <c r="AP104" s="16">
        <v>12339</v>
      </c>
      <c r="AQ104" s="16">
        <v>29057</v>
      </c>
      <c r="AR104" s="16">
        <v>38300</v>
      </c>
      <c r="AS104" s="16">
        <v>37673</v>
      </c>
      <c r="AT104" s="16">
        <v>34518</v>
      </c>
      <c r="AU104" s="16">
        <v>33185</v>
      </c>
      <c r="AV104" s="16">
        <v>30544</v>
      </c>
      <c r="AW104" s="16">
        <v>33676</v>
      </c>
      <c r="AX104" s="16">
        <v>34746</v>
      </c>
      <c r="AY104" s="16">
        <v>32644</v>
      </c>
      <c r="AZ104" s="16">
        <v>28205</v>
      </c>
      <c r="BA104" s="16">
        <v>22029</v>
      </c>
      <c r="BB104" s="16">
        <v>17953</v>
      </c>
      <c r="BC104" s="16">
        <v>14769</v>
      </c>
      <c r="BD104" s="16">
        <v>9573</v>
      </c>
      <c r="BE104" s="16">
        <v>5858</v>
      </c>
      <c r="BF104" s="16">
        <v>7195</v>
      </c>
      <c r="BG104" s="16">
        <v>6619</v>
      </c>
      <c r="BH104" s="16">
        <v>391312</v>
      </c>
      <c r="BI104" s="21">
        <v>2</v>
      </c>
      <c r="BJ104" s="21">
        <v>2</v>
      </c>
      <c r="BK104" s="21">
        <v>2</v>
      </c>
      <c r="BL104" s="21">
        <v>1</v>
      </c>
      <c r="BM104" s="21">
        <v>0</v>
      </c>
      <c r="BN104" s="16">
        <v>13625</v>
      </c>
      <c r="BO104" s="16">
        <v>7117</v>
      </c>
      <c r="BP104" s="16">
        <v>45861</v>
      </c>
      <c r="BQ104" s="16">
        <v>22774</v>
      </c>
      <c r="BR104" s="16">
        <v>20559</v>
      </c>
      <c r="BS104" s="16">
        <v>35147</v>
      </c>
      <c r="BT104" s="16">
        <v>112234</v>
      </c>
      <c r="BU104" s="16">
        <v>72278</v>
      </c>
      <c r="BV104" s="16">
        <v>114956</v>
      </c>
      <c r="BW104" s="16">
        <v>49365</v>
      </c>
      <c r="BX104" s="16">
        <v>49340</v>
      </c>
      <c r="BY104" s="16">
        <v>1475</v>
      </c>
      <c r="BZ104" s="16">
        <v>2177</v>
      </c>
      <c r="CA104" s="16">
        <v>7820</v>
      </c>
      <c r="CB104" s="1">
        <v>278</v>
      </c>
      <c r="CC104" s="1">
        <v>2</v>
      </c>
      <c r="CD104" s="16">
        <v>14322</v>
      </c>
      <c r="CE104" s="16">
        <v>3421</v>
      </c>
      <c r="CF104" s="16">
        <v>2401</v>
      </c>
      <c r="CG104" s="16">
        <v>5417</v>
      </c>
      <c r="CH104" s="1">
        <v>972</v>
      </c>
      <c r="CI104" s="1">
        <v>14</v>
      </c>
      <c r="CJ104" s="1">
        <v>232</v>
      </c>
      <c r="CK104" s="1">
        <v>16</v>
      </c>
      <c r="CL104" s="1">
        <v>112</v>
      </c>
      <c r="CM104" s="1">
        <v>16</v>
      </c>
      <c r="CN104" s="1">
        <v>210</v>
      </c>
      <c r="CO104" s="1">
        <v>196</v>
      </c>
      <c r="CP104" s="16">
        <v>382596</v>
      </c>
      <c r="CQ104" s="16">
        <v>126937</v>
      </c>
      <c r="CR104" s="16">
        <v>4664</v>
      </c>
      <c r="CS104" s="16">
        <v>1493</v>
      </c>
      <c r="CT104" s="16">
        <v>38463</v>
      </c>
      <c r="CU104" s="16">
        <v>121595</v>
      </c>
      <c r="CV104" s="1">
        <v>94</v>
      </c>
      <c r="CW104" s="1">
        <v>93</v>
      </c>
      <c r="CX104" s="16">
        <v>47329</v>
      </c>
      <c r="CY104" s="1">
        <v>692</v>
      </c>
      <c r="CZ104" s="1">
        <v>460</v>
      </c>
      <c r="DA104" s="16">
        <v>68105</v>
      </c>
      <c r="DB104" s="18">
        <v>13.5</v>
      </c>
      <c r="DC104" s="1" t="s">
        <v>134</v>
      </c>
    </row>
    <row r="105" spans="1:107" ht="12.75" x14ac:dyDescent="0.2">
      <c r="A105" s="1" t="s">
        <v>341</v>
      </c>
      <c r="B105" s="1" t="s">
        <v>342</v>
      </c>
      <c r="C105" s="1" t="s">
        <v>341</v>
      </c>
      <c r="D105" s="1" t="s">
        <v>353</v>
      </c>
      <c r="E105" s="1" t="s">
        <v>354</v>
      </c>
      <c r="F105" s="1" t="s">
        <v>353</v>
      </c>
      <c r="G105" s="1">
        <v>15</v>
      </c>
      <c r="H105" s="1">
        <v>227</v>
      </c>
      <c r="I105" s="1">
        <v>13</v>
      </c>
      <c r="J105" s="16">
        <v>628485</v>
      </c>
      <c r="K105" s="17">
        <v>0.74399999999999999</v>
      </c>
      <c r="L105" s="16">
        <v>201289</v>
      </c>
      <c r="M105" s="18">
        <v>14266.26</v>
      </c>
      <c r="N105" s="1">
        <v>44</v>
      </c>
      <c r="O105" s="17">
        <v>0.19</v>
      </c>
      <c r="P105" s="16">
        <v>40226</v>
      </c>
      <c r="Q105" s="16">
        <f t="shared" si="0"/>
        <v>64004709.738498129</v>
      </c>
      <c r="R105" s="19">
        <v>0.216</v>
      </c>
      <c r="S105" s="16" t="s">
        <v>2468</v>
      </c>
      <c r="T105" s="19">
        <v>0.48599999999999999</v>
      </c>
      <c r="U105" s="18" t="e">
        <f t="shared" si="1"/>
        <v>#VALUE!</v>
      </c>
      <c r="V105" s="16" t="str">
        <f>IF(N105&gt;'Clustering (Gov City)'!$C$4,'Clustering (Gov City)'!$B$3,IF(N105&gt;'Clustering (Gov City)'!$H$4,'Clustering (Gov City)'!$G$3,IF(N105&gt;'Clustering (Gov City)'!$M$4,'Clustering (Gov City)'!$L$3,'Clustering (Gov City)'!$Q$3)))</f>
        <v>SUPER LOW</v>
      </c>
      <c r="W105" s="16" t="str">
        <f>IF(Q105&gt;'Clustering (Gov City)'!$C$24,'Clustering (Gov City)'!$B$23,IF(Q105&gt;'Clustering (Gov City)'!$H$24,'Clustering (Gov City)'!$G$23,IF(Q105&gt;'Clustering (Gov City)'!$M$24,'Clustering (Gov City)'!$L$23,'Clustering (Gov City)'!$Q$23)))</f>
        <v>HIGH</v>
      </c>
      <c r="X105" s="20">
        <v>0.4617</v>
      </c>
      <c r="Y105" s="16" t="s">
        <v>133</v>
      </c>
      <c r="Z105" s="16">
        <v>2179</v>
      </c>
      <c r="AA105" s="1">
        <v>518</v>
      </c>
      <c r="AB105" s="16">
        <v>497052</v>
      </c>
      <c r="AC105" s="16">
        <v>436308</v>
      </c>
      <c r="AD105" s="16">
        <v>617545</v>
      </c>
      <c r="AE105" s="16">
        <v>6805</v>
      </c>
      <c r="AF105" s="16">
        <v>1329</v>
      </c>
      <c r="AG105" s="16">
        <v>2670</v>
      </c>
      <c r="AH105" s="1">
        <v>113</v>
      </c>
      <c r="AI105" s="1">
        <v>5</v>
      </c>
      <c r="AJ105" s="1">
        <v>18</v>
      </c>
      <c r="AK105" s="16">
        <v>322764</v>
      </c>
      <c r="AL105" s="16">
        <v>305721</v>
      </c>
      <c r="AM105" s="16">
        <v>271876</v>
      </c>
      <c r="AN105" s="16">
        <v>336833</v>
      </c>
      <c r="AO105" s="16">
        <v>4636</v>
      </c>
      <c r="AP105" s="16">
        <v>15140</v>
      </c>
      <c r="AQ105" s="16">
        <v>51298</v>
      </c>
      <c r="AR105" s="16">
        <v>61622</v>
      </c>
      <c r="AS105" s="16">
        <v>62784</v>
      </c>
      <c r="AT105" s="16">
        <v>38034</v>
      </c>
      <c r="AU105" s="16">
        <v>51850</v>
      </c>
      <c r="AV105" s="16">
        <v>51397</v>
      </c>
      <c r="AW105" s="16">
        <v>57250</v>
      </c>
      <c r="AX105" s="16">
        <v>57648</v>
      </c>
      <c r="AY105" s="16">
        <v>49015</v>
      </c>
      <c r="AZ105" s="16">
        <v>40486</v>
      </c>
      <c r="BA105" s="16">
        <v>32291</v>
      </c>
      <c r="BB105" s="16">
        <v>25320</v>
      </c>
      <c r="BC105" s="16">
        <v>19913</v>
      </c>
      <c r="BD105" s="16">
        <v>12853</v>
      </c>
      <c r="BE105" s="16">
        <v>7536</v>
      </c>
      <c r="BF105" s="16">
        <v>9188</v>
      </c>
      <c r="BG105" s="16">
        <v>11996</v>
      </c>
      <c r="BH105" s="16">
        <v>594163</v>
      </c>
      <c r="BI105" s="21">
        <v>2</v>
      </c>
      <c r="BJ105" s="21">
        <v>2</v>
      </c>
      <c r="BK105" s="21">
        <v>2</v>
      </c>
      <c r="BL105" s="21">
        <v>2</v>
      </c>
      <c r="BM105" s="21">
        <v>0</v>
      </c>
      <c r="BN105" s="16">
        <v>23283</v>
      </c>
      <c r="BO105" s="16">
        <v>11846</v>
      </c>
      <c r="BP105" s="16">
        <v>74738</v>
      </c>
      <c r="BQ105" s="16">
        <v>37810</v>
      </c>
      <c r="BR105" s="16">
        <v>23294</v>
      </c>
      <c r="BS105" s="16">
        <v>47616</v>
      </c>
      <c r="BT105" s="16">
        <v>179476</v>
      </c>
      <c r="BU105" s="16">
        <v>60134</v>
      </c>
      <c r="BV105" s="16">
        <v>191370</v>
      </c>
      <c r="BW105" s="16">
        <v>89456</v>
      </c>
      <c r="BX105" s="16">
        <v>87063</v>
      </c>
      <c r="BY105" s="16">
        <v>2022</v>
      </c>
      <c r="BZ105" s="16">
        <v>4512</v>
      </c>
      <c r="CA105" s="16">
        <v>13616</v>
      </c>
      <c r="CB105" s="1">
        <v>806</v>
      </c>
      <c r="CC105" s="1">
        <v>30</v>
      </c>
      <c r="CD105" s="16">
        <v>9321</v>
      </c>
      <c r="CE105" s="16">
        <v>6698</v>
      </c>
      <c r="CF105" s="16">
        <v>3545</v>
      </c>
      <c r="CG105" s="16">
        <v>15186</v>
      </c>
      <c r="CH105" s="16">
        <v>4508</v>
      </c>
      <c r="CI105" s="1">
        <v>45</v>
      </c>
      <c r="CJ105" s="1">
        <v>856</v>
      </c>
      <c r="CK105" s="1">
        <v>44</v>
      </c>
      <c r="CL105" s="1">
        <v>437</v>
      </c>
      <c r="CM105" s="1">
        <v>61</v>
      </c>
      <c r="CN105" s="1">
        <v>840</v>
      </c>
      <c r="CO105" s="1">
        <v>541</v>
      </c>
      <c r="CP105" s="16">
        <v>586403</v>
      </c>
      <c r="CQ105" s="16">
        <v>198416</v>
      </c>
      <c r="CR105" s="16">
        <v>8576</v>
      </c>
      <c r="CS105" s="16">
        <v>3712</v>
      </c>
      <c r="CT105" s="16">
        <v>69738</v>
      </c>
      <c r="CU105" s="16">
        <v>146791</v>
      </c>
      <c r="CV105" s="1">
        <v>325</v>
      </c>
      <c r="CW105" s="1">
        <v>158</v>
      </c>
      <c r="CX105" s="16">
        <v>66456</v>
      </c>
      <c r="CY105" s="16">
        <v>1392</v>
      </c>
      <c r="CZ105" s="1">
        <v>812</v>
      </c>
      <c r="DA105" s="16">
        <v>132109</v>
      </c>
      <c r="DB105" s="18">
        <v>16.13</v>
      </c>
      <c r="DC105" s="1" t="s">
        <v>134</v>
      </c>
    </row>
    <row r="106" spans="1:107" ht="12.75" x14ac:dyDescent="0.2">
      <c r="A106" s="1" t="s">
        <v>341</v>
      </c>
      <c r="B106" s="1" t="s">
        <v>342</v>
      </c>
      <c r="C106" s="1" t="s">
        <v>341</v>
      </c>
      <c r="D106" s="1" t="s">
        <v>355</v>
      </c>
      <c r="E106" s="1" t="s">
        <v>356</v>
      </c>
      <c r="F106" s="1" t="s">
        <v>355</v>
      </c>
      <c r="G106" s="1">
        <v>21</v>
      </c>
      <c r="H106" s="1">
        <v>288</v>
      </c>
      <c r="I106" s="1">
        <v>17</v>
      </c>
      <c r="J106" s="16">
        <v>822954</v>
      </c>
      <c r="K106" s="17">
        <v>0.80200000000000005</v>
      </c>
      <c r="L106" s="16">
        <v>252585</v>
      </c>
      <c r="M106" s="18">
        <v>11832.99</v>
      </c>
      <c r="N106" s="1">
        <v>70</v>
      </c>
      <c r="O106" s="17">
        <v>0.318</v>
      </c>
      <c r="P106" s="16">
        <v>17190</v>
      </c>
      <c r="Q106" s="16">
        <f t="shared" si="0"/>
        <v>20888166.288759761</v>
      </c>
      <c r="R106" s="19">
        <v>0.20799999999999999</v>
      </c>
      <c r="S106" s="16" t="s">
        <v>2468</v>
      </c>
      <c r="T106" s="19">
        <v>0.44400000000000001</v>
      </c>
      <c r="U106" s="18" t="e">
        <f t="shared" si="1"/>
        <v>#VALUE!</v>
      </c>
      <c r="V106" s="16" t="str">
        <f>IF(N106&gt;'Clustering (Gov City)'!$C$4,'Clustering (Gov City)'!$B$3,IF(N106&gt;'Clustering (Gov City)'!$H$4,'Clustering (Gov City)'!$G$3,IF(N106&gt;'Clustering (Gov City)'!$M$4,'Clustering (Gov City)'!$L$3,'Clustering (Gov City)'!$Q$3)))</f>
        <v>SUPER LOW</v>
      </c>
      <c r="W106" s="16" t="str">
        <f>IF(Q106&gt;'Clustering (Gov City)'!$C$24,'Clustering (Gov City)'!$B$23,IF(Q106&gt;'Clustering (Gov City)'!$H$24,'Clustering (Gov City)'!$G$23,IF(Q106&gt;'Clustering (Gov City)'!$M$24,'Clustering (Gov City)'!$L$23,'Clustering (Gov City)'!$Q$23)))</f>
        <v>SUPER LOW</v>
      </c>
      <c r="X106" s="20">
        <v>0.49569999999999997</v>
      </c>
      <c r="Y106" s="16" t="s">
        <v>133</v>
      </c>
      <c r="Z106" s="16">
        <v>2764</v>
      </c>
      <c r="AA106" s="16">
        <v>1075</v>
      </c>
      <c r="AB106" s="16">
        <v>651497</v>
      </c>
      <c r="AC106" s="16">
        <v>582977</v>
      </c>
      <c r="AD106" s="16">
        <v>807464</v>
      </c>
      <c r="AE106" s="16">
        <v>8095</v>
      </c>
      <c r="AF106" s="16">
        <v>1829</v>
      </c>
      <c r="AG106" s="16">
        <v>3633</v>
      </c>
      <c r="AH106" s="16">
        <v>1923</v>
      </c>
      <c r="AI106" s="1">
        <v>1</v>
      </c>
      <c r="AJ106" s="1">
        <v>9</v>
      </c>
      <c r="AK106" s="16">
        <v>423171</v>
      </c>
      <c r="AL106" s="16">
        <v>399783</v>
      </c>
      <c r="AM106" s="16">
        <v>388757</v>
      </c>
      <c r="AN106" s="16">
        <v>410868</v>
      </c>
      <c r="AO106" s="16">
        <v>4231</v>
      </c>
      <c r="AP106" s="16">
        <v>19098</v>
      </c>
      <c r="AQ106" s="16">
        <v>58538</v>
      </c>
      <c r="AR106" s="16">
        <v>78989</v>
      </c>
      <c r="AS106" s="16">
        <v>79945</v>
      </c>
      <c r="AT106" s="16">
        <v>74131</v>
      </c>
      <c r="AU106" s="16">
        <v>72463</v>
      </c>
      <c r="AV106" s="16">
        <v>66436</v>
      </c>
      <c r="AW106" s="16">
        <v>69424</v>
      </c>
      <c r="AX106" s="16">
        <v>70317</v>
      </c>
      <c r="AY106" s="16">
        <v>60881</v>
      </c>
      <c r="AZ106" s="16">
        <v>53672</v>
      </c>
      <c r="BA106" s="16">
        <v>42672</v>
      </c>
      <c r="BB106" s="16">
        <v>34055</v>
      </c>
      <c r="BC106" s="16">
        <v>25270</v>
      </c>
      <c r="BD106" s="16">
        <v>16094</v>
      </c>
      <c r="BE106" s="16">
        <v>9911</v>
      </c>
      <c r="BF106" s="16">
        <v>10156</v>
      </c>
      <c r="BG106" s="16">
        <v>13295</v>
      </c>
      <c r="BH106" s="16">
        <v>783286</v>
      </c>
      <c r="BI106" s="21">
        <v>2</v>
      </c>
      <c r="BJ106" s="21">
        <v>2</v>
      </c>
      <c r="BK106" s="21">
        <v>2</v>
      </c>
      <c r="BL106" s="21">
        <v>1</v>
      </c>
      <c r="BM106" s="21">
        <v>0</v>
      </c>
      <c r="BN106" s="16">
        <v>25241</v>
      </c>
      <c r="BO106" s="16">
        <v>14660</v>
      </c>
      <c r="BP106" s="16">
        <v>95136</v>
      </c>
      <c r="BQ106" s="16">
        <v>48332</v>
      </c>
      <c r="BR106" s="16">
        <v>44144</v>
      </c>
      <c r="BS106" s="16">
        <v>76183</v>
      </c>
      <c r="BT106" s="16">
        <v>224525</v>
      </c>
      <c r="BU106" s="16">
        <v>102698</v>
      </c>
      <c r="BV106" s="16">
        <v>255727</v>
      </c>
      <c r="BW106" s="16">
        <v>101240</v>
      </c>
      <c r="BX106" s="16">
        <v>113921</v>
      </c>
      <c r="BY106" s="16">
        <v>2600</v>
      </c>
      <c r="BZ106" s="16">
        <v>5083</v>
      </c>
      <c r="CA106" s="16">
        <v>16281</v>
      </c>
      <c r="CB106" s="1">
        <v>827</v>
      </c>
      <c r="CC106" s="1">
        <v>52</v>
      </c>
      <c r="CD106" s="16">
        <v>16966</v>
      </c>
      <c r="CE106" s="16">
        <v>6334</v>
      </c>
      <c r="CF106" s="16">
        <v>3476</v>
      </c>
      <c r="CG106" s="16">
        <v>8569</v>
      </c>
      <c r="CH106" s="1">
        <v>510</v>
      </c>
      <c r="CI106" s="1">
        <v>713</v>
      </c>
      <c r="CJ106" s="1">
        <v>322</v>
      </c>
      <c r="CK106" s="1">
        <v>27</v>
      </c>
      <c r="CL106" s="1">
        <v>192</v>
      </c>
      <c r="CM106" s="1">
        <v>191</v>
      </c>
      <c r="CN106" s="16">
        <v>1460</v>
      </c>
      <c r="CO106" s="16">
        <v>4524</v>
      </c>
      <c r="CP106" s="16">
        <v>779670</v>
      </c>
      <c r="CQ106" s="16">
        <v>278864</v>
      </c>
      <c r="CR106" s="16">
        <v>11257</v>
      </c>
      <c r="CS106" s="16">
        <v>4580</v>
      </c>
      <c r="CT106" s="16">
        <v>98511</v>
      </c>
      <c r="CU106" s="16">
        <v>167172</v>
      </c>
      <c r="CV106" s="16">
        <v>6508</v>
      </c>
      <c r="CW106" s="1">
        <v>131</v>
      </c>
      <c r="CX106" s="16">
        <v>92893</v>
      </c>
      <c r="CY106" s="16">
        <v>1460</v>
      </c>
      <c r="CZ106" s="16">
        <v>1169</v>
      </c>
      <c r="DA106" s="16">
        <v>160409</v>
      </c>
      <c r="DB106" s="18">
        <v>11.17</v>
      </c>
      <c r="DC106" s="1" t="s">
        <v>134</v>
      </c>
    </row>
    <row r="107" spans="1:107" ht="12.75" x14ac:dyDescent="0.2">
      <c r="A107" s="1" t="s">
        <v>341</v>
      </c>
      <c r="B107" s="1" t="s">
        <v>342</v>
      </c>
      <c r="C107" s="1" t="s">
        <v>341</v>
      </c>
      <c r="D107" s="1" t="s">
        <v>357</v>
      </c>
      <c r="E107" s="1" t="s">
        <v>358</v>
      </c>
      <c r="F107" s="1" t="s">
        <v>357</v>
      </c>
      <c r="G107" s="1">
        <v>19</v>
      </c>
      <c r="H107" s="1">
        <v>252</v>
      </c>
      <c r="I107" s="1">
        <v>7</v>
      </c>
      <c r="J107" s="16">
        <v>417299</v>
      </c>
      <c r="K107" s="17">
        <v>0.64600000000000002</v>
      </c>
      <c r="L107" s="16">
        <v>119634</v>
      </c>
      <c r="M107" s="18">
        <v>5493.94</v>
      </c>
      <c r="N107" s="1">
        <v>76</v>
      </c>
      <c r="O107" s="17">
        <v>0.34599999999999997</v>
      </c>
      <c r="P107" s="16">
        <v>4951</v>
      </c>
      <c r="Q107" s="16">
        <f t="shared" si="0"/>
        <v>11864394.594762987</v>
      </c>
      <c r="R107" s="19">
        <v>0.254</v>
      </c>
      <c r="S107" s="16" t="s">
        <v>2468</v>
      </c>
      <c r="T107" s="19">
        <v>0.254</v>
      </c>
      <c r="U107" s="18" t="e">
        <f t="shared" si="1"/>
        <v>#VALUE!</v>
      </c>
      <c r="V107" s="16" t="str">
        <f>IF(N107&gt;'Clustering (Gov City)'!$C$4,'Clustering (Gov City)'!$B$3,IF(N107&gt;'Clustering (Gov City)'!$H$4,'Clustering (Gov City)'!$G$3,IF(N107&gt;'Clustering (Gov City)'!$M$4,'Clustering (Gov City)'!$L$3,'Clustering (Gov City)'!$Q$3)))</f>
        <v>SUPER LOW</v>
      </c>
      <c r="W107" s="16" t="str">
        <f>IF(Q107&gt;'Clustering (Gov City)'!$C$24,'Clustering (Gov City)'!$B$23,IF(Q107&gt;'Clustering (Gov City)'!$H$24,'Clustering (Gov City)'!$G$23,IF(Q107&gt;'Clustering (Gov City)'!$M$24,'Clustering (Gov City)'!$L$23,'Clustering (Gov City)'!$Q$23)))</f>
        <v>SUPER LOW</v>
      </c>
      <c r="X107" s="20">
        <v>0.37959999999999999</v>
      </c>
      <c r="Y107" s="16" t="s">
        <v>133</v>
      </c>
      <c r="Z107" s="16">
        <v>3123</v>
      </c>
      <c r="AA107" s="1">
        <v>156</v>
      </c>
      <c r="AB107" s="16">
        <v>293962</v>
      </c>
      <c r="AC107" s="16">
        <v>309192</v>
      </c>
      <c r="AD107" s="16">
        <v>414491</v>
      </c>
      <c r="AE107" s="1">
        <v>879</v>
      </c>
      <c r="AF107" s="1">
        <v>205</v>
      </c>
      <c r="AG107" s="16">
        <v>1606</v>
      </c>
      <c r="AH107" s="1">
        <v>116</v>
      </c>
      <c r="AI107" s="1">
        <v>0</v>
      </c>
      <c r="AJ107" s="1">
        <v>2</v>
      </c>
      <c r="AK107" s="16">
        <v>216467</v>
      </c>
      <c r="AL107" s="16">
        <v>200832</v>
      </c>
      <c r="AM107" s="16">
        <v>203269</v>
      </c>
      <c r="AN107" s="16">
        <v>198600</v>
      </c>
      <c r="AO107" s="16">
        <v>2668</v>
      </c>
      <c r="AP107" s="16">
        <v>12762</v>
      </c>
      <c r="AQ107" s="16">
        <v>26185</v>
      </c>
      <c r="AR107" s="16">
        <v>33379</v>
      </c>
      <c r="AS107" s="16">
        <v>36808</v>
      </c>
      <c r="AT107" s="16">
        <v>39184</v>
      </c>
      <c r="AU107" s="16">
        <v>37661</v>
      </c>
      <c r="AV107" s="16">
        <v>33299</v>
      </c>
      <c r="AW107" s="16">
        <v>36789</v>
      </c>
      <c r="AX107" s="16">
        <v>35699</v>
      </c>
      <c r="AY107" s="16">
        <v>32773</v>
      </c>
      <c r="AZ107" s="16">
        <v>27017</v>
      </c>
      <c r="BA107" s="16">
        <v>22325</v>
      </c>
      <c r="BB107" s="16">
        <v>18037</v>
      </c>
      <c r="BC107" s="16">
        <v>15163</v>
      </c>
      <c r="BD107" s="16">
        <v>9376</v>
      </c>
      <c r="BE107" s="16">
        <v>6324</v>
      </c>
      <c r="BF107" s="16">
        <v>7280</v>
      </c>
      <c r="BG107" s="16">
        <v>5983</v>
      </c>
      <c r="BH107" s="16">
        <v>400490</v>
      </c>
      <c r="BI107" s="21">
        <v>2</v>
      </c>
      <c r="BJ107" s="21">
        <v>1</v>
      </c>
      <c r="BK107" s="21">
        <v>1</v>
      </c>
      <c r="BL107" s="21">
        <v>1</v>
      </c>
      <c r="BM107" s="21">
        <v>0</v>
      </c>
      <c r="BN107" s="16">
        <v>12335</v>
      </c>
      <c r="BO107" s="16">
        <v>6281</v>
      </c>
      <c r="BP107" s="16">
        <v>40486</v>
      </c>
      <c r="BQ107" s="16">
        <v>22541</v>
      </c>
      <c r="BR107" s="16">
        <v>24045</v>
      </c>
      <c r="BS107" s="16">
        <v>38609</v>
      </c>
      <c r="BT107" s="16">
        <v>93077</v>
      </c>
      <c r="BU107" s="16">
        <v>51063</v>
      </c>
      <c r="BV107" s="16">
        <v>135088</v>
      </c>
      <c r="BW107" s="16">
        <v>68148</v>
      </c>
      <c r="BX107" s="16">
        <v>58990</v>
      </c>
      <c r="BY107" s="16">
        <v>1682</v>
      </c>
      <c r="BZ107" s="16">
        <v>2410</v>
      </c>
      <c r="CA107" s="16">
        <v>6575</v>
      </c>
      <c r="CB107" s="1">
        <v>262</v>
      </c>
      <c r="CC107" s="1">
        <v>4</v>
      </c>
      <c r="CD107" s="16">
        <v>3348</v>
      </c>
      <c r="CE107" s="16">
        <v>2330</v>
      </c>
      <c r="CF107" s="16">
        <v>1349</v>
      </c>
      <c r="CG107" s="16">
        <v>2810</v>
      </c>
      <c r="CH107" s="1">
        <v>255</v>
      </c>
      <c r="CI107" s="1">
        <v>30</v>
      </c>
      <c r="CJ107" s="1">
        <v>89</v>
      </c>
      <c r="CK107" s="1">
        <v>25</v>
      </c>
      <c r="CL107" s="1">
        <v>75</v>
      </c>
      <c r="CM107" s="1">
        <v>73</v>
      </c>
      <c r="CN107" s="1">
        <v>229</v>
      </c>
      <c r="CO107" s="1">
        <v>660</v>
      </c>
      <c r="CP107" s="16">
        <v>406026</v>
      </c>
      <c r="CQ107" s="16">
        <v>126935</v>
      </c>
      <c r="CR107" s="16">
        <v>6462</v>
      </c>
      <c r="CS107" s="16">
        <v>1478</v>
      </c>
      <c r="CT107" s="16">
        <v>31547</v>
      </c>
      <c r="CU107" s="16">
        <v>119263</v>
      </c>
      <c r="CV107" s="1">
        <v>81</v>
      </c>
      <c r="CW107" s="1">
        <v>71</v>
      </c>
      <c r="CX107" s="16">
        <v>64284</v>
      </c>
      <c r="CY107" s="1">
        <v>679</v>
      </c>
      <c r="CZ107" s="1">
        <v>513</v>
      </c>
      <c r="DA107" s="16">
        <v>65986</v>
      </c>
      <c r="DB107" s="18">
        <v>10.85</v>
      </c>
      <c r="DC107" s="1" t="s">
        <v>134</v>
      </c>
    </row>
    <row r="108" spans="1:107" ht="12.75" x14ac:dyDescent="0.2">
      <c r="A108" s="1" t="s">
        <v>341</v>
      </c>
      <c r="B108" s="1" t="s">
        <v>342</v>
      </c>
      <c r="C108" s="1" t="s">
        <v>341</v>
      </c>
      <c r="D108" s="1" t="s">
        <v>359</v>
      </c>
      <c r="E108" s="1" t="s">
        <v>360</v>
      </c>
      <c r="F108" s="1" t="s">
        <v>359</v>
      </c>
      <c r="G108" s="1">
        <v>20</v>
      </c>
      <c r="H108" s="1">
        <v>305</v>
      </c>
      <c r="I108" s="1">
        <v>7</v>
      </c>
      <c r="J108" s="16">
        <v>650613</v>
      </c>
      <c r="K108" s="17">
        <v>0.754</v>
      </c>
      <c r="L108" s="16">
        <v>203451</v>
      </c>
      <c r="M108" s="18">
        <v>3370</v>
      </c>
      <c r="N108" s="1">
        <v>193</v>
      </c>
      <c r="O108" s="17">
        <v>0.54200000000000004</v>
      </c>
      <c r="P108" s="16">
        <v>8805</v>
      </c>
      <c r="Q108" s="16">
        <f t="shared" si="0"/>
        <v>13533390.817582803</v>
      </c>
      <c r="R108" s="19">
        <v>0.184</v>
      </c>
      <c r="S108" s="16" t="s">
        <v>2468</v>
      </c>
      <c r="T108" s="19">
        <v>0.72199999999999998</v>
      </c>
      <c r="U108" s="18" t="e">
        <f t="shared" si="1"/>
        <v>#VALUE!</v>
      </c>
      <c r="V108" s="16" t="str">
        <f>IF(N108&gt;'Clustering (Gov City)'!$C$4,'Clustering (Gov City)'!$B$3,IF(N108&gt;'Clustering (Gov City)'!$H$4,'Clustering (Gov City)'!$G$3,IF(N108&gt;'Clustering (Gov City)'!$M$4,'Clustering (Gov City)'!$L$3,'Clustering (Gov City)'!$Q$3)))</f>
        <v>SUPER LOW</v>
      </c>
      <c r="W108" s="16" t="str">
        <f>IF(Q108&gt;'Clustering (Gov City)'!$C$24,'Clustering (Gov City)'!$B$23,IF(Q108&gt;'Clustering (Gov City)'!$H$24,'Clustering (Gov City)'!$G$23,IF(Q108&gt;'Clustering (Gov City)'!$M$24,'Clustering (Gov City)'!$L$23,'Clustering (Gov City)'!$Q$23)))</f>
        <v>SUPER LOW</v>
      </c>
      <c r="X108" s="20">
        <v>0.67600000000000005</v>
      </c>
      <c r="Y108" s="16" t="s">
        <v>151</v>
      </c>
      <c r="Z108" s="16">
        <v>1683</v>
      </c>
      <c r="AA108" s="1">
        <v>705</v>
      </c>
      <c r="AB108" s="16">
        <v>459656</v>
      </c>
      <c r="AC108" s="16">
        <v>471054</v>
      </c>
      <c r="AD108" s="16">
        <v>616679</v>
      </c>
      <c r="AE108" s="16">
        <v>6902</v>
      </c>
      <c r="AF108" s="16">
        <v>10537</v>
      </c>
      <c r="AG108" s="16">
        <v>15897</v>
      </c>
      <c r="AH108" s="1">
        <v>596</v>
      </c>
      <c r="AI108" s="1">
        <v>1</v>
      </c>
      <c r="AJ108" s="1">
        <v>1</v>
      </c>
      <c r="AK108" s="16">
        <v>333725</v>
      </c>
      <c r="AL108" s="16">
        <v>316888</v>
      </c>
      <c r="AM108" s="16">
        <v>280189</v>
      </c>
      <c r="AN108" s="16">
        <v>347647</v>
      </c>
      <c r="AO108" s="16">
        <v>3327</v>
      </c>
      <c r="AP108" s="16">
        <v>19450</v>
      </c>
      <c r="AQ108" s="16">
        <v>45582</v>
      </c>
      <c r="AR108" s="16">
        <v>58403</v>
      </c>
      <c r="AS108" s="16">
        <v>59577</v>
      </c>
      <c r="AT108" s="16">
        <v>47740</v>
      </c>
      <c r="AU108" s="16">
        <v>51318</v>
      </c>
      <c r="AV108" s="16">
        <v>49179</v>
      </c>
      <c r="AW108" s="16">
        <v>51717</v>
      </c>
      <c r="AX108" s="16">
        <v>55081</v>
      </c>
      <c r="AY108" s="16">
        <v>52371</v>
      </c>
      <c r="AZ108" s="16">
        <v>45919</v>
      </c>
      <c r="BA108" s="16">
        <v>36976</v>
      </c>
      <c r="BB108" s="16">
        <v>31338</v>
      </c>
      <c r="BC108" s="16">
        <v>24770</v>
      </c>
      <c r="BD108" s="16">
        <v>16618</v>
      </c>
      <c r="BE108" s="16">
        <v>10524</v>
      </c>
      <c r="BF108" s="16">
        <v>13500</v>
      </c>
      <c r="BG108" s="16">
        <v>10422</v>
      </c>
      <c r="BH108" s="16">
        <v>620502</v>
      </c>
      <c r="BI108" s="21">
        <v>2</v>
      </c>
      <c r="BJ108" s="21">
        <v>2</v>
      </c>
      <c r="BK108" s="21">
        <v>2</v>
      </c>
      <c r="BL108" s="21">
        <v>1</v>
      </c>
      <c r="BM108" s="21">
        <v>0</v>
      </c>
      <c r="BN108" s="16">
        <v>20812</v>
      </c>
      <c r="BO108" s="16">
        <v>10669</v>
      </c>
      <c r="BP108" s="16">
        <v>70846</v>
      </c>
      <c r="BQ108" s="16">
        <v>36084</v>
      </c>
      <c r="BR108" s="16">
        <v>31512</v>
      </c>
      <c r="BS108" s="16">
        <v>49007</v>
      </c>
      <c r="BT108" s="16">
        <v>175997</v>
      </c>
      <c r="BU108" s="16">
        <v>79842</v>
      </c>
      <c r="BV108" s="16">
        <v>181147</v>
      </c>
      <c r="BW108" s="16">
        <v>101956</v>
      </c>
      <c r="BX108" s="16">
        <v>88577</v>
      </c>
      <c r="BY108" s="16">
        <v>3351</v>
      </c>
      <c r="BZ108" s="16">
        <v>4946</v>
      </c>
      <c r="CA108" s="16">
        <v>14255</v>
      </c>
      <c r="CB108" s="1">
        <v>525</v>
      </c>
      <c r="CC108" s="1">
        <v>17</v>
      </c>
      <c r="CD108" s="16">
        <v>4869</v>
      </c>
      <c r="CE108" s="16">
        <v>4502</v>
      </c>
      <c r="CF108" s="16">
        <v>1878</v>
      </c>
      <c r="CG108" s="16">
        <v>7252</v>
      </c>
      <c r="CH108" s="1">
        <v>672</v>
      </c>
      <c r="CI108" s="1">
        <v>10</v>
      </c>
      <c r="CJ108" s="1">
        <v>68</v>
      </c>
      <c r="CK108" s="1">
        <v>16</v>
      </c>
      <c r="CL108" s="1">
        <v>55</v>
      </c>
      <c r="CM108" s="1">
        <v>59</v>
      </c>
      <c r="CN108" s="1">
        <v>117</v>
      </c>
      <c r="CO108" s="1">
        <v>823</v>
      </c>
      <c r="CP108" s="16">
        <v>630292</v>
      </c>
      <c r="CQ108" s="16">
        <v>198662</v>
      </c>
      <c r="CR108" s="16">
        <v>10164</v>
      </c>
      <c r="CS108" s="16">
        <v>4043</v>
      </c>
      <c r="CT108" s="16">
        <v>51158</v>
      </c>
      <c r="CU108" s="16">
        <v>158785</v>
      </c>
      <c r="CV108" s="1">
        <v>63</v>
      </c>
      <c r="CW108" s="1">
        <v>226</v>
      </c>
      <c r="CX108" s="16">
        <v>76286</v>
      </c>
      <c r="CY108" s="16">
        <v>1786</v>
      </c>
      <c r="CZ108" s="1">
        <v>798</v>
      </c>
      <c r="DA108" s="16">
        <v>148642</v>
      </c>
      <c r="DB108" s="18">
        <v>10.43</v>
      </c>
      <c r="DC108" s="1" t="s">
        <v>134</v>
      </c>
    </row>
    <row r="109" spans="1:107" ht="12.75" x14ac:dyDescent="0.2">
      <c r="A109" s="1" t="s">
        <v>341</v>
      </c>
      <c r="B109" s="1" t="s">
        <v>342</v>
      </c>
      <c r="C109" s="1" t="s">
        <v>341</v>
      </c>
      <c r="D109" s="1" t="s">
        <v>361</v>
      </c>
      <c r="E109" s="1" t="s">
        <v>362</v>
      </c>
      <c r="F109" s="1" t="s">
        <v>361</v>
      </c>
      <c r="G109" s="1">
        <v>16</v>
      </c>
      <c r="H109" s="1">
        <v>227</v>
      </c>
      <c r="I109" s="1">
        <v>14</v>
      </c>
      <c r="J109" s="16">
        <v>424518</v>
      </c>
      <c r="K109" s="17">
        <v>0.65400000000000003</v>
      </c>
      <c r="L109" s="16">
        <v>128553</v>
      </c>
      <c r="M109" s="18">
        <v>2666.09</v>
      </c>
      <c r="N109" s="1">
        <v>159</v>
      </c>
      <c r="O109" s="17">
        <v>0.50800000000000001</v>
      </c>
      <c r="P109" s="16">
        <v>6432</v>
      </c>
      <c r="Q109" s="16">
        <f t="shared" si="0"/>
        <v>15151301.004904386</v>
      </c>
      <c r="R109" s="19">
        <v>8.4000000000000005E-2</v>
      </c>
      <c r="S109" s="16" t="s">
        <v>2468</v>
      </c>
      <c r="T109" s="19">
        <v>0.56399999999999995</v>
      </c>
      <c r="U109" s="18" t="e">
        <f t="shared" si="1"/>
        <v>#VALUE!</v>
      </c>
      <c r="V109" s="16" t="str">
        <f>IF(N109&gt;'Clustering (Gov City)'!$C$4,'Clustering (Gov City)'!$B$3,IF(N109&gt;'Clustering (Gov City)'!$H$4,'Clustering (Gov City)'!$G$3,IF(N109&gt;'Clustering (Gov City)'!$M$4,'Clustering (Gov City)'!$L$3,'Clustering (Gov City)'!$Q$3)))</f>
        <v>SUPER LOW</v>
      </c>
      <c r="W109" s="16" t="str">
        <f>IF(Q109&gt;'Clustering (Gov City)'!$C$24,'Clustering (Gov City)'!$B$23,IF(Q109&gt;'Clustering (Gov City)'!$H$24,'Clustering (Gov City)'!$G$23,IF(Q109&gt;'Clustering (Gov City)'!$M$24,'Clustering (Gov City)'!$L$23,'Clustering (Gov City)'!$Q$23)))</f>
        <v>SUPER LOW</v>
      </c>
      <c r="X109" s="20">
        <v>0.56969999999999998</v>
      </c>
      <c r="Y109" s="16" t="s">
        <v>151</v>
      </c>
      <c r="Z109" s="16">
        <v>1220</v>
      </c>
      <c r="AA109" s="1">
        <v>336</v>
      </c>
      <c r="AB109" s="16">
        <v>337293</v>
      </c>
      <c r="AC109" s="16">
        <v>301842</v>
      </c>
      <c r="AD109" s="16">
        <v>423240</v>
      </c>
      <c r="AE109" s="1">
        <v>806</v>
      </c>
      <c r="AF109" s="1">
        <v>124</v>
      </c>
      <c r="AG109" s="1">
        <v>17</v>
      </c>
      <c r="AH109" s="1">
        <v>316</v>
      </c>
      <c r="AI109" s="1">
        <v>6</v>
      </c>
      <c r="AJ109" s="1">
        <v>9</v>
      </c>
      <c r="AK109" s="16">
        <v>214966</v>
      </c>
      <c r="AL109" s="16">
        <v>209552</v>
      </c>
      <c r="AM109" s="16">
        <v>203251</v>
      </c>
      <c r="AN109" s="16">
        <v>201607</v>
      </c>
      <c r="AO109" s="16">
        <v>3842</v>
      </c>
      <c r="AP109" s="16">
        <v>15818</v>
      </c>
      <c r="AQ109" s="16">
        <v>30332</v>
      </c>
      <c r="AR109" s="16">
        <v>41024</v>
      </c>
      <c r="AS109" s="16">
        <v>40146</v>
      </c>
      <c r="AT109" s="16">
        <v>35392</v>
      </c>
      <c r="AU109" s="16">
        <v>36279</v>
      </c>
      <c r="AV109" s="16">
        <v>32696</v>
      </c>
      <c r="AW109" s="16">
        <v>35408</v>
      </c>
      <c r="AX109" s="16">
        <v>33629</v>
      </c>
      <c r="AY109" s="16">
        <v>29650</v>
      </c>
      <c r="AZ109" s="16">
        <v>26944</v>
      </c>
      <c r="BA109" s="16">
        <v>22961</v>
      </c>
      <c r="BB109" s="16">
        <v>20387</v>
      </c>
      <c r="BC109" s="16">
        <v>16489</v>
      </c>
      <c r="BD109" s="16">
        <v>10093</v>
      </c>
      <c r="BE109" s="16">
        <v>6291</v>
      </c>
      <c r="BF109" s="16">
        <v>6797</v>
      </c>
      <c r="BG109" s="16">
        <v>7101</v>
      </c>
      <c r="BH109" s="16">
        <v>405525</v>
      </c>
      <c r="BI109" s="21">
        <v>2</v>
      </c>
      <c r="BJ109" s="21">
        <v>2</v>
      </c>
      <c r="BK109" s="21">
        <v>2</v>
      </c>
      <c r="BL109" s="21">
        <v>1</v>
      </c>
      <c r="BM109" s="21">
        <v>0</v>
      </c>
      <c r="BN109" s="16">
        <v>14489</v>
      </c>
      <c r="BO109" s="16">
        <v>7799</v>
      </c>
      <c r="BP109" s="16">
        <v>49105</v>
      </c>
      <c r="BQ109" s="16">
        <v>23918</v>
      </c>
      <c r="BR109" s="16">
        <v>22609</v>
      </c>
      <c r="BS109" s="16">
        <v>36062</v>
      </c>
      <c r="BT109" s="16">
        <v>94839</v>
      </c>
      <c r="BU109" s="16">
        <v>42760</v>
      </c>
      <c r="BV109" s="16">
        <v>142949</v>
      </c>
      <c r="BW109" s="16">
        <v>59888</v>
      </c>
      <c r="BX109" s="16">
        <v>69064</v>
      </c>
      <c r="BY109" s="16">
        <v>1045</v>
      </c>
      <c r="BZ109" s="16">
        <v>3177</v>
      </c>
      <c r="CA109" s="16">
        <v>10222</v>
      </c>
      <c r="CB109" s="1">
        <v>555</v>
      </c>
      <c r="CC109" s="1">
        <v>19</v>
      </c>
      <c r="CD109" s="16">
        <v>18455</v>
      </c>
      <c r="CE109" s="16">
        <v>14867</v>
      </c>
      <c r="CF109" s="16">
        <v>7846</v>
      </c>
      <c r="CG109" s="16">
        <v>24274</v>
      </c>
      <c r="CH109" s="16">
        <v>2529</v>
      </c>
      <c r="CI109" s="1">
        <v>28</v>
      </c>
      <c r="CJ109" s="16">
        <v>2170</v>
      </c>
      <c r="CK109" s="1">
        <v>24</v>
      </c>
      <c r="CL109" s="16">
        <v>1220</v>
      </c>
      <c r="CM109" s="1">
        <v>45</v>
      </c>
      <c r="CN109" s="16">
        <v>2835</v>
      </c>
      <c r="CO109" s="1">
        <v>604</v>
      </c>
      <c r="CP109" s="16">
        <v>349621</v>
      </c>
      <c r="CQ109" s="16">
        <v>125062</v>
      </c>
      <c r="CR109" s="16">
        <v>6140</v>
      </c>
      <c r="CS109" s="16">
        <v>1536</v>
      </c>
      <c r="CT109" s="16">
        <v>62998</v>
      </c>
      <c r="CU109" s="16">
        <v>62377</v>
      </c>
      <c r="CV109" s="1">
        <v>148</v>
      </c>
      <c r="CW109" s="1">
        <v>27</v>
      </c>
      <c r="CX109" s="16">
        <v>72663</v>
      </c>
      <c r="CY109" s="1">
        <v>679</v>
      </c>
      <c r="CZ109" s="16">
        <v>1893</v>
      </c>
      <c r="DA109" s="16">
        <v>90995</v>
      </c>
      <c r="DB109" s="18">
        <v>13.36</v>
      </c>
      <c r="DC109" s="1" t="s">
        <v>134</v>
      </c>
    </row>
    <row r="110" spans="1:107" ht="12.75" x14ac:dyDescent="0.2">
      <c r="A110" s="1" t="s">
        <v>341</v>
      </c>
      <c r="B110" s="1" t="s">
        <v>342</v>
      </c>
      <c r="C110" s="1" t="s">
        <v>341</v>
      </c>
      <c r="D110" s="1" t="s">
        <v>363</v>
      </c>
      <c r="E110" s="1" t="s">
        <v>364</v>
      </c>
      <c r="F110" s="1" t="s">
        <v>363</v>
      </c>
      <c r="G110" s="1">
        <v>10</v>
      </c>
      <c r="H110" s="1">
        <v>147</v>
      </c>
      <c r="I110" s="1">
        <v>9</v>
      </c>
      <c r="J110" s="16">
        <v>334924</v>
      </c>
      <c r="K110" s="17">
        <v>0.56599999999999995</v>
      </c>
      <c r="L110" s="16">
        <v>100696</v>
      </c>
      <c r="M110" s="18">
        <v>2256.44</v>
      </c>
      <c r="N110" s="1">
        <v>148</v>
      </c>
      <c r="O110" s="17">
        <v>0.49199999999999999</v>
      </c>
      <c r="P110" s="16">
        <v>3098</v>
      </c>
      <c r="Q110" s="16">
        <f t="shared" si="0"/>
        <v>9249859.6696563996</v>
      </c>
      <c r="R110" s="19">
        <v>0.28999999999999998</v>
      </c>
      <c r="S110" s="16" t="s">
        <v>2468</v>
      </c>
      <c r="T110" s="19">
        <v>0.36</v>
      </c>
      <c r="U110" s="18" t="e">
        <f t="shared" si="1"/>
        <v>#VALUE!</v>
      </c>
      <c r="V110" s="16" t="str">
        <f>IF(N110&gt;'Clustering (Gov City)'!$C$4,'Clustering (Gov City)'!$B$3,IF(N110&gt;'Clustering (Gov City)'!$H$4,'Clustering (Gov City)'!$G$3,IF(N110&gt;'Clustering (Gov City)'!$M$4,'Clustering (Gov City)'!$L$3,'Clustering (Gov City)'!$Q$3)))</f>
        <v>SUPER LOW</v>
      </c>
      <c r="W110" s="16" t="str">
        <f>IF(Q110&gt;'Clustering (Gov City)'!$C$24,'Clustering (Gov City)'!$B$23,IF(Q110&gt;'Clustering (Gov City)'!$H$24,'Clustering (Gov City)'!$G$23,IF(Q110&gt;'Clustering (Gov City)'!$M$24,'Clustering (Gov City)'!$L$23,'Clustering (Gov City)'!$Q$23)))</f>
        <v>SUPER LOW</v>
      </c>
      <c r="X110" s="20">
        <v>0.4511</v>
      </c>
      <c r="Y110" s="16" t="s">
        <v>133</v>
      </c>
      <c r="Z110" s="16">
        <v>4299</v>
      </c>
      <c r="AA110" s="1">
        <v>118</v>
      </c>
      <c r="AB110" s="16">
        <v>205668</v>
      </c>
      <c r="AC110" s="16">
        <v>257026</v>
      </c>
      <c r="AD110" s="16">
        <v>334609</v>
      </c>
      <c r="AE110" s="1">
        <v>219</v>
      </c>
      <c r="AF110" s="1">
        <v>70</v>
      </c>
      <c r="AG110" s="1">
        <v>10</v>
      </c>
      <c r="AH110" s="1">
        <v>16</v>
      </c>
      <c r="AI110" s="1">
        <v>0</v>
      </c>
      <c r="AJ110" s="1">
        <v>0</v>
      </c>
      <c r="AK110" s="16">
        <v>172437</v>
      </c>
      <c r="AL110" s="16">
        <v>162487</v>
      </c>
      <c r="AM110" s="16">
        <v>166075</v>
      </c>
      <c r="AN110" s="16">
        <v>155194</v>
      </c>
      <c r="AO110" s="16">
        <v>3327</v>
      </c>
      <c r="AP110" s="16">
        <v>10328</v>
      </c>
      <c r="AQ110" s="16">
        <v>15778</v>
      </c>
      <c r="AR110" s="16">
        <v>23907</v>
      </c>
      <c r="AS110" s="16">
        <v>28730</v>
      </c>
      <c r="AT110" s="16">
        <v>32101</v>
      </c>
      <c r="AU110" s="16">
        <v>29177</v>
      </c>
      <c r="AV110" s="16">
        <v>26521</v>
      </c>
      <c r="AW110" s="16">
        <v>31487</v>
      </c>
      <c r="AX110" s="16">
        <v>29268</v>
      </c>
      <c r="AY110" s="16">
        <v>27567</v>
      </c>
      <c r="AZ110" s="16">
        <v>21855</v>
      </c>
      <c r="BA110" s="16">
        <v>19186</v>
      </c>
      <c r="BB110" s="16">
        <v>14912</v>
      </c>
      <c r="BC110" s="16">
        <v>13207</v>
      </c>
      <c r="BD110" s="16">
        <v>7656</v>
      </c>
      <c r="BE110" s="16">
        <v>5893</v>
      </c>
      <c r="BF110" s="16">
        <v>7679</v>
      </c>
      <c r="BG110" s="16">
        <v>3396</v>
      </c>
      <c r="BH110" s="16">
        <v>325159</v>
      </c>
      <c r="BI110" s="21">
        <v>1</v>
      </c>
      <c r="BJ110" s="21">
        <v>1</v>
      </c>
      <c r="BK110" s="21">
        <v>1</v>
      </c>
      <c r="BL110" s="21">
        <v>1</v>
      </c>
      <c r="BM110" s="21">
        <v>0</v>
      </c>
      <c r="BN110" s="16">
        <v>7411</v>
      </c>
      <c r="BO110" s="16">
        <v>4224</v>
      </c>
      <c r="BP110" s="16">
        <v>29666</v>
      </c>
      <c r="BQ110" s="16">
        <v>17360</v>
      </c>
      <c r="BR110" s="16">
        <v>19895</v>
      </c>
      <c r="BS110" s="16">
        <v>30775</v>
      </c>
      <c r="BT110" s="16">
        <v>85305</v>
      </c>
      <c r="BU110" s="16">
        <v>38241</v>
      </c>
      <c r="BV110" s="16">
        <v>101770</v>
      </c>
      <c r="BW110" s="16">
        <v>51879</v>
      </c>
      <c r="BX110" s="16">
        <v>50193</v>
      </c>
      <c r="BY110" s="16">
        <v>1172</v>
      </c>
      <c r="BZ110" s="16">
        <v>1536</v>
      </c>
      <c r="CA110" s="16">
        <v>4628</v>
      </c>
      <c r="CB110" s="1">
        <v>184</v>
      </c>
      <c r="CC110" s="1">
        <v>16</v>
      </c>
      <c r="CD110" s="16">
        <v>2582</v>
      </c>
      <c r="CE110" s="16">
        <v>1379</v>
      </c>
      <c r="CF110" s="1">
        <v>987</v>
      </c>
      <c r="CG110" s="16">
        <v>1753</v>
      </c>
      <c r="CH110" s="1">
        <v>92</v>
      </c>
      <c r="CI110" s="1">
        <v>12</v>
      </c>
      <c r="CJ110" s="1">
        <v>49</v>
      </c>
      <c r="CK110" s="1">
        <v>40</v>
      </c>
      <c r="CL110" s="1">
        <v>80</v>
      </c>
      <c r="CM110" s="1">
        <v>154</v>
      </c>
      <c r="CN110" s="1">
        <v>314</v>
      </c>
      <c r="CO110" s="1">
        <v>488</v>
      </c>
      <c r="CP110" s="16">
        <v>326994</v>
      </c>
      <c r="CQ110" s="16">
        <v>121315</v>
      </c>
      <c r="CR110" s="16">
        <v>3823</v>
      </c>
      <c r="CS110" s="16">
        <v>1866</v>
      </c>
      <c r="CT110" s="16">
        <v>29991</v>
      </c>
      <c r="CU110" s="16">
        <v>110373</v>
      </c>
      <c r="CV110" s="1">
        <v>34</v>
      </c>
      <c r="CW110" s="1">
        <v>15</v>
      </c>
      <c r="CX110" s="16">
        <v>32839</v>
      </c>
      <c r="CY110" s="1">
        <v>408</v>
      </c>
      <c r="CZ110" s="1">
        <v>414</v>
      </c>
      <c r="DA110" s="16">
        <v>33846</v>
      </c>
      <c r="DB110" s="18">
        <v>12.63</v>
      </c>
      <c r="DC110" s="1" t="s">
        <v>134</v>
      </c>
    </row>
    <row r="111" spans="1:107" ht="12.75" x14ac:dyDescent="0.2">
      <c r="A111" s="1" t="s">
        <v>341</v>
      </c>
      <c r="B111" s="1" t="s">
        <v>342</v>
      </c>
      <c r="C111" s="1" t="s">
        <v>341</v>
      </c>
      <c r="D111" s="1" t="s">
        <v>365</v>
      </c>
      <c r="E111" s="1" t="s">
        <v>366</v>
      </c>
      <c r="F111" s="1" t="s">
        <v>365</v>
      </c>
      <c r="G111" s="1">
        <v>5</v>
      </c>
      <c r="H111" s="1">
        <v>65</v>
      </c>
      <c r="I111" s="1">
        <v>6</v>
      </c>
      <c r="J111" s="16">
        <v>199356</v>
      </c>
      <c r="K111" s="17">
        <v>0.33800000000000002</v>
      </c>
      <c r="L111" s="16">
        <v>59506</v>
      </c>
      <c r="M111" s="18">
        <v>1840</v>
      </c>
      <c r="N111" s="1">
        <v>108</v>
      </c>
      <c r="O111" s="17">
        <v>0.434</v>
      </c>
      <c r="P111" s="16">
        <v>3931</v>
      </c>
      <c r="Q111" s="16">
        <f t="shared" si="0"/>
        <v>19718493.549228515</v>
      </c>
      <c r="R111" s="19">
        <v>0.152</v>
      </c>
      <c r="S111" s="16" t="s">
        <v>2468</v>
      </c>
      <c r="T111" s="19">
        <v>0.21</v>
      </c>
      <c r="U111" s="18" t="e">
        <f t="shared" si="1"/>
        <v>#VALUE!</v>
      </c>
      <c r="V111" s="1" t="str">
        <f>IF(N111&gt;'Clustering (Gov City)'!$C$4,'Clustering (Gov City)'!$B$3,IF(N111&gt;'Clustering (Gov City)'!$H$4,'Clustering (Gov City)'!$G$3,IF(N111&gt;'Clustering (Gov City)'!$M$4,'Clustering (Gov City)'!$L$3,'Clustering (Gov City)'!$Q$3)))</f>
        <v>SUPER LOW</v>
      </c>
      <c r="W111" s="1" t="str">
        <f>IF(Q111&gt;'Clustering (Gov City)'!$C$24,'Clustering (Gov City)'!$B$23,IF(Q111&gt;'Clustering (Gov City)'!$H$24,'Clustering (Gov City)'!$G$23,IF(Q111&gt;'Clustering (Gov City)'!$M$24,'Clustering (Gov City)'!$L$23,'Clustering (Gov City)'!$Q$23)))</f>
        <v>SUPER LOW</v>
      </c>
      <c r="X111" s="20">
        <v>0.30919999999999997</v>
      </c>
      <c r="Y111" s="1" t="s">
        <v>133</v>
      </c>
      <c r="Z111" s="1">
        <v>516</v>
      </c>
      <c r="AA111" s="1">
        <v>361</v>
      </c>
      <c r="AB111" s="16">
        <v>169243</v>
      </c>
      <c r="AC111" s="16">
        <v>134660</v>
      </c>
      <c r="AD111" s="16">
        <v>198750</v>
      </c>
      <c r="AE111" s="1">
        <v>449</v>
      </c>
      <c r="AF111" s="1">
        <v>106</v>
      </c>
      <c r="AG111" s="1">
        <v>2</v>
      </c>
      <c r="AH111" s="1">
        <v>49</v>
      </c>
      <c r="AI111" s="1">
        <v>0</v>
      </c>
      <c r="AJ111" s="1">
        <v>0</v>
      </c>
      <c r="AK111" s="16">
        <v>100867</v>
      </c>
      <c r="AL111" s="16">
        <v>98489</v>
      </c>
      <c r="AM111" s="16">
        <v>94536</v>
      </c>
      <c r="AN111" s="16">
        <v>95731</v>
      </c>
      <c r="AO111" s="16">
        <v>2319</v>
      </c>
      <c r="AP111" s="16">
        <v>6770</v>
      </c>
      <c r="AQ111" s="16">
        <v>17380</v>
      </c>
      <c r="AR111" s="16">
        <v>20828</v>
      </c>
      <c r="AS111" s="16">
        <v>20628</v>
      </c>
      <c r="AT111" s="16">
        <v>17895</v>
      </c>
      <c r="AU111" s="16">
        <v>17682</v>
      </c>
      <c r="AV111" s="16">
        <v>16570</v>
      </c>
      <c r="AW111" s="16">
        <v>16579</v>
      </c>
      <c r="AX111" s="16">
        <v>16062</v>
      </c>
      <c r="AY111" s="16">
        <v>13799</v>
      </c>
      <c r="AZ111" s="16">
        <v>11598</v>
      </c>
      <c r="BA111" s="16">
        <v>8998</v>
      </c>
      <c r="BB111" s="16">
        <v>7449</v>
      </c>
      <c r="BC111" s="16">
        <v>5856</v>
      </c>
      <c r="BD111" s="16">
        <v>3746</v>
      </c>
      <c r="BE111" s="16">
        <v>1984</v>
      </c>
      <c r="BF111" s="16">
        <v>2302</v>
      </c>
      <c r="BG111" s="16">
        <v>3928</v>
      </c>
      <c r="BH111" s="16">
        <v>187737</v>
      </c>
      <c r="BI111" s="21">
        <v>2</v>
      </c>
      <c r="BJ111" s="21">
        <v>2</v>
      </c>
      <c r="BK111" s="21">
        <v>2</v>
      </c>
      <c r="BL111" s="21">
        <v>2</v>
      </c>
      <c r="BM111" s="21">
        <v>0</v>
      </c>
      <c r="BN111" s="16">
        <v>7773</v>
      </c>
      <c r="BO111" s="16">
        <v>3854</v>
      </c>
      <c r="BP111" s="16">
        <v>25125</v>
      </c>
      <c r="BQ111" s="16">
        <v>12426</v>
      </c>
      <c r="BR111" s="16">
        <v>11403</v>
      </c>
      <c r="BS111" s="16">
        <v>17739</v>
      </c>
      <c r="BT111" s="16">
        <v>69309</v>
      </c>
      <c r="BU111" s="16">
        <v>28430</v>
      </c>
      <c r="BV111" s="16">
        <v>46915</v>
      </c>
      <c r="BW111" s="16">
        <v>20827</v>
      </c>
      <c r="BX111" s="16">
        <v>27684</v>
      </c>
      <c r="BY111" s="1">
        <v>684</v>
      </c>
      <c r="BZ111" s="16">
        <v>1621</v>
      </c>
      <c r="CA111" s="16">
        <v>3759</v>
      </c>
      <c r="CB111" s="1">
        <v>111</v>
      </c>
      <c r="CC111" s="1">
        <v>16</v>
      </c>
      <c r="CD111" s="16">
        <v>4377</v>
      </c>
      <c r="CE111" s="16">
        <v>3289</v>
      </c>
      <c r="CF111" s="16">
        <v>1617</v>
      </c>
      <c r="CG111" s="16">
        <v>3948</v>
      </c>
      <c r="CH111" s="1">
        <v>551</v>
      </c>
      <c r="CI111" s="1">
        <v>6</v>
      </c>
      <c r="CJ111" s="1">
        <v>431</v>
      </c>
      <c r="CK111" s="1">
        <v>6</v>
      </c>
      <c r="CL111" s="1">
        <v>209</v>
      </c>
      <c r="CM111" s="1">
        <v>16</v>
      </c>
      <c r="CN111" s="1">
        <v>371</v>
      </c>
      <c r="CO111" s="1">
        <v>206</v>
      </c>
      <c r="CP111" s="16">
        <v>184329</v>
      </c>
      <c r="CQ111" s="16">
        <v>58885</v>
      </c>
      <c r="CR111" s="16">
        <v>1730</v>
      </c>
      <c r="CS111" s="16">
        <v>1403</v>
      </c>
      <c r="CT111" s="16">
        <v>20447</v>
      </c>
      <c r="CU111" s="16">
        <v>54648</v>
      </c>
      <c r="CV111" s="1">
        <v>27</v>
      </c>
      <c r="CW111" s="1">
        <v>15</v>
      </c>
      <c r="CX111" s="16">
        <v>33699</v>
      </c>
      <c r="CY111" s="1">
        <v>547</v>
      </c>
      <c r="CZ111" s="1">
        <v>138</v>
      </c>
      <c r="DA111" s="16">
        <v>27817</v>
      </c>
      <c r="DB111" s="18">
        <v>12.62</v>
      </c>
      <c r="DC111" s="1" t="s">
        <v>134</v>
      </c>
    </row>
    <row r="112" spans="1:107" ht="12.75" x14ac:dyDescent="0.2">
      <c r="A112" s="1" t="s">
        <v>341</v>
      </c>
      <c r="B112" s="1" t="s">
        <v>342</v>
      </c>
      <c r="C112" s="1" t="s">
        <v>341</v>
      </c>
      <c r="D112" s="1" t="s">
        <v>367</v>
      </c>
      <c r="E112" s="1" t="s">
        <v>368</v>
      </c>
      <c r="F112" s="1" t="s">
        <v>367</v>
      </c>
      <c r="G112" s="1">
        <v>7</v>
      </c>
      <c r="H112" s="1">
        <v>82</v>
      </c>
      <c r="I112" s="1">
        <v>7</v>
      </c>
      <c r="J112" s="16">
        <v>194663</v>
      </c>
      <c r="K112" s="17">
        <v>0.32400000000000001</v>
      </c>
      <c r="L112" s="16">
        <v>58719</v>
      </c>
      <c r="M112" s="18">
        <v>6008.55</v>
      </c>
      <c r="N112" s="1">
        <v>32</v>
      </c>
      <c r="O112" s="17">
        <v>0.14199999999999999</v>
      </c>
      <c r="P112" s="16">
        <v>4926</v>
      </c>
      <c r="Q112" s="16">
        <f t="shared" si="0"/>
        <v>25305271.160929404</v>
      </c>
      <c r="R112" s="19">
        <v>0.25800000000000001</v>
      </c>
      <c r="S112" s="16" t="s">
        <v>2468</v>
      </c>
      <c r="T112" s="19">
        <v>0.44</v>
      </c>
      <c r="U112" s="18" t="e">
        <f t="shared" si="1"/>
        <v>#VALUE!</v>
      </c>
      <c r="V112" s="16" t="str">
        <f>IF(N112&gt;'Clustering (Gov City)'!$C$4,'Clustering (Gov City)'!$B$3,IF(N112&gt;'Clustering (Gov City)'!$H$4,'Clustering (Gov City)'!$G$3,IF(N112&gt;'Clustering (Gov City)'!$M$4,'Clustering (Gov City)'!$L$3,'Clustering (Gov City)'!$Q$3)))</f>
        <v>SUPER LOW</v>
      </c>
      <c r="W112" s="16" t="str">
        <f>IF(Q112&gt;'Clustering (Gov City)'!$C$24,'Clustering (Gov City)'!$B$23,IF(Q112&gt;'Clustering (Gov City)'!$H$24,'Clustering (Gov City)'!$G$23,IF(Q112&gt;'Clustering (Gov City)'!$M$24,'Clustering (Gov City)'!$L$23,'Clustering (Gov City)'!$Q$23)))</f>
        <v>LOW</v>
      </c>
      <c r="X112" s="20">
        <v>0.3216</v>
      </c>
      <c r="Y112" s="16" t="s">
        <v>133</v>
      </c>
      <c r="Z112" s="16">
        <v>1003</v>
      </c>
      <c r="AA112" s="1">
        <v>228</v>
      </c>
      <c r="AB112" s="16">
        <v>153272</v>
      </c>
      <c r="AC112" s="16">
        <v>137453</v>
      </c>
      <c r="AD112" s="16">
        <v>192901</v>
      </c>
      <c r="AE112" s="1">
        <v>736</v>
      </c>
      <c r="AF112" s="1">
        <v>73</v>
      </c>
      <c r="AG112" s="1">
        <v>950</v>
      </c>
      <c r="AH112" s="1">
        <v>2</v>
      </c>
      <c r="AI112" s="1">
        <v>0</v>
      </c>
      <c r="AJ112" s="1">
        <v>1</v>
      </c>
      <c r="AK112" s="16">
        <v>98900</v>
      </c>
      <c r="AL112" s="16">
        <v>95763</v>
      </c>
      <c r="AM112" s="16">
        <v>91778</v>
      </c>
      <c r="AN112" s="16">
        <v>94956</v>
      </c>
      <c r="AO112" s="16">
        <v>1945</v>
      </c>
      <c r="AP112" s="16">
        <v>5984</v>
      </c>
      <c r="AQ112" s="16">
        <v>14616</v>
      </c>
      <c r="AR112" s="16">
        <v>18691</v>
      </c>
      <c r="AS112" s="16">
        <v>18604</v>
      </c>
      <c r="AT112" s="16">
        <v>18010</v>
      </c>
      <c r="AU112" s="16">
        <v>17090</v>
      </c>
      <c r="AV112" s="16">
        <v>16271</v>
      </c>
      <c r="AW112" s="16">
        <v>17454</v>
      </c>
      <c r="AX112" s="16">
        <v>15982</v>
      </c>
      <c r="AY112" s="16">
        <v>13772</v>
      </c>
      <c r="AZ112" s="16">
        <v>11139</v>
      </c>
      <c r="BA112" s="16">
        <v>9352</v>
      </c>
      <c r="BB112" s="16">
        <v>8287</v>
      </c>
      <c r="BC112" s="16">
        <v>6711</v>
      </c>
      <c r="BD112" s="16">
        <v>3722</v>
      </c>
      <c r="BE112" s="16">
        <v>2184</v>
      </c>
      <c r="BF112" s="16">
        <v>2778</v>
      </c>
      <c r="BG112" s="16">
        <v>3416</v>
      </c>
      <c r="BH112" s="16">
        <v>185315</v>
      </c>
      <c r="BI112" s="21">
        <v>2</v>
      </c>
      <c r="BJ112" s="21">
        <v>2</v>
      </c>
      <c r="BK112" s="21">
        <v>2</v>
      </c>
      <c r="BL112" s="21">
        <v>1</v>
      </c>
      <c r="BM112" s="21">
        <v>0</v>
      </c>
      <c r="BN112" s="16">
        <v>6914</v>
      </c>
      <c r="BO112" s="16">
        <v>3600</v>
      </c>
      <c r="BP112" s="16">
        <v>22571</v>
      </c>
      <c r="BQ112" s="16">
        <v>11164</v>
      </c>
      <c r="BR112" s="16">
        <v>10851</v>
      </c>
      <c r="BS112" s="16">
        <v>17759</v>
      </c>
      <c r="BT112" s="16">
        <v>60148</v>
      </c>
      <c r="BU112" s="16">
        <v>33851</v>
      </c>
      <c r="BV112" s="16">
        <v>51897</v>
      </c>
      <c r="BW112" s="16">
        <v>21860</v>
      </c>
      <c r="BX112" s="16">
        <v>21602</v>
      </c>
      <c r="BY112" s="1">
        <v>606</v>
      </c>
      <c r="BZ112" s="16">
        <v>1086</v>
      </c>
      <c r="CA112" s="16">
        <v>3490</v>
      </c>
      <c r="CB112" s="1">
        <v>102</v>
      </c>
      <c r="CC112" s="1">
        <v>21</v>
      </c>
      <c r="CD112" s="16">
        <v>1940</v>
      </c>
      <c r="CE112" s="1">
        <v>580</v>
      </c>
      <c r="CF112" s="1">
        <v>550</v>
      </c>
      <c r="CG112" s="1">
        <v>997</v>
      </c>
      <c r="CH112" s="1">
        <v>170</v>
      </c>
      <c r="CI112" s="1">
        <v>5</v>
      </c>
      <c r="CJ112" s="1">
        <v>82</v>
      </c>
      <c r="CK112" s="1">
        <v>6</v>
      </c>
      <c r="CL112" s="1">
        <v>50</v>
      </c>
      <c r="CM112" s="1">
        <v>12</v>
      </c>
      <c r="CN112" s="1">
        <v>88</v>
      </c>
      <c r="CO112" s="1">
        <v>116</v>
      </c>
      <c r="CP112" s="16">
        <v>190067</v>
      </c>
      <c r="CQ112" s="16">
        <v>66456</v>
      </c>
      <c r="CR112" s="16">
        <v>1361</v>
      </c>
      <c r="CS112" s="16">
        <v>1194</v>
      </c>
      <c r="CT112" s="16">
        <v>17282</v>
      </c>
      <c r="CU112" s="16">
        <v>52541</v>
      </c>
      <c r="CV112" s="1">
        <v>60</v>
      </c>
      <c r="CW112" s="1">
        <v>26</v>
      </c>
      <c r="CX112" s="16">
        <v>23534</v>
      </c>
      <c r="CY112" s="1">
        <v>421</v>
      </c>
      <c r="CZ112" s="1">
        <v>123</v>
      </c>
      <c r="DA112" s="16">
        <v>31665</v>
      </c>
      <c r="DB112" s="18">
        <v>19.47</v>
      </c>
      <c r="DC112" s="1" t="s">
        <v>134</v>
      </c>
    </row>
    <row r="113" spans="1:107" ht="12.75" x14ac:dyDescent="0.2">
      <c r="A113" s="1" t="s">
        <v>341</v>
      </c>
      <c r="B113" s="1" t="s">
        <v>342</v>
      </c>
      <c r="C113" s="1" t="s">
        <v>341</v>
      </c>
      <c r="D113" s="1" t="s">
        <v>369</v>
      </c>
      <c r="E113" s="1" t="s">
        <v>370</v>
      </c>
      <c r="F113" s="1" t="s">
        <v>369</v>
      </c>
      <c r="G113" s="1">
        <v>18</v>
      </c>
      <c r="H113" s="1">
        <v>0</v>
      </c>
      <c r="I113" s="1">
        <v>107</v>
      </c>
      <c r="J113" s="16">
        <v>1685219</v>
      </c>
      <c r="K113" s="17">
        <v>0.94</v>
      </c>
      <c r="L113" s="16">
        <v>505679</v>
      </c>
      <c r="M113" s="1">
        <v>369.22</v>
      </c>
      <c r="N113" s="16">
        <v>4564</v>
      </c>
      <c r="O113" s="17">
        <v>0.92600000000000005</v>
      </c>
      <c r="P113" s="16">
        <v>87088</v>
      </c>
      <c r="Q113" s="16">
        <f t="shared" si="0"/>
        <v>51677556.448153026</v>
      </c>
      <c r="R113" s="19">
        <v>0.14000000000000001</v>
      </c>
      <c r="S113" s="16" t="s">
        <v>2468</v>
      </c>
      <c r="T113" s="19">
        <v>0.89600000000000002</v>
      </c>
      <c r="U113" s="18" t="e">
        <f t="shared" si="1"/>
        <v>#VALUE!</v>
      </c>
      <c r="V113" s="16" t="str">
        <f>IF(N113&gt;'Clustering (Gov City)'!$C$4,'Clustering (Gov City)'!$B$3,IF(N113&gt;'Clustering (Gov City)'!$H$4,'Clustering (Gov City)'!$G$3,IF(N113&gt;'Clustering (Gov City)'!$M$4,'Clustering (Gov City)'!$L$3,'Clustering (Gov City)'!$Q$3)))</f>
        <v>HIGH</v>
      </c>
      <c r="W113" s="16" t="str">
        <f>IF(Q113&gt;'Clustering (Gov City)'!$C$24,'Clustering (Gov City)'!$B$23,IF(Q113&gt;'Clustering (Gov City)'!$H$24,'Clustering (Gov City)'!$G$23,IF(Q113&gt;'Clustering (Gov City)'!$M$24,'Clustering (Gov City)'!$L$23,'Clustering (Gov City)'!$Q$23)))</f>
        <v>HIGH</v>
      </c>
      <c r="X113" s="20">
        <v>0.93489999999999995</v>
      </c>
      <c r="Y113" s="16" t="s">
        <v>172</v>
      </c>
      <c r="Z113" s="16">
        <v>9971</v>
      </c>
      <c r="AA113" s="16">
        <v>2588</v>
      </c>
      <c r="AB113" s="16">
        <v>1101005</v>
      </c>
      <c r="AC113" s="16">
        <v>1197968</v>
      </c>
      <c r="AD113" s="16">
        <v>1571587</v>
      </c>
      <c r="AE113" s="16">
        <v>33971</v>
      </c>
      <c r="AF113" s="16">
        <v>21325</v>
      </c>
      <c r="AG113" s="1">
        <v>653</v>
      </c>
      <c r="AH113" s="16">
        <v>57619</v>
      </c>
      <c r="AI113" s="1">
        <v>43</v>
      </c>
      <c r="AJ113" s="1">
        <v>21</v>
      </c>
      <c r="AK113" s="16">
        <v>843057</v>
      </c>
      <c r="AL113" s="16">
        <v>842162</v>
      </c>
      <c r="AM113" s="16">
        <v>817356</v>
      </c>
      <c r="AN113" s="16">
        <v>801344</v>
      </c>
      <c r="AO113" s="16">
        <v>16431</v>
      </c>
      <c r="AP113" s="16">
        <v>50088</v>
      </c>
      <c r="AQ113" s="16">
        <v>131221</v>
      </c>
      <c r="AR113" s="16">
        <v>164618</v>
      </c>
      <c r="AS113" s="16">
        <v>151986</v>
      </c>
      <c r="AT113" s="16">
        <v>110192</v>
      </c>
      <c r="AU113" s="16">
        <v>133618</v>
      </c>
      <c r="AV113" s="16">
        <v>138227</v>
      </c>
      <c r="AW113" s="16">
        <v>142360</v>
      </c>
      <c r="AX113" s="16">
        <v>142575</v>
      </c>
      <c r="AY113" s="16">
        <v>124842</v>
      </c>
      <c r="AZ113" s="16">
        <v>107683</v>
      </c>
      <c r="BA113" s="16">
        <v>93207</v>
      </c>
      <c r="BB113" s="16">
        <v>80159</v>
      </c>
      <c r="BC113" s="16">
        <v>67190</v>
      </c>
      <c r="BD113" s="16">
        <v>45122</v>
      </c>
      <c r="BE113" s="16">
        <v>24460</v>
      </c>
      <c r="BF113" s="16">
        <v>27759</v>
      </c>
      <c r="BG113" s="16">
        <v>30139</v>
      </c>
      <c r="BH113" s="16">
        <v>1600379</v>
      </c>
      <c r="BI113" s="21">
        <v>2</v>
      </c>
      <c r="BJ113" s="21">
        <v>2</v>
      </c>
      <c r="BK113" s="21">
        <v>2</v>
      </c>
      <c r="BL113" s="21">
        <v>1</v>
      </c>
      <c r="BM113" s="21">
        <v>0</v>
      </c>
      <c r="BN113" s="16">
        <v>60797</v>
      </c>
      <c r="BO113" s="16">
        <v>31531</v>
      </c>
      <c r="BP113" s="16">
        <v>194399</v>
      </c>
      <c r="BQ113" s="16">
        <v>91434</v>
      </c>
      <c r="BR113" s="16">
        <v>66694</v>
      </c>
      <c r="BS113" s="16">
        <v>125930</v>
      </c>
      <c r="BT113" s="16">
        <v>439016</v>
      </c>
      <c r="BU113" s="16">
        <v>139485</v>
      </c>
      <c r="BV113" s="16">
        <v>231104</v>
      </c>
      <c r="BW113" s="16">
        <v>196399</v>
      </c>
      <c r="BX113" s="16">
        <v>491601</v>
      </c>
      <c r="BY113" s="16">
        <v>9645</v>
      </c>
      <c r="BZ113" s="16">
        <v>41272</v>
      </c>
      <c r="CA113" s="16">
        <v>124852</v>
      </c>
      <c r="CB113" s="16">
        <v>11234</v>
      </c>
      <c r="CC113" s="1">
        <v>611</v>
      </c>
      <c r="CD113" s="16">
        <v>162863</v>
      </c>
      <c r="CE113" s="16">
        <v>133209</v>
      </c>
      <c r="CF113" s="16">
        <v>67800</v>
      </c>
      <c r="CG113" s="16">
        <v>214184</v>
      </c>
      <c r="CH113" s="16">
        <v>5501</v>
      </c>
      <c r="CI113" s="1">
        <v>272</v>
      </c>
      <c r="CJ113" s="16">
        <v>4486</v>
      </c>
      <c r="CK113" s="1">
        <v>225</v>
      </c>
      <c r="CL113" s="16">
        <v>3091</v>
      </c>
      <c r="CM113" s="1">
        <v>588</v>
      </c>
      <c r="CN113" s="16">
        <v>4378</v>
      </c>
      <c r="CO113" s="16">
        <v>3481</v>
      </c>
      <c r="CP113" s="16">
        <v>1085141</v>
      </c>
      <c r="CQ113" s="16">
        <v>535700</v>
      </c>
      <c r="CR113" s="16">
        <v>70812</v>
      </c>
      <c r="CS113" s="16">
        <v>15612</v>
      </c>
      <c r="CT113" s="16">
        <v>447406</v>
      </c>
      <c r="CU113" s="16">
        <v>9298</v>
      </c>
      <c r="CV113" s="1">
        <v>370</v>
      </c>
      <c r="CW113" s="1">
        <v>732</v>
      </c>
      <c r="CX113" s="16">
        <v>236217</v>
      </c>
      <c r="CY113" s="16">
        <v>6116</v>
      </c>
      <c r="CZ113" s="16">
        <v>14183</v>
      </c>
      <c r="DA113" s="16">
        <v>348773</v>
      </c>
      <c r="DB113" s="18">
        <v>10.89</v>
      </c>
      <c r="DC113" s="1" t="s">
        <v>134</v>
      </c>
    </row>
    <row r="114" spans="1:107" ht="12.75" x14ac:dyDescent="0.2">
      <c r="A114" s="1" t="s">
        <v>341</v>
      </c>
      <c r="B114" s="1" t="s">
        <v>342</v>
      </c>
      <c r="C114" s="1" t="s">
        <v>341</v>
      </c>
      <c r="D114" s="1" t="s">
        <v>371</v>
      </c>
      <c r="E114" s="1" t="s">
        <v>372</v>
      </c>
      <c r="F114" s="1" t="s">
        <v>371</v>
      </c>
      <c r="G114" s="1">
        <v>6</v>
      </c>
      <c r="H114" s="1">
        <v>12</v>
      </c>
      <c r="I114" s="1">
        <v>25</v>
      </c>
      <c r="J114" s="16">
        <v>197828</v>
      </c>
      <c r="K114" s="17">
        <v>0.33200000000000002</v>
      </c>
      <c r="L114" s="16">
        <v>58671</v>
      </c>
      <c r="M114" s="1">
        <v>251.94</v>
      </c>
      <c r="N114" s="1">
        <v>785</v>
      </c>
      <c r="O114" s="17">
        <v>0.73199999999999998</v>
      </c>
      <c r="P114" s="16">
        <v>4588</v>
      </c>
      <c r="Q114" s="16">
        <f t="shared" si="0"/>
        <v>23191863.639120854</v>
      </c>
      <c r="R114" s="19">
        <v>0.16200000000000001</v>
      </c>
      <c r="S114" s="16" t="s">
        <v>2468</v>
      </c>
      <c r="T114" s="19">
        <v>0.85599999999999998</v>
      </c>
      <c r="U114" s="18" t="e">
        <f t="shared" si="1"/>
        <v>#VALUE!</v>
      </c>
      <c r="V114" s="1" t="str">
        <f>IF(N114&gt;'Clustering (Gov City)'!$C$4,'Clustering (Gov City)'!$B$3,IF(N114&gt;'Clustering (Gov City)'!$H$4,'Clustering (Gov City)'!$G$3,IF(N114&gt;'Clustering (Gov City)'!$M$4,'Clustering (Gov City)'!$L$3,'Clustering (Gov City)'!$Q$3)))</f>
        <v>LOW</v>
      </c>
      <c r="W114" s="1" t="str">
        <f>IF(Q114&gt;'Clustering (Gov City)'!$C$24,'Clustering (Gov City)'!$B$23,IF(Q114&gt;'Clustering (Gov City)'!$H$24,'Clustering (Gov City)'!$G$23,IF(Q114&gt;'Clustering (Gov City)'!$M$24,'Clustering (Gov City)'!$L$23,'Clustering (Gov City)'!$Q$23)))</f>
        <v>LOW</v>
      </c>
      <c r="X114" s="20">
        <v>0.68779999999999997</v>
      </c>
      <c r="Y114" s="1" t="s">
        <v>201</v>
      </c>
      <c r="Z114" s="1">
        <v>614</v>
      </c>
      <c r="AA114" s="1">
        <v>300</v>
      </c>
      <c r="AB114" s="16">
        <v>170250</v>
      </c>
      <c r="AC114" s="16">
        <v>136450</v>
      </c>
      <c r="AD114" s="16">
        <v>193763</v>
      </c>
      <c r="AE114" s="16">
        <v>1857</v>
      </c>
      <c r="AF114" s="1">
        <v>671</v>
      </c>
      <c r="AG114" s="1">
        <v>52</v>
      </c>
      <c r="AH114" s="16">
        <v>1477</v>
      </c>
      <c r="AI114" s="1">
        <v>7</v>
      </c>
      <c r="AJ114" s="1">
        <v>1</v>
      </c>
      <c r="AK114" s="16">
        <v>99582</v>
      </c>
      <c r="AL114" s="16">
        <v>98246</v>
      </c>
      <c r="AM114" s="16">
        <v>94951</v>
      </c>
      <c r="AN114" s="16">
        <v>94322</v>
      </c>
      <c r="AO114" s="16">
        <v>2171</v>
      </c>
      <c r="AP114" s="16">
        <v>6384</v>
      </c>
      <c r="AQ114" s="16">
        <v>16132</v>
      </c>
      <c r="AR114" s="16">
        <v>20325</v>
      </c>
      <c r="AS114" s="16">
        <v>19513</v>
      </c>
      <c r="AT114" s="16">
        <v>17058</v>
      </c>
      <c r="AU114" s="16">
        <v>15846</v>
      </c>
      <c r="AV114" s="16">
        <v>14971</v>
      </c>
      <c r="AW114" s="16">
        <v>16482</v>
      </c>
      <c r="AX114" s="16">
        <v>16572</v>
      </c>
      <c r="AY114" s="16">
        <v>14966</v>
      </c>
      <c r="AZ114" s="16">
        <v>12487</v>
      </c>
      <c r="BA114" s="16">
        <v>10087</v>
      </c>
      <c r="BB114" s="16">
        <v>8216</v>
      </c>
      <c r="BC114" s="16">
        <v>6514</v>
      </c>
      <c r="BD114" s="16">
        <v>4083</v>
      </c>
      <c r="BE114" s="16">
        <v>2201</v>
      </c>
      <c r="BF114" s="16">
        <v>2375</v>
      </c>
      <c r="BG114" s="16">
        <v>3585</v>
      </c>
      <c r="BH114" s="16">
        <v>187310</v>
      </c>
      <c r="BI114" s="21">
        <v>2</v>
      </c>
      <c r="BJ114" s="21">
        <v>2</v>
      </c>
      <c r="BK114" s="21">
        <v>2</v>
      </c>
      <c r="BL114" s="21">
        <v>2</v>
      </c>
      <c r="BM114" s="21">
        <v>0</v>
      </c>
      <c r="BN114" s="16">
        <v>7258</v>
      </c>
      <c r="BO114" s="16">
        <v>3909</v>
      </c>
      <c r="BP114" s="16">
        <v>24165</v>
      </c>
      <c r="BQ114" s="16">
        <v>11817</v>
      </c>
      <c r="BR114" s="16">
        <v>10462</v>
      </c>
      <c r="BS114" s="16">
        <v>16733</v>
      </c>
      <c r="BT114" s="16">
        <v>51400</v>
      </c>
      <c r="BU114" s="16">
        <v>18233</v>
      </c>
      <c r="BV114" s="16">
        <v>36090</v>
      </c>
      <c r="BW114" s="16">
        <v>23678</v>
      </c>
      <c r="BX114" s="16">
        <v>51910</v>
      </c>
      <c r="BY114" s="16">
        <v>1038</v>
      </c>
      <c r="BZ114" s="16">
        <v>4652</v>
      </c>
      <c r="CA114" s="16">
        <v>10309</v>
      </c>
      <c r="CB114" s="1">
        <v>502</v>
      </c>
      <c r="CC114" s="1">
        <v>16</v>
      </c>
      <c r="CD114" s="16">
        <v>7759</v>
      </c>
      <c r="CE114" s="16">
        <v>4916</v>
      </c>
      <c r="CF114" s="16">
        <v>2795</v>
      </c>
      <c r="CG114" s="16">
        <v>7334</v>
      </c>
      <c r="CH114" s="1">
        <v>210</v>
      </c>
      <c r="CI114" s="1">
        <v>7</v>
      </c>
      <c r="CJ114" s="1">
        <v>107</v>
      </c>
      <c r="CK114" s="1">
        <v>13</v>
      </c>
      <c r="CL114" s="1">
        <v>86</v>
      </c>
      <c r="CM114" s="1">
        <v>53</v>
      </c>
      <c r="CN114" s="1">
        <v>131</v>
      </c>
      <c r="CO114" s="1">
        <v>323</v>
      </c>
      <c r="CP114" s="16">
        <v>174094</v>
      </c>
      <c r="CQ114" s="16">
        <v>60944</v>
      </c>
      <c r="CR114" s="16">
        <v>6930</v>
      </c>
      <c r="CS114" s="16">
        <v>1567</v>
      </c>
      <c r="CT114" s="16">
        <v>41084</v>
      </c>
      <c r="CU114" s="16">
        <v>14505</v>
      </c>
      <c r="CV114" s="1">
        <v>4</v>
      </c>
      <c r="CW114" s="1">
        <v>23</v>
      </c>
      <c r="CX114" s="16">
        <v>30248</v>
      </c>
      <c r="CY114" s="1">
        <v>861</v>
      </c>
      <c r="CZ114" s="16">
        <v>1214</v>
      </c>
      <c r="DA114" s="16">
        <v>40448</v>
      </c>
      <c r="DB114" s="18">
        <v>11.59</v>
      </c>
      <c r="DC114" s="1" t="s">
        <v>134</v>
      </c>
    </row>
    <row r="115" spans="1:107" ht="12.75" x14ac:dyDescent="0.2">
      <c r="A115" s="1" t="s">
        <v>341</v>
      </c>
      <c r="B115" s="1" t="s">
        <v>342</v>
      </c>
      <c r="C115" s="1" t="s">
        <v>341</v>
      </c>
      <c r="D115" s="1" t="s">
        <v>373</v>
      </c>
      <c r="E115" s="1" t="s">
        <v>374</v>
      </c>
      <c r="F115" s="1" t="s">
        <v>373</v>
      </c>
      <c r="G115" s="1">
        <v>5</v>
      </c>
      <c r="H115" s="1">
        <v>0</v>
      </c>
      <c r="I115" s="1">
        <v>35</v>
      </c>
      <c r="J115" s="16">
        <v>147537</v>
      </c>
      <c r="K115" s="17">
        <v>0.22600000000000001</v>
      </c>
      <c r="L115" s="16">
        <v>44089</v>
      </c>
      <c r="M115" s="1">
        <v>633.66</v>
      </c>
      <c r="N115" s="1">
        <v>233</v>
      </c>
      <c r="O115" s="17">
        <v>0.57399999999999995</v>
      </c>
      <c r="P115" s="16">
        <v>1975</v>
      </c>
      <c r="Q115" s="16">
        <f t="shared" si="0"/>
        <v>13386472.54586985</v>
      </c>
      <c r="R115" s="19">
        <v>0.13</v>
      </c>
      <c r="S115" s="16" t="s">
        <v>2468</v>
      </c>
      <c r="T115" s="19">
        <v>0.29399999999999998</v>
      </c>
      <c r="U115" s="18" t="e">
        <f t="shared" si="1"/>
        <v>#VALUE!</v>
      </c>
      <c r="V115" s="1" t="str">
        <f>IF(N115&gt;'Clustering (Gov City)'!$C$4,'Clustering (Gov City)'!$B$3,IF(N115&gt;'Clustering (Gov City)'!$H$4,'Clustering (Gov City)'!$G$3,IF(N115&gt;'Clustering (Gov City)'!$M$4,'Clustering (Gov City)'!$L$3,'Clustering (Gov City)'!$Q$3)))</f>
        <v>LOW</v>
      </c>
      <c r="W115" s="1" t="str">
        <f>IF(Q115&gt;'Clustering (Gov City)'!$C$24,'Clustering (Gov City)'!$B$23,IF(Q115&gt;'Clustering (Gov City)'!$H$24,'Clustering (Gov City)'!$G$23,IF(Q115&gt;'Clustering (Gov City)'!$M$24,'Clustering (Gov City)'!$L$23,'Clustering (Gov City)'!$Q$23)))</f>
        <v>SUPER LOW</v>
      </c>
      <c r="X115" s="20">
        <v>0.36099999999999999</v>
      </c>
      <c r="Y115" s="1" t="s">
        <v>133</v>
      </c>
      <c r="Z115" s="1">
        <v>494</v>
      </c>
      <c r="AA115" s="1">
        <v>231</v>
      </c>
      <c r="AB115" s="16">
        <v>116855</v>
      </c>
      <c r="AC115" s="16">
        <v>107221</v>
      </c>
      <c r="AD115" s="16">
        <v>146760</v>
      </c>
      <c r="AE115" s="1">
        <v>375</v>
      </c>
      <c r="AF115" s="1">
        <v>288</v>
      </c>
      <c r="AG115" s="1">
        <v>1</v>
      </c>
      <c r="AH115" s="1">
        <v>110</v>
      </c>
      <c r="AI115" s="1">
        <v>3</v>
      </c>
      <c r="AJ115" s="1">
        <v>0</v>
      </c>
      <c r="AK115" s="16">
        <v>75544</v>
      </c>
      <c r="AL115" s="16">
        <v>71993</v>
      </c>
      <c r="AM115" s="16">
        <v>67481</v>
      </c>
      <c r="AN115" s="16">
        <v>72563</v>
      </c>
      <c r="AO115" s="16">
        <v>1665</v>
      </c>
      <c r="AP115" s="16">
        <v>5828</v>
      </c>
      <c r="AQ115" s="16">
        <v>10395</v>
      </c>
      <c r="AR115" s="16">
        <v>13281</v>
      </c>
      <c r="AS115" s="16">
        <v>13016</v>
      </c>
      <c r="AT115" s="16">
        <v>12008</v>
      </c>
      <c r="AU115" s="16">
        <v>11693</v>
      </c>
      <c r="AV115" s="16">
        <v>10401</v>
      </c>
      <c r="AW115" s="16">
        <v>11586</v>
      </c>
      <c r="AX115" s="16">
        <v>12595</v>
      </c>
      <c r="AY115" s="16">
        <v>12387</v>
      </c>
      <c r="AZ115" s="16">
        <v>10307</v>
      </c>
      <c r="BA115" s="16">
        <v>7924</v>
      </c>
      <c r="BB115" s="16">
        <v>7140</v>
      </c>
      <c r="BC115" s="16">
        <v>5863</v>
      </c>
      <c r="BD115" s="16">
        <v>3821</v>
      </c>
      <c r="BE115" s="16">
        <v>2180</v>
      </c>
      <c r="BF115" s="16">
        <v>2940</v>
      </c>
      <c r="BG115" s="16">
        <v>2363</v>
      </c>
      <c r="BH115" s="16">
        <v>140882</v>
      </c>
      <c r="BI115" s="21">
        <v>2</v>
      </c>
      <c r="BJ115" s="21">
        <v>2</v>
      </c>
      <c r="BK115" s="21">
        <v>2</v>
      </c>
      <c r="BL115" s="21">
        <v>1</v>
      </c>
      <c r="BM115" s="21">
        <v>0</v>
      </c>
      <c r="BN115" s="16">
        <v>4845</v>
      </c>
      <c r="BO115" s="16">
        <v>2569</v>
      </c>
      <c r="BP115" s="16">
        <v>15937</v>
      </c>
      <c r="BQ115" s="16">
        <v>7732</v>
      </c>
      <c r="BR115" s="16">
        <v>7414</v>
      </c>
      <c r="BS115" s="16">
        <v>12048</v>
      </c>
      <c r="BT115" s="16">
        <v>37222</v>
      </c>
      <c r="BU115" s="16">
        <v>13869</v>
      </c>
      <c r="BV115" s="16">
        <v>31160</v>
      </c>
      <c r="BW115" s="16">
        <v>22310</v>
      </c>
      <c r="BX115" s="16">
        <v>33545</v>
      </c>
      <c r="BY115" s="1">
        <v>638</v>
      </c>
      <c r="BZ115" s="16">
        <v>1874</v>
      </c>
      <c r="CA115" s="16">
        <v>6579</v>
      </c>
      <c r="CB115" s="1">
        <v>331</v>
      </c>
      <c r="CC115" s="1">
        <v>9</v>
      </c>
      <c r="CD115" s="16">
        <v>3137</v>
      </c>
      <c r="CE115" s="16">
        <v>2268</v>
      </c>
      <c r="CF115" s="16">
        <v>1506</v>
      </c>
      <c r="CG115" s="16">
        <v>3085</v>
      </c>
      <c r="CH115" s="1">
        <v>109</v>
      </c>
      <c r="CI115" s="1">
        <v>9</v>
      </c>
      <c r="CJ115" s="1">
        <v>102</v>
      </c>
      <c r="CK115" s="1">
        <v>13</v>
      </c>
      <c r="CL115" s="1">
        <v>73</v>
      </c>
      <c r="CM115" s="1">
        <v>41</v>
      </c>
      <c r="CN115" s="1">
        <v>79</v>
      </c>
      <c r="CO115" s="1">
        <v>242</v>
      </c>
      <c r="CP115" s="16">
        <v>136873</v>
      </c>
      <c r="CQ115" s="16">
        <v>45395</v>
      </c>
      <c r="CR115" s="16">
        <v>4845</v>
      </c>
      <c r="CS115" s="16">
        <v>1208</v>
      </c>
      <c r="CT115" s="16">
        <v>23105</v>
      </c>
      <c r="CU115" s="16">
        <v>36557</v>
      </c>
      <c r="CV115" s="1">
        <v>10</v>
      </c>
      <c r="CW115" s="1">
        <v>21</v>
      </c>
      <c r="CX115" s="16">
        <v>18130</v>
      </c>
      <c r="CY115" s="1">
        <v>327</v>
      </c>
      <c r="CZ115" s="1">
        <v>499</v>
      </c>
      <c r="DA115" s="16">
        <v>17440</v>
      </c>
      <c r="DB115" s="18">
        <v>9.07</v>
      </c>
      <c r="DC115" s="1" t="s">
        <v>134</v>
      </c>
    </row>
    <row r="116" spans="1:107" ht="12.75" x14ac:dyDescent="0.2">
      <c r="A116" s="1" t="s">
        <v>341</v>
      </c>
      <c r="B116" s="1" t="s">
        <v>342</v>
      </c>
      <c r="C116" s="1" t="s">
        <v>341</v>
      </c>
      <c r="D116" s="1" t="s">
        <v>375</v>
      </c>
      <c r="E116" s="1" t="s">
        <v>376</v>
      </c>
      <c r="F116" s="1" t="s">
        <v>375</v>
      </c>
      <c r="G116" s="1">
        <v>8</v>
      </c>
      <c r="H116" s="1">
        <v>0</v>
      </c>
      <c r="I116" s="1">
        <v>72</v>
      </c>
      <c r="J116" s="16">
        <v>231518</v>
      </c>
      <c r="K116" s="17">
        <v>0.40400000000000003</v>
      </c>
      <c r="L116" s="16">
        <v>69474</v>
      </c>
      <c r="M116" s="1">
        <v>401.5</v>
      </c>
      <c r="N116" s="1">
        <v>577</v>
      </c>
      <c r="O116" s="17">
        <v>0.67</v>
      </c>
      <c r="P116" s="16">
        <v>3645</v>
      </c>
      <c r="Q116" s="16">
        <f t="shared" si="0"/>
        <v>15743916.239774013</v>
      </c>
      <c r="R116" s="19">
        <v>0.308</v>
      </c>
      <c r="S116" s="16" t="s">
        <v>2468</v>
      </c>
      <c r="T116" s="19">
        <v>0.88200000000000001</v>
      </c>
      <c r="U116" s="18" t="e">
        <f t="shared" si="1"/>
        <v>#VALUE!</v>
      </c>
      <c r="V116" s="1" t="str">
        <f>IF(N116&gt;'Clustering (Gov City)'!$C$4,'Clustering (Gov City)'!$B$3,IF(N116&gt;'Clustering (Gov City)'!$H$4,'Clustering (Gov City)'!$G$3,IF(N116&gt;'Clustering (Gov City)'!$M$4,'Clustering (Gov City)'!$L$3,'Clustering (Gov City)'!$Q$3)))</f>
        <v>LOW</v>
      </c>
      <c r="W116" s="1" t="str">
        <f>IF(Q116&gt;'Clustering (Gov City)'!$C$24,'Clustering (Gov City)'!$B$23,IF(Q116&gt;'Clustering (Gov City)'!$H$24,'Clustering (Gov City)'!$G$23,IF(Q116&gt;'Clustering (Gov City)'!$M$24,'Clustering (Gov City)'!$L$23,'Clustering (Gov City)'!$Q$23)))</f>
        <v>SUPER LOW</v>
      </c>
      <c r="X116" s="20">
        <v>0.69889999999999997</v>
      </c>
      <c r="Y116" s="1" t="s">
        <v>201</v>
      </c>
      <c r="Z116" s="1">
        <v>839</v>
      </c>
      <c r="AA116" s="1">
        <v>215</v>
      </c>
      <c r="AB116" s="16">
        <v>205299</v>
      </c>
      <c r="AC116" s="16">
        <v>161303</v>
      </c>
      <c r="AD116" s="16">
        <v>224901</v>
      </c>
      <c r="AE116" s="16">
        <v>2786</v>
      </c>
      <c r="AF116" s="16">
        <v>1362</v>
      </c>
      <c r="AG116" s="1">
        <v>17</v>
      </c>
      <c r="AH116" s="16">
        <v>2445</v>
      </c>
      <c r="AI116" s="1">
        <v>7</v>
      </c>
      <c r="AJ116" s="1">
        <v>0</v>
      </c>
      <c r="AK116" s="16">
        <v>116617</v>
      </c>
      <c r="AL116" s="16">
        <v>114901</v>
      </c>
      <c r="AM116" s="16">
        <v>110242</v>
      </c>
      <c r="AN116" s="16">
        <v>110180</v>
      </c>
      <c r="AO116" s="16">
        <v>2666</v>
      </c>
      <c r="AP116" s="16">
        <v>8430</v>
      </c>
      <c r="AQ116" s="16">
        <v>19200</v>
      </c>
      <c r="AR116" s="16">
        <v>22742</v>
      </c>
      <c r="AS116" s="16">
        <v>22077</v>
      </c>
      <c r="AT116" s="16">
        <v>18588</v>
      </c>
      <c r="AU116" s="16">
        <v>19475</v>
      </c>
      <c r="AV116" s="16">
        <v>18910</v>
      </c>
      <c r="AW116" s="16">
        <v>19457</v>
      </c>
      <c r="AX116" s="16">
        <v>19187</v>
      </c>
      <c r="AY116" s="16">
        <v>17535</v>
      </c>
      <c r="AZ116" s="16">
        <v>14750</v>
      </c>
      <c r="BA116" s="16">
        <v>11694</v>
      </c>
      <c r="BB116" s="16">
        <v>9854</v>
      </c>
      <c r="BC116" s="16">
        <v>7781</v>
      </c>
      <c r="BD116" s="16">
        <v>4702</v>
      </c>
      <c r="BE116" s="16">
        <v>2559</v>
      </c>
      <c r="BF116" s="16">
        <v>3007</v>
      </c>
      <c r="BG116" s="16">
        <v>4335</v>
      </c>
      <c r="BH116" s="16">
        <v>218788</v>
      </c>
      <c r="BI116" s="21">
        <v>2</v>
      </c>
      <c r="BJ116" s="21">
        <v>2</v>
      </c>
      <c r="BK116" s="21">
        <v>2</v>
      </c>
      <c r="BL116" s="21">
        <v>2</v>
      </c>
      <c r="BM116" s="21">
        <v>0</v>
      </c>
      <c r="BN116" s="16">
        <v>8619</v>
      </c>
      <c r="BO116" s="16">
        <v>4359</v>
      </c>
      <c r="BP116" s="16">
        <v>26994</v>
      </c>
      <c r="BQ116" s="16">
        <v>13576</v>
      </c>
      <c r="BR116" s="16">
        <v>12074</v>
      </c>
      <c r="BS116" s="16">
        <v>18635</v>
      </c>
      <c r="BT116" s="16">
        <v>56394</v>
      </c>
      <c r="BU116" s="16">
        <v>21250</v>
      </c>
      <c r="BV116" s="16">
        <v>47356</v>
      </c>
      <c r="BW116" s="16">
        <v>29976</v>
      </c>
      <c r="BX116" s="16">
        <v>56319</v>
      </c>
      <c r="BY116" s="1">
        <v>805</v>
      </c>
      <c r="BZ116" s="16">
        <v>3200</v>
      </c>
      <c r="CA116" s="16">
        <v>15178</v>
      </c>
      <c r="CB116" s="16">
        <v>1027</v>
      </c>
      <c r="CC116" s="1">
        <v>13</v>
      </c>
      <c r="CD116" s="16">
        <v>12099</v>
      </c>
      <c r="CE116" s="16">
        <v>3299</v>
      </c>
      <c r="CF116" s="16">
        <v>6650</v>
      </c>
      <c r="CG116" s="16">
        <v>5189</v>
      </c>
      <c r="CH116" s="16">
        <v>18830</v>
      </c>
      <c r="CI116" s="1">
        <v>74</v>
      </c>
      <c r="CJ116" s="1">
        <v>624</v>
      </c>
      <c r="CK116" s="1">
        <v>367</v>
      </c>
      <c r="CL116" s="1">
        <v>216</v>
      </c>
      <c r="CM116" s="1">
        <v>146</v>
      </c>
      <c r="CN116" s="1">
        <v>221</v>
      </c>
      <c r="CO116" s="16">
        <v>1137</v>
      </c>
      <c r="CP116" s="16">
        <v>182666</v>
      </c>
      <c r="CQ116" s="16">
        <v>74513</v>
      </c>
      <c r="CR116" s="16">
        <v>11013</v>
      </c>
      <c r="CS116" s="16">
        <v>1353</v>
      </c>
      <c r="CT116" s="16">
        <v>51711</v>
      </c>
      <c r="CU116" s="16">
        <v>14654</v>
      </c>
      <c r="CV116" s="1">
        <v>6</v>
      </c>
      <c r="CW116" s="1">
        <v>23</v>
      </c>
      <c r="CX116" s="16">
        <v>31485</v>
      </c>
      <c r="CY116" s="1">
        <v>578</v>
      </c>
      <c r="CZ116" s="16">
        <v>1399</v>
      </c>
      <c r="DA116" s="16">
        <v>44783</v>
      </c>
      <c r="DB116" s="18">
        <v>12.71</v>
      </c>
      <c r="DC116" s="1" t="s">
        <v>134</v>
      </c>
    </row>
    <row r="117" spans="1:107" ht="12.75" x14ac:dyDescent="0.2">
      <c r="A117" s="1" t="s">
        <v>377</v>
      </c>
      <c r="B117" s="1" t="s">
        <v>378</v>
      </c>
      <c r="C117" s="1" t="s">
        <v>377</v>
      </c>
      <c r="D117" s="1" t="s">
        <v>379</v>
      </c>
      <c r="E117" s="1" t="s">
        <v>380</v>
      </c>
      <c r="F117" s="1" t="s">
        <v>379</v>
      </c>
      <c r="G117" s="1">
        <v>11</v>
      </c>
      <c r="H117" s="1">
        <v>142</v>
      </c>
      <c r="I117" s="1">
        <v>16</v>
      </c>
      <c r="J117" s="16">
        <v>170440</v>
      </c>
      <c r="K117" s="17">
        <v>0.28199999999999997</v>
      </c>
      <c r="L117" s="16">
        <v>51372</v>
      </c>
      <c r="M117" s="18">
        <v>1186.0999999999999</v>
      </c>
      <c r="N117" s="1">
        <v>144</v>
      </c>
      <c r="O117" s="17">
        <v>0.49</v>
      </c>
      <c r="P117" s="16">
        <v>3129</v>
      </c>
      <c r="Q117" s="16">
        <f t="shared" si="0"/>
        <v>18358366.58061488</v>
      </c>
      <c r="R117" s="19">
        <v>7.5999999999999998E-2</v>
      </c>
      <c r="S117" s="16" t="s">
        <v>2468</v>
      </c>
      <c r="T117" s="19">
        <v>0.44800000000000001</v>
      </c>
      <c r="U117" s="18" t="e">
        <f t="shared" si="1"/>
        <v>#VALUE!</v>
      </c>
      <c r="V117" s="1" t="str">
        <f>IF(N117&gt;'Clustering (Gov City)'!$C$4,'Clustering (Gov City)'!$B$3,IF(N117&gt;'Clustering (Gov City)'!$H$4,'Clustering (Gov City)'!$G$3,IF(N117&gt;'Clustering (Gov City)'!$M$4,'Clustering (Gov City)'!$L$3,'Clustering (Gov City)'!$Q$3)))</f>
        <v>SUPER LOW</v>
      </c>
      <c r="W117" s="1" t="str">
        <f>IF(Q117&gt;'Clustering (Gov City)'!$C$24,'Clustering (Gov City)'!$B$23,IF(Q117&gt;'Clustering (Gov City)'!$H$24,'Clustering (Gov City)'!$G$23,IF(Q117&gt;'Clustering (Gov City)'!$M$24,'Clustering (Gov City)'!$L$23,'Clustering (Gov City)'!$Q$23)))</f>
        <v>SUPER LOW</v>
      </c>
      <c r="X117" s="20">
        <v>0.41909999999999997</v>
      </c>
      <c r="Y117" s="1" t="s">
        <v>133</v>
      </c>
      <c r="Z117" s="1">
        <v>364</v>
      </c>
      <c r="AA117" s="1">
        <v>290</v>
      </c>
      <c r="AB117" s="16">
        <v>157130</v>
      </c>
      <c r="AC117" s="16">
        <v>123603</v>
      </c>
      <c r="AD117" s="16">
        <v>168416</v>
      </c>
      <c r="AE117" s="16">
        <v>1632</v>
      </c>
      <c r="AF117" s="1">
        <v>338</v>
      </c>
      <c r="AG117" s="1">
        <v>17</v>
      </c>
      <c r="AH117" s="1">
        <v>16</v>
      </c>
      <c r="AI117" s="1">
        <v>0</v>
      </c>
      <c r="AJ117" s="1">
        <v>21</v>
      </c>
      <c r="AK117" s="16">
        <v>86864</v>
      </c>
      <c r="AL117" s="16">
        <v>83576</v>
      </c>
      <c r="AM117" s="16">
        <v>77063</v>
      </c>
      <c r="AN117" s="16">
        <v>86032</v>
      </c>
      <c r="AO117" s="16">
        <v>1715</v>
      </c>
      <c r="AP117" s="16">
        <v>5630</v>
      </c>
      <c r="AQ117" s="16">
        <v>11860</v>
      </c>
      <c r="AR117" s="16">
        <v>14890</v>
      </c>
      <c r="AS117" s="16">
        <v>15667</v>
      </c>
      <c r="AT117" s="16">
        <v>15216</v>
      </c>
      <c r="AU117" s="16">
        <v>14534</v>
      </c>
      <c r="AV117" s="16">
        <v>12879</v>
      </c>
      <c r="AW117" s="16">
        <v>12885</v>
      </c>
      <c r="AX117" s="16">
        <v>13237</v>
      </c>
      <c r="AY117" s="16">
        <v>13007</v>
      </c>
      <c r="AZ117" s="16">
        <v>11836</v>
      </c>
      <c r="BA117" s="16">
        <v>10143</v>
      </c>
      <c r="BB117" s="16">
        <v>8152</v>
      </c>
      <c r="BC117" s="16">
        <v>6362</v>
      </c>
      <c r="BD117" s="16">
        <v>3919</v>
      </c>
      <c r="BE117" s="16">
        <v>2535</v>
      </c>
      <c r="BF117" s="16">
        <v>3318</v>
      </c>
      <c r="BG117" s="16">
        <v>2579</v>
      </c>
      <c r="BH117" s="16">
        <v>162722</v>
      </c>
      <c r="BI117" s="21">
        <v>2</v>
      </c>
      <c r="BJ117" s="21">
        <v>2</v>
      </c>
      <c r="BK117" s="21">
        <v>2</v>
      </c>
      <c r="BL117" s="21">
        <v>1</v>
      </c>
      <c r="BM117" s="21">
        <v>0</v>
      </c>
      <c r="BN117" s="16">
        <v>5379</v>
      </c>
      <c r="BO117" s="16">
        <v>2755</v>
      </c>
      <c r="BP117" s="16">
        <v>18164</v>
      </c>
      <c r="BQ117" s="16">
        <v>9405</v>
      </c>
      <c r="BR117" s="16">
        <v>9345</v>
      </c>
      <c r="BS117" s="16">
        <v>15034</v>
      </c>
      <c r="BT117" s="16">
        <v>41343</v>
      </c>
      <c r="BU117" s="16">
        <v>20583</v>
      </c>
      <c r="BV117" s="16">
        <v>29636</v>
      </c>
      <c r="BW117" s="16">
        <v>25756</v>
      </c>
      <c r="BX117" s="16">
        <v>39235</v>
      </c>
      <c r="BY117" s="16">
        <v>1021</v>
      </c>
      <c r="BZ117" s="16">
        <v>2392</v>
      </c>
      <c r="CA117" s="16">
        <v>9951</v>
      </c>
      <c r="CB117" s="1">
        <v>519</v>
      </c>
      <c r="CC117" s="1">
        <v>4</v>
      </c>
      <c r="CD117" s="16">
        <v>7345</v>
      </c>
      <c r="CE117" s="16">
        <v>4779</v>
      </c>
      <c r="CF117" s="16">
        <v>2784</v>
      </c>
      <c r="CG117" s="16">
        <v>6264</v>
      </c>
      <c r="CH117" s="1">
        <v>964</v>
      </c>
      <c r="CI117" s="1">
        <v>6</v>
      </c>
      <c r="CJ117" s="1">
        <v>70</v>
      </c>
      <c r="CK117" s="1">
        <v>9</v>
      </c>
      <c r="CL117" s="1">
        <v>45</v>
      </c>
      <c r="CM117" s="1">
        <v>16</v>
      </c>
      <c r="CN117" s="1">
        <v>53</v>
      </c>
      <c r="CO117" s="1">
        <v>185</v>
      </c>
      <c r="CP117" s="16">
        <v>147920</v>
      </c>
      <c r="CQ117" s="16">
        <v>34028</v>
      </c>
      <c r="CR117" s="16">
        <v>7104</v>
      </c>
      <c r="CS117" s="1">
        <v>204</v>
      </c>
      <c r="CT117" s="16">
        <v>23365</v>
      </c>
      <c r="CU117" s="16">
        <v>40598</v>
      </c>
      <c r="CV117" s="1">
        <v>374</v>
      </c>
      <c r="CW117" s="1">
        <v>15</v>
      </c>
      <c r="CX117" s="16">
        <v>38602</v>
      </c>
      <c r="CY117" s="1">
        <v>278</v>
      </c>
      <c r="CZ117" s="16">
        <v>1049</v>
      </c>
      <c r="DA117" s="16">
        <v>24823</v>
      </c>
      <c r="DB117" s="18">
        <v>17.82</v>
      </c>
      <c r="DC117" s="1" t="s">
        <v>134</v>
      </c>
    </row>
    <row r="118" spans="1:107" ht="12.75" x14ac:dyDescent="0.2">
      <c r="A118" s="1" t="s">
        <v>377</v>
      </c>
      <c r="B118" s="1" t="s">
        <v>378</v>
      </c>
      <c r="C118" s="1" t="s">
        <v>377</v>
      </c>
      <c r="D118" s="1" t="s">
        <v>381</v>
      </c>
      <c r="E118" s="1" t="s">
        <v>382</v>
      </c>
      <c r="F118" s="1" t="s">
        <v>381</v>
      </c>
      <c r="G118" s="1">
        <v>15</v>
      </c>
      <c r="H118" s="1">
        <v>122</v>
      </c>
      <c r="I118" s="1">
        <v>34</v>
      </c>
      <c r="J118" s="16">
        <v>281550</v>
      </c>
      <c r="K118" s="17">
        <v>0.49399999999999999</v>
      </c>
      <c r="L118" s="16">
        <v>88660</v>
      </c>
      <c r="M118" s="18">
        <v>1639.98</v>
      </c>
      <c r="N118" s="1">
        <v>172</v>
      </c>
      <c r="O118" s="17">
        <v>0.52800000000000002</v>
      </c>
      <c r="P118" s="16">
        <v>5264</v>
      </c>
      <c r="Q118" s="16">
        <f t="shared" si="0"/>
        <v>18696501.509500977</v>
      </c>
      <c r="R118" s="19">
        <v>0.192</v>
      </c>
      <c r="S118" s="16" t="s">
        <v>2468</v>
      </c>
      <c r="T118" s="19">
        <v>0.53800000000000003</v>
      </c>
      <c r="U118" s="18" t="e">
        <f t="shared" si="1"/>
        <v>#VALUE!</v>
      </c>
      <c r="V118" s="16" t="str">
        <f>IF(N118&gt;'Clustering (Gov City)'!$C$4,'Clustering (Gov City)'!$B$3,IF(N118&gt;'Clustering (Gov City)'!$H$4,'Clustering (Gov City)'!$G$3,IF(N118&gt;'Clustering (Gov City)'!$M$4,'Clustering (Gov City)'!$L$3,'Clustering (Gov City)'!$Q$3)))</f>
        <v>SUPER LOW</v>
      </c>
      <c r="W118" s="16" t="str">
        <f>IF(Q118&gt;'Clustering (Gov City)'!$C$24,'Clustering (Gov City)'!$B$23,IF(Q118&gt;'Clustering (Gov City)'!$H$24,'Clustering (Gov City)'!$G$23,IF(Q118&gt;'Clustering (Gov City)'!$M$24,'Clustering (Gov City)'!$L$23,'Clustering (Gov City)'!$Q$23)))</f>
        <v>SUPER LOW</v>
      </c>
      <c r="X118" s="20">
        <v>0.52400000000000002</v>
      </c>
      <c r="Y118" s="16" t="s">
        <v>151</v>
      </c>
      <c r="Z118" s="16">
        <v>1983</v>
      </c>
      <c r="AA118" s="1">
        <v>397</v>
      </c>
      <c r="AB118" s="16">
        <v>246938</v>
      </c>
      <c r="AC118" s="16">
        <v>207260</v>
      </c>
      <c r="AD118" s="16">
        <v>277198</v>
      </c>
      <c r="AE118" s="16">
        <v>2278</v>
      </c>
      <c r="AF118" s="16">
        <v>1386</v>
      </c>
      <c r="AG118" s="1">
        <v>36</v>
      </c>
      <c r="AH118" s="1">
        <v>600</v>
      </c>
      <c r="AI118" s="1">
        <v>4</v>
      </c>
      <c r="AJ118" s="1">
        <v>48</v>
      </c>
      <c r="AK118" s="16">
        <v>143837</v>
      </c>
      <c r="AL118" s="16">
        <v>137713</v>
      </c>
      <c r="AM118" s="16">
        <v>128170</v>
      </c>
      <c r="AN118" s="16">
        <v>142183</v>
      </c>
      <c r="AO118" s="16">
        <v>2810</v>
      </c>
      <c r="AP118" s="16">
        <v>8387</v>
      </c>
      <c r="AQ118" s="16">
        <v>18581</v>
      </c>
      <c r="AR118" s="16">
        <v>23567</v>
      </c>
      <c r="AS118" s="16">
        <v>24565</v>
      </c>
      <c r="AT118" s="16">
        <v>25538</v>
      </c>
      <c r="AU118" s="16">
        <v>25238</v>
      </c>
      <c r="AV118" s="16">
        <v>23197</v>
      </c>
      <c r="AW118" s="16">
        <v>23191</v>
      </c>
      <c r="AX118" s="16">
        <v>22936</v>
      </c>
      <c r="AY118" s="16">
        <v>22935</v>
      </c>
      <c r="AZ118" s="16">
        <v>18958</v>
      </c>
      <c r="BA118" s="16">
        <v>15990</v>
      </c>
      <c r="BB118" s="16">
        <v>12927</v>
      </c>
      <c r="BC118" s="16">
        <v>10155</v>
      </c>
      <c r="BD118" s="16">
        <v>6311</v>
      </c>
      <c r="BE118" s="16">
        <v>3444</v>
      </c>
      <c r="BF118" s="16">
        <v>4017</v>
      </c>
      <c r="BG118" s="16">
        <v>4231</v>
      </c>
      <c r="BH118" s="16">
        <v>269439</v>
      </c>
      <c r="BI118" s="21">
        <v>2</v>
      </c>
      <c r="BJ118" s="21">
        <v>2</v>
      </c>
      <c r="BK118" s="21">
        <v>2</v>
      </c>
      <c r="BL118" s="21">
        <v>1</v>
      </c>
      <c r="BM118" s="21">
        <v>0</v>
      </c>
      <c r="BN118" s="16">
        <v>8534</v>
      </c>
      <c r="BO118" s="16">
        <v>4380</v>
      </c>
      <c r="BP118" s="16">
        <v>28346</v>
      </c>
      <c r="BQ118" s="16">
        <v>14922</v>
      </c>
      <c r="BR118" s="16">
        <v>15517</v>
      </c>
      <c r="BS118" s="16">
        <v>25808</v>
      </c>
      <c r="BT118" s="16">
        <v>56976</v>
      </c>
      <c r="BU118" s="16">
        <v>31615</v>
      </c>
      <c r="BV118" s="16">
        <v>80093</v>
      </c>
      <c r="BW118" s="16">
        <v>43615</v>
      </c>
      <c r="BX118" s="16">
        <v>51957</v>
      </c>
      <c r="BY118" s="1">
        <v>944</v>
      </c>
      <c r="BZ118" s="16">
        <v>3702</v>
      </c>
      <c r="CA118" s="16">
        <v>11773</v>
      </c>
      <c r="CB118" s="1">
        <v>853</v>
      </c>
      <c r="CC118" s="1">
        <v>22</v>
      </c>
      <c r="CD118" s="16">
        <v>14968</v>
      </c>
      <c r="CE118" s="16">
        <v>13218</v>
      </c>
      <c r="CF118" s="16">
        <v>6526</v>
      </c>
      <c r="CG118" s="16">
        <v>19799</v>
      </c>
      <c r="CH118" s="16">
        <v>1273</v>
      </c>
      <c r="CI118" s="1">
        <v>242</v>
      </c>
      <c r="CJ118" s="16">
        <v>1037</v>
      </c>
      <c r="CK118" s="1">
        <v>249</v>
      </c>
      <c r="CL118" s="1">
        <v>573</v>
      </c>
      <c r="CM118" s="1">
        <v>456</v>
      </c>
      <c r="CN118" s="16">
        <v>1593</v>
      </c>
      <c r="CO118" s="16">
        <v>1772</v>
      </c>
      <c r="CP118" s="16">
        <v>219844</v>
      </c>
      <c r="CQ118" s="16">
        <v>66792</v>
      </c>
      <c r="CR118" s="16">
        <v>8414</v>
      </c>
      <c r="CS118" s="1">
        <v>751</v>
      </c>
      <c r="CT118" s="16">
        <v>44677</v>
      </c>
      <c r="CU118" s="16">
        <v>80227</v>
      </c>
      <c r="CV118" s="1">
        <v>7</v>
      </c>
      <c r="CW118" s="1">
        <v>33</v>
      </c>
      <c r="CX118" s="16">
        <v>50261</v>
      </c>
      <c r="CY118" s="1">
        <v>257</v>
      </c>
      <c r="CZ118" s="16">
        <v>1304</v>
      </c>
      <c r="DA118" s="16">
        <v>28827</v>
      </c>
      <c r="DB118" s="18">
        <v>15.85</v>
      </c>
      <c r="DC118" s="1" t="s">
        <v>134</v>
      </c>
    </row>
    <row r="119" spans="1:107" ht="12.75" x14ac:dyDescent="0.2">
      <c r="A119" s="1" t="s">
        <v>377</v>
      </c>
      <c r="B119" s="1" t="s">
        <v>378</v>
      </c>
      <c r="C119" s="1" t="s">
        <v>377</v>
      </c>
      <c r="D119" s="1" t="s">
        <v>383</v>
      </c>
      <c r="E119" s="1" t="s">
        <v>384</v>
      </c>
      <c r="F119" s="1" t="s">
        <v>383</v>
      </c>
      <c r="G119" s="1">
        <v>19</v>
      </c>
      <c r="H119" s="1">
        <v>215</v>
      </c>
      <c r="I119" s="1">
        <v>5</v>
      </c>
      <c r="J119" s="16">
        <v>291710</v>
      </c>
      <c r="K119" s="17">
        <v>0.50800000000000001</v>
      </c>
      <c r="L119" s="16">
        <v>92768</v>
      </c>
      <c r="M119" s="18">
        <v>4324.6000000000004</v>
      </c>
      <c r="N119" s="1">
        <v>67</v>
      </c>
      <c r="O119" s="17">
        <v>0.29799999999999999</v>
      </c>
      <c r="P119" s="16">
        <v>4515</v>
      </c>
      <c r="Q119" s="16">
        <f t="shared" si="0"/>
        <v>15477700.455932261</v>
      </c>
      <c r="R119" s="19">
        <v>0.32</v>
      </c>
      <c r="S119" s="16" t="s">
        <v>2468</v>
      </c>
      <c r="T119" s="19">
        <v>0.55800000000000005</v>
      </c>
      <c r="U119" s="18" t="e">
        <f t="shared" si="1"/>
        <v>#VALUE!</v>
      </c>
      <c r="V119" s="1" t="str">
        <f>IF(N119&gt;'Clustering (Gov City)'!$C$4,'Clustering (Gov City)'!$B$3,IF(N119&gt;'Clustering (Gov City)'!$H$4,'Clustering (Gov City)'!$G$3,IF(N119&gt;'Clustering (Gov City)'!$M$4,'Clustering (Gov City)'!$L$3,'Clustering (Gov City)'!$Q$3)))</f>
        <v>SUPER LOW</v>
      </c>
      <c r="W119" s="1" t="str">
        <f>IF(Q119&gt;'Clustering (Gov City)'!$C$24,'Clustering (Gov City)'!$B$23,IF(Q119&gt;'Clustering (Gov City)'!$H$24,'Clustering (Gov City)'!$G$23,IF(Q119&gt;'Clustering (Gov City)'!$M$24,'Clustering (Gov City)'!$L$23,'Clustering (Gov City)'!$Q$23)))</f>
        <v>SUPER LOW</v>
      </c>
      <c r="X119" s="20">
        <v>0.46750000000000003</v>
      </c>
      <c r="Y119" s="1" t="s">
        <v>133</v>
      </c>
      <c r="Z119" s="1">
        <v>793</v>
      </c>
      <c r="AA119" s="1">
        <v>529</v>
      </c>
      <c r="AB119" s="16">
        <v>233480</v>
      </c>
      <c r="AC119" s="16">
        <v>207008</v>
      </c>
      <c r="AD119" s="16">
        <v>279863</v>
      </c>
      <c r="AE119" s="16">
        <v>8658</v>
      </c>
      <c r="AF119" s="16">
        <v>1384</v>
      </c>
      <c r="AG119" s="16">
        <v>1695</v>
      </c>
      <c r="AH119" s="1">
        <v>100</v>
      </c>
      <c r="AI119" s="1">
        <v>0</v>
      </c>
      <c r="AJ119" s="1">
        <v>10</v>
      </c>
      <c r="AK119" s="16">
        <v>149197</v>
      </c>
      <c r="AL119" s="16">
        <v>142513</v>
      </c>
      <c r="AM119" s="16">
        <v>128318</v>
      </c>
      <c r="AN119" s="16">
        <v>151146</v>
      </c>
      <c r="AO119" s="16">
        <v>2878</v>
      </c>
      <c r="AP119" s="16">
        <v>9368</v>
      </c>
      <c r="AQ119" s="16">
        <v>21887</v>
      </c>
      <c r="AR119" s="16">
        <v>26891</v>
      </c>
      <c r="AS119" s="16">
        <v>27944</v>
      </c>
      <c r="AT119" s="16">
        <v>22943</v>
      </c>
      <c r="AU119" s="16">
        <v>24287</v>
      </c>
      <c r="AV119" s="16">
        <v>22700</v>
      </c>
      <c r="AW119" s="16">
        <v>23427</v>
      </c>
      <c r="AX119" s="16">
        <v>24822</v>
      </c>
      <c r="AY119" s="16">
        <v>23246</v>
      </c>
      <c r="AZ119" s="16">
        <v>18882</v>
      </c>
      <c r="BA119" s="16">
        <v>15858</v>
      </c>
      <c r="BB119" s="16">
        <v>13162</v>
      </c>
      <c r="BC119" s="16">
        <v>10516</v>
      </c>
      <c r="BD119" s="16">
        <v>6742</v>
      </c>
      <c r="BE119" s="16">
        <v>4116</v>
      </c>
      <c r="BF119" s="16">
        <v>4287</v>
      </c>
      <c r="BG119" s="16">
        <v>4893</v>
      </c>
      <c r="BH119" s="16">
        <v>277446</v>
      </c>
      <c r="BI119" s="21">
        <v>2</v>
      </c>
      <c r="BJ119" s="21">
        <v>2</v>
      </c>
      <c r="BK119" s="21">
        <v>2</v>
      </c>
      <c r="BL119" s="21">
        <v>2</v>
      </c>
      <c r="BM119" s="21">
        <v>0</v>
      </c>
      <c r="BN119" s="16">
        <v>10046</v>
      </c>
      <c r="BO119" s="16">
        <v>4983</v>
      </c>
      <c r="BP119" s="16">
        <v>32680</v>
      </c>
      <c r="BQ119" s="16">
        <v>16997</v>
      </c>
      <c r="BR119" s="16">
        <v>15218</v>
      </c>
      <c r="BS119" s="16">
        <v>23168</v>
      </c>
      <c r="BT119" s="16">
        <v>67115</v>
      </c>
      <c r="BU119" s="16">
        <v>33774</v>
      </c>
      <c r="BV119" s="16">
        <v>83268</v>
      </c>
      <c r="BW119" s="16">
        <v>44742</v>
      </c>
      <c r="BX119" s="16">
        <v>49457</v>
      </c>
      <c r="BY119" s="16">
        <v>1002</v>
      </c>
      <c r="BZ119" s="16">
        <v>2072</v>
      </c>
      <c r="CA119" s="16">
        <v>9795</v>
      </c>
      <c r="CB119" s="1">
        <v>474</v>
      </c>
      <c r="CC119" s="1">
        <v>11</v>
      </c>
      <c r="CD119" s="16">
        <v>13165</v>
      </c>
      <c r="CE119" s="16">
        <v>12846</v>
      </c>
      <c r="CF119" s="16">
        <v>6417</v>
      </c>
      <c r="CG119" s="16">
        <v>19586</v>
      </c>
      <c r="CH119" s="16">
        <v>1602</v>
      </c>
      <c r="CI119" s="1">
        <v>71</v>
      </c>
      <c r="CJ119" s="16">
        <v>1287</v>
      </c>
      <c r="CK119" s="1">
        <v>70</v>
      </c>
      <c r="CL119" s="1">
        <v>825</v>
      </c>
      <c r="CM119" s="1">
        <v>50</v>
      </c>
      <c r="CN119" s="16">
        <v>1777</v>
      </c>
      <c r="CO119" s="1">
        <v>194</v>
      </c>
      <c r="CP119" s="16">
        <v>233820</v>
      </c>
      <c r="CQ119" s="16">
        <v>64534</v>
      </c>
      <c r="CR119" s="16">
        <v>6844</v>
      </c>
      <c r="CS119" s="1">
        <v>883</v>
      </c>
      <c r="CT119" s="16">
        <v>49517</v>
      </c>
      <c r="CU119" s="16">
        <v>77113</v>
      </c>
      <c r="CV119" s="1">
        <v>372</v>
      </c>
      <c r="CW119" s="1">
        <v>59</v>
      </c>
      <c r="CX119" s="16">
        <v>56334</v>
      </c>
      <c r="CY119" s="1">
        <v>347</v>
      </c>
      <c r="CZ119" s="1">
        <v>761</v>
      </c>
      <c r="DA119" s="16">
        <v>34946</v>
      </c>
      <c r="DB119" s="18">
        <v>11.67</v>
      </c>
      <c r="DC119" s="1" t="s">
        <v>134</v>
      </c>
    </row>
    <row r="120" spans="1:107" ht="12.75" x14ac:dyDescent="0.2">
      <c r="A120" s="1" t="s">
        <v>377</v>
      </c>
      <c r="B120" s="1" t="s">
        <v>378</v>
      </c>
      <c r="C120" s="1" t="s">
        <v>377</v>
      </c>
      <c r="D120" s="1" t="s">
        <v>385</v>
      </c>
      <c r="E120" s="1" t="s">
        <v>386</v>
      </c>
      <c r="F120" s="1" t="s">
        <v>385</v>
      </c>
      <c r="G120" s="1">
        <v>15</v>
      </c>
      <c r="H120" s="1">
        <v>192</v>
      </c>
      <c r="I120" s="1">
        <v>3</v>
      </c>
      <c r="J120" s="16">
        <v>131467</v>
      </c>
      <c r="K120" s="17">
        <v>0.186</v>
      </c>
      <c r="L120" s="16">
        <v>39587</v>
      </c>
      <c r="M120" s="18">
        <v>2369.0500000000002</v>
      </c>
      <c r="N120" s="1">
        <v>55</v>
      </c>
      <c r="O120" s="17">
        <v>0.26</v>
      </c>
      <c r="P120" s="16">
        <v>1955</v>
      </c>
      <c r="Q120" s="16">
        <f t="shared" si="0"/>
        <v>14870651.950679637</v>
      </c>
      <c r="R120" s="19">
        <v>0.23599999999999999</v>
      </c>
      <c r="S120" s="16" t="s">
        <v>2468</v>
      </c>
      <c r="T120" s="19">
        <v>0.26</v>
      </c>
      <c r="U120" s="18" t="e">
        <f t="shared" si="1"/>
        <v>#VALUE!</v>
      </c>
      <c r="V120" s="1" t="str">
        <f>IF(N120&gt;'Clustering (Gov City)'!$C$4,'Clustering (Gov City)'!$B$3,IF(N120&gt;'Clustering (Gov City)'!$H$4,'Clustering (Gov City)'!$G$3,IF(N120&gt;'Clustering (Gov City)'!$M$4,'Clustering (Gov City)'!$L$3,'Clustering (Gov City)'!$Q$3)))</f>
        <v>SUPER LOW</v>
      </c>
      <c r="W120" s="1" t="str">
        <f>IF(Q120&gt;'Clustering (Gov City)'!$C$24,'Clustering (Gov City)'!$B$23,IF(Q120&gt;'Clustering (Gov City)'!$H$24,'Clustering (Gov City)'!$G$23,IF(Q120&gt;'Clustering (Gov City)'!$M$24,'Clustering (Gov City)'!$L$23,'Clustering (Gov City)'!$Q$23)))</f>
        <v>SUPER LOW</v>
      </c>
      <c r="X120" s="20">
        <v>0.24149999999999999</v>
      </c>
      <c r="Y120" s="1" t="s">
        <v>133</v>
      </c>
      <c r="Z120" s="1">
        <v>446</v>
      </c>
      <c r="AA120" s="1">
        <v>179</v>
      </c>
      <c r="AB120" s="16">
        <v>117277</v>
      </c>
      <c r="AC120" s="16">
        <v>94937</v>
      </c>
      <c r="AD120" s="16">
        <v>130827</v>
      </c>
      <c r="AE120" s="1">
        <v>399</v>
      </c>
      <c r="AF120" s="1">
        <v>70</v>
      </c>
      <c r="AG120" s="1">
        <v>162</v>
      </c>
      <c r="AH120" s="1">
        <v>9</v>
      </c>
      <c r="AI120" s="1">
        <v>0</v>
      </c>
      <c r="AJ120" s="1">
        <v>0</v>
      </c>
      <c r="AK120" s="16">
        <v>67780</v>
      </c>
      <c r="AL120" s="16">
        <v>63687</v>
      </c>
      <c r="AM120" s="16">
        <v>60582</v>
      </c>
      <c r="AN120" s="16">
        <v>65633</v>
      </c>
      <c r="AO120" s="16">
        <v>1134</v>
      </c>
      <c r="AP120" s="16">
        <v>4118</v>
      </c>
      <c r="AQ120" s="16">
        <v>8901</v>
      </c>
      <c r="AR120" s="16">
        <v>11587</v>
      </c>
      <c r="AS120" s="16">
        <v>12373</v>
      </c>
      <c r="AT120" s="16">
        <v>12456</v>
      </c>
      <c r="AU120" s="16">
        <v>11228</v>
      </c>
      <c r="AV120" s="16">
        <v>10255</v>
      </c>
      <c r="AW120" s="16">
        <v>10209</v>
      </c>
      <c r="AX120" s="16">
        <v>10862</v>
      </c>
      <c r="AY120" s="16">
        <v>10280</v>
      </c>
      <c r="AZ120" s="16">
        <v>8763</v>
      </c>
      <c r="BA120" s="16">
        <v>7141</v>
      </c>
      <c r="BB120" s="16">
        <v>5888</v>
      </c>
      <c r="BC120" s="16">
        <v>4794</v>
      </c>
      <c r="BD120" s="16">
        <v>2688</v>
      </c>
      <c r="BE120" s="16">
        <v>1933</v>
      </c>
      <c r="BF120" s="16">
        <v>2109</v>
      </c>
      <c r="BG120" s="16">
        <v>2045</v>
      </c>
      <c r="BH120" s="16">
        <v>125861</v>
      </c>
      <c r="BI120" s="21">
        <v>2</v>
      </c>
      <c r="BJ120" s="21">
        <v>2</v>
      </c>
      <c r="BK120" s="21">
        <v>2</v>
      </c>
      <c r="BL120" s="21">
        <v>1</v>
      </c>
      <c r="BM120" s="21">
        <v>0</v>
      </c>
      <c r="BN120" s="16">
        <v>4302</v>
      </c>
      <c r="BO120" s="16">
        <v>2243</v>
      </c>
      <c r="BP120" s="16">
        <v>14093</v>
      </c>
      <c r="BQ120" s="16">
        <v>7408</v>
      </c>
      <c r="BR120" s="16">
        <v>7688</v>
      </c>
      <c r="BS120" s="16">
        <v>12016</v>
      </c>
      <c r="BT120" s="16">
        <v>40867</v>
      </c>
      <c r="BU120" s="16">
        <v>14571</v>
      </c>
      <c r="BV120" s="16">
        <v>26744</v>
      </c>
      <c r="BW120" s="16">
        <v>18102</v>
      </c>
      <c r="BX120" s="16">
        <v>23931</v>
      </c>
      <c r="BY120" s="1">
        <v>511</v>
      </c>
      <c r="BZ120" s="1">
        <v>992</v>
      </c>
      <c r="CA120" s="16">
        <v>5569</v>
      </c>
      <c r="CB120" s="1">
        <v>170</v>
      </c>
      <c r="CC120" s="1">
        <v>10</v>
      </c>
      <c r="CD120" s="1">
        <v>854</v>
      </c>
      <c r="CE120" s="1">
        <v>681</v>
      </c>
      <c r="CF120" s="1">
        <v>571</v>
      </c>
      <c r="CG120" s="16">
        <v>1072</v>
      </c>
      <c r="CH120" s="1">
        <v>38</v>
      </c>
      <c r="CI120" s="1">
        <v>16</v>
      </c>
      <c r="CJ120" s="1">
        <v>17</v>
      </c>
      <c r="CK120" s="1">
        <v>12</v>
      </c>
      <c r="CL120" s="1">
        <v>7</v>
      </c>
      <c r="CM120" s="1">
        <v>7</v>
      </c>
      <c r="CN120" s="1">
        <v>18</v>
      </c>
      <c r="CO120" s="1">
        <v>105</v>
      </c>
      <c r="CP120" s="16">
        <v>128069</v>
      </c>
      <c r="CQ120" s="16">
        <v>29243</v>
      </c>
      <c r="CR120" s="16">
        <v>3739</v>
      </c>
      <c r="CS120" s="1">
        <v>101</v>
      </c>
      <c r="CT120" s="16">
        <v>16941</v>
      </c>
      <c r="CU120" s="16">
        <v>41478</v>
      </c>
      <c r="CV120" s="1">
        <v>460</v>
      </c>
      <c r="CW120" s="1">
        <v>14</v>
      </c>
      <c r="CX120" s="16">
        <v>26677</v>
      </c>
      <c r="CY120" s="1">
        <v>108</v>
      </c>
      <c r="CZ120" s="1">
        <v>286</v>
      </c>
      <c r="DA120" s="16">
        <v>12420</v>
      </c>
      <c r="DB120" s="18">
        <v>18.47</v>
      </c>
      <c r="DC120" s="1" t="s">
        <v>134</v>
      </c>
    </row>
    <row r="121" spans="1:107" ht="12.75" x14ac:dyDescent="0.2">
      <c r="A121" s="1" t="s">
        <v>377</v>
      </c>
      <c r="B121" s="1" t="s">
        <v>378</v>
      </c>
      <c r="C121" s="1" t="s">
        <v>377</v>
      </c>
      <c r="D121" s="1" t="s">
        <v>387</v>
      </c>
      <c r="E121" s="1" t="s">
        <v>388</v>
      </c>
      <c r="F121" s="1" t="s">
        <v>387</v>
      </c>
      <c r="G121" s="1">
        <v>14</v>
      </c>
      <c r="H121" s="1">
        <v>182</v>
      </c>
      <c r="I121" s="1">
        <v>20</v>
      </c>
      <c r="J121" s="16">
        <v>213513</v>
      </c>
      <c r="K121" s="17">
        <v>0.36799999999999999</v>
      </c>
      <c r="L121" s="16">
        <v>66717</v>
      </c>
      <c r="M121" s="18">
        <v>2400.44</v>
      </c>
      <c r="N121" s="1">
        <v>89</v>
      </c>
      <c r="O121" s="17">
        <v>0.39</v>
      </c>
      <c r="P121" s="16">
        <v>2491</v>
      </c>
      <c r="Q121" s="16">
        <f t="shared" si="0"/>
        <v>11666736.920000188</v>
      </c>
      <c r="R121" s="19">
        <v>0.32800000000000001</v>
      </c>
      <c r="S121" s="16" t="s">
        <v>2468</v>
      </c>
      <c r="T121" s="19">
        <v>0.218</v>
      </c>
      <c r="U121" s="18" t="e">
        <f t="shared" si="1"/>
        <v>#VALUE!</v>
      </c>
      <c r="V121" s="1" t="str">
        <f>IF(N121&gt;'Clustering (Gov City)'!$C$4,'Clustering (Gov City)'!$B$3,IF(N121&gt;'Clustering (Gov City)'!$H$4,'Clustering (Gov City)'!$G$3,IF(N121&gt;'Clustering (Gov City)'!$M$4,'Clustering (Gov City)'!$L$3,'Clustering (Gov City)'!$Q$3)))</f>
        <v>SUPER LOW</v>
      </c>
      <c r="W121" s="1" t="str">
        <f>IF(Q121&gt;'Clustering (Gov City)'!$C$24,'Clustering (Gov City)'!$B$23,IF(Q121&gt;'Clustering (Gov City)'!$H$24,'Clustering (Gov City)'!$G$23,IF(Q121&gt;'Clustering (Gov City)'!$M$24,'Clustering (Gov City)'!$L$23,'Clustering (Gov City)'!$Q$23)))</f>
        <v>SUPER LOW</v>
      </c>
      <c r="X121" s="20">
        <v>0.30709999999999998</v>
      </c>
      <c r="Y121" s="1" t="s">
        <v>133</v>
      </c>
      <c r="Z121" s="1">
        <v>892</v>
      </c>
      <c r="AA121" s="1">
        <v>242</v>
      </c>
      <c r="AB121" s="16">
        <v>188101</v>
      </c>
      <c r="AC121" s="16">
        <v>155678</v>
      </c>
      <c r="AD121" s="16">
        <v>209358</v>
      </c>
      <c r="AE121" s="16">
        <v>2514</v>
      </c>
      <c r="AF121" s="1">
        <v>284</v>
      </c>
      <c r="AG121" s="16">
        <v>1354</v>
      </c>
      <c r="AH121" s="1">
        <v>3</v>
      </c>
      <c r="AI121" s="1">
        <v>0</v>
      </c>
      <c r="AJ121" s="1">
        <v>0</v>
      </c>
      <c r="AK121" s="16">
        <v>110051</v>
      </c>
      <c r="AL121" s="16">
        <v>103462</v>
      </c>
      <c r="AM121" s="16">
        <v>96451</v>
      </c>
      <c r="AN121" s="16">
        <v>108535</v>
      </c>
      <c r="AO121" s="16">
        <v>1529</v>
      </c>
      <c r="AP121" s="16">
        <v>6998</v>
      </c>
      <c r="AQ121" s="16">
        <v>14758</v>
      </c>
      <c r="AR121" s="16">
        <v>18466</v>
      </c>
      <c r="AS121" s="16">
        <v>18982</v>
      </c>
      <c r="AT121" s="16">
        <v>19358</v>
      </c>
      <c r="AU121" s="16">
        <v>18584</v>
      </c>
      <c r="AV121" s="16">
        <v>16819</v>
      </c>
      <c r="AW121" s="16">
        <v>17091</v>
      </c>
      <c r="AX121" s="16">
        <v>17967</v>
      </c>
      <c r="AY121" s="16">
        <v>17110</v>
      </c>
      <c r="AZ121" s="16">
        <v>14121</v>
      </c>
      <c r="BA121" s="16">
        <v>11993</v>
      </c>
      <c r="BB121" s="16">
        <v>9621</v>
      </c>
      <c r="BC121" s="16">
        <v>7595</v>
      </c>
      <c r="BD121" s="16">
        <v>4430</v>
      </c>
      <c r="BE121" s="16">
        <v>2969</v>
      </c>
      <c r="BF121" s="16">
        <v>3649</v>
      </c>
      <c r="BG121" s="16">
        <v>3298</v>
      </c>
      <c r="BH121" s="16">
        <v>203877</v>
      </c>
      <c r="BI121" s="21">
        <v>2</v>
      </c>
      <c r="BJ121" s="21">
        <v>2</v>
      </c>
      <c r="BK121" s="21">
        <v>2</v>
      </c>
      <c r="BL121" s="21">
        <v>1</v>
      </c>
      <c r="BM121" s="21">
        <v>0</v>
      </c>
      <c r="BN121" s="16">
        <v>6762</v>
      </c>
      <c r="BO121" s="16">
        <v>3446</v>
      </c>
      <c r="BP121" s="16">
        <v>22373</v>
      </c>
      <c r="BQ121" s="16">
        <v>11373</v>
      </c>
      <c r="BR121" s="16">
        <v>11593</v>
      </c>
      <c r="BS121" s="16">
        <v>19545</v>
      </c>
      <c r="BT121" s="16">
        <v>43550</v>
      </c>
      <c r="BU121" s="16">
        <v>24271</v>
      </c>
      <c r="BV121" s="16">
        <v>58429</v>
      </c>
      <c r="BW121" s="16">
        <v>34850</v>
      </c>
      <c r="BX121" s="16">
        <v>44349</v>
      </c>
      <c r="BY121" s="1">
        <v>618</v>
      </c>
      <c r="BZ121" s="16">
        <v>1142</v>
      </c>
      <c r="CA121" s="16">
        <v>6074</v>
      </c>
      <c r="CB121" s="1">
        <v>225</v>
      </c>
      <c r="CC121" s="1">
        <v>5</v>
      </c>
      <c r="CD121" s="16">
        <v>3984</v>
      </c>
      <c r="CE121" s="16">
        <v>3144</v>
      </c>
      <c r="CF121" s="16">
        <v>1674</v>
      </c>
      <c r="CG121" s="16">
        <v>4085</v>
      </c>
      <c r="CH121" s="1">
        <v>284</v>
      </c>
      <c r="CI121" s="1">
        <v>7</v>
      </c>
      <c r="CJ121" s="1">
        <v>159</v>
      </c>
      <c r="CK121" s="1">
        <v>14</v>
      </c>
      <c r="CL121" s="1">
        <v>119</v>
      </c>
      <c r="CM121" s="1">
        <v>10</v>
      </c>
      <c r="CN121" s="1">
        <v>256</v>
      </c>
      <c r="CO121" s="1">
        <v>133</v>
      </c>
      <c r="CP121" s="16">
        <v>199644</v>
      </c>
      <c r="CQ121" s="16">
        <v>42121</v>
      </c>
      <c r="CR121" s="16">
        <v>4768</v>
      </c>
      <c r="CS121" s="1">
        <v>185</v>
      </c>
      <c r="CT121" s="16">
        <v>27135</v>
      </c>
      <c r="CU121" s="16">
        <v>68789</v>
      </c>
      <c r="CV121" s="1">
        <v>100</v>
      </c>
      <c r="CW121" s="1">
        <v>23</v>
      </c>
      <c r="CX121" s="16">
        <v>45781</v>
      </c>
      <c r="CY121" s="1">
        <v>163</v>
      </c>
      <c r="CZ121" s="1">
        <v>521</v>
      </c>
      <c r="DA121" s="16">
        <v>23927</v>
      </c>
      <c r="DB121" s="18">
        <v>18.559999999999999</v>
      </c>
      <c r="DC121" s="1" t="s">
        <v>134</v>
      </c>
    </row>
    <row r="122" spans="1:107" ht="12.75" x14ac:dyDescent="0.2">
      <c r="A122" s="1" t="s">
        <v>377</v>
      </c>
      <c r="B122" s="1" t="s">
        <v>378</v>
      </c>
      <c r="C122" s="1" t="s">
        <v>377</v>
      </c>
      <c r="D122" s="1" t="s">
        <v>389</v>
      </c>
      <c r="E122" s="1" t="s">
        <v>390</v>
      </c>
      <c r="F122" s="1" t="s">
        <v>389</v>
      </c>
      <c r="G122" s="1">
        <v>15</v>
      </c>
      <c r="H122" s="1">
        <v>148</v>
      </c>
      <c r="I122" s="1">
        <v>3</v>
      </c>
      <c r="J122" s="16">
        <v>189974</v>
      </c>
      <c r="K122" s="17">
        <v>0.312</v>
      </c>
      <c r="L122" s="16">
        <v>56067</v>
      </c>
      <c r="M122" s="18">
        <v>4036.7</v>
      </c>
      <c r="N122" s="1">
        <v>47</v>
      </c>
      <c r="O122" s="17">
        <v>0.214</v>
      </c>
      <c r="P122" s="16">
        <v>2876</v>
      </c>
      <c r="Q122" s="16">
        <f t="shared" si="0"/>
        <v>15138913.746091571</v>
      </c>
      <c r="R122" s="19">
        <v>0.29599999999999999</v>
      </c>
      <c r="S122" s="16" t="s">
        <v>2468</v>
      </c>
      <c r="T122" s="19">
        <v>0.55000000000000004</v>
      </c>
      <c r="U122" s="18" t="e">
        <f t="shared" si="1"/>
        <v>#VALUE!</v>
      </c>
      <c r="V122" s="1" t="str">
        <f>IF(N122&gt;'Clustering (Gov City)'!$C$4,'Clustering (Gov City)'!$B$3,IF(N122&gt;'Clustering (Gov City)'!$H$4,'Clustering (Gov City)'!$G$3,IF(N122&gt;'Clustering (Gov City)'!$M$4,'Clustering (Gov City)'!$L$3,'Clustering (Gov City)'!$Q$3)))</f>
        <v>SUPER LOW</v>
      </c>
      <c r="W122" s="1" t="str">
        <f>IF(Q122&gt;'Clustering (Gov City)'!$C$24,'Clustering (Gov City)'!$B$23,IF(Q122&gt;'Clustering (Gov City)'!$H$24,'Clustering (Gov City)'!$G$23,IF(Q122&gt;'Clustering (Gov City)'!$M$24,'Clustering (Gov City)'!$L$23,'Clustering (Gov City)'!$Q$23)))</f>
        <v>SUPER LOW</v>
      </c>
      <c r="X122" s="20">
        <v>0.38969999999999999</v>
      </c>
      <c r="Y122" s="1" t="s">
        <v>133</v>
      </c>
      <c r="Z122" s="1">
        <v>470</v>
      </c>
      <c r="AA122" s="1">
        <v>249</v>
      </c>
      <c r="AB122" s="16">
        <v>161616</v>
      </c>
      <c r="AC122" s="16">
        <v>131773</v>
      </c>
      <c r="AD122" s="16">
        <v>184115</v>
      </c>
      <c r="AE122" s="16">
        <v>4764</v>
      </c>
      <c r="AF122" s="1">
        <v>826</v>
      </c>
      <c r="AG122" s="1">
        <v>249</v>
      </c>
      <c r="AH122" s="1">
        <v>10</v>
      </c>
      <c r="AI122" s="1">
        <v>0</v>
      </c>
      <c r="AJ122" s="1">
        <v>10</v>
      </c>
      <c r="AK122" s="16">
        <v>97932</v>
      </c>
      <c r="AL122" s="16">
        <v>92042</v>
      </c>
      <c r="AM122" s="16">
        <v>88659</v>
      </c>
      <c r="AN122" s="16">
        <v>94277</v>
      </c>
      <c r="AO122" s="16">
        <v>2069</v>
      </c>
      <c r="AP122" s="16">
        <v>4969</v>
      </c>
      <c r="AQ122" s="16">
        <v>15305</v>
      </c>
      <c r="AR122" s="16">
        <v>18930</v>
      </c>
      <c r="AS122" s="16">
        <v>18708</v>
      </c>
      <c r="AT122" s="16">
        <v>15806</v>
      </c>
      <c r="AU122" s="16">
        <v>16732</v>
      </c>
      <c r="AV122" s="16">
        <v>15496</v>
      </c>
      <c r="AW122" s="16">
        <v>16265</v>
      </c>
      <c r="AX122" s="16">
        <v>16691</v>
      </c>
      <c r="AY122" s="16">
        <v>14198</v>
      </c>
      <c r="AZ122" s="16">
        <v>11375</v>
      </c>
      <c r="BA122" s="16">
        <v>9450</v>
      </c>
      <c r="BB122" s="16">
        <v>7485</v>
      </c>
      <c r="BC122" s="16">
        <v>5547</v>
      </c>
      <c r="BD122" s="16">
        <v>3622</v>
      </c>
      <c r="BE122" s="16">
        <v>2221</v>
      </c>
      <c r="BF122" s="16">
        <v>2143</v>
      </c>
      <c r="BG122" s="16">
        <v>3391</v>
      </c>
      <c r="BH122" s="16">
        <v>180196</v>
      </c>
      <c r="BI122" s="21">
        <v>2</v>
      </c>
      <c r="BJ122" s="21">
        <v>2</v>
      </c>
      <c r="BK122" s="21">
        <v>2</v>
      </c>
      <c r="BL122" s="21">
        <v>2</v>
      </c>
      <c r="BM122" s="21">
        <v>0</v>
      </c>
      <c r="BN122" s="16">
        <v>7191</v>
      </c>
      <c r="BO122" s="16">
        <v>3520</v>
      </c>
      <c r="BP122" s="16">
        <v>22751</v>
      </c>
      <c r="BQ122" s="16">
        <v>11193</v>
      </c>
      <c r="BR122" s="16">
        <v>10355</v>
      </c>
      <c r="BS122" s="16">
        <v>16138</v>
      </c>
      <c r="BT122" s="16">
        <v>48057</v>
      </c>
      <c r="BU122" s="16">
        <v>22164</v>
      </c>
      <c r="BV122" s="16">
        <v>48941</v>
      </c>
      <c r="BW122" s="16">
        <v>28627</v>
      </c>
      <c r="BX122" s="16">
        <v>31172</v>
      </c>
      <c r="BY122" s="1">
        <v>936</v>
      </c>
      <c r="BZ122" s="16">
        <v>1903</v>
      </c>
      <c r="CA122" s="16">
        <v>7903</v>
      </c>
      <c r="CB122" s="1">
        <v>265</v>
      </c>
      <c r="CC122" s="1">
        <v>6</v>
      </c>
      <c r="CD122" s="16">
        <v>4533</v>
      </c>
      <c r="CE122" s="16">
        <v>4351</v>
      </c>
      <c r="CF122" s="16">
        <v>2068</v>
      </c>
      <c r="CG122" s="16">
        <v>7034</v>
      </c>
      <c r="CH122" s="1">
        <v>151</v>
      </c>
      <c r="CI122" s="1">
        <v>7</v>
      </c>
      <c r="CJ122" s="1">
        <v>126</v>
      </c>
      <c r="CK122" s="1">
        <v>7</v>
      </c>
      <c r="CL122" s="1">
        <v>42</v>
      </c>
      <c r="CM122" s="1">
        <v>16</v>
      </c>
      <c r="CN122" s="1">
        <v>109</v>
      </c>
      <c r="CO122" s="1">
        <v>158</v>
      </c>
      <c r="CP122" s="16">
        <v>171372</v>
      </c>
      <c r="CQ122" s="16">
        <v>51210</v>
      </c>
      <c r="CR122" s="16">
        <v>4240</v>
      </c>
      <c r="CS122" s="1">
        <v>558</v>
      </c>
      <c r="CT122" s="16">
        <v>28901</v>
      </c>
      <c r="CU122" s="16">
        <v>32717</v>
      </c>
      <c r="CV122" s="16">
        <v>1065</v>
      </c>
      <c r="CW122" s="1">
        <v>37</v>
      </c>
      <c r="CX122" s="16">
        <v>33216</v>
      </c>
      <c r="CY122" s="1">
        <v>303</v>
      </c>
      <c r="CZ122" s="1">
        <v>271</v>
      </c>
      <c r="DA122" s="16">
        <v>37456</v>
      </c>
      <c r="DB122" s="18">
        <v>11.72</v>
      </c>
      <c r="DC122" s="1" t="s">
        <v>134</v>
      </c>
    </row>
    <row r="123" spans="1:107" ht="12.75" x14ac:dyDescent="0.2">
      <c r="A123" s="1" t="s">
        <v>377</v>
      </c>
      <c r="B123" s="1" t="s">
        <v>378</v>
      </c>
      <c r="C123" s="1" t="s">
        <v>377</v>
      </c>
      <c r="D123" s="1" t="s">
        <v>391</v>
      </c>
      <c r="E123" s="1" t="s">
        <v>392</v>
      </c>
      <c r="F123" s="1" t="s">
        <v>391</v>
      </c>
      <c r="G123" s="1">
        <v>12</v>
      </c>
      <c r="H123" s="1">
        <v>93</v>
      </c>
      <c r="I123" s="1">
        <v>11</v>
      </c>
      <c r="J123" s="16">
        <v>108728</v>
      </c>
      <c r="K123" s="17">
        <v>0.13200000000000001</v>
      </c>
      <c r="L123" s="16">
        <v>36099</v>
      </c>
      <c r="M123" s="18">
        <v>1921.82</v>
      </c>
      <c r="N123" s="1">
        <v>57</v>
      </c>
      <c r="O123" s="17">
        <v>0.27600000000000002</v>
      </c>
      <c r="P123" s="16">
        <v>1836</v>
      </c>
      <c r="Q123" s="16">
        <f t="shared" si="0"/>
        <v>16886174.674416896</v>
      </c>
      <c r="R123" s="19">
        <v>0.19</v>
      </c>
      <c r="S123" s="16" t="s">
        <v>2468</v>
      </c>
      <c r="T123" s="19">
        <v>0.68</v>
      </c>
      <c r="U123" s="18" t="e">
        <f t="shared" si="1"/>
        <v>#VALUE!</v>
      </c>
      <c r="V123" s="1" t="str">
        <f>IF(N123&gt;'Clustering (Gov City)'!$C$4,'Clustering (Gov City)'!$B$3,IF(N123&gt;'Clustering (Gov City)'!$H$4,'Clustering (Gov City)'!$G$3,IF(N123&gt;'Clustering (Gov City)'!$M$4,'Clustering (Gov City)'!$L$3,'Clustering (Gov City)'!$Q$3)))</f>
        <v>SUPER LOW</v>
      </c>
      <c r="W123" s="1" t="str">
        <f>IF(Q123&gt;'Clustering (Gov City)'!$C$24,'Clustering (Gov City)'!$B$23,IF(Q123&gt;'Clustering (Gov City)'!$H$24,'Clustering (Gov City)'!$G$23,IF(Q123&gt;'Clustering (Gov City)'!$M$24,'Clustering (Gov City)'!$L$23,'Clustering (Gov City)'!$Q$23)))</f>
        <v>SUPER LOW</v>
      </c>
      <c r="X123" s="20">
        <v>0.42180000000000001</v>
      </c>
      <c r="Y123" s="1" t="s">
        <v>133</v>
      </c>
      <c r="Z123" s="1">
        <v>155</v>
      </c>
      <c r="AA123" s="1">
        <v>159</v>
      </c>
      <c r="AB123" s="16">
        <v>99599</v>
      </c>
      <c r="AC123" s="16">
        <v>79899</v>
      </c>
      <c r="AD123" s="16">
        <v>108299</v>
      </c>
      <c r="AE123" s="1">
        <v>342</v>
      </c>
      <c r="AF123" s="1">
        <v>86</v>
      </c>
      <c r="AG123" s="1">
        <v>0</v>
      </c>
      <c r="AH123" s="1">
        <v>1</v>
      </c>
      <c r="AI123" s="1">
        <v>0</v>
      </c>
      <c r="AJ123" s="1">
        <v>0</v>
      </c>
      <c r="AK123" s="16">
        <v>55645</v>
      </c>
      <c r="AL123" s="16">
        <v>53083</v>
      </c>
      <c r="AM123" s="16">
        <v>46156</v>
      </c>
      <c r="AN123" s="16">
        <v>56356</v>
      </c>
      <c r="AO123" s="16">
        <v>1669</v>
      </c>
      <c r="AP123" s="16">
        <v>4547</v>
      </c>
      <c r="AQ123" s="16">
        <v>7432</v>
      </c>
      <c r="AR123" s="16">
        <v>9437</v>
      </c>
      <c r="AS123" s="16">
        <v>9280</v>
      </c>
      <c r="AT123" s="16">
        <v>9410</v>
      </c>
      <c r="AU123" s="16">
        <v>9542</v>
      </c>
      <c r="AV123" s="16">
        <v>8894</v>
      </c>
      <c r="AW123" s="16">
        <v>8842</v>
      </c>
      <c r="AX123" s="16">
        <v>8682</v>
      </c>
      <c r="AY123" s="16">
        <v>8186</v>
      </c>
      <c r="AZ123" s="16">
        <v>7137</v>
      </c>
      <c r="BA123" s="16">
        <v>6025</v>
      </c>
      <c r="BB123" s="16">
        <v>5274</v>
      </c>
      <c r="BC123" s="16">
        <v>4289</v>
      </c>
      <c r="BD123" s="16">
        <v>2671</v>
      </c>
      <c r="BE123" s="16">
        <v>1608</v>
      </c>
      <c r="BF123" s="16">
        <v>2019</v>
      </c>
      <c r="BG123" s="16">
        <v>1779</v>
      </c>
      <c r="BH123" s="16">
        <v>104134</v>
      </c>
      <c r="BI123" s="21">
        <v>2</v>
      </c>
      <c r="BJ123" s="21">
        <v>2</v>
      </c>
      <c r="BK123" s="21">
        <v>2</v>
      </c>
      <c r="BL123" s="21">
        <v>1</v>
      </c>
      <c r="BM123" s="21">
        <v>0</v>
      </c>
      <c r="BN123" s="16">
        <v>3706</v>
      </c>
      <c r="BO123" s="16">
        <v>1786</v>
      </c>
      <c r="BP123" s="16">
        <v>11379</v>
      </c>
      <c r="BQ123" s="16">
        <v>5553</v>
      </c>
      <c r="BR123" s="16">
        <v>5533</v>
      </c>
      <c r="BS123" s="16">
        <v>9827</v>
      </c>
      <c r="BT123" s="16">
        <v>21132</v>
      </c>
      <c r="BU123" s="16">
        <v>11984</v>
      </c>
      <c r="BV123" s="16">
        <v>31754</v>
      </c>
      <c r="BW123" s="16">
        <v>17412</v>
      </c>
      <c r="BX123" s="16">
        <v>21199</v>
      </c>
      <c r="BY123" s="1">
        <v>389</v>
      </c>
      <c r="BZ123" s="1">
        <v>832</v>
      </c>
      <c r="CA123" s="16">
        <v>3807</v>
      </c>
      <c r="CB123" s="1">
        <v>210</v>
      </c>
      <c r="CC123" s="1">
        <v>9</v>
      </c>
      <c r="CD123" s="16">
        <v>3322</v>
      </c>
      <c r="CE123" s="16">
        <v>2701</v>
      </c>
      <c r="CF123" s="16">
        <v>1582</v>
      </c>
      <c r="CG123" s="16">
        <v>4428</v>
      </c>
      <c r="CH123" s="1">
        <v>61</v>
      </c>
      <c r="CI123" s="1">
        <v>21</v>
      </c>
      <c r="CJ123" s="1">
        <v>41</v>
      </c>
      <c r="CK123" s="1">
        <v>17</v>
      </c>
      <c r="CL123" s="1">
        <v>20</v>
      </c>
      <c r="CM123" s="1">
        <v>19</v>
      </c>
      <c r="CN123" s="1">
        <v>33</v>
      </c>
      <c r="CO123" s="1">
        <v>111</v>
      </c>
      <c r="CP123" s="16">
        <v>96372</v>
      </c>
      <c r="CQ123" s="16">
        <v>21530</v>
      </c>
      <c r="CR123" s="16">
        <v>2904</v>
      </c>
      <c r="CS123" s="1">
        <v>70</v>
      </c>
      <c r="CT123" s="16">
        <v>17578</v>
      </c>
      <c r="CU123" s="16">
        <v>35930</v>
      </c>
      <c r="CV123" s="1">
        <v>7</v>
      </c>
      <c r="CW123" s="1">
        <v>12</v>
      </c>
      <c r="CX123" s="16">
        <v>20164</v>
      </c>
      <c r="CY123" s="1">
        <v>67</v>
      </c>
      <c r="CZ123" s="1">
        <v>268</v>
      </c>
      <c r="DA123" s="16">
        <v>10198</v>
      </c>
      <c r="DB123" s="18">
        <v>11.85</v>
      </c>
      <c r="DC123" s="1" t="s">
        <v>134</v>
      </c>
    </row>
    <row r="124" spans="1:107" ht="12.75" x14ac:dyDescent="0.2">
      <c r="A124" s="1" t="s">
        <v>377</v>
      </c>
      <c r="B124" s="1" t="s">
        <v>378</v>
      </c>
      <c r="C124" s="1" t="s">
        <v>377</v>
      </c>
      <c r="D124" s="1" t="s">
        <v>393</v>
      </c>
      <c r="E124" s="1" t="s">
        <v>394</v>
      </c>
      <c r="F124" s="1" t="s">
        <v>393</v>
      </c>
      <c r="G124" s="1">
        <v>8</v>
      </c>
      <c r="H124" s="1">
        <v>105</v>
      </c>
      <c r="I124" s="1">
        <v>12</v>
      </c>
      <c r="J124" s="16">
        <v>152786</v>
      </c>
      <c r="K124" s="17">
        <v>0.24399999999999999</v>
      </c>
      <c r="L124" s="16">
        <v>47178</v>
      </c>
      <c r="M124" s="1">
        <v>665</v>
      </c>
      <c r="N124" s="1">
        <v>230</v>
      </c>
      <c r="O124" s="17">
        <v>0.56999999999999995</v>
      </c>
      <c r="P124" s="16">
        <v>2426</v>
      </c>
      <c r="Q124" s="16">
        <f t="shared" si="0"/>
        <v>15878418.179676147</v>
      </c>
      <c r="R124" s="19">
        <v>0.13400000000000001</v>
      </c>
      <c r="S124" s="16" t="s">
        <v>2468</v>
      </c>
      <c r="T124" s="19">
        <v>0.35799999999999998</v>
      </c>
      <c r="U124" s="18" t="e">
        <f t="shared" si="1"/>
        <v>#VALUE!</v>
      </c>
      <c r="V124" s="1" t="str">
        <f>IF(N124&gt;'Clustering (Gov City)'!$C$4,'Clustering (Gov City)'!$B$3,IF(N124&gt;'Clustering (Gov City)'!$H$4,'Clustering (Gov City)'!$G$3,IF(N124&gt;'Clustering (Gov City)'!$M$4,'Clustering (Gov City)'!$L$3,'Clustering (Gov City)'!$Q$3)))</f>
        <v>LOW</v>
      </c>
      <c r="W124" s="1" t="str">
        <f>IF(Q124&gt;'Clustering (Gov City)'!$C$24,'Clustering (Gov City)'!$B$23,IF(Q124&gt;'Clustering (Gov City)'!$H$24,'Clustering (Gov City)'!$G$23,IF(Q124&gt;'Clustering (Gov City)'!$M$24,'Clustering (Gov City)'!$L$23,'Clustering (Gov City)'!$Q$23)))</f>
        <v>SUPER LOW</v>
      </c>
      <c r="X124" s="20">
        <v>0.3931</v>
      </c>
      <c r="Y124" s="1" t="s">
        <v>133</v>
      </c>
      <c r="Z124" s="1">
        <v>628</v>
      </c>
      <c r="AA124" s="1">
        <v>324</v>
      </c>
      <c r="AB124" s="16">
        <v>107757</v>
      </c>
      <c r="AC124" s="16">
        <v>113466</v>
      </c>
      <c r="AD124" s="16">
        <v>151600</v>
      </c>
      <c r="AE124" s="1">
        <v>690</v>
      </c>
      <c r="AF124" s="1">
        <v>206</v>
      </c>
      <c r="AG124" s="1">
        <v>200</v>
      </c>
      <c r="AH124" s="1">
        <v>84</v>
      </c>
      <c r="AI124" s="1">
        <v>0</v>
      </c>
      <c r="AJ124" s="1">
        <v>6</v>
      </c>
      <c r="AK124" s="16">
        <v>78701</v>
      </c>
      <c r="AL124" s="16">
        <v>74085</v>
      </c>
      <c r="AM124" s="16">
        <v>69103</v>
      </c>
      <c r="AN124" s="16">
        <v>77321</v>
      </c>
      <c r="AO124" s="16">
        <v>1906</v>
      </c>
      <c r="AP124" s="16">
        <v>4456</v>
      </c>
      <c r="AQ124" s="16">
        <v>9694</v>
      </c>
      <c r="AR124" s="16">
        <v>12831</v>
      </c>
      <c r="AS124" s="16">
        <v>12894</v>
      </c>
      <c r="AT124" s="16">
        <v>13195</v>
      </c>
      <c r="AU124" s="16">
        <v>13463</v>
      </c>
      <c r="AV124" s="16">
        <v>12002</v>
      </c>
      <c r="AW124" s="16">
        <v>12976</v>
      </c>
      <c r="AX124" s="16">
        <v>12753</v>
      </c>
      <c r="AY124" s="16">
        <v>13195</v>
      </c>
      <c r="AZ124" s="16">
        <v>10667</v>
      </c>
      <c r="BA124" s="16">
        <v>8998</v>
      </c>
      <c r="BB124" s="16">
        <v>7230</v>
      </c>
      <c r="BC124" s="16">
        <v>5360</v>
      </c>
      <c r="BD124" s="16">
        <v>3268</v>
      </c>
      <c r="BE124" s="16">
        <v>1784</v>
      </c>
      <c r="BF124" s="16">
        <v>2476</v>
      </c>
      <c r="BG124" s="16">
        <v>2142</v>
      </c>
      <c r="BH124" s="16">
        <v>146727</v>
      </c>
      <c r="BI124" s="21">
        <v>2</v>
      </c>
      <c r="BJ124" s="21">
        <v>1</v>
      </c>
      <c r="BK124" s="21">
        <v>1</v>
      </c>
      <c r="BL124" s="21">
        <v>1</v>
      </c>
      <c r="BM124" s="21">
        <v>0</v>
      </c>
      <c r="BN124" s="16">
        <v>4562</v>
      </c>
      <c r="BO124" s="16">
        <v>2503</v>
      </c>
      <c r="BP124" s="16">
        <v>15365</v>
      </c>
      <c r="BQ124" s="16">
        <v>7778</v>
      </c>
      <c r="BR124" s="16">
        <v>7962</v>
      </c>
      <c r="BS124" s="16">
        <v>13468</v>
      </c>
      <c r="BT124" s="16">
        <v>47980</v>
      </c>
      <c r="BU124" s="16">
        <v>20410</v>
      </c>
      <c r="BV124" s="16">
        <v>33289</v>
      </c>
      <c r="BW124" s="16">
        <v>19883</v>
      </c>
      <c r="BX124" s="16">
        <v>23522</v>
      </c>
      <c r="BY124" s="1">
        <v>577</v>
      </c>
      <c r="BZ124" s="16">
        <v>1512</v>
      </c>
      <c r="CA124" s="16">
        <v>5351</v>
      </c>
      <c r="CB124" s="1">
        <v>253</v>
      </c>
      <c r="CC124" s="1">
        <v>9</v>
      </c>
      <c r="CD124" s="16">
        <v>2050</v>
      </c>
      <c r="CE124" s="16">
        <v>1412</v>
      </c>
      <c r="CF124" s="1">
        <v>800</v>
      </c>
      <c r="CG124" s="16">
        <v>2022</v>
      </c>
      <c r="CH124" s="16">
        <v>1540</v>
      </c>
      <c r="CI124" s="1">
        <v>11</v>
      </c>
      <c r="CJ124" s="1">
        <v>48</v>
      </c>
      <c r="CK124" s="1">
        <v>14</v>
      </c>
      <c r="CL124" s="1">
        <v>32</v>
      </c>
      <c r="CM124" s="1">
        <v>118</v>
      </c>
      <c r="CN124" s="1">
        <v>103</v>
      </c>
      <c r="CO124" s="1">
        <v>571</v>
      </c>
      <c r="CP124" s="16">
        <v>144065</v>
      </c>
      <c r="CQ124" s="16">
        <v>51630</v>
      </c>
      <c r="CR124" s="16">
        <v>3827</v>
      </c>
      <c r="CS124" s="1">
        <v>383</v>
      </c>
      <c r="CT124" s="16">
        <v>16869</v>
      </c>
      <c r="CU124" s="16">
        <v>47295</v>
      </c>
      <c r="CV124" s="1">
        <v>11</v>
      </c>
      <c r="CW124" s="1">
        <v>19</v>
      </c>
      <c r="CX124" s="16">
        <v>13580</v>
      </c>
      <c r="CY124" s="1">
        <v>223</v>
      </c>
      <c r="CZ124" s="1">
        <v>285</v>
      </c>
      <c r="DA124" s="16">
        <v>18664</v>
      </c>
      <c r="DB124" s="18">
        <v>14.69</v>
      </c>
      <c r="DC124" s="1" t="s">
        <v>134</v>
      </c>
    </row>
    <row r="125" spans="1:107" ht="12.75" x14ac:dyDescent="0.2">
      <c r="A125" s="1" t="s">
        <v>377</v>
      </c>
      <c r="B125" s="1" t="s">
        <v>378</v>
      </c>
      <c r="C125" s="1" t="s">
        <v>377</v>
      </c>
      <c r="D125" s="1" t="s">
        <v>395</v>
      </c>
      <c r="E125" s="1" t="s">
        <v>396</v>
      </c>
      <c r="F125" s="1" t="s">
        <v>395</v>
      </c>
      <c r="G125" s="1">
        <v>11</v>
      </c>
      <c r="H125" s="1">
        <v>142</v>
      </c>
      <c r="I125" s="1">
        <v>1</v>
      </c>
      <c r="J125" s="16">
        <v>118205</v>
      </c>
      <c r="K125" s="17">
        <v>0.15</v>
      </c>
      <c r="L125" s="16">
        <v>36785</v>
      </c>
      <c r="M125" s="18">
        <v>1223.94</v>
      </c>
      <c r="N125" s="1">
        <v>97</v>
      </c>
      <c r="O125" s="17">
        <v>0.40600000000000003</v>
      </c>
      <c r="P125" s="16">
        <v>2498</v>
      </c>
      <c r="Q125" s="16">
        <f t="shared" si="0"/>
        <v>21132777.801277444</v>
      </c>
      <c r="R125" s="19">
        <v>0.24199999999999999</v>
      </c>
      <c r="S125" s="16" t="s">
        <v>2468</v>
      </c>
      <c r="T125" s="19">
        <v>0.38400000000000001</v>
      </c>
      <c r="U125" s="18" t="e">
        <f t="shared" si="1"/>
        <v>#VALUE!</v>
      </c>
      <c r="V125" s="1" t="str">
        <f>IF(N125&gt;'Clustering (Gov City)'!$C$4,'Clustering (Gov City)'!$B$3,IF(N125&gt;'Clustering (Gov City)'!$H$4,'Clustering (Gov City)'!$G$3,IF(N125&gt;'Clustering (Gov City)'!$M$4,'Clustering (Gov City)'!$L$3,'Clustering (Gov City)'!$Q$3)))</f>
        <v>SUPER LOW</v>
      </c>
      <c r="W125" s="1" t="str">
        <f>IF(Q125&gt;'Clustering (Gov City)'!$C$24,'Clustering (Gov City)'!$B$23,IF(Q125&gt;'Clustering (Gov City)'!$H$24,'Clustering (Gov City)'!$G$23,IF(Q125&gt;'Clustering (Gov City)'!$M$24,'Clustering (Gov City)'!$L$23,'Clustering (Gov City)'!$Q$23)))</f>
        <v>SUPER LOW</v>
      </c>
      <c r="X125" s="20">
        <v>0.33210000000000001</v>
      </c>
      <c r="Y125" s="1" t="s">
        <v>133</v>
      </c>
      <c r="Z125" s="1">
        <v>289</v>
      </c>
      <c r="AA125" s="1">
        <v>205</v>
      </c>
      <c r="AB125" s="16">
        <v>99641</v>
      </c>
      <c r="AC125" s="16">
        <v>83606</v>
      </c>
      <c r="AD125" s="16">
        <v>116211</v>
      </c>
      <c r="AE125" s="16">
        <v>1227</v>
      </c>
      <c r="AF125" s="1">
        <v>459</v>
      </c>
      <c r="AG125" s="1">
        <v>272</v>
      </c>
      <c r="AH125" s="1">
        <v>32</v>
      </c>
      <c r="AI125" s="1">
        <v>0</v>
      </c>
      <c r="AJ125" s="1">
        <v>4</v>
      </c>
      <c r="AK125" s="16">
        <v>60490</v>
      </c>
      <c r="AL125" s="16">
        <v>57715</v>
      </c>
      <c r="AM125" s="16">
        <v>53221</v>
      </c>
      <c r="AN125" s="16">
        <v>59632</v>
      </c>
      <c r="AO125" s="16">
        <v>1734</v>
      </c>
      <c r="AP125" s="16">
        <v>3618</v>
      </c>
      <c r="AQ125" s="16">
        <v>8992</v>
      </c>
      <c r="AR125" s="16">
        <v>11239</v>
      </c>
      <c r="AS125" s="16">
        <v>11112</v>
      </c>
      <c r="AT125" s="16">
        <v>9686</v>
      </c>
      <c r="AU125" s="16">
        <v>10745</v>
      </c>
      <c r="AV125" s="16">
        <v>10119</v>
      </c>
      <c r="AW125" s="16">
        <v>10096</v>
      </c>
      <c r="AX125" s="16">
        <v>9653</v>
      </c>
      <c r="AY125" s="16">
        <v>9148</v>
      </c>
      <c r="AZ125" s="16">
        <v>7361</v>
      </c>
      <c r="BA125" s="16">
        <v>5987</v>
      </c>
      <c r="BB125" s="16">
        <v>4898</v>
      </c>
      <c r="BC125" s="16">
        <v>3772</v>
      </c>
      <c r="BD125" s="16">
        <v>2195</v>
      </c>
      <c r="BE125" s="16">
        <v>1402</v>
      </c>
      <c r="BF125" s="16">
        <v>1800</v>
      </c>
      <c r="BG125" s="16">
        <v>1921</v>
      </c>
      <c r="BH125" s="16">
        <v>112387</v>
      </c>
      <c r="BI125" s="21">
        <v>2</v>
      </c>
      <c r="BJ125" s="21">
        <v>2</v>
      </c>
      <c r="BK125" s="21">
        <v>2</v>
      </c>
      <c r="BL125" s="21">
        <v>1</v>
      </c>
      <c r="BM125" s="21">
        <v>0</v>
      </c>
      <c r="BN125" s="16">
        <v>4020</v>
      </c>
      <c r="BO125" s="16">
        <v>2092</v>
      </c>
      <c r="BP125" s="16">
        <v>13437</v>
      </c>
      <c r="BQ125" s="16">
        <v>6860</v>
      </c>
      <c r="BR125" s="16">
        <v>6449</v>
      </c>
      <c r="BS125" s="16">
        <v>9831</v>
      </c>
      <c r="BT125" s="16">
        <v>41443</v>
      </c>
      <c r="BU125" s="16">
        <v>11382</v>
      </c>
      <c r="BV125" s="16">
        <v>28554</v>
      </c>
      <c r="BW125" s="16">
        <v>15324</v>
      </c>
      <c r="BX125" s="16">
        <v>17079</v>
      </c>
      <c r="BY125" s="1">
        <v>401</v>
      </c>
      <c r="BZ125" s="1">
        <v>670</v>
      </c>
      <c r="CA125" s="16">
        <v>3179</v>
      </c>
      <c r="CB125" s="1">
        <v>168</v>
      </c>
      <c r="CC125" s="1">
        <v>5</v>
      </c>
      <c r="CD125" s="16">
        <v>7002</v>
      </c>
      <c r="CE125" s="16">
        <v>5529</v>
      </c>
      <c r="CF125" s="16">
        <v>3002</v>
      </c>
      <c r="CG125" s="16">
        <v>8537</v>
      </c>
      <c r="CH125" s="1">
        <v>211</v>
      </c>
      <c r="CI125" s="1">
        <v>12</v>
      </c>
      <c r="CJ125" s="1">
        <v>178</v>
      </c>
      <c r="CK125" s="1">
        <v>5</v>
      </c>
      <c r="CL125" s="1">
        <v>154</v>
      </c>
      <c r="CM125" s="1">
        <v>38</v>
      </c>
      <c r="CN125" s="1">
        <v>295</v>
      </c>
      <c r="CO125" s="1">
        <v>193</v>
      </c>
      <c r="CP125" s="16">
        <v>93049</v>
      </c>
      <c r="CQ125" s="16">
        <v>38192</v>
      </c>
      <c r="CR125" s="16">
        <v>2079</v>
      </c>
      <c r="CS125" s="1">
        <v>249</v>
      </c>
      <c r="CT125" s="16">
        <v>17144</v>
      </c>
      <c r="CU125" s="16">
        <v>27391</v>
      </c>
      <c r="CV125" s="1">
        <v>239</v>
      </c>
      <c r="CW125" s="1">
        <v>21</v>
      </c>
      <c r="CX125" s="16">
        <v>14046</v>
      </c>
      <c r="CY125" s="1">
        <v>100</v>
      </c>
      <c r="CZ125" s="1">
        <v>237</v>
      </c>
      <c r="DA125" s="16">
        <v>18507</v>
      </c>
      <c r="DB125" s="18">
        <v>9.3000000000000007</v>
      </c>
      <c r="DC125" s="1" t="s">
        <v>134</v>
      </c>
    </row>
    <row r="126" spans="1:107" ht="12.75" x14ac:dyDescent="0.2">
      <c r="A126" s="1" t="s">
        <v>377</v>
      </c>
      <c r="B126" s="1" t="s">
        <v>378</v>
      </c>
      <c r="C126" s="1" t="s">
        <v>377</v>
      </c>
      <c r="D126" s="1" t="s">
        <v>397</v>
      </c>
      <c r="E126" s="1" t="s">
        <v>398</v>
      </c>
      <c r="F126" s="1" t="s">
        <v>397</v>
      </c>
      <c r="G126" s="1">
        <v>9</v>
      </c>
      <c r="H126" s="1">
        <v>0</v>
      </c>
      <c r="I126" s="1">
        <v>67</v>
      </c>
      <c r="J126" s="16">
        <v>374394</v>
      </c>
      <c r="K126" s="17">
        <v>0.60599999999999998</v>
      </c>
      <c r="L126" s="16">
        <v>108016</v>
      </c>
      <c r="M126" s="1">
        <v>151.69999999999999</v>
      </c>
      <c r="N126" s="16">
        <v>2468</v>
      </c>
      <c r="O126" s="17">
        <v>0.89400000000000002</v>
      </c>
      <c r="P126" s="16">
        <v>13088</v>
      </c>
      <c r="Q126" s="16">
        <f t="shared" si="0"/>
        <v>34957825.178822309</v>
      </c>
      <c r="R126" s="19">
        <v>0.23200000000000001</v>
      </c>
      <c r="S126" s="16" t="s">
        <v>2468</v>
      </c>
      <c r="T126" s="19">
        <v>0.80400000000000005</v>
      </c>
      <c r="U126" s="18" t="e">
        <f t="shared" si="1"/>
        <v>#VALUE!</v>
      </c>
      <c r="V126" s="16" t="str">
        <f>IF(N126&gt;'Clustering (Gov City)'!$C$4,'Clustering (Gov City)'!$B$3,IF(N126&gt;'Clustering (Gov City)'!$H$4,'Clustering (Gov City)'!$G$3,IF(N126&gt;'Clustering (Gov City)'!$M$4,'Clustering (Gov City)'!$L$3,'Clustering (Gov City)'!$Q$3)))</f>
        <v>HIGH</v>
      </c>
      <c r="W126" s="16" t="str">
        <f>IF(Q126&gt;'Clustering (Gov City)'!$C$24,'Clustering (Gov City)'!$B$23,IF(Q126&gt;'Clustering (Gov City)'!$H$24,'Clustering (Gov City)'!$G$23,IF(Q126&gt;'Clustering (Gov City)'!$M$24,'Clustering (Gov City)'!$L$23,'Clustering (Gov City)'!$Q$23)))</f>
        <v>LOW</v>
      </c>
      <c r="X126" s="20">
        <v>0.83099999999999996</v>
      </c>
      <c r="Y126" s="16" t="s">
        <v>172</v>
      </c>
      <c r="Z126" s="16">
        <v>1573</v>
      </c>
      <c r="AA126" s="1">
        <v>895</v>
      </c>
      <c r="AB126" s="16">
        <v>308341</v>
      </c>
      <c r="AC126" s="16">
        <v>265532</v>
      </c>
      <c r="AD126" s="16">
        <v>359435</v>
      </c>
      <c r="AE126" s="16">
        <v>10467</v>
      </c>
      <c r="AF126" s="16">
        <v>3020</v>
      </c>
      <c r="AG126" s="1">
        <v>200</v>
      </c>
      <c r="AH126" s="16">
        <v>1257</v>
      </c>
      <c r="AI126" s="1">
        <v>7</v>
      </c>
      <c r="AJ126" s="1">
        <v>8</v>
      </c>
      <c r="AK126" s="16">
        <v>188685</v>
      </c>
      <c r="AL126" s="16">
        <v>185709</v>
      </c>
      <c r="AM126" s="16">
        <v>184403</v>
      </c>
      <c r="AN126" s="16">
        <v>176190</v>
      </c>
      <c r="AO126" s="16">
        <v>4711</v>
      </c>
      <c r="AP126" s="16">
        <v>9090</v>
      </c>
      <c r="AQ126" s="16">
        <v>29487</v>
      </c>
      <c r="AR126" s="16">
        <v>35382</v>
      </c>
      <c r="AS126" s="16">
        <v>34228</v>
      </c>
      <c r="AT126" s="16">
        <v>32186</v>
      </c>
      <c r="AU126" s="16">
        <v>31993</v>
      </c>
      <c r="AV126" s="16">
        <v>32650</v>
      </c>
      <c r="AW126" s="16">
        <v>33287</v>
      </c>
      <c r="AX126" s="16">
        <v>30980</v>
      </c>
      <c r="AY126" s="16">
        <v>27744</v>
      </c>
      <c r="AZ126" s="16">
        <v>23202</v>
      </c>
      <c r="BA126" s="16">
        <v>19858</v>
      </c>
      <c r="BB126" s="16">
        <v>17068</v>
      </c>
      <c r="BC126" s="16">
        <v>12481</v>
      </c>
      <c r="BD126" s="16">
        <v>6910</v>
      </c>
      <c r="BE126" s="16">
        <v>3231</v>
      </c>
      <c r="BF126" s="16">
        <v>3707</v>
      </c>
      <c r="BG126" s="16">
        <v>6654</v>
      </c>
      <c r="BH126" s="16">
        <v>355182</v>
      </c>
      <c r="BI126" s="21">
        <v>2</v>
      </c>
      <c r="BJ126" s="21">
        <v>2</v>
      </c>
      <c r="BK126" s="21">
        <v>2</v>
      </c>
      <c r="BL126" s="21">
        <v>1</v>
      </c>
      <c r="BM126" s="21">
        <v>0</v>
      </c>
      <c r="BN126" s="16">
        <v>13602</v>
      </c>
      <c r="BO126" s="16">
        <v>6708</v>
      </c>
      <c r="BP126" s="16">
        <v>42130</v>
      </c>
      <c r="BQ126" s="16">
        <v>20676</v>
      </c>
      <c r="BR126" s="16">
        <v>19844</v>
      </c>
      <c r="BS126" s="16">
        <v>31854</v>
      </c>
      <c r="BT126" s="16">
        <v>108177</v>
      </c>
      <c r="BU126" s="16">
        <v>36788</v>
      </c>
      <c r="BV126" s="16">
        <v>35625</v>
      </c>
      <c r="BW126" s="16">
        <v>43426</v>
      </c>
      <c r="BX126" s="16">
        <v>95055</v>
      </c>
      <c r="BY126" s="16">
        <v>3119</v>
      </c>
      <c r="BZ126" s="16">
        <v>7601</v>
      </c>
      <c r="CA126" s="16">
        <v>40180</v>
      </c>
      <c r="CB126" s="16">
        <v>4136</v>
      </c>
      <c r="CC126" s="1">
        <v>287</v>
      </c>
      <c r="CD126" s="16">
        <v>37354</v>
      </c>
      <c r="CE126" s="16">
        <v>30076</v>
      </c>
      <c r="CF126" s="16">
        <v>14091</v>
      </c>
      <c r="CG126" s="16">
        <v>42066</v>
      </c>
      <c r="CH126" s="1">
        <v>389</v>
      </c>
      <c r="CI126" s="1">
        <v>124</v>
      </c>
      <c r="CJ126" s="1">
        <v>220</v>
      </c>
      <c r="CK126" s="1">
        <v>138</v>
      </c>
      <c r="CL126" s="1">
        <v>445</v>
      </c>
      <c r="CM126" s="1">
        <v>246</v>
      </c>
      <c r="CN126" s="1">
        <v>381</v>
      </c>
      <c r="CO126" s="1">
        <v>772</v>
      </c>
      <c r="CP126" s="16">
        <v>248092</v>
      </c>
      <c r="CQ126" s="16">
        <v>117835</v>
      </c>
      <c r="CR126" s="16">
        <v>27164</v>
      </c>
      <c r="CS126" s="16">
        <v>3298</v>
      </c>
      <c r="CT126" s="16">
        <v>86125</v>
      </c>
      <c r="CU126" s="16">
        <v>11488</v>
      </c>
      <c r="CV126" s="16">
        <v>2503</v>
      </c>
      <c r="CW126" s="1">
        <v>125</v>
      </c>
      <c r="CX126" s="16">
        <v>59174</v>
      </c>
      <c r="CY126" s="16">
        <v>1041</v>
      </c>
      <c r="CZ126" s="16">
        <v>2967</v>
      </c>
      <c r="DA126" s="16">
        <v>62674</v>
      </c>
      <c r="DB126" s="18">
        <v>17.649999999999999</v>
      </c>
      <c r="DC126" s="1" t="s">
        <v>134</v>
      </c>
    </row>
    <row r="127" spans="1:107" ht="12.75" x14ac:dyDescent="0.2">
      <c r="A127" s="1" t="s">
        <v>399</v>
      </c>
      <c r="B127" s="1" t="s">
        <v>400</v>
      </c>
      <c r="C127" s="1" t="s">
        <v>399</v>
      </c>
      <c r="D127" s="1" t="s">
        <v>401</v>
      </c>
      <c r="E127" s="1" t="s">
        <v>402</v>
      </c>
      <c r="F127" s="1" t="s">
        <v>401</v>
      </c>
      <c r="G127" s="1">
        <v>15</v>
      </c>
      <c r="H127" s="1">
        <v>131</v>
      </c>
      <c r="I127" s="1">
        <v>5</v>
      </c>
      <c r="J127" s="16">
        <v>307294</v>
      </c>
      <c r="K127" s="17">
        <v>0.52600000000000002</v>
      </c>
      <c r="L127" s="16">
        <v>90902</v>
      </c>
      <c r="M127" s="18">
        <v>2142.7800000000002</v>
      </c>
      <c r="N127" s="1">
        <v>143</v>
      </c>
      <c r="O127" s="17">
        <v>0.48799999999999999</v>
      </c>
      <c r="P127" s="16">
        <v>4293</v>
      </c>
      <c r="Q127" s="16">
        <f t="shared" si="0"/>
        <v>13970334.598137289</v>
      </c>
      <c r="R127" s="19">
        <v>0.26200000000000001</v>
      </c>
      <c r="S127" s="16" t="s">
        <v>2468</v>
      </c>
      <c r="T127" s="19">
        <v>0.46</v>
      </c>
      <c r="U127" s="18" t="e">
        <f t="shared" si="1"/>
        <v>#VALUE!</v>
      </c>
      <c r="V127" s="16" t="str">
        <f>IF(N127&gt;'Clustering (Gov City)'!$C$4,'Clustering (Gov City)'!$B$3,IF(N127&gt;'Clustering (Gov City)'!$H$4,'Clustering (Gov City)'!$G$3,IF(N127&gt;'Clustering (Gov City)'!$M$4,'Clustering (Gov City)'!$L$3,'Clustering (Gov City)'!$Q$3)))</f>
        <v>SUPER LOW</v>
      </c>
      <c r="W127" s="16" t="str">
        <f>IF(Q127&gt;'Clustering (Gov City)'!$C$24,'Clustering (Gov City)'!$B$23,IF(Q127&gt;'Clustering (Gov City)'!$H$24,'Clustering (Gov City)'!$G$23,IF(Q127&gt;'Clustering (Gov City)'!$M$24,'Clustering (Gov City)'!$L$23,'Clustering (Gov City)'!$Q$23)))</f>
        <v>SUPER LOW</v>
      </c>
      <c r="X127" s="20">
        <v>0.4849</v>
      </c>
      <c r="Y127" s="16" t="s">
        <v>133</v>
      </c>
      <c r="Z127" s="16">
        <v>1294</v>
      </c>
      <c r="AA127" s="1">
        <v>624</v>
      </c>
      <c r="AB127" s="16">
        <v>263138</v>
      </c>
      <c r="AC127" s="16">
        <v>220270</v>
      </c>
      <c r="AD127" s="16">
        <v>303716</v>
      </c>
      <c r="AE127" s="16">
        <v>2471</v>
      </c>
      <c r="AF127" s="1">
        <v>577</v>
      </c>
      <c r="AG127" s="1">
        <v>425</v>
      </c>
      <c r="AH127" s="1">
        <v>105</v>
      </c>
      <c r="AI127" s="1">
        <v>0</v>
      </c>
      <c r="AJ127" s="1">
        <v>0</v>
      </c>
      <c r="AK127" s="16">
        <v>159552</v>
      </c>
      <c r="AL127" s="16">
        <v>147742</v>
      </c>
      <c r="AM127" s="16">
        <v>139677</v>
      </c>
      <c r="AN127" s="16">
        <v>155369</v>
      </c>
      <c r="AO127" s="16">
        <v>2580</v>
      </c>
      <c r="AP127" s="16">
        <v>9668</v>
      </c>
      <c r="AQ127" s="16">
        <v>22773</v>
      </c>
      <c r="AR127" s="16">
        <v>27811</v>
      </c>
      <c r="AS127" s="16">
        <v>28336</v>
      </c>
      <c r="AT127" s="16">
        <v>26198</v>
      </c>
      <c r="AU127" s="16">
        <v>25399</v>
      </c>
      <c r="AV127" s="16">
        <v>23786</v>
      </c>
      <c r="AW127" s="16">
        <v>25505</v>
      </c>
      <c r="AX127" s="16">
        <v>26369</v>
      </c>
      <c r="AY127" s="16">
        <v>23490</v>
      </c>
      <c r="AZ127" s="16">
        <v>20525</v>
      </c>
      <c r="BA127" s="16">
        <v>16835</v>
      </c>
      <c r="BB127" s="16">
        <v>13830</v>
      </c>
      <c r="BC127" s="16">
        <v>10678</v>
      </c>
      <c r="BD127" s="16">
        <v>6553</v>
      </c>
      <c r="BE127" s="16">
        <v>4226</v>
      </c>
      <c r="BF127" s="16">
        <v>4980</v>
      </c>
      <c r="BG127" s="16">
        <v>5042</v>
      </c>
      <c r="BH127" s="16">
        <v>292651</v>
      </c>
      <c r="BI127" s="21">
        <v>2</v>
      </c>
      <c r="BJ127" s="21">
        <v>2</v>
      </c>
      <c r="BK127" s="21">
        <v>2</v>
      </c>
      <c r="BL127" s="21">
        <v>1</v>
      </c>
      <c r="BM127" s="21">
        <v>0</v>
      </c>
      <c r="BN127" s="16">
        <v>10442</v>
      </c>
      <c r="BO127" s="16">
        <v>5421</v>
      </c>
      <c r="BP127" s="16">
        <v>33575</v>
      </c>
      <c r="BQ127" s="16">
        <v>17099</v>
      </c>
      <c r="BR127" s="16">
        <v>16419</v>
      </c>
      <c r="BS127" s="16">
        <v>25879</v>
      </c>
      <c r="BT127" s="16">
        <v>67424</v>
      </c>
      <c r="BU127" s="16">
        <v>38205</v>
      </c>
      <c r="BV127" s="16">
        <v>99595</v>
      </c>
      <c r="BW127" s="16">
        <v>49042</v>
      </c>
      <c r="BX127" s="16">
        <v>43451</v>
      </c>
      <c r="BY127" s="16">
        <v>1181</v>
      </c>
      <c r="BZ127" s="16">
        <v>1769</v>
      </c>
      <c r="CA127" s="16">
        <v>6350</v>
      </c>
      <c r="CB127" s="1">
        <v>263</v>
      </c>
      <c r="CC127" s="1">
        <v>14</v>
      </c>
      <c r="CD127" s="16">
        <v>1941</v>
      </c>
      <c r="CE127" s="16">
        <v>1322</v>
      </c>
      <c r="CF127" s="1">
        <v>599</v>
      </c>
      <c r="CG127" s="16">
        <v>2141</v>
      </c>
      <c r="CH127" s="1">
        <v>169</v>
      </c>
      <c r="CI127" s="1">
        <v>12</v>
      </c>
      <c r="CJ127" s="1">
        <v>121</v>
      </c>
      <c r="CK127" s="1">
        <v>12</v>
      </c>
      <c r="CL127" s="1">
        <v>74</v>
      </c>
      <c r="CM127" s="1">
        <v>32</v>
      </c>
      <c r="CN127" s="1">
        <v>137</v>
      </c>
      <c r="CO127" s="1">
        <v>463</v>
      </c>
      <c r="CP127" s="16">
        <v>300271</v>
      </c>
      <c r="CQ127" s="16">
        <v>75020</v>
      </c>
      <c r="CR127" s="16">
        <v>4499</v>
      </c>
      <c r="CS127" s="16">
        <v>1036</v>
      </c>
      <c r="CT127" s="16">
        <v>27976</v>
      </c>
      <c r="CU127" s="16">
        <v>103220</v>
      </c>
      <c r="CV127" s="1">
        <v>30</v>
      </c>
      <c r="CW127" s="1">
        <v>100</v>
      </c>
      <c r="CX127" s="16">
        <v>57286</v>
      </c>
      <c r="CY127" s="1">
        <v>400</v>
      </c>
      <c r="CZ127" s="1">
        <v>568</v>
      </c>
      <c r="DA127" s="16">
        <v>37159</v>
      </c>
      <c r="DB127" s="18">
        <v>12.52</v>
      </c>
      <c r="DC127" s="1" t="s">
        <v>134</v>
      </c>
    </row>
    <row r="128" spans="1:107" ht="12.75" x14ac:dyDescent="0.2">
      <c r="A128" s="1" t="s">
        <v>399</v>
      </c>
      <c r="B128" s="1" t="s">
        <v>400</v>
      </c>
      <c r="C128" s="1" t="s">
        <v>399</v>
      </c>
      <c r="D128" s="1" t="s">
        <v>403</v>
      </c>
      <c r="E128" s="1" t="s">
        <v>404</v>
      </c>
      <c r="F128" s="1" t="s">
        <v>403</v>
      </c>
      <c r="G128" s="1">
        <v>20</v>
      </c>
      <c r="H128" s="1">
        <v>299</v>
      </c>
      <c r="I128" s="1">
        <v>3</v>
      </c>
      <c r="J128" s="16">
        <v>612115</v>
      </c>
      <c r="K128" s="17">
        <v>0.74</v>
      </c>
      <c r="L128" s="16">
        <v>179238</v>
      </c>
      <c r="M128" s="18">
        <v>3020.64</v>
      </c>
      <c r="N128" s="1">
        <v>203</v>
      </c>
      <c r="O128" s="17">
        <v>0.55000000000000004</v>
      </c>
      <c r="P128" s="16">
        <v>9372</v>
      </c>
      <c r="Q128" s="16">
        <f t="shared" si="0"/>
        <v>15310848.451679831</v>
      </c>
      <c r="R128" s="19">
        <v>0.39800000000000002</v>
      </c>
      <c r="S128" s="16" t="s">
        <v>2468</v>
      </c>
      <c r="T128" s="19">
        <v>0.35</v>
      </c>
      <c r="U128" s="18" t="e">
        <f t="shared" si="1"/>
        <v>#VALUE!</v>
      </c>
      <c r="V128" s="16" t="str">
        <f>IF(N128&gt;'Clustering (Gov City)'!$C$4,'Clustering (Gov City)'!$B$3,IF(N128&gt;'Clustering (Gov City)'!$H$4,'Clustering (Gov City)'!$G$3,IF(N128&gt;'Clustering (Gov City)'!$M$4,'Clustering (Gov City)'!$L$3,'Clustering (Gov City)'!$Q$3)))</f>
        <v>LOW</v>
      </c>
      <c r="W128" s="16" t="str">
        <f>IF(Q128&gt;'Clustering (Gov City)'!$C$24,'Clustering (Gov City)'!$B$23,IF(Q128&gt;'Clustering (Gov City)'!$H$24,'Clustering (Gov City)'!$G$23,IF(Q128&gt;'Clustering (Gov City)'!$M$24,'Clustering (Gov City)'!$L$23,'Clustering (Gov City)'!$Q$23)))</f>
        <v>SUPER LOW</v>
      </c>
      <c r="X128" s="20">
        <v>0.50749999999999995</v>
      </c>
      <c r="Y128" s="16" t="s">
        <v>151</v>
      </c>
      <c r="Z128" s="16">
        <v>2893</v>
      </c>
      <c r="AA128" s="16">
        <v>2190</v>
      </c>
      <c r="AB128" s="16">
        <v>399319</v>
      </c>
      <c r="AC128" s="16">
        <v>435239</v>
      </c>
      <c r="AD128" s="16">
        <v>606952</v>
      </c>
      <c r="AE128" s="16">
        <v>1421</v>
      </c>
      <c r="AF128" s="16">
        <v>2587</v>
      </c>
      <c r="AG128" s="1">
        <v>707</v>
      </c>
      <c r="AH128" s="1">
        <v>331</v>
      </c>
      <c r="AI128" s="1">
        <v>0</v>
      </c>
      <c r="AJ128" s="1">
        <v>117</v>
      </c>
      <c r="AK128" s="16">
        <v>317103</v>
      </c>
      <c r="AL128" s="16">
        <v>295012</v>
      </c>
      <c r="AM128" s="16">
        <v>293014</v>
      </c>
      <c r="AN128" s="16">
        <v>297191</v>
      </c>
      <c r="AO128" s="16">
        <v>4565</v>
      </c>
      <c r="AP128" s="16">
        <v>17345</v>
      </c>
      <c r="AQ128" s="16">
        <v>47625</v>
      </c>
      <c r="AR128" s="16">
        <v>56780</v>
      </c>
      <c r="AS128" s="16">
        <v>56719</v>
      </c>
      <c r="AT128" s="16">
        <v>51940</v>
      </c>
      <c r="AU128" s="16">
        <v>53787</v>
      </c>
      <c r="AV128" s="16">
        <v>47085</v>
      </c>
      <c r="AW128" s="16">
        <v>46820</v>
      </c>
      <c r="AX128" s="16">
        <v>48518</v>
      </c>
      <c r="AY128" s="16">
        <v>45419</v>
      </c>
      <c r="AZ128" s="16">
        <v>39371</v>
      </c>
      <c r="BA128" s="16">
        <v>33125</v>
      </c>
      <c r="BB128" s="16">
        <v>28745</v>
      </c>
      <c r="BC128" s="16">
        <v>22505</v>
      </c>
      <c r="BD128" s="16">
        <v>14490</v>
      </c>
      <c r="BE128" s="16">
        <v>9144</v>
      </c>
      <c r="BF128" s="16">
        <v>10042</v>
      </c>
      <c r="BG128" s="16">
        <v>10431</v>
      </c>
      <c r="BH128" s="16">
        <v>581004</v>
      </c>
      <c r="BI128" s="21">
        <v>2</v>
      </c>
      <c r="BJ128" s="21">
        <v>2</v>
      </c>
      <c r="BK128" s="21">
        <v>2</v>
      </c>
      <c r="BL128" s="21">
        <v>1</v>
      </c>
      <c r="BM128" s="21">
        <v>0</v>
      </c>
      <c r="BN128" s="16">
        <v>21602</v>
      </c>
      <c r="BO128" s="16">
        <v>11062</v>
      </c>
      <c r="BP128" s="16">
        <v>68994</v>
      </c>
      <c r="BQ128" s="16">
        <v>33189</v>
      </c>
      <c r="BR128" s="16">
        <v>32165</v>
      </c>
      <c r="BS128" s="16">
        <v>53458</v>
      </c>
      <c r="BT128" s="16">
        <v>194735</v>
      </c>
      <c r="BU128" s="16">
        <v>114215</v>
      </c>
      <c r="BV128" s="16">
        <v>127797</v>
      </c>
      <c r="BW128" s="16">
        <v>86986</v>
      </c>
      <c r="BX128" s="16">
        <v>73805</v>
      </c>
      <c r="BY128" s="16">
        <v>2548</v>
      </c>
      <c r="BZ128" s="16">
        <v>3163</v>
      </c>
      <c r="CA128" s="16">
        <v>8513</v>
      </c>
      <c r="CB128" s="1">
        <v>320</v>
      </c>
      <c r="CC128" s="1">
        <v>33</v>
      </c>
      <c r="CD128" s="16">
        <v>2327</v>
      </c>
      <c r="CE128" s="16">
        <v>2022</v>
      </c>
      <c r="CF128" s="1">
        <v>990</v>
      </c>
      <c r="CG128" s="16">
        <v>3240</v>
      </c>
      <c r="CH128" s="1">
        <v>69</v>
      </c>
      <c r="CI128" s="1">
        <v>4</v>
      </c>
      <c r="CJ128" s="1">
        <v>111</v>
      </c>
      <c r="CK128" s="1">
        <v>12</v>
      </c>
      <c r="CL128" s="1">
        <v>72</v>
      </c>
      <c r="CM128" s="1">
        <v>39</v>
      </c>
      <c r="CN128" s="1">
        <v>107</v>
      </c>
      <c r="CO128" s="1">
        <v>707</v>
      </c>
      <c r="CP128" s="16">
        <v>602415</v>
      </c>
      <c r="CQ128" s="16">
        <v>218110</v>
      </c>
      <c r="CR128" s="16">
        <v>6624</v>
      </c>
      <c r="CS128" s="16">
        <v>2273</v>
      </c>
      <c r="CT128" s="16">
        <v>63832</v>
      </c>
      <c r="CU128" s="16">
        <v>121039</v>
      </c>
      <c r="CV128" s="16">
        <v>2270</v>
      </c>
      <c r="CW128" s="1">
        <v>140</v>
      </c>
      <c r="CX128" s="16">
        <v>61938</v>
      </c>
      <c r="CY128" s="1">
        <v>780</v>
      </c>
      <c r="CZ128" s="1">
        <v>652</v>
      </c>
      <c r="DA128" s="16">
        <v>134457</v>
      </c>
      <c r="DB128" s="18">
        <v>11.68</v>
      </c>
      <c r="DC128" s="1" t="s">
        <v>134</v>
      </c>
    </row>
    <row r="129" spans="1:107" ht="12.75" x14ac:dyDescent="0.2">
      <c r="A129" s="1" t="s">
        <v>399</v>
      </c>
      <c r="B129" s="1" t="s">
        <v>400</v>
      </c>
      <c r="C129" s="1" t="s">
        <v>399</v>
      </c>
      <c r="D129" s="1" t="s">
        <v>405</v>
      </c>
      <c r="E129" s="1" t="s">
        <v>406</v>
      </c>
      <c r="F129" s="1" t="s">
        <v>405</v>
      </c>
      <c r="G129" s="1">
        <v>17</v>
      </c>
      <c r="H129" s="1">
        <v>256</v>
      </c>
      <c r="I129" s="1">
        <v>4</v>
      </c>
      <c r="J129" s="16">
        <v>1057664</v>
      </c>
      <c r="K129" s="17">
        <v>0.85</v>
      </c>
      <c r="L129" s="16">
        <v>332295</v>
      </c>
      <c r="M129" s="1">
        <v>700.32</v>
      </c>
      <c r="N129" s="16">
        <v>1510</v>
      </c>
      <c r="O129" s="17">
        <v>0.84799999999999998</v>
      </c>
      <c r="P129" s="16">
        <v>25943</v>
      </c>
      <c r="Q129" s="16">
        <f t="shared" si="0"/>
        <v>24528583.746823188</v>
      </c>
      <c r="R129" s="19">
        <v>0.26600000000000001</v>
      </c>
      <c r="S129" s="16" t="s">
        <v>2468</v>
      </c>
      <c r="T129" s="19">
        <v>0.45200000000000001</v>
      </c>
      <c r="U129" s="18" t="e">
        <f t="shared" si="1"/>
        <v>#VALUE!</v>
      </c>
      <c r="V129" s="16" t="str">
        <f>IF(N129&gt;'Clustering (Gov City)'!$C$4,'Clustering (Gov City)'!$B$3,IF(N129&gt;'Clustering (Gov City)'!$H$4,'Clustering (Gov City)'!$G$3,IF(N129&gt;'Clustering (Gov City)'!$M$4,'Clustering (Gov City)'!$L$3,'Clustering (Gov City)'!$Q$3)))</f>
        <v>HIGH</v>
      </c>
      <c r="W129" s="16" t="str">
        <f>IF(Q129&gt;'Clustering (Gov City)'!$C$24,'Clustering (Gov City)'!$B$23,IF(Q129&gt;'Clustering (Gov City)'!$H$24,'Clustering (Gov City)'!$G$23,IF(Q129&gt;'Clustering (Gov City)'!$M$24,'Clustering (Gov City)'!$L$23,'Clustering (Gov City)'!$Q$23)))</f>
        <v>LOW</v>
      </c>
      <c r="X129" s="20">
        <v>0.67030000000000001</v>
      </c>
      <c r="Y129" s="16" t="s">
        <v>151</v>
      </c>
      <c r="Z129" s="16">
        <v>3683</v>
      </c>
      <c r="AA129" s="16">
        <v>1603</v>
      </c>
      <c r="AB129" s="16">
        <v>745459</v>
      </c>
      <c r="AC129" s="16">
        <v>751539</v>
      </c>
      <c r="AD129" s="16">
        <v>1022080</v>
      </c>
      <c r="AE129" s="16">
        <v>12739</v>
      </c>
      <c r="AF129" s="16">
        <v>6376</v>
      </c>
      <c r="AG129" s="16">
        <v>15270</v>
      </c>
      <c r="AH129" s="1">
        <v>994</v>
      </c>
      <c r="AI129" s="1">
        <v>8</v>
      </c>
      <c r="AJ129" s="1">
        <v>197</v>
      </c>
      <c r="AK129" s="16">
        <v>539590</v>
      </c>
      <c r="AL129" s="16">
        <v>518074</v>
      </c>
      <c r="AM129" s="16">
        <v>478024</v>
      </c>
      <c r="AN129" s="16">
        <v>536290</v>
      </c>
      <c r="AO129" s="16">
        <v>11230</v>
      </c>
      <c r="AP129" s="16">
        <v>32120</v>
      </c>
      <c r="AQ129" s="16">
        <v>80460</v>
      </c>
      <c r="AR129" s="16">
        <v>99452</v>
      </c>
      <c r="AS129" s="16">
        <v>98773</v>
      </c>
      <c r="AT129" s="16">
        <v>82624</v>
      </c>
      <c r="AU129" s="16">
        <v>88643</v>
      </c>
      <c r="AV129" s="16">
        <v>85190</v>
      </c>
      <c r="AW129" s="16">
        <v>81225</v>
      </c>
      <c r="AX129" s="16">
        <v>89064</v>
      </c>
      <c r="AY129" s="16">
        <v>82489</v>
      </c>
      <c r="AZ129" s="16">
        <v>71184</v>
      </c>
      <c r="BA129" s="16">
        <v>56557</v>
      </c>
      <c r="BB129" s="16">
        <v>48319</v>
      </c>
      <c r="BC129" s="16">
        <v>36570</v>
      </c>
      <c r="BD129" s="16">
        <v>23990</v>
      </c>
      <c r="BE129" s="16">
        <v>14637</v>
      </c>
      <c r="BF129" s="16">
        <v>18487</v>
      </c>
      <c r="BG129" s="16">
        <v>18379</v>
      </c>
      <c r="BH129" s="16">
        <v>1005075</v>
      </c>
      <c r="BI129" s="21">
        <v>2</v>
      </c>
      <c r="BJ129" s="21">
        <v>2</v>
      </c>
      <c r="BK129" s="21">
        <v>2</v>
      </c>
      <c r="BL129" s="21">
        <v>1</v>
      </c>
      <c r="BM129" s="21">
        <v>0</v>
      </c>
      <c r="BN129" s="16">
        <v>37219</v>
      </c>
      <c r="BO129" s="16">
        <v>18763</v>
      </c>
      <c r="BP129" s="16">
        <v>120586</v>
      </c>
      <c r="BQ129" s="16">
        <v>58583</v>
      </c>
      <c r="BR129" s="16">
        <v>52869</v>
      </c>
      <c r="BS129" s="16">
        <v>85419</v>
      </c>
      <c r="BT129" s="16">
        <v>284415</v>
      </c>
      <c r="BU129" s="16">
        <v>89736</v>
      </c>
      <c r="BV129" s="16">
        <v>282515</v>
      </c>
      <c r="BW129" s="16">
        <v>192431</v>
      </c>
      <c r="BX129" s="16">
        <v>177127</v>
      </c>
      <c r="BY129" s="16">
        <v>3919</v>
      </c>
      <c r="BZ129" s="16">
        <v>7593</v>
      </c>
      <c r="CA129" s="16">
        <v>18633</v>
      </c>
      <c r="CB129" s="16">
        <v>1193</v>
      </c>
      <c r="CC129" s="1">
        <v>102</v>
      </c>
      <c r="CD129" s="16">
        <v>13138</v>
      </c>
      <c r="CE129" s="16">
        <v>12912</v>
      </c>
      <c r="CF129" s="16">
        <v>6476</v>
      </c>
      <c r="CG129" s="16">
        <v>13912</v>
      </c>
      <c r="CH129" s="1">
        <v>799</v>
      </c>
      <c r="CI129" s="1">
        <v>85</v>
      </c>
      <c r="CJ129" s="1">
        <v>301</v>
      </c>
      <c r="CK129" s="1">
        <v>123</v>
      </c>
      <c r="CL129" s="1">
        <v>278</v>
      </c>
      <c r="CM129" s="1">
        <v>261</v>
      </c>
      <c r="CN129" s="1">
        <v>640</v>
      </c>
      <c r="CO129" s="1">
        <v>901</v>
      </c>
      <c r="CP129" s="16">
        <v>1007838</v>
      </c>
      <c r="CQ129" s="16">
        <v>348323</v>
      </c>
      <c r="CR129" s="16">
        <v>14235</v>
      </c>
      <c r="CS129" s="16">
        <v>4810</v>
      </c>
      <c r="CT129" s="16">
        <v>194422</v>
      </c>
      <c r="CU129" s="16">
        <v>148434</v>
      </c>
      <c r="CV129" s="16">
        <v>2773</v>
      </c>
      <c r="CW129" s="1">
        <v>272</v>
      </c>
      <c r="CX129" s="16">
        <v>110692</v>
      </c>
      <c r="CY129" s="16">
        <v>1405</v>
      </c>
      <c r="CZ129" s="16">
        <v>2109</v>
      </c>
      <c r="DA129" s="16">
        <v>230189</v>
      </c>
      <c r="DB129" s="18">
        <v>14.08</v>
      </c>
      <c r="DC129" s="1" t="s">
        <v>134</v>
      </c>
    </row>
    <row r="130" spans="1:107" ht="12.75" x14ac:dyDescent="0.2">
      <c r="A130" s="1" t="s">
        <v>399</v>
      </c>
      <c r="B130" s="1" t="s">
        <v>400</v>
      </c>
      <c r="C130" s="1" t="s">
        <v>399</v>
      </c>
      <c r="D130" s="1" t="s">
        <v>407</v>
      </c>
      <c r="E130" s="1" t="s">
        <v>408</v>
      </c>
      <c r="F130" s="1" t="s">
        <v>407</v>
      </c>
      <c r="G130" s="1">
        <v>24</v>
      </c>
      <c r="H130" s="1">
        <v>264</v>
      </c>
      <c r="I130" s="1">
        <v>0</v>
      </c>
      <c r="J130" s="16">
        <v>1101977</v>
      </c>
      <c r="K130" s="17">
        <v>0.86799999999999999</v>
      </c>
      <c r="L130" s="16">
        <v>367893</v>
      </c>
      <c r="M130" s="18">
        <v>5325.03</v>
      </c>
      <c r="N130" s="1">
        <v>207</v>
      </c>
      <c r="O130" s="17">
        <v>0.55800000000000005</v>
      </c>
      <c r="P130" s="16">
        <v>26207</v>
      </c>
      <c r="Q130" s="16">
        <f t="shared" si="0"/>
        <v>23781803.068485096</v>
      </c>
      <c r="R130" s="19">
        <v>0.47599999999999998</v>
      </c>
      <c r="S130" s="16" t="s">
        <v>2468</v>
      </c>
      <c r="T130" s="19">
        <v>0.46400000000000002</v>
      </c>
      <c r="U130" s="18" t="e">
        <f t="shared" si="1"/>
        <v>#VALUE!</v>
      </c>
      <c r="V130" s="16" t="str">
        <f>IF(N130&gt;'Clustering (Gov City)'!$C$4,'Clustering (Gov City)'!$B$3,IF(N130&gt;'Clustering (Gov City)'!$H$4,'Clustering (Gov City)'!$G$3,IF(N130&gt;'Clustering (Gov City)'!$M$4,'Clustering (Gov City)'!$L$3,'Clustering (Gov City)'!$Q$3)))</f>
        <v>LOW</v>
      </c>
      <c r="W130" s="16" t="str">
        <f>IF(Q130&gt;'Clustering (Gov City)'!$C$24,'Clustering (Gov City)'!$B$23,IF(Q130&gt;'Clustering (Gov City)'!$H$24,'Clustering (Gov City)'!$G$23,IF(Q130&gt;'Clustering (Gov City)'!$M$24,'Clustering (Gov City)'!$L$23,'Clustering (Gov City)'!$Q$23)))</f>
        <v>LOW</v>
      </c>
      <c r="X130" s="20">
        <v>0.59319999999999995</v>
      </c>
      <c r="Y130" s="16" t="s">
        <v>151</v>
      </c>
      <c r="Z130" s="16">
        <v>4977</v>
      </c>
      <c r="AA130" s="1">
        <v>478</v>
      </c>
      <c r="AB130" s="16">
        <v>796106</v>
      </c>
      <c r="AC130" s="16">
        <v>811950</v>
      </c>
      <c r="AD130" s="16">
        <v>1061532</v>
      </c>
      <c r="AE130" s="16">
        <v>13738</v>
      </c>
      <c r="AF130" s="16">
        <v>6220</v>
      </c>
      <c r="AG130" s="16">
        <v>18378</v>
      </c>
      <c r="AH130" s="16">
        <v>2075</v>
      </c>
      <c r="AI130" s="1">
        <v>2</v>
      </c>
      <c r="AJ130" s="1">
        <v>32</v>
      </c>
      <c r="AK130" s="16">
        <v>562574</v>
      </c>
      <c r="AL130" s="16">
        <v>539403</v>
      </c>
      <c r="AM130" s="16">
        <v>476544</v>
      </c>
      <c r="AN130" s="16">
        <v>576991</v>
      </c>
      <c r="AO130" s="16">
        <v>11722</v>
      </c>
      <c r="AP130" s="16">
        <v>36720</v>
      </c>
      <c r="AQ130" s="16">
        <v>68021</v>
      </c>
      <c r="AR130" s="16">
        <v>94017</v>
      </c>
      <c r="AS130" s="16">
        <v>100552</v>
      </c>
      <c r="AT130" s="16">
        <v>91359</v>
      </c>
      <c r="AU130" s="16">
        <v>89976</v>
      </c>
      <c r="AV130" s="16">
        <v>82855</v>
      </c>
      <c r="AW130" s="16">
        <v>80199</v>
      </c>
      <c r="AX130" s="16">
        <v>87588</v>
      </c>
      <c r="AY130" s="16">
        <v>88606</v>
      </c>
      <c r="AZ130" s="16">
        <v>81383</v>
      </c>
      <c r="BA130" s="16">
        <v>63801</v>
      </c>
      <c r="BB130" s="16">
        <v>53993</v>
      </c>
      <c r="BC130" s="16">
        <v>43173</v>
      </c>
      <c r="BD130" s="16">
        <v>30271</v>
      </c>
      <c r="BE130" s="16">
        <v>20307</v>
      </c>
      <c r="BF130" s="16">
        <v>25876</v>
      </c>
      <c r="BG130" s="16">
        <v>15564</v>
      </c>
      <c r="BH130" s="16">
        <v>1058516</v>
      </c>
      <c r="BI130" s="21">
        <v>2</v>
      </c>
      <c r="BJ130" s="21">
        <v>1</v>
      </c>
      <c r="BK130" s="21">
        <v>1</v>
      </c>
      <c r="BL130" s="21">
        <v>1</v>
      </c>
      <c r="BM130" s="21">
        <v>0</v>
      </c>
      <c r="BN130" s="16">
        <v>31974</v>
      </c>
      <c r="BO130" s="16">
        <v>16912</v>
      </c>
      <c r="BP130" s="16">
        <v>115977</v>
      </c>
      <c r="BQ130" s="16">
        <v>60536</v>
      </c>
      <c r="BR130" s="16">
        <v>55029</v>
      </c>
      <c r="BS130" s="16">
        <v>94993</v>
      </c>
      <c r="BT130" s="16">
        <v>238482</v>
      </c>
      <c r="BU130" s="16">
        <v>119596</v>
      </c>
      <c r="BV130" s="16">
        <v>293344</v>
      </c>
      <c r="BW130" s="16">
        <v>235222</v>
      </c>
      <c r="BX130" s="16">
        <v>186121</v>
      </c>
      <c r="BY130" s="16">
        <v>4763</v>
      </c>
      <c r="BZ130" s="16">
        <v>5630</v>
      </c>
      <c r="CA130" s="16">
        <v>17896</v>
      </c>
      <c r="CB130" s="1">
        <v>826</v>
      </c>
      <c r="CC130" s="1">
        <v>97</v>
      </c>
      <c r="CD130" s="16">
        <v>4906</v>
      </c>
      <c r="CE130" s="16">
        <v>2412</v>
      </c>
      <c r="CF130" s="16">
        <v>1057</v>
      </c>
      <c r="CG130" s="16">
        <v>4399</v>
      </c>
      <c r="CH130" s="16">
        <v>1470</v>
      </c>
      <c r="CI130" s="1">
        <v>17</v>
      </c>
      <c r="CJ130" s="1">
        <v>116</v>
      </c>
      <c r="CK130" s="1">
        <v>33</v>
      </c>
      <c r="CL130" s="1">
        <v>132</v>
      </c>
      <c r="CM130" s="1">
        <v>334</v>
      </c>
      <c r="CN130" s="16">
        <v>1753</v>
      </c>
      <c r="CO130" s="16">
        <v>4082</v>
      </c>
      <c r="CP130" s="16">
        <v>1081266</v>
      </c>
      <c r="CQ130" s="16">
        <v>346325</v>
      </c>
      <c r="CR130" s="16">
        <v>11524</v>
      </c>
      <c r="CS130" s="16">
        <v>4464</v>
      </c>
      <c r="CT130" s="16">
        <v>176677</v>
      </c>
      <c r="CU130" s="16">
        <v>247138</v>
      </c>
      <c r="CV130" s="16">
        <v>3806</v>
      </c>
      <c r="CW130" s="1">
        <v>214</v>
      </c>
      <c r="CX130" s="16">
        <v>108175</v>
      </c>
      <c r="CY130" s="16">
        <v>1266</v>
      </c>
      <c r="CZ130" s="16">
        <v>1413</v>
      </c>
      <c r="DA130" s="16">
        <v>200975</v>
      </c>
      <c r="DB130" s="18">
        <v>14.62</v>
      </c>
      <c r="DC130" s="1" t="s">
        <v>134</v>
      </c>
    </row>
    <row r="131" spans="1:107" ht="12.75" x14ac:dyDescent="0.2">
      <c r="A131" s="1" t="s">
        <v>399</v>
      </c>
      <c r="B131" s="1" t="s">
        <v>400</v>
      </c>
      <c r="C131" s="1" t="s">
        <v>399</v>
      </c>
      <c r="D131" s="1" t="s">
        <v>409</v>
      </c>
      <c r="E131" s="1" t="s">
        <v>410</v>
      </c>
      <c r="F131" s="1" t="s">
        <v>409</v>
      </c>
      <c r="G131" s="1">
        <v>28</v>
      </c>
      <c r="H131" s="1">
        <v>301</v>
      </c>
      <c r="I131" s="1">
        <v>10</v>
      </c>
      <c r="J131" s="16">
        <v>1391683</v>
      </c>
      <c r="K131" s="17">
        <v>0.92</v>
      </c>
      <c r="L131" s="16">
        <v>466732</v>
      </c>
      <c r="M131" s="18">
        <v>3802.68</v>
      </c>
      <c r="N131" s="1">
        <v>366</v>
      </c>
      <c r="O131" s="17">
        <v>0.626</v>
      </c>
      <c r="P131" s="16">
        <v>40951</v>
      </c>
      <c r="Q131" s="16">
        <f t="shared" si="0"/>
        <v>29425522.910030514</v>
      </c>
      <c r="R131" s="19">
        <v>0.29799999999999999</v>
      </c>
      <c r="S131" s="16" t="s">
        <v>2468</v>
      </c>
      <c r="T131" s="19">
        <v>0.66800000000000004</v>
      </c>
      <c r="U131" s="18" t="e">
        <f t="shared" si="1"/>
        <v>#VALUE!</v>
      </c>
      <c r="V131" s="16" t="str">
        <f>IF(N131&gt;'Clustering (Gov City)'!$C$4,'Clustering (Gov City)'!$B$3,IF(N131&gt;'Clustering (Gov City)'!$H$4,'Clustering (Gov City)'!$G$3,IF(N131&gt;'Clustering (Gov City)'!$M$4,'Clustering (Gov City)'!$L$3,'Clustering (Gov City)'!$Q$3)))</f>
        <v>LOW</v>
      </c>
      <c r="W131" s="16" t="str">
        <f>IF(Q131&gt;'Clustering (Gov City)'!$C$24,'Clustering (Gov City)'!$B$23,IF(Q131&gt;'Clustering (Gov City)'!$H$24,'Clustering (Gov City)'!$G$23,IF(Q131&gt;'Clustering (Gov City)'!$M$24,'Clustering (Gov City)'!$L$23,'Clustering (Gov City)'!$Q$23)))</f>
        <v>LOW</v>
      </c>
      <c r="X131" s="20">
        <v>0.71840000000000004</v>
      </c>
      <c r="Y131" s="16" t="s">
        <v>201</v>
      </c>
      <c r="Z131" s="16">
        <v>7896</v>
      </c>
      <c r="AA131" s="1">
        <v>332</v>
      </c>
      <c r="AB131" s="16">
        <v>1119981</v>
      </c>
      <c r="AC131" s="16">
        <v>1024800</v>
      </c>
      <c r="AD131" s="16">
        <v>1310770</v>
      </c>
      <c r="AE131" s="16">
        <v>16232</v>
      </c>
      <c r="AF131" s="16">
        <v>16414</v>
      </c>
      <c r="AG131" s="16">
        <v>46366</v>
      </c>
      <c r="AH131" s="16">
        <v>1821</v>
      </c>
      <c r="AI131" s="1">
        <v>9</v>
      </c>
      <c r="AJ131" s="1">
        <v>71</v>
      </c>
      <c r="AK131" s="16">
        <v>711730</v>
      </c>
      <c r="AL131" s="16">
        <v>679953</v>
      </c>
      <c r="AM131" s="16">
        <v>620629</v>
      </c>
      <c r="AN131" s="16">
        <v>713592</v>
      </c>
      <c r="AO131" s="16">
        <v>11431</v>
      </c>
      <c r="AP131" s="16">
        <v>46031</v>
      </c>
      <c r="AQ131" s="16">
        <v>91825</v>
      </c>
      <c r="AR131" s="16">
        <v>119212</v>
      </c>
      <c r="AS131" s="16">
        <v>122778</v>
      </c>
      <c r="AT131" s="16">
        <v>113308</v>
      </c>
      <c r="AU131" s="16">
        <v>123053</v>
      </c>
      <c r="AV131" s="16">
        <v>116764</v>
      </c>
      <c r="AW131" s="16">
        <v>114680</v>
      </c>
      <c r="AX131" s="16">
        <v>107774</v>
      </c>
      <c r="AY131" s="16">
        <v>106046</v>
      </c>
      <c r="AZ131" s="16">
        <v>95271</v>
      </c>
      <c r="BA131" s="16">
        <v>77778</v>
      </c>
      <c r="BB131" s="16">
        <v>66810</v>
      </c>
      <c r="BC131" s="16">
        <v>51989</v>
      </c>
      <c r="BD131" s="16">
        <v>34015</v>
      </c>
      <c r="BE131" s="16">
        <v>21908</v>
      </c>
      <c r="BF131" s="16">
        <v>28472</v>
      </c>
      <c r="BG131" s="16">
        <v>20890</v>
      </c>
      <c r="BH131" s="16">
        <v>1332424</v>
      </c>
      <c r="BI131" s="21">
        <v>2</v>
      </c>
      <c r="BJ131" s="21">
        <v>2</v>
      </c>
      <c r="BK131" s="21">
        <v>2</v>
      </c>
      <c r="BL131" s="21">
        <v>1</v>
      </c>
      <c r="BM131" s="21">
        <v>0</v>
      </c>
      <c r="BN131" s="16">
        <v>42852</v>
      </c>
      <c r="BO131" s="16">
        <v>21960</v>
      </c>
      <c r="BP131" s="16">
        <v>145735</v>
      </c>
      <c r="BQ131" s="16">
        <v>72929</v>
      </c>
      <c r="BR131" s="16">
        <v>67568</v>
      </c>
      <c r="BS131" s="16">
        <v>122772</v>
      </c>
      <c r="BT131" s="16">
        <v>287243</v>
      </c>
      <c r="BU131" s="16">
        <v>132732</v>
      </c>
      <c r="BV131" s="16">
        <v>392395</v>
      </c>
      <c r="BW131" s="16">
        <v>291869</v>
      </c>
      <c r="BX131" s="16">
        <v>246469</v>
      </c>
      <c r="BY131" s="16">
        <v>4815</v>
      </c>
      <c r="BZ131" s="16">
        <v>8324</v>
      </c>
      <c r="CA131" s="16">
        <v>26803</v>
      </c>
      <c r="CB131" s="16">
        <v>1001</v>
      </c>
      <c r="CC131" s="1">
        <v>32</v>
      </c>
      <c r="CD131" s="16">
        <v>22344</v>
      </c>
      <c r="CE131" s="16">
        <v>7582</v>
      </c>
      <c r="CF131" s="16">
        <v>3889</v>
      </c>
      <c r="CG131" s="16">
        <v>8322</v>
      </c>
      <c r="CH131" s="16">
        <v>2188</v>
      </c>
      <c r="CI131" s="1">
        <v>22</v>
      </c>
      <c r="CJ131" s="1">
        <v>470</v>
      </c>
      <c r="CK131" s="1">
        <v>15</v>
      </c>
      <c r="CL131" s="1">
        <v>146</v>
      </c>
      <c r="CM131" s="1">
        <v>64</v>
      </c>
      <c r="CN131" s="1">
        <v>538</v>
      </c>
      <c r="CO131" s="1">
        <v>811</v>
      </c>
      <c r="CP131" s="16">
        <v>1345292</v>
      </c>
      <c r="CQ131" s="16">
        <v>347326</v>
      </c>
      <c r="CR131" s="16">
        <v>15261</v>
      </c>
      <c r="CS131" s="16">
        <v>4953</v>
      </c>
      <c r="CT131" s="16">
        <v>237267</v>
      </c>
      <c r="CU131" s="16">
        <v>357427</v>
      </c>
      <c r="CV131" s="1">
        <v>937</v>
      </c>
      <c r="CW131" s="1">
        <v>125</v>
      </c>
      <c r="CX131" s="16">
        <v>225969</v>
      </c>
      <c r="CY131" s="16">
        <v>1845</v>
      </c>
      <c r="CZ131" s="16">
        <v>2382</v>
      </c>
      <c r="DA131" s="16">
        <v>198191</v>
      </c>
      <c r="DB131" s="18">
        <v>11.82</v>
      </c>
      <c r="DC131" s="1" t="s">
        <v>134</v>
      </c>
    </row>
    <row r="132" spans="1:107" ht="12.75" x14ac:dyDescent="0.2">
      <c r="A132" s="1" t="s">
        <v>399</v>
      </c>
      <c r="B132" s="1" t="s">
        <v>400</v>
      </c>
      <c r="C132" s="1" t="s">
        <v>399</v>
      </c>
      <c r="D132" s="1" t="s">
        <v>411</v>
      </c>
      <c r="E132" s="1" t="s">
        <v>412</v>
      </c>
      <c r="F132" s="1" t="s">
        <v>411</v>
      </c>
      <c r="G132" s="1">
        <v>23</v>
      </c>
      <c r="H132" s="1">
        <v>232</v>
      </c>
      <c r="I132" s="1">
        <v>15</v>
      </c>
      <c r="J132" s="16">
        <v>636908</v>
      </c>
      <c r="K132" s="17">
        <v>0.746</v>
      </c>
      <c r="L132" s="16">
        <v>201145</v>
      </c>
      <c r="M132" s="18">
        <v>2725.87</v>
      </c>
      <c r="N132" s="1">
        <v>234</v>
      </c>
      <c r="O132" s="17">
        <v>0.57999999999999996</v>
      </c>
      <c r="P132" s="16">
        <v>14146</v>
      </c>
      <c r="Q132" s="16">
        <f t="shared" si="0"/>
        <v>22210429.135762151</v>
      </c>
      <c r="R132" s="19">
        <v>0.218</v>
      </c>
      <c r="S132" s="16" t="s">
        <v>2468</v>
      </c>
      <c r="T132" s="19">
        <v>0.27</v>
      </c>
      <c r="U132" s="18" t="e">
        <f t="shared" si="1"/>
        <v>#VALUE!</v>
      </c>
      <c r="V132" s="16" t="str">
        <f>IF(N132&gt;'Clustering (Gov City)'!$C$4,'Clustering (Gov City)'!$B$3,IF(N132&gt;'Clustering (Gov City)'!$H$4,'Clustering (Gov City)'!$G$3,IF(N132&gt;'Clustering (Gov City)'!$M$4,'Clustering (Gov City)'!$L$3,'Clustering (Gov City)'!$Q$3)))</f>
        <v>LOW</v>
      </c>
      <c r="W132" s="16" t="str">
        <f>IF(Q132&gt;'Clustering (Gov City)'!$C$24,'Clustering (Gov City)'!$B$23,IF(Q132&gt;'Clustering (Gov City)'!$H$24,'Clustering (Gov City)'!$G$23,IF(Q132&gt;'Clustering (Gov City)'!$M$24,'Clustering (Gov City)'!$L$23,'Clustering (Gov City)'!$Q$23)))</f>
        <v>SUPER LOW</v>
      </c>
      <c r="X132" s="20">
        <v>0.48199999999999998</v>
      </c>
      <c r="Y132" s="16" t="s">
        <v>133</v>
      </c>
      <c r="Z132" s="16">
        <v>2580</v>
      </c>
      <c r="AA132" s="1">
        <v>288</v>
      </c>
      <c r="AB132" s="16">
        <v>532528</v>
      </c>
      <c r="AC132" s="16">
        <v>448310</v>
      </c>
      <c r="AD132" s="16">
        <v>623667</v>
      </c>
      <c r="AE132" s="16">
        <v>6102</v>
      </c>
      <c r="AF132" s="16">
        <v>4099</v>
      </c>
      <c r="AG132" s="16">
        <v>2443</v>
      </c>
      <c r="AH132" s="1">
        <v>560</v>
      </c>
      <c r="AI132" s="1">
        <v>6</v>
      </c>
      <c r="AJ132" s="1">
        <v>31</v>
      </c>
      <c r="AK132" s="16">
        <v>324252</v>
      </c>
      <c r="AL132" s="16">
        <v>312656</v>
      </c>
      <c r="AM132" s="16">
        <v>285664</v>
      </c>
      <c r="AN132" s="16">
        <v>324038</v>
      </c>
      <c r="AO132" s="16">
        <v>5088</v>
      </c>
      <c r="AP132" s="16">
        <v>22118</v>
      </c>
      <c r="AQ132" s="16">
        <v>47795</v>
      </c>
      <c r="AR132" s="16">
        <v>62010</v>
      </c>
      <c r="AS132" s="16">
        <v>62259</v>
      </c>
      <c r="AT132" s="16">
        <v>39509</v>
      </c>
      <c r="AU132" s="16">
        <v>54012</v>
      </c>
      <c r="AV132" s="16">
        <v>50716</v>
      </c>
      <c r="AW132" s="16">
        <v>51757</v>
      </c>
      <c r="AX132" s="16">
        <v>50880</v>
      </c>
      <c r="AY132" s="16">
        <v>46985</v>
      </c>
      <c r="AZ132" s="16">
        <v>41952</v>
      </c>
      <c r="BA132" s="16">
        <v>35500</v>
      </c>
      <c r="BB132" s="16">
        <v>31306</v>
      </c>
      <c r="BC132" s="16">
        <v>24868</v>
      </c>
      <c r="BD132" s="16">
        <v>15855</v>
      </c>
      <c r="BE132" s="16">
        <v>9640</v>
      </c>
      <c r="BF132" s="16">
        <v>11864</v>
      </c>
      <c r="BG132" s="16">
        <v>10286</v>
      </c>
      <c r="BH132" s="16">
        <v>605837</v>
      </c>
      <c r="BI132" s="21">
        <v>2</v>
      </c>
      <c r="BJ132" s="21">
        <v>2</v>
      </c>
      <c r="BK132" s="21">
        <v>2</v>
      </c>
      <c r="BL132" s="21">
        <v>1</v>
      </c>
      <c r="BM132" s="21">
        <v>0</v>
      </c>
      <c r="BN132" s="16">
        <v>21354</v>
      </c>
      <c r="BO132" s="16">
        <v>11691</v>
      </c>
      <c r="BP132" s="16">
        <v>74814</v>
      </c>
      <c r="BQ132" s="16">
        <v>37621</v>
      </c>
      <c r="BR132" s="16">
        <v>25118</v>
      </c>
      <c r="BS132" s="16">
        <v>48399</v>
      </c>
      <c r="BT132" s="16">
        <v>148375</v>
      </c>
      <c r="BU132" s="16">
        <v>66762</v>
      </c>
      <c r="BV132" s="16">
        <v>160849</v>
      </c>
      <c r="BW132" s="16">
        <v>109532</v>
      </c>
      <c r="BX132" s="16">
        <v>126141</v>
      </c>
      <c r="BY132" s="16">
        <v>2718</v>
      </c>
      <c r="BZ132" s="16">
        <v>5272</v>
      </c>
      <c r="CA132" s="16">
        <v>16203</v>
      </c>
      <c r="CB132" s="16">
        <v>1033</v>
      </c>
      <c r="CC132" s="1">
        <v>23</v>
      </c>
      <c r="CD132" s="16">
        <v>9316</v>
      </c>
      <c r="CE132" s="16">
        <v>7762</v>
      </c>
      <c r="CF132" s="16">
        <v>3994</v>
      </c>
      <c r="CG132" s="16">
        <v>12063</v>
      </c>
      <c r="CH132" s="16">
        <v>1100</v>
      </c>
      <c r="CI132" s="1">
        <v>16</v>
      </c>
      <c r="CJ132" s="1">
        <v>85</v>
      </c>
      <c r="CK132" s="1">
        <v>25</v>
      </c>
      <c r="CL132" s="1">
        <v>56</v>
      </c>
      <c r="CM132" s="1">
        <v>88</v>
      </c>
      <c r="CN132" s="1">
        <v>157</v>
      </c>
      <c r="CO132" s="1">
        <v>734</v>
      </c>
      <c r="CP132" s="16">
        <v>601512</v>
      </c>
      <c r="CQ132" s="16">
        <v>229039</v>
      </c>
      <c r="CR132" s="16">
        <v>13305</v>
      </c>
      <c r="CS132" s="16">
        <v>3754</v>
      </c>
      <c r="CT132" s="16">
        <v>76265</v>
      </c>
      <c r="CU132" s="16">
        <v>142223</v>
      </c>
      <c r="CV132" s="1">
        <v>85</v>
      </c>
      <c r="CW132" s="1">
        <v>129</v>
      </c>
      <c r="CX132" s="16">
        <v>47498</v>
      </c>
      <c r="CY132" s="16">
        <v>1246</v>
      </c>
      <c r="CZ132" s="16">
        <v>2195</v>
      </c>
      <c r="DA132" s="16">
        <v>121169</v>
      </c>
      <c r="DB132" s="18">
        <v>19.3</v>
      </c>
      <c r="DC132" s="1" t="s">
        <v>134</v>
      </c>
    </row>
    <row r="133" spans="1:107" ht="12.75" x14ac:dyDescent="0.2">
      <c r="A133" s="1" t="s">
        <v>399</v>
      </c>
      <c r="B133" s="1" t="s">
        <v>400</v>
      </c>
      <c r="C133" s="1" t="s">
        <v>399</v>
      </c>
      <c r="D133" s="1" t="s">
        <v>413</v>
      </c>
      <c r="E133" s="1" t="s">
        <v>414</v>
      </c>
      <c r="F133" s="1" t="s">
        <v>413</v>
      </c>
      <c r="G133" s="1">
        <v>14</v>
      </c>
      <c r="H133" s="1">
        <v>221</v>
      </c>
      <c r="I133" s="1">
        <v>6</v>
      </c>
      <c r="J133" s="16">
        <v>479818</v>
      </c>
      <c r="K133" s="17">
        <v>0.69599999999999995</v>
      </c>
      <c r="L133" s="16">
        <v>145360</v>
      </c>
      <c r="M133" s="18">
        <v>3921.63</v>
      </c>
      <c r="N133" s="1">
        <v>122</v>
      </c>
      <c r="O133" s="17">
        <v>0.46400000000000002</v>
      </c>
      <c r="P133" s="16">
        <v>8235</v>
      </c>
      <c r="Q133" s="16">
        <f t="shared" si="0"/>
        <v>17162757.54556936</v>
      </c>
      <c r="R133" s="19">
        <v>0.23400000000000001</v>
      </c>
      <c r="S133" s="16" t="s">
        <v>2468</v>
      </c>
      <c r="T133" s="19">
        <v>0.33600000000000002</v>
      </c>
      <c r="U133" s="18" t="e">
        <f t="shared" si="1"/>
        <v>#VALUE!</v>
      </c>
      <c r="V133" s="16" t="str">
        <f>IF(N133&gt;'Clustering (Gov City)'!$C$4,'Clustering (Gov City)'!$B$3,IF(N133&gt;'Clustering (Gov City)'!$H$4,'Clustering (Gov City)'!$G$3,IF(N133&gt;'Clustering (Gov City)'!$M$4,'Clustering (Gov City)'!$L$3,'Clustering (Gov City)'!$Q$3)))</f>
        <v>SUPER LOW</v>
      </c>
      <c r="W133" s="16" t="str">
        <f>IF(Q133&gt;'Clustering (Gov City)'!$C$24,'Clustering (Gov City)'!$B$23,IF(Q133&gt;'Clustering (Gov City)'!$H$24,'Clustering (Gov City)'!$G$23,IF(Q133&gt;'Clustering (Gov City)'!$M$24,'Clustering (Gov City)'!$L$23,'Clustering (Gov City)'!$Q$23)))</f>
        <v>SUPER LOW</v>
      </c>
      <c r="X133" s="20">
        <v>0.46439999999999998</v>
      </c>
      <c r="Y133" s="16" t="s">
        <v>133</v>
      </c>
      <c r="Z133" s="16">
        <v>2270</v>
      </c>
      <c r="AA133" s="1">
        <v>210</v>
      </c>
      <c r="AB133" s="16">
        <v>365515</v>
      </c>
      <c r="AC133" s="16">
        <v>340884</v>
      </c>
      <c r="AD133" s="16">
        <v>458843</v>
      </c>
      <c r="AE133" s="16">
        <v>4338</v>
      </c>
      <c r="AF133" s="16">
        <v>3482</v>
      </c>
      <c r="AG133" s="16">
        <v>12860</v>
      </c>
      <c r="AH133" s="1">
        <v>153</v>
      </c>
      <c r="AI133" s="1">
        <v>0</v>
      </c>
      <c r="AJ133" s="1">
        <v>142</v>
      </c>
      <c r="AK133" s="16">
        <v>246099</v>
      </c>
      <c r="AL133" s="16">
        <v>233719</v>
      </c>
      <c r="AM133" s="16">
        <v>217503</v>
      </c>
      <c r="AN133" s="16">
        <v>241625</v>
      </c>
      <c r="AO133" s="16">
        <v>3105</v>
      </c>
      <c r="AP133" s="16">
        <v>17585</v>
      </c>
      <c r="AQ133" s="16">
        <v>36969</v>
      </c>
      <c r="AR133" s="16">
        <v>45209</v>
      </c>
      <c r="AS133" s="16">
        <v>44664</v>
      </c>
      <c r="AT133" s="16">
        <v>39965</v>
      </c>
      <c r="AU133" s="16">
        <v>39692</v>
      </c>
      <c r="AV133" s="16">
        <v>38288</v>
      </c>
      <c r="AW133" s="16">
        <v>39803</v>
      </c>
      <c r="AX133" s="16">
        <v>39555</v>
      </c>
      <c r="AY133" s="16">
        <v>35386</v>
      </c>
      <c r="AZ133" s="16">
        <v>29986</v>
      </c>
      <c r="BA133" s="16">
        <v>24249</v>
      </c>
      <c r="BB133" s="16">
        <v>21609</v>
      </c>
      <c r="BC133" s="16">
        <v>17135</v>
      </c>
      <c r="BD133" s="16">
        <v>10975</v>
      </c>
      <c r="BE133" s="16">
        <v>7175</v>
      </c>
      <c r="BF133" s="16">
        <v>9158</v>
      </c>
      <c r="BG133" s="16">
        <v>8283</v>
      </c>
      <c r="BH133" s="16">
        <v>455315</v>
      </c>
      <c r="BI133" s="21">
        <v>2</v>
      </c>
      <c r="BJ133" s="21">
        <v>2</v>
      </c>
      <c r="BK133" s="21">
        <v>2</v>
      </c>
      <c r="BL133" s="21">
        <v>1</v>
      </c>
      <c r="BM133" s="21">
        <v>0</v>
      </c>
      <c r="BN133" s="16">
        <v>16616</v>
      </c>
      <c r="BO133" s="16">
        <v>8556</v>
      </c>
      <c r="BP133" s="16">
        <v>54704</v>
      </c>
      <c r="BQ133" s="16">
        <v>26678</v>
      </c>
      <c r="BR133" s="16">
        <v>24414</v>
      </c>
      <c r="BS133" s="16">
        <v>40679</v>
      </c>
      <c r="BT133" s="16">
        <v>122855</v>
      </c>
      <c r="BU133" s="16">
        <v>56056</v>
      </c>
      <c r="BV133" s="16">
        <v>141643</v>
      </c>
      <c r="BW133" s="16">
        <v>80772</v>
      </c>
      <c r="BX133" s="16">
        <v>66384</v>
      </c>
      <c r="BY133" s="16">
        <v>1957</v>
      </c>
      <c r="BZ133" s="16">
        <v>2292</v>
      </c>
      <c r="CA133" s="16">
        <v>7458</v>
      </c>
      <c r="CB133" s="1">
        <v>379</v>
      </c>
      <c r="CC133" s="1">
        <v>22</v>
      </c>
      <c r="CD133" s="16">
        <v>4168</v>
      </c>
      <c r="CE133" s="16">
        <v>3706</v>
      </c>
      <c r="CF133" s="16">
        <v>1816</v>
      </c>
      <c r="CG133" s="16">
        <v>6263</v>
      </c>
      <c r="CH133" s="1">
        <v>279</v>
      </c>
      <c r="CI133" s="1">
        <v>15</v>
      </c>
      <c r="CJ133" s="1">
        <v>86</v>
      </c>
      <c r="CK133" s="1">
        <v>26</v>
      </c>
      <c r="CL133" s="1">
        <v>78</v>
      </c>
      <c r="CM133" s="1">
        <v>86</v>
      </c>
      <c r="CN133" s="1">
        <v>144</v>
      </c>
      <c r="CO133" s="1">
        <v>699</v>
      </c>
      <c r="CP133" s="16">
        <v>462452</v>
      </c>
      <c r="CQ133" s="16">
        <v>150365</v>
      </c>
      <c r="CR133" s="16">
        <v>6710</v>
      </c>
      <c r="CS133" s="16">
        <v>2247</v>
      </c>
      <c r="CT133" s="16">
        <v>42662</v>
      </c>
      <c r="CU133" s="16">
        <v>126365</v>
      </c>
      <c r="CV133" s="1">
        <v>49</v>
      </c>
      <c r="CW133" s="1">
        <v>126</v>
      </c>
      <c r="CX133" s="16">
        <v>62080</v>
      </c>
      <c r="CY133" s="1">
        <v>768</v>
      </c>
      <c r="CZ133" s="1">
        <v>438</v>
      </c>
      <c r="DA133" s="16">
        <v>88008</v>
      </c>
      <c r="DB133" s="18">
        <v>12.9</v>
      </c>
      <c r="DC133" s="1" t="s">
        <v>134</v>
      </c>
    </row>
    <row r="134" spans="1:107" ht="12.75" x14ac:dyDescent="0.2">
      <c r="A134" s="1" t="s">
        <v>399</v>
      </c>
      <c r="B134" s="1" t="s">
        <v>400</v>
      </c>
      <c r="C134" s="1" t="s">
        <v>399</v>
      </c>
      <c r="D134" s="1" t="s">
        <v>415</v>
      </c>
      <c r="E134" s="1" t="s">
        <v>416</v>
      </c>
      <c r="F134" s="1" t="s">
        <v>415</v>
      </c>
      <c r="G134" s="1">
        <v>15</v>
      </c>
      <c r="H134" s="1">
        <v>147</v>
      </c>
      <c r="I134" s="1">
        <v>4</v>
      </c>
      <c r="J134" s="16">
        <v>427927</v>
      </c>
      <c r="K134" s="17">
        <v>0.65600000000000003</v>
      </c>
      <c r="L134" s="16">
        <v>138479</v>
      </c>
      <c r="M134" s="18">
        <v>3466.32</v>
      </c>
      <c r="N134" s="1">
        <v>123</v>
      </c>
      <c r="O134" s="17">
        <v>0.46600000000000003</v>
      </c>
      <c r="P134" s="16">
        <v>13505</v>
      </c>
      <c r="Q134" s="16">
        <f t="shared" si="0"/>
        <v>31559121.065041468</v>
      </c>
      <c r="R134" s="19">
        <v>0.248</v>
      </c>
      <c r="S134" s="16" t="s">
        <v>2468</v>
      </c>
      <c r="T134" s="19">
        <v>0.6</v>
      </c>
      <c r="U134" s="18" t="e">
        <f t="shared" si="1"/>
        <v>#VALUE!</v>
      </c>
      <c r="V134" s="16" t="str">
        <f>IF(N134&gt;'Clustering (Gov City)'!$C$4,'Clustering (Gov City)'!$B$3,IF(N134&gt;'Clustering (Gov City)'!$H$4,'Clustering (Gov City)'!$G$3,IF(N134&gt;'Clustering (Gov City)'!$M$4,'Clustering (Gov City)'!$L$3,'Clustering (Gov City)'!$Q$3)))</f>
        <v>SUPER LOW</v>
      </c>
      <c r="W134" s="16" t="str">
        <f>IF(Q134&gt;'Clustering (Gov City)'!$C$24,'Clustering (Gov City)'!$B$23,IF(Q134&gt;'Clustering (Gov City)'!$H$24,'Clustering (Gov City)'!$G$23,IF(Q134&gt;'Clustering (Gov City)'!$M$24,'Clustering (Gov City)'!$L$23,'Clustering (Gov City)'!$Q$23)))</f>
        <v>LOW</v>
      </c>
      <c r="X134" s="20">
        <v>0.57379999999999998</v>
      </c>
      <c r="Y134" s="16" t="s">
        <v>151</v>
      </c>
      <c r="Z134" s="16">
        <v>2657</v>
      </c>
      <c r="AA134" s="1">
        <v>485</v>
      </c>
      <c r="AB134" s="16">
        <v>307296</v>
      </c>
      <c r="AC134" s="16">
        <v>305192</v>
      </c>
      <c r="AD134" s="16">
        <v>405486</v>
      </c>
      <c r="AE134" s="16">
        <v>7480</v>
      </c>
      <c r="AF134" s="16">
        <v>2642</v>
      </c>
      <c r="AG134" s="16">
        <v>11970</v>
      </c>
      <c r="AH134" s="1">
        <v>253</v>
      </c>
      <c r="AI134" s="1">
        <v>71</v>
      </c>
      <c r="AJ134" s="1">
        <v>25</v>
      </c>
      <c r="AK134" s="16">
        <v>221714</v>
      </c>
      <c r="AL134" s="16">
        <v>206213</v>
      </c>
      <c r="AM134" s="16">
        <v>195489</v>
      </c>
      <c r="AN134" s="16">
        <v>220506</v>
      </c>
      <c r="AO134" s="16">
        <v>2377</v>
      </c>
      <c r="AP134" s="16">
        <v>9555</v>
      </c>
      <c r="AQ134" s="16">
        <v>29395</v>
      </c>
      <c r="AR134" s="16">
        <v>41071</v>
      </c>
      <c r="AS134" s="16">
        <v>40934</v>
      </c>
      <c r="AT134" s="16">
        <v>36089</v>
      </c>
      <c r="AU134" s="16">
        <v>36547</v>
      </c>
      <c r="AV134" s="16">
        <v>35259</v>
      </c>
      <c r="AW134" s="16">
        <v>35824</v>
      </c>
      <c r="AX134" s="16">
        <v>35198</v>
      </c>
      <c r="AY134" s="16">
        <v>32427</v>
      </c>
      <c r="AZ134" s="16">
        <v>29537</v>
      </c>
      <c r="BA134" s="16">
        <v>23992</v>
      </c>
      <c r="BB134" s="16">
        <v>18238</v>
      </c>
      <c r="BC134" s="16">
        <v>13050</v>
      </c>
      <c r="BD134" s="16">
        <v>8345</v>
      </c>
      <c r="BE134" s="16">
        <v>5562</v>
      </c>
      <c r="BF134" s="16">
        <v>6459</v>
      </c>
      <c r="BG134" s="16">
        <v>6797</v>
      </c>
      <c r="BH134" s="16">
        <v>409527</v>
      </c>
      <c r="BI134" s="21">
        <v>2</v>
      </c>
      <c r="BJ134" s="21">
        <v>2</v>
      </c>
      <c r="BK134" s="21">
        <v>2</v>
      </c>
      <c r="BL134" s="21">
        <v>1</v>
      </c>
      <c r="BM134" s="21">
        <v>0</v>
      </c>
      <c r="BN134" s="16">
        <v>14152</v>
      </c>
      <c r="BO134" s="16">
        <v>7591</v>
      </c>
      <c r="BP134" s="16">
        <v>49595</v>
      </c>
      <c r="BQ134" s="16">
        <v>24667</v>
      </c>
      <c r="BR134" s="16">
        <v>22749</v>
      </c>
      <c r="BS134" s="16">
        <v>36717</v>
      </c>
      <c r="BT134" s="16">
        <v>109512</v>
      </c>
      <c r="BU134" s="16">
        <v>44431</v>
      </c>
      <c r="BV134" s="16">
        <v>126023</v>
      </c>
      <c r="BW134" s="16">
        <v>77088</v>
      </c>
      <c r="BX134" s="16">
        <v>60934</v>
      </c>
      <c r="BY134" s="16">
        <v>1448</v>
      </c>
      <c r="BZ134" s="16">
        <v>2356</v>
      </c>
      <c r="CA134" s="16">
        <v>5790</v>
      </c>
      <c r="CB134" s="1">
        <v>318</v>
      </c>
      <c r="CC134" s="1">
        <v>27</v>
      </c>
      <c r="CD134" s="16">
        <v>5630</v>
      </c>
      <c r="CE134" s="16">
        <v>2446</v>
      </c>
      <c r="CF134" s="16">
        <v>1036</v>
      </c>
      <c r="CG134" s="16">
        <v>4316</v>
      </c>
      <c r="CH134" s="1">
        <v>229</v>
      </c>
      <c r="CI134" s="1">
        <v>26</v>
      </c>
      <c r="CJ134" s="1">
        <v>133</v>
      </c>
      <c r="CK134" s="1">
        <v>30</v>
      </c>
      <c r="CL134" s="1">
        <v>105</v>
      </c>
      <c r="CM134" s="1">
        <v>133</v>
      </c>
      <c r="CN134" s="1">
        <v>237</v>
      </c>
      <c r="CO134" s="16">
        <v>1002</v>
      </c>
      <c r="CP134" s="16">
        <v>412604</v>
      </c>
      <c r="CQ134" s="16">
        <v>155187</v>
      </c>
      <c r="CR134" s="16">
        <v>4019</v>
      </c>
      <c r="CS134" s="16">
        <v>1914</v>
      </c>
      <c r="CT134" s="16">
        <v>64690</v>
      </c>
      <c r="CU134" s="16">
        <v>79045</v>
      </c>
      <c r="CV134" s="16">
        <v>6634</v>
      </c>
      <c r="CW134" s="1">
        <v>110</v>
      </c>
      <c r="CX134" s="16">
        <v>31144</v>
      </c>
      <c r="CY134" s="1">
        <v>697</v>
      </c>
      <c r="CZ134" s="1">
        <v>242</v>
      </c>
      <c r="DA134" s="16">
        <v>84245</v>
      </c>
      <c r="DB134" s="18">
        <v>9.33</v>
      </c>
      <c r="DC134" s="1" t="s">
        <v>134</v>
      </c>
    </row>
    <row r="135" spans="1:107" ht="12.75" x14ac:dyDescent="0.2">
      <c r="A135" s="1" t="s">
        <v>399</v>
      </c>
      <c r="B135" s="1" t="s">
        <v>400</v>
      </c>
      <c r="C135" s="1" t="s">
        <v>399</v>
      </c>
      <c r="D135" s="1" t="s">
        <v>417</v>
      </c>
      <c r="E135" s="1" t="s">
        <v>418</v>
      </c>
      <c r="F135" s="1" t="s">
        <v>417</v>
      </c>
      <c r="G135" s="1">
        <v>11</v>
      </c>
      <c r="H135" s="1">
        <v>144</v>
      </c>
      <c r="I135" s="1">
        <v>0</v>
      </c>
      <c r="J135" s="16">
        <v>477165</v>
      </c>
      <c r="K135" s="17">
        <v>0.69399999999999995</v>
      </c>
      <c r="L135" s="16">
        <v>147858</v>
      </c>
      <c r="M135" s="18">
        <v>2243.5100000000002</v>
      </c>
      <c r="N135" s="1">
        <v>213</v>
      </c>
      <c r="O135" s="17">
        <v>0.56599999999999995</v>
      </c>
      <c r="P135" s="16">
        <v>9843</v>
      </c>
      <c r="Q135" s="16">
        <f t="shared" si="0"/>
        <v>20628084.624815315</v>
      </c>
      <c r="R135" s="19">
        <v>0.14599999999999999</v>
      </c>
      <c r="S135" s="16" t="s">
        <v>2468</v>
      </c>
      <c r="T135" s="19">
        <v>0.17</v>
      </c>
      <c r="U135" s="18" t="e">
        <f t="shared" si="1"/>
        <v>#VALUE!</v>
      </c>
      <c r="V135" s="16" t="str">
        <f>IF(N135&gt;'Clustering (Gov City)'!$C$4,'Clustering (Gov City)'!$B$3,IF(N135&gt;'Clustering (Gov City)'!$H$4,'Clustering (Gov City)'!$G$3,IF(N135&gt;'Clustering (Gov City)'!$M$4,'Clustering (Gov City)'!$L$3,'Clustering (Gov City)'!$Q$3)))</f>
        <v>LOW</v>
      </c>
      <c r="W135" s="16" t="str">
        <f>IF(Q135&gt;'Clustering (Gov City)'!$C$24,'Clustering (Gov City)'!$B$23,IF(Q135&gt;'Clustering (Gov City)'!$H$24,'Clustering (Gov City)'!$G$23,IF(Q135&gt;'Clustering (Gov City)'!$M$24,'Clustering (Gov City)'!$L$23,'Clustering (Gov City)'!$Q$23)))</f>
        <v>SUPER LOW</v>
      </c>
      <c r="X135" s="20">
        <v>0.41980000000000001</v>
      </c>
      <c r="Y135" s="16" t="s">
        <v>133</v>
      </c>
      <c r="Z135" s="16">
        <v>2322</v>
      </c>
      <c r="AA135" s="1">
        <v>163</v>
      </c>
      <c r="AB135" s="16">
        <v>351039</v>
      </c>
      <c r="AC135" s="16">
        <v>340715</v>
      </c>
      <c r="AD135" s="16">
        <v>469076</v>
      </c>
      <c r="AE135" s="16">
        <v>3786</v>
      </c>
      <c r="AF135" s="16">
        <v>2433</v>
      </c>
      <c r="AG135" s="1">
        <v>354</v>
      </c>
      <c r="AH135" s="16">
        <v>1491</v>
      </c>
      <c r="AI135" s="1">
        <v>2</v>
      </c>
      <c r="AJ135" s="1">
        <v>23</v>
      </c>
      <c r="AK135" s="16">
        <v>245709</v>
      </c>
      <c r="AL135" s="16">
        <v>231456</v>
      </c>
      <c r="AM135" s="16">
        <v>221876</v>
      </c>
      <c r="AN135" s="16">
        <v>235314</v>
      </c>
      <c r="AO135" s="16">
        <v>4578</v>
      </c>
      <c r="AP135" s="16">
        <v>15397</v>
      </c>
      <c r="AQ135" s="16">
        <v>36405</v>
      </c>
      <c r="AR135" s="16">
        <v>44255</v>
      </c>
      <c r="AS135" s="16">
        <v>43694</v>
      </c>
      <c r="AT135" s="16">
        <v>38644</v>
      </c>
      <c r="AU135" s="16">
        <v>40091</v>
      </c>
      <c r="AV135" s="16">
        <v>36191</v>
      </c>
      <c r="AW135" s="16">
        <v>35624</v>
      </c>
      <c r="AX135" s="16">
        <v>39023</v>
      </c>
      <c r="AY135" s="16">
        <v>36126</v>
      </c>
      <c r="AZ135" s="16">
        <v>31307</v>
      </c>
      <c r="BA135" s="16">
        <v>25535</v>
      </c>
      <c r="BB135" s="16">
        <v>21850</v>
      </c>
      <c r="BC135" s="16">
        <v>17977</v>
      </c>
      <c r="BD135" s="16">
        <v>12114</v>
      </c>
      <c r="BE135" s="16">
        <v>7909</v>
      </c>
      <c r="BF135" s="16">
        <v>10420</v>
      </c>
      <c r="BG135" s="16">
        <v>8069</v>
      </c>
      <c r="BH135" s="16">
        <v>453207</v>
      </c>
      <c r="BI135" s="21">
        <v>2</v>
      </c>
      <c r="BJ135" s="21">
        <v>2</v>
      </c>
      <c r="BK135" s="21">
        <v>2</v>
      </c>
      <c r="BL135" s="21">
        <v>1</v>
      </c>
      <c r="BM135" s="21">
        <v>0</v>
      </c>
      <c r="BN135" s="16">
        <v>16488</v>
      </c>
      <c r="BO135" s="16">
        <v>8338</v>
      </c>
      <c r="BP135" s="16">
        <v>53647</v>
      </c>
      <c r="BQ135" s="16">
        <v>25773</v>
      </c>
      <c r="BR135" s="16">
        <v>23470</v>
      </c>
      <c r="BS135" s="16">
        <v>40438</v>
      </c>
      <c r="BT135" s="16">
        <v>129829</v>
      </c>
      <c r="BU135" s="16">
        <v>52908</v>
      </c>
      <c r="BV135" s="16">
        <v>122296</v>
      </c>
      <c r="BW135" s="16">
        <v>85941</v>
      </c>
      <c r="BX135" s="16">
        <v>73504</v>
      </c>
      <c r="BY135" s="16">
        <v>2506</v>
      </c>
      <c r="BZ135" s="16">
        <v>2742</v>
      </c>
      <c r="CA135" s="16">
        <v>7024</v>
      </c>
      <c r="CB135" s="1">
        <v>387</v>
      </c>
      <c r="CC135" s="1">
        <v>28</v>
      </c>
      <c r="CD135" s="16">
        <v>5340</v>
      </c>
      <c r="CE135" s="16">
        <v>5569</v>
      </c>
      <c r="CF135" s="16">
        <v>2511</v>
      </c>
      <c r="CG135" s="16">
        <v>8455</v>
      </c>
      <c r="CH135" s="1">
        <v>118</v>
      </c>
      <c r="CI135" s="1">
        <v>15</v>
      </c>
      <c r="CJ135" s="1">
        <v>112</v>
      </c>
      <c r="CK135" s="1">
        <v>19</v>
      </c>
      <c r="CL135" s="1">
        <v>124</v>
      </c>
      <c r="CM135" s="1">
        <v>47</v>
      </c>
      <c r="CN135" s="1">
        <v>208</v>
      </c>
      <c r="CO135" s="1">
        <v>402</v>
      </c>
      <c r="CP135" s="16">
        <v>454245</v>
      </c>
      <c r="CQ135" s="16">
        <v>181843</v>
      </c>
      <c r="CR135" s="16">
        <v>7156</v>
      </c>
      <c r="CS135" s="16">
        <v>1573</v>
      </c>
      <c r="CT135" s="16">
        <v>61687</v>
      </c>
      <c r="CU135" s="16">
        <v>79410</v>
      </c>
      <c r="CV135" s="16">
        <v>1656</v>
      </c>
      <c r="CW135" s="1">
        <v>148</v>
      </c>
      <c r="CX135" s="16">
        <v>32907</v>
      </c>
      <c r="CY135" s="1">
        <v>622</v>
      </c>
      <c r="CZ135" s="1">
        <v>882</v>
      </c>
      <c r="DA135" s="16">
        <v>109281</v>
      </c>
      <c r="DB135" s="18">
        <v>14.76</v>
      </c>
      <c r="DC135" s="1" t="s">
        <v>134</v>
      </c>
    </row>
    <row r="136" spans="1:107" ht="12.75" x14ac:dyDescent="0.2">
      <c r="A136" s="1" t="s">
        <v>399</v>
      </c>
      <c r="B136" s="1" t="s">
        <v>400</v>
      </c>
      <c r="C136" s="1" t="s">
        <v>399</v>
      </c>
      <c r="D136" s="1" t="s">
        <v>419</v>
      </c>
      <c r="E136" s="1" t="s">
        <v>420</v>
      </c>
      <c r="F136" s="1" t="s">
        <v>419</v>
      </c>
      <c r="G136" s="1">
        <v>9</v>
      </c>
      <c r="H136" s="1">
        <v>126</v>
      </c>
      <c r="I136" s="1">
        <v>5</v>
      </c>
      <c r="J136" s="16">
        <v>410864</v>
      </c>
      <c r="K136" s="17">
        <v>0.63600000000000001</v>
      </c>
      <c r="L136" s="16">
        <v>129118</v>
      </c>
      <c r="M136" s="1">
        <v>625</v>
      </c>
      <c r="N136" s="1">
        <v>657</v>
      </c>
      <c r="O136" s="17">
        <v>0.69</v>
      </c>
      <c r="P136" s="16">
        <v>6677</v>
      </c>
      <c r="Q136" s="16">
        <f t="shared" si="0"/>
        <v>16251119.591884417</v>
      </c>
      <c r="R136" s="19">
        <v>0.17599999999999999</v>
      </c>
      <c r="S136" s="16" t="s">
        <v>2468</v>
      </c>
      <c r="T136" s="19">
        <v>0.53200000000000003</v>
      </c>
      <c r="U136" s="18" t="e">
        <f t="shared" si="1"/>
        <v>#VALUE!</v>
      </c>
      <c r="V136" s="16" t="str">
        <f>IF(N136&gt;'Clustering (Gov City)'!$C$4,'Clustering (Gov City)'!$B$3,IF(N136&gt;'Clustering (Gov City)'!$H$4,'Clustering (Gov City)'!$G$3,IF(N136&gt;'Clustering (Gov City)'!$M$4,'Clustering (Gov City)'!$L$3,'Clustering (Gov City)'!$Q$3)))</f>
        <v>LOW</v>
      </c>
      <c r="W136" s="16" t="str">
        <f>IF(Q136&gt;'Clustering (Gov City)'!$C$24,'Clustering (Gov City)'!$B$23,IF(Q136&gt;'Clustering (Gov City)'!$H$24,'Clustering (Gov City)'!$G$23,IF(Q136&gt;'Clustering (Gov City)'!$M$24,'Clustering (Gov City)'!$L$23,'Clustering (Gov City)'!$Q$23)))</f>
        <v>SUPER LOW</v>
      </c>
      <c r="X136" s="20">
        <v>0.60540000000000005</v>
      </c>
      <c r="Y136" s="16" t="s">
        <v>151</v>
      </c>
      <c r="Z136" s="16">
        <v>1917</v>
      </c>
      <c r="AA136" s="1">
        <v>282</v>
      </c>
      <c r="AB136" s="16">
        <v>331081</v>
      </c>
      <c r="AC136" s="16">
        <v>300447</v>
      </c>
      <c r="AD136" s="16">
        <v>396709</v>
      </c>
      <c r="AE136" s="16">
        <v>3231</v>
      </c>
      <c r="AF136" s="16">
        <v>7949</v>
      </c>
      <c r="AG136" s="16">
        <v>2274</v>
      </c>
      <c r="AH136" s="1">
        <v>540</v>
      </c>
      <c r="AI136" s="1">
        <v>7</v>
      </c>
      <c r="AJ136" s="1">
        <v>154</v>
      </c>
      <c r="AK136" s="16">
        <v>210992</v>
      </c>
      <c r="AL136" s="16">
        <v>199872</v>
      </c>
      <c r="AM136" s="16">
        <v>185748</v>
      </c>
      <c r="AN136" s="16">
        <v>206941</v>
      </c>
      <c r="AO136" s="16">
        <v>3908</v>
      </c>
      <c r="AP136" s="16">
        <v>14267</v>
      </c>
      <c r="AQ136" s="16">
        <v>27829</v>
      </c>
      <c r="AR136" s="16">
        <v>36714</v>
      </c>
      <c r="AS136" s="16">
        <v>36164</v>
      </c>
      <c r="AT136" s="16">
        <v>30418</v>
      </c>
      <c r="AU136" s="16">
        <v>35292</v>
      </c>
      <c r="AV136" s="16">
        <v>32086</v>
      </c>
      <c r="AW136" s="16">
        <v>31048</v>
      </c>
      <c r="AX136" s="16">
        <v>32777</v>
      </c>
      <c r="AY136" s="16">
        <v>31139</v>
      </c>
      <c r="AZ136" s="16">
        <v>28740</v>
      </c>
      <c r="BA136" s="16">
        <v>24253</v>
      </c>
      <c r="BB136" s="16">
        <v>21066</v>
      </c>
      <c r="BC136" s="16">
        <v>16245</v>
      </c>
      <c r="BD136" s="16">
        <v>10930</v>
      </c>
      <c r="BE136" s="16">
        <v>7167</v>
      </c>
      <c r="BF136" s="16">
        <v>8996</v>
      </c>
      <c r="BG136" s="16">
        <v>6473</v>
      </c>
      <c r="BH136" s="16">
        <v>392414</v>
      </c>
      <c r="BI136" s="21">
        <v>2</v>
      </c>
      <c r="BJ136" s="21">
        <v>2</v>
      </c>
      <c r="BK136" s="21">
        <v>2</v>
      </c>
      <c r="BL136" s="21">
        <v>1</v>
      </c>
      <c r="BM136" s="21">
        <v>0</v>
      </c>
      <c r="BN136" s="16">
        <v>12721</v>
      </c>
      <c r="BO136" s="16">
        <v>6671</v>
      </c>
      <c r="BP136" s="16">
        <v>44670</v>
      </c>
      <c r="BQ136" s="16">
        <v>21270</v>
      </c>
      <c r="BR136" s="16">
        <v>19381</v>
      </c>
      <c r="BS136" s="16">
        <v>33090</v>
      </c>
      <c r="BT136" s="16">
        <v>77003</v>
      </c>
      <c r="BU136" s="16">
        <v>49783</v>
      </c>
      <c r="BV136" s="16">
        <v>107219</v>
      </c>
      <c r="BW136" s="16">
        <v>81443</v>
      </c>
      <c r="BX136" s="16">
        <v>76532</v>
      </c>
      <c r="BY136" s="16">
        <v>2588</v>
      </c>
      <c r="BZ136" s="16">
        <v>4237</v>
      </c>
      <c r="CA136" s="16">
        <v>11403</v>
      </c>
      <c r="CB136" s="1">
        <v>614</v>
      </c>
      <c r="CC136" s="1">
        <v>42</v>
      </c>
      <c r="CD136" s="16">
        <v>4367</v>
      </c>
      <c r="CE136" s="16">
        <v>4830</v>
      </c>
      <c r="CF136" s="16">
        <v>1920</v>
      </c>
      <c r="CG136" s="16">
        <v>8473</v>
      </c>
      <c r="CH136" s="1">
        <v>103</v>
      </c>
      <c r="CI136" s="1">
        <v>12</v>
      </c>
      <c r="CJ136" s="1">
        <v>122</v>
      </c>
      <c r="CK136" s="1">
        <v>16</v>
      </c>
      <c r="CL136" s="1">
        <v>91</v>
      </c>
      <c r="CM136" s="1">
        <v>52</v>
      </c>
      <c r="CN136" s="1">
        <v>125</v>
      </c>
      <c r="CO136" s="1">
        <v>267</v>
      </c>
      <c r="CP136" s="16">
        <v>390486</v>
      </c>
      <c r="CQ136" s="16">
        <v>106528</v>
      </c>
      <c r="CR136" s="16">
        <v>6127</v>
      </c>
      <c r="CS136" s="16">
        <v>1750</v>
      </c>
      <c r="CT136" s="16">
        <v>74917</v>
      </c>
      <c r="CU136" s="16">
        <v>56589</v>
      </c>
      <c r="CV136" s="1">
        <v>96</v>
      </c>
      <c r="CW136" s="1">
        <v>225</v>
      </c>
      <c r="CX136" s="16">
        <v>67458</v>
      </c>
      <c r="CY136" s="1">
        <v>947</v>
      </c>
      <c r="CZ136" s="16">
        <v>2507</v>
      </c>
      <c r="DA136" s="16">
        <v>93720</v>
      </c>
      <c r="DB136" s="18">
        <v>9.9700000000000006</v>
      </c>
      <c r="DC136" s="1" t="s">
        <v>134</v>
      </c>
    </row>
    <row r="137" spans="1:107" ht="12.75" x14ac:dyDescent="0.2">
      <c r="A137" s="1" t="s">
        <v>399</v>
      </c>
      <c r="B137" s="1" t="s">
        <v>400</v>
      </c>
      <c r="C137" s="1" t="s">
        <v>399</v>
      </c>
      <c r="D137" s="1" t="s">
        <v>421</v>
      </c>
      <c r="E137" s="1" t="s">
        <v>422</v>
      </c>
      <c r="F137" s="1" t="s">
        <v>421</v>
      </c>
      <c r="G137" s="1">
        <v>7</v>
      </c>
      <c r="H137" s="1">
        <v>105</v>
      </c>
      <c r="I137" s="1">
        <v>0</v>
      </c>
      <c r="J137" s="16">
        <v>231532</v>
      </c>
      <c r="K137" s="17">
        <v>0.40600000000000003</v>
      </c>
      <c r="L137" s="16">
        <v>74944</v>
      </c>
      <c r="M137" s="18">
        <v>2184</v>
      </c>
      <c r="N137" s="1">
        <v>106</v>
      </c>
      <c r="O137" s="17">
        <v>0.432</v>
      </c>
      <c r="P137" s="16">
        <v>6008</v>
      </c>
      <c r="Q137" s="16">
        <f t="shared" si="0"/>
        <v>25948896.912737764</v>
      </c>
      <c r="R137" s="19">
        <v>0.32600000000000001</v>
      </c>
      <c r="S137" s="16" t="s">
        <v>2468</v>
      </c>
      <c r="T137" s="19">
        <v>0.182</v>
      </c>
      <c r="U137" s="18" t="e">
        <f t="shared" si="1"/>
        <v>#VALUE!</v>
      </c>
      <c r="V137" s="16" t="str">
        <f>IF(N137&gt;'Clustering (Gov City)'!$C$4,'Clustering (Gov City)'!$B$3,IF(N137&gt;'Clustering (Gov City)'!$H$4,'Clustering (Gov City)'!$G$3,IF(N137&gt;'Clustering (Gov City)'!$M$4,'Clustering (Gov City)'!$L$3,'Clustering (Gov City)'!$Q$3)))</f>
        <v>SUPER LOW</v>
      </c>
      <c r="W137" s="16" t="str">
        <f>IF(Q137&gt;'Clustering (Gov City)'!$C$24,'Clustering (Gov City)'!$B$23,IF(Q137&gt;'Clustering (Gov City)'!$H$24,'Clustering (Gov City)'!$G$23,IF(Q137&gt;'Clustering (Gov City)'!$M$24,'Clustering (Gov City)'!$L$23,'Clustering (Gov City)'!$Q$23)))</f>
        <v>LOW</v>
      </c>
      <c r="X137" s="20">
        <v>0.313</v>
      </c>
      <c r="Y137" s="16" t="s">
        <v>133</v>
      </c>
      <c r="Z137" s="16">
        <v>1297</v>
      </c>
      <c r="AA137" s="1">
        <v>413</v>
      </c>
      <c r="AB137" s="16">
        <v>152577</v>
      </c>
      <c r="AC137" s="16">
        <v>166953</v>
      </c>
      <c r="AD137" s="16">
        <v>222781</v>
      </c>
      <c r="AE137" s="16">
        <v>2926</v>
      </c>
      <c r="AF137" s="1">
        <v>778</v>
      </c>
      <c r="AG137" s="16">
        <v>4850</v>
      </c>
      <c r="AH137" s="1">
        <v>185</v>
      </c>
      <c r="AI137" s="1">
        <v>0</v>
      </c>
      <c r="AJ137" s="1">
        <v>12</v>
      </c>
      <c r="AK137" s="16">
        <v>119504</v>
      </c>
      <c r="AL137" s="16">
        <v>112028</v>
      </c>
      <c r="AM137" s="16">
        <v>102618</v>
      </c>
      <c r="AN137" s="16">
        <v>120917</v>
      </c>
      <c r="AO137" s="16">
        <v>2007</v>
      </c>
      <c r="AP137" s="16">
        <v>5990</v>
      </c>
      <c r="AQ137" s="16">
        <v>16469</v>
      </c>
      <c r="AR137" s="16">
        <v>21746</v>
      </c>
      <c r="AS137" s="16">
        <v>21068</v>
      </c>
      <c r="AT137" s="16">
        <v>18249</v>
      </c>
      <c r="AU137" s="16">
        <v>19666</v>
      </c>
      <c r="AV137" s="16">
        <v>21891</v>
      </c>
      <c r="AW137" s="16">
        <v>20893</v>
      </c>
      <c r="AX137" s="16">
        <v>19529</v>
      </c>
      <c r="AY137" s="16">
        <v>16967</v>
      </c>
      <c r="AZ137" s="16">
        <v>13938</v>
      </c>
      <c r="BA137" s="16">
        <v>11294</v>
      </c>
      <c r="BB137" s="16">
        <v>9865</v>
      </c>
      <c r="BC137" s="16">
        <v>7426</v>
      </c>
      <c r="BD137" s="16">
        <v>5008</v>
      </c>
      <c r="BE137" s="16">
        <v>3476</v>
      </c>
      <c r="BF137" s="16">
        <v>4047</v>
      </c>
      <c r="BG137" s="16">
        <v>3805</v>
      </c>
      <c r="BH137" s="16">
        <v>220799</v>
      </c>
      <c r="BI137" s="21">
        <v>2</v>
      </c>
      <c r="BJ137" s="21">
        <v>2</v>
      </c>
      <c r="BK137" s="21">
        <v>2</v>
      </c>
      <c r="BL137" s="21">
        <v>1</v>
      </c>
      <c r="BM137" s="21">
        <v>0</v>
      </c>
      <c r="BN137" s="16">
        <v>7651</v>
      </c>
      <c r="BO137" s="16">
        <v>3953</v>
      </c>
      <c r="BP137" s="16">
        <v>26259</v>
      </c>
      <c r="BQ137" s="16">
        <v>12645</v>
      </c>
      <c r="BR137" s="16">
        <v>11094</v>
      </c>
      <c r="BS137" s="16">
        <v>19143</v>
      </c>
      <c r="BT137" s="16">
        <v>62965</v>
      </c>
      <c r="BU137" s="16">
        <v>17903</v>
      </c>
      <c r="BV137" s="16">
        <v>82922</v>
      </c>
      <c r="BW137" s="16">
        <v>40402</v>
      </c>
      <c r="BX137" s="16">
        <v>22528</v>
      </c>
      <c r="BY137" s="1">
        <v>622</v>
      </c>
      <c r="BZ137" s="16">
        <v>1187</v>
      </c>
      <c r="CA137" s="16">
        <v>2895</v>
      </c>
      <c r="CB137" s="1">
        <v>92</v>
      </c>
      <c r="CC137" s="1">
        <v>16</v>
      </c>
      <c r="CD137" s="1">
        <v>737</v>
      </c>
      <c r="CE137" s="1">
        <v>578</v>
      </c>
      <c r="CF137" s="1">
        <v>221</v>
      </c>
      <c r="CG137" s="1">
        <v>879</v>
      </c>
      <c r="CH137" s="1">
        <v>220</v>
      </c>
      <c r="CI137" s="1">
        <v>3</v>
      </c>
      <c r="CJ137" s="1">
        <v>27</v>
      </c>
      <c r="CK137" s="1">
        <v>5</v>
      </c>
      <c r="CL137" s="1">
        <v>17</v>
      </c>
      <c r="CM137" s="1">
        <v>184</v>
      </c>
      <c r="CN137" s="1">
        <v>56</v>
      </c>
      <c r="CO137" s="1">
        <v>259</v>
      </c>
      <c r="CP137" s="16">
        <v>228346</v>
      </c>
      <c r="CQ137" s="16">
        <v>77179</v>
      </c>
      <c r="CR137" s="16">
        <v>1846</v>
      </c>
      <c r="CS137" s="1">
        <v>853</v>
      </c>
      <c r="CT137" s="16">
        <v>27076</v>
      </c>
      <c r="CU137" s="16">
        <v>68815</v>
      </c>
      <c r="CV137" s="1">
        <v>603</v>
      </c>
      <c r="CW137" s="1">
        <v>46</v>
      </c>
      <c r="CX137" s="16">
        <v>20300</v>
      </c>
      <c r="CY137" s="1">
        <v>284</v>
      </c>
      <c r="CZ137" s="1">
        <v>65</v>
      </c>
      <c r="DA137" s="16">
        <v>34465</v>
      </c>
      <c r="DB137" s="18">
        <v>7.33</v>
      </c>
      <c r="DC137" s="1" t="s">
        <v>134</v>
      </c>
    </row>
    <row r="138" spans="1:107" ht="12.75" x14ac:dyDescent="0.2">
      <c r="A138" s="1" t="s">
        <v>399</v>
      </c>
      <c r="B138" s="1" t="s">
        <v>400</v>
      </c>
      <c r="C138" s="1" t="s">
        <v>399</v>
      </c>
      <c r="D138" s="1" t="s">
        <v>423</v>
      </c>
      <c r="E138" s="1" t="s">
        <v>424</v>
      </c>
      <c r="F138" s="1" t="s">
        <v>423</v>
      </c>
      <c r="G138" s="1">
        <v>9</v>
      </c>
      <c r="H138" s="1">
        <v>93</v>
      </c>
      <c r="I138" s="1">
        <v>3</v>
      </c>
      <c r="J138" s="16">
        <v>290020</v>
      </c>
      <c r="K138" s="17">
        <v>0.50600000000000001</v>
      </c>
      <c r="L138" s="16">
        <v>102010</v>
      </c>
      <c r="M138" s="18">
        <v>1201</v>
      </c>
      <c r="N138" s="1">
        <v>241</v>
      </c>
      <c r="O138" s="17">
        <v>0.58599999999999997</v>
      </c>
      <c r="P138" s="16">
        <v>6713</v>
      </c>
      <c r="Q138" s="16">
        <f t="shared" si="0"/>
        <v>23146679.539342117</v>
      </c>
      <c r="R138" s="19">
        <v>0.39200000000000002</v>
      </c>
      <c r="S138" s="16" t="s">
        <v>2468</v>
      </c>
      <c r="T138" s="19">
        <v>0.23200000000000001</v>
      </c>
      <c r="U138" s="18" t="e">
        <f t="shared" si="1"/>
        <v>#VALUE!</v>
      </c>
      <c r="V138" s="16" t="str">
        <f>IF(N138&gt;'Clustering (Gov City)'!$C$4,'Clustering (Gov City)'!$B$3,IF(N138&gt;'Clustering (Gov City)'!$H$4,'Clustering (Gov City)'!$G$3,IF(N138&gt;'Clustering (Gov City)'!$M$4,'Clustering (Gov City)'!$L$3,'Clustering (Gov City)'!$Q$3)))</f>
        <v>LOW</v>
      </c>
      <c r="W138" s="16" t="str">
        <f>IF(Q138&gt;'Clustering (Gov City)'!$C$24,'Clustering (Gov City)'!$B$23,IF(Q138&gt;'Clustering (Gov City)'!$H$24,'Clustering (Gov City)'!$G$23,IF(Q138&gt;'Clustering (Gov City)'!$M$24,'Clustering (Gov City)'!$L$23,'Clustering (Gov City)'!$Q$23)))</f>
        <v>LOW</v>
      </c>
      <c r="X138" s="20">
        <v>0.40670000000000001</v>
      </c>
      <c r="Y138" s="16" t="s">
        <v>133</v>
      </c>
      <c r="Z138" s="16">
        <v>1359</v>
      </c>
      <c r="AA138" s="1">
        <v>324</v>
      </c>
      <c r="AB138" s="16">
        <v>230904</v>
      </c>
      <c r="AC138" s="16">
        <v>209678</v>
      </c>
      <c r="AD138" s="16">
        <v>276559</v>
      </c>
      <c r="AE138" s="16">
        <v>6825</v>
      </c>
      <c r="AF138" s="16">
        <v>2230</v>
      </c>
      <c r="AG138" s="16">
        <v>4049</v>
      </c>
      <c r="AH138" s="1">
        <v>328</v>
      </c>
      <c r="AI138" s="1">
        <v>0</v>
      </c>
      <c r="AJ138" s="1">
        <v>29</v>
      </c>
      <c r="AK138" s="16">
        <v>148287</v>
      </c>
      <c r="AL138" s="16">
        <v>141733</v>
      </c>
      <c r="AM138" s="16">
        <v>117433</v>
      </c>
      <c r="AN138" s="16">
        <v>160621</v>
      </c>
      <c r="AO138" s="16">
        <v>2067</v>
      </c>
      <c r="AP138" s="16">
        <v>9899</v>
      </c>
      <c r="AQ138" s="16">
        <v>20809</v>
      </c>
      <c r="AR138" s="16">
        <v>27002</v>
      </c>
      <c r="AS138" s="16">
        <v>26018</v>
      </c>
      <c r="AT138" s="16">
        <v>14889</v>
      </c>
      <c r="AU138" s="16">
        <v>23201</v>
      </c>
      <c r="AV138" s="16">
        <v>24738</v>
      </c>
      <c r="AW138" s="16">
        <v>25038</v>
      </c>
      <c r="AX138" s="16">
        <v>24820</v>
      </c>
      <c r="AY138" s="16">
        <v>22181</v>
      </c>
      <c r="AZ138" s="16">
        <v>19874</v>
      </c>
      <c r="BA138" s="16">
        <v>16668</v>
      </c>
      <c r="BB138" s="16">
        <v>14916</v>
      </c>
      <c r="BC138" s="16">
        <v>11039</v>
      </c>
      <c r="BD138" s="16">
        <v>7369</v>
      </c>
      <c r="BE138" s="16">
        <v>4661</v>
      </c>
      <c r="BF138" s="16">
        <v>6797</v>
      </c>
      <c r="BG138" s="16">
        <v>4875</v>
      </c>
      <c r="BH138" s="16">
        <v>276529</v>
      </c>
      <c r="BI138" s="21">
        <v>2</v>
      </c>
      <c r="BJ138" s="21">
        <v>2</v>
      </c>
      <c r="BK138" s="21">
        <v>2</v>
      </c>
      <c r="BL138" s="21">
        <v>1</v>
      </c>
      <c r="BM138" s="21">
        <v>0</v>
      </c>
      <c r="BN138" s="16">
        <v>9755</v>
      </c>
      <c r="BO138" s="16">
        <v>4972</v>
      </c>
      <c r="BP138" s="16">
        <v>32479</v>
      </c>
      <c r="BQ138" s="16">
        <v>15626</v>
      </c>
      <c r="BR138" s="16">
        <v>9428</v>
      </c>
      <c r="BS138" s="16">
        <v>19860</v>
      </c>
      <c r="BT138" s="16">
        <v>63657</v>
      </c>
      <c r="BU138" s="16">
        <v>25702</v>
      </c>
      <c r="BV138" s="16">
        <v>93103</v>
      </c>
      <c r="BW138" s="16">
        <v>54281</v>
      </c>
      <c r="BX138" s="16">
        <v>44408</v>
      </c>
      <c r="BY138" s="1">
        <v>871</v>
      </c>
      <c r="BZ138" s="16">
        <v>1929</v>
      </c>
      <c r="CA138" s="16">
        <v>5793</v>
      </c>
      <c r="CB138" s="1">
        <v>265</v>
      </c>
      <c r="CC138" s="1">
        <v>11</v>
      </c>
      <c r="CD138" s="16">
        <v>4902</v>
      </c>
      <c r="CE138" s="16">
        <v>4411</v>
      </c>
      <c r="CF138" s="16">
        <v>1875</v>
      </c>
      <c r="CG138" s="16">
        <v>7349</v>
      </c>
      <c r="CH138" s="1">
        <v>183</v>
      </c>
      <c r="CI138" s="1">
        <v>10</v>
      </c>
      <c r="CJ138" s="1">
        <v>140</v>
      </c>
      <c r="CK138" s="1">
        <v>10</v>
      </c>
      <c r="CL138" s="1">
        <v>78</v>
      </c>
      <c r="CM138" s="1">
        <v>54</v>
      </c>
      <c r="CN138" s="1">
        <v>189</v>
      </c>
      <c r="CO138" s="1">
        <v>633</v>
      </c>
      <c r="CP138" s="16">
        <v>270186</v>
      </c>
      <c r="CQ138" s="16">
        <v>78448</v>
      </c>
      <c r="CR138" s="16">
        <v>3489</v>
      </c>
      <c r="CS138" s="16">
        <v>1015</v>
      </c>
      <c r="CT138" s="16">
        <v>47844</v>
      </c>
      <c r="CU138" s="16">
        <v>78925</v>
      </c>
      <c r="CV138" s="1">
        <v>66</v>
      </c>
      <c r="CW138" s="1">
        <v>76</v>
      </c>
      <c r="CX138" s="16">
        <v>30951</v>
      </c>
      <c r="CY138" s="1">
        <v>444</v>
      </c>
      <c r="CZ138" s="1">
        <v>284</v>
      </c>
      <c r="DA138" s="16">
        <v>48478</v>
      </c>
      <c r="DB138" s="18">
        <v>7.39</v>
      </c>
      <c r="DC138" s="1" t="s">
        <v>134</v>
      </c>
    </row>
    <row r="139" spans="1:107" ht="12.75" x14ac:dyDescent="0.2">
      <c r="A139" s="1" t="s">
        <v>399</v>
      </c>
      <c r="B139" s="1" t="s">
        <v>400</v>
      </c>
      <c r="C139" s="1" t="s">
        <v>399</v>
      </c>
      <c r="D139" s="1" t="s">
        <v>425</v>
      </c>
      <c r="E139" s="1" t="s">
        <v>426</v>
      </c>
      <c r="F139" s="1" t="s">
        <v>425</v>
      </c>
      <c r="G139" s="1">
        <v>11</v>
      </c>
      <c r="H139" s="1">
        <v>116</v>
      </c>
      <c r="I139" s="1">
        <v>2</v>
      </c>
      <c r="J139" s="16">
        <v>164453</v>
      </c>
      <c r="K139" s="17">
        <v>0.26400000000000001</v>
      </c>
      <c r="L139" s="16">
        <v>46837</v>
      </c>
      <c r="M139" s="18">
        <v>2907.23</v>
      </c>
      <c r="N139" s="1">
        <v>57</v>
      </c>
      <c r="O139" s="17">
        <v>0.27600000000000002</v>
      </c>
      <c r="P139" s="16">
        <v>2655</v>
      </c>
      <c r="Q139" s="16">
        <f t="shared" si="0"/>
        <v>16144430.32355749</v>
      </c>
      <c r="R139" s="19">
        <v>0.246</v>
      </c>
      <c r="S139" s="16" t="s">
        <v>2468</v>
      </c>
      <c r="T139" s="19">
        <v>0.24199999999999999</v>
      </c>
      <c r="U139" s="18" t="e">
        <f t="shared" si="1"/>
        <v>#VALUE!</v>
      </c>
      <c r="V139" s="1" t="str">
        <f>IF(N139&gt;'Clustering (Gov City)'!$C$4,'Clustering (Gov City)'!$B$3,IF(N139&gt;'Clustering (Gov City)'!$H$4,'Clustering (Gov City)'!$G$3,IF(N139&gt;'Clustering (Gov City)'!$M$4,'Clustering (Gov City)'!$L$3,'Clustering (Gov City)'!$Q$3)))</f>
        <v>SUPER LOW</v>
      </c>
      <c r="W139" s="1" t="str">
        <f>IF(Q139&gt;'Clustering (Gov City)'!$C$24,'Clustering (Gov City)'!$B$23,IF(Q139&gt;'Clustering (Gov City)'!$H$24,'Clustering (Gov City)'!$G$23,IF(Q139&gt;'Clustering (Gov City)'!$M$24,'Clustering (Gov City)'!$L$23,'Clustering (Gov City)'!$Q$23)))</f>
        <v>SUPER LOW</v>
      </c>
      <c r="X139" s="20">
        <v>0.25769999999999998</v>
      </c>
      <c r="Y139" s="1" t="s">
        <v>133</v>
      </c>
      <c r="Z139" s="1">
        <v>600</v>
      </c>
      <c r="AA139" s="1">
        <v>425</v>
      </c>
      <c r="AB139" s="16">
        <v>138627</v>
      </c>
      <c r="AC139" s="16">
        <v>112944</v>
      </c>
      <c r="AD139" s="16">
        <v>162484</v>
      </c>
      <c r="AE139" s="1">
        <v>309</v>
      </c>
      <c r="AF139" s="1">
        <v>101</v>
      </c>
      <c r="AG139" s="16">
        <v>1549</v>
      </c>
      <c r="AH139" s="1">
        <v>6</v>
      </c>
      <c r="AI139" s="1">
        <v>0</v>
      </c>
      <c r="AJ139" s="1">
        <v>4</v>
      </c>
      <c r="AK139" s="16">
        <v>85551</v>
      </c>
      <c r="AL139" s="16">
        <v>78902</v>
      </c>
      <c r="AM139" s="16">
        <v>79920</v>
      </c>
      <c r="AN139" s="16">
        <v>78151</v>
      </c>
      <c r="AO139" s="16">
        <v>1082</v>
      </c>
      <c r="AP139" s="16">
        <v>5300</v>
      </c>
      <c r="AQ139" s="16">
        <v>13802</v>
      </c>
      <c r="AR139" s="16">
        <v>16941</v>
      </c>
      <c r="AS139" s="16">
        <v>16157</v>
      </c>
      <c r="AT139" s="16">
        <v>14022</v>
      </c>
      <c r="AU139" s="16">
        <v>13839</v>
      </c>
      <c r="AV139" s="16">
        <v>13279</v>
      </c>
      <c r="AW139" s="16">
        <v>12895</v>
      </c>
      <c r="AX139" s="16">
        <v>12777</v>
      </c>
      <c r="AY139" s="16">
        <v>11593</v>
      </c>
      <c r="AZ139" s="16">
        <v>9804</v>
      </c>
      <c r="BA139" s="16">
        <v>8176</v>
      </c>
      <c r="BB139" s="16">
        <v>7319</v>
      </c>
      <c r="BC139" s="16">
        <v>5566</v>
      </c>
      <c r="BD139" s="16">
        <v>3567</v>
      </c>
      <c r="BE139" s="16">
        <v>2282</v>
      </c>
      <c r="BF139" s="16">
        <v>2434</v>
      </c>
      <c r="BG139" s="16">
        <v>3157</v>
      </c>
      <c r="BH139" s="16">
        <v>155553</v>
      </c>
      <c r="BI139" s="21">
        <v>2</v>
      </c>
      <c r="BJ139" s="21">
        <v>2</v>
      </c>
      <c r="BK139" s="21">
        <v>2</v>
      </c>
      <c r="BL139" s="21">
        <v>2</v>
      </c>
      <c r="BM139" s="21">
        <v>0</v>
      </c>
      <c r="BN139" s="16">
        <v>6517</v>
      </c>
      <c r="BO139" s="16">
        <v>3332</v>
      </c>
      <c r="BP139" s="16">
        <v>19967</v>
      </c>
      <c r="BQ139" s="16">
        <v>9828</v>
      </c>
      <c r="BR139" s="16">
        <v>8963</v>
      </c>
      <c r="BS139" s="16">
        <v>13784</v>
      </c>
      <c r="BT139" s="16">
        <v>45534</v>
      </c>
      <c r="BU139" s="16">
        <v>17609</v>
      </c>
      <c r="BV139" s="16">
        <v>44023</v>
      </c>
      <c r="BW139" s="16">
        <v>25556</v>
      </c>
      <c r="BX139" s="16">
        <v>26543</v>
      </c>
      <c r="BY139" s="1">
        <v>655</v>
      </c>
      <c r="BZ139" s="1">
        <v>955</v>
      </c>
      <c r="CA139" s="16">
        <v>3423</v>
      </c>
      <c r="CB139" s="1">
        <v>145</v>
      </c>
      <c r="CC139" s="1">
        <v>10</v>
      </c>
      <c r="CD139" s="1">
        <v>557</v>
      </c>
      <c r="CE139" s="1">
        <v>291</v>
      </c>
      <c r="CF139" s="1">
        <v>146</v>
      </c>
      <c r="CG139" s="1">
        <v>516</v>
      </c>
      <c r="CH139" s="1">
        <v>46</v>
      </c>
      <c r="CI139" s="1">
        <v>11</v>
      </c>
      <c r="CJ139" s="1">
        <v>29</v>
      </c>
      <c r="CK139" s="1">
        <v>3</v>
      </c>
      <c r="CL139" s="1">
        <v>16</v>
      </c>
      <c r="CM139" s="1">
        <v>23</v>
      </c>
      <c r="CN139" s="1">
        <v>59</v>
      </c>
      <c r="CO139" s="1">
        <v>439</v>
      </c>
      <c r="CP139" s="16">
        <v>162317</v>
      </c>
      <c r="CQ139" s="16">
        <v>51297</v>
      </c>
      <c r="CR139" s="16">
        <v>2220</v>
      </c>
      <c r="CS139" s="1">
        <v>379</v>
      </c>
      <c r="CT139" s="16">
        <v>17483</v>
      </c>
      <c r="CU139" s="16">
        <v>39331</v>
      </c>
      <c r="CV139" s="16">
        <v>1128</v>
      </c>
      <c r="CW139" s="1">
        <v>22</v>
      </c>
      <c r="CX139" s="16">
        <v>25275</v>
      </c>
      <c r="CY139" s="1">
        <v>238</v>
      </c>
      <c r="CZ139" s="1">
        <v>224</v>
      </c>
      <c r="DA139" s="16">
        <v>26856</v>
      </c>
      <c r="DB139" s="18">
        <v>14.29</v>
      </c>
      <c r="DC139" s="1" t="s">
        <v>134</v>
      </c>
    </row>
    <row r="140" spans="1:107" ht="12.75" x14ac:dyDescent="0.2">
      <c r="A140" s="1" t="s">
        <v>399</v>
      </c>
      <c r="B140" s="1" t="s">
        <v>400</v>
      </c>
      <c r="C140" s="1" t="s">
        <v>399</v>
      </c>
      <c r="D140" s="1" t="s">
        <v>427</v>
      </c>
      <c r="E140" s="1" t="s">
        <v>428</v>
      </c>
      <c r="F140" s="1" t="s">
        <v>427</v>
      </c>
      <c r="G140" s="1">
        <v>20</v>
      </c>
      <c r="H140" s="1">
        <v>0</v>
      </c>
      <c r="I140" s="1">
        <v>126</v>
      </c>
      <c r="J140" s="16">
        <v>1090921</v>
      </c>
      <c r="K140" s="17">
        <v>0.86399999999999999</v>
      </c>
      <c r="L140" s="16">
        <v>329144</v>
      </c>
      <c r="M140" s="1">
        <v>296</v>
      </c>
      <c r="N140" s="16">
        <v>3686</v>
      </c>
      <c r="O140" s="17">
        <v>0.91800000000000004</v>
      </c>
      <c r="P140" s="16">
        <v>32859</v>
      </c>
      <c r="Q140" s="16">
        <f t="shared" si="0"/>
        <v>30120421.185402058</v>
      </c>
      <c r="R140" s="19">
        <v>0.222</v>
      </c>
      <c r="S140" s="16" t="s">
        <v>2468</v>
      </c>
      <c r="T140" s="19">
        <v>0.8</v>
      </c>
      <c r="U140" s="18" t="e">
        <f t="shared" si="1"/>
        <v>#VALUE!</v>
      </c>
      <c r="V140" s="16" t="str">
        <f>IF(N140&gt;'Clustering (Gov City)'!$C$4,'Clustering (Gov City)'!$B$3,IF(N140&gt;'Clustering (Gov City)'!$H$4,'Clustering (Gov City)'!$G$3,IF(N140&gt;'Clustering (Gov City)'!$M$4,'Clustering (Gov City)'!$L$3,'Clustering (Gov City)'!$Q$3)))</f>
        <v>HIGH</v>
      </c>
      <c r="W140" s="16" t="str">
        <f>IF(Q140&gt;'Clustering (Gov City)'!$C$24,'Clustering (Gov City)'!$B$23,IF(Q140&gt;'Clustering (Gov City)'!$H$24,'Clustering (Gov City)'!$G$23,IF(Q140&gt;'Clustering (Gov City)'!$M$24,'Clustering (Gov City)'!$L$23,'Clustering (Gov City)'!$Q$23)))</f>
        <v>LOW</v>
      </c>
      <c r="X140" s="20">
        <v>0.85860000000000003</v>
      </c>
      <c r="Y140" s="16" t="s">
        <v>172</v>
      </c>
      <c r="Z140" s="16">
        <v>5213</v>
      </c>
      <c r="AA140" s="1">
        <v>424</v>
      </c>
      <c r="AB140" s="16">
        <v>838869</v>
      </c>
      <c r="AC140" s="16">
        <v>792464</v>
      </c>
      <c r="AD140" s="16">
        <v>1019100</v>
      </c>
      <c r="AE140" s="16">
        <v>36849</v>
      </c>
      <c r="AF140" s="16">
        <v>17804</v>
      </c>
      <c r="AG140" s="16">
        <v>3063</v>
      </c>
      <c r="AH140" s="16">
        <v>14079</v>
      </c>
      <c r="AI140" s="1">
        <v>18</v>
      </c>
      <c r="AJ140" s="1">
        <v>8</v>
      </c>
      <c r="AK140" s="16">
        <v>555212</v>
      </c>
      <c r="AL140" s="16">
        <v>535709</v>
      </c>
      <c r="AM140" s="16">
        <v>558618</v>
      </c>
      <c r="AN140" s="16">
        <v>491844</v>
      </c>
      <c r="AO140" s="16">
        <v>10139</v>
      </c>
      <c r="AP140" s="16">
        <v>30320</v>
      </c>
      <c r="AQ140" s="16">
        <v>76272</v>
      </c>
      <c r="AR140" s="16">
        <v>97321</v>
      </c>
      <c r="AS140" s="16">
        <v>97415</v>
      </c>
      <c r="AT140" s="16">
        <v>93636</v>
      </c>
      <c r="AU140" s="16">
        <v>94948</v>
      </c>
      <c r="AV140" s="16">
        <v>95621</v>
      </c>
      <c r="AW140" s="16">
        <v>99039</v>
      </c>
      <c r="AX140" s="16">
        <v>87520</v>
      </c>
      <c r="AY140" s="16">
        <v>78571</v>
      </c>
      <c r="AZ140" s="16">
        <v>68358</v>
      </c>
      <c r="BA140" s="16">
        <v>58909</v>
      </c>
      <c r="BB140" s="16">
        <v>49419</v>
      </c>
      <c r="BC140" s="16">
        <v>38216</v>
      </c>
      <c r="BD140" s="16">
        <v>24925</v>
      </c>
      <c r="BE140" s="16">
        <v>14139</v>
      </c>
      <c r="BF140" s="16">
        <v>16612</v>
      </c>
      <c r="BG140" s="16">
        <v>17498</v>
      </c>
      <c r="BH140" s="16">
        <v>1041335</v>
      </c>
      <c r="BI140" s="21">
        <v>2</v>
      </c>
      <c r="BJ140" s="21">
        <v>2</v>
      </c>
      <c r="BK140" s="21">
        <v>2</v>
      </c>
      <c r="BL140" s="21">
        <v>1</v>
      </c>
      <c r="BM140" s="21">
        <v>0</v>
      </c>
      <c r="BN140" s="16">
        <v>35199</v>
      </c>
      <c r="BO140" s="16">
        <v>18328</v>
      </c>
      <c r="BP140" s="16">
        <v>117546</v>
      </c>
      <c r="BQ140" s="16">
        <v>58059</v>
      </c>
      <c r="BR140" s="16">
        <v>56002</v>
      </c>
      <c r="BS140" s="16">
        <v>96208</v>
      </c>
      <c r="BT140" s="16">
        <v>242704</v>
      </c>
      <c r="BU140" s="16">
        <v>111797</v>
      </c>
      <c r="BV140" s="16">
        <v>137097</v>
      </c>
      <c r="BW140" s="16">
        <v>148033</v>
      </c>
      <c r="BX140" s="16">
        <v>321192</v>
      </c>
      <c r="BY140" s="16">
        <v>8408</v>
      </c>
      <c r="BZ140" s="16">
        <v>26447</v>
      </c>
      <c r="CA140" s="16">
        <v>84960</v>
      </c>
      <c r="CB140" s="16">
        <v>9689</v>
      </c>
      <c r="CC140" s="1">
        <v>594</v>
      </c>
      <c r="CD140" s="16">
        <v>67960</v>
      </c>
      <c r="CE140" s="16">
        <v>60882</v>
      </c>
      <c r="CF140" s="16">
        <v>25236</v>
      </c>
      <c r="CG140" s="16">
        <v>101451</v>
      </c>
      <c r="CH140" s="16">
        <v>4595</v>
      </c>
      <c r="CI140" s="1">
        <v>63</v>
      </c>
      <c r="CJ140" s="1">
        <v>625</v>
      </c>
      <c r="CK140" s="1">
        <v>66</v>
      </c>
      <c r="CL140" s="1">
        <v>531</v>
      </c>
      <c r="CM140" s="1">
        <v>236</v>
      </c>
      <c r="CN140" s="1">
        <v>569</v>
      </c>
      <c r="CO140" s="16">
        <v>1806</v>
      </c>
      <c r="CP140" s="16">
        <v>826901</v>
      </c>
      <c r="CQ140" s="16">
        <v>308269</v>
      </c>
      <c r="CR140" s="16">
        <v>48261</v>
      </c>
      <c r="CS140" s="16">
        <v>9209</v>
      </c>
      <c r="CT140" s="16">
        <v>297910</v>
      </c>
      <c r="CU140" s="16">
        <v>7479</v>
      </c>
      <c r="CV140" s="16">
        <v>3542</v>
      </c>
      <c r="CW140" s="1">
        <v>547</v>
      </c>
      <c r="CX140" s="16">
        <v>201176</v>
      </c>
      <c r="CY140" s="16">
        <v>3775</v>
      </c>
      <c r="CZ140" s="16">
        <v>9331</v>
      </c>
      <c r="DA140" s="16">
        <v>201422</v>
      </c>
      <c r="DB140" s="18">
        <v>8.81</v>
      </c>
      <c r="DC140" s="1" t="s">
        <v>134</v>
      </c>
    </row>
    <row r="141" spans="1:107" ht="12.75" x14ac:dyDescent="0.2">
      <c r="A141" s="1" t="s">
        <v>399</v>
      </c>
      <c r="B141" s="1" t="s">
        <v>400</v>
      </c>
      <c r="C141" s="1" t="s">
        <v>399</v>
      </c>
      <c r="D141" s="1" t="s">
        <v>429</v>
      </c>
      <c r="E141" s="1" t="s">
        <v>430</v>
      </c>
      <c r="F141" s="1" t="s">
        <v>429</v>
      </c>
      <c r="G141" s="1">
        <v>5</v>
      </c>
      <c r="H141" s="1">
        <v>0</v>
      </c>
      <c r="I141" s="1">
        <v>22</v>
      </c>
      <c r="J141" s="16">
        <v>172934</v>
      </c>
      <c r="K141" s="17">
        <v>0.28799999999999998</v>
      </c>
      <c r="L141" s="16">
        <v>52740</v>
      </c>
      <c r="M141" s="1">
        <v>61.79</v>
      </c>
      <c r="N141" s="16">
        <v>2799</v>
      </c>
      <c r="O141" s="17">
        <v>0.90600000000000003</v>
      </c>
      <c r="P141" s="16">
        <v>3658</v>
      </c>
      <c r="Q141" s="16">
        <f t="shared" si="0"/>
        <v>21152578.440329839</v>
      </c>
      <c r="R141" s="19">
        <v>0.112</v>
      </c>
      <c r="S141" s="16" t="s">
        <v>2468</v>
      </c>
      <c r="T141" s="19">
        <v>0.78200000000000003</v>
      </c>
      <c r="U141" s="18" t="e">
        <f t="shared" si="1"/>
        <v>#VALUE!</v>
      </c>
      <c r="V141" s="1" t="str">
        <f>IF(N141&gt;'Clustering (Gov City)'!$C$4,'Clustering (Gov City)'!$B$3,IF(N141&gt;'Clustering (Gov City)'!$H$4,'Clustering (Gov City)'!$G$3,IF(N141&gt;'Clustering (Gov City)'!$M$4,'Clustering (Gov City)'!$L$3,'Clustering (Gov City)'!$Q$3)))</f>
        <v>HIGH</v>
      </c>
      <c r="W141" s="1" t="str">
        <f>IF(Q141&gt;'Clustering (Gov City)'!$C$24,'Clustering (Gov City)'!$B$23,IF(Q141&gt;'Clustering (Gov City)'!$H$24,'Clustering (Gov City)'!$G$23,IF(Q141&gt;'Clustering (Gov City)'!$M$24,'Clustering (Gov City)'!$L$23,'Clustering (Gov City)'!$Q$23)))</f>
        <v>SUPER LOW</v>
      </c>
      <c r="X141" s="20">
        <v>0.69569999999999999</v>
      </c>
      <c r="Y141" s="1" t="s">
        <v>201</v>
      </c>
      <c r="Z141" s="1">
        <v>633</v>
      </c>
      <c r="AA141" s="1">
        <v>333</v>
      </c>
      <c r="AB141" s="16">
        <v>142730</v>
      </c>
      <c r="AC141" s="16">
        <v>127305</v>
      </c>
      <c r="AD141" s="16">
        <v>162476</v>
      </c>
      <c r="AE141" s="16">
        <v>4325</v>
      </c>
      <c r="AF141" s="16">
        <v>4031</v>
      </c>
      <c r="AG141" s="1">
        <v>361</v>
      </c>
      <c r="AH141" s="16">
        <v>1729</v>
      </c>
      <c r="AI141" s="1">
        <v>5</v>
      </c>
      <c r="AJ141" s="1">
        <v>7</v>
      </c>
      <c r="AK141" s="16">
        <v>87085</v>
      </c>
      <c r="AL141" s="16">
        <v>85849</v>
      </c>
      <c r="AM141" s="16">
        <v>78373</v>
      </c>
      <c r="AN141" s="16">
        <v>85152</v>
      </c>
      <c r="AO141" s="16">
        <v>2709</v>
      </c>
      <c r="AP141" s="16">
        <v>6700</v>
      </c>
      <c r="AQ141" s="16">
        <v>12081</v>
      </c>
      <c r="AR141" s="16">
        <v>14834</v>
      </c>
      <c r="AS141" s="16">
        <v>14547</v>
      </c>
      <c r="AT141" s="16">
        <v>13473</v>
      </c>
      <c r="AU141" s="16">
        <v>14034</v>
      </c>
      <c r="AV141" s="16">
        <v>13947</v>
      </c>
      <c r="AW141" s="16">
        <v>13196</v>
      </c>
      <c r="AX141" s="16">
        <v>13441</v>
      </c>
      <c r="AY141" s="16">
        <v>13471</v>
      </c>
      <c r="AZ141" s="16">
        <v>12786</v>
      </c>
      <c r="BA141" s="16">
        <v>10758</v>
      </c>
      <c r="BB141" s="16">
        <v>8856</v>
      </c>
      <c r="BC141" s="16">
        <v>6987</v>
      </c>
      <c r="BD141" s="16">
        <v>4591</v>
      </c>
      <c r="BE141" s="16">
        <v>2625</v>
      </c>
      <c r="BF141" s="16">
        <v>3307</v>
      </c>
      <c r="BG141" s="16">
        <v>2683</v>
      </c>
      <c r="BH141" s="16">
        <v>164985</v>
      </c>
      <c r="BI141" s="21">
        <v>2</v>
      </c>
      <c r="BJ141" s="21">
        <v>2</v>
      </c>
      <c r="BK141" s="21">
        <v>2</v>
      </c>
      <c r="BL141" s="21">
        <v>1</v>
      </c>
      <c r="BM141" s="21">
        <v>0</v>
      </c>
      <c r="BN141" s="16">
        <v>5492</v>
      </c>
      <c r="BO141" s="16">
        <v>2734</v>
      </c>
      <c r="BP141" s="16">
        <v>17918</v>
      </c>
      <c r="BQ141" s="16">
        <v>8687</v>
      </c>
      <c r="BR141" s="16">
        <v>7965</v>
      </c>
      <c r="BS141" s="16">
        <v>14051</v>
      </c>
      <c r="BT141" s="16">
        <v>45834</v>
      </c>
      <c r="BU141" s="16">
        <v>14342</v>
      </c>
      <c r="BV141" s="16">
        <v>22105</v>
      </c>
      <c r="BW141" s="16">
        <v>24251</v>
      </c>
      <c r="BX141" s="16">
        <v>45416</v>
      </c>
      <c r="BY141" s="16">
        <v>2159</v>
      </c>
      <c r="BZ141" s="16">
        <v>4171</v>
      </c>
      <c r="CA141" s="16">
        <v>13482</v>
      </c>
      <c r="CB141" s="16">
        <v>1117</v>
      </c>
      <c r="CC141" s="1">
        <v>57</v>
      </c>
      <c r="CD141" s="16">
        <v>16577</v>
      </c>
      <c r="CE141" s="16">
        <v>18007</v>
      </c>
      <c r="CF141" s="16">
        <v>6291</v>
      </c>
      <c r="CG141" s="16">
        <v>31617</v>
      </c>
      <c r="CH141" s="16">
        <v>4222</v>
      </c>
      <c r="CI141" s="1">
        <v>11</v>
      </c>
      <c r="CJ141" s="16">
        <v>4650</v>
      </c>
      <c r="CK141" s="1">
        <v>20</v>
      </c>
      <c r="CL141" s="16">
        <v>1179</v>
      </c>
      <c r="CM141" s="1">
        <v>28</v>
      </c>
      <c r="CN141" s="16">
        <v>4968</v>
      </c>
      <c r="CO141" s="1">
        <v>107</v>
      </c>
      <c r="CP141" s="16">
        <v>85257</v>
      </c>
      <c r="CQ141" s="16">
        <v>52960</v>
      </c>
      <c r="CR141" s="16">
        <v>9509</v>
      </c>
      <c r="CS141" s="16">
        <v>1785</v>
      </c>
      <c r="CT141" s="16">
        <v>43315</v>
      </c>
      <c r="CU141" s="16">
        <v>7824</v>
      </c>
      <c r="CV141" s="1">
        <v>97</v>
      </c>
      <c r="CW141" s="1">
        <v>122</v>
      </c>
      <c r="CX141" s="16">
        <v>22531</v>
      </c>
      <c r="CY141" s="1">
        <v>759</v>
      </c>
      <c r="CZ141" s="16">
        <v>1251</v>
      </c>
      <c r="DA141" s="16">
        <v>32781</v>
      </c>
      <c r="DB141" s="18">
        <v>8.4700000000000006</v>
      </c>
      <c r="DC141" s="1" t="s">
        <v>134</v>
      </c>
    </row>
    <row r="142" spans="1:107" ht="12.75" x14ac:dyDescent="0.2">
      <c r="A142" s="1" t="s">
        <v>431</v>
      </c>
      <c r="B142" s="1" t="s">
        <v>432</v>
      </c>
      <c r="C142" s="1" t="s">
        <v>431</v>
      </c>
      <c r="D142" s="1" t="s">
        <v>433</v>
      </c>
      <c r="E142" s="1" t="s">
        <v>434</v>
      </c>
      <c r="F142" s="1" t="s">
        <v>433</v>
      </c>
      <c r="G142" s="1">
        <v>8</v>
      </c>
      <c r="H142" s="1">
        <v>62</v>
      </c>
      <c r="I142" s="1">
        <v>19</v>
      </c>
      <c r="J142" s="16">
        <v>322949</v>
      </c>
      <c r="K142" s="17">
        <v>0.54600000000000004</v>
      </c>
      <c r="L142" s="16">
        <v>101155</v>
      </c>
      <c r="M142" s="18">
        <v>2950.68</v>
      </c>
      <c r="N142" s="1">
        <v>109</v>
      </c>
      <c r="O142" s="17">
        <v>0.438</v>
      </c>
      <c r="P142" s="16">
        <v>8907</v>
      </c>
      <c r="Q142" s="16">
        <f t="shared" si="0"/>
        <v>27580206.162582945</v>
      </c>
      <c r="R142" s="19">
        <v>0.128</v>
      </c>
      <c r="S142" s="16" t="s">
        <v>2468</v>
      </c>
      <c r="T142" s="19">
        <v>0.83599999999999997</v>
      </c>
      <c r="U142" s="18" t="e">
        <f t="shared" si="1"/>
        <v>#VALUE!</v>
      </c>
      <c r="V142" s="1" t="str">
        <f>IF(N142&gt;'Clustering (Gov City)'!$C$4,'Clustering (Gov City)'!$B$3,IF(N142&gt;'Clustering (Gov City)'!$H$4,'Clustering (Gov City)'!$G$3,IF(N142&gt;'Clustering (Gov City)'!$M$4,'Clustering (Gov City)'!$L$3,'Clustering (Gov City)'!$Q$3)))</f>
        <v>SUPER LOW</v>
      </c>
      <c r="W142" s="1" t="str">
        <f>IF(Q142&gt;'Clustering (Gov City)'!$C$24,'Clustering (Gov City)'!$B$23,IF(Q142&gt;'Clustering (Gov City)'!$H$24,'Clustering (Gov City)'!$G$23,IF(Q142&gt;'Clustering (Gov City)'!$M$24,'Clustering (Gov City)'!$L$23,'Clustering (Gov City)'!$Q$23)))</f>
        <v>LOW</v>
      </c>
      <c r="X142" s="20">
        <v>0.64410000000000001</v>
      </c>
      <c r="Y142" s="1" t="s">
        <v>151</v>
      </c>
      <c r="Z142" s="1">
        <v>919</v>
      </c>
      <c r="AA142" s="1">
        <v>970</v>
      </c>
      <c r="AB142" s="16">
        <v>266470</v>
      </c>
      <c r="AC142" s="16">
        <v>227583</v>
      </c>
      <c r="AD142" s="16">
        <v>278588</v>
      </c>
      <c r="AE142" s="16">
        <v>7586</v>
      </c>
      <c r="AF142" s="16">
        <v>3530</v>
      </c>
      <c r="AG142" s="1">
        <v>34</v>
      </c>
      <c r="AH142" s="16">
        <v>24144</v>
      </c>
      <c r="AI142" s="16">
        <v>7834</v>
      </c>
      <c r="AJ142" s="16">
        <v>1233</v>
      </c>
      <c r="AK142" s="16">
        <v>166026</v>
      </c>
      <c r="AL142" s="16">
        <v>156923</v>
      </c>
      <c r="AM142" s="16">
        <v>155541</v>
      </c>
      <c r="AN142" s="16">
        <v>149306</v>
      </c>
      <c r="AO142" s="16">
        <v>4749</v>
      </c>
      <c r="AP142" s="16">
        <v>13353</v>
      </c>
      <c r="AQ142" s="16">
        <v>24345</v>
      </c>
      <c r="AR142" s="16">
        <v>31371</v>
      </c>
      <c r="AS142" s="16">
        <v>30873</v>
      </c>
      <c r="AT142" s="16">
        <v>27698</v>
      </c>
      <c r="AU142" s="16">
        <v>25969</v>
      </c>
      <c r="AV142" s="16">
        <v>23075</v>
      </c>
      <c r="AW142" s="16">
        <v>27225</v>
      </c>
      <c r="AX142" s="16">
        <v>27466</v>
      </c>
      <c r="AY142" s="16">
        <v>25643</v>
      </c>
      <c r="AZ142" s="16">
        <v>20584</v>
      </c>
      <c r="BA142" s="16">
        <v>16512</v>
      </c>
      <c r="BB142" s="16">
        <v>13278</v>
      </c>
      <c r="BC142" s="16">
        <v>11408</v>
      </c>
      <c r="BD142" s="16">
        <v>8327</v>
      </c>
      <c r="BE142" s="16">
        <v>4747</v>
      </c>
      <c r="BF142" s="16">
        <v>4428</v>
      </c>
      <c r="BG142" s="16">
        <v>5413</v>
      </c>
      <c r="BH142" s="16">
        <v>306688</v>
      </c>
      <c r="BI142" s="21">
        <v>2</v>
      </c>
      <c r="BJ142" s="21">
        <v>2</v>
      </c>
      <c r="BK142" s="21">
        <v>2</v>
      </c>
      <c r="BL142" s="21">
        <v>1</v>
      </c>
      <c r="BM142" s="21">
        <v>0</v>
      </c>
      <c r="BN142" s="16">
        <v>10715</v>
      </c>
      <c r="BO142" s="16">
        <v>5566</v>
      </c>
      <c r="BP142" s="16">
        <v>37771</v>
      </c>
      <c r="BQ142" s="16">
        <v>18529</v>
      </c>
      <c r="BR142" s="16">
        <v>17151</v>
      </c>
      <c r="BS142" s="16">
        <v>27247</v>
      </c>
      <c r="BT142" s="16">
        <v>88610</v>
      </c>
      <c r="BU142" s="16">
        <v>36028</v>
      </c>
      <c r="BV142" s="16">
        <v>83246</v>
      </c>
      <c r="BW142" s="16">
        <v>40965</v>
      </c>
      <c r="BX142" s="16">
        <v>58662</v>
      </c>
      <c r="BY142" s="16">
        <v>1416</v>
      </c>
      <c r="BZ142" s="16">
        <v>4180</v>
      </c>
      <c r="CA142" s="16">
        <v>9335</v>
      </c>
      <c r="CB142" s="1">
        <v>480</v>
      </c>
      <c r="CC142" s="1">
        <v>27</v>
      </c>
      <c r="CD142" s="16">
        <v>17942</v>
      </c>
      <c r="CE142" s="16">
        <v>14520</v>
      </c>
      <c r="CF142" s="16">
        <v>6501</v>
      </c>
      <c r="CG142" s="16">
        <v>26558</v>
      </c>
      <c r="CH142" s="1">
        <v>707</v>
      </c>
      <c r="CI142" s="1">
        <v>37</v>
      </c>
      <c r="CJ142" s="1">
        <v>702</v>
      </c>
      <c r="CK142" s="1">
        <v>29</v>
      </c>
      <c r="CL142" s="1">
        <v>341</v>
      </c>
      <c r="CM142" s="1">
        <v>34</v>
      </c>
      <c r="CN142" s="1">
        <v>981</v>
      </c>
      <c r="CO142" s="1">
        <v>301</v>
      </c>
      <c r="CP142" s="16">
        <v>254296</v>
      </c>
      <c r="CQ142" s="16">
        <v>98808</v>
      </c>
      <c r="CR142" s="16">
        <v>8330</v>
      </c>
      <c r="CS142" s="16">
        <v>1253</v>
      </c>
      <c r="CT142" s="16">
        <v>66785</v>
      </c>
      <c r="CU142" s="16">
        <v>22315</v>
      </c>
      <c r="CV142" s="16">
        <v>3277</v>
      </c>
      <c r="CW142" s="1">
        <v>79</v>
      </c>
      <c r="CX142" s="16">
        <v>46906</v>
      </c>
      <c r="CY142" s="1">
        <v>484</v>
      </c>
      <c r="CZ142" s="16">
        <v>2116</v>
      </c>
      <c r="DA142" s="16">
        <v>72596</v>
      </c>
      <c r="DB142" s="18">
        <v>4.51</v>
      </c>
      <c r="DC142" s="1" t="s">
        <v>134</v>
      </c>
    </row>
    <row r="143" spans="1:107" ht="12.75" x14ac:dyDescent="0.2">
      <c r="A143" s="1" t="s">
        <v>431</v>
      </c>
      <c r="B143" s="1" t="s">
        <v>432</v>
      </c>
      <c r="C143" s="1" t="s">
        <v>431</v>
      </c>
      <c r="D143" s="1" t="s">
        <v>435</v>
      </c>
      <c r="E143" s="1" t="s">
        <v>436</v>
      </c>
      <c r="F143" s="1" t="s">
        <v>435</v>
      </c>
      <c r="G143" s="1">
        <v>5</v>
      </c>
      <c r="H143" s="1">
        <v>42</v>
      </c>
      <c r="I143" s="1">
        <v>7</v>
      </c>
      <c r="J143" s="16">
        <v>180486</v>
      </c>
      <c r="K143" s="17">
        <v>0.3</v>
      </c>
      <c r="L143" s="16">
        <v>60533</v>
      </c>
      <c r="M143" s="18">
        <v>2293.61</v>
      </c>
      <c r="N143" s="1">
        <v>79</v>
      </c>
      <c r="O143" s="17">
        <v>0.36199999999999999</v>
      </c>
      <c r="P143" s="16">
        <v>5661</v>
      </c>
      <c r="Q143" s="16">
        <f t="shared" si="0"/>
        <v>31365313.653136529</v>
      </c>
      <c r="R143" s="19">
        <v>0.21</v>
      </c>
      <c r="S143" s="16" t="s">
        <v>2468</v>
      </c>
      <c r="T143" s="19">
        <v>0.89800000000000002</v>
      </c>
      <c r="U143" s="18" t="e">
        <f t="shared" si="1"/>
        <v>#VALUE!</v>
      </c>
      <c r="V143" s="1" t="str">
        <f>IF(N143&gt;'Clustering (Gov City)'!$C$4,'Clustering (Gov City)'!$B$3,IF(N143&gt;'Clustering (Gov City)'!$H$4,'Clustering (Gov City)'!$G$3,IF(N143&gt;'Clustering (Gov City)'!$M$4,'Clustering (Gov City)'!$L$3,'Clustering (Gov City)'!$Q$3)))</f>
        <v>SUPER LOW</v>
      </c>
      <c r="W143" s="1" t="str">
        <f>IF(Q143&gt;'Clustering (Gov City)'!$C$24,'Clustering (Gov City)'!$B$23,IF(Q143&gt;'Clustering (Gov City)'!$H$24,'Clustering (Gov City)'!$G$23,IF(Q143&gt;'Clustering (Gov City)'!$M$24,'Clustering (Gov City)'!$L$23,'Clustering (Gov City)'!$Q$23)))</f>
        <v>LOW</v>
      </c>
      <c r="X143" s="20">
        <v>0.5877</v>
      </c>
      <c r="Y143" s="1" t="s">
        <v>151</v>
      </c>
      <c r="Z143" s="1">
        <v>200</v>
      </c>
      <c r="AA143" s="1">
        <v>428</v>
      </c>
      <c r="AB143" s="16">
        <v>162974</v>
      </c>
      <c r="AC143" s="16">
        <v>131402</v>
      </c>
      <c r="AD143" s="16">
        <v>165900</v>
      </c>
      <c r="AE143" s="16">
        <v>3111</v>
      </c>
      <c r="AF143" s="16">
        <v>1194</v>
      </c>
      <c r="AG143" s="1">
        <v>769</v>
      </c>
      <c r="AH143" s="16">
        <v>9340</v>
      </c>
      <c r="AI143" s="1">
        <v>165</v>
      </c>
      <c r="AJ143" s="1">
        <v>7</v>
      </c>
      <c r="AK143" s="16">
        <v>91664</v>
      </c>
      <c r="AL143" s="16">
        <v>88822</v>
      </c>
      <c r="AM143" s="16">
        <v>78250</v>
      </c>
      <c r="AN143" s="16">
        <v>89796</v>
      </c>
      <c r="AO143" s="16">
        <v>4917</v>
      </c>
      <c r="AP143" s="16">
        <v>7523</v>
      </c>
      <c r="AQ143" s="16">
        <v>13288</v>
      </c>
      <c r="AR143" s="16">
        <v>15833</v>
      </c>
      <c r="AS143" s="16">
        <v>15564</v>
      </c>
      <c r="AT143" s="16">
        <v>13846</v>
      </c>
      <c r="AU143" s="16">
        <v>15009</v>
      </c>
      <c r="AV143" s="16">
        <v>14205</v>
      </c>
      <c r="AW143" s="16">
        <v>13988</v>
      </c>
      <c r="AX143" s="16">
        <v>15060</v>
      </c>
      <c r="AY143" s="16">
        <v>14833</v>
      </c>
      <c r="AZ143" s="16">
        <v>12639</v>
      </c>
      <c r="BA143" s="16">
        <v>10317</v>
      </c>
      <c r="BB143" s="16">
        <v>8682</v>
      </c>
      <c r="BC143" s="16">
        <v>6785</v>
      </c>
      <c r="BD143" s="16">
        <v>4801</v>
      </c>
      <c r="BE143" s="16">
        <v>2892</v>
      </c>
      <c r="BF143" s="16">
        <v>2744</v>
      </c>
      <c r="BG143" s="16">
        <v>2913</v>
      </c>
      <c r="BH143" s="16">
        <v>171397</v>
      </c>
      <c r="BI143" s="21">
        <v>2</v>
      </c>
      <c r="BJ143" s="21">
        <v>2</v>
      </c>
      <c r="BK143" s="21">
        <v>2</v>
      </c>
      <c r="BL143" s="21">
        <v>2</v>
      </c>
      <c r="BM143" s="21">
        <v>0</v>
      </c>
      <c r="BN143" s="16">
        <v>5741</v>
      </c>
      <c r="BO143" s="16">
        <v>2806</v>
      </c>
      <c r="BP143" s="16">
        <v>19260</v>
      </c>
      <c r="BQ143" s="16">
        <v>9246</v>
      </c>
      <c r="BR143" s="16">
        <v>8803</v>
      </c>
      <c r="BS143" s="16">
        <v>14046</v>
      </c>
      <c r="BT143" s="16">
        <v>33774</v>
      </c>
      <c r="BU143" s="16">
        <v>30445</v>
      </c>
      <c r="BV143" s="16">
        <v>44645</v>
      </c>
      <c r="BW143" s="16">
        <v>25650</v>
      </c>
      <c r="BX143" s="16">
        <v>35764</v>
      </c>
      <c r="BY143" s="16">
        <v>1050</v>
      </c>
      <c r="BZ143" s="16">
        <v>3063</v>
      </c>
      <c r="CA143" s="16">
        <v>5899</v>
      </c>
      <c r="CB143" s="1">
        <v>193</v>
      </c>
      <c r="CC143" s="1">
        <v>3</v>
      </c>
      <c r="CD143" s="16">
        <v>16028</v>
      </c>
      <c r="CE143" s="16">
        <v>17533</v>
      </c>
      <c r="CF143" s="16">
        <v>7383</v>
      </c>
      <c r="CG143" s="16">
        <v>33777</v>
      </c>
      <c r="CH143" s="16">
        <v>9086</v>
      </c>
      <c r="CI143" s="1">
        <v>24</v>
      </c>
      <c r="CJ143" s="16">
        <v>10434</v>
      </c>
      <c r="CK143" s="1">
        <v>68</v>
      </c>
      <c r="CL143" s="16">
        <v>2659</v>
      </c>
      <c r="CM143" s="1">
        <v>29</v>
      </c>
      <c r="CN143" s="16">
        <v>11765</v>
      </c>
      <c r="CO143" s="1">
        <v>78</v>
      </c>
      <c r="CP143" s="16">
        <v>71622</v>
      </c>
      <c r="CQ143" s="16">
        <v>37733</v>
      </c>
      <c r="CR143" s="16">
        <v>5403</v>
      </c>
      <c r="CS143" s="1">
        <v>382</v>
      </c>
      <c r="CT143" s="16">
        <v>42911</v>
      </c>
      <c r="CU143" s="16">
        <v>5814</v>
      </c>
      <c r="CV143" s="16">
        <v>7133</v>
      </c>
      <c r="CW143" s="1">
        <v>36</v>
      </c>
      <c r="CX143" s="16">
        <v>33955</v>
      </c>
      <c r="CY143" s="1">
        <v>159</v>
      </c>
      <c r="CZ143" s="16">
        <v>1084</v>
      </c>
      <c r="DA143" s="16">
        <v>45876</v>
      </c>
      <c r="DB143" s="18">
        <v>6.27</v>
      </c>
      <c r="DC143" s="1" t="s">
        <v>134</v>
      </c>
    </row>
    <row r="144" spans="1:107" ht="12.75" x14ac:dyDescent="0.2">
      <c r="A144" s="1" t="s">
        <v>431</v>
      </c>
      <c r="B144" s="1" t="s">
        <v>432</v>
      </c>
      <c r="C144" s="1" t="s">
        <v>431</v>
      </c>
      <c r="D144" s="1" t="s">
        <v>437</v>
      </c>
      <c r="E144" s="1" t="s">
        <v>438</v>
      </c>
      <c r="F144" s="1" t="s">
        <v>437</v>
      </c>
      <c r="G144" s="1">
        <v>6</v>
      </c>
      <c r="H144" s="1">
        <v>60</v>
      </c>
      <c r="I144" s="1">
        <v>4</v>
      </c>
      <c r="J144" s="16">
        <v>206006</v>
      </c>
      <c r="K144" s="17">
        <v>0.35599999999999998</v>
      </c>
      <c r="L144" s="16">
        <v>64524</v>
      </c>
      <c r="M144" s="18">
        <v>2820.61</v>
      </c>
      <c r="N144" s="1">
        <v>73</v>
      </c>
      <c r="O144" s="17">
        <v>0.33</v>
      </c>
      <c r="P144" s="16">
        <v>9153</v>
      </c>
      <c r="Q144" s="16">
        <f t="shared" si="0"/>
        <v>44430744.735590227</v>
      </c>
      <c r="R144" s="19">
        <v>0.41599999999999998</v>
      </c>
      <c r="S144" s="16" t="s">
        <v>2468</v>
      </c>
      <c r="T144" s="19">
        <v>0.81799999999999995</v>
      </c>
      <c r="U144" s="18" t="e">
        <f t="shared" si="1"/>
        <v>#VALUE!</v>
      </c>
      <c r="V144" s="1" t="str">
        <f>IF(N144&gt;'Clustering (Gov City)'!$C$4,'Clustering (Gov City)'!$B$3,IF(N144&gt;'Clustering (Gov City)'!$H$4,'Clustering (Gov City)'!$G$3,IF(N144&gt;'Clustering (Gov City)'!$M$4,'Clustering (Gov City)'!$L$3,'Clustering (Gov City)'!$Q$3)))</f>
        <v>SUPER LOW</v>
      </c>
      <c r="W144" s="1" t="str">
        <f>IF(Q144&gt;'Clustering (Gov City)'!$C$24,'Clustering (Gov City)'!$B$23,IF(Q144&gt;'Clustering (Gov City)'!$H$24,'Clustering (Gov City)'!$G$23,IF(Q144&gt;'Clustering (Gov City)'!$M$24,'Clustering (Gov City)'!$L$23,'Clustering (Gov City)'!$Q$23)))</f>
        <v>LOW</v>
      </c>
      <c r="X144" s="20">
        <v>0.55610000000000004</v>
      </c>
      <c r="Y144" s="1" t="s">
        <v>151</v>
      </c>
      <c r="Z144" s="1">
        <v>523</v>
      </c>
      <c r="AA144" s="1">
        <v>389</v>
      </c>
      <c r="AB144" s="16">
        <v>194651</v>
      </c>
      <c r="AC144" s="16">
        <v>143272</v>
      </c>
      <c r="AD144" s="16">
        <v>190104</v>
      </c>
      <c r="AE144" s="16">
        <v>3014</v>
      </c>
      <c r="AF144" s="16">
        <v>1012</v>
      </c>
      <c r="AG144" s="1">
        <v>23</v>
      </c>
      <c r="AH144" s="16">
        <v>8143</v>
      </c>
      <c r="AI144" s="16">
        <v>3706</v>
      </c>
      <c r="AJ144" s="1">
        <v>4</v>
      </c>
      <c r="AK144" s="16">
        <v>106134</v>
      </c>
      <c r="AL144" s="16">
        <v>99872</v>
      </c>
      <c r="AM144" s="16">
        <v>96810</v>
      </c>
      <c r="AN144" s="16">
        <v>98051</v>
      </c>
      <c r="AO144" s="16">
        <v>3096</v>
      </c>
      <c r="AP144" s="16">
        <v>8049</v>
      </c>
      <c r="AQ144" s="16">
        <v>15610</v>
      </c>
      <c r="AR144" s="16">
        <v>20590</v>
      </c>
      <c r="AS144" s="16">
        <v>20786</v>
      </c>
      <c r="AT144" s="16">
        <v>17921</v>
      </c>
      <c r="AU144" s="16">
        <v>16469</v>
      </c>
      <c r="AV144" s="16">
        <v>14374</v>
      </c>
      <c r="AW144" s="16">
        <v>17701</v>
      </c>
      <c r="AX144" s="16">
        <v>18356</v>
      </c>
      <c r="AY144" s="16">
        <v>16834</v>
      </c>
      <c r="AZ144" s="16">
        <v>12993</v>
      </c>
      <c r="BA144" s="16">
        <v>9984</v>
      </c>
      <c r="BB144" s="16">
        <v>7993</v>
      </c>
      <c r="BC144" s="16">
        <v>6572</v>
      </c>
      <c r="BD144" s="16">
        <v>4548</v>
      </c>
      <c r="BE144" s="16">
        <v>2745</v>
      </c>
      <c r="BF144" s="16">
        <v>2530</v>
      </c>
      <c r="BG144" s="16">
        <v>3324</v>
      </c>
      <c r="BH144" s="16">
        <v>195842</v>
      </c>
      <c r="BI144" s="21">
        <v>2</v>
      </c>
      <c r="BJ144" s="21">
        <v>2</v>
      </c>
      <c r="BK144" s="21">
        <v>2</v>
      </c>
      <c r="BL144" s="21">
        <v>1</v>
      </c>
      <c r="BM144" s="21">
        <v>0</v>
      </c>
      <c r="BN144" s="16">
        <v>6856</v>
      </c>
      <c r="BO144" s="16">
        <v>3766</v>
      </c>
      <c r="BP144" s="16">
        <v>25092</v>
      </c>
      <c r="BQ144" s="16">
        <v>12407</v>
      </c>
      <c r="BR144" s="16">
        <v>11328</v>
      </c>
      <c r="BS144" s="16">
        <v>17115</v>
      </c>
      <c r="BT144" s="16">
        <v>54679</v>
      </c>
      <c r="BU144" s="16">
        <v>26180</v>
      </c>
      <c r="BV144" s="16">
        <v>61294</v>
      </c>
      <c r="BW144" s="16">
        <v>25268</v>
      </c>
      <c r="BX144" s="16">
        <v>31205</v>
      </c>
      <c r="BY144" s="1">
        <v>886</v>
      </c>
      <c r="BZ144" s="16">
        <v>1933</v>
      </c>
      <c r="CA144" s="16">
        <v>4452</v>
      </c>
      <c r="CB144" s="1">
        <v>104</v>
      </c>
      <c r="CC144" s="1">
        <v>5</v>
      </c>
      <c r="CD144" s="16">
        <v>3001</v>
      </c>
      <c r="CE144" s="16">
        <v>3303</v>
      </c>
      <c r="CF144" s="16">
        <v>1359</v>
      </c>
      <c r="CG144" s="16">
        <v>5339</v>
      </c>
      <c r="CH144" s="1">
        <v>57</v>
      </c>
      <c r="CI144" s="1">
        <v>9</v>
      </c>
      <c r="CJ144" s="1">
        <v>66</v>
      </c>
      <c r="CK144" s="1">
        <v>8</v>
      </c>
      <c r="CL144" s="1">
        <v>59</v>
      </c>
      <c r="CM144" s="1">
        <v>33</v>
      </c>
      <c r="CN144" s="1">
        <v>57</v>
      </c>
      <c r="CO144" s="1">
        <v>171</v>
      </c>
      <c r="CP144" s="16">
        <v>192544</v>
      </c>
      <c r="CQ144" s="16">
        <v>53294</v>
      </c>
      <c r="CR144" s="16">
        <v>4181</v>
      </c>
      <c r="CS144" s="1">
        <v>739</v>
      </c>
      <c r="CT144" s="16">
        <v>42000</v>
      </c>
      <c r="CU144" s="16">
        <v>16080</v>
      </c>
      <c r="CV144" s="16">
        <v>2506</v>
      </c>
      <c r="CW144" s="1">
        <v>37</v>
      </c>
      <c r="CX144" s="16">
        <v>37342</v>
      </c>
      <c r="CY144" s="1">
        <v>273</v>
      </c>
      <c r="CZ144" s="1">
        <v>737</v>
      </c>
      <c r="DA144" s="16">
        <v>48817</v>
      </c>
      <c r="DB144" s="18">
        <v>2.7</v>
      </c>
      <c r="DC144" s="1" t="s">
        <v>134</v>
      </c>
    </row>
    <row r="145" spans="1:107" ht="12.75" x14ac:dyDescent="0.2">
      <c r="A145" s="1" t="s">
        <v>431</v>
      </c>
      <c r="B145" s="1" t="s">
        <v>432</v>
      </c>
      <c r="C145" s="1" t="s">
        <v>431</v>
      </c>
      <c r="D145" s="1" t="s">
        <v>439</v>
      </c>
      <c r="E145" s="1" t="s">
        <v>440</v>
      </c>
      <c r="F145" s="1" t="s">
        <v>439</v>
      </c>
      <c r="G145" s="1">
        <v>6</v>
      </c>
      <c r="H145" s="1">
        <v>56</v>
      </c>
      <c r="I145" s="1">
        <v>7</v>
      </c>
      <c r="J145" s="16">
        <v>197452</v>
      </c>
      <c r="K145" s="17">
        <v>0.33</v>
      </c>
      <c r="L145" s="16">
        <v>60547</v>
      </c>
      <c r="M145" s="18">
        <v>2155.77</v>
      </c>
      <c r="N145" s="1">
        <v>92</v>
      </c>
      <c r="O145" s="17">
        <v>0.4</v>
      </c>
      <c r="P145" s="16">
        <v>5428</v>
      </c>
      <c r="Q145" s="16">
        <f t="shared" si="0"/>
        <v>27490225.472519904</v>
      </c>
      <c r="R145" s="19">
        <v>0.30399999999999999</v>
      </c>
      <c r="S145" s="16" t="s">
        <v>2468</v>
      </c>
      <c r="T145" s="19">
        <v>0.86799999999999999</v>
      </c>
      <c r="U145" s="18" t="e">
        <f t="shared" si="1"/>
        <v>#VALUE!</v>
      </c>
      <c r="V145" s="1" t="str">
        <f>IF(N145&gt;'Clustering (Gov City)'!$C$4,'Clustering (Gov City)'!$B$3,IF(N145&gt;'Clustering (Gov City)'!$H$4,'Clustering (Gov City)'!$G$3,IF(N145&gt;'Clustering (Gov City)'!$M$4,'Clustering (Gov City)'!$L$3,'Clustering (Gov City)'!$Q$3)))</f>
        <v>SUPER LOW</v>
      </c>
      <c r="W145" s="1" t="str">
        <f>IF(Q145&gt;'Clustering (Gov City)'!$C$24,'Clustering (Gov City)'!$B$23,IF(Q145&gt;'Clustering (Gov City)'!$H$24,'Clustering (Gov City)'!$G$23,IF(Q145&gt;'Clustering (Gov City)'!$M$24,'Clustering (Gov City)'!$L$23,'Clustering (Gov City)'!$Q$23)))</f>
        <v>LOW</v>
      </c>
      <c r="X145" s="20">
        <v>0.59309999999999996</v>
      </c>
      <c r="Y145" s="1" t="s">
        <v>151</v>
      </c>
      <c r="Z145" s="1">
        <v>320</v>
      </c>
      <c r="AA145" s="1">
        <v>474</v>
      </c>
      <c r="AB145" s="16">
        <v>182242</v>
      </c>
      <c r="AC145" s="16">
        <v>136300</v>
      </c>
      <c r="AD145" s="16">
        <v>174008</v>
      </c>
      <c r="AE145" s="16">
        <v>4994</v>
      </c>
      <c r="AF145" s="16">
        <v>5055</v>
      </c>
      <c r="AG145" s="1">
        <v>59</v>
      </c>
      <c r="AH145" s="16">
        <v>6155</v>
      </c>
      <c r="AI145" s="16">
        <v>7178</v>
      </c>
      <c r="AJ145" s="1">
        <v>3</v>
      </c>
      <c r="AK145" s="16">
        <v>101975</v>
      </c>
      <c r="AL145" s="16">
        <v>95477</v>
      </c>
      <c r="AM145" s="16">
        <v>99124</v>
      </c>
      <c r="AN145" s="16">
        <v>88846</v>
      </c>
      <c r="AO145" s="16">
        <v>2042</v>
      </c>
      <c r="AP145" s="16">
        <v>7440</v>
      </c>
      <c r="AQ145" s="16">
        <v>15256</v>
      </c>
      <c r="AR145" s="16">
        <v>20534</v>
      </c>
      <c r="AS145" s="16">
        <v>19707</v>
      </c>
      <c r="AT145" s="16">
        <v>17114</v>
      </c>
      <c r="AU145" s="16">
        <v>15760</v>
      </c>
      <c r="AV145" s="16">
        <v>14891</v>
      </c>
      <c r="AW145" s="16">
        <v>18167</v>
      </c>
      <c r="AX145" s="16">
        <v>17986</v>
      </c>
      <c r="AY145" s="16">
        <v>15312</v>
      </c>
      <c r="AZ145" s="16">
        <v>11845</v>
      </c>
      <c r="BA145" s="16">
        <v>9340</v>
      </c>
      <c r="BB145" s="16">
        <v>7522</v>
      </c>
      <c r="BC145" s="16">
        <v>6237</v>
      </c>
      <c r="BD145" s="16">
        <v>3782</v>
      </c>
      <c r="BE145" s="16">
        <v>1983</v>
      </c>
      <c r="BF145" s="16">
        <v>2016</v>
      </c>
      <c r="BG145" s="16">
        <v>3257</v>
      </c>
      <c r="BH145" s="16">
        <v>187540</v>
      </c>
      <c r="BI145" s="21">
        <v>2</v>
      </c>
      <c r="BJ145" s="21">
        <v>2</v>
      </c>
      <c r="BK145" s="21">
        <v>2</v>
      </c>
      <c r="BL145" s="21">
        <v>1</v>
      </c>
      <c r="BM145" s="21">
        <v>0</v>
      </c>
      <c r="BN145" s="16">
        <v>6784</v>
      </c>
      <c r="BO145" s="16">
        <v>3624</v>
      </c>
      <c r="BP145" s="16">
        <v>24647</v>
      </c>
      <c r="BQ145" s="16">
        <v>11829</v>
      </c>
      <c r="BR145" s="16">
        <v>10988</v>
      </c>
      <c r="BS145" s="16">
        <v>16326</v>
      </c>
      <c r="BT145" s="16">
        <v>37865</v>
      </c>
      <c r="BU145" s="16">
        <v>30012</v>
      </c>
      <c r="BV145" s="16">
        <v>72412</v>
      </c>
      <c r="BW145" s="16">
        <v>22085</v>
      </c>
      <c r="BX145" s="16">
        <v>27850</v>
      </c>
      <c r="BY145" s="1">
        <v>506</v>
      </c>
      <c r="BZ145" s="16">
        <v>1780</v>
      </c>
      <c r="CA145" s="16">
        <v>4771</v>
      </c>
      <c r="CB145" s="1">
        <v>164</v>
      </c>
      <c r="CC145" s="1">
        <v>7</v>
      </c>
      <c r="CD145" s="16">
        <v>3290</v>
      </c>
      <c r="CE145" s="16">
        <v>3277</v>
      </c>
      <c r="CF145" s="16">
        <v>1440</v>
      </c>
      <c r="CG145" s="16">
        <v>5029</v>
      </c>
      <c r="CH145" s="1">
        <v>725</v>
      </c>
      <c r="CI145" s="1">
        <v>14</v>
      </c>
      <c r="CJ145" s="1">
        <v>83</v>
      </c>
      <c r="CK145" s="1">
        <v>10</v>
      </c>
      <c r="CL145" s="1">
        <v>40</v>
      </c>
      <c r="CM145" s="1">
        <v>12</v>
      </c>
      <c r="CN145" s="1">
        <v>114</v>
      </c>
      <c r="CO145" s="1">
        <v>202</v>
      </c>
      <c r="CP145" s="16">
        <v>183216</v>
      </c>
      <c r="CQ145" s="16">
        <v>38372</v>
      </c>
      <c r="CR145" s="16">
        <v>3516</v>
      </c>
      <c r="CS145" s="1">
        <v>614</v>
      </c>
      <c r="CT145" s="16">
        <v>39384</v>
      </c>
      <c r="CU145" s="16">
        <v>15701</v>
      </c>
      <c r="CV145" s="16">
        <v>3490</v>
      </c>
      <c r="CW145" s="1">
        <v>39</v>
      </c>
      <c r="CX145" s="16">
        <v>49565</v>
      </c>
      <c r="CY145" s="1">
        <v>194</v>
      </c>
      <c r="CZ145" s="1">
        <v>281</v>
      </c>
      <c r="DA145" s="16">
        <v>46296</v>
      </c>
      <c r="DB145" s="18">
        <v>4.8499999999999996</v>
      </c>
      <c r="DC145" s="1" t="s">
        <v>134</v>
      </c>
    </row>
    <row r="146" spans="1:107" ht="12.75" x14ac:dyDescent="0.2">
      <c r="A146" s="1" t="s">
        <v>431</v>
      </c>
      <c r="B146" s="1" t="s">
        <v>432</v>
      </c>
      <c r="C146" s="1" t="s">
        <v>431</v>
      </c>
      <c r="D146" s="1" t="s">
        <v>441</v>
      </c>
      <c r="E146" s="1" t="s">
        <v>442</v>
      </c>
      <c r="F146" s="1" t="s">
        <v>441</v>
      </c>
      <c r="G146" s="1">
        <v>8</v>
      </c>
      <c r="H146" s="1">
        <v>50</v>
      </c>
      <c r="I146" s="1">
        <v>3</v>
      </c>
      <c r="J146" s="16">
        <v>199355</v>
      </c>
      <c r="K146" s="17">
        <v>0.33600000000000002</v>
      </c>
      <c r="L146" s="16">
        <v>63649</v>
      </c>
      <c r="M146" s="18">
        <v>3607.08</v>
      </c>
      <c r="N146" s="1">
        <v>55</v>
      </c>
      <c r="O146" s="17">
        <v>0.26</v>
      </c>
      <c r="P146" s="16">
        <v>5496</v>
      </c>
      <c r="Q146" s="16">
        <f t="shared" si="0"/>
        <v>27568909.7338918</v>
      </c>
      <c r="R146" s="19">
        <v>0.25</v>
      </c>
      <c r="S146" s="16" t="s">
        <v>2468</v>
      </c>
      <c r="T146" s="19">
        <v>0.76</v>
      </c>
      <c r="U146" s="18" t="e">
        <f t="shared" si="1"/>
        <v>#VALUE!</v>
      </c>
      <c r="V146" s="1" t="str">
        <f>IF(N146&gt;'Clustering (Gov City)'!$C$4,'Clustering (Gov City)'!$B$3,IF(N146&gt;'Clustering (Gov City)'!$H$4,'Clustering (Gov City)'!$G$3,IF(N146&gt;'Clustering (Gov City)'!$M$4,'Clustering (Gov City)'!$L$3,'Clustering (Gov City)'!$Q$3)))</f>
        <v>SUPER LOW</v>
      </c>
      <c r="W146" s="1" t="str">
        <f>IF(Q146&gt;'Clustering (Gov City)'!$C$24,'Clustering (Gov City)'!$B$23,IF(Q146&gt;'Clustering (Gov City)'!$H$24,'Clustering (Gov City)'!$G$23,IF(Q146&gt;'Clustering (Gov City)'!$M$24,'Clustering (Gov City)'!$L$23,'Clustering (Gov City)'!$Q$23)))</f>
        <v>LOW</v>
      </c>
      <c r="X146" s="20">
        <v>0.504</v>
      </c>
      <c r="Y146" s="1" t="s">
        <v>151</v>
      </c>
      <c r="Z146" s="1">
        <v>603</v>
      </c>
      <c r="AA146" s="16">
        <v>3763</v>
      </c>
      <c r="AB146" s="16">
        <v>175347</v>
      </c>
      <c r="AC146" s="16">
        <v>139474</v>
      </c>
      <c r="AD146" s="16">
        <v>192989</v>
      </c>
      <c r="AE146" s="16">
        <v>1349</v>
      </c>
      <c r="AF146" s="1">
        <v>831</v>
      </c>
      <c r="AG146" s="1">
        <v>259</v>
      </c>
      <c r="AH146" s="16">
        <v>1495</v>
      </c>
      <c r="AI146" s="16">
        <v>2432</v>
      </c>
      <c r="AJ146" s="1">
        <v>0</v>
      </c>
      <c r="AK146" s="16">
        <v>102670</v>
      </c>
      <c r="AL146" s="16">
        <v>96685</v>
      </c>
      <c r="AM146" s="16">
        <v>91555</v>
      </c>
      <c r="AN146" s="16">
        <v>99328</v>
      </c>
      <c r="AO146" s="16">
        <v>1896</v>
      </c>
      <c r="AP146" s="16">
        <v>6576</v>
      </c>
      <c r="AQ146" s="16">
        <v>14293</v>
      </c>
      <c r="AR146" s="16">
        <v>19999</v>
      </c>
      <c r="AS146" s="16">
        <v>19991</v>
      </c>
      <c r="AT146" s="16">
        <v>16596</v>
      </c>
      <c r="AU146" s="16">
        <v>16524</v>
      </c>
      <c r="AV146" s="16">
        <v>15914</v>
      </c>
      <c r="AW146" s="16">
        <v>18092</v>
      </c>
      <c r="AX146" s="16">
        <v>18203</v>
      </c>
      <c r="AY146" s="16">
        <v>16030</v>
      </c>
      <c r="AZ146" s="16">
        <v>12665</v>
      </c>
      <c r="BA146" s="16">
        <v>10234</v>
      </c>
      <c r="BB146" s="16">
        <v>7960</v>
      </c>
      <c r="BC146" s="16">
        <v>5819</v>
      </c>
      <c r="BD146" s="16">
        <v>3170</v>
      </c>
      <c r="BE146" s="16">
        <v>1999</v>
      </c>
      <c r="BF146" s="16">
        <v>1866</v>
      </c>
      <c r="BG146" s="16">
        <v>3251</v>
      </c>
      <c r="BH146" s="16">
        <v>190158</v>
      </c>
      <c r="BI146" s="21">
        <v>2</v>
      </c>
      <c r="BJ146" s="21">
        <v>2</v>
      </c>
      <c r="BK146" s="21">
        <v>2</v>
      </c>
      <c r="BL146" s="21">
        <v>1</v>
      </c>
      <c r="BM146" s="21">
        <v>0</v>
      </c>
      <c r="BN146" s="16">
        <v>6542</v>
      </c>
      <c r="BO146" s="16">
        <v>3599</v>
      </c>
      <c r="BP146" s="16">
        <v>24337</v>
      </c>
      <c r="BQ146" s="16">
        <v>11967</v>
      </c>
      <c r="BR146" s="16">
        <v>10908</v>
      </c>
      <c r="BS146" s="16">
        <v>16229</v>
      </c>
      <c r="BT146" s="16">
        <v>49260</v>
      </c>
      <c r="BU146" s="16">
        <v>26300</v>
      </c>
      <c r="BV146" s="16">
        <v>74567</v>
      </c>
      <c r="BW146" s="16">
        <v>20076</v>
      </c>
      <c r="BX146" s="16">
        <v>23046</v>
      </c>
      <c r="BY146" s="1">
        <v>469</v>
      </c>
      <c r="BZ146" s="16">
        <v>1488</v>
      </c>
      <c r="CA146" s="16">
        <v>4025</v>
      </c>
      <c r="CB146" s="1">
        <v>121</v>
      </c>
      <c r="CC146" s="1">
        <v>3</v>
      </c>
      <c r="CD146" s="16">
        <v>2054</v>
      </c>
      <c r="CE146" s="16">
        <v>1846</v>
      </c>
      <c r="CF146" s="1">
        <v>835</v>
      </c>
      <c r="CG146" s="16">
        <v>2706</v>
      </c>
      <c r="CH146" s="1">
        <v>174</v>
      </c>
      <c r="CI146" s="1">
        <v>8</v>
      </c>
      <c r="CJ146" s="1">
        <v>153</v>
      </c>
      <c r="CK146" s="1">
        <v>5</v>
      </c>
      <c r="CL146" s="1">
        <v>63</v>
      </c>
      <c r="CM146" s="1">
        <v>15</v>
      </c>
      <c r="CN146" s="1">
        <v>211</v>
      </c>
      <c r="CO146" s="1">
        <v>225</v>
      </c>
      <c r="CP146" s="16">
        <v>191060</v>
      </c>
      <c r="CQ146" s="16">
        <v>52719</v>
      </c>
      <c r="CR146" s="16">
        <v>3809</v>
      </c>
      <c r="CS146" s="1">
        <v>435</v>
      </c>
      <c r="CT146" s="16">
        <v>26261</v>
      </c>
      <c r="CU146" s="16">
        <v>31624</v>
      </c>
      <c r="CV146" s="16">
        <v>3148</v>
      </c>
      <c r="CW146" s="1">
        <v>18</v>
      </c>
      <c r="CX146" s="16">
        <v>32893</v>
      </c>
      <c r="CY146" s="1">
        <v>55</v>
      </c>
      <c r="CZ146" s="1">
        <v>214</v>
      </c>
      <c r="DA146" s="16">
        <v>48179</v>
      </c>
      <c r="DB146" s="18">
        <v>3.52</v>
      </c>
      <c r="DC146" s="1" t="s">
        <v>134</v>
      </c>
    </row>
    <row r="147" spans="1:107" ht="12.75" x14ac:dyDescent="0.2">
      <c r="A147" s="1" t="s">
        <v>431</v>
      </c>
      <c r="B147" s="1" t="s">
        <v>432</v>
      </c>
      <c r="C147" s="1" t="s">
        <v>431</v>
      </c>
      <c r="D147" s="1" t="s">
        <v>443</v>
      </c>
      <c r="E147" s="1" t="s">
        <v>444</v>
      </c>
      <c r="F147" s="1" t="s">
        <v>443</v>
      </c>
      <c r="G147" s="1">
        <v>7</v>
      </c>
      <c r="H147" s="1">
        <v>39</v>
      </c>
      <c r="I147" s="1">
        <v>0</v>
      </c>
      <c r="J147" s="16">
        <v>126939</v>
      </c>
      <c r="K147" s="17">
        <v>0.17</v>
      </c>
      <c r="L147" s="16">
        <v>43446</v>
      </c>
      <c r="M147" s="18">
        <v>2506.91</v>
      </c>
      <c r="N147" s="1">
        <v>51</v>
      </c>
      <c r="O147" s="17">
        <v>0.23200000000000001</v>
      </c>
      <c r="P147" s="16">
        <v>4871</v>
      </c>
      <c r="Q147" s="16">
        <f t="shared" si="0"/>
        <v>38372761.720196314</v>
      </c>
      <c r="R147" s="19">
        <v>0.29399999999999998</v>
      </c>
      <c r="S147" s="16" t="s">
        <v>2468</v>
      </c>
      <c r="T147" s="19">
        <v>0.75600000000000001</v>
      </c>
      <c r="U147" s="18" t="e">
        <f t="shared" si="1"/>
        <v>#VALUE!</v>
      </c>
      <c r="V147" s="1" t="str">
        <f>IF(N147&gt;'Clustering (Gov City)'!$C$4,'Clustering (Gov City)'!$B$3,IF(N147&gt;'Clustering (Gov City)'!$H$4,'Clustering (Gov City)'!$G$3,IF(N147&gt;'Clustering (Gov City)'!$M$4,'Clustering (Gov City)'!$L$3,'Clustering (Gov City)'!$Q$3)))</f>
        <v>SUPER LOW</v>
      </c>
      <c r="W147" s="1" t="str">
        <f>IF(Q147&gt;'Clustering (Gov City)'!$C$24,'Clustering (Gov City)'!$B$23,IF(Q147&gt;'Clustering (Gov City)'!$H$24,'Clustering (Gov City)'!$G$23,IF(Q147&gt;'Clustering (Gov City)'!$M$24,'Clustering (Gov City)'!$L$23,'Clustering (Gov City)'!$Q$23)))</f>
        <v>LOW</v>
      </c>
      <c r="X147" s="20">
        <v>0.45229999999999998</v>
      </c>
      <c r="Y147" s="1" t="s">
        <v>133</v>
      </c>
      <c r="Z147" s="1">
        <v>246</v>
      </c>
      <c r="AA147" s="1">
        <v>339</v>
      </c>
      <c r="AB147" s="16">
        <v>126311</v>
      </c>
      <c r="AC147" s="16">
        <v>93116</v>
      </c>
      <c r="AD147" s="16">
        <v>121591</v>
      </c>
      <c r="AE147" s="16">
        <v>1663</v>
      </c>
      <c r="AF147" s="1">
        <v>420</v>
      </c>
      <c r="AG147" s="1">
        <v>0</v>
      </c>
      <c r="AH147" s="16">
        <v>3094</v>
      </c>
      <c r="AI147" s="1">
        <v>170</v>
      </c>
      <c r="AJ147" s="1">
        <v>1</v>
      </c>
      <c r="AK147" s="16">
        <v>65177</v>
      </c>
      <c r="AL147" s="16">
        <v>61762</v>
      </c>
      <c r="AM147" s="16">
        <v>53790</v>
      </c>
      <c r="AN147" s="16">
        <v>63925</v>
      </c>
      <c r="AO147" s="16">
        <v>3338</v>
      </c>
      <c r="AP147" s="16">
        <v>5886</v>
      </c>
      <c r="AQ147" s="16">
        <v>9062</v>
      </c>
      <c r="AR147" s="16">
        <v>11150</v>
      </c>
      <c r="AS147" s="16">
        <v>10671</v>
      </c>
      <c r="AT147" s="16">
        <v>10617</v>
      </c>
      <c r="AU147" s="16">
        <v>10075</v>
      </c>
      <c r="AV147" s="16">
        <v>9312</v>
      </c>
      <c r="AW147" s="16">
        <v>9313</v>
      </c>
      <c r="AX147" s="16">
        <v>10615</v>
      </c>
      <c r="AY147" s="16">
        <v>11209</v>
      </c>
      <c r="AZ147" s="16">
        <v>9190</v>
      </c>
      <c r="BA147" s="16">
        <v>7296</v>
      </c>
      <c r="BB147" s="16">
        <v>5821</v>
      </c>
      <c r="BC147" s="16">
        <v>4740</v>
      </c>
      <c r="BD147" s="16">
        <v>3467</v>
      </c>
      <c r="BE147" s="16">
        <v>2226</v>
      </c>
      <c r="BF147" s="16">
        <v>2175</v>
      </c>
      <c r="BG147" s="16">
        <v>1921</v>
      </c>
      <c r="BH147" s="16">
        <v>120745</v>
      </c>
      <c r="BI147" s="21">
        <v>2</v>
      </c>
      <c r="BJ147" s="21">
        <v>2</v>
      </c>
      <c r="BK147" s="21">
        <v>2</v>
      </c>
      <c r="BL147" s="21">
        <v>2</v>
      </c>
      <c r="BM147" s="21">
        <v>0</v>
      </c>
      <c r="BN147" s="16">
        <v>3811</v>
      </c>
      <c r="BO147" s="16">
        <v>1949</v>
      </c>
      <c r="BP147" s="16">
        <v>13456</v>
      </c>
      <c r="BQ147" s="16">
        <v>6297</v>
      </c>
      <c r="BR147" s="16">
        <v>6172</v>
      </c>
      <c r="BS147" s="16">
        <v>10842</v>
      </c>
      <c r="BT147" s="16">
        <v>24933</v>
      </c>
      <c r="BU147" s="16">
        <v>21863</v>
      </c>
      <c r="BV147" s="16">
        <v>34841</v>
      </c>
      <c r="BW147" s="16">
        <v>17999</v>
      </c>
      <c r="BX147" s="16">
        <v>21324</v>
      </c>
      <c r="BY147" s="1">
        <v>820</v>
      </c>
      <c r="BZ147" s="16">
        <v>1596</v>
      </c>
      <c r="CA147" s="16">
        <v>3451</v>
      </c>
      <c r="CB147" s="1">
        <v>107</v>
      </c>
      <c r="CC147" s="1">
        <v>5</v>
      </c>
      <c r="CD147" s="16">
        <v>11137</v>
      </c>
      <c r="CE147" s="16">
        <v>10386</v>
      </c>
      <c r="CF147" s="16">
        <v>4183</v>
      </c>
      <c r="CG147" s="16">
        <v>21482</v>
      </c>
      <c r="CH147" s="1">
        <v>146</v>
      </c>
      <c r="CI147" s="1">
        <v>50</v>
      </c>
      <c r="CJ147" s="1">
        <v>151</v>
      </c>
      <c r="CK147" s="1">
        <v>50</v>
      </c>
      <c r="CL147" s="1">
        <v>159</v>
      </c>
      <c r="CM147" s="1">
        <v>41</v>
      </c>
      <c r="CN147" s="1">
        <v>196</v>
      </c>
      <c r="CO147" s="1">
        <v>196</v>
      </c>
      <c r="CP147" s="16">
        <v>78762</v>
      </c>
      <c r="CQ147" s="16">
        <v>27857</v>
      </c>
      <c r="CR147" s="16">
        <v>3436</v>
      </c>
      <c r="CS147" s="1">
        <v>268</v>
      </c>
      <c r="CT147" s="16">
        <v>32262</v>
      </c>
      <c r="CU147" s="16">
        <v>3526</v>
      </c>
      <c r="CV147" s="16">
        <v>3451</v>
      </c>
      <c r="CW147" s="1">
        <v>24</v>
      </c>
      <c r="CX147" s="16">
        <v>22973</v>
      </c>
      <c r="CY147" s="1">
        <v>129</v>
      </c>
      <c r="CZ147" s="1">
        <v>555</v>
      </c>
      <c r="DA147" s="16">
        <v>32458</v>
      </c>
      <c r="DB147" s="18">
        <v>6.52</v>
      </c>
      <c r="DC147" s="1" t="s">
        <v>134</v>
      </c>
    </row>
    <row r="148" spans="1:107" ht="12.75" x14ac:dyDescent="0.2">
      <c r="A148" s="1" t="s">
        <v>431</v>
      </c>
      <c r="B148" s="1" t="s">
        <v>432</v>
      </c>
      <c r="C148" s="1" t="s">
        <v>431</v>
      </c>
      <c r="D148" s="1" t="s">
        <v>445</v>
      </c>
      <c r="E148" s="1" t="s">
        <v>446</v>
      </c>
      <c r="F148" s="1" t="s">
        <v>445</v>
      </c>
      <c r="G148" s="1">
        <v>7</v>
      </c>
      <c r="H148" s="1">
        <v>0</v>
      </c>
      <c r="I148" s="1">
        <v>42</v>
      </c>
      <c r="J148" s="16">
        <v>222298</v>
      </c>
      <c r="K148" s="17">
        <v>0.38200000000000001</v>
      </c>
      <c r="L148" s="16">
        <v>71686</v>
      </c>
      <c r="M148" s="1">
        <v>89.4</v>
      </c>
      <c r="N148" s="16">
        <v>2487</v>
      </c>
      <c r="O148" s="17">
        <v>0.89600000000000002</v>
      </c>
      <c r="P148" s="16">
        <v>7946</v>
      </c>
      <c r="Q148" s="16">
        <f t="shared" si="0"/>
        <v>35744811.019442372</v>
      </c>
      <c r="R148" s="19">
        <v>0.28399999999999997</v>
      </c>
      <c r="S148" s="16" t="s">
        <v>2468</v>
      </c>
      <c r="T148" s="19">
        <v>0.96199999999999997</v>
      </c>
      <c r="U148" s="18" t="e">
        <f t="shared" si="1"/>
        <v>#VALUE!</v>
      </c>
      <c r="V148" s="1" t="str">
        <f>IF(N148&gt;'Clustering (Gov City)'!$C$4,'Clustering (Gov City)'!$B$3,IF(N148&gt;'Clustering (Gov City)'!$H$4,'Clustering (Gov City)'!$G$3,IF(N148&gt;'Clustering (Gov City)'!$M$4,'Clustering (Gov City)'!$L$3,'Clustering (Gov City)'!$Q$3)))</f>
        <v>HIGH</v>
      </c>
      <c r="W148" s="1" t="str">
        <f>IF(Q148&gt;'Clustering (Gov City)'!$C$24,'Clustering (Gov City)'!$B$23,IF(Q148&gt;'Clustering (Gov City)'!$H$24,'Clustering (Gov City)'!$G$23,IF(Q148&gt;'Clustering (Gov City)'!$M$24,'Clustering (Gov City)'!$L$23,'Clustering (Gov City)'!$Q$23)))</f>
        <v>LOW</v>
      </c>
      <c r="X148" s="20">
        <v>0.79720000000000002</v>
      </c>
      <c r="Y148" s="1" t="s">
        <v>201</v>
      </c>
      <c r="Z148" s="1">
        <v>842</v>
      </c>
      <c r="AA148" s="1">
        <v>515</v>
      </c>
      <c r="AB148" s="16">
        <v>201197</v>
      </c>
      <c r="AC148" s="16">
        <v>154787</v>
      </c>
      <c r="AD148" s="16">
        <v>186677</v>
      </c>
      <c r="AE148" s="16">
        <v>8755</v>
      </c>
      <c r="AF148" s="16">
        <v>6968</v>
      </c>
      <c r="AG148" s="1">
        <v>55</v>
      </c>
      <c r="AH148" s="16">
        <v>12020</v>
      </c>
      <c r="AI148" s="16">
        <v>7809</v>
      </c>
      <c r="AJ148" s="1">
        <v>14</v>
      </c>
      <c r="AK148" s="16">
        <v>112452</v>
      </c>
      <c r="AL148" s="16">
        <v>109846</v>
      </c>
      <c r="AM148" s="16">
        <v>107635</v>
      </c>
      <c r="AN148" s="16">
        <v>101967</v>
      </c>
      <c r="AO148" s="16">
        <v>4103</v>
      </c>
      <c r="AP148" s="16">
        <v>8593</v>
      </c>
      <c r="AQ148" s="16">
        <v>19305</v>
      </c>
      <c r="AR148" s="16">
        <v>22152</v>
      </c>
      <c r="AS148" s="16">
        <v>20568</v>
      </c>
      <c r="AT148" s="16">
        <v>16124</v>
      </c>
      <c r="AU148" s="16">
        <v>16379</v>
      </c>
      <c r="AV148" s="16">
        <v>17354</v>
      </c>
      <c r="AW148" s="16">
        <v>19670</v>
      </c>
      <c r="AX148" s="16">
        <v>20195</v>
      </c>
      <c r="AY148" s="16">
        <v>17586</v>
      </c>
      <c r="AZ148" s="16">
        <v>13248</v>
      </c>
      <c r="BA148" s="16">
        <v>10840</v>
      </c>
      <c r="BB148" s="16">
        <v>8983</v>
      </c>
      <c r="BC148" s="16">
        <v>8026</v>
      </c>
      <c r="BD148" s="16">
        <v>5643</v>
      </c>
      <c r="BE148" s="16">
        <v>3176</v>
      </c>
      <c r="BF148" s="16">
        <v>3049</v>
      </c>
      <c r="BG148" s="16">
        <v>4079</v>
      </c>
      <c r="BH148" s="16">
        <v>209162</v>
      </c>
      <c r="BI148" s="21">
        <v>2</v>
      </c>
      <c r="BJ148" s="21">
        <v>2</v>
      </c>
      <c r="BK148" s="21">
        <v>2</v>
      </c>
      <c r="BL148" s="21">
        <v>2</v>
      </c>
      <c r="BM148" s="21">
        <v>0</v>
      </c>
      <c r="BN148" s="16">
        <v>8266</v>
      </c>
      <c r="BO148" s="16">
        <v>4046</v>
      </c>
      <c r="BP148" s="16">
        <v>26285</v>
      </c>
      <c r="BQ148" s="16">
        <v>12327</v>
      </c>
      <c r="BR148" s="16">
        <v>10579</v>
      </c>
      <c r="BS148" s="16">
        <v>15996</v>
      </c>
      <c r="BT148" s="16">
        <v>50323</v>
      </c>
      <c r="BU148" s="16">
        <v>26003</v>
      </c>
      <c r="BV148" s="16">
        <v>33985</v>
      </c>
      <c r="BW148" s="16">
        <v>26658</v>
      </c>
      <c r="BX148" s="16">
        <v>61918</v>
      </c>
      <c r="BY148" s="16">
        <v>1856</v>
      </c>
      <c r="BZ148" s="16">
        <v>5885</v>
      </c>
      <c r="CA148" s="16">
        <v>14408</v>
      </c>
      <c r="CB148" s="16">
        <v>1199</v>
      </c>
      <c r="CC148" s="1">
        <v>63</v>
      </c>
      <c r="CD148" s="16">
        <v>8574</v>
      </c>
      <c r="CE148" s="16">
        <v>8805</v>
      </c>
      <c r="CF148" s="16">
        <v>3617</v>
      </c>
      <c r="CG148" s="16">
        <v>13243</v>
      </c>
      <c r="CH148" s="1">
        <v>207</v>
      </c>
      <c r="CI148" s="1">
        <v>7</v>
      </c>
      <c r="CJ148" s="1">
        <v>166</v>
      </c>
      <c r="CK148" s="1">
        <v>15</v>
      </c>
      <c r="CL148" s="1">
        <v>118</v>
      </c>
      <c r="CM148" s="1">
        <v>29</v>
      </c>
      <c r="CN148" s="1">
        <v>186</v>
      </c>
      <c r="CO148" s="1">
        <v>211</v>
      </c>
      <c r="CP148" s="16">
        <v>187120</v>
      </c>
      <c r="CQ148" s="16">
        <v>56094</v>
      </c>
      <c r="CR148" s="16">
        <v>12462</v>
      </c>
      <c r="CS148" s="16">
        <v>1285</v>
      </c>
      <c r="CT148" s="16">
        <v>59246</v>
      </c>
      <c r="CU148" s="16">
        <v>1993</v>
      </c>
      <c r="CV148" s="1">
        <v>853</v>
      </c>
      <c r="CW148" s="1">
        <v>136</v>
      </c>
      <c r="CX148" s="16">
        <v>42822</v>
      </c>
      <c r="CY148" s="1">
        <v>705</v>
      </c>
      <c r="CZ148" s="16">
        <v>1843</v>
      </c>
      <c r="DA148" s="16">
        <v>44859</v>
      </c>
      <c r="DB148" s="18">
        <v>4.3600000000000003</v>
      </c>
      <c r="DC148" s="1" t="s">
        <v>134</v>
      </c>
    </row>
    <row r="149" spans="1:107" ht="12.75" x14ac:dyDescent="0.2">
      <c r="A149" s="1" t="s">
        <v>447</v>
      </c>
      <c r="B149" s="1" t="s">
        <v>448</v>
      </c>
      <c r="C149" s="1" t="s">
        <v>447</v>
      </c>
      <c r="D149" s="1" t="s">
        <v>449</v>
      </c>
      <c r="E149" s="1" t="s">
        <v>450</v>
      </c>
      <c r="F149" s="1" t="s">
        <v>449</v>
      </c>
      <c r="G149" s="1">
        <v>12</v>
      </c>
      <c r="H149" s="1">
        <v>42</v>
      </c>
      <c r="I149" s="1">
        <v>29</v>
      </c>
      <c r="J149" s="16">
        <v>260438</v>
      </c>
      <c r="K149" s="17">
        <v>0.46200000000000002</v>
      </c>
      <c r="L149" s="16">
        <v>82618</v>
      </c>
      <c r="M149" s="1">
        <v>912.75</v>
      </c>
      <c r="N149" s="1">
        <v>285</v>
      </c>
      <c r="O149" s="17">
        <v>0.60199999999999998</v>
      </c>
      <c r="P149" s="16">
        <v>8153.0000000000009</v>
      </c>
      <c r="Q149" s="16">
        <f t="shared" si="0"/>
        <v>31304955.498045601</v>
      </c>
      <c r="R149" s="19">
        <v>0.27400000000000002</v>
      </c>
      <c r="S149" s="16" t="s">
        <v>2468</v>
      </c>
      <c r="T149" s="19">
        <v>0.78</v>
      </c>
      <c r="U149" s="18" t="e">
        <f t="shared" si="1"/>
        <v>#VALUE!</v>
      </c>
      <c r="V149" s="16" t="str">
        <f>IF(N149&gt;'Clustering (Gov City)'!$C$4,'Clustering (Gov City)'!$B$3,IF(N149&gt;'Clustering (Gov City)'!$H$4,'Clustering (Gov City)'!$G$3,IF(N149&gt;'Clustering (Gov City)'!$M$4,'Clustering (Gov City)'!$L$3,'Clustering (Gov City)'!$Q$3)))</f>
        <v>LOW</v>
      </c>
      <c r="W149" s="16" t="str">
        <f>IF(Q149&gt;'Clustering (Gov City)'!$C$24,'Clustering (Gov City)'!$B$23,IF(Q149&gt;'Clustering (Gov City)'!$H$24,'Clustering (Gov City)'!$G$23,IF(Q149&gt;'Clustering (Gov City)'!$M$24,'Clustering (Gov City)'!$L$23,'Clustering (Gov City)'!$Q$23)))</f>
        <v>LOW</v>
      </c>
      <c r="X149" s="20">
        <v>0.64710000000000001</v>
      </c>
      <c r="Y149" s="16" t="s">
        <v>151</v>
      </c>
      <c r="Z149" s="16">
        <v>1270</v>
      </c>
      <c r="AA149" s="1">
        <v>318</v>
      </c>
      <c r="AB149" s="16">
        <v>213155</v>
      </c>
      <c r="AC149" s="16">
        <v>187429</v>
      </c>
      <c r="AD149" s="16">
        <v>222163</v>
      </c>
      <c r="AE149" s="16">
        <v>9609</v>
      </c>
      <c r="AF149" s="16">
        <v>2673</v>
      </c>
      <c r="AG149" s="1">
        <v>28</v>
      </c>
      <c r="AH149" s="16">
        <v>25036</v>
      </c>
      <c r="AI149" s="1">
        <v>928</v>
      </c>
      <c r="AJ149" s="1">
        <v>1</v>
      </c>
      <c r="AK149" s="16">
        <v>133287</v>
      </c>
      <c r="AL149" s="16">
        <v>127151</v>
      </c>
      <c r="AM149" s="16">
        <v>128294</v>
      </c>
      <c r="AN149" s="16">
        <v>117624</v>
      </c>
      <c r="AO149" s="16">
        <v>4535</v>
      </c>
      <c r="AP149" s="16">
        <v>9985</v>
      </c>
      <c r="AQ149" s="16">
        <v>19464</v>
      </c>
      <c r="AR149" s="16">
        <v>24369</v>
      </c>
      <c r="AS149" s="16">
        <v>22862</v>
      </c>
      <c r="AT149" s="16">
        <v>20639</v>
      </c>
      <c r="AU149" s="16">
        <v>21836</v>
      </c>
      <c r="AV149" s="16">
        <v>20633</v>
      </c>
      <c r="AW149" s="16">
        <v>19484</v>
      </c>
      <c r="AX149" s="16">
        <v>21476</v>
      </c>
      <c r="AY149" s="16">
        <v>21673</v>
      </c>
      <c r="AZ149" s="16">
        <v>18328</v>
      </c>
      <c r="BA149" s="16">
        <v>14484</v>
      </c>
      <c r="BB149" s="16">
        <v>11812</v>
      </c>
      <c r="BC149" s="16">
        <v>9234</v>
      </c>
      <c r="BD149" s="16">
        <v>6302</v>
      </c>
      <c r="BE149" s="16">
        <v>3688</v>
      </c>
      <c r="BF149" s="16">
        <v>4154</v>
      </c>
      <c r="BG149" s="16">
        <v>4300</v>
      </c>
      <c r="BH149" s="16">
        <v>247756</v>
      </c>
      <c r="BI149" s="21">
        <v>2</v>
      </c>
      <c r="BJ149" s="21">
        <v>2</v>
      </c>
      <c r="BK149" s="21">
        <v>2</v>
      </c>
      <c r="BL149" s="21">
        <v>1</v>
      </c>
      <c r="BM149" s="21">
        <v>0</v>
      </c>
      <c r="BN149" s="16">
        <v>8825</v>
      </c>
      <c r="BO149" s="16">
        <v>4497</v>
      </c>
      <c r="BP149" s="16">
        <v>29287</v>
      </c>
      <c r="BQ149" s="16">
        <v>13510</v>
      </c>
      <c r="BR149" s="16">
        <v>12286</v>
      </c>
      <c r="BS149" s="16">
        <v>21790</v>
      </c>
      <c r="BT149" s="16">
        <v>58914</v>
      </c>
      <c r="BU149" s="16">
        <v>37294</v>
      </c>
      <c r="BV149" s="16">
        <v>69569</v>
      </c>
      <c r="BW149" s="16">
        <v>35649</v>
      </c>
      <c r="BX149" s="16">
        <v>46721</v>
      </c>
      <c r="BY149" s="16">
        <v>1211</v>
      </c>
      <c r="BZ149" s="16">
        <v>2803</v>
      </c>
      <c r="CA149" s="16">
        <v>7886</v>
      </c>
      <c r="CB149" s="1">
        <v>378</v>
      </c>
      <c r="CC149" s="1">
        <v>13</v>
      </c>
      <c r="CD149" s="16">
        <v>3732</v>
      </c>
      <c r="CE149" s="16">
        <v>4294</v>
      </c>
      <c r="CF149" s="16">
        <v>1636</v>
      </c>
      <c r="CG149" s="16">
        <v>8295</v>
      </c>
      <c r="CH149" s="1">
        <v>309</v>
      </c>
      <c r="CI149" s="1">
        <v>11</v>
      </c>
      <c r="CJ149" s="1">
        <v>356</v>
      </c>
      <c r="CK149" s="1">
        <v>18</v>
      </c>
      <c r="CL149" s="1">
        <v>114</v>
      </c>
      <c r="CM149" s="1">
        <v>27</v>
      </c>
      <c r="CN149" s="1">
        <v>307</v>
      </c>
      <c r="CO149" s="1">
        <v>275</v>
      </c>
      <c r="CP149" s="16">
        <v>241064</v>
      </c>
      <c r="CQ149" s="16">
        <v>55268</v>
      </c>
      <c r="CR149" s="16">
        <v>6691</v>
      </c>
      <c r="CS149" s="16">
        <v>1784</v>
      </c>
      <c r="CT149" s="16">
        <v>54981</v>
      </c>
      <c r="CU149" s="16">
        <v>9270</v>
      </c>
      <c r="CV149" s="16">
        <v>12348</v>
      </c>
      <c r="CW149" s="1">
        <v>77</v>
      </c>
      <c r="CX149" s="16">
        <v>56360</v>
      </c>
      <c r="CY149" s="1">
        <v>559</v>
      </c>
      <c r="CZ149" s="1">
        <v>922</v>
      </c>
      <c r="DA149" s="16">
        <v>62178</v>
      </c>
      <c r="DB149" s="18">
        <v>6.83</v>
      </c>
      <c r="DC149" s="1" t="s">
        <v>134</v>
      </c>
    </row>
    <row r="150" spans="1:107" ht="12.75" x14ac:dyDescent="0.2">
      <c r="A150" s="1" t="s">
        <v>447</v>
      </c>
      <c r="B150" s="1" t="s">
        <v>448</v>
      </c>
      <c r="C150" s="1" t="s">
        <v>447</v>
      </c>
      <c r="D150" s="1" t="s">
        <v>451</v>
      </c>
      <c r="E150" s="1" t="s">
        <v>452</v>
      </c>
      <c r="F150" s="1" t="s">
        <v>451</v>
      </c>
      <c r="G150" s="1">
        <v>10</v>
      </c>
      <c r="H150" s="1">
        <v>36</v>
      </c>
      <c r="I150" s="1">
        <v>15</v>
      </c>
      <c r="J150" s="16">
        <v>165920</v>
      </c>
      <c r="K150" s="17">
        <v>0.27</v>
      </c>
      <c r="L150" s="16">
        <v>49878</v>
      </c>
      <c r="M150" s="18">
        <v>1318.21</v>
      </c>
      <c r="N150" s="1">
        <v>126</v>
      </c>
      <c r="O150" s="17">
        <v>0.47399999999999998</v>
      </c>
      <c r="P150" s="16">
        <v>12730</v>
      </c>
      <c r="Q150" s="16">
        <f t="shared" si="0"/>
        <v>76723722.275795564</v>
      </c>
      <c r="R150" s="19">
        <v>0.372</v>
      </c>
      <c r="S150" s="16" t="s">
        <v>2468</v>
      </c>
      <c r="T150" s="19">
        <v>0.92400000000000004</v>
      </c>
      <c r="U150" s="18" t="e">
        <f t="shared" si="1"/>
        <v>#VALUE!</v>
      </c>
      <c r="V150" s="1" t="str">
        <f>IF(N150&gt;'Clustering (Gov City)'!$C$4,'Clustering (Gov City)'!$B$3,IF(N150&gt;'Clustering (Gov City)'!$H$4,'Clustering (Gov City)'!$G$3,IF(N150&gt;'Clustering (Gov City)'!$M$4,'Clustering (Gov City)'!$L$3,'Clustering (Gov City)'!$Q$3)))</f>
        <v>SUPER LOW</v>
      </c>
      <c r="W150" s="1" t="str">
        <f>IF(Q150&gt;'Clustering (Gov City)'!$C$24,'Clustering (Gov City)'!$B$23,IF(Q150&gt;'Clustering (Gov City)'!$H$24,'Clustering (Gov City)'!$G$23,IF(Q150&gt;'Clustering (Gov City)'!$M$24,'Clustering (Gov City)'!$L$23,'Clustering (Gov City)'!$Q$23)))</f>
        <v>HIGH</v>
      </c>
      <c r="X150" s="20">
        <v>0.62549999999999994</v>
      </c>
      <c r="Y150" s="1" t="s">
        <v>151</v>
      </c>
      <c r="Z150" s="1">
        <v>860</v>
      </c>
      <c r="AA150" s="1">
        <v>352</v>
      </c>
      <c r="AB150" s="16">
        <v>138705</v>
      </c>
      <c r="AC150" s="16">
        <v>115086</v>
      </c>
      <c r="AD150" s="16">
        <v>145235</v>
      </c>
      <c r="AE150" s="16">
        <v>8627</v>
      </c>
      <c r="AF150" s="16">
        <v>3824</v>
      </c>
      <c r="AG150" s="1">
        <v>119</v>
      </c>
      <c r="AH150" s="16">
        <v>7603</v>
      </c>
      <c r="AI150" s="1">
        <v>504</v>
      </c>
      <c r="AJ150" s="1">
        <v>8</v>
      </c>
      <c r="AK150" s="16">
        <v>85172</v>
      </c>
      <c r="AL150" s="16">
        <v>80748</v>
      </c>
      <c r="AM150" s="16">
        <v>81779</v>
      </c>
      <c r="AN150" s="16">
        <v>75222</v>
      </c>
      <c r="AO150" s="16">
        <v>2984</v>
      </c>
      <c r="AP150" s="16">
        <v>5935</v>
      </c>
      <c r="AQ150" s="16">
        <v>13035</v>
      </c>
      <c r="AR150" s="16">
        <v>16261</v>
      </c>
      <c r="AS150" s="16">
        <v>16895</v>
      </c>
      <c r="AT150" s="16">
        <v>11965</v>
      </c>
      <c r="AU150" s="16">
        <v>13426</v>
      </c>
      <c r="AV150" s="16">
        <v>12613</v>
      </c>
      <c r="AW150" s="16">
        <v>12298</v>
      </c>
      <c r="AX150" s="16">
        <v>15247</v>
      </c>
      <c r="AY150" s="16">
        <v>14992</v>
      </c>
      <c r="AZ150" s="16">
        <v>12199</v>
      </c>
      <c r="BA150" s="16">
        <v>9117</v>
      </c>
      <c r="BB150" s="16">
        <v>6717</v>
      </c>
      <c r="BC150" s="16">
        <v>4570</v>
      </c>
      <c r="BD150" s="16">
        <v>2939</v>
      </c>
      <c r="BE150" s="16">
        <v>1694</v>
      </c>
      <c r="BF150" s="16">
        <v>1952</v>
      </c>
      <c r="BG150" s="16">
        <v>2918</v>
      </c>
      <c r="BH150" s="16">
        <v>157328</v>
      </c>
      <c r="BI150" s="21">
        <v>2</v>
      </c>
      <c r="BJ150" s="21">
        <v>2</v>
      </c>
      <c r="BK150" s="21">
        <v>2</v>
      </c>
      <c r="BL150" s="21">
        <v>2</v>
      </c>
      <c r="BM150" s="21">
        <v>0</v>
      </c>
      <c r="BN150" s="16">
        <v>5845</v>
      </c>
      <c r="BO150" s="16">
        <v>2977</v>
      </c>
      <c r="BP150" s="16">
        <v>19872</v>
      </c>
      <c r="BQ150" s="16">
        <v>10166</v>
      </c>
      <c r="BR150" s="16">
        <v>6713</v>
      </c>
      <c r="BS150" s="16">
        <v>13900</v>
      </c>
      <c r="BT150" s="16">
        <v>49217</v>
      </c>
      <c r="BU150" s="16">
        <v>26536</v>
      </c>
      <c r="BV150" s="16">
        <v>22822</v>
      </c>
      <c r="BW150" s="16">
        <v>20556</v>
      </c>
      <c r="BX150" s="16">
        <v>37954</v>
      </c>
      <c r="BY150" s="1">
        <v>961</v>
      </c>
      <c r="BZ150" s="16">
        <v>2296</v>
      </c>
      <c r="CA150" s="16">
        <v>5408</v>
      </c>
      <c r="CB150" s="1">
        <v>156</v>
      </c>
      <c r="CC150" s="1">
        <v>14</v>
      </c>
      <c r="CD150" s="16">
        <v>4244</v>
      </c>
      <c r="CE150" s="16">
        <v>5108</v>
      </c>
      <c r="CF150" s="16">
        <v>1846</v>
      </c>
      <c r="CG150" s="16">
        <v>11343</v>
      </c>
      <c r="CH150" s="1">
        <v>168</v>
      </c>
      <c r="CI150" s="1">
        <v>11</v>
      </c>
      <c r="CJ150" s="1">
        <v>150</v>
      </c>
      <c r="CK150" s="1">
        <v>10</v>
      </c>
      <c r="CL150" s="1">
        <v>96</v>
      </c>
      <c r="CM150" s="1">
        <v>34</v>
      </c>
      <c r="CN150" s="1">
        <v>151</v>
      </c>
      <c r="CO150" s="1">
        <v>173</v>
      </c>
      <c r="CP150" s="16">
        <v>142586</v>
      </c>
      <c r="CQ150" s="16">
        <v>42947</v>
      </c>
      <c r="CR150" s="16">
        <v>3220</v>
      </c>
      <c r="CS150" s="1">
        <v>931</v>
      </c>
      <c r="CT150" s="16">
        <v>39661</v>
      </c>
      <c r="CU150" s="16">
        <v>3418</v>
      </c>
      <c r="CV150" s="16">
        <v>8009</v>
      </c>
      <c r="CW150" s="1">
        <v>53</v>
      </c>
      <c r="CX150" s="16">
        <v>29386</v>
      </c>
      <c r="CY150" s="1">
        <v>358</v>
      </c>
      <c r="CZ150" s="1">
        <v>774</v>
      </c>
      <c r="DA150" s="16">
        <v>37163</v>
      </c>
      <c r="DB150" s="18">
        <v>6.36</v>
      </c>
      <c r="DC150" s="1" t="s">
        <v>134</v>
      </c>
    </row>
    <row r="151" spans="1:107" ht="12.75" x14ac:dyDescent="0.2">
      <c r="A151" s="1" t="s">
        <v>447</v>
      </c>
      <c r="B151" s="1" t="s">
        <v>448</v>
      </c>
      <c r="C151" s="1" t="s">
        <v>447</v>
      </c>
      <c r="D151" s="1" t="s">
        <v>453</v>
      </c>
      <c r="E151" s="1" t="s">
        <v>454</v>
      </c>
      <c r="F151" s="1" t="s">
        <v>453</v>
      </c>
      <c r="G151" s="1">
        <v>15</v>
      </c>
      <c r="H151" s="1">
        <v>70</v>
      </c>
      <c r="I151" s="1">
        <v>7</v>
      </c>
      <c r="J151" s="16">
        <v>82537</v>
      </c>
      <c r="K151" s="17">
        <v>7.5999999999999998E-2</v>
      </c>
      <c r="L151" s="16">
        <v>25264</v>
      </c>
      <c r="M151" s="18">
        <v>2009.04</v>
      </c>
      <c r="N151" s="1">
        <v>41</v>
      </c>
      <c r="O151" s="17">
        <v>0.17799999999999999</v>
      </c>
      <c r="P151" s="16">
        <v>14541</v>
      </c>
      <c r="Q151" s="16">
        <f t="shared" si="0"/>
        <v>176175533.3971431</v>
      </c>
      <c r="R151" s="19">
        <v>0.44600000000000001</v>
      </c>
      <c r="S151" s="16" t="s">
        <v>2468</v>
      </c>
      <c r="T151" s="19">
        <v>0.94</v>
      </c>
      <c r="U151" s="18" t="e">
        <f t="shared" si="1"/>
        <v>#VALUE!</v>
      </c>
      <c r="V151" s="1" t="str">
        <f>IF(N151&gt;'Clustering (Gov City)'!$C$4,'Clustering (Gov City)'!$B$3,IF(N151&gt;'Clustering (Gov City)'!$H$4,'Clustering (Gov City)'!$G$3,IF(N151&gt;'Clustering (Gov City)'!$M$4,'Clustering (Gov City)'!$L$3,'Clustering (Gov City)'!$Q$3)))</f>
        <v>SUPER LOW</v>
      </c>
      <c r="W151" s="1" t="str">
        <f>IF(Q151&gt;'Clustering (Gov City)'!$C$24,'Clustering (Gov City)'!$B$23,IF(Q151&gt;'Clustering (Gov City)'!$H$24,'Clustering (Gov City)'!$G$23,IF(Q151&gt;'Clustering (Gov City)'!$M$24,'Clustering (Gov City)'!$L$23,'Clustering (Gov City)'!$Q$23)))</f>
        <v>SUPER HIGH</v>
      </c>
      <c r="X151" s="20">
        <v>0.49540000000000001</v>
      </c>
      <c r="Y151" s="1" t="s">
        <v>133</v>
      </c>
      <c r="Z151" s="1">
        <v>324</v>
      </c>
      <c r="AA151" s="1">
        <v>190</v>
      </c>
      <c r="AB151" s="16">
        <v>74362</v>
      </c>
      <c r="AC151" s="16">
        <v>57453</v>
      </c>
      <c r="AD151" s="16">
        <v>80111</v>
      </c>
      <c r="AE151" s="16">
        <v>1146</v>
      </c>
      <c r="AF151" s="1">
        <v>278</v>
      </c>
      <c r="AG151" s="1">
        <v>1</v>
      </c>
      <c r="AH151" s="1">
        <v>879</v>
      </c>
      <c r="AI151" s="1">
        <v>122</v>
      </c>
      <c r="AJ151" s="1">
        <v>0</v>
      </c>
      <c r="AK151" s="16">
        <v>42270</v>
      </c>
      <c r="AL151" s="16">
        <v>40267</v>
      </c>
      <c r="AM151" s="16">
        <v>40373</v>
      </c>
      <c r="AN151" s="16">
        <v>37271</v>
      </c>
      <c r="AO151" s="16">
        <v>1856</v>
      </c>
      <c r="AP151" s="16">
        <v>3037</v>
      </c>
      <c r="AQ151" s="16">
        <v>6524</v>
      </c>
      <c r="AR151" s="16">
        <v>8021</v>
      </c>
      <c r="AS151" s="16">
        <v>8214</v>
      </c>
      <c r="AT151" s="16">
        <v>7910</v>
      </c>
      <c r="AU151" s="16">
        <v>6692</v>
      </c>
      <c r="AV151" s="16">
        <v>6143</v>
      </c>
      <c r="AW151" s="16">
        <v>6137</v>
      </c>
      <c r="AX151" s="16">
        <v>7094</v>
      </c>
      <c r="AY151" s="16">
        <v>6494</v>
      </c>
      <c r="AZ151" s="16">
        <v>5409</v>
      </c>
      <c r="BA151" s="16">
        <v>4160</v>
      </c>
      <c r="BB151" s="16">
        <v>3370</v>
      </c>
      <c r="BC151" s="16">
        <v>2521</v>
      </c>
      <c r="BD151" s="16">
        <v>1752</v>
      </c>
      <c r="BE151" s="1">
        <v>993</v>
      </c>
      <c r="BF151" s="16">
        <v>1103</v>
      </c>
      <c r="BG151" s="16">
        <v>1432</v>
      </c>
      <c r="BH151" s="16">
        <v>78219</v>
      </c>
      <c r="BI151" s="21">
        <v>2</v>
      </c>
      <c r="BJ151" s="21">
        <v>2</v>
      </c>
      <c r="BK151" s="21">
        <v>2</v>
      </c>
      <c r="BL151" s="21">
        <v>2</v>
      </c>
      <c r="BM151" s="21">
        <v>0</v>
      </c>
      <c r="BN151" s="16">
        <v>2876</v>
      </c>
      <c r="BO151" s="16">
        <v>1459</v>
      </c>
      <c r="BP151" s="16">
        <v>9734</v>
      </c>
      <c r="BQ151" s="16">
        <v>4973</v>
      </c>
      <c r="BR151" s="16">
        <v>4793</v>
      </c>
      <c r="BS151" s="16">
        <v>7360</v>
      </c>
      <c r="BT151" s="16">
        <v>18684</v>
      </c>
      <c r="BU151" s="16">
        <v>17010</v>
      </c>
      <c r="BV151" s="16">
        <v>16740</v>
      </c>
      <c r="BW151" s="16">
        <v>9262</v>
      </c>
      <c r="BX151" s="16">
        <v>14691</v>
      </c>
      <c r="BY151" s="1">
        <v>512</v>
      </c>
      <c r="BZ151" s="16">
        <v>1220</v>
      </c>
      <c r="CA151" s="16">
        <v>4271</v>
      </c>
      <c r="CB151" s="1">
        <v>142</v>
      </c>
      <c r="CC151" s="1">
        <v>5</v>
      </c>
      <c r="CD151" s="16">
        <v>5504</v>
      </c>
      <c r="CE151" s="16">
        <v>7280</v>
      </c>
      <c r="CF151" s="16">
        <v>2572</v>
      </c>
      <c r="CG151" s="16">
        <v>12800</v>
      </c>
      <c r="CH151" s="1">
        <v>889</v>
      </c>
      <c r="CI151" s="1">
        <v>16</v>
      </c>
      <c r="CJ151" s="16">
        <v>1015</v>
      </c>
      <c r="CK151" s="1">
        <v>5</v>
      </c>
      <c r="CL151" s="1">
        <v>240</v>
      </c>
      <c r="CM151" s="1">
        <v>9</v>
      </c>
      <c r="CN151" s="1">
        <v>827</v>
      </c>
      <c r="CO151" s="1">
        <v>47</v>
      </c>
      <c r="CP151" s="16">
        <v>51333</v>
      </c>
      <c r="CQ151" s="16">
        <v>18819</v>
      </c>
      <c r="CR151" s="16">
        <v>3995</v>
      </c>
      <c r="CS151" s="1">
        <v>454</v>
      </c>
      <c r="CT151" s="16">
        <v>11875</v>
      </c>
      <c r="CU151" s="16">
        <v>4736</v>
      </c>
      <c r="CV151" s="16">
        <v>6418</v>
      </c>
      <c r="CW151" s="1">
        <v>26</v>
      </c>
      <c r="CX151" s="16">
        <v>17460</v>
      </c>
      <c r="CY151" s="1">
        <v>326</v>
      </c>
      <c r="CZ151" s="1">
        <v>273</v>
      </c>
      <c r="DA151" s="16">
        <v>18155</v>
      </c>
      <c r="DB151" s="18">
        <v>4.43</v>
      </c>
      <c r="DC151" s="1" t="s">
        <v>134</v>
      </c>
    </row>
    <row r="152" spans="1:107" ht="12.75" x14ac:dyDescent="0.2">
      <c r="A152" s="1" t="s">
        <v>447</v>
      </c>
      <c r="B152" s="1" t="s">
        <v>448</v>
      </c>
      <c r="C152" s="1" t="s">
        <v>447</v>
      </c>
      <c r="D152" s="1" t="s">
        <v>455</v>
      </c>
      <c r="E152" s="1" t="s">
        <v>456</v>
      </c>
      <c r="F152" s="1" t="s">
        <v>455</v>
      </c>
      <c r="G152" s="1">
        <v>13</v>
      </c>
      <c r="H152" s="1">
        <v>75</v>
      </c>
      <c r="I152" s="1">
        <v>7</v>
      </c>
      <c r="J152" s="16">
        <v>101863</v>
      </c>
      <c r="K152" s="17">
        <v>0.12</v>
      </c>
      <c r="L152" s="16">
        <v>33118</v>
      </c>
      <c r="M152" s="18">
        <v>2266.77</v>
      </c>
      <c r="N152" s="1">
        <v>45</v>
      </c>
      <c r="O152" s="17">
        <v>0.20200000000000001</v>
      </c>
      <c r="P152" s="16">
        <v>2529</v>
      </c>
      <c r="Q152" s="16">
        <f t="shared" si="0"/>
        <v>24827464.339357764</v>
      </c>
      <c r="R152" s="19">
        <v>0.40200000000000002</v>
      </c>
      <c r="S152" s="16" t="s">
        <v>2468</v>
      </c>
      <c r="T152" s="19">
        <v>0.78400000000000003</v>
      </c>
      <c r="U152" s="18" t="e">
        <f t="shared" si="1"/>
        <v>#VALUE!</v>
      </c>
      <c r="V152" s="1" t="str">
        <f>IF(N152&gt;'Clustering (Gov City)'!$C$4,'Clustering (Gov City)'!$B$3,IF(N152&gt;'Clustering (Gov City)'!$H$4,'Clustering (Gov City)'!$G$3,IF(N152&gt;'Clustering (Gov City)'!$M$4,'Clustering (Gov City)'!$L$3,'Clustering (Gov City)'!$Q$3)))</f>
        <v>SUPER LOW</v>
      </c>
      <c r="W152" s="1" t="str">
        <f>IF(Q152&gt;'Clustering (Gov City)'!$C$24,'Clustering (Gov City)'!$B$23,IF(Q152&gt;'Clustering (Gov City)'!$H$24,'Clustering (Gov City)'!$G$23,IF(Q152&gt;'Clustering (Gov City)'!$M$24,'Clustering (Gov City)'!$L$23,'Clustering (Gov City)'!$Q$23)))</f>
        <v>LOW</v>
      </c>
      <c r="X152" s="20">
        <v>0.44340000000000002</v>
      </c>
      <c r="Y152" s="1" t="s">
        <v>133</v>
      </c>
      <c r="Z152" s="1">
        <v>318</v>
      </c>
      <c r="AA152" s="1">
        <v>282</v>
      </c>
      <c r="AB152" s="16">
        <v>101454</v>
      </c>
      <c r="AC152" s="16">
        <v>74758</v>
      </c>
      <c r="AD152" s="16">
        <v>93385</v>
      </c>
      <c r="AE152" s="16">
        <v>1812</v>
      </c>
      <c r="AF152" s="16">
        <v>1160</v>
      </c>
      <c r="AG152" s="1">
        <v>3</v>
      </c>
      <c r="AH152" s="16">
        <v>5461</v>
      </c>
      <c r="AI152" s="1">
        <v>27</v>
      </c>
      <c r="AJ152" s="1">
        <v>15</v>
      </c>
      <c r="AK152" s="16">
        <v>52547</v>
      </c>
      <c r="AL152" s="16">
        <v>49316</v>
      </c>
      <c r="AM152" s="16">
        <v>50189</v>
      </c>
      <c r="AN152" s="16">
        <v>45407</v>
      </c>
      <c r="AO152" s="16">
        <v>1576</v>
      </c>
      <c r="AP152" s="16">
        <v>4691</v>
      </c>
      <c r="AQ152" s="16">
        <v>6916</v>
      </c>
      <c r="AR152" s="16">
        <v>8747</v>
      </c>
      <c r="AS152" s="16">
        <v>8949</v>
      </c>
      <c r="AT152" s="16">
        <v>9385</v>
      </c>
      <c r="AU152" s="16">
        <v>7769</v>
      </c>
      <c r="AV152" s="16">
        <v>7234</v>
      </c>
      <c r="AW152" s="16">
        <v>7577</v>
      </c>
      <c r="AX152" s="16">
        <v>8693</v>
      </c>
      <c r="AY152" s="16">
        <v>8241</v>
      </c>
      <c r="AZ152" s="16">
        <v>7037</v>
      </c>
      <c r="BA152" s="16">
        <v>5704</v>
      </c>
      <c r="BB152" s="16">
        <v>4828</v>
      </c>
      <c r="BC152" s="16">
        <v>4088</v>
      </c>
      <c r="BD152" s="16">
        <v>3034</v>
      </c>
      <c r="BE152" s="16">
        <v>1777</v>
      </c>
      <c r="BF152" s="16">
        <v>1884</v>
      </c>
      <c r="BG152" s="16">
        <v>1552</v>
      </c>
      <c r="BH152" s="16">
        <v>97309</v>
      </c>
      <c r="BI152" s="21">
        <v>2</v>
      </c>
      <c r="BJ152" s="21">
        <v>2</v>
      </c>
      <c r="BK152" s="21">
        <v>2</v>
      </c>
      <c r="BL152" s="21">
        <v>1</v>
      </c>
      <c r="BM152" s="21">
        <v>0</v>
      </c>
      <c r="BN152" s="16">
        <v>3114</v>
      </c>
      <c r="BO152" s="16">
        <v>1597</v>
      </c>
      <c r="BP152" s="16">
        <v>10511</v>
      </c>
      <c r="BQ152" s="16">
        <v>5420</v>
      </c>
      <c r="BR152" s="16">
        <v>5456</v>
      </c>
      <c r="BS152" s="16">
        <v>8850</v>
      </c>
      <c r="BT152" s="16">
        <v>43078</v>
      </c>
      <c r="BU152" s="16">
        <v>8249</v>
      </c>
      <c r="BV152" s="16">
        <v>24235</v>
      </c>
      <c r="BW152" s="16">
        <v>9281</v>
      </c>
      <c r="BX152" s="16">
        <v>11926</v>
      </c>
      <c r="BY152" s="1">
        <v>654</v>
      </c>
      <c r="BZ152" s="16">
        <v>1000</v>
      </c>
      <c r="CA152" s="16">
        <v>3359</v>
      </c>
      <c r="CB152" s="1">
        <v>81</v>
      </c>
      <c r="CC152" s="1">
        <v>0</v>
      </c>
      <c r="CD152" s="16">
        <v>1434</v>
      </c>
      <c r="CE152" s="16">
        <v>1579</v>
      </c>
      <c r="CF152" s="1">
        <v>687</v>
      </c>
      <c r="CG152" s="16">
        <v>2781</v>
      </c>
      <c r="CH152" s="1">
        <v>79</v>
      </c>
      <c r="CI152" s="1">
        <v>5</v>
      </c>
      <c r="CJ152" s="1">
        <v>33</v>
      </c>
      <c r="CK152" s="1">
        <v>4</v>
      </c>
      <c r="CL152" s="1">
        <v>15</v>
      </c>
      <c r="CM152" s="1">
        <v>20</v>
      </c>
      <c r="CN152" s="1">
        <v>48</v>
      </c>
      <c r="CO152" s="1">
        <v>162</v>
      </c>
      <c r="CP152" s="16">
        <v>95016</v>
      </c>
      <c r="CQ152" s="16">
        <v>26986</v>
      </c>
      <c r="CR152" s="16">
        <v>2858</v>
      </c>
      <c r="CS152" s="1">
        <v>644</v>
      </c>
      <c r="CT152" s="16">
        <v>16147</v>
      </c>
      <c r="CU152" s="16">
        <v>2078</v>
      </c>
      <c r="CV152" s="16">
        <v>13617</v>
      </c>
      <c r="CW152" s="1">
        <v>21</v>
      </c>
      <c r="CX152" s="16">
        <v>16356</v>
      </c>
      <c r="CY152" s="1">
        <v>173</v>
      </c>
      <c r="CZ152" s="1">
        <v>338</v>
      </c>
      <c r="DA152" s="16">
        <v>22645</v>
      </c>
      <c r="DB152" s="18">
        <v>13.85</v>
      </c>
      <c r="DC152" s="1" t="s">
        <v>134</v>
      </c>
    </row>
    <row r="153" spans="1:107" ht="12.75" x14ac:dyDescent="0.2">
      <c r="A153" s="1" t="s">
        <v>447</v>
      </c>
      <c r="B153" s="1" t="s">
        <v>448</v>
      </c>
      <c r="C153" s="1" t="s">
        <v>447</v>
      </c>
      <c r="D153" s="1" t="s">
        <v>457</v>
      </c>
      <c r="E153" s="1" t="s">
        <v>458</v>
      </c>
      <c r="F153" s="1" t="s">
        <v>457</v>
      </c>
      <c r="G153" s="1">
        <v>9</v>
      </c>
      <c r="H153" s="1">
        <v>52</v>
      </c>
      <c r="I153" s="1">
        <v>2</v>
      </c>
      <c r="J153" s="16">
        <v>47803</v>
      </c>
      <c r="K153" s="17">
        <v>2.8000000000000001E-2</v>
      </c>
      <c r="L153" s="16">
        <v>14478</v>
      </c>
      <c r="M153" s="1">
        <v>590.14</v>
      </c>
      <c r="N153" s="1">
        <v>81</v>
      </c>
      <c r="O153" s="17">
        <v>0.37</v>
      </c>
      <c r="P153" s="16">
        <v>13156</v>
      </c>
      <c r="Q153" s="16">
        <f t="shared" si="0"/>
        <v>275212852.74982744</v>
      </c>
      <c r="R153" s="19">
        <v>0.308</v>
      </c>
      <c r="S153" s="16" t="s">
        <v>2468</v>
      </c>
      <c r="T153" s="19">
        <v>0.78600000000000003</v>
      </c>
      <c r="U153" s="18" t="e">
        <f t="shared" si="1"/>
        <v>#VALUE!</v>
      </c>
      <c r="V153" s="1" t="str">
        <f>IF(N153&gt;'Clustering (Gov City)'!$C$4,'Clustering (Gov City)'!$B$3,IF(N153&gt;'Clustering (Gov City)'!$H$4,'Clustering (Gov City)'!$G$3,IF(N153&gt;'Clustering (Gov City)'!$M$4,'Clustering (Gov City)'!$L$3,'Clustering (Gov City)'!$Q$3)))</f>
        <v>SUPER LOW</v>
      </c>
      <c r="W153" s="1" t="str">
        <f>IF(Q153&gt;'Clustering (Gov City)'!$C$24,'Clustering (Gov City)'!$B$23,IF(Q153&gt;'Clustering (Gov City)'!$H$24,'Clustering (Gov City)'!$G$23,IF(Q153&gt;'Clustering (Gov City)'!$M$24,'Clustering (Gov City)'!$L$23,'Clustering (Gov City)'!$Q$23)))</f>
        <v>SUPER HIGH</v>
      </c>
      <c r="X153" s="20">
        <v>0.47170000000000001</v>
      </c>
      <c r="Y153" s="1" t="s">
        <v>133</v>
      </c>
      <c r="Z153" s="1">
        <v>127</v>
      </c>
      <c r="AA153" s="1">
        <v>137</v>
      </c>
      <c r="AB153" s="16">
        <v>41380</v>
      </c>
      <c r="AC153" s="16">
        <v>33424</v>
      </c>
      <c r="AD153" s="16">
        <v>44597</v>
      </c>
      <c r="AE153" s="16">
        <v>1000</v>
      </c>
      <c r="AF153" s="16">
        <v>1102</v>
      </c>
      <c r="AG153" s="1">
        <v>1</v>
      </c>
      <c r="AH153" s="16">
        <v>1100</v>
      </c>
      <c r="AI153" s="1">
        <v>3</v>
      </c>
      <c r="AJ153" s="1">
        <v>0</v>
      </c>
      <c r="AK153" s="16">
        <v>24524</v>
      </c>
      <c r="AL153" s="16">
        <v>23279</v>
      </c>
      <c r="AM153" s="16">
        <v>23059</v>
      </c>
      <c r="AN153" s="16">
        <v>22025</v>
      </c>
      <c r="AO153" s="1">
        <v>746</v>
      </c>
      <c r="AP153" s="16">
        <v>1973</v>
      </c>
      <c r="AQ153" s="16">
        <v>3872</v>
      </c>
      <c r="AR153" s="16">
        <v>4581</v>
      </c>
      <c r="AS153" s="16">
        <v>4625</v>
      </c>
      <c r="AT153" s="16">
        <v>4108</v>
      </c>
      <c r="AU153" s="16">
        <v>4009</v>
      </c>
      <c r="AV153" s="16">
        <v>3825</v>
      </c>
      <c r="AW153" s="16">
        <v>3839</v>
      </c>
      <c r="AX153" s="16">
        <v>3903</v>
      </c>
      <c r="AY153" s="16">
        <v>3753</v>
      </c>
      <c r="AZ153" s="16">
        <v>3250</v>
      </c>
      <c r="BA153" s="16">
        <v>2431</v>
      </c>
      <c r="BB153" s="16">
        <v>1976</v>
      </c>
      <c r="BC153" s="16">
        <v>1473</v>
      </c>
      <c r="BD153" s="1">
        <v>970</v>
      </c>
      <c r="BE153" s="1">
        <v>546</v>
      </c>
      <c r="BF153" s="1">
        <v>642</v>
      </c>
      <c r="BG153" s="1">
        <v>869</v>
      </c>
      <c r="BH153" s="16">
        <v>45291</v>
      </c>
      <c r="BI153" s="21">
        <v>2</v>
      </c>
      <c r="BJ153" s="21">
        <v>2</v>
      </c>
      <c r="BK153" s="21">
        <v>2</v>
      </c>
      <c r="BL153" s="21">
        <v>2</v>
      </c>
      <c r="BM153" s="21">
        <v>0</v>
      </c>
      <c r="BN153" s="16">
        <v>1793</v>
      </c>
      <c r="BO153" s="1">
        <v>840</v>
      </c>
      <c r="BP153" s="16">
        <v>5455</v>
      </c>
      <c r="BQ153" s="16">
        <v>2866</v>
      </c>
      <c r="BR153" s="16">
        <v>2579</v>
      </c>
      <c r="BS153" s="16">
        <v>4104</v>
      </c>
      <c r="BT153" s="16">
        <v>15637</v>
      </c>
      <c r="BU153" s="16">
        <v>5102</v>
      </c>
      <c r="BV153" s="16">
        <v>13283</v>
      </c>
      <c r="BW153" s="16">
        <v>3918</v>
      </c>
      <c r="BX153" s="16">
        <v>6436</v>
      </c>
      <c r="BY153" s="1">
        <v>274</v>
      </c>
      <c r="BZ153" s="1">
        <v>639</v>
      </c>
      <c r="CA153" s="16">
        <v>2450</v>
      </c>
      <c r="CB153" s="1">
        <v>62</v>
      </c>
      <c r="CC153" s="1">
        <v>2</v>
      </c>
      <c r="CD153" s="1">
        <v>419</v>
      </c>
      <c r="CE153" s="1">
        <v>494</v>
      </c>
      <c r="CF153" s="1">
        <v>191</v>
      </c>
      <c r="CG153" s="1">
        <v>973</v>
      </c>
      <c r="CH153" s="1">
        <v>130</v>
      </c>
      <c r="CI153" s="1">
        <v>4</v>
      </c>
      <c r="CJ153" s="1">
        <v>181</v>
      </c>
      <c r="CK153" s="1">
        <v>4</v>
      </c>
      <c r="CL153" s="1">
        <v>42</v>
      </c>
      <c r="CM153" s="1">
        <v>6</v>
      </c>
      <c r="CN153" s="1">
        <v>216</v>
      </c>
      <c r="CO153" s="1">
        <v>49</v>
      </c>
      <c r="CP153" s="16">
        <v>45094</v>
      </c>
      <c r="CQ153" s="16">
        <v>12864</v>
      </c>
      <c r="CR153" s="16">
        <v>1872</v>
      </c>
      <c r="CS153" s="1">
        <v>372</v>
      </c>
      <c r="CT153" s="16">
        <v>7040</v>
      </c>
      <c r="CU153" s="16">
        <v>2098</v>
      </c>
      <c r="CV153" s="16">
        <v>4814</v>
      </c>
      <c r="CW153" s="1">
        <v>10</v>
      </c>
      <c r="CX153" s="16">
        <v>8140</v>
      </c>
      <c r="CY153" s="1">
        <v>122</v>
      </c>
      <c r="CZ153" s="1">
        <v>106</v>
      </c>
      <c r="DA153" s="16">
        <v>10365</v>
      </c>
      <c r="DB153" s="18">
        <v>6.56</v>
      </c>
      <c r="DC153" s="1" t="s">
        <v>134</v>
      </c>
    </row>
    <row r="154" spans="1:107" ht="12.75" x14ac:dyDescent="0.2">
      <c r="A154" s="1" t="s">
        <v>447</v>
      </c>
      <c r="B154" s="1" t="s">
        <v>448</v>
      </c>
      <c r="C154" s="1" t="s">
        <v>447</v>
      </c>
      <c r="D154" s="1" t="s">
        <v>459</v>
      </c>
      <c r="E154" s="1" t="s">
        <v>460</v>
      </c>
      <c r="F154" s="1" t="s">
        <v>459</v>
      </c>
      <c r="G154" s="1">
        <v>12</v>
      </c>
      <c r="H154" s="1">
        <v>0</v>
      </c>
      <c r="I154" s="1">
        <v>64</v>
      </c>
      <c r="J154" s="16">
        <v>1169648</v>
      </c>
      <c r="K154" s="17">
        <v>0.88400000000000001</v>
      </c>
      <c r="L154" s="16">
        <v>422503</v>
      </c>
      <c r="M154" s="1">
        <v>960.25</v>
      </c>
      <c r="N154" s="16">
        <v>1218</v>
      </c>
      <c r="O154" s="17">
        <v>0.82599999999999996</v>
      </c>
      <c r="P154" s="16">
        <v>95355</v>
      </c>
      <c r="Q154" s="16">
        <f t="shared" si="0"/>
        <v>81524527.037194088</v>
      </c>
      <c r="R154" s="19">
        <v>0.20200000000000001</v>
      </c>
      <c r="S154" s="16" t="s">
        <v>2468</v>
      </c>
      <c r="T154" s="19">
        <v>0.72599999999999998</v>
      </c>
      <c r="U154" s="18" t="e">
        <f t="shared" si="1"/>
        <v>#VALUE!</v>
      </c>
      <c r="V154" s="16" t="str">
        <f>IF(N154&gt;'Clustering (Gov City)'!$C$4,'Clustering (Gov City)'!$B$3,IF(N154&gt;'Clustering (Gov City)'!$H$4,'Clustering (Gov City)'!$G$3,IF(N154&gt;'Clustering (Gov City)'!$M$4,'Clustering (Gov City)'!$L$3,'Clustering (Gov City)'!$Q$3)))</f>
        <v>HIGH</v>
      </c>
      <c r="W154" s="16" t="str">
        <f>IF(Q154&gt;'Clustering (Gov City)'!$C$24,'Clustering (Gov City)'!$B$23,IF(Q154&gt;'Clustering (Gov City)'!$H$24,'Clustering (Gov City)'!$G$23,IF(Q154&gt;'Clustering (Gov City)'!$M$24,'Clustering (Gov City)'!$L$23,'Clustering (Gov City)'!$Q$23)))</f>
        <v>HIGH</v>
      </c>
      <c r="X154" s="20">
        <v>0.91520000000000001</v>
      </c>
      <c r="Y154" s="16" t="s">
        <v>172</v>
      </c>
      <c r="Z154" s="16">
        <v>8567</v>
      </c>
      <c r="AA154" s="16">
        <v>1097</v>
      </c>
      <c r="AB154" s="16">
        <v>1040768</v>
      </c>
      <c r="AC154" s="16">
        <v>798639</v>
      </c>
      <c r="AD154" s="16">
        <v>842030</v>
      </c>
      <c r="AE154" s="16">
        <v>208108</v>
      </c>
      <c r="AF154" s="16">
        <v>38856</v>
      </c>
      <c r="AG154" s="1">
        <v>718</v>
      </c>
      <c r="AH154" s="16">
        <v>78516</v>
      </c>
      <c r="AI154" s="16">
        <v>1146</v>
      </c>
      <c r="AJ154" s="1">
        <v>274</v>
      </c>
      <c r="AK154" s="16">
        <v>594529</v>
      </c>
      <c r="AL154" s="16">
        <v>575119</v>
      </c>
      <c r="AM154" s="16">
        <v>627788</v>
      </c>
      <c r="AN154" s="16">
        <v>514815</v>
      </c>
      <c r="AO154" s="16">
        <v>11733</v>
      </c>
      <c r="AP154" s="16">
        <v>15312</v>
      </c>
      <c r="AQ154" s="16">
        <v>95600</v>
      </c>
      <c r="AR154" s="16">
        <v>124443</v>
      </c>
      <c r="AS154" s="16">
        <v>120258</v>
      </c>
      <c r="AT154" s="16">
        <v>77557</v>
      </c>
      <c r="AU154" s="16">
        <v>89522</v>
      </c>
      <c r="AV154" s="16">
        <v>102695</v>
      </c>
      <c r="AW154" s="16">
        <v>108955</v>
      </c>
      <c r="AX154" s="16">
        <v>122778</v>
      </c>
      <c r="AY154" s="16">
        <v>116484</v>
      </c>
      <c r="AZ154" s="16">
        <v>87061</v>
      </c>
      <c r="BA154" s="16">
        <v>55833</v>
      </c>
      <c r="BB154" s="16">
        <v>30965</v>
      </c>
      <c r="BC154" s="16">
        <v>17899</v>
      </c>
      <c r="BD154" s="16">
        <v>10150</v>
      </c>
      <c r="BE154" s="16">
        <v>5106</v>
      </c>
      <c r="BF154" s="16">
        <v>4342</v>
      </c>
      <c r="BG154" s="16">
        <v>21225</v>
      </c>
      <c r="BH154" s="16">
        <v>1108123</v>
      </c>
      <c r="BI154" s="21">
        <v>2</v>
      </c>
      <c r="BJ154" s="21">
        <v>2</v>
      </c>
      <c r="BK154" s="21">
        <v>2</v>
      </c>
      <c r="BL154" s="21">
        <v>2</v>
      </c>
      <c r="BM154" s="21">
        <v>0</v>
      </c>
      <c r="BN154" s="16">
        <v>43728</v>
      </c>
      <c r="BO154" s="16">
        <v>22859</v>
      </c>
      <c r="BP154" s="16">
        <v>149451</v>
      </c>
      <c r="BQ154" s="16">
        <v>72341</v>
      </c>
      <c r="BR154" s="16">
        <v>48091</v>
      </c>
      <c r="BS154" s="16">
        <v>85550</v>
      </c>
      <c r="BT154" s="16">
        <v>385588</v>
      </c>
      <c r="BU154" s="16">
        <v>119583</v>
      </c>
      <c r="BV154" s="16">
        <v>88181</v>
      </c>
      <c r="BW154" s="16">
        <v>100634</v>
      </c>
      <c r="BX154" s="16">
        <v>401858</v>
      </c>
      <c r="BY154" s="16">
        <v>4027</v>
      </c>
      <c r="BZ154" s="16">
        <v>20869</v>
      </c>
      <c r="CA154" s="16">
        <v>46774</v>
      </c>
      <c r="CB154" s="16">
        <v>2019</v>
      </c>
      <c r="CC154" s="1">
        <v>115</v>
      </c>
      <c r="CD154" s="16">
        <v>33221</v>
      </c>
      <c r="CE154" s="16">
        <v>37148</v>
      </c>
      <c r="CF154" s="16">
        <v>14706</v>
      </c>
      <c r="CG154" s="16">
        <v>87957</v>
      </c>
      <c r="CH154" s="16">
        <v>1332</v>
      </c>
      <c r="CI154" s="1">
        <v>110</v>
      </c>
      <c r="CJ154" s="16">
        <v>1354</v>
      </c>
      <c r="CK154" s="1">
        <v>89</v>
      </c>
      <c r="CL154" s="1">
        <v>731</v>
      </c>
      <c r="CM154" s="1">
        <v>250</v>
      </c>
      <c r="CN154" s="16">
        <v>1102</v>
      </c>
      <c r="CO154" s="1">
        <v>933</v>
      </c>
      <c r="CP154" s="16">
        <v>990715</v>
      </c>
      <c r="CQ154" s="16">
        <v>326599</v>
      </c>
      <c r="CR154" s="16">
        <v>14459</v>
      </c>
      <c r="CS154" s="16">
        <v>7180</v>
      </c>
      <c r="CT154" s="16">
        <v>448253</v>
      </c>
      <c r="CU154" s="16">
        <v>2415</v>
      </c>
      <c r="CV154" s="16">
        <v>10236</v>
      </c>
      <c r="CW154" s="1">
        <v>556</v>
      </c>
      <c r="CX154" s="16">
        <v>183215</v>
      </c>
      <c r="CY154" s="16">
        <v>2575</v>
      </c>
      <c r="CZ154" s="1">
        <v>991</v>
      </c>
      <c r="DA154" s="16">
        <v>173169</v>
      </c>
      <c r="DB154" s="18">
        <v>4.75</v>
      </c>
      <c r="DC154" s="1" t="s">
        <v>134</v>
      </c>
    </row>
    <row r="155" spans="1:107" ht="12.75" x14ac:dyDescent="0.2">
      <c r="A155" s="1" t="s">
        <v>447</v>
      </c>
      <c r="B155" s="1" t="s">
        <v>448</v>
      </c>
      <c r="C155" s="1" t="s">
        <v>447</v>
      </c>
      <c r="D155" s="1" t="s">
        <v>461</v>
      </c>
      <c r="E155" s="1" t="s">
        <v>462</v>
      </c>
      <c r="F155" s="1" t="s">
        <v>461</v>
      </c>
      <c r="G155" s="1">
        <v>4</v>
      </c>
      <c r="H155" s="1">
        <v>0</v>
      </c>
      <c r="I155" s="1">
        <v>18</v>
      </c>
      <c r="J155" s="16">
        <v>227069</v>
      </c>
      <c r="K155" s="17">
        <v>0.39200000000000002</v>
      </c>
      <c r="L155" s="16">
        <v>73109</v>
      </c>
      <c r="M155" s="1">
        <v>144.56</v>
      </c>
      <c r="N155" s="16">
        <v>1571</v>
      </c>
      <c r="O155" s="17">
        <v>0.85399999999999998</v>
      </c>
      <c r="P155" s="16">
        <v>13206</v>
      </c>
      <c r="Q155" s="16">
        <f t="shared" si="0"/>
        <v>58158533.309258416</v>
      </c>
      <c r="R155" s="19">
        <v>0.38600000000000001</v>
      </c>
      <c r="S155" s="16" t="s">
        <v>2468</v>
      </c>
      <c r="T155" s="19">
        <v>0.95799999999999996</v>
      </c>
      <c r="U155" s="18" t="e">
        <f t="shared" si="1"/>
        <v>#VALUE!</v>
      </c>
      <c r="V155" s="16" t="str">
        <f>IF(N155&gt;'Clustering (Gov City)'!$C$4,'Clustering (Gov City)'!$B$3,IF(N155&gt;'Clustering (Gov City)'!$H$4,'Clustering (Gov City)'!$G$3,IF(N155&gt;'Clustering (Gov City)'!$M$4,'Clustering (Gov City)'!$L$3,'Clustering (Gov City)'!$Q$3)))</f>
        <v>HIGH</v>
      </c>
      <c r="W155" s="16" t="str">
        <f>IF(Q155&gt;'Clustering (Gov City)'!$C$24,'Clustering (Gov City)'!$B$23,IF(Q155&gt;'Clustering (Gov City)'!$H$24,'Clustering (Gov City)'!$G$23,IF(Q155&gt;'Clustering (Gov City)'!$M$24,'Clustering (Gov City)'!$L$23,'Clustering (Gov City)'!$Q$23)))</f>
        <v>HIGH</v>
      </c>
      <c r="X155" s="20">
        <v>0.7853</v>
      </c>
      <c r="Y155" s="16" t="s">
        <v>201</v>
      </c>
      <c r="Z155" s="16">
        <v>1108</v>
      </c>
      <c r="AA155" s="1">
        <v>606</v>
      </c>
      <c r="AB155" s="16">
        <v>198022</v>
      </c>
      <c r="AC155" s="16">
        <v>163366</v>
      </c>
      <c r="AD155" s="16">
        <v>181689</v>
      </c>
      <c r="AE155" s="16">
        <v>14390</v>
      </c>
      <c r="AF155" s="16">
        <v>3105</v>
      </c>
      <c r="AG155" s="1">
        <v>43</v>
      </c>
      <c r="AH155" s="16">
        <v>27315</v>
      </c>
      <c r="AI155" s="1">
        <v>525</v>
      </c>
      <c r="AJ155" s="1">
        <v>2</v>
      </c>
      <c r="AK155" s="16">
        <v>114117</v>
      </c>
      <c r="AL155" s="16">
        <v>112952</v>
      </c>
      <c r="AM155" s="16">
        <v>113613</v>
      </c>
      <c r="AN155" s="16">
        <v>100060</v>
      </c>
      <c r="AO155" s="16">
        <v>5141</v>
      </c>
      <c r="AP155" s="16">
        <v>8255</v>
      </c>
      <c r="AQ155" s="16">
        <v>16160</v>
      </c>
      <c r="AR155" s="16">
        <v>20505</v>
      </c>
      <c r="AS155" s="16">
        <v>20997</v>
      </c>
      <c r="AT155" s="16">
        <v>18894</v>
      </c>
      <c r="AU155" s="16">
        <v>18086</v>
      </c>
      <c r="AV155" s="16">
        <v>18023</v>
      </c>
      <c r="AW155" s="16">
        <v>16364</v>
      </c>
      <c r="AX155" s="16">
        <v>19507</v>
      </c>
      <c r="AY155" s="16">
        <v>19653</v>
      </c>
      <c r="AZ155" s="16">
        <v>16770</v>
      </c>
      <c r="BA155" s="16">
        <v>13271</v>
      </c>
      <c r="BB155" s="16">
        <v>10317</v>
      </c>
      <c r="BC155" s="16">
        <v>7672</v>
      </c>
      <c r="BD155" s="16">
        <v>5111</v>
      </c>
      <c r="BE155" s="16">
        <v>2843</v>
      </c>
      <c r="BF155" s="16">
        <v>2896</v>
      </c>
      <c r="BG155" s="16">
        <v>3468</v>
      </c>
      <c r="BH155" s="16">
        <v>216381</v>
      </c>
      <c r="BI155" s="21">
        <v>2</v>
      </c>
      <c r="BJ155" s="21">
        <v>2</v>
      </c>
      <c r="BK155" s="21">
        <v>2</v>
      </c>
      <c r="BL155" s="21">
        <v>1</v>
      </c>
      <c r="BM155" s="21">
        <v>0</v>
      </c>
      <c r="BN155" s="16">
        <v>7058</v>
      </c>
      <c r="BO155" s="16">
        <v>3706</v>
      </c>
      <c r="BP155" s="16">
        <v>24737</v>
      </c>
      <c r="BQ155" s="16">
        <v>12831</v>
      </c>
      <c r="BR155" s="16">
        <v>11790</v>
      </c>
      <c r="BS155" s="16">
        <v>18474</v>
      </c>
      <c r="BT155" s="16">
        <v>53534</v>
      </c>
      <c r="BU155" s="16">
        <v>25487</v>
      </c>
      <c r="BV155" s="16">
        <v>37810</v>
      </c>
      <c r="BW155" s="16">
        <v>27834</v>
      </c>
      <c r="BX155" s="16">
        <v>61087</v>
      </c>
      <c r="BY155" s="16">
        <v>1246</v>
      </c>
      <c r="BZ155" s="16">
        <v>4874</v>
      </c>
      <c r="CA155" s="16">
        <v>14069</v>
      </c>
      <c r="CB155" s="16">
        <v>1079</v>
      </c>
      <c r="CC155" s="1">
        <v>49</v>
      </c>
      <c r="CD155" s="16">
        <v>5780</v>
      </c>
      <c r="CE155" s="16">
        <v>6298</v>
      </c>
      <c r="CF155" s="16">
        <v>2270</v>
      </c>
      <c r="CG155" s="16">
        <v>12777</v>
      </c>
      <c r="CH155" s="1">
        <v>247</v>
      </c>
      <c r="CI155" s="1">
        <v>16</v>
      </c>
      <c r="CJ155" s="1">
        <v>246</v>
      </c>
      <c r="CK155" s="1">
        <v>8</v>
      </c>
      <c r="CL155" s="1">
        <v>78</v>
      </c>
      <c r="CM155" s="1">
        <v>33</v>
      </c>
      <c r="CN155" s="1">
        <v>202</v>
      </c>
      <c r="CO155" s="1">
        <v>245</v>
      </c>
      <c r="CP155" s="16">
        <v>198869</v>
      </c>
      <c r="CQ155" s="16">
        <v>54371</v>
      </c>
      <c r="CR155" s="16">
        <v>11289</v>
      </c>
      <c r="CS155" s="16">
        <v>1683</v>
      </c>
      <c r="CT155" s="16">
        <v>64822</v>
      </c>
      <c r="CU155" s="1">
        <v>900</v>
      </c>
      <c r="CV155" s="16">
        <v>2136</v>
      </c>
      <c r="CW155" s="1">
        <v>59</v>
      </c>
      <c r="CX155" s="16">
        <v>44325</v>
      </c>
      <c r="CY155" s="1">
        <v>668</v>
      </c>
      <c r="CZ155" s="16">
        <v>1732</v>
      </c>
      <c r="DA155" s="16">
        <v>45084</v>
      </c>
      <c r="DB155" s="18">
        <v>9.3699999999999992</v>
      </c>
      <c r="DC155" s="1" t="s">
        <v>134</v>
      </c>
    </row>
    <row r="156" spans="1:107" ht="12.75" x14ac:dyDescent="0.2">
      <c r="A156" s="1" t="s">
        <v>463</v>
      </c>
      <c r="B156" s="1" t="s">
        <v>464</v>
      </c>
      <c r="C156" s="1" t="s">
        <v>463</v>
      </c>
      <c r="D156" s="1" t="s">
        <v>465</v>
      </c>
      <c r="E156" s="1" t="s">
        <v>466</v>
      </c>
      <c r="F156" s="1" t="s">
        <v>465</v>
      </c>
      <c r="G156" s="1">
        <v>2</v>
      </c>
      <c r="H156" s="1">
        <v>0</v>
      </c>
      <c r="I156" s="1">
        <v>6</v>
      </c>
      <c r="J156" s="16">
        <v>29417</v>
      </c>
      <c r="K156" s="17">
        <v>4.0000000000000001E-3</v>
      </c>
      <c r="L156" s="16">
        <v>8533</v>
      </c>
      <c r="M156" s="1">
        <v>10.18</v>
      </c>
      <c r="N156" s="16">
        <v>2890</v>
      </c>
      <c r="O156" s="17">
        <v>0.90800000000000003</v>
      </c>
      <c r="P156" s="16">
        <v>3828</v>
      </c>
      <c r="Q156" s="16">
        <f t="shared" si="0"/>
        <v>130128837.06700207</v>
      </c>
      <c r="R156" s="19">
        <v>0.28199999999999997</v>
      </c>
      <c r="S156" s="16" t="s">
        <v>2468</v>
      </c>
      <c r="T156" s="19">
        <v>0.84799999999999998</v>
      </c>
      <c r="U156" s="18" t="e">
        <f t="shared" si="1"/>
        <v>#VALUE!</v>
      </c>
      <c r="V156" s="1" t="str">
        <f>IF(N156&gt;'Clustering (Gov City)'!$C$4,'Clustering (Gov City)'!$B$3,IF(N156&gt;'Clustering (Gov City)'!$H$4,'Clustering (Gov City)'!$G$3,IF(N156&gt;'Clustering (Gov City)'!$M$4,'Clustering (Gov City)'!$L$3,'Clustering (Gov City)'!$Q$3)))</f>
        <v>HIGH</v>
      </c>
      <c r="W156" s="1" t="str">
        <f>IF(Q156&gt;'Clustering (Gov City)'!$C$24,'Clustering (Gov City)'!$B$23,IF(Q156&gt;'Clustering (Gov City)'!$H$24,'Clustering (Gov City)'!$G$23,IF(Q156&gt;'Clustering (Gov City)'!$M$24,'Clustering (Gov City)'!$L$23,'Clustering (Gov City)'!$Q$23)))</f>
        <v>SUPER HIGH</v>
      </c>
      <c r="X156" s="20">
        <v>0.65500000000000003</v>
      </c>
      <c r="Y156" s="1" t="s">
        <v>151</v>
      </c>
      <c r="Z156" s="1">
        <v>118</v>
      </c>
      <c r="AA156" s="1">
        <v>119</v>
      </c>
      <c r="AB156" s="16">
        <v>29229</v>
      </c>
      <c r="AC156" s="16">
        <v>20483</v>
      </c>
      <c r="AD156" s="16">
        <v>29395</v>
      </c>
      <c r="AE156" s="1">
        <v>14</v>
      </c>
      <c r="AF156" s="1">
        <v>3</v>
      </c>
      <c r="AG156" s="1">
        <v>0</v>
      </c>
      <c r="AH156" s="1">
        <v>5</v>
      </c>
      <c r="AI156" s="1">
        <v>0</v>
      </c>
      <c r="AJ156" s="1">
        <v>0</v>
      </c>
      <c r="AK156" s="16">
        <v>14894</v>
      </c>
      <c r="AL156" s="16">
        <v>14524</v>
      </c>
      <c r="AM156" s="16">
        <v>14172</v>
      </c>
      <c r="AN156" s="16">
        <v>13854</v>
      </c>
      <c r="AO156" s="1">
        <v>343</v>
      </c>
      <c r="AP156" s="16">
        <v>1048</v>
      </c>
      <c r="AQ156" s="16">
        <v>2826</v>
      </c>
      <c r="AR156" s="16">
        <v>2913</v>
      </c>
      <c r="AS156" s="16">
        <v>2528</v>
      </c>
      <c r="AT156" s="16">
        <v>2561</v>
      </c>
      <c r="AU156" s="16">
        <v>2593</v>
      </c>
      <c r="AV156" s="16">
        <v>2548</v>
      </c>
      <c r="AW156" s="16">
        <v>2420</v>
      </c>
      <c r="AX156" s="16">
        <v>2549</v>
      </c>
      <c r="AY156" s="16">
        <v>2138</v>
      </c>
      <c r="AZ156" s="16">
        <v>1802</v>
      </c>
      <c r="BA156" s="16">
        <v>1582</v>
      </c>
      <c r="BB156" s="16">
        <v>1198</v>
      </c>
      <c r="BC156" s="1">
        <v>774</v>
      </c>
      <c r="BD156" s="1">
        <v>444</v>
      </c>
      <c r="BE156" s="1">
        <v>288</v>
      </c>
      <c r="BF156" s="1">
        <v>253</v>
      </c>
      <c r="BG156" s="1">
        <v>609</v>
      </c>
      <c r="BH156" s="16">
        <v>27470</v>
      </c>
      <c r="BI156" s="21">
        <v>2</v>
      </c>
      <c r="BJ156" s="21">
        <v>2</v>
      </c>
      <c r="BK156" s="21">
        <v>2</v>
      </c>
      <c r="BL156" s="21">
        <v>2</v>
      </c>
      <c r="BM156" s="21">
        <v>1</v>
      </c>
      <c r="BN156" s="16">
        <v>1205</v>
      </c>
      <c r="BO156" s="1">
        <v>580</v>
      </c>
      <c r="BP156" s="16">
        <v>3368</v>
      </c>
      <c r="BQ156" s="16">
        <v>1520</v>
      </c>
      <c r="BR156" s="16">
        <v>1459</v>
      </c>
      <c r="BS156" s="16">
        <v>2719</v>
      </c>
      <c r="BT156" s="16">
        <v>4734</v>
      </c>
      <c r="BU156" s="16">
        <v>3078</v>
      </c>
      <c r="BV156" s="16">
        <v>6559</v>
      </c>
      <c r="BW156" s="16">
        <v>4877</v>
      </c>
      <c r="BX156" s="16">
        <v>8286</v>
      </c>
      <c r="BY156" s="1">
        <v>74</v>
      </c>
      <c r="BZ156" s="1">
        <v>404</v>
      </c>
      <c r="CA156" s="16">
        <v>1357</v>
      </c>
      <c r="CB156" s="1">
        <v>45</v>
      </c>
      <c r="CC156" s="1">
        <v>3</v>
      </c>
      <c r="CD156" s="1">
        <v>650</v>
      </c>
      <c r="CE156" s="1">
        <v>433</v>
      </c>
      <c r="CF156" s="1">
        <v>215</v>
      </c>
      <c r="CG156" s="16">
        <v>1258</v>
      </c>
      <c r="CH156" s="1">
        <v>143</v>
      </c>
      <c r="CI156" s="1">
        <v>44</v>
      </c>
      <c r="CJ156" s="1">
        <v>192</v>
      </c>
      <c r="CK156" s="1">
        <v>16</v>
      </c>
      <c r="CL156" s="1">
        <v>127</v>
      </c>
      <c r="CM156" s="1">
        <v>9</v>
      </c>
      <c r="CN156" s="1">
        <v>239</v>
      </c>
      <c r="CO156" s="1">
        <v>59</v>
      </c>
      <c r="CP156" s="16">
        <v>26032</v>
      </c>
      <c r="CQ156" s="16">
        <v>5533</v>
      </c>
      <c r="CR156" s="1">
        <v>606</v>
      </c>
      <c r="CS156" s="1">
        <v>478</v>
      </c>
      <c r="CT156" s="16">
        <v>3771</v>
      </c>
      <c r="CU156" s="1">
        <v>10</v>
      </c>
      <c r="CV156" s="16">
        <v>4086</v>
      </c>
      <c r="CW156" s="1">
        <v>1</v>
      </c>
      <c r="CX156" s="16">
        <v>7747</v>
      </c>
      <c r="CY156" s="1">
        <v>113</v>
      </c>
      <c r="CZ156" s="1">
        <v>68</v>
      </c>
      <c r="DA156" s="16">
        <v>7004</v>
      </c>
      <c r="DB156" s="18">
        <v>14.87</v>
      </c>
      <c r="DC156" s="1" t="s">
        <v>134</v>
      </c>
    </row>
    <row r="157" spans="1:107" ht="12.75" x14ac:dyDescent="0.2">
      <c r="A157" s="1" t="s">
        <v>463</v>
      </c>
      <c r="B157" s="1" t="s">
        <v>464</v>
      </c>
      <c r="C157" s="1" t="s">
        <v>463</v>
      </c>
      <c r="D157" s="1" t="s">
        <v>467</v>
      </c>
      <c r="E157" s="1" t="s">
        <v>468</v>
      </c>
      <c r="F157" s="1" t="s">
        <v>467</v>
      </c>
      <c r="G157" s="1">
        <v>10</v>
      </c>
      <c r="H157" s="1">
        <v>0</v>
      </c>
      <c r="I157" s="1">
        <v>65</v>
      </c>
      <c r="J157" s="16">
        <v>2373219</v>
      </c>
      <c r="K157" s="17">
        <v>0.97199999999999998</v>
      </c>
      <c r="L157" s="16">
        <v>767368</v>
      </c>
      <c r="M157" s="1">
        <v>154.32</v>
      </c>
      <c r="N157" s="16">
        <v>15379</v>
      </c>
      <c r="O157" s="17">
        <v>0.99399999999999999</v>
      </c>
      <c r="P157" s="16">
        <v>349202</v>
      </c>
      <c r="Q157" s="16">
        <f t="shared" si="0"/>
        <v>147142762.63589665</v>
      </c>
      <c r="R157" s="19">
        <v>0.36</v>
      </c>
      <c r="S157" s="16" t="s">
        <v>2468</v>
      </c>
      <c r="T157" s="19">
        <v>1</v>
      </c>
      <c r="U157" s="18" t="e">
        <f t="shared" si="1"/>
        <v>#VALUE!</v>
      </c>
      <c r="V157" s="16" t="str">
        <f>IF(N157&gt;'Clustering (Gov City)'!$C$4,'Clustering (Gov City)'!$B$3,IF(N157&gt;'Clustering (Gov City)'!$H$4,'Clustering (Gov City)'!$G$3,IF(N157&gt;'Clustering (Gov City)'!$M$4,'Clustering (Gov City)'!$L$3,'Clustering (Gov City)'!$Q$3)))</f>
        <v>SUPER HIGH</v>
      </c>
      <c r="W157" s="16" t="str">
        <f>IF(Q157&gt;'Clustering (Gov City)'!$C$24,'Clustering (Gov City)'!$B$23,IF(Q157&gt;'Clustering (Gov City)'!$H$24,'Clustering (Gov City)'!$G$23,IF(Q157&gt;'Clustering (Gov City)'!$M$24,'Clustering (Gov City)'!$L$23,'Clustering (Gov City)'!$Q$23)))</f>
        <v>SUPER HIGH</v>
      </c>
      <c r="X157" s="20">
        <v>0.99119999999999997</v>
      </c>
      <c r="Y157" s="16" t="s">
        <v>244</v>
      </c>
      <c r="Z157" s="16">
        <v>9053</v>
      </c>
      <c r="AA157" s="16">
        <v>9468</v>
      </c>
      <c r="AB157" s="16">
        <v>2295300</v>
      </c>
      <c r="AC157" s="16">
        <v>1762893</v>
      </c>
      <c r="AD157" s="16">
        <v>2176578</v>
      </c>
      <c r="AE157" s="16">
        <v>121080</v>
      </c>
      <c r="AF157" s="16">
        <v>59903</v>
      </c>
      <c r="AG157" s="16">
        <v>3831</v>
      </c>
      <c r="AH157" s="16">
        <v>11671</v>
      </c>
      <c r="AI157" s="1">
        <v>104</v>
      </c>
      <c r="AJ157" s="1">
        <v>52</v>
      </c>
      <c r="AK157" s="16">
        <v>1186839</v>
      </c>
      <c r="AL157" s="16">
        <v>1186380</v>
      </c>
      <c r="AM157" s="16">
        <v>1128425</v>
      </c>
      <c r="AN157" s="16">
        <v>1116012</v>
      </c>
      <c r="AO157" s="16">
        <v>39345</v>
      </c>
      <c r="AP157" s="16">
        <v>89437</v>
      </c>
      <c r="AQ157" s="16">
        <v>166120</v>
      </c>
      <c r="AR157" s="16">
        <v>196319</v>
      </c>
      <c r="AS157" s="16">
        <v>193983</v>
      </c>
      <c r="AT157" s="16">
        <v>187363</v>
      </c>
      <c r="AU157" s="16">
        <v>181778</v>
      </c>
      <c r="AV157" s="16">
        <v>178574</v>
      </c>
      <c r="AW157" s="16">
        <v>179129</v>
      </c>
      <c r="AX157" s="16">
        <v>206457</v>
      </c>
      <c r="AY157" s="16">
        <v>207506</v>
      </c>
      <c r="AZ157" s="16">
        <v>187796</v>
      </c>
      <c r="BA157" s="16">
        <v>158343</v>
      </c>
      <c r="BB157" s="16">
        <v>122028</v>
      </c>
      <c r="BC157" s="16">
        <v>86098</v>
      </c>
      <c r="BD157" s="16">
        <v>54918</v>
      </c>
      <c r="BE157" s="16">
        <v>33012</v>
      </c>
      <c r="BF157" s="16">
        <v>33795</v>
      </c>
      <c r="BG157" s="16">
        <v>36424</v>
      </c>
      <c r="BH157" s="16">
        <v>2262763</v>
      </c>
      <c r="BI157" s="21">
        <v>2</v>
      </c>
      <c r="BJ157" s="21">
        <v>2</v>
      </c>
      <c r="BK157" s="21">
        <v>2</v>
      </c>
      <c r="BL157" s="21">
        <v>1</v>
      </c>
      <c r="BM157" s="21">
        <v>0</v>
      </c>
      <c r="BN157" s="16">
        <v>73523</v>
      </c>
      <c r="BO157" s="16">
        <v>37195</v>
      </c>
      <c r="BP157" s="16">
        <v>235777</v>
      </c>
      <c r="BQ157" s="16">
        <v>116462</v>
      </c>
      <c r="BR157" s="16">
        <v>110180</v>
      </c>
      <c r="BS157" s="16">
        <v>191332</v>
      </c>
      <c r="BT157" s="16">
        <v>351504</v>
      </c>
      <c r="BU157" s="16">
        <v>215045</v>
      </c>
      <c r="BV157" s="16">
        <v>166219</v>
      </c>
      <c r="BW157" s="16">
        <v>265134</v>
      </c>
      <c r="BX157" s="16">
        <v>913641</v>
      </c>
      <c r="BY157" s="16">
        <v>10208</v>
      </c>
      <c r="BZ157" s="16">
        <v>100254</v>
      </c>
      <c r="CA157" s="16">
        <v>309405</v>
      </c>
      <c r="CB157" s="16">
        <v>39095</v>
      </c>
      <c r="CC157" s="16">
        <v>2714</v>
      </c>
      <c r="CD157" s="16">
        <v>196833</v>
      </c>
      <c r="CE157" s="16">
        <v>227494</v>
      </c>
      <c r="CF157" s="16">
        <v>92053</v>
      </c>
      <c r="CG157" s="16">
        <v>417331</v>
      </c>
      <c r="CH157" s="16">
        <v>10054</v>
      </c>
      <c r="CI157" s="16">
        <v>1381</v>
      </c>
      <c r="CJ157" s="16">
        <v>10948</v>
      </c>
      <c r="CK157" s="16">
        <v>1679</v>
      </c>
      <c r="CL157" s="16">
        <v>4104</v>
      </c>
      <c r="CM157" s="1">
        <v>666</v>
      </c>
      <c r="CN157" s="16">
        <v>8715</v>
      </c>
      <c r="CO157" s="16">
        <v>4760</v>
      </c>
      <c r="CP157" s="16">
        <v>1397201</v>
      </c>
      <c r="CQ157" s="16">
        <v>390465</v>
      </c>
      <c r="CR157" s="16">
        <v>58885</v>
      </c>
      <c r="CS157" s="16">
        <v>24451</v>
      </c>
      <c r="CT157" s="16">
        <v>869493</v>
      </c>
      <c r="CU157" s="1">
        <v>481</v>
      </c>
      <c r="CV157" s="1">
        <v>10</v>
      </c>
      <c r="CW157" s="1">
        <v>463</v>
      </c>
      <c r="CX157" s="16">
        <v>572046</v>
      </c>
      <c r="CY157" s="16">
        <v>9528</v>
      </c>
      <c r="CZ157" s="16">
        <v>23085</v>
      </c>
      <c r="DA157" s="16">
        <v>424312</v>
      </c>
      <c r="DB157" s="18">
        <v>3.43</v>
      </c>
      <c r="DC157" s="1" t="s">
        <v>134</v>
      </c>
    </row>
    <row r="158" spans="1:107" ht="12.75" x14ac:dyDescent="0.2">
      <c r="A158" s="1" t="s">
        <v>463</v>
      </c>
      <c r="B158" s="1" t="s">
        <v>464</v>
      </c>
      <c r="C158" s="1" t="s">
        <v>463</v>
      </c>
      <c r="D158" s="1" t="s">
        <v>469</v>
      </c>
      <c r="E158" s="1" t="s">
        <v>470</v>
      </c>
      <c r="F158" s="1" t="s">
        <v>469</v>
      </c>
      <c r="G158" s="1">
        <v>10</v>
      </c>
      <c r="H158" s="1">
        <v>0</v>
      </c>
      <c r="I158" s="1">
        <v>65</v>
      </c>
      <c r="J158" s="16">
        <v>3258691</v>
      </c>
      <c r="K158" s="17">
        <v>0.998</v>
      </c>
      <c r="L158" s="16">
        <v>1038620</v>
      </c>
      <c r="M158" s="1">
        <v>182.7</v>
      </c>
      <c r="N158" s="16">
        <v>17836</v>
      </c>
      <c r="O158" s="17">
        <v>0.998</v>
      </c>
      <c r="P158" s="16">
        <v>264138</v>
      </c>
      <c r="Q158" s="16">
        <f t="shared" si="0"/>
        <v>81056473.289428174</v>
      </c>
      <c r="R158" s="19">
        <v>0.19600000000000001</v>
      </c>
      <c r="S158" s="16" t="s">
        <v>2468</v>
      </c>
      <c r="T158" s="19">
        <v>0.98799999999999999</v>
      </c>
      <c r="U158" s="18" t="e">
        <f t="shared" si="1"/>
        <v>#VALUE!</v>
      </c>
      <c r="V158" s="16" t="str">
        <f>IF(N158&gt;'Clustering (Gov City)'!$C$4,'Clustering (Gov City)'!$B$3,IF(N158&gt;'Clustering (Gov City)'!$H$4,'Clustering (Gov City)'!$G$3,IF(N158&gt;'Clustering (Gov City)'!$M$4,'Clustering (Gov City)'!$L$3,'Clustering (Gov City)'!$Q$3)))</f>
        <v>SUPER HIGH</v>
      </c>
      <c r="W158" s="16" t="str">
        <f>IF(Q158&gt;'Clustering (Gov City)'!$C$24,'Clustering (Gov City)'!$B$23,IF(Q158&gt;'Clustering (Gov City)'!$H$24,'Clustering (Gov City)'!$G$23,IF(Q158&gt;'Clustering (Gov City)'!$M$24,'Clustering (Gov City)'!$L$23,'Clustering (Gov City)'!$Q$23)))</f>
        <v>HIGH</v>
      </c>
      <c r="X158" s="20">
        <v>0.99350000000000005</v>
      </c>
      <c r="Y158" s="16" t="s">
        <v>244</v>
      </c>
      <c r="Z158" s="16">
        <v>14914</v>
      </c>
      <c r="AA158" s="16">
        <v>13438</v>
      </c>
      <c r="AB158" s="16">
        <v>3162365</v>
      </c>
      <c r="AC158" s="16">
        <v>2373052</v>
      </c>
      <c r="AD158" s="16">
        <v>2890699</v>
      </c>
      <c r="AE158" s="16">
        <v>262463</v>
      </c>
      <c r="AF158" s="16">
        <v>84286</v>
      </c>
      <c r="AG158" s="16">
        <v>5557</v>
      </c>
      <c r="AH158" s="16">
        <v>15333</v>
      </c>
      <c r="AI158" s="1">
        <v>230</v>
      </c>
      <c r="AJ158" s="1">
        <v>123</v>
      </c>
      <c r="AK158" s="16">
        <v>1637755</v>
      </c>
      <c r="AL158" s="16">
        <v>1620936</v>
      </c>
      <c r="AM158" s="16">
        <v>1559619</v>
      </c>
      <c r="AN158" s="16">
        <v>1542546</v>
      </c>
      <c r="AO158" s="16">
        <v>42736</v>
      </c>
      <c r="AP158" s="16">
        <v>113790</v>
      </c>
      <c r="AQ158" s="16">
        <v>245951</v>
      </c>
      <c r="AR158" s="16">
        <v>285056</v>
      </c>
      <c r="AS158" s="16">
        <v>276841</v>
      </c>
      <c r="AT158" s="16">
        <v>252272</v>
      </c>
      <c r="AU158" s="16">
        <v>250736</v>
      </c>
      <c r="AV158" s="16">
        <v>252805</v>
      </c>
      <c r="AW158" s="16">
        <v>255826</v>
      </c>
      <c r="AX158" s="16">
        <v>290049</v>
      </c>
      <c r="AY158" s="16">
        <v>277687</v>
      </c>
      <c r="AZ158" s="16">
        <v>244704</v>
      </c>
      <c r="BA158" s="16">
        <v>203063</v>
      </c>
      <c r="BB158" s="16">
        <v>157453</v>
      </c>
      <c r="BC158" s="16">
        <v>114464</v>
      </c>
      <c r="BD158" s="16">
        <v>74143</v>
      </c>
      <c r="BE158" s="16">
        <v>41324</v>
      </c>
      <c r="BF158" s="16">
        <v>36317</v>
      </c>
      <c r="BG158" s="16">
        <v>54111</v>
      </c>
      <c r="BH158" s="16">
        <v>3094118</v>
      </c>
      <c r="BI158" s="21">
        <v>2</v>
      </c>
      <c r="BJ158" s="21">
        <v>2</v>
      </c>
      <c r="BK158" s="21">
        <v>2</v>
      </c>
      <c r="BL158" s="21">
        <v>1</v>
      </c>
      <c r="BM158" s="21">
        <v>0</v>
      </c>
      <c r="BN158" s="16">
        <v>108974</v>
      </c>
      <c r="BO158" s="16">
        <v>53223</v>
      </c>
      <c r="BP158" s="16">
        <v>340504</v>
      </c>
      <c r="BQ158" s="16">
        <v>166749</v>
      </c>
      <c r="BR158" s="16">
        <v>150002</v>
      </c>
      <c r="BS158" s="16">
        <v>259842</v>
      </c>
      <c r="BT158" s="16">
        <v>498633</v>
      </c>
      <c r="BU158" s="16">
        <v>303085</v>
      </c>
      <c r="BV158" s="16">
        <v>230855</v>
      </c>
      <c r="BW158" s="16">
        <v>392541</v>
      </c>
      <c r="BX158" s="16">
        <v>1296461</v>
      </c>
      <c r="BY158" s="16">
        <v>12347</v>
      </c>
      <c r="BZ158" s="16">
        <v>129751</v>
      </c>
      <c r="CA158" s="16">
        <v>359073</v>
      </c>
      <c r="CB158" s="16">
        <v>33986</v>
      </c>
      <c r="CC158" s="16">
        <v>1959</v>
      </c>
      <c r="CD158" s="16">
        <v>258254</v>
      </c>
      <c r="CE158" s="16">
        <v>298080</v>
      </c>
      <c r="CF158" s="16">
        <v>123581</v>
      </c>
      <c r="CG158" s="16">
        <v>554376</v>
      </c>
      <c r="CH158" s="16">
        <v>11867</v>
      </c>
      <c r="CI158" s="16">
        <v>1746</v>
      </c>
      <c r="CJ158" s="16">
        <v>12722</v>
      </c>
      <c r="CK158" s="16">
        <v>1919</v>
      </c>
      <c r="CL158" s="16">
        <v>4762</v>
      </c>
      <c r="CM158" s="1">
        <v>945</v>
      </c>
      <c r="CN158" s="16">
        <v>11242</v>
      </c>
      <c r="CO158" s="16">
        <v>6755</v>
      </c>
      <c r="CP158" s="16">
        <v>1972442</v>
      </c>
      <c r="CQ158" s="16">
        <v>557096</v>
      </c>
      <c r="CR158" s="16">
        <v>93449</v>
      </c>
      <c r="CS158" s="16">
        <v>37099</v>
      </c>
      <c r="CT158" s="16">
        <v>1121124</v>
      </c>
      <c r="CU158" s="1">
        <v>749</v>
      </c>
      <c r="CV158" s="1">
        <v>34</v>
      </c>
      <c r="CW158" s="16">
        <v>1022</v>
      </c>
      <c r="CX158" s="16">
        <v>799863</v>
      </c>
      <c r="CY158" s="16">
        <v>13523</v>
      </c>
      <c r="CZ158" s="16">
        <v>33984</v>
      </c>
      <c r="DA158" s="16">
        <v>600748</v>
      </c>
      <c r="DB158" s="18">
        <v>4.16</v>
      </c>
      <c r="DC158" s="1" t="s">
        <v>134</v>
      </c>
    </row>
    <row r="159" spans="1:107" ht="12.75" x14ac:dyDescent="0.2">
      <c r="A159" s="1" t="s">
        <v>463</v>
      </c>
      <c r="B159" s="1" t="s">
        <v>464</v>
      </c>
      <c r="C159" s="1" t="s">
        <v>463</v>
      </c>
      <c r="D159" s="1" t="s">
        <v>471</v>
      </c>
      <c r="E159" s="1" t="s">
        <v>472</v>
      </c>
      <c r="F159" s="1" t="s">
        <v>471</v>
      </c>
      <c r="G159" s="1">
        <v>8</v>
      </c>
      <c r="H159" s="1">
        <v>0</v>
      </c>
      <c r="I159" s="1">
        <v>44</v>
      </c>
      <c r="J159" s="16">
        <v>1136029</v>
      </c>
      <c r="K159" s="17">
        <v>0.878</v>
      </c>
      <c r="L159" s="16">
        <v>392968</v>
      </c>
      <c r="M159" s="1">
        <v>52.38</v>
      </c>
      <c r="N159" s="16">
        <v>21688</v>
      </c>
      <c r="O159" s="17">
        <v>1</v>
      </c>
      <c r="P159" s="16">
        <v>377966</v>
      </c>
      <c r="Q159" s="16">
        <f t="shared" si="0"/>
        <v>332708055.86829209</v>
      </c>
      <c r="R159" s="19">
        <v>0.33600000000000002</v>
      </c>
      <c r="S159" s="16" t="s">
        <v>2468</v>
      </c>
      <c r="T159" s="19">
        <v>0.98599999999999999</v>
      </c>
      <c r="U159" s="18" t="e">
        <f t="shared" si="1"/>
        <v>#VALUE!</v>
      </c>
      <c r="V159" s="16" t="str">
        <f>IF(N159&gt;'Clustering (Gov City)'!$C$4,'Clustering (Gov City)'!$B$3,IF(N159&gt;'Clustering (Gov City)'!$H$4,'Clustering (Gov City)'!$G$3,IF(N159&gt;'Clustering (Gov City)'!$M$4,'Clustering (Gov City)'!$L$3,'Clustering (Gov City)'!$Q$3)))</f>
        <v>SUPER HIGH</v>
      </c>
      <c r="W159" s="16" t="str">
        <f>IF(Q159&gt;'Clustering (Gov City)'!$C$24,'Clustering (Gov City)'!$B$23,IF(Q159&gt;'Clustering (Gov City)'!$H$24,'Clustering (Gov City)'!$G$23,IF(Q159&gt;'Clustering (Gov City)'!$M$24,'Clustering (Gov City)'!$L$23,'Clustering (Gov City)'!$Q$23)))</f>
        <v>SUPER HIGH</v>
      </c>
      <c r="X159" s="20">
        <v>0.96319999999999995</v>
      </c>
      <c r="Y159" s="16" t="s">
        <v>244</v>
      </c>
      <c r="Z159" s="16">
        <v>9231</v>
      </c>
      <c r="AA159" s="16">
        <v>5140</v>
      </c>
      <c r="AB159" s="16">
        <v>1102084</v>
      </c>
      <c r="AC159" s="16">
        <v>853717</v>
      </c>
      <c r="AD159" s="16">
        <v>932370</v>
      </c>
      <c r="AE159" s="16">
        <v>110825</v>
      </c>
      <c r="AF159" s="16">
        <v>50845</v>
      </c>
      <c r="AG159" s="16">
        <v>3816</v>
      </c>
      <c r="AH159" s="16">
        <v>37999</v>
      </c>
      <c r="AI159" s="1">
        <v>133</v>
      </c>
      <c r="AJ159" s="1">
        <v>41</v>
      </c>
      <c r="AK159" s="16">
        <v>571730</v>
      </c>
      <c r="AL159" s="16">
        <v>564299</v>
      </c>
      <c r="AM159" s="16">
        <v>545728</v>
      </c>
      <c r="AN159" s="16">
        <v>521730</v>
      </c>
      <c r="AO159" s="16">
        <v>20072</v>
      </c>
      <c r="AP159" s="16">
        <v>48499</v>
      </c>
      <c r="AQ159" s="16">
        <v>76646</v>
      </c>
      <c r="AR159" s="16">
        <v>90491</v>
      </c>
      <c r="AS159" s="16">
        <v>89707</v>
      </c>
      <c r="AT159" s="16">
        <v>86074</v>
      </c>
      <c r="AU159" s="16">
        <v>86588</v>
      </c>
      <c r="AV159" s="16">
        <v>85521</v>
      </c>
      <c r="AW159" s="16">
        <v>85828</v>
      </c>
      <c r="AX159" s="16">
        <v>97173</v>
      </c>
      <c r="AY159" s="16">
        <v>93375</v>
      </c>
      <c r="AZ159" s="16">
        <v>86047</v>
      </c>
      <c r="BA159" s="16">
        <v>77339</v>
      </c>
      <c r="BB159" s="16">
        <v>63595</v>
      </c>
      <c r="BC159" s="16">
        <v>46856</v>
      </c>
      <c r="BD159" s="16">
        <v>31058</v>
      </c>
      <c r="BE159" s="16">
        <v>18625</v>
      </c>
      <c r="BF159" s="16">
        <v>21106</v>
      </c>
      <c r="BG159" s="16">
        <v>16921</v>
      </c>
      <c r="BH159" s="16">
        <v>1085064</v>
      </c>
      <c r="BI159" s="21">
        <v>2</v>
      </c>
      <c r="BJ159" s="21">
        <v>2</v>
      </c>
      <c r="BK159" s="21">
        <v>2</v>
      </c>
      <c r="BL159" s="21">
        <v>1</v>
      </c>
      <c r="BM159" s="21">
        <v>0</v>
      </c>
      <c r="BN159" s="16">
        <v>34120</v>
      </c>
      <c r="BO159" s="16">
        <v>17088</v>
      </c>
      <c r="BP159" s="16">
        <v>108535</v>
      </c>
      <c r="BQ159" s="16">
        <v>53836</v>
      </c>
      <c r="BR159" s="16">
        <v>51930</v>
      </c>
      <c r="BS159" s="16">
        <v>87779</v>
      </c>
      <c r="BT159" s="16">
        <v>161182</v>
      </c>
      <c r="BU159" s="16">
        <v>104052</v>
      </c>
      <c r="BV159" s="16">
        <v>91985</v>
      </c>
      <c r="BW159" s="16">
        <v>150457</v>
      </c>
      <c r="BX159" s="16">
        <v>457799</v>
      </c>
      <c r="BY159" s="16">
        <v>3820</v>
      </c>
      <c r="BZ159" s="16">
        <v>40147</v>
      </c>
      <c r="CA159" s="16">
        <v>114248</v>
      </c>
      <c r="CB159" s="16">
        <v>11481</v>
      </c>
      <c r="CC159" s="1">
        <v>858</v>
      </c>
      <c r="CD159" s="16">
        <v>103056</v>
      </c>
      <c r="CE159" s="16">
        <v>111621</v>
      </c>
      <c r="CF159" s="16">
        <v>49507</v>
      </c>
      <c r="CG159" s="16">
        <v>227780</v>
      </c>
      <c r="CH159" s="16">
        <v>7642</v>
      </c>
      <c r="CI159" s="16">
        <v>1098</v>
      </c>
      <c r="CJ159" s="16">
        <v>8587</v>
      </c>
      <c r="CK159" s="16">
        <v>1191</v>
      </c>
      <c r="CL159" s="16">
        <v>3391</v>
      </c>
      <c r="CM159" s="1">
        <v>604</v>
      </c>
      <c r="CN159" s="16">
        <v>8650</v>
      </c>
      <c r="CO159" s="16">
        <v>3323</v>
      </c>
      <c r="CP159" s="16">
        <v>609579</v>
      </c>
      <c r="CQ159" s="16">
        <v>180820</v>
      </c>
      <c r="CR159" s="16">
        <v>19343</v>
      </c>
      <c r="CS159" s="16">
        <v>7493</v>
      </c>
      <c r="CT159" s="16">
        <v>429842</v>
      </c>
      <c r="CU159" s="1">
        <v>159</v>
      </c>
      <c r="CV159" s="1">
        <v>29</v>
      </c>
      <c r="CW159" s="1">
        <v>682</v>
      </c>
      <c r="CX159" s="16">
        <v>265002</v>
      </c>
      <c r="CY159" s="16">
        <v>4333</v>
      </c>
      <c r="CZ159" s="16">
        <v>8311</v>
      </c>
      <c r="DA159" s="16">
        <v>220015</v>
      </c>
      <c r="DB159" s="18">
        <v>4.51</v>
      </c>
      <c r="DC159" s="1" t="s">
        <v>134</v>
      </c>
    </row>
    <row r="160" spans="1:107" ht="12.75" x14ac:dyDescent="0.2">
      <c r="A160" s="1" t="s">
        <v>463</v>
      </c>
      <c r="B160" s="1" t="s">
        <v>464</v>
      </c>
      <c r="C160" s="1" t="s">
        <v>463</v>
      </c>
      <c r="D160" s="1" t="s">
        <v>473</v>
      </c>
      <c r="E160" s="1" t="s">
        <v>474</v>
      </c>
      <c r="F160" s="1" t="s">
        <v>473</v>
      </c>
      <c r="G160" s="1">
        <v>8</v>
      </c>
      <c r="H160" s="1">
        <v>0</v>
      </c>
      <c r="I160" s="1">
        <v>56</v>
      </c>
      <c r="J160" s="16">
        <v>2585144</v>
      </c>
      <c r="K160" s="17">
        <v>0.98599999999999999</v>
      </c>
      <c r="L160" s="16">
        <v>824546</v>
      </c>
      <c r="M160" s="1">
        <v>124.44</v>
      </c>
      <c r="N160" s="16">
        <v>20774</v>
      </c>
      <c r="O160" s="17">
        <v>1</v>
      </c>
      <c r="P160" s="16">
        <v>264252</v>
      </c>
      <c r="Q160" s="16">
        <f t="shared" si="0"/>
        <v>102219450.83136567</v>
      </c>
      <c r="R160" s="19">
        <v>0.3</v>
      </c>
      <c r="S160" s="16" t="s">
        <v>2468</v>
      </c>
      <c r="T160" s="19">
        <v>1</v>
      </c>
      <c r="U160" s="18" t="e">
        <f t="shared" si="1"/>
        <v>#VALUE!</v>
      </c>
      <c r="V160" s="16" t="str">
        <f>IF(N160&gt;'Clustering (Gov City)'!$C$4,'Clustering (Gov City)'!$B$3,IF(N160&gt;'Clustering (Gov City)'!$H$4,'Clustering (Gov City)'!$G$3,IF(N160&gt;'Clustering (Gov City)'!$M$4,'Clustering (Gov City)'!$L$3,'Clustering (Gov City)'!$Q$3)))</f>
        <v>SUPER HIGH</v>
      </c>
      <c r="W160" s="16" t="str">
        <f>IF(Q160&gt;'Clustering (Gov City)'!$C$24,'Clustering (Gov City)'!$B$23,IF(Q160&gt;'Clustering (Gov City)'!$H$24,'Clustering (Gov City)'!$G$23,IF(Q160&gt;'Clustering (Gov City)'!$M$24,'Clustering (Gov City)'!$L$23,'Clustering (Gov City)'!$Q$23)))</f>
        <v>SUPER HIGH</v>
      </c>
      <c r="X160" s="20">
        <v>0.99650000000000005</v>
      </c>
      <c r="Y160" s="16" t="s">
        <v>244</v>
      </c>
      <c r="Z160" s="16">
        <v>11578</v>
      </c>
      <c r="AA160" s="16">
        <v>8904</v>
      </c>
      <c r="AB160" s="16">
        <v>2485974</v>
      </c>
      <c r="AC160" s="16">
        <v>1897232</v>
      </c>
      <c r="AD160" s="16">
        <v>1958839</v>
      </c>
      <c r="AE160" s="16">
        <v>269687</v>
      </c>
      <c r="AF160" s="16">
        <v>149786</v>
      </c>
      <c r="AG160" s="16">
        <v>2807</v>
      </c>
      <c r="AH160" s="16">
        <v>203142</v>
      </c>
      <c r="AI160" s="1">
        <v>847</v>
      </c>
      <c r="AJ160" s="1">
        <v>36</v>
      </c>
      <c r="AK160" s="16">
        <v>1302760</v>
      </c>
      <c r="AL160" s="16">
        <v>1282384</v>
      </c>
      <c r="AM160" s="16">
        <v>1230346</v>
      </c>
      <c r="AN160" s="16">
        <v>1255773</v>
      </c>
      <c r="AO160" s="16">
        <v>30455</v>
      </c>
      <c r="AP160" s="16">
        <v>68570</v>
      </c>
      <c r="AQ160" s="16">
        <v>189320</v>
      </c>
      <c r="AR160" s="16">
        <v>223778</v>
      </c>
      <c r="AS160" s="16">
        <v>214989</v>
      </c>
      <c r="AT160" s="16">
        <v>195326</v>
      </c>
      <c r="AU160" s="16">
        <v>193163</v>
      </c>
      <c r="AV160" s="16">
        <v>198827</v>
      </c>
      <c r="AW160" s="16">
        <v>210140</v>
      </c>
      <c r="AX160" s="16">
        <v>242977</v>
      </c>
      <c r="AY160" s="16">
        <v>226754</v>
      </c>
      <c r="AZ160" s="16">
        <v>191654</v>
      </c>
      <c r="BA160" s="16">
        <v>157405</v>
      </c>
      <c r="BB160" s="16">
        <v>123339</v>
      </c>
      <c r="BC160" s="16">
        <v>89694</v>
      </c>
      <c r="BD160" s="16">
        <v>58691</v>
      </c>
      <c r="BE160" s="16">
        <v>35393</v>
      </c>
      <c r="BF160" s="16">
        <v>33694</v>
      </c>
      <c r="BG160" s="16">
        <v>41857</v>
      </c>
      <c r="BH160" s="16">
        <v>2459578</v>
      </c>
      <c r="BI160" s="21">
        <v>2</v>
      </c>
      <c r="BJ160" s="21">
        <v>2</v>
      </c>
      <c r="BK160" s="21">
        <v>2</v>
      </c>
      <c r="BL160" s="21">
        <v>1</v>
      </c>
      <c r="BM160" s="21">
        <v>0</v>
      </c>
      <c r="BN160" s="16">
        <v>84482</v>
      </c>
      <c r="BO160" s="16">
        <v>42073</v>
      </c>
      <c r="BP160" s="16">
        <v>266854</v>
      </c>
      <c r="BQ160" s="16">
        <v>128953</v>
      </c>
      <c r="BR160" s="16">
        <v>117184</v>
      </c>
      <c r="BS160" s="16">
        <v>199768</v>
      </c>
      <c r="BT160" s="16">
        <v>427549</v>
      </c>
      <c r="BU160" s="16">
        <v>252841</v>
      </c>
      <c r="BV160" s="16">
        <v>248113</v>
      </c>
      <c r="BW160" s="16">
        <v>386674</v>
      </c>
      <c r="BX160" s="16">
        <v>948287</v>
      </c>
      <c r="BY160" s="16">
        <v>7318</v>
      </c>
      <c r="BZ160" s="16">
        <v>58901</v>
      </c>
      <c r="CA160" s="16">
        <v>236058</v>
      </c>
      <c r="CB160" s="16">
        <v>18463</v>
      </c>
      <c r="CC160" s="1">
        <v>940</v>
      </c>
      <c r="CD160" s="16">
        <v>162147</v>
      </c>
      <c r="CE160" s="16">
        <v>175967</v>
      </c>
      <c r="CF160" s="16">
        <v>73368</v>
      </c>
      <c r="CG160" s="16">
        <v>355207</v>
      </c>
      <c r="CH160" s="16">
        <v>12354</v>
      </c>
      <c r="CI160" s="16">
        <v>1183</v>
      </c>
      <c r="CJ160" s="16">
        <v>12997</v>
      </c>
      <c r="CK160" s="16">
        <v>1134</v>
      </c>
      <c r="CL160" s="16">
        <v>5065</v>
      </c>
      <c r="CM160" s="1">
        <v>615</v>
      </c>
      <c r="CN160" s="16">
        <v>12287</v>
      </c>
      <c r="CO160" s="16">
        <v>4188</v>
      </c>
      <c r="CP160" s="16">
        <v>1768632</v>
      </c>
      <c r="CQ160" s="16">
        <v>472968</v>
      </c>
      <c r="CR160" s="16">
        <v>22878</v>
      </c>
      <c r="CS160" s="16">
        <v>20157</v>
      </c>
      <c r="CT160" s="16">
        <v>968471</v>
      </c>
      <c r="CU160" s="1">
        <v>825</v>
      </c>
      <c r="CV160" s="1">
        <v>91</v>
      </c>
      <c r="CW160" s="1">
        <v>908</v>
      </c>
      <c r="CX160" s="16">
        <v>579886</v>
      </c>
      <c r="CY160" s="16">
        <v>6997</v>
      </c>
      <c r="CZ160" s="16">
        <v>11498</v>
      </c>
      <c r="DA160" s="16">
        <v>500465</v>
      </c>
      <c r="DB160" s="18">
        <v>4.25</v>
      </c>
      <c r="DC160" s="1" t="s">
        <v>134</v>
      </c>
    </row>
    <row r="161" spans="1:107" ht="12.75" x14ac:dyDescent="0.2">
      <c r="A161" s="1" t="s">
        <v>463</v>
      </c>
      <c r="B161" s="1" t="s">
        <v>464</v>
      </c>
      <c r="C161" s="1" t="s">
        <v>463</v>
      </c>
      <c r="D161" s="1" t="s">
        <v>475</v>
      </c>
      <c r="E161" s="1" t="s">
        <v>476</v>
      </c>
      <c r="F161" s="1" t="s">
        <v>475</v>
      </c>
      <c r="G161" s="1">
        <v>6</v>
      </c>
      <c r="H161" s="1">
        <v>0</v>
      </c>
      <c r="I161" s="1">
        <v>31</v>
      </c>
      <c r="J161" s="16">
        <v>1863567</v>
      </c>
      <c r="K161" s="17">
        <v>0.95399999999999996</v>
      </c>
      <c r="L161" s="16">
        <v>603775</v>
      </c>
      <c r="M161" s="1">
        <v>139.99</v>
      </c>
      <c r="N161" s="16">
        <v>13312</v>
      </c>
      <c r="O161" s="17">
        <v>0.98799999999999999</v>
      </c>
      <c r="P161" s="16">
        <v>283820</v>
      </c>
      <c r="Q161" s="16">
        <f t="shared" si="0"/>
        <v>152299327.04324555</v>
      </c>
      <c r="R161" s="19">
        <v>0.25600000000000001</v>
      </c>
      <c r="S161" s="16" t="s">
        <v>2468</v>
      </c>
      <c r="T161" s="19">
        <v>0.99399999999999999</v>
      </c>
      <c r="U161" s="18" t="e">
        <f t="shared" si="1"/>
        <v>#VALUE!</v>
      </c>
      <c r="V161" s="16" t="str">
        <f>IF(N161&gt;'Clustering (Gov City)'!$C$4,'Clustering (Gov City)'!$B$3,IF(N161&gt;'Clustering (Gov City)'!$H$4,'Clustering (Gov City)'!$G$3,IF(N161&gt;'Clustering (Gov City)'!$M$4,'Clustering (Gov City)'!$L$3,'Clustering (Gov City)'!$Q$3)))</f>
        <v>SUPER HIGH</v>
      </c>
      <c r="W161" s="16" t="str">
        <f>IF(Q161&gt;'Clustering (Gov City)'!$C$24,'Clustering (Gov City)'!$B$23,IF(Q161&gt;'Clustering (Gov City)'!$H$24,'Clustering (Gov City)'!$G$23,IF(Q161&gt;'Clustering (Gov City)'!$M$24,'Clustering (Gov City)'!$L$23,'Clustering (Gov City)'!$Q$23)))</f>
        <v>SUPER HIGH</v>
      </c>
      <c r="X161" s="20">
        <v>0.98219999999999996</v>
      </c>
      <c r="Y161" s="16" t="s">
        <v>244</v>
      </c>
      <c r="Z161" s="16">
        <v>9021</v>
      </c>
      <c r="AA161" s="16">
        <v>6737</v>
      </c>
      <c r="AB161" s="16">
        <v>1816993</v>
      </c>
      <c r="AC161" s="16">
        <v>1346616</v>
      </c>
      <c r="AD161" s="16">
        <v>1437694</v>
      </c>
      <c r="AE161" s="16">
        <v>199121</v>
      </c>
      <c r="AF161" s="16">
        <v>93305</v>
      </c>
      <c r="AG161" s="16">
        <v>4332</v>
      </c>
      <c r="AH161" s="16">
        <v>128756</v>
      </c>
      <c r="AI161" s="1">
        <v>351</v>
      </c>
      <c r="AJ161" s="1">
        <v>8</v>
      </c>
      <c r="AK161" s="16">
        <v>940323</v>
      </c>
      <c r="AL161" s="16">
        <v>923244</v>
      </c>
      <c r="AM161" s="16">
        <v>899515</v>
      </c>
      <c r="AN161" s="16">
        <v>877454</v>
      </c>
      <c r="AO161" s="16">
        <v>26342</v>
      </c>
      <c r="AP161" s="16">
        <v>60256</v>
      </c>
      <c r="AQ161" s="16">
        <v>143418</v>
      </c>
      <c r="AR161" s="16">
        <v>169087</v>
      </c>
      <c r="AS161" s="16">
        <v>160094</v>
      </c>
      <c r="AT161" s="16">
        <v>141568</v>
      </c>
      <c r="AU161" s="16">
        <v>139636</v>
      </c>
      <c r="AV161" s="16">
        <v>143746</v>
      </c>
      <c r="AW161" s="16">
        <v>150752</v>
      </c>
      <c r="AX161" s="16">
        <v>172947</v>
      </c>
      <c r="AY161" s="16">
        <v>163523</v>
      </c>
      <c r="AZ161" s="16">
        <v>134961</v>
      </c>
      <c r="BA161" s="16">
        <v>107981</v>
      </c>
      <c r="BB161" s="16">
        <v>83758</v>
      </c>
      <c r="BC161" s="16">
        <v>63583</v>
      </c>
      <c r="BD161" s="16">
        <v>41306</v>
      </c>
      <c r="BE161" s="16">
        <v>24711</v>
      </c>
      <c r="BF161" s="16">
        <v>22496</v>
      </c>
      <c r="BG161" s="16">
        <v>31638</v>
      </c>
      <c r="BH161" s="16">
        <v>1768318</v>
      </c>
      <c r="BI161" s="21">
        <v>2</v>
      </c>
      <c r="BJ161" s="21">
        <v>2</v>
      </c>
      <c r="BK161" s="21">
        <v>2</v>
      </c>
      <c r="BL161" s="21">
        <v>1</v>
      </c>
      <c r="BM161" s="21">
        <v>0</v>
      </c>
      <c r="BN161" s="16">
        <v>63916</v>
      </c>
      <c r="BO161" s="16">
        <v>31922</v>
      </c>
      <c r="BP161" s="16">
        <v>201218</v>
      </c>
      <c r="BQ161" s="16">
        <v>95606</v>
      </c>
      <c r="BR161" s="16">
        <v>85932</v>
      </c>
      <c r="BS161" s="16">
        <v>143898</v>
      </c>
      <c r="BT161" s="16">
        <v>306809</v>
      </c>
      <c r="BU161" s="16">
        <v>175841</v>
      </c>
      <c r="BV161" s="16">
        <v>171336</v>
      </c>
      <c r="BW161" s="16">
        <v>283680</v>
      </c>
      <c r="BX161" s="16">
        <v>713510</v>
      </c>
      <c r="BY161" s="16">
        <v>4494</v>
      </c>
      <c r="BZ161" s="16">
        <v>48418</v>
      </c>
      <c r="CA161" s="16">
        <v>146990</v>
      </c>
      <c r="CB161" s="16">
        <v>11861</v>
      </c>
      <c r="CC161" s="1">
        <v>628</v>
      </c>
      <c r="CD161" s="16">
        <v>135236</v>
      </c>
      <c r="CE161" s="16">
        <v>147698</v>
      </c>
      <c r="CF161" s="16">
        <v>62168</v>
      </c>
      <c r="CG161" s="16">
        <v>299355</v>
      </c>
      <c r="CH161" s="16">
        <v>8954</v>
      </c>
      <c r="CI161" s="16">
        <v>1005</v>
      </c>
      <c r="CJ161" s="16">
        <v>10440</v>
      </c>
      <c r="CK161" s="16">
        <v>1296</v>
      </c>
      <c r="CL161" s="16">
        <v>4328</v>
      </c>
      <c r="CM161" s="1">
        <v>601</v>
      </c>
      <c r="CN161" s="16">
        <v>9758</v>
      </c>
      <c r="CO161" s="16">
        <v>4261</v>
      </c>
      <c r="CP161" s="16">
        <v>1178467</v>
      </c>
      <c r="CQ161" s="16">
        <v>342354</v>
      </c>
      <c r="CR161" s="16">
        <v>19335</v>
      </c>
      <c r="CS161" s="16">
        <v>13284</v>
      </c>
      <c r="CT161" s="16">
        <v>663091</v>
      </c>
      <c r="CU161" s="1">
        <v>642</v>
      </c>
      <c r="CV161" s="16">
        <v>6124</v>
      </c>
      <c r="CW161" s="1">
        <v>685</v>
      </c>
      <c r="CX161" s="16">
        <v>429346</v>
      </c>
      <c r="CY161" s="16">
        <v>5742</v>
      </c>
      <c r="CZ161" s="16">
        <v>9677</v>
      </c>
      <c r="DA161" s="16">
        <v>373287</v>
      </c>
      <c r="DB161" s="18">
        <v>6.78</v>
      </c>
      <c r="DC161" s="1" t="s">
        <v>134</v>
      </c>
    </row>
    <row r="162" spans="1:107" ht="12.75" x14ac:dyDescent="0.2">
      <c r="A162" s="1" t="s">
        <v>477</v>
      </c>
      <c r="B162" s="1" t="s">
        <v>478</v>
      </c>
      <c r="C162" s="1" t="s">
        <v>477</v>
      </c>
      <c r="D162" s="1" t="s">
        <v>479</v>
      </c>
      <c r="E162" s="1" t="s">
        <v>480</v>
      </c>
      <c r="F162" s="1" t="s">
        <v>479</v>
      </c>
      <c r="G162" s="1">
        <v>40</v>
      </c>
      <c r="H162" s="1">
        <v>416</v>
      </c>
      <c r="I162" s="1">
        <v>19</v>
      </c>
      <c r="J162" s="16">
        <v>5198693</v>
      </c>
      <c r="K162" s="17">
        <v>1</v>
      </c>
      <c r="L162" s="16">
        <v>1642101</v>
      </c>
      <c r="M162" s="18">
        <v>2710.62</v>
      </c>
      <c r="N162" s="16">
        <v>1918</v>
      </c>
      <c r="O162" s="17">
        <v>0.878</v>
      </c>
      <c r="P162" s="16">
        <v>132392</v>
      </c>
      <c r="Q162" s="16">
        <f t="shared" si="0"/>
        <v>25466400.881913971</v>
      </c>
      <c r="R162" s="19">
        <v>0.27600000000000002</v>
      </c>
      <c r="S162" s="16" t="s">
        <v>2468</v>
      </c>
      <c r="T162" s="19">
        <v>0.55800000000000005</v>
      </c>
      <c r="U162" s="18" t="e">
        <f t="shared" si="1"/>
        <v>#VALUE!</v>
      </c>
      <c r="V162" s="16" t="str">
        <f>IF(N162&gt;'Clustering (Gov City)'!$C$4,'Clustering (Gov City)'!$B$3,IF(N162&gt;'Clustering (Gov City)'!$H$4,'Clustering (Gov City)'!$G$3,IF(N162&gt;'Clustering (Gov City)'!$M$4,'Clustering (Gov City)'!$L$3,'Clustering (Gov City)'!$Q$3)))</f>
        <v>HIGH</v>
      </c>
      <c r="W162" s="16" t="str">
        <f>IF(Q162&gt;'Clustering (Gov City)'!$C$24,'Clustering (Gov City)'!$B$23,IF(Q162&gt;'Clustering (Gov City)'!$H$24,'Clustering (Gov City)'!$G$23,IF(Q162&gt;'Clustering (Gov City)'!$M$24,'Clustering (Gov City)'!$L$23,'Clustering (Gov City)'!$Q$23)))</f>
        <v>LOW</v>
      </c>
      <c r="X162" s="20">
        <v>0.76449999999999996</v>
      </c>
      <c r="Y162" s="16" t="s">
        <v>201</v>
      </c>
      <c r="Z162" s="16">
        <v>12167</v>
      </c>
      <c r="AA162" s="16">
        <v>1839</v>
      </c>
      <c r="AB162" s="16">
        <v>4767948</v>
      </c>
      <c r="AC162" s="16">
        <v>3648933</v>
      </c>
      <c r="AD162" s="16">
        <v>5052152</v>
      </c>
      <c r="AE162" s="16">
        <v>89634</v>
      </c>
      <c r="AF162" s="16">
        <v>29187</v>
      </c>
      <c r="AG162" s="16">
        <v>2433</v>
      </c>
      <c r="AH162" s="16">
        <v>17018</v>
      </c>
      <c r="AI162" s="16">
        <v>8176</v>
      </c>
      <c r="AJ162" s="1">
        <v>93</v>
      </c>
      <c r="AK162" s="16">
        <v>2660986</v>
      </c>
      <c r="AL162" s="16">
        <v>2537707</v>
      </c>
      <c r="AM162" s="16">
        <v>2446334</v>
      </c>
      <c r="AN162" s="16">
        <v>2528919</v>
      </c>
      <c r="AO162" s="16">
        <v>61386</v>
      </c>
      <c r="AP162" s="16">
        <v>162054</v>
      </c>
      <c r="AQ162" s="16">
        <v>408769</v>
      </c>
      <c r="AR162" s="16">
        <v>514168</v>
      </c>
      <c r="AS162" s="16">
        <v>490474</v>
      </c>
      <c r="AT162" s="16">
        <v>350293</v>
      </c>
      <c r="AU162" s="16">
        <v>478770</v>
      </c>
      <c r="AV162" s="16">
        <v>457929</v>
      </c>
      <c r="AW162" s="16">
        <v>430028</v>
      </c>
      <c r="AX162" s="16">
        <v>434535</v>
      </c>
      <c r="AY162" s="16">
        <v>397340</v>
      </c>
      <c r="AZ162" s="16">
        <v>362648</v>
      </c>
      <c r="BA162" s="16">
        <v>292513</v>
      </c>
      <c r="BB162" s="16">
        <v>217214</v>
      </c>
      <c r="BC162" s="16">
        <v>158199</v>
      </c>
      <c r="BD162" s="16">
        <v>97130</v>
      </c>
      <c r="BE162" s="16">
        <v>54098</v>
      </c>
      <c r="BF162" s="16">
        <v>54585</v>
      </c>
      <c r="BG162" s="16">
        <v>94225</v>
      </c>
      <c r="BH162" s="16">
        <v>4934983</v>
      </c>
      <c r="BI162" s="21">
        <v>2</v>
      </c>
      <c r="BJ162" s="21">
        <v>2</v>
      </c>
      <c r="BK162" s="21">
        <v>2</v>
      </c>
      <c r="BL162" s="21">
        <v>1</v>
      </c>
      <c r="BM162" s="21">
        <v>0</v>
      </c>
      <c r="BN162" s="16">
        <v>191005</v>
      </c>
      <c r="BO162" s="16">
        <v>97676</v>
      </c>
      <c r="BP162" s="16">
        <v>615636</v>
      </c>
      <c r="BQ162" s="16">
        <v>291044</v>
      </c>
      <c r="BR162" s="16">
        <v>197946</v>
      </c>
      <c r="BS162" s="16">
        <v>451294</v>
      </c>
      <c r="BT162" s="16">
        <v>1177414</v>
      </c>
      <c r="BU162" s="16">
        <v>496957</v>
      </c>
      <c r="BV162" s="16">
        <v>1503417</v>
      </c>
      <c r="BW162" s="16">
        <v>770873</v>
      </c>
      <c r="BX162" s="16">
        <v>1024368</v>
      </c>
      <c r="BY162" s="16">
        <v>15199</v>
      </c>
      <c r="BZ162" s="16">
        <v>53025</v>
      </c>
      <c r="CA162" s="16">
        <v>146300</v>
      </c>
      <c r="CB162" s="16">
        <v>10142</v>
      </c>
      <c r="CC162" s="1">
        <v>998</v>
      </c>
      <c r="CD162" s="16">
        <v>65445</v>
      </c>
      <c r="CE162" s="16">
        <v>66935</v>
      </c>
      <c r="CF162" s="16">
        <v>28261</v>
      </c>
      <c r="CG162" s="16">
        <v>124336</v>
      </c>
      <c r="CH162" s="16">
        <v>2508</v>
      </c>
      <c r="CI162" s="16">
        <v>14447</v>
      </c>
      <c r="CJ162" s="16">
        <v>2560</v>
      </c>
      <c r="CK162" s="1">
        <v>201</v>
      </c>
      <c r="CL162" s="16">
        <v>1067</v>
      </c>
      <c r="CM162" s="1">
        <v>310</v>
      </c>
      <c r="CN162" s="16">
        <v>2609</v>
      </c>
      <c r="CO162" s="16">
        <v>5026</v>
      </c>
      <c r="CP162" s="16">
        <v>4884988</v>
      </c>
      <c r="CQ162" s="16">
        <v>1276762</v>
      </c>
      <c r="CR162" s="16">
        <v>67567</v>
      </c>
      <c r="CS162" s="16">
        <v>33622</v>
      </c>
      <c r="CT162" s="16">
        <v>1469940</v>
      </c>
      <c r="CU162" s="16">
        <v>59872</v>
      </c>
      <c r="CV162" s="1">
        <v>187</v>
      </c>
      <c r="CW162" s="16">
        <v>2489</v>
      </c>
      <c r="CX162" s="16">
        <v>981918</v>
      </c>
      <c r="CY162" s="16">
        <v>6199</v>
      </c>
      <c r="CZ162" s="16">
        <v>14009</v>
      </c>
      <c r="DA162" s="16">
        <v>1286128</v>
      </c>
      <c r="DB162" s="18">
        <v>7.69</v>
      </c>
      <c r="DC162" s="1" t="s">
        <v>134</v>
      </c>
    </row>
    <row r="163" spans="1:107" ht="12.75" x14ac:dyDescent="0.2">
      <c r="A163" s="1" t="s">
        <v>477</v>
      </c>
      <c r="B163" s="1" t="s">
        <v>478</v>
      </c>
      <c r="C163" s="1" t="s">
        <v>477</v>
      </c>
      <c r="D163" s="1" t="s">
        <v>481</v>
      </c>
      <c r="E163" s="1" t="s">
        <v>482</v>
      </c>
      <c r="F163" s="1" t="s">
        <v>481</v>
      </c>
      <c r="G163" s="1">
        <v>47</v>
      </c>
      <c r="H163" s="1">
        <v>381</v>
      </c>
      <c r="I163" s="1">
        <v>5</v>
      </c>
      <c r="J163" s="16">
        <v>2653601</v>
      </c>
      <c r="K163" s="17">
        <v>0.99</v>
      </c>
      <c r="L163" s="16">
        <v>923536</v>
      </c>
      <c r="M163" s="18">
        <v>4145.7</v>
      </c>
      <c r="N163" s="1">
        <v>640</v>
      </c>
      <c r="O163" s="17">
        <v>0.68600000000000005</v>
      </c>
      <c r="P163" s="16">
        <v>39338</v>
      </c>
      <c r="Q163" s="16">
        <f t="shared" si="0"/>
        <v>14824383.922074193</v>
      </c>
      <c r="R163" s="19">
        <v>0.26400000000000001</v>
      </c>
      <c r="S163" s="16" t="s">
        <v>2468</v>
      </c>
      <c r="T163" s="19">
        <v>0.28599999999999998</v>
      </c>
      <c r="U163" s="18" t="e">
        <f t="shared" si="1"/>
        <v>#VALUE!</v>
      </c>
      <c r="V163" s="16" t="str">
        <f>IF(N163&gt;'Clustering (Gov City)'!$C$4,'Clustering (Gov City)'!$B$3,IF(N163&gt;'Clustering (Gov City)'!$H$4,'Clustering (Gov City)'!$G$3,IF(N163&gt;'Clustering (Gov City)'!$M$4,'Clustering (Gov City)'!$L$3,'Clustering (Gov City)'!$Q$3)))</f>
        <v>LOW</v>
      </c>
      <c r="W163" s="16" t="str">
        <f>IF(Q163&gt;'Clustering (Gov City)'!$C$24,'Clustering (Gov City)'!$B$23,IF(Q163&gt;'Clustering (Gov City)'!$H$24,'Clustering (Gov City)'!$G$23,IF(Q163&gt;'Clustering (Gov City)'!$M$24,'Clustering (Gov City)'!$L$23,'Clustering (Gov City)'!$Q$23)))</f>
        <v>SUPER LOW</v>
      </c>
      <c r="X163" s="20">
        <v>0.58199999999999996</v>
      </c>
      <c r="Y163" s="16" t="s">
        <v>151</v>
      </c>
      <c r="Z163" s="16">
        <v>9723</v>
      </c>
      <c r="AA163" s="16">
        <v>4168</v>
      </c>
      <c r="AB163" s="16">
        <v>2072128</v>
      </c>
      <c r="AC163" s="16">
        <v>1877435</v>
      </c>
      <c r="AD163" s="16">
        <v>2645188</v>
      </c>
      <c r="AE163" s="16">
        <v>5772</v>
      </c>
      <c r="AF163" s="16">
        <v>1853</v>
      </c>
      <c r="AG163" s="1">
        <v>46</v>
      </c>
      <c r="AH163" s="1">
        <v>720</v>
      </c>
      <c r="AI163" s="1">
        <v>11</v>
      </c>
      <c r="AJ163" s="1">
        <v>11</v>
      </c>
      <c r="AK163" s="16">
        <v>1346469</v>
      </c>
      <c r="AL163" s="16">
        <v>1307132</v>
      </c>
      <c r="AM163" s="16">
        <v>1144311</v>
      </c>
      <c r="AN163" s="16">
        <v>1359750</v>
      </c>
      <c r="AO163" s="16">
        <v>60450</v>
      </c>
      <c r="AP163" s="16">
        <v>89090</v>
      </c>
      <c r="AQ163" s="16">
        <v>209194</v>
      </c>
      <c r="AR163" s="16">
        <v>254355</v>
      </c>
      <c r="AS163" s="16">
        <v>241653</v>
      </c>
      <c r="AT163" s="16">
        <v>172443</v>
      </c>
      <c r="AU163" s="16">
        <v>233586</v>
      </c>
      <c r="AV163" s="16">
        <v>222256</v>
      </c>
      <c r="AW163" s="16">
        <v>201312</v>
      </c>
      <c r="AX163" s="16">
        <v>209048</v>
      </c>
      <c r="AY163" s="16">
        <v>188990</v>
      </c>
      <c r="AZ163" s="16">
        <v>181149</v>
      </c>
      <c r="BA163" s="16">
        <v>155478</v>
      </c>
      <c r="BB163" s="16">
        <v>129799</v>
      </c>
      <c r="BC163" s="16">
        <v>100275</v>
      </c>
      <c r="BD163" s="16">
        <v>67303</v>
      </c>
      <c r="BE163" s="16">
        <v>39024</v>
      </c>
      <c r="BF163" s="16">
        <v>47736</v>
      </c>
      <c r="BG163" s="16">
        <v>47170</v>
      </c>
      <c r="BH163" s="16">
        <v>2515954</v>
      </c>
      <c r="BI163" s="21">
        <v>2</v>
      </c>
      <c r="BJ163" s="21">
        <v>2</v>
      </c>
      <c r="BK163" s="21">
        <v>2</v>
      </c>
      <c r="BL163" s="21">
        <v>1</v>
      </c>
      <c r="BM163" s="21">
        <v>0</v>
      </c>
      <c r="BN163" s="16">
        <v>94882</v>
      </c>
      <c r="BO163" s="16">
        <v>49027</v>
      </c>
      <c r="BP163" s="16">
        <v>302159</v>
      </c>
      <c r="BQ163" s="16">
        <v>144503</v>
      </c>
      <c r="BR163" s="16">
        <v>102982</v>
      </c>
      <c r="BS163" s="16">
        <v>215182</v>
      </c>
      <c r="BT163" s="16">
        <v>592918</v>
      </c>
      <c r="BU163" s="16">
        <v>225371</v>
      </c>
      <c r="BV163" s="16">
        <v>1015964</v>
      </c>
      <c r="BW163" s="16">
        <v>406280</v>
      </c>
      <c r="BX163" s="16">
        <v>345715</v>
      </c>
      <c r="BY163" s="16">
        <v>6442</v>
      </c>
      <c r="BZ163" s="16">
        <v>14234</v>
      </c>
      <c r="CA163" s="16">
        <v>44095</v>
      </c>
      <c r="CB163" s="16">
        <v>2446</v>
      </c>
      <c r="CC163" s="1">
        <v>136</v>
      </c>
      <c r="CD163" s="16">
        <v>16464</v>
      </c>
      <c r="CE163" s="16">
        <v>14815</v>
      </c>
      <c r="CF163" s="16">
        <v>8109</v>
      </c>
      <c r="CG163" s="16">
        <v>27067</v>
      </c>
      <c r="CH163" s="16">
        <v>1170</v>
      </c>
      <c r="CI163" s="1">
        <v>60</v>
      </c>
      <c r="CJ163" s="1">
        <v>391</v>
      </c>
      <c r="CK163" s="1">
        <v>59</v>
      </c>
      <c r="CL163" s="1">
        <v>245</v>
      </c>
      <c r="CM163" s="1">
        <v>173</v>
      </c>
      <c r="CN163" s="1">
        <v>678</v>
      </c>
      <c r="CO163" s="16">
        <v>2127</v>
      </c>
      <c r="CP163" s="16">
        <v>2582243</v>
      </c>
      <c r="CQ163" s="16">
        <v>709180</v>
      </c>
      <c r="CR163" s="16">
        <v>23063</v>
      </c>
      <c r="CS163" s="16">
        <v>11802</v>
      </c>
      <c r="CT163" s="16">
        <v>624388</v>
      </c>
      <c r="CU163" s="16">
        <v>136288</v>
      </c>
      <c r="CV163" s="16">
        <v>7310</v>
      </c>
      <c r="CW163" s="16">
        <v>1415</v>
      </c>
      <c r="CX163" s="16">
        <v>387166</v>
      </c>
      <c r="CY163" s="16">
        <v>2956</v>
      </c>
      <c r="CZ163" s="16">
        <v>7264</v>
      </c>
      <c r="DA163" s="16">
        <v>742769</v>
      </c>
      <c r="DB163" s="18">
        <v>7.09</v>
      </c>
      <c r="DC163" s="1" t="s">
        <v>134</v>
      </c>
    </row>
    <row r="164" spans="1:107" ht="12.75" x14ac:dyDescent="0.2">
      <c r="A164" s="1" t="s">
        <v>477</v>
      </c>
      <c r="B164" s="1" t="s">
        <v>478</v>
      </c>
      <c r="C164" s="1" t="s">
        <v>477</v>
      </c>
      <c r="D164" s="1" t="s">
        <v>483</v>
      </c>
      <c r="E164" s="1" t="s">
        <v>484</v>
      </c>
      <c r="F164" s="1" t="s">
        <v>483</v>
      </c>
      <c r="G164" s="1">
        <v>32</v>
      </c>
      <c r="H164" s="1">
        <v>354</v>
      </c>
      <c r="I164" s="1">
        <v>6</v>
      </c>
      <c r="J164" s="16">
        <v>2387741</v>
      </c>
      <c r="K164" s="17">
        <v>0.97399999999999998</v>
      </c>
      <c r="L164" s="16">
        <v>827071</v>
      </c>
      <c r="M164" s="18">
        <v>3840.16</v>
      </c>
      <c r="N164" s="1">
        <v>622</v>
      </c>
      <c r="O164" s="17">
        <v>0.68400000000000005</v>
      </c>
      <c r="P164" s="16">
        <v>26976</v>
      </c>
      <c r="Q164" s="16">
        <f t="shared" si="0"/>
        <v>11297707.749709873</v>
      </c>
      <c r="R164" s="19">
        <v>0.36799999999999999</v>
      </c>
      <c r="S164" s="16" t="s">
        <v>2468</v>
      </c>
      <c r="T164" s="19">
        <v>0.19400000000000001</v>
      </c>
      <c r="U164" s="18" t="e">
        <f t="shared" si="1"/>
        <v>#VALUE!</v>
      </c>
      <c r="V164" s="16" t="str">
        <f>IF(N164&gt;'Clustering (Gov City)'!$C$4,'Clustering (Gov City)'!$B$3,IF(N164&gt;'Clustering (Gov City)'!$H$4,'Clustering (Gov City)'!$G$3,IF(N164&gt;'Clustering (Gov City)'!$M$4,'Clustering (Gov City)'!$L$3,'Clustering (Gov City)'!$Q$3)))</f>
        <v>LOW</v>
      </c>
      <c r="W164" s="16" t="str">
        <f>IF(Q164&gt;'Clustering (Gov City)'!$C$24,'Clustering (Gov City)'!$B$23,IF(Q164&gt;'Clustering (Gov City)'!$H$24,'Clustering (Gov City)'!$G$23,IF(Q164&gt;'Clustering (Gov City)'!$M$24,'Clustering (Gov City)'!$L$23,'Clustering (Gov City)'!$Q$23)))</f>
        <v>SUPER LOW</v>
      </c>
      <c r="X164" s="20">
        <v>0.53600000000000003</v>
      </c>
      <c r="Y164" s="16" t="s">
        <v>151</v>
      </c>
      <c r="Z164" s="16">
        <v>6624</v>
      </c>
      <c r="AA164" s="1">
        <v>751</v>
      </c>
      <c r="AB164" s="16">
        <v>1856113</v>
      </c>
      <c r="AC164" s="16">
        <v>1657447</v>
      </c>
      <c r="AD164" s="16">
        <v>2372459</v>
      </c>
      <c r="AE164" s="16">
        <v>10384</v>
      </c>
      <c r="AF164" s="16">
        <v>2776</v>
      </c>
      <c r="AG164" s="1">
        <v>132</v>
      </c>
      <c r="AH164" s="16">
        <v>1958</v>
      </c>
      <c r="AI164" s="1">
        <v>21</v>
      </c>
      <c r="AJ164" s="1">
        <v>11</v>
      </c>
      <c r="AK164" s="16">
        <v>1224581</v>
      </c>
      <c r="AL164" s="16">
        <v>1163160</v>
      </c>
      <c r="AM164" s="16">
        <v>1059232</v>
      </c>
      <c r="AN164" s="16">
        <v>1207623</v>
      </c>
      <c r="AO164" s="16">
        <v>44162</v>
      </c>
      <c r="AP164" s="16">
        <v>76724</v>
      </c>
      <c r="AQ164" s="16">
        <v>193553</v>
      </c>
      <c r="AR164" s="16">
        <v>244614</v>
      </c>
      <c r="AS164" s="16">
        <v>226520</v>
      </c>
      <c r="AT164" s="16">
        <v>144836</v>
      </c>
      <c r="AU164" s="16">
        <v>207237</v>
      </c>
      <c r="AV164" s="16">
        <v>195222</v>
      </c>
      <c r="AW164" s="16">
        <v>179947</v>
      </c>
      <c r="AX164" s="16">
        <v>187431</v>
      </c>
      <c r="AY164" s="16">
        <v>169823</v>
      </c>
      <c r="AZ164" s="16">
        <v>168016</v>
      </c>
      <c r="BA164" s="16">
        <v>136536</v>
      </c>
      <c r="BB164" s="16">
        <v>114486</v>
      </c>
      <c r="BC164" s="16">
        <v>88770</v>
      </c>
      <c r="BD164" s="16">
        <v>58742</v>
      </c>
      <c r="BE164" s="16">
        <v>33395</v>
      </c>
      <c r="BF164" s="16">
        <v>38613</v>
      </c>
      <c r="BG164" s="16">
        <v>44553</v>
      </c>
      <c r="BH164" s="16">
        <v>2262785</v>
      </c>
      <c r="BI164" s="21">
        <v>2</v>
      </c>
      <c r="BJ164" s="21">
        <v>2</v>
      </c>
      <c r="BK164" s="21">
        <v>2</v>
      </c>
      <c r="BL164" s="21">
        <v>1</v>
      </c>
      <c r="BM164" s="21">
        <v>0</v>
      </c>
      <c r="BN164" s="16">
        <v>90387</v>
      </c>
      <c r="BO164" s="16">
        <v>46666</v>
      </c>
      <c r="BP164" s="16">
        <v>289832</v>
      </c>
      <c r="BQ164" s="16">
        <v>134340</v>
      </c>
      <c r="BR164" s="16">
        <v>92136</v>
      </c>
      <c r="BS164" s="16">
        <v>183116</v>
      </c>
      <c r="BT164" s="16">
        <v>523127</v>
      </c>
      <c r="BU164" s="16">
        <v>236206</v>
      </c>
      <c r="BV164" s="16">
        <v>935215</v>
      </c>
      <c r="BW164" s="16">
        <v>333898</v>
      </c>
      <c r="BX164" s="16">
        <v>297009</v>
      </c>
      <c r="BY164" s="16">
        <v>4272</v>
      </c>
      <c r="BZ164" s="16">
        <v>11496</v>
      </c>
      <c r="CA164" s="16">
        <v>43614</v>
      </c>
      <c r="CB164" s="16">
        <v>2759</v>
      </c>
      <c r="CC164" s="1">
        <v>145</v>
      </c>
      <c r="CD164" s="16">
        <v>23940</v>
      </c>
      <c r="CE164" s="16">
        <v>12104</v>
      </c>
      <c r="CF164" s="16">
        <v>7030</v>
      </c>
      <c r="CG164" s="16">
        <v>20885</v>
      </c>
      <c r="CH164" s="16">
        <v>145841</v>
      </c>
      <c r="CI164" s="1">
        <v>85</v>
      </c>
      <c r="CJ164" s="1">
        <v>267</v>
      </c>
      <c r="CK164" s="1">
        <v>59</v>
      </c>
      <c r="CL164" s="1">
        <v>152</v>
      </c>
      <c r="CM164" s="1">
        <v>304</v>
      </c>
      <c r="CN164" s="1">
        <v>551</v>
      </c>
      <c r="CO164" s="16">
        <v>4257</v>
      </c>
      <c r="CP164" s="16">
        <v>2172266</v>
      </c>
      <c r="CQ164" s="16">
        <v>626754</v>
      </c>
      <c r="CR164" s="16">
        <v>25226</v>
      </c>
      <c r="CS164" s="16">
        <v>11507</v>
      </c>
      <c r="CT164" s="16">
        <v>543653</v>
      </c>
      <c r="CU164" s="16">
        <v>152486</v>
      </c>
      <c r="CV164" s="1">
        <v>696</v>
      </c>
      <c r="CW164" s="1">
        <v>499</v>
      </c>
      <c r="CX164" s="16">
        <v>381942</v>
      </c>
      <c r="CY164" s="16">
        <v>2829</v>
      </c>
      <c r="CZ164" s="16">
        <v>9214</v>
      </c>
      <c r="DA164" s="16">
        <v>632935</v>
      </c>
      <c r="DB164" s="18">
        <v>10.36</v>
      </c>
      <c r="DC164" s="1" t="s">
        <v>134</v>
      </c>
    </row>
    <row r="165" spans="1:107" ht="12.75" x14ac:dyDescent="0.2">
      <c r="A165" s="1" t="s">
        <v>477</v>
      </c>
      <c r="B165" s="1" t="s">
        <v>478</v>
      </c>
      <c r="C165" s="1" t="s">
        <v>477</v>
      </c>
      <c r="D165" s="1" t="s">
        <v>485</v>
      </c>
      <c r="E165" s="1" t="s">
        <v>486</v>
      </c>
      <c r="F165" s="1" t="s">
        <v>485</v>
      </c>
      <c r="G165" s="1">
        <v>31</v>
      </c>
      <c r="H165" s="1">
        <v>270</v>
      </c>
      <c r="I165" s="1">
        <v>10</v>
      </c>
      <c r="J165" s="16">
        <v>3619360</v>
      </c>
      <c r="K165" s="17">
        <v>1</v>
      </c>
      <c r="L165" s="16">
        <v>1182514</v>
      </c>
      <c r="M165" s="18">
        <v>1767.96</v>
      </c>
      <c r="N165" s="16">
        <v>2047</v>
      </c>
      <c r="O165" s="17">
        <v>0.88600000000000001</v>
      </c>
      <c r="P165" s="16">
        <v>68798</v>
      </c>
      <c r="Q165" s="16">
        <f t="shared" si="0"/>
        <v>19008332.96494408</v>
      </c>
      <c r="R165" s="19">
        <v>0.35399999999999998</v>
      </c>
      <c r="S165" s="16" t="s">
        <v>2468</v>
      </c>
      <c r="T165" s="19">
        <v>0.53400000000000003</v>
      </c>
      <c r="U165" s="18" t="e">
        <f t="shared" si="1"/>
        <v>#VALUE!</v>
      </c>
      <c r="V165" s="16" t="str">
        <f>IF(N165&gt;'Clustering (Gov City)'!$C$4,'Clustering (Gov City)'!$B$3,IF(N165&gt;'Clustering (Gov City)'!$H$4,'Clustering (Gov City)'!$G$3,IF(N165&gt;'Clustering (Gov City)'!$M$4,'Clustering (Gov City)'!$L$3,'Clustering (Gov City)'!$Q$3)))</f>
        <v>HIGH</v>
      </c>
      <c r="W165" s="16" t="str">
        <f>IF(Q165&gt;'Clustering (Gov City)'!$C$24,'Clustering (Gov City)'!$B$23,IF(Q165&gt;'Clustering (Gov City)'!$H$24,'Clustering (Gov City)'!$G$23,IF(Q165&gt;'Clustering (Gov City)'!$M$24,'Clustering (Gov City)'!$L$23,'Clustering (Gov City)'!$Q$23)))</f>
        <v>SUPER LOW</v>
      </c>
      <c r="X165" s="20">
        <v>0.75609999999999999</v>
      </c>
      <c r="Y165" s="16" t="s">
        <v>201</v>
      </c>
      <c r="Z165" s="16">
        <v>19949</v>
      </c>
      <c r="AA165" s="16">
        <v>1985</v>
      </c>
      <c r="AB165" s="16">
        <v>3207590</v>
      </c>
      <c r="AC165" s="16">
        <v>2558209</v>
      </c>
      <c r="AD165" s="16">
        <v>3546702</v>
      </c>
      <c r="AE165" s="16">
        <v>50647</v>
      </c>
      <c r="AF165" s="16">
        <v>17582</v>
      </c>
      <c r="AG165" s="1">
        <v>605</v>
      </c>
      <c r="AH165" s="16">
        <v>3222</v>
      </c>
      <c r="AI165" s="1">
        <v>82</v>
      </c>
      <c r="AJ165" s="1">
        <v>520</v>
      </c>
      <c r="AK165" s="16">
        <v>1842823</v>
      </c>
      <c r="AL165" s="16">
        <v>1776537</v>
      </c>
      <c r="AM165" s="16">
        <v>1641352</v>
      </c>
      <c r="AN165" s="16">
        <v>1814552</v>
      </c>
      <c r="AO165" s="16">
        <v>51871</v>
      </c>
      <c r="AP165" s="16">
        <v>111585</v>
      </c>
      <c r="AQ165" s="16">
        <v>279267</v>
      </c>
      <c r="AR165" s="16">
        <v>338212</v>
      </c>
      <c r="AS165" s="16">
        <v>342910</v>
      </c>
      <c r="AT165" s="16">
        <v>311580</v>
      </c>
      <c r="AU165" s="16">
        <v>310900</v>
      </c>
      <c r="AV165" s="16">
        <v>298347</v>
      </c>
      <c r="AW165" s="16">
        <v>256630</v>
      </c>
      <c r="AX165" s="16">
        <v>285286</v>
      </c>
      <c r="AY165" s="16">
        <v>280571</v>
      </c>
      <c r="AZ165" s="16">
        <v>253704</v>
      </c>
      <c r="BA165" s="16">
        <v>201813</v>
      </c>
      <c r="BB165" s="16">
        <v>160917</v>
      </c>
      <c r="BC165" s="16">
        <v>119396</v>
      </c>
      <c r="BD165" s="16">
        <v>82968</v>
      </c>
      <c r="BE165" s="16">
        <v>44728</v>
      </c>
      <c r="BF165" s="16">
        <v>52131</v>
      </c>
      <c r="BG165" s="16">
        <v>62486</v>
      </c>
      <c r="BH165" s="16">
        <v>3434201</v>
      </c>
      <c r="BI165" s="21">
        <v>2</v>
      </c>
      <c r="BJ165" s="21">
        <v>2</v>
      </c>
      <c r="BK165" s="21">
        <v>2</v>
      </c>
      <c r="BL165" s="21">
        <v>1</v>
      </c>
      <c r="BM165" s="21">
        <v>0</v>
      </c>
      <c r="BN165" s="16">
        <v>124943</v>
      </c>
      <c r="BO165" s="16">
        <v>63831</v>
      </c>
      <c r="BP165" s="16">
        <v>409491</v>
      </c>
      <c r="BQ165" s="16">
        <v>204550</v>
      </c>
      <c r="BR165" s="16">
        <v>197353</v>
      </c>
      <c r="BS165" s="16">
        <v>310936</v>
      </c>
      <c r="BT165" s="16">
        <v>717159</v>
      </c>
      <c r="BU165" s="16">
        <v>387308</v>
      </c>
      <c r="BV165" s="16">
        <v>886453</v>
      </c>
      <c r="BW165" s="16">
        <v>671999</v>
      </c>
      <c r="BX165" s="16">
        <v>765514</v>
      </c>
      <c r="BY165" s="16">
        <v>16216</v>
      </c>
      <c r="BZ165" s="16">
        <v>46698</v>
      </c>
      <c r="CA165" s="16">
        <v>118390</v>
      </c>
      <c r="CB165" s="16">
        <v>8551</v>
      </c>
      <c r="CC165" s="16">
        <v>1072</v>
      </c>
      <c r="CD165" s="16">
        <v>121394</v>
      </c>
      <c r="CE165" s="16">
        <v>87905</v>
      </c>
      <c r="CF165" s="16">
        <v>51214</v>
      </c>
      <c r="CG165" s="16">
        <v>160839</v>
      </c>
      <c r="CH165" s="16">
        <v>1917</v>
      </c>
      <c r="CI165" s="1">
        <v>247</v>
      </c>
      <c r="CJ165" s="16">
        <v>1282</v>
      </c>
      <c r="CK165" s="1">
        <v>188</v>
      </c>
      <c r="CL165" s="1">
        <v>832</v>
      </c>
      <c r="CM165" s="1">
        <v>680</v>
      </c>
      <c r="CN165" s="16">
        <v>1948</v>
      </c>
      <c r="CO165" s="16">
        <v>5366</v>
      </c>
      <c r="CP165" s="16">
        <v>3185548</v>
      </c>
      <c r="CQ165" s="16">
        <v>908007</v>
      </c>
      <c r="CR165" s="16">
        <v>58660</v>
      </c>
      <c r="CS165" s="16">
        <v>19582</v>
      </c>
      <c r="CT165" s="16">
        <v>1031720</v>
      </c>
      <c r="CU165" s="16">
        <v>36775</v>
      </c>
      <c r="CV165" s="1">
        <v>190</v>
      </c>
      <c r="CW165" s="1">
        <v>484</v>
      </c>
      <c r="CX165" s="16">
        <v>662049</v>
      </c>
      <c r="CY165" s="16">
        <v>4892</v>
      </c>
      <c r="CZ165" s="16">
        <v>23317</v>
      </c>
      <c r="DA165" s="16">
        <v>873684</v>
      </c>
      <c r="DB165" s="18">
        <v>6.91</v>
      </c>
      <c r="DC165" s="1" t="s">
        <v>134</v>
      </c>
    </row>
    <row r="166" spans="1:107" ht="12.75" x14ac:dyDescent="0.2">
      <c r="A166" s="1" t="s">
        <v>477</v>
      </c>
      <c r="B166" s="1" t="s">
        <v>478</v>
      </c>
      <c r="C166" s="1" t="s">
        <v>477</v>
      </c>
      <c r="D166" s="1" t="s">
        <v>487</v>
      </c>
      <c r="E166" s="1" t="s">
        <v>488</v>
      </c>
      <c r="F166" s="1" t="s">
        <v>487</v>
      </c>
      <c r="G166" s="1">
        <v>42</v>
      </c>
      <c r="H166" s="1">
        <v>421</v>
      </c>
      <c r="I166" s="1">
        <v>21</v>
      </c>
      <c r="J166" s="16">
        <v>2550203</v>
      </c>
      <c r="K166" s="17">
        <v>0.98199999999999998</v>
      </c>
      <c r="L166" s="16">
        <v>856511</v>
      </c>
      <c r="M166" s="18">
        <v>3074.07</v>
      </c>
      <c r="N166" s="1">
        <v>830</v>
      </c>
      <c r="O166" s="17">
        <v>0.73599999999999999</v>
      </c>
      <c r="P166" s="16">
        <v>33787</v>
      </c>
      <c r="Q166" s="16">
        <f t="shared" si="0"/>
        <v>13248749.217219179</v>
      </c>
      <c r="R166" s="19">
        <v>0.36199999999999999</v>
      </c>
      <c r="S166" s="16" t="s">
        <v>2468</v>
      </c>
      <c r="T166" s="19">
        <v>0.17399999999999999</v>
      </c>
      <c r="U166" s="18" t="e">
        <f t="shared" si="1"/>
        <v>#VALUE!</v>
      </c>
      <c r="V166" s="16" t="str">
        <f>IF(N166&gt;'Clustering (Gov City)'!$C$4,'Clustering (Gov City)'!$B$3,IF(N166&gt;'Clustering (Gov City)'!$H$4,'Clustering (Gov City)'!$G$3,IF(N166&gt;'Clustering (Gov City)'!$M$4,'Clustering (Gov City)'!$L$3,'Clustering (Gov City)'!$Q$3)))</f>
        <v>LOW</v>
      </c>
      <c r="W166" s="16" t="str">
        <f>IF(Q166&gt;'Clustering (Gov City)'!$C$24,'Clustering (Gov City)'!$B$23,IF(Q166&gt;'Clustering (Gov City)'!$H$24,'Clustering (Gov City)'!$G$23,IF(Q166&gt;'Clustering (Gov City)'!$M$24,'Clustering (Gov City)'!$L$23,'Clustering (Gov City)'!$Q$23)))</f>
        <v>SUPER LOW</v>
      </c>
      <c r="X166" s="20">
        <v>0.54459999999999997</v>
      </c>
      <c r="Y166" s="16" t="s">
        <v>151</v>
      </c>
      <c r="Z166" s="16">
        <v>10389</v>
      </c>
      <c r="AA166" s="1">
        <v>0</v>
      </c>
      <c r="AB166" s="16">
        <v>2512207</v>
      </c>
      <c r="AC166" s="16">
        <v>1739990</v>
      </c>
      <c r="AD166" s="16">
        <v>2544688</v>
      </c>
      <c r="AE166" s="16">
        <v>3832</v>
      </c>
      <c r="AF166" s="16">
        <v>1047</v>
      </c>
      <c r="AG166" s="1">
        <v>32</v>
      </c>
      <c r="AH166" s="1">
        <v>306</v>
      </c>
      <c r="AI166" s="1">
        <v>6</v>
      </c>
      <c r="AJ166" s="1">
        <v>292</v>
      </c>
      <c r="AK166" s="16">
        <v>1302006</v>
      </c>
      <c r="AL166" s="16">
        <v>1248197</v>
      </c>
      <c r="AM166" s="16">
        <v>1163285</v>
      </c>
      <c r="AN166" s="16">
        <v>1254312</v>
      </c>
      <c r="AO166" s="16">
        <v>40524</v>
      </c>
      <c r="AP166" s="16">
        <v>92082</v>
      </c>
      <c r="AQ166" s="16">
        <v>219314</v>
      </c>
      <c r="AR166" s="16">
        <v>260041</v>
      </c>
      <c r="AS166" s="16">
        <v>257101</v>
      </c>
      <c r="AT166" s="16">
        <v>165824</v>
      </c>
      <c r="AU166" s="16">
        <v>244904</v>
      </c>
      <c r="AV166" s="16">
        <v>214784</v>
      </c>
      <c r="AW166" s="16">
        <v>184078</v>
      </c>
      <c r="AX166" s="16">
        <v>192617</v>
      </c>
      <c r="AY166" s="16">
        <v>175529</v>
      </c>
      <c r="AZ166" s="16">
        <v>165145</v>
      </c>
      <c r="BA166" s="16">
        <v>138636</v>
      </c>
      <c r="BB166" s="16">
        <v>113376</v>
      </c>
      <c r="BC166" s="16">
        <v>85659</v>
      </c>
      <c r="BD166" s="16">
        <v>56477</v>
      </c>
      <c r="BE166" s="16">
        <v>35607</v>
      </c>
      <c r="BF166" s="16">
        <v>41111</v>
      </c>
      <c r="BG166" s="16">
        <v>49166</v>
      </c>
      <c r="BH166" s="16">
        <v>2405810</v>
      </c>
      <c r="BI166" s="21">
        <v>2</v>
      </c>
      <c r="BJ166" s="21">
        <v>2</v>
      </c>
      <c r="BK166" s="21">
        <v>2</v>
      </c>
      <c r="BL166" s="21">
        <v>2</v>
      </c>
      <c r="BM166" s="21">
        <v>0</v>
      </c>
      <c r="BN166" s="16">
        <v>99020</v>
      </c>
      <c r="BO166" s="16">
        <v>51014</v>
      </c>
      <c r="BP166" s="16">
        <v>310747</v>
      </c>
      <c r="BQ166" s="16">
        <v>153644</v>
      </c>
      <c r="BR166" s="16">
        <v>104479</v>
      </c>
      <c r="BS166" s="16">
        <v>216307</v>
      </c>
      <c r="BT166" s="16">
        <v>502719</v>
      </c>
      <c r="BU166" s="16">
        <v>280558</v>
      </c>
      <c r="BV166" s="16">
        <v>832120</v>
      </c>
      <c r="BW166" s="16">
        <v>423271</v>
      </c>
      <c r="BX166" s="16">
        <v>425790</v>
      </c>
      <c r="BY166" s="16">
        <v>5354</v>
      </c>
      <c r="BZ166" s="16">
        <v>16153</v>
      </c>
      <c r="CA166" s="16">
        <v>60487</v>
      </c>
      <c r="CB166" s="16">
        <v>3539</v>
      </c>
      <c r="CC166" s="1">
        <v>212</v>
      </c>
      <c r="CD166" s="16">
        <v>137847</v>
      </c>
      <c r="CE166" s="16">
        <v>23244</v>
      </c>
      <c r="CF166" s="16">
        <v>14016</v>
      </c>
      <c r="CG166" s="16">
        <v>45238</v>
      </c>
      <c r="CH166" s="16">
        <v>1237</v>
      </c>
      <c r="CI166" s="1">
        <v>66</v>
      </c>
      <c r="CJ166" s="1">
        <v>987</v>
      </c>
      <c r="CK166" s="1">
        <v>54</v>
      </c>
      <c r="CL166" s="1">
        <v>484</v>
      </c>
      <c r="CM166" s="1">
        <v>787</v>
      </c>
      <c r="CN166" s="16">
        <v>3471</v>
      </c>
      <c r="CO166" s="16">
        <v>6295</v>
      </c>
      <c r="CP166" s="16">
        <v>2316477</v>
      </c>
      <c r="CQ166" s="16">
        <v>551599</v>
      </c>
      <c r="CR166" s="16">
        <v>32166</v>
      </c>
      <c r="CS166" s="16">
        <v>13628</v>
      </c>
      <c r="CT166" s="16">
        <v>644870</v>
      </c>
      <c r="CU166" s="16">
        <v>111888</v>
      </c>
      <c r="CV166" s="16">
        <v>1870</v>
      </c>
      <c r="CW166" s="16">
        <v>1038</v>
      </c>
      <c r="CX166" s="16">
        <v>528503</v>
      </c>
      <c r="CY166" s="16">
        <v>3641</v>
      </c>
      <c r="CZ166" s="16">
        <v>13462</v>
      </c>
      <c r="DA166" s="16">
        <v>647538</v>
      </c>
      <c r="DB166" s="18">
        <v>9.98</v>
      </c>
      <c r="DC166" s="1" t="s">
        <v>134</v>
      </c>
    </row>
    <row r="167" spans="1:107" ht="12.75" x14ac:dyDescent="0.2">
      <c r="A167" s="1" t="s">
        <v>477</v>
      </c>
      <c r="B167" s="1" t="s">
        <v>478</v>
      </c>
      <c r="C167" s="1" t="s">
        <v>477</v>
      </c>
      <c r="D167" s="1" t="s">
        <v>489</v>
      </c>
      <c r="E167" s="1" t="s">
        <v>490</v>
      </c>
      <c r="F167" s="1" t="s">
        <v>489</v>
      </c>
      <c r="G167" s="1">
        <v>39</v>
      </c>
      <c r="H167" s="1">
        <v>351</v>
      </c>
      <c r="I167" s="1">
        <v>0</v>
      </c>
      <c r="J167" s="16">
        <v>1835411</v>
      </c>
      <c r="K167" s="17">
        <v>0.95</v>
      </c>
      <c r="L167" s="16">
        <v>652448</v>
      </c>
      <c r="M167" s="18">
        <v>2551.19</v>
      </c>
      <c r="N167" s="1">
        <v>719</v>
      </c>
      <c r="O167" s="17">
        <v>0.70599999999999996</v>
      </c>
      <c r="P167" s="16">
        <v>20825</v>
      </c>
      <c r="Q167" s="16">
        <f t="shared" si="0"/>
        <v>11346232.533203734</v>
      </c>
      <c r="R167" s="19">
        <v>0.214</v>
      </c>
      <c r="S167" s="16" t="s">
        <v>2468</v>
      </c>
      <c r="T167" s="19">
        <v>0.16200000000000001</v>
      </c>
      <c r="U167" s="18" t="e">
        <f t="shared" si="1"/>
        <v>#VALUE!</v>
      </c>
      <c r="V167" s="16" t="str">
        <f>IF(N167&gt;'Clustering (Gov City)'!$C$4,'Clustering (Gov City)'!$B$3,IF(N167&gt;'Clustering (Gov City)'!$H$4,'Clustering (Gov City)'!$G$3,IF(N167&gt;'Clustering (Gov City)'!$M$4,'Clustering (Gov City)'!$L$3,'Clustering (Gov City)'!$Q$3)))</f>
        <v>LOW</v>
      </c>
      <c r="W167" s="16" t="str">
        <f>IF(Q167&gt;'Clustering (Gov City)'!$C$24,'Clustering (Gov City)'!$B$23,IF(Q167&gt;'Clustering (Gov City)'!$H$24,'Clustering (Gov City)'!$G$23,IF(Q167&gt;'Clustering (Gov City)'!$M$24,'Clustering (Gov City)'!$L$23,'Clustering (Gov City)'!$Q$23)))</f>
        <v>SUPER LOW</v>
      </c>
      <c r="X167" s="20">
        <v>0.5222</v>
      </c>
      <c r="Y167" s="16" t="s">
        <v>151</v>
      </c>
      <c r="Z167" s="16">
        <v>5974</v>
      </c>
      <c r="AA167" s="16">
        <v>1015</v>
      </c>
      <c r="AB167" s="16">
        <v>1720844</v>
      </c>
      <c r="AC167" s="16">
        <v>1330864</v>
      </c>
      <c r="AD167" s="16">
        <v>1834660</v>
      </c>
      <c r="AE167" s="1">
        <v>381</v>
      </c>
      <c r="AF167" s="1">
        <v>283</v>
      </c>
      <c r="AG167" s="1">
        <v>10</v>
      </c>
      <c r="AH167" s="1">
        <v>12</v>
      </c>
      <c r="AI167" s="1">
        <v>3</v>
      </c>
      <c r="AJ167" s="1">
        <v>62</v>
      </c>
      <c r="AK167" s="16">
        <v>932066</v>
      </c>
      <c r="AL167" s="16">
        <v>903345</v>
      </c>
      <c r="AM167" s="16">
        <v>759886</v>
      </c>
      <c r="AN167" s="16">
        <v>952193</v>
      </c>
      <c r="AO167" s="16">
        <v>39471</v>
      </c>
      <c r="AP167" s="16">
        <v>83861</v>
      </c>
      <c r="AQ167" s="16">
        <v>139317</v>
      </c>
      <c r="AR167" s="16">
        <v>157334</v>
      </c>
      <c r="AS167" s="16">
        <v>161443</v>
      </c>
      <c r="AT167" s="16">
        <v>118966</v>
      </c>
      <c r="AU167" s="16">
        <v>158776</v>
      </c>
      <c r="AV167" s="16">
        <v>144889</v>
      </c>
      <c r="AW167" s="16">
        <v>124408</v>
      </c>
      <c r="AX167" s="16">
        <v>136605</v>
      </c>
      <c r="AY167" s="16">
        <v>124719</v>
      </c>
      <c r="AZ167" s="16">
        <v>130248</v>
      </c>
      <c r="BA167" s="16">
        <v>118520</v>
      </c>
      <c r="BB167" s="16">
        <v>104346</v>
      </c>
      <c r="BC167" s="16">
        <v>78746</v>
      </c>
      <c r="BD167" s="16">
        <v>54225</v>
      </c>
      <c r="BE167" s="16">
        <v>35720</v>
      </c>
      <c r="BF167" s="16">
        <v>47149</v>
      </c>
      <c r="BG167" s="16">
        <v>30549</v>
      </c>
      <c r="BH167" s="16">
        <v>1740375</v>
      </c>
      <c r="BI167" s="21">
        <v>2</v>
      </c>
      <c r="BJ167" s="21">
        <v>2</v>
      </c>
      <c r="BK167" s="21">
        <v>2</v>
      </c>
      <c r="BL167" s="21">
        <v>2</v>
      </c>
      <c r="BM167" s="21">
        <v>0</v>
      </c>
      <c r="BN167" s="16">
        <v>60711</v>
      </c>
      <c r="BO167" s="16">
        <v>29675</v>
      </c>
      <c r="BP167" s="16">
        <v>190594</v>
      </c>
      <c r="BQ167" s="16">
        <v>96241</v>
      </c>
      <c r="BR167" s="16">
        <v>66562</v>
      </c>
      <c r="BS167" s="16">
        <v>151030</v>
      </c>
      <c r="BT167" s="16">
        <v>325465</v>
      </c>
      <c r="BU167" s="16">
        <v>176400</v>
      </c>
      <c r="BV167" s="16">
        <v>750242</v>
      </c>
      <c r="BW167" s="16">
        <v>304181</v>
      </c>
      <c r="BX167" s="16">
        <v>225858</v>
      </c>
      <c r="BY167" s="16">
        <v>3561</v>
      </c>
      <c r="BZ167" s="16">
        <v>8288</v>
      </c>
      <c r="CA167" s="16">
        <v>39128</v>
      </c>
      <c r="CB167" s="16">
        <v>2184</v>
      </c>
      <c r="CC167" s="1">
        <v>104</v>
      </c>
      <c r="CD167" s="16">
        <v>25173</v>
      </c>
      <c r="CE167" s="16">
        <v>20092</v>
      </c>
      <c r="CF167" s="16">
        <v>9928</v>
      </c>
      <c r="CG167" s="16">
        <v>32987</v>
      </c>
      <c r="CH167" s="1">
        <v>566</v>
      </c>
      <c r="CI167" s="1">
        <v>42</v>
      </c>
      <c r="CJ167" s="1">
        <v>454</v>
      </c>
      <c r="CK167" s="1">
        <v>35</v>
      </c>
      <c r="CL167" s="1">
        <v>220</v>
      </c>
      <c r="CM167" s="1">
        <v>136</v>
      </c>
      <c r="CN167" s="1">
        <v>475</v>
      </c>
      <c r="CO167" s="16">
        <v>1570</v>
      </c>
      <c r="CP167" s="16">
        <v>1743733</v>
      </c>
      <c r="CQ167" s="16">
        <v>385111</v>
      </c>
      <c r="CR167" s="16">
        <v>19505</v>
      </c>
      <c r="CS167" s="16">
        <v>6997</v>
      </c>
      <c r="CT167" s="16">
        <v>494203</v>
      </c>
      <c r="CU167" s="16">
        <v>106468</v>
      </c>
      <c r="CV167" s="1">
        <v>652</v>
      </c>
      <c r="CW167" s="1">
        <v>889</v>
      </c>
      <c r="CX167" s="16">
        <v>308651</v>
      </c>
      <c r="CY167" s="16">
        <v>1781</v>
      </c>
      <c r="CZ167" s="16">
        <v>7493</v>
      </c>
      <c r="DA167" s="16">
        <v>503661</v>
      </c>
      <c r="DB167" s="18">
        <v>10.34</v>
      </c>
      <c r="DC167" s="1" t="s">
        <v>134</v>
      </c>
    </row>
    <row r="168" spans="1:107" ht="12.75" x14ac:dyDescent="0.2">
      <c r="A168" s="1" t="s">
        <v>477</v>
      </c>
      <c r="B168" s="1" t="s">
        <v>478</v>
      </c>
      <c r="C168" s="1" t="s">
        <v>477</v>
      </c>
      <c r="D168" s="1" t="s">
        <v>491</v>
      </c>
      <c r="E168" s="1" t="s">
        <v>492</v>
      </c>
      <c r="F168" s="1" t="s">
        <v>491</v>
      </c>
      <c r="G168" s="1">
        <v>27</v>
      </c>
      <c r="H168" s="1">
        <v>258</v>
      </c>
      <c r="I168" s="1">
        <v>7</v>
      </c>
      <c r="J168" s="16">
        <v>1262188</v>
      </c>
      <c r="K168" s="17">
        <v>0.89600000000000002</v>
      </c>
      <c r="L168" s="16">
        <v>439395</v>
      </c>
      <c r="M168" s="18">
        <v>1414.71</v>
      </c>
      <c r="N168" s="1">
        <v>892</v>
      </c>
      <c r="O168" s="17">
        <v>0.746</v>
      </c>
      <c r="P168" s="16">
        <v>18951</v>
      </c>
      <c r="Q168" s="16">
        <f t="shared" si="0"/>
        <v>15014403.559533129</v>
      </c>
      <c r="R168" s="19">
        <v>0.31</v>
      </c>
      <c r="S168" s="16" t="s">
        <v>2468</v>
      </c>
      <c r="T168" s="19">
        <v>0.34799999999999998</v>
      </c>
      <c r="U168" s="18" t="e">
        <f t="shared" si="1"/>
        <v>#VALUE!</v>
      </c>
      <c r="V168" s="16" t="str">
        <f>IF(N168&gt;'Clustering (Gov City)'!$C$4,'Clustering (Gov City)'!$B$3,IF(N168&gt;'Clustering (Gov City)'!$H$4,'Clustering (Gov City)'!$G$3,IF(N168&gt;'Clustering (Gov City)'!$M$4,'Clustering (Gov City)'!$L$3,'Clustering (Gov City)'!$Q$3)))</f>
        <v>LOW</v>
      </c>
      <c r="W168" s="16" t="str">
        <f>IF(Q168&gt;'Clustering (Gov City)'!$C$24,'Clustering (Gov City)'!$B$23,IF(Q168&gt;'Clustering (Gov City)'!$H$24,'Clustering (Gov City)'!$G$23,IF(Q168&gt;'Clustering (Gov City)'!$M$24,'Clustering (Gov City)'!$L$23,'Clustering (Gov City)'!$Q$23)))</f>
        <v>SUPER LOW</v>
      </c>
      <c r="X168" s="20">
        <v>0.60440000000000005</v>
      </c>
      <c r="Y168" s="16" t="s">
        <v>151</v>
      </c>
      <c r="Z168" s="16">
        <v>3923</v>
      </c>
      <c r="AA168" s="1">
        <v>966</v>
      </c>
      <c r="AB168" s="16">
        <v>1014326</v>
      </c>
      <c r="AC168" s="16">
        <v>960948</v>
      </c>
      <c r="AD168" s="16">
        <v>1259976</v>
      </c>
      <c r="AE168" s="16">
        <v>1468</v>
      </c>
      <c r="AF168" s="1">
        <v>452</v>
      </c>
      <c r="AG168" s="1">
        <v>9</v>
      </c>
      <c r="AH168" s="1">
        <v>66</v>
      </c>
      <c r="AI168" s="1">
        <v>102</v>
      </c>
      <c r="AJ168" s="1">
        <v>115</v>
      </c>
      <c r="AK168" s="16">
        <v>634348</v>
      </c>
      <c r="AL168" s="16">
        <v>627840</v>
      </c>
      <c r="AM168" s="16">
        <v>511658</v>
      </c>
      <c r="AN168" s="16">
        <v>663705</v>
      </c>
      <c r="AO168" s="16">
        <v>24009</v>
      </c>
      <c r="AP168" s="16">
        <v>62816</v>
      </c>
      <c r="AQ168" s="16">
        <v>77392</v>
      </c>
      <c r="AR168" s="16">
        <v>94434</v>
      </c>
      <c r="AS168" s="16">
        <v>100035</v>
      </c>
      <c r="AT168" s="16">
        <v>100243</v>
      </c>
      <c r="AU168" s="16">
        <v>103048</v>
      </c>
      <c r="AV168" s="16">
        <v>94414</v>
      </c>
      <c r="AW168" s="16">
        <v>80941</v>
      </c>
      <c r="AX168" s="16">
        <v>87102</v>
      </c>
      <c r="AY168" s="16">
        <v>85201</v>
      </c>
      <c r="AZ168" s="16">
        <v>85962</v>
      </c>
      <c r="BA168" s="16">
        <v>83260</v>
      </c>
      <c r="BB168" s="16">
        <v>77419</v>
      </c>
      <c r="BC168" s="16">
        <v>68112</v>
      </c>
      <c r="BD168" s="16">
        <v>50787</v>
      </c>
      <c r="BE168" s="16">
        <v>33946</v>
      </c>
      <c r="BF168" s="16">
        <v>39892</v>
      </c>
      <c r="BG168" s="16">
        <v>16905</v>
      </c>
      <c r="BH168" s="16">
        <v>1210907</v>
      </c>
      <c r="BI168" s="21">
        <v>1</v>
      </c>
      <c r="BJ168" s="21">
        <v>1</v>
      </c>
      <c r="BK168" s="21">
        <v>1</v>
      </c>
      <c r="BL168" s="21">
        <v>1</v>
      </c>
      <c r="BM168" s="21">
        <v>0</v>
      </c>
      <c r="BN168" s="16">
        <v>34555</v>
      </c>
      <c r="BO168" s="16">
        <v>17619</v>
      </c>
      <c r="BP168" s="16">
        <v>115213</v>
      </c>
      <c r="BQ168" s="16">
        <v>59488</v>
      </c>
      <c r="BR168" s="16">
        <v>58978</v>
      </c>
      <c r="BS168" s="16">
        <v>104866</v>
      </c>
      <c r="BT168" s="16">
        <v>306629</v>
      </c>
      <c r="BU168" s="16">
        <v>91286</v>
      </c>
      <c r="BV168" s="16">
        <v>483814</v>
      </c>
      <c r="BW168" s="16">
        <v>193275</v>
      </c>
      <c r="BX168" s="16">
        <v>141611</v>
      </c>
      <c r="BY168" s="16">
        <v>4829</v>
      </c>
      <c r="BZ168" s="16">
        <v>7875</v>
      </c>
      <c r="CA168" s="16">
        <v>30718</v>
      </c>
      <c r="CB168" s="16">
        <v>2012</v>
      </c>
      <c r="CC168" s="1">
        <v>139</v>
      </c>
      <c r="CD168" s="16">
        <v>26099</v>
      </c>
      <c r="CE168" s="16">
        <v>24721</v>
      </c>
      <c r="CF168" s="16">
        <v>10703</v>
      </c>
      <c r="CG168" s="16">
        <v>43752</v>
      </c>
      <c r="CH168" s="16">
        <v>9727</v>
      </c>
      <c r="CI168" s="1">
        <v>88</v>
      </c>
      <c r="CJ168" s="1">
        <v>250</v>
      </c>
      <c r="CK168" s="1">
        <v>78</v>
      </c>
      <c r="CL168" s="1">
        <v>249</v>
      </c>
      <c r="CM168" s="1">
        <v>381</v>
      </c>
      <c r="CN168" s="1">
        <v>438</v>
      </c>
      <c r="CO168" s="16">
        <v>1694</v>
      </c>
      <c r="CP168" s="16">
        <v>1144008</v>
      </c>
      <c r="CQ168" s="16">
        <v>419871</v>
      </c>
      <c r="CR168" s="16">
        <v>20025</v>
      </c>
      <c r="CS168" s="16">
        <v>4408</v>
      </c>
      <c r="CT168" s="16">
        <v>297533</v>
      </c>
      <c r="CU168" s="16">
        <v>103781</v>
      </c>
      <c r="CV168" s="1">
        <v>163</v>
      </c>
      <c r="CW168" s="16">
        <v>1791</v>
      </c>
      <c r="CX168" s="16">
        <v>86570</v>
      </c>
      <c r="CY168" s="16">
        <v>1336</v>
      </c>
      <c r="CZ168" s="16">
        <v>7966</v>
      </c>
      <c r="DA168" s="16">
        <v>318744</v>
      </c>
      <c r="DB168" s="18">
        <v>7.62</v>
      </c>
      <c r="DC168" s="1" t="s">
        <v>134</v>
      </c>
    </row>
    <row r="169" spans="1:107" ht="12.75" x14ac:dyDescent="0.2">
      <c r="A169" s="1" t="s">
        <v>477</v>
      </c>
      <c r="B169" s="1" t="s">
        <v>478</v>
      </c>
      <c r="C169" s="1" t="s">
        <v>477</v>
      </c>
      <c r="D169" s="1" t="s">
        <v>493</v>
      </c>
      <c r="E169" s="1" t="s">
        <v>494</v>
      </c>
      <c r="F169" s="1" t="s">
        <v>493</v>
      </c>
      <c r="G169" s="1">
        <v>32</v>
      </c>
      <c r="H169" s="1">
        <v>361</v>
      </c>
      <c r="I169" s="1">
        <v>15</v>
      </c>
      <c r="J169" s="16">
        <v>1194847</v>
      </c>
      <c r="K169" s="17">
        <v>0.88600000000000001</v>
      </c>
      <c r="L169" s="16">
        <v>394012</v>
      </c>
      <c r="M169" s="18">
        <v>1110.56</v>
      </c>
      <c r="N169" s="16">
        <v>1076</v>
      </c>
      <c r="O169" s="17">
        <v>0.79200000000000004</v>
      </c>
      <c r="P169" s="16">
        <v>13978</v>
      </c>
      <c r="Q169" s="16">
        <f t="shared" si="0"/>
        <v>11698568.938115088</v>
      </c>
      <c r="R169" s="19">
        <v>0.30199999999999999</v>
      </c>
      <c r="S169" s="16" t="s">
        <v>2468</v>
      </c>
      <c r="T169" s="19">
        <v>0.36799999999999999</v>
      </c>
      <c r="U169" s="18" t="e">
        <f t="shared" si="1"/>
        <v>#VALUE!</v>
      </c>
      <c r="V169" s="16" t="str">
        <f>IF(N169&gt;'Clustering (Gov City)'!$C$4,'Clustering (Gov City)'!$B$3,IF(N169&gt;'Clustering (Gov City)'!$H$4,'Clustering (Gov City)'!$G$3,IF(N169&gt;'Clustering (Gov City)'!$M$4,'Clustering (Gov City)'!$L$3,'Clustering (Gov City)'!$Q$3)))</f>
        <v>LOW</v>
      </c>
      <c r="W169" s="16" t="str">
        <f>IF(Q169&gt;'Clustering (Gov City)'!$C$24,'Clustering (Gov City)'!$B$23,IF(Q169&gt;'Clustering (Gov City)'!$H$24,'Clustering (Gov City)'!$G$23,IF(Q169&gt;'Clustering (Gov City)'!$M$24,'Clustering (Gov City)'!$L$23,'Clustering (Gov City)'!$Q$23)))</f>
        <v>SUPER LOW</v>
      </c>
      <c r="X169" s="20">
        <v>0.62470000000000003</v>
      </c>
      <c r="Y169" s="16" t="s">
        <v>151</v>
      </c>
      <c r="Z169" s="16">
        <v>2654</v>
      </c>
      <c r="AA169" s="16">
        <v>1239</v>
      </c>
      <c r="AB169" s="16">
        <v>1032428</v>
      </c>
      <c r="AC169" s="16">
        <v>876109</v>
      </c>
      <c r="AD169" s="16">
        <v>1186229</v>
      </c>
      <c r="AE169" s="16">
        <v>2411</v>
      </c>
      <c r="AF169" s="16">
        <v>5588</v>
      </c>
      <c r="AG169" s="1">
        <v>10</v>
      </c>
      <c r="AH169" s="1">
        <v>160</v>
      </c>
      <c r="AI169" s="1">
        <v>23</v>
      </c>
      <c r="AJ169" s="1">
        <v>426</v>
      </c>
      <c r="AK169" s="16">
        <v>605750</v>
      </c>
      <c r="AL169" s="16">
        <v>589097</v>
      </c>
      <c r="AM169" s="16">
        <v>518099</v>
      </c>
      <c r="AN169" s="16">
        <v>602696</v>
      </c>
      <c r="AO169" s="16">
        <v>19873</v>
      </c>
      <c r="AP169" s="16">
        <v>54179</v>
      </c>
      <c r="AQ169" s="16">
        <v>90016</v>
      </c>
      <c r="AR169" s="16">
        <v>99298</v>
      </c>
      <c r="AS169" s="16">
        <v>100677</v>
      </c>
      <c r="AT169" s="16">
        <v>92318</v>
      </c>
      <c r="AU169" s="16">
        <v>96009</v>
      </c>
      <c r="AV169" s="16">
        <v>90573</v>
      </c>
      <c r="AW169" s="16">
        <v>81607</v>
      </c>
      <c r="AX169" s="16">
        <v>93099</v>
      </c>
      <c r="AY169" s="16">
        <v>89332</v>
      </c>
      <c r="AZ169" s="16">
        <v>83062</v>
      </c>
      <c r="BA169" s="16">
        <v>74074</v>
      </c>
      <c r="BB169" s="16">
        <v>62959</v>
      </c>
      <c r="BC169" s="16">
        <v>51446</v>
      </c>
      <c r="BD169" s="16">
        <v>37033</v>
      </c>
      <c r="BE169" s="16">
        <v>24002</v>
      </c>
      <c r="BF169" s="16">
        <v>29342</v>
      </c>
      <c r="BG169" s="16">
        <v>19656</v>
      </c>
      <c r="BH169" s="16">
        <v>1133206</v>
      </c>
      <c r="BI169" s="21">
        <v>2</v>
      </c>
      <c r="BJ169" s="21">
        <v>2</v>
      </c>
      <c r="BK169" s="21">
        <v>2</v>
      </c>
      <c r="BL169" s="21">
        <v>2</v>
      </c>
      <c r="BM169" s="21">
        <v>0</v>
      </c>
      <c r="BN169" s="16">
        <v>38976</v>
      </c>
      <c r="BO169" s="16">
        <v>19005</v>
      </c>
      <c r="BP169" s="16">
        <v>119510</v>
      </c>
      <c r="BQ169" s="16">
        <v>60215</v>
      </c>
      <c r="BR169" s="16">
        <v>57793</v>
      </c>
      <c r="BS169" s="16">
        <v>93792</v>
      </c>
      <c r="BT169" s="16">
        <v>206128</v>
      </c>
      <c r="BU169" s="16">
        <v>108652</v>
      </c>
      <c r="BV169" s="16">
        <v>427529</v>
      </c>
      <c r="BW169" s="16">
        <v>189700</v>
      </c>
      <c r="BX169" s="16">
        <v>211301</v>
      </c>
      <c r="BY169" s="16">
        <v>4098</v>
      </c>
      <c r="BZ169" s="16">
        <v>8744</v>
      </c>
      <c r="CA169" s="16">
        <v>36485</v>
      </c>
      <c r="CB169" s="16">
        <v>2156</v>
      </c>
      <c r="CC169" s="1">
        <v>54</v>
      </c>
      <c r="CD169" s="16">
        <v>44489</v>
      </c>
      <c r="CE169" s="16">
        <v>42182</v>
      </c>
      <c r="CF169" s="16">
        <v>19357</v>
      </c>
      <c r="CG169" s="16">
        <v>73805</v>
      </c>
      <c r="CH169" s="16">
        <v>3815</v>
      </c>
      <c r="CI169" s="1">
        <v>39</v>
      </c>
      <c r="CJ169" s="16">
        <v>3429</v>
      </c>
      <c r="CK169" s="1">
        <v>45</v>
      </c>
      <c r="CL169" s="16">
        <v>1091</v>
      </c>
      <c r="CM169" s="1">
        <v>78</v>
      </c>
      <c r="CN169" s="16">
        <v>3214</v>
      </c>
      <c r="CO169" s="1">
        <v>782</v>
      </c>
      <c r="CP169" s="16">
        <v>1002521</v>
      </c>
      <c r="CQ169" s="16">
        <v>252090</v>
      </c>
      <c r="CR169" s="16">
        <v>21719</v>
      </c>
      <c r="CS169" s="16">
        <v>4622</v>
      </c>
      <c r="CT169" s="16">
        <v>324558</v>
      </c>
      <c r="CU169" s="16">
        <v>60930</v>
      </c>
      <c r="CV169" s="1">
        <v>125</v>
      </c>
      <c r="CW169" s="1">
        <v>606</v>
      </c>
      <c r="CX169" s="16">
        <v>205986</v>
      </c>
      <c r="CY169" s="16">
        <v>1586</v>
      </c>
      <c r="CZ169" s="16">
        <v>7776</v>
      </c>
      <c r="DA169" s="16">
        <v>314849</v>
      </c>
      <c r="DB169" s="18">
        <v>12.82</v>
      </c>
      <c r="DC169" s="1" t="s">
        <v>134</v>
      </c>
    </row>
    <row r="170" spans="1:107" ht="12.75" x14ac:dyDescent="0.2">
      <c r="A170" s="1" t="s">
        <v>477</v>
      </c>
      <c r="B170" s="1" t="s">
        <v>478</v>
      </c>
      <c r="C170" s="1" t="s">
        <v>477</v>
      </c>
      <c r="D170" s="1" t="s">
        <v>495</v>
      </c>
      <c r="E170" s="1" t="s">
        <v>496</v>
      </c>
      <c r="F170" s="1" t="s">
        <v>495</v>
      </c>
      <c r="G170" s="1">
        <v>40</v>
      </c>
      <c r="H170" s="1">
        <v>412</v>
      </c>
      <c r="I170" s="1">
        <v>12</v>
      </c>
      <c r="J170" s="16">
        <v>2320493</v>
      </c>
      <c r="K170" s="17">
        <v>0.96799999999999997</v>
      </c>
      <c r="L170" s="16">
        <v>781402</v>
      </c>
      <c r="M170" s="1">
        <v>984.52</v>
      </c>
      <c r="N170" s="16">
        <v>2357</v>
      </c>
      <c r="O170" s="17">
        <v>0.89</v>
      </c>
      <c r="P170" s="16">
        <v>29148</v>
      </c>
      <c r="Q170" s="16">
        <f t="shared" si="0"/>
        <v>12561123.864627043</v>
      </c>
      <c r="R170" s="19">
        <v>0.34399999999999997</v>
      </c>
      <c r="S170" s="16" t="s">
        <v>2468</v>
      </c>
      <c r="T170" s="19">
        <v>0.54200000000000004</v>
      </c>
      <c r="U170" s="18" t="e">
        <f t="shared" si="1"/>
        <v>#VALUE!</v>
      </c>
      <c r="V170" s="16" t="str">
        <f>IF(N170&gt;'Clustering (Gov City)'!$C$4,'Clustering (Gov City)'!$B$3,IF(N170&gt;'Clustering (Gov City)'!$H$4,'Clustering (Gov City)'!$G$3,IF(N170&gt;'Clustering (Gov City)'!$M$4,'Clustering (Gov City)'!$L$3,'Clustering (Gov City)'!$Q$3)))</f>
        <v>HIGH</v>
      </c>
      <c r="W170" s="16" t="str">
        <f>IF(Q170&gt;'Clustering (Gov City)'!$C$24,'Clustering (Gov City)'!$B$23,IF(Q170&gt;'Clustering (Gov City)'!$H$24,'Clustering (Gov City)'!$G$23,IF(Q170&gt;'Clustering (Gov City)'!$M$24,'Clustering (Gov City)'!$L$23,'Clustering (Gov City)'!$Q$23)))</f>
        <v>SUPER LOW</v>
      </c>
      <c r="X170" s="20">
        <v>0.75290000000000001</v>
      </c>
      <c r="Y170" s="16" t="s">
        <v>201</v>
      </c>
      <c r="Z170" s="16">
        <v>2354</v>
      </c>
      <c r="AA170" s="16">
        <v>3905</v>
      </c>
      <c r="AB170" s="16">
        <v>2046108</v>
      </c>
      <c r="AC170" s="16">
        <v>1690026</v>
      </c>
      <c r="AD170" s="16">
        <v>2310005</v>
      </c>
      <c r="AE170" s="16">
        <v>7185</v>
      </c>
      <c r="AF170" s="16">
        <v>2712</v>
      </c>
      <c r="AG170" s="1">
        <v>69</v>
      </c>
      <c r="AH170" s="1">
        <v>475</v>
      </c>
      <c r="AI170" s="1">
        <v>12</v>
      </c>
      <c r="AJ170" s="1">
        <v>35</v>
      </c>
      <c r="AK170" s="16">
        <v>1176150</v>
      </c>
      <c r="AL170" s="16">
        <v>1144343</v>
      </c>
      <c r="AM170" s="16">
        <v>1016240</v>
      </c>
      <c r="AN170" s="16">
        <v>1156885</v>
      </c>
      <c r="AO170" s="16">
        <v>48607</v>
      </c>
      <c r="AP170" s="16">
        <v>98761</v>
      </c>
      <c r="AQ170" s="16">
        <v>184951</v>
      </c>
      <c r="AR170" s="16">
        <v>206122</v>
      </c>
      <c r="AS170" s="16">
        <v>186083</v>
      </c>
      <c r="AT170" s="16">
        <v>146353</v>
      </c>
      <c r="AU170" s="16">
        <v>204947</v>
      </c>
      <c r="AV170" s="16">
        <v>202496</v>
      </c>
      <c r="AW170" s="16">
        <v>192044</v>
      </c>
      <c r="AX170" s="16">
        <v>207054</v>
      </c>
      <c r="AY170" s="16">
        <v>188556</v>
      </c>
      <c r="AZ170" s="16">
        <v>166183</v>
      </c>
      <c r="BA170" s="16">
        <v>132852</v>
      </c>
      <c r="BB170" s="16">
        <v>102131</v>
      </c>
      <c r="BC170" s="16">
        <v>80636</v>
      </c>
      <c r="BD170" s="16">
        <v>54858</v>
      </c>
      <c r="BE170" s="16">
        <v>32869</v>
      </c>
      <c r="BF170" s="16">
        <v>32358</v>
      </c>
      <c r="BG170" s="16">
        <v>40672</v>
      </c>
      <c r="BH170" s="16">
        <v>2195613</v>
      </c>
      <c r="BI170" s="21">
        <v>2</v>
      </c>
      <c r="BJ170" s="21">
        <v>2</v>
      </c>
      <c r="BK170" s="21">
        <v>2</v>
      </c>
      <c r="BL170" s="21">
        <v>2</v>
      </c>
      <c r="BM170" s="21">
        <v>0</v>
      </c>
      <c r="BN170" s="16">
        <v>81404</v>
      </c>
      <c r="BO170" s="16">
        <v>41113</v>
      </c>
      <c r="BP170" s="16">
        <v>240953</v>
      </c>
      <c r="BQ170" s="16">
        <v>110582</v>
      </c>
      <c r="BR170" s="16">
        <v>82779</v>
      </c>
      <c r="BS170" s="16">
        <v>186341</v>
      </c>
      <c r="BT170" s="16">
        <v>475875</v>
      </c>
      <c r="BU170" s="16">
        <v>256098</v>
      </c>
      <c r="BV170" s="16">
        <v>741355</v>
      </c>
      <c r="BW170" s="16">
        <v>353927</v>
      </c>
      <c r="BX170" s="16">
        <v>409162</v>
      </c>
      <c r="BY170" s="16">
        <v>4738</v>
      </c>
      <c r="BZ170" s="16">
        <v>19055</v>
      </c>
      <c r="CA170" s="16">
        <v>57553</v>
      </c>
      <c r="CB170" s="16">
        <v>2585</v>
      </c>
      <c r="CC170" s="1">
        <v>145</v>
      </c>
      <c r="CD170" s="16">
        <v>68383</v>
      </c>
      <c r="CE170" s="16">
        <v>80224</v>
      </c>
      <c r="CF170" s="16">
        <v>30980</v>
      </c>
      <c r="CG170" s="16">
        <v>117886</v>
      </c>
      <c r="CH170" s="16">
        <v>4982</v>
      </c>
      <c r="CI170" s="1">
        <v>117</v>
      </c>
      <c r="CJ170" s="16">
        <v>5545</v>
      </c>
      <c r="CK170" s="1">
        <v>118</v>
      </c>
      <c r="CL170" s="16">
        <v>1855</v>
      </c>
      <c r="CM170" s="1">
        <v>130</v>
      </c>
      <c r="CN170" s="16">
        <v>6726</v>
      </c>
      <c r="CO170" s="16">
        <v>1148</v>
      </c>
      <c r="CP170" s="16">
        <v>2002399</v>
      </c>
      <c r="CQ170" s="16">
        <v>558219</v>
      </c>
      <c r="CR170" s="16">
        <v>29626</v>
      </c>
      <c r="CS170" s="16">
        <v>10831</v>
      </c>
      <c r="CT170" s="16">
        <v>664853</v>
      </c>
      <c r="CU170" s="16">
        <v>73854</v>
      </c>
      <c r="CV170" s="16">
        <v>14985</v>
      </c>
      <c r="CW170" s="1">
        <v>239</v>
      </c>
      <c r="CX170" s="16">
        <v>369091</v>
      </c>
      <c r="CY170" s="16">
        <v>3273</v>
      </c>
      <c r="CZ170" s="16">
        <v>7506</v>
      </c>
      <c r="DA170" s="16">
        <v>588016</v>
      </c>
      <c r="DB170" s="18">
        <v>11.24</v>
      </c>
      <c r="DC170" s="1" t="s">
        <v>134</v>
      </c>
    </row>
    <row r="171" spans="1:107" ht="12.75" x14ac:dyDescent="0.2">
      <c r="A171" s="1" t="s">
        <v>477</v>
      </c>
      <c r="B171" s="1" t="s">
        <v>478</v>
      </c>
      <c r="C171" s="1" t="s">
        <v>477</v>
      </c>
      <c r="D171" s="1" t="s">
        <v>497</v>
      </c>
      <c r="E171" s="1" t="s">
        <v>498</v>
      </c>
      <c r="F171" s="1" t="s">
        <v>497</v>
      </c>
      <c r="G171" s="1">
        <v>26</v>
      </c>
      <c r="H171" s="1">
        <v>330</v>
      </c>
      <c r="I171" s="1">
        <v>13</v>
      </c>
      <c r="J171" s="16">
        <v>1322223</v>
      </c>
      <c r="K171" s="17">
        <v>0.90600000000000003</v>
      </c>
      <c r="L171" s="16">
        <v>466701</v>
      </c>
      <c r="M171" s="18">
        <v>1204.24</v>
      </c>
      <c r="N171" s="16">
        <v>1098</v>
      </c>
      <c r="O171" s="17">
        <v>0.80200000000000005</v>
      </c>
      <c r="P171" s="16">
        <v>17570</v>
      </c>
      <c r="Q171" s="16">
        <f t="shared" si="0"/>
        <v>13288227.47751325</v>
      </c>
      <c r="R171" s="19">
        <v>0.16400000000000001</v>
      </c>
      <c r="S171" s="16" t="s">
        <v>2468</v>
      </c>
      <c r="T171" s="19">
        <v>0.4</v>
      </c>
      <c r="U171" s="18" t="e">
        <f t="shared" si="1"/>
        <v>#VALUE!</v>
      </c>
      <c r="V171" s="16" t="str">
        <f>IF(N171&gt;'Clustering (Gov City)'!$C$4,'Clustering (Gov City)'!$B$3,IF(N171&gt;'Clustering (Gov City)'!$H$4,'Clustering (Gov City)'!$G$3,IF(N171&gt;'Clustering (Gov City)'!$M$4,'Clustering (Gov City)'!$L$3,'Clustering (Gov City)'!$Q$3)))</f>
        <v>LOW</v>
      </c>
      <c r="W171" s="16" t="str">
        <f>IF(Q171&gt;'Clustering (Gov City)'!$C$24,'Clustering (Gov City)'!$B$23,IF(Q171&gt;'Clustering (Gov City)'!$H$24,'Clustering (Gov City)'!$G$23,IF(Q171&gt;'Clustering (Gov City)'!$M$24,'Clustering (Gov City)'!$L$23,'Clustering (Gov City)'!$Q$23)))</f>
        <v>SUPER LOW</v>
      </c>
      <c r="X171" s="20">
        <v>0.64710000000000001</v>
      </c>
      <c r="Y171" s="16" t="s">
        <v>151</v>
      </c>
      <c r="Z171" s="16">
        <v>3707</v>
      </c>
      <c r="AA171" s="16">
        <v>2290</v>
      </c>
      <c r="AB171" s="16">
        <v>999138</v>
      </c>
      <c r="AC171" s="16">
        <v>979397</v>
      </c>
      <c r="AD171" s="16">
        <v>1317766</v>
      </c>
      <c r="AE171" s="16">
        <v>3661</v>
      </c>
      <c r="AF171" s="1">
        <v>604</v>
      </c>
      <c r="AG171" s="1">
        <v>34</v>
      </c>
      <c r="AH171" s="1">
        <v>121</v>
      </c>
      <c r="AI171" s="1">
        <v>5</v>
      </c>
      <c r="AJ171" s="1">
        <v>32</v>
      </c>
      <c r="AK171" s="16">
        <v>665163</v>
      </c>
      <c r="AL171" s="16">
        <v>657060</v>
      </c>
      <c r="AM171" s="16">
        <v>540395</v>
      </c>
      <c r="AN171" s="16">
        <v>688002</v>
      </c>
      <c r="AO171" s="16">
        <v>34920</v>
      </c>
      <c r="AP171" s="16">
        <v>58906</v>
      </c>
      <c r="AQ171" s="16">
        <v>94938</v>
      </c>
      <c r="AR171" s="16">
        <v>110239</v>
      </c>
      <c r="AS171" s="16">
        <v>106384</v>
      </c>
      <c r="AT171" s="16">
        <v>97361</v>
      </c>
      <c r="AU171" s="16">
        <v>104066</v>
      </c>
      <c r="AV171" s="16">
        <v>100734</v>
      </c>
      <c r="AW171" s="16">
        <v>91050</v>
      </c>
      <c r="AX171" s="16">
        <v>106583</v>
      </c>
      <c r="AY171" s="16">
        <v>103006</v>
      </c>
      <c r="AZ171" s="16">
        <v>99026</v>
      </c>
      <c r="BA171" s="16">
        <v>82092</v>
      </c>
      <c r="BB171" s="16">
        <v>69791</v>
      </c>
      <c r="BC171" s="16">
        <v>58309</v>
      </c>
      <c r="BD171" s="16">
        <v>41559</v>
      </c>
      <c r="BE171" s="16">
        <v>27683</v>
      </c>
      <c r="BF171" s="16">
        <v>29402</v>
      </c>
      <c r="BG171" s="16">
        <v>20300</v>
      </c>
      <c r="BH171" s="16">
        <v>1257590</v>
      </c>
      <c r="BI171" s="21">
        <v>2</v>
      </c>
      <c r="BJ171" s="21">
        <v>2</v>
      </c>
      <c r="BK171" s="21">
        <v>2</v>
      </c>
      <c r="BL171" s="21">
        <v>1</v>
      </c>
      <c r="BM171" s="21">
        <v>0</v>
      </c>
      <c r="BN171" s="16">
        <v>40664</v>
      </c>
      <c r="BO171" s="16">
        <v>20756</v>
      </c>
      <c r="BP171" s="16">
        <v>131283</v>
      </c>
      <c r="BQ171" s="16">
        <v>63751</v>
      </c>
      <c r="BR171" s="16">
        <v>61617</v>
      </c>
      <c r="BS171" s="16">
        <v>100196</v>
      </c>
      <c r="BT171" s="16">
        <v>242061</v>
      </c>
      <c r="BU171" s="16">
        <v>114198</v>
      </c>
      <c r="BV171" s="16">
        <v>521777</v>
      </c>
      <c r="BW171" s="16">
        <v>219960</v>
      </c>
      <c r="BX171" s="16">
        <v>175432</v>
      </c>
      <c r="BY171" s="16">
        <v>4287</v>
      </c>
      <c r="BZ171" s="16">
        <v>8243</v>
      </c>
      <c r="CA171" s="16">
        <v>34492</v>
      </c>
      <c r="CB171" s="16">
        <v>1690</v>
      </c>
      <c r="CC171" s="1">
        <v>83</v>
      </c>
      <c r="CD171" s="16">
        <v>30748</v>
      </c>
      <c r="CE171" s="16">
        <v>30516</v>
      </c>
      <c r="CF171" s="16">
        <v>12454</v>
      </c>
      <c r="CG171" s="16">
        <v>47476</v>
      </c>
      <c r="CH171" s="16">
        <v>3467</v>
      </c>
      <c r="CI171" s="1">
        <v>55</v>
      </c>
      <c r="CJ171" s="1">
        <v>220</v>
      </c>
      <c r="CK171" s="1">
        <v>70</v>
      </c>
      <c r="CL171" s="1">
        <v>138</v>
      </c>
      <c r="CM171" s="1">
        <v>154</v>
      </c>
      <c r="CN171" s="1">
        <v>349</v>
      </c>
      <c r="CO171" s="16">
        <v>1914</v>
      </c>
      <c r="CP171" s="16">
        <v>1194662</v>
      </c>
      <c r="CQ171" s="16">
        <v>308139</v>
      </c>
      <c r="CR171" s="16">
        <v>20597</v>
      </c>
      <c r="CS171" s="16">
        <v>4333</v>
      </c>
      <c r="CT171" s="16">
        <v>328547</v>
      </c>
      <c r="CU171" s="16">
        <v>87241</v>
      </c>
      <c r="CV171" s="1">
        <v>119</v>
      </c>
      <c r="CW171" s="1">
        <v>543</v>
      </c>
      <c r="CX171" s="16">
        <v>205654</v>
      </c>
      <c r="CY171" s="16">
        <v>1760</v>
      </c>
      <c r="CZ171" s="16">
        <v>6025</v>
      </c>
      <c r="DA171" s="16">
        <v>359265</v>
      </c>
      <c r="DB171" s="18">
        <v>11.43</v>
      </c>
      <c r="DC171" s="1" t="s">
        <v>134</v>
      </c>
    </row>
    <row r="172" spans="1:107" ht="12.75" x14ac:dyDescent="0.2">
      <c r="A172" s="1" t="s">
        <v>477</v>
      </c>
      <c r="B172" s="1" t="s">
        <v>478</v>
      </c>
      <c r="C172" s="1" t="s">
        <v>477</v>
      </c>
      <c r="D172" s="1" t="s">
        <v>499</v>
      </c>
      <c r="E172" s="1" t="s">
        <v>500</v>
      </c>
      <c r="F172" s="1" t="s">
        <v>499</v>
      </c>
      <c r="G172" s="1">
        <v>26</v>
      </c>
      <c r="H172" s="1">
        <v>270</v>
      </c>
      <c r="I172" s="1">
        <v>7</v>
      </c>
      <c r="J172" s="16">
        <v>1164116</v>
      </c>
      <c r="K172" s="17">
        <v>0.88200000000000001</v>
      </c>
      <c r="L172" s="16">
        <v>408866</v>
      </c>
      <c r="M172" s="18">
        <v>1518.33</v>
      </c>
      <c r="N172" s="1">
        <v>767</v>
      </c>
      <c r="O172" s="17">
        <v>0.72799999999999998</v>
      </c>
      <c r="P172" s="16">
        <v>20030</v>
      </c>
      <c r="Q172" s="16">
        <f t="shared" si="0"/>
        <v>17206189.073941085</v>
      </c>
      <c r="R172" s="19">
        <v>0.41</v>
      </c>
      <c r="S172" s="16" t="s">
        <v>2468</v>
      </c>
      <c r="T172" s="19">
        <v>0.52200000000000002</v>
      </c>
      <c r="U172" s="18" t="e">
        <f t="shared" si="1"/>
        <v>#VALUE!</v>
      </c>
      <c r="V172" s="16" t="str">
        <f>IF(N172&gt;'Clustering (Gov City)'!$C$4,'Clustering (Gov City)'!$B$3,IF(N172&gt;'Clustering (Gov City)'!$H$4,'Clustering (Gov City)'!$G$3,IF(N172&gt;'Clustering (Gov City)'!$M$4,'Clustering (Gov City)'!$L$3,'Clustering (Gov City)'!$Q$3)))</f>
        <v>LOW</v>
      </c>
      <c r="W172" s="16" t="str">
        <f>IF(Q172&gt;'Clustering (Gov City)'!$C$24,'Clustering (Gov City)'!$B$23,IF(Q172&gt;'Clustering (Gov City)'!$H$24,'Clustering (Gov City)'!$G$23,IF(Q172&gt;'Clustering (Gov City)'!$M$24,'Clustering (Gov City)'!$L$23,'Clustering (Gov City)'!$Q$23)))</f>
        <v>SUPER LOW</v>
      </c>
      <c r="X172" s="20">
        <v>0.67379999999999995</v>
      </c>
      <c r="Y172" s="16" t="s">
        <v>151</v>
      </c>
      <c r="Z172" s="16">
        <v>5180</v>
      </c>
      <c r="AA172" s="1">
        <v>288</v>
      </c>
      <c r="AB172" s="16">
        <v>944940</v>
      </c>
      <c r="AC172" s="16">
        <v>869458</v>
      </c>
      <c r="AD172" s="16">
        <v>1158695</v>
      </c>
      <c r="AE172" s="16">
        <v>4484</v>
      </c>
      <c r="AF172" s="1">
        <v>620</v>
      </c>
      <c r="AG172" s="1">
        <v>38</v>
      </c>
      <c r="AH172" s="1">
        <v>232</v>
      </c>
      <c r="AI172" s="1">
        <v>39</v>
      </c>
      <c r="AJ172" s="1">
        <v>8</v>
      </c>
      <c r="AK172" s="16">
        <v>587268</v>
      </c>
      <c r="AL172" s="16">
        <v>576848</v>
      </c>
      <c r="AM172" s="16">
        <v>464374</v>
      </c>
      <c r="AN172" s="16">
        <v>628504</v>
      </c>
      <c r="AO172" s="16">
        <v>24782</v>
      </c>
      <c r="AP172" s="16">
        <v>46456</v>
      </c>
      <c r="AQ172" s="16">
        <v>77895</v>
      </c>
      <c r="AR172" s="16">
        <v>93651</v>
      </c>
      <c r="AS172" s="16">
        <v>94763</v>
      </c>
      <c r="AT172" s="16">
        <v>93683</v>
      </c>
      <c r="AU172" s="16">
        <v>91571</v>
      </c>
      <c r="AV172" s="16">
        <v>91062</v>
      </c>
      <c r="AW172" s="16">
        <v>78838</v>
      </c>
      <c r="AX172" s="16">
        <v>83245</v>
      </c>
      <c r="AY172" s="16">
        <v>81364</v>
      </c>
      <c r="AZ172" s="16">
        <v>77156</v>
      </c>
      <c r="BA172" s="16">
        <v>75410</v>
      </c>
      <c r="BB172" s="16">
        <v>67231</v>
      </c>
      <c r="BC172" s="16">
        <v>54729</v>
      </c>
      <c r="BD172" s="16">
        <v>42451</v>
      </c>
      <c r="BE172" s="16">
        <v>26756</v>
      </c>
      <c r="BF172" s="16">
        <v>34311</v>
      </c>
      <c r="BG172" s="16">
        <v>17346</v>
      </c>
      <c r="BH172" s="16">
        <v>1112749</v>
      </c>
      <c r="BI172" s="21">
        <v>2</v>
      </c>
      <c r="BJ172" s="21">
        <v>2</v>
      </c>
      <c r="BK172" s="21">
        <v>2</v>
      </c>
      <c r="BL172" s="21">
        <v>1</v>
      </c>
      <c r="BM172" s="21">
        <v>0</v>
      </c>
      <c r="BN172" s="16">
        <v>34983</v>
      </c>
      <c r="BO172" s="16">
        <v>18182</v>
      </c>
      <c r="BP172" s="16">
        <v>113155</v>
      </c>
      <c r="BQ172" s="16">
        <v>56297</v>
      </c>
      <c r="BR172" s="16">
        <v>56112</v>
      </c>
      <c r="BS172" s="16">
        <v>93915</v>
      </c>
      <c r="BT172" s="16">
        <v>198397</v>
      </c>
      <c r="BU172" s="16">
        <v>114364</v>
      </c>
      <c r="BV172" s="16">
        <v>366697</v>
      </c>
      <c r="BW172" s="16">
        <v>209555</v>
      </c>
      <c r="BX172" s="16">
        <v>219025</v>
      </c>
      <c r="BY172" s="16">
        <v>3713</v>
      </c>
      <c r="BZ172" s="16">
        <v>12181</v>
      </c>
      <c r="CA172" s="16">
        <v>37691</v>
      </c>
      <c r="CB172" s="16">
        <v>2337</v>
      </c>
      <c r="CC172" s="1">
        <v>156</v>
      </c>
      <c r="CD172" s="16">
        <v>69390</v>
      </c>
      <c r="CE172" s="16">
        <v>63100</v>
      </c>
      <c r="CF172" s="16">
        <v>37802</v>
      </c>
      <c r="CG172" s="16">
        <v>119195</v>
      </c>
      <c r="CH172" s="16">
        <v>2639</v>
      </c>
      <c r="CI172" s="1">
        <v>386</v>
      </c>
      <c r="CJ172" s="16">
        <v>2043</v>
      </c>
      <c r="CK172" s="1">
        <v>376</v>
      </c>
      <c r="CL172" s="16">
        <v>1291</v>
      </c>
      <c r="CM172" s="1">
        <v>201</v>
      </c>
      <c r="CN172" s="16">
        <v>3232</v>
      </c>
      <c r="CO172" s="16">
        <v>1545</v>
      </c>
      <c r="CP172" s="16">
        <v>862916</v>
      </c>
      <c r="CQ172" s="16">
        <v>229487</v>
      </c>
      <c r="CR172" s="16">
        <v>21890</v>
      </c>
      <c r="CS172" s="16">
        <v>5438</v>
      </c>
      <c r="CT172" s="16">
        <v>301881</v>
      </c>
      <c r="CU172" s="16">
        <v>71397</v>
      </c>
      <c r="CV172" s="1">
        <v>48</v>
      </c>
      <c r="CW172" s="1">
        <v>141</v>
      </c>
      <c r="CX172" s="16">
        <v>208741</v>
      </c>
      <c r="CY172" s="16">
        <v>1654</v>
      </c>
      <c r="CZ172" s="16">
        <v>11049</v>
      </c>
      <c r="DA172" s="16">
        <v>312390</v>
      </c>
      <c r="DB172" s="18">
        <v>10.26</v>
      </c>
      <c r="DC172" s="1" t="s">
        <v>134</v>
      </c>
    </row>
    <row r="173" spans="1:107" ht="12.75" x14ac:dyDescent="0.2">
      <c r="A173" s="1" t="s">
        <v>477</v>
      </c>
      <c r="B173" s="1" t="s">
        <v>478</v>
      </c>
      <c r="C173" s="1" t="s">
        <v>477</v>
      </c>
      <c r="D173" s="1" t="s">
        <v>501</v>
      </c>
      <c r="E173" s="1" t="s">
        <v>502</v>
      </c>
      <c r="F173" s="1" t="s">
        <v>501</v>
      </c>
      <c r="G173" s="1">
        <v>31</v>
      </c>
      <c r="H173" s="1">
        <v>309</v>
      </c>
      <c r="I173" s="1">
        <v>8</v>
      </c>
      <c r="J173" s="16">
        <v>1883665</v>
      </c>
      <c r="K173" s="17">
        <v>0.95599999999999996</v>
      </c>
      <c r="L173" s="16">
        <v>656151</v>
      </c>
      <c r="M173" s="18">
        <v>2040.11</v>
      </c>
      <c r="N173" s="1">
        <v>923</v>
      </c>
      <c r="O173" s="17">
        <v>0.752</v>
      </c>
      <c r="P173" s="16">
        <v>56706</v>
      </c>
      <c r="Q173" s="16">
        <f t="shared" si="0"/>
        <v>30104079.016173258</v>
      </c>
      <c r="R173" s="19">
        <v>0.36599999999999999</v>
      </c>
      <c r="S173" s="16" t="s">
        <v>2468</v>
      </c>
      <c r="T173" s="19">
        <v>0.434</v>
      </c>
      <c r="U173" s="18" t="e">
        <f t="shared" si="1"/>
        <v>#VALUE!</v>
      </c>
      <c r="V173" s="16" t="str">
        <f>IF(N173&gt;'Clustering (Gov City)'!$C$4,'Clustering (Gov City)'!$B$3,IF(N173&gt;'Clustering (Gov City)'!$H$4,'Clustering (Gov City)'!$G$3,IF(N173&gt;'Clustering (Gov City)'!$M$4,'Clustering (Gov City)'!$L$3,'Clustering (Gov City)'!$Q$3)))</f>
        <v>LOW</v>
      </c>
      <c r="W173" s="16" t="str">
        <f>IF(Q173&gt;'Clustering (Gov City)'!$C$24,'Clustering (Gov City)'!$B$23,IF(Q173&gt;'Clustering (Gov City)'!$H$24,'Clustering (Gov City)'!$G$23,IF(Q173&gt;'Clustering (Gov City)'!$M$24,'Clustering (Gov City)'!$L$23,'Clustering (Gov City)'!$Q$23)))</f>
        <v>LOW</v>
      </c>
      <c r="X173" s="20">
        <v>0.65990000000000004</v>
      </c>
      <c r="Y173" s="16" t="s">
        <v>151</v>
      </c>
      <c r="Z173" s="16">
        <v>5440</v>
      </c>
      <c r="AA173" s="1">
        <v>482</v>
      </c>
      <c r="AB173" s="16">
        <v>1503369</v>
      </c>
      <c r="AC173" s="16">
        <v>1399999</v>
      </c>
      <c r="AD173" s="16">
        <v>1877613</v>
      </c>
      <c r="AE173" s="16">
        <v>4344</v>
      </c>
      <c r="AF173" s="16">
        <v>1257</v>
      </c>
      <c r="AG173" s="1">
        <v>77</v>
      </c>
      <c r="AH173" s="1">
        <v>314</v>
      </c>
      <c r="AI173" s="1">
        <v>24</v>
      </c>
      <c r="AJ173" s="1">
        <v>36</v>
      </c>
      <c r="AK173" s="16">
        <v>949298</v>
      </c>
      <c r="AL173" s="16">
        <v>934367</v>
      </c>
      <c r="AM173" s="16">
        <v>816361</v>
      </c>
      <c r="AN173" s="16">
        <v>941690</v>
      </c>
      <c r="AO173" s="16">
        <v>40615</v>
      </c>
      <c r="AP173" s="16">
        <v>84999</v>
      </c>
      <c r="AQ173" s="16">
        <v>124237</v>
      </c>
      <c r="AR173" s="16">
        <v>165586</v>
      </c>
      <c r="AS173" s="16">
        <v>150198</v>
      </c>
      <c r="AT173" s="16">
        <v>145084</v>
      </c>
      <c r="AU173" s="16">
        <v>161806</v>
      </c>
      <c r="AV173" s="16">
        <v>153305</v>
      </c>
      <c r="AW173" s="16">
        <v>140900</v>
      </c>
      <c r="AX173" s="16">
        <v>163497</v>
      </c>
      <c r="AY173" s="16">
        <v>157907</v>
      </c>
      <c r="AZ173" s="16">
        <v>139714</v>
      </c>
      <c r="BA173" s="16">
        <v>114602</v>
      </c>
      <c r="BB173" s="16">
        <v>89295</v>
      </c>
      <c r="BC173" s="16">
        <v>74088</v>
      </c>
      <c r="BD173" s="16">
        <v>48379</v>
      </c>
      <c r="BE173" s="16">
        <v>29918</v>
      </c>
      <c r="BF173" s="16">
        <v>25149</v>
      </c>
      <c r="BG173" s="16">
        <v>28639</v>
      </c>
      <c r="BH173" s="16">
        <v>1804501</v>
      </c>
      <c r="BI173" s="21">
        <v>2</v>
      </c>
      <c r="BJ173" s="21">
        <v>2</v>
      </c>
      <c r="BK173" s="21">
        <v>2</v>
      </c>
      <c r="BL173" s="21">
        <v>1</v>
      </c>
      <c r="BM173" s="21">
        <v>0</v>
      </c>
      <c r="BN173" s="16">
        <v>59150</v>
      </c>
      <c r="BO173" s="16">
        <v>31106</v>
      </c>
      <c r="BP173" s="16">
        <v>194448</v>
      </c>
      <c r="BQ173" s="16">
        <v>89975</v>
      </c>
      <c r="BR173" s="16">
        <v>85449</v>
      </c>
      <c r="BS173" s="16">
        <v>159289</v>
      </c>
      <c r="BT173" s="16">
        <v>458071</v>
      </c>
      <c r="BU173" s="16">
        <v>184586</v>
      </c>
      <c r="BV173" s="16">
        <v>650573</v>
      </c>
      <c r="BW173" s="16">
        <v>290610</v>
      </c>
      <c r="BX173" s="16">
        <v>244285</v>
      </c>
      <c r="BY173" s="16">
        <v>3169</v>
      </c>
      <c r="BZ173" s="16">
        <v>12990</v>
      </c>
      <c r="CA173" s="16">
        <v>37154</v>
      </c>
      <c r="CB173" s="16">
        <v>2137</v>
      </c>
      <c r="CC173" s="1">
        <v>90</v>
      </c>
      <c r="CD173" s="16">
        <v>21918</v>
      </c>
      <c r="CE173" s="16">
        <v>26347</v>
      </c>
      <c r="CF173" s="16">
        <v>10261</v>
      </c>
      <c r="CG173" s="16">
        <v>38842</v>
      </c>
      <c r="CH173" s="16">
        <v>3507</v>
      </c>
      <c r="CI173" s="1">
        <v>45</v>
      </c>
      <c r="CJ173" s="1">
        <v>257</v>
      </c>
      <c r="CK173" s="1">
        <v>32</v>
      </c>
      <c r="CL173" s="1">
        <v>73</v>
      </c>
      <c r="CM173" s="1">
        <v>44</v>
      </c>
      <c r="CN173" s="1">
        <v>201</v>
      </c>
      <c r="CO173" s="1">
        <v>958</v>
      </c>
      <c r="CP173" s="16">
        <v>1781180</v>
      </c>
      <c r="CQ173" s="16">
        <v>427801</v>
      </c>
      <c r="CR173" s="16">
        <v>19727</v>
      </c>
      <c r="CS173" s="16">
        <v>6964</v>
      </c>
      <c r="CT173" s="16">
        <v>530329</v>
      </c>
      <c r="CU173" s="16">
        <v>180158</v>
      </c>
      <c r="CV173" s="16">
        <v>24502</v>
      </c>
      <c r="CW173" s="1">
        <v>174</v>
      </c>
      <c r="CX173" s="16">
        <v>290152</v>
      </c>
      <c r="CY173" s="16">
        <v>2368</v>
      </c>
      <c r="CZ173" s="16">
        <v>3736</v>
      </c>
      <c r="DA173" s="16">
        <v>397754</v>
      </c>
      <c r="DB173" s="18">
        <v>12.7</v>
      </c>
      <c r="DC173" s="1" t="s">
        <v>134</v>
      </c>
    </row>
    <row r="174" spans="1:107" ht="12.75" x14ac:dyDescent="0.2">
      <c r="A174" s="1" t="s">
        <v>477</v>
      </c>
      <c r="B174" s="1" t="s">
        <v>478</v>
      </c>
      <c r="C174" s="1" t="s">
        <v>477</v>
      </c>
      <c r="D174" s="1" t="s">
        <v>503</v>
      </c>
      <c r="E174" s="1" t="s">
        <v>504</v>
      </c>
      <c r="F174" s="1" t="s">
        <v>503</v>
      </c>
      <c r="G174" s="1">
        <v>30</v>
      </c>
      <c r="H174" s="1">
        <v>245</v>
      </c>
      <c r="I174" s="1">
        <v>8</v>
      </c>
      <c r="J174" s="16">
        <v>1594903</v>
      </c>
      <c r="K174" s="17">
        <v>0.93</v>
      </c>
      <c r="L174" s="16">
        <v>577848</v>
      </c>
      <c r="M174" s="18">
        <v>1893.95</v>
      </c>
      <c r="N174" s="1">
        <v>842</v>
      </c>
      <c r="O174" s="17">
        <v>0.74</v>
      </c>
      <c r="P174" s="16">
        <v>24977</v>
      </c>
      <c r="Q174" s="16">
        <f t="shared" si="0"/>
        <v>15660513.523392959</v>
      </c>
      <c r="R174" s="19">
        <v>0.34</v>
      </c>
      <c r="S174" s="16" t="s">
        <v>2468</v>
      </c>
      <c r="T174" s="19">
        <v>0.61599999999999999</v>
      </c>
      <c r="U174" s="18" t="e">
        <f t="shared" si="1"/>
        <v>#VALUE!</v>
      </c>
      <c r="V174" s="16" t="str">
        <f>IF(N174&gt;'Clustering (Gov City)'!$C$4,'Clustering (Gov City)'!$B$3,IF(N174&gt;'Clustering (Gov City)'!$H$4,'Clustering (Gov City)'!$G$3,IF(N174&gt;'Clustering (Gov City)'!$M$4,'Clustering (Gov City)'!$L$3,'Clustering (Gov City)'!$Q$3)))</f>
        <v>LOW</v>
      </c>
      <c r="W174" s="16" t="str">
        <f>IF(Q174&gt;'Clustering (Gov City)'!$C$24,'Clustering (Gov City)'!$B$23,IF(Q174&gt;'Clustering (Gov City)'!$H$24,'Clustering (Gov City)'!$G$23,IF(Q174&gt;'Clustering (Gov City)'!$M$24,'Clustering (Gov City)'!$L$23,'Clustering (Gov City)'!$Q$23)))</f>
        <v>SUPER LOW</v>
      </c>
      <c r="X174" s="20">
        <v>0.73170000000000002</v>
      </c>
      <c r="Y174" s="16" t="s">
        <v>201</v>
      </c>
      <c r="Z174" s="16">
        <v>7753</v>
      </c>
      <c r="AA174" s="16">
        <v>2477</v>
      </c>
      <c r="AB174" s="16">
        <v>1361040</v>
      </c>
      <c r="AC174" s="16">
        <v>1191186</v>
      </c>
      <c r="AD174" s="16">
        <v>1586085</v>
      </c>
      <c r="AE174" s="16">
        <v>6562</v>
      </c>
      <c r="AF174" s="16">
        <v>1760</v>
      </c>
      <c r="AG174" s="1">
        <v>28</v>
      </c>
      <c r="AH174" s="1">
        <v>423</v>
      </c>
      <c r="AI174" s="1">
        <v>13</v>
      </c>
      <c r="AJ174" s="1">
        <v>32</v>
      </c>
      <c r="AK174" s="16">
        <v>799932</v>
      </c>
      <c r="AL174" s="16">
        <v>794971</v>
      </c>
      <c r="AM174" s="16">
        <v>665605</v>
      </c>
      <c r="AN174" s="16">
        <v>842688</v>
      </c>
      <c r="AO174" s="16">
        <v>25653</v>
      </c>
      <c r="AP174" s="16">
        <v>60957</v>
      </c>
      <c r="AQ174" s="16">
        <v>104923</v>
      </c>
      <c r="AR174" s="16">
        <v>132773</v>
      </c>
      <c r="AS174" s="16">
        <v>127670</v>
      </c>
      <c r="AT174" s="16">
        <v>126109</v>
      </c>
      <c r="AU174" s="16">
        <v>134877</v>
      </c>
      <c r="AV174" s="16">
        <v>125484</v>
      </c>
      <c r="AW174" s="16">
        <v>108128</v>
      </c>
      <c r="AX174" s="16">
        <v>126298</v>
      </c>
      <c r="AY174" s="16">
        <v>120131</v>
      </c>
      <c r="AZ174" s="16">
        <v>118356</v>
      </c>
      <c r="BA174" s="16">
        <v>105095</v>
      </c>
      <c r="BB174" s="16">
        <v>85983</v>
      </c>
      <c r="BC174" s="16">
        <v>69660</v>
      </c>
      <c r="BD174" s="16">
        <v>47832</v>
      </c>
      <c r="BE174" s="16">
        <v>29341</v>
      </c>
      <c r="BF174" s="16">
        <v>32243</v>
      </c>
      <c r="BG174" s="16">
        <v>23374</v>
      </c>
      <c r="BH174" s="16">
        <v>1525468</v>
      </c>
      <c r="BI174" s="21">
        <v>2</v>
      </c>
      <c r="BJ174" s="21">
        <v>2</v>
      </c>
      <c r="BK174" s="21">
        <v>2</v>
      </c>
      <c r="BL174" s="21">
        <v>1</v>
      </c>
      <c r="BM174" s="21">
        <v>0</v>
      </c>
      <c r="BN174" s="16">
        <v>47319</v>
      </c>
      <c r="BO174" s="16">
        <v>24283</v>
      </c>
      <c r="BP174" s="16">
        <v>158284</v>
      </c>
      <c r="BQ174" s="16">
        <v>76293</v>
      </c>
      <c r="BR174" s="16">
        <v>74952</v>
      </c>
      <c r="BS174" s="16">
        <v>135382</v>
      </c>
      <c r="BT174" s="16">
        <v>465859</v>
      </c>
      <c r="BU174" s="16">
        <v>223780</v>
      </c>
      <c r="BV174" s="16">
        <v>394028</v>
      </c>
      <c r="BW174" s="16">
        <v>233265</v>
      </c>
      <c r="BX174" s="16">
        <v>227172</v>
      </c>
      <c r="BY174" s="16">
        <v>4010</v>
      </c>
      <c r="BZ174" s="16">
        <v>10469</v>
      </c>
      <c r="CA174" s="16">
        <v>34290</v>
      </c>
      <c r="CB174" s="16">
        <v>1886</v>
      </c>
      <c r="CC174" s="1">
        <v>144</v>
      </c>
      <c r="CD174" s="16">
        <v>15463</v>
      </c>
      <c r="CE174" s="16">
        <v>12819</v>
      </c>
      <c r="CF174" s="16">
        <v>11006</v>
      </c>
      <c r="CG174" s="16">
        <v>22788</v>
      </c>
      <c r="CH174" s="1">
        <v>295</v>
      </c>
      <c r="CI174" s="1">
        <v>46</v>
      </c>
      <c r="CJ174" s="1">
        <v>263</v>
      </c>
      <c r="CK174" s="1">
        <v>39</v>
      </c>
      <c r="CL174" s="1">
        <v>125</v>
      </c>
      <c r="CM174" s="1">
        <v>211</v>
      </c>
      <c r="CN174" s="1">
        <v>275</v>
      </c>
      <c r="CO174" s="1">
        <v>643</v>
      </c>
      <c r="CP174" s="16">
        <v>1530930</v>
      </c>
      <c r="CQ174" s="16">
        <v>406005</v>
      </c>
      <c r="CR174" s="16">
        <v>24301</v>
      </c>
      <c r="CS174" s="16">
        <v>5003</v>
      </c>
      <c r="CT174" s="16">
        <v>404898</v>
      </c>
      <c r="CU174" s="16">
        <v>97947</v>
      </c>
      <c r="CV174" s="16">
        <v>1949</v>
      </c>
      <c r="CW174" s="1">
        <v>229</v>
      </c>
      <c r="CX174" s="16">
        <v>224242</v>
      </c>
      <c r="CY174" s="16">
        <v>2329</v>
      </c>
      <c r="CZ174" s="16">
        <v>6538</v>
      </c>
      <c r="DA174" s="16">
        <v>421462</v>
      </c>
      <c r="DB174" s="18">
        <v>9.31</v>
      </c>
      <c r="DC174" s="1" t="s">
        <v>134</v>
      </c>
    </row>
    <row r="175" spans="1:107" ht="12.75" x14ac:dyDescent="0.2">
      <c r="A175" s="1" t="s">
        <v>477</v>
      </c>
      <c r="B175" s="1" t="s">
        <v>478</v>
      </c>
      <c r="C175" s="1" t="s">
        <v>477</v>
      </c>
      <c r="D175" s="1" t="s">
        <v>505</v>
      </c>
      <c r="E175" s="1" t="s">
        <v>506</v>
      </c>
      <c r="F175" s="1" t="s">
        <v>505</v>
      </c>
      <c r="G175" s="1">
        <v>17</v>
      </c>
      <c r="H175" s="1">
        <v>183</v>
      </c>
      <c r="I175" s="1">
        <v>9</v>
      </c>
      <c r="J175" s="16">
        <v>984303</v>
      </c>
      <c r="K175" s="17">
        <v>0.83399999999999996</v>
      </c>
      <c r="L175" s="16">
        <v>329103</v>
      </c>
      <c r="M175" s="1">
        <v>825.74</v>
      </c>
      <c r="N175" s="16">
        <v>1192</v>
      </c>
      <c r="O175" s="17">
        <v>0.81799999999999995</v>
      </c>
      <c r="P175" s="16">
        <v>40126</v>
      </c>
      <c r="Q175" s="16">
        <f t="shared" si="0"/>
        <v>40765902.369493946</v>
      </c>
      <c r="R175" s="19">
        <v>0.28599999999999998</v>
      </c>
      <c r="S175" s="16" t="s">
        <v>2468</v>
      </c>
      <c r="T175" s="19">
        <v>0.74</v>
      </c>
      <c r="U175" s="18" t="e">
        <f t="shared" si="1"/>
        <v>#VALUE!</v>
      </c>
      <c r="V175" s="16" t="str">
        <f>IF(N175&gt;'Clustering (Gov City)'!$C$4,'Clustering (Gov City)'!$B$3,IF(N175&gt;'Clustering (Gov City)'!$H$4,'Clustering (Gov City)'!$G$3,IF(N175&gt;'Clustering (Gov City)'!$M$4,'Clustering (Gov City)'!$L$3,'Clustering (Gov City)'!$Q$3)))</f>
        <v>LOW</v>
      </c>
      <c r="W175" s="16" t="str">
        <f>IF(Q175&gt;'Clustering (Gov City)'!$C$24,'Clustering (Gov City)'!$B$23,IF(Q175&gt;'Clustering (Gov City)'!$H$24,'Clustering (Gov City)'!$G$23,IF(Q175&gt;'Clustering (Gov City)'!$M$24,'Clustering (Gov City)'!$L$23,'Clustering (Gov City)'!$Q$23)))</f>
        <v>LOW</v>
      </c>
      <c r="X175" s="20">
        <v>0.78690000000000004</v>
      </c>
      <c r="Y175" s="16" t="s">
        <v>201</v>
      </c>
      <c r="Z175" s="16">
        <v>2265</v>
      </c>
      <c r="AA175" s="1">
        <v>428</v>
      </c>
      <c r="AB175" s="16">
        <v>859687</v>
      </c>
      <c r="AC175" s="16">
        <v>695977</v>
      </c>
      <c r="AD175" s="16">
        <v>973887</v>
      </c>
      <c r="AE175" s="16">
        <v>7686</v>
      </c>
      <c r="AF175" s="16">
        <v>2078</v>
      </c>
      <c r="AG175" s="1">
        <v>134</v>
      </c>
      <c r="AH175" s="1">
        <v>512</v>
      </c>
      <c r="AI175" s="1">
        <v>6</v>
      </c>
      <c r="AJ175" s="1">
        <v>0</v>
      </c>
      <c r="AK175" s="16">
        <v>498010</v>
      </c>
      <c r="AL175" s="16">
        <v>486293</v>
      </c>
      <c r="AM175" s="16">
        <v>431655</v>
      </c>
      <c r="AN175" s="16">
        <v>492497</v>
      </c>
      <c r="AO175" s="16">
        <v>19941</v>
      </c>
      <c r="AP175" s="16">
        <v>40210</v>
      </c>
      <c r="AQ175" s="16">
        <v>76881</v>
      </c>
      <c r="AR175" s="16">
        <v>96117</v>
      </c>
      <c r="AS175" s="16">
        <v>89454</v>
      </c>
      <c r="AT175" s="16">
        <v>66409</v>
      </c>
      <c r="AU175" s="16">
        <v>84626</v>
      </c>
      <c r="AV175" s="16">
        <v>82762</v>
      </c>
      <c r="AW175" s="16">
        <v>75923</v>
      </c>
      <c r="AX175" s="16">
        <v>79018</v>
      </c>
      <c r="AY175" s="16">
        <v>74159</v>
      </c>
      <c r="AZ175" s="16">
        <v>69157</v>
      </c>
      <c r="BA175" s="16">
        <v>58637</v>
      </c>
      <c r="BB175" s="16">
        <v>44347</v>
      </c>
      <c r="BC175" s="16">
        <v>33452</v>
      </c>
      <c r="BD175" s="16">
        <v>22515</v>
      </c>
      <c r="BE175" s="16">
        <v>13791</v>
      </c>
      <c r="BF175" s="16">
        <v>17055</v>
      </c>
      <c r="BG175" s="16">
        <v>17389</v>
      </c>
      <c r="BH175" s="16">
        <v>933943</v>
      </c>
      <c r="BI175" s="21">
        <v>2</v>
      </c>
      <c r="BJ175" s="21">
        <v>2</v>
      </c>
      <c r="BK175" s="21">
        <v>2</v>
      </c>
      <c r="BL175" s="21">
        <v>1</v>
      </c>
      <c r="BM175" s="21">
        <v>0</v>
      </c>
      <c r="BN175" s="16">
        <v>34959</v>
      </c>
      <c r="BO175" s="16">
        <v>18307</v>
      </c>
      <c r="BP175" s="16">
        <v>114014</v>
      </c>
      <c r="BQ175" s="16">
        <v>53079</v>
      </c>
      <c r="BR175" s="16">
        <v>40972</v>
      </c>
      <c r="BS175" s="16">
        <v>78290</v>
      </c>
      <c r="BT175" s="16">
        <v>215891</v>
      </c>
      <c r="BU175" s="16">
        <v>100162</v>
      </c>
      <c r="BV175" s="16">
        <v>296387</v>
      </c>
      <c r="BW175" s="16">
        <v>145930</v>
      </c>
      <c r="BX175" s="16">
        <v>184955</v>
      </c>
      <c r="BY175" s="16">
        <v>1742</v>
      </c>
      <c r="BZ175" s="16">
        <v>11340</v>
      </c>
      <c r="CA175" s="16">
        <v>26430</v>
      </c>
      <c r="CB175" s="16">
        <v>1426</v>
      </c>
      <c r="CC175" s="1">
        <v>40</v>
      </c>
      <c r="CD175" s="16">
        <v>11576</v>
      </c>
      <c r="CE175" s="16">
        <v>11380</v>
      </c>
      <c r="CF175" s="16">
        <v>5257</v>
      </c>
      <c r="CG175" s="16">
        <v>22667</v>
      </c>
      <c r="CH175" s="1">
        <v>669</v>
      </c>
      <c r="CI175" s="1">
        <v>33</v>
      </c>
      <c r="CJ175" s="1">
        <v>521</v>
      </c>
      <c r="CK175" s="1">
        <v>15</v>
      </c>
      <c r="CL175" s="1">
        <v>251</v>
      </c>
      <c r="CM175" s="1">
        <v>59</v>
      </c>
      <c r="CN175" s="1">
        <v>468</v>
      </c>
      <c r="CO175" s="16">
        <v>1148</v>
      </c>
      <c r="CP175" s="16">
        <v>930259</v>
      </c>
      <c r="CQ175" s="16">
        <v>236506</v>
      </c>
      <c r="CR175" s="16">
        <v>14842</v>
      </c>
      <c r="CS175" s="16">
        <v>4942</v>
      </c>
      <c r="CT175" s="16">
        <v>280555</v>
      </c>
      <c r="CU175" s="16">
        <v>17727</v>
      </c>
      <c r="CV175" s="1">
        <v>163</v>
      </c>
      <c r="CW175" s="1">
        <v>128</v>
      </c>
      <c r="CX175" s="16">
        <v>167823</v>
      </c>
      <c r="CY175" s="16">
        <v>1329</v>
      </c>
      <c r="CZ175" s="16">
        <v>4909</v>
      </c>
      <c r="DA175" s="16">
        <v>255379</v>
      </c>
      <c r="DB175" s="18">
        <v>8.27</v>
      </c>
      <c r="DC175" s="1" t="s">
        <v>134</v>
      </c>
    </row>
    <row r="176" spans="1:107" ht="12.75" x14ac:dyDescent="0.2">
      <c r="A176" s="1" t="s">
        <v>477</v>
      </c>
      <c r="B176" s="1" t="s">
        <v>478</v>
      </c>
      <c r="C176" s="1" t="s">
        <v>477</v>
      </c>
      <c r="D176" s="1" t="s">
        <v>507</v>
      </c>
      <c r="E176" s="1" t="s">
        <v>508</v>
      </c>
      <c r="F176" s="1" t="s">
        <v>507</v>
      </c>
      <c r="G176" s="1">
        <v>30</v>
      </c>
      <c r="H176" s="1">
        <v>297</v>
      </c>
      <c r="I176" s="1">
        <v>12</v>
      </c>
      <c r="J176" s="16">
        <v>2370848</v>
      </c>
      <c r="K176" s="17">
        <v>0.97</v>
      </c>
      <c r="L176" s="16">
        <v>828598</v>
      </c>
      <c r="M176" s="18">
        <v>1652.2</v>
      </c>
      <c r="N176" s="16">
        <v>1435</v>
      </c>
      <c r="O176" s="17">
        <v>0.84399999999999997</v>
      </c>
      <c r="P176" s="16">
        <v>140810</v>
      </c>
      <c r="Q176" s="16">
        <f t="shared" si="0"/>
        <v>59392251.211380906</v>
      </c>
      <c r="R176" s="19">
        <v>0.442</v>
      </c>
      <c r="S176" s="16" t="s">
        <v>2468</v>
      </c>
      <c r="T176" s="19">
        <v>0.71799999999999997</v>
      </c>
      <c r="U176" s="18" t="e">
        <f t="shared" si="1"/>
        <v>#VALUE!</v>
      </c>
      <c r="V176" s="16" t="str">
        <f>IF(N176&gt;'Clustering (Gov City)'!$C$4,'Clustering (Gov City)'!$B$3,IF(N176&gt;'Clustering (Gov City)'!$H$4,'Clustering (Gov City)'!$G$3,IF(N176&gt;'Clustering (Gov City)'!$M$4,'Clustering (Gov City)'!$L$3,'Clustering (Gov City)'!$Q$3)))</f>
        <v>HIGH</v>
      </c>
      <c r="W176" s="16" t="str">
        <f>IF(Q176&gt;'Clustering (Gov City)'!$C$24,'Clustering (Gov City)'!$B$23,IF(Q176&gt;'Clustering (Gov City)'!$H$24,'Clustering (Gov City)'!$G$23,IF(Q176&gt;'Clustering (Gov City)'!$M$24,'Clustering (Gov City)'!$L$23,'Clustering (Gov City)'!$Q$23)))</f>
        <v>HIGH</v>
      </c>
      <c r="X176" s="20">
        <v>0.81879999999999997</v>
      </c>
      <c r="Y176" s="16" t="s">
        <v>172</v>
      </c>
      <c r="Z176" s="16">
        <v>8721</v>
      </c>
      <c r="AA176" s="1">
        <v>664</v>
      </c>
      <c r="AB176" s="16">
        <v>2022097</v>
      </c>
      <c r="AC176" s="16">
        <v>1739359</v>
      </c>
      <c r="AD176" s="16">
        <v>2324387</v>
      </c>
      <c r="AE176" s="16">
        <v>32221</v>
      </c>
      <c r="AF176" s="16">
        <v>7802</v>
      </c>
      <c r="AG176" s="1">
        <v>446</v>
      </c>
      <c r="AH176" s="16">
        <v>5752</v>
      </c>
      <c r="AI176" s="1">
        <v>191</v>
      </c>
      <c r="AJ176" s="1">
        <v>49</v>
      </c>
      <c r="AK176" s="16">
        <v>1197928</v>
      </c>
      <c r="AL176" s="16">
        <v>1172920</v>
      </c>
      <c r="AM176" s="16">
        <v>1005477</v>
      </c>
      <c r="AN176" s="16">
        <v>1230682</v>
      </c>
      <c r="AO176" s="16">
        <v>44555</v>
      </c>
      <c r="AP176" s="16">
        <v>90134</v>
      </c>
      <c r="AQ176" s="16">
        <v>163973</v>
      </c>
      <c r="AR176" s="16">
        <v>220813</v>
      </c>
      <c r="AS176" s="16">
        <v>196428</v>
      </c>
      <c r="AT176" s="16">
        <v>169125</v>
      </c>
      <c r="AU176" s="16">
        <v>205145</v>
      </c>
      <c r="AV176" s="16">
        <v>204624</v>
      </c>
      <c r="AW176" s="16">
        <v>191667</v>
      </c>
      <c r="AX176" s="16">
        <v>200990</v>
      </c>
      <c r="AY176" s="16">
        <v>193759</v>
      </c>
      <c r="AZ176" s="16">
        <v>174008</v>
      </c>
      <c r="BA176" s="16">
        <v>144520</v>
      </c>
      <c r="BB176" s="16">
        <v>107377</v>
      </c>
      <c r="BC176" s="16">
        <v>82705</v>
      </c>
      <c r="BD176" s="16">
        <v>51194</v>
      </c>
      <c r="BE176" s="16">
        <v>31816</v>
      </c>
      <c r="BF176" s="16">
        <v>32704</v>
      </c>
      <c r="BG176" s="16">
        <v>36373</v>
      </c>
      <c r="BH176" s="16">
        <v>2265953</v>
      </c>
      <c r="BI176" s="21">
        <v>2</v>
      </c>
      <c r="BJ176" s="21">
        <v>2</v>
      </c>
      <c r="BK176" s="21">
        <v>2</v>
      </c>
      <c r="BL176" s="21">
        <v>1</v>
      </c>
      <c r="BM176" s="21">
        <v>0</v>
      </c>
      <c r="BN176" s="16">
        <v>75568</v>
      </c>
      <c r="BO176" s="16">
        <v>41206</v>
      </c>
      <c r="BP176" s="16">
        <v>260849</v>
      </c>
      <c r="BQ176" s="16">
        <v>116330</v>
      </c>
      <c r="BR176" s="16">
        <v>99479</v>
      </c>
      <c r="BS176" s="16">
        <v>194464</v>
      </c>
      <c r="BT176" s="16">
        <v>492704</v>
      </c>
      <c r="BU176" s="16">
        <v>233738</v>
      </c>
      <c r="BV176" s="16">
        <v>718004</v>
      </c>
      <c r="BW176" s="16">
        <v>360679</v>
      </c>
      <c r="BX176" s="16">
        <v>481622</v>
      </c>
      <c r="BY176" s="16">
        <v>4595</v>
      </c>
      <c r="BZ176" s="16">
        <v>23453</v>
      </c>
      <c r="CA176" s="16">
        <v>53480</v>
      </c>
      <c r="CB176" s="16">
        <v>2425</v>
      </c>
      <c r="CC176" s="1">
        <v>148</v>
      </c>
      <c r="CD176" s="16">
        <v>23836</v>
      </c>
      <c r="CE176" s="16">
        <v>22000</v>
      </c>
      <c r="CF176" s="16">
        <v>10059</v>
      </c>
      <c r="CG176" s="16">
        <v>38654</v>
      </c>
      <c r="CH176" s="16">
        <v>2490</v>
      </c>
      <c r="CI176" s="1">
        <v>91</v>
      </c>
      <c r="CJ176" s="1">
        <v>664</v>
      </c>
      <c r="CK176" s="1">
        <v>64</v>
      </c>
      <c r="CL176" s="1">
        <v>336</v>
      </c>
      <c r="CM176" s="1">
        <v>246</v>
      </c>
      <c r="CN176" s="1">
        <v>632</v>
      </c>
      <c r="CO176" s="16">
        <v>4317</v>
      </c>
      <c r="CP176" s="16">
        <v>2267459</v>
      </c>
      <c r="CQ176" s="16">
        <v>529183</v>
      </c>
      <c r="CR176" s="16">
        <v>23681</v>
      </c>
      <c r="CS176" s="16">
        <v>10837</v>
      </c>
      <c r="CT176" s="16">
        <v>684070</v>
      </c>
      <c r="CU176" s="16">
        <v>78666</v>
      </c>
      <c r="CV176" s="16">
        <v>5238</v>
      </c>
      <c r="CW176" s="1">
        <v>287</v>
      </c>
      <c r="CX176" s="16">
        <v>398082</v>
      </c>
      <c r="CY176" s="16">
        <v>4345</v>
      </c>
      <c r="CZ176" s="16">
        <v>5628</v>
      </c>
      <c r="DA176" s="16">
        <v>630831</v>
      </c>
      <c r="DB176" s="18">
        <v>8.26</v>
      </c>
      <c r="DC176" s="1" t="s">
        <v>134</v>
      </c>
    </row>
    <row r="177" spans="1:107" ht="12.75" x14ac:dyDescent="0.2">
      <c r="A177" s="1" t="s">
        <v>477</v>
      </c>
      <c r="B177" s="1" t="s">
        <v>478</v>
      </c>
      <c r="C177" s="1" t="s">
        <v>477</v>
      </c>
      <c r="D177" s="1" t="s">
        <v>509</v>
      </c>
      <c r="E177" s="1" t="s">
        <v>510</v>
      </c>
      <c r="F177" s="1" t="s">
        <v>509</v>
      </c>
      <c r="G177" s="1">
        <v>23</v>
      </c>
      <c r="H177" s="1">
        <v>180</v>
      </c>
      <c r="I177" s="1">
        <v>7</v>
      </c>
      <c r="J177" s="16">
        <v>2936182</v>
      </c>
      <c r="K177" s="17">
        <v>0.99199999999999999</v>
      </c>
      <c r="L177" s="16">
        <v>943125</v>
      </c>
      <c r="M177" s="18">
        <v>1224.8800000000001</v>
      </c>
      <c r="N177" s="16">
        <v>2397</v>
      </c>
      <c r="O177" s="17">
        <v>0.89200000000000002</v>
      </c>
      <c r="P177" s="16">
        <v>215983</v>
      </c>
      <c r="Q177" s="16">
        <f t="shared" si="0"/>
        <v>73559132.233628571</v>
      </c>
      <c r="R177" s="19">
        <v>0.23</v>
      </c>
      <c r="S177" s="16" t="s">
        <v>2468</v>
      </c>
      <c r="T177" s="19">
        <v>0.68799999999999994</v>
      </c>
      <c r="U177" s="18" t="e">
        <f t="shared" si="1"/>
        <v>#VALUE!</v>
      </c>
      <c r="V177" s="16" t="str">
        <f>IF(N177&gt;'Clustering (Gov City)'!$C$4,'Clustering (Gov City)'!$B$3,IF(N177&gt;'Clustering (Gov City)'!$H$4,'Clustering (Gov City)'!$G$3,IF(N177&gt;'Clustering (Gov City)'!$M$4,'Clustering (Gov City)'!$L$3,'Clustering (Gov City)'!$Q$3)))</f>
        <v>HIGH</v>
      </c>
      <c r="W177" s="16" t="str">
        <f>IF(Q177&gt;'Clustering (Gov City)'!$C$24,'Clustering (Gov City)'!$B$23,IF(Q177&gt;'Clustering (Gov City)'!$H$24,'Clustering (Gov City)'!$G$23,IF(Q177&gt;'Clustering (Gov City)'!$M$24,'Clustering (Gov City)'!$L$23,'Clustering (Gov City)'!$Q$23)))</f>
        <v>HIGH</v>
      </c>
      <c r="X177" s="20">
        <v>0.82520000000000004</v>
      </c>
      <c r="Y177" s="16" t="s">
        <v>172</v>
      </c>
      <c r="Z177" s="16">
        <v>10094</v>
      </c>
      <c r="AA177" s="16">
        <v>1476</v>
      </c>
      <c r="AB177" s="16">
        <v>2563392</v>
      </c>
      <c r="AC177" s="16">
        <v>2078474</v>
      </c>
      <c r="AD177" s="16">
        <v>2793434</v>
      </c>
      <c r="AE177" s="16">
        <v>99627</v>
      </c>
      <c r="AF177" s="16">
        <v>27116</v>
      </c>
      <c r="AG177" s="16">
        <v>1823</v>
      </c>
      <c r="AH177" s="16">
        <v>13760</v>
      </c>
      <c r="AI177" s="1">
        <v>206</v>
      </c>
      <c r="AJ177" s="1">
        <v>216</v>
      </c>
      <c r="AK177" s="16">
        <v>1484192</v>
      </c>
      <c r="AL177" s="16">
        <v>1451990</v>
      </c>
      <c r="AM177" s="16">
        <v>1327202</v>
      </c>
      <c r="AN177" s="16">
        <v>1514316</v>
      </c>
      <c r="AO177" s="16">
        <v>28594</v>
      </c>
      <c r="AP177" s="16">
        <v>66070</v>
      </c>
      <c r="AQ177" s="16">
        <v>217974</v>
      </c>
      <c r="AR177" s="16">
        <v>288387</v>
      </c>
      <c r="AS177" s="16">
        <v>278540</v>
      </c>
      <c r="AT177" s="16">
        <v>192828</v>
      </c>
      <c r="AU177" s="16">
        <v>238514</v>
      </c>
      <c r="AV177" s="16">
        <v>239679</v>
      </c>
      <c r="AW177" s="16">
        <v>249367</v>
      </c>
      <c r="AX177" s="16">
        <v>276869</v>
      </c>
      <c r="AY177" s="16">
        <v>262658</v>
      </c>
      <c r="AZ177" s="16">
        <v>226273</v>
      </c>
      <c r="BA177" s="16">
        <v>172314</v>
      </c>
      <c r="BB177" s="16">
        <v>114980</v>
      </c>
      <c r="BC177" s="16">
        <v>78586</v>
      </c>
      <c r="BD177" s="16">
        <v>46319</v>
      </c>
      <c r="BE177" s="16">
        <v>26371</v>
      </c>
      <c r="BF177" s="16">
        <v>26523</v>
      </c>
      <c r="BG177" s="16">
        <v>53309</v>
      </c>
      <c r="BH177" s="16">
        <v>2790274</v>
      </c>
      <c r="BI177" s="21">
        <v>2</v>
      </c>
      <c r="BJ177" s="21">
        <v>2</v>
      </c>
      <c r="BK177" s="21">
        <v>2</v>
      </c>
      <c r="BL177" s="21">
        <v>1</v>
      </c>
      <c r="BM177" s="21">
        <v>0</v>
      </c>
      <c r="BN177" s="16">
        <v>99866</v>
      </c>
      <c r="BO177" s="16">
        <v>53180</v>
      </c>
      <c r="BP177" s="16">
        <v>343715</v>
      </c>
      <c r="BQ177" s="16">
        <v>167532</v>
      </c>
      <c r="BR177" s="16">
        <v>108985</v>
      </c>
      <c r="BS177" s="16">
        <v>238637</v>
      </c>
      <c r="BT177" s="16">
        <v>656691</v>
      </c>
      <c r="BU177" s="16">
        <v>303824</v>
      </c>
      <c r="BV177" s="16">
        <v>521051</v>
      </c>
      <c r="BW177" s="16">
        <v>396472</v>
      </c>
      <c r="BX177" s="16">
        <v>895773</v>
      </c>
      <c r="BY177" s="16">
        <v>7573</v>
      </c>
      <c r="BZ177" s="16">
        <v>46901</v>
      </c>
      <c r="CA177" s="16">
        <v>102342</v>
      </c>
      <c r="CB177" s="16">
        <v>5271</v>
      </c>
      <c r="CC177" s="1">
        <v>284</v>
      </c>
      <c r="CD177" s="16">
        <v>33168</v>
      </c>
      <c r="CE177" s="16">
        <v>37815</v>
      </c>
      <c r="CF177" s="16">
        <v>16702</v>
      </c>
      <c r="CG177" s="16">
        <v>68725</v>
      </c>
      <c r="CH177" s="16">
        <v>8997</v>
      </c>
      <c r="CI177" s="1">
        <v>309</v>
      </c>
      <c r="CJ177" s="1">
        <v>967</v>
      </c>
      <c r="CK177" s="1">
        <v>128</v>
      </c>
      <c r="CL177" s="1">
        <v>379</v>
      </c>
      <c r="CM177" s="1">
        <v>211</v>
      </c>
      <c r="CN177" s="1">
        <v>854</v>
      </c>
      <c r="CO177" s="16">
        <v>1985</v>
      </c>
      <c r="CP177" s="16">
        <v>2765942</v>
      </c>
      <c r="CQ177" s="16">
        <v>681016</v>
      </c>
      <c r="CR177" s="16">
        <v>32662</v>
      </c>
      <c r="CS177" s="16">
        <v>22022</v>
      </c>
      <c r="CT177" s="16">
        <v>907285</v>
      </c>
      <c r="CU177" s="16">
        <v>42652</v>
      </c>
      <c r="CV177" s="16">
        <v>3182</v>
      </c>
      <c r="CW177" s="1">
        <v>443</v>
      </c>
      <c r="CX177" s="16">
        <v>565394</v>
      </c>
      <c r="CY177" s="16">
        <v>5588</v>
      </c>
      <c r="CZ177" s="16">
        <v>4513</v>
      </c>
      <c r="DA177" s="16">
        <v>671425</v>
      </c>
      <c r="DB177" s="18">
        <v>4.82</v>
      </c>
      <c r="DC177" s="1" t="s">
        <v>134</v>
      </c>
    </row>
    <row r="178" spans="1:107" ht="12.75" x14ac:dyDescent="0.2">
      <c r="A178" s="1" t="s">
        <v>477</v>
      </c>
      <c r="B178" s="1" t="s">
        <v>478</v>
      </c>
      <c r="C178" s="1" t="s">
        <v>477</v>
      </c>
      <c r="D178" s="1" t="s">
        <v>511</v>
      </c>
      <c r="E178" s="1" t="s">
        <v>512</v>
      </c>
      <c r="F178" s="1" t="s">
        <v>511</v>
      </c>
      <c r="G178" s="1">
        <v>16</v>
      </c>
      <c r="H178" s="1">
        <v>165</v>
      </c>
      <c r="I178" s="1">
        <v>0</v>
      </c>
      <c r="J178" s="16">
        <v>1733185</v>
      </c>
      <c r="K178" s="17">
        <v>0.94399999999999995</v>
      </c>
      <c r="L178" s="16">
        <v>597067</v>
      </c>
      <c r="M178" s="18">
        <v>1305.77</v>
      </c>
      <c r="N178" s="16">
        <v>1327</v>
      </c>
      <c r="O178" s="17">
        <v>0.83199999999999996</v>
      </c>
      <c r="P178" s="16">
        <v>26923</v>
      </c>
      <c r="Q178" s="16">
        <f t="shared" si="0"/>
        <v>15533829.33731829</v>
      </c>
      <c r="R178" s="19">
        <v>0.29199999999999998</v>
      </c>
      <c r="S178" s="16" t="s">
        <v>2468</v>
      </c>
      <c r="T178" s="19">
        <v>0.24399999999999999</v>
      </c>
      <c r="U178" s="18" t="e">
        <f t="shared" si="1"/>
        <v>#VALUE!</v>
      </c>
      <c r="V178" s="16" t="str">
        <f>IF(N178&gt;'Clustering (Gov City)'!$C$4,'Clustering (Gov City)'!$B$3,IF(N178&gt;'Clustering (Gov City)'!$H$4,'Clustering (Gov City)'!$G$3,IF(N178&gt;'Clustering (Gov City)'!$M$4,'Clustering (Gov City)'!$L$3,'Clustering (Gov City)'!$Q$3)))</f>
        <v>HIGH</v>
      </c>
      <c r="W178" s="16" t="str">
        <f>IF(Q178&gt;'Clustering (Gov City)'!$C$24,'Clustering (Gov City)'!$B$23,IF(Q178&gt;'Clustering (Gov City)'!$H$24,'Clustering (Gov City)'!$G$23,IF(Q178&gt;'Clustering (Gov City)'!$M$24,'Clustering (Gov City)'!$L$23,'Clustering (Gov City)'!$Q$23)))</f>
        <v>SUPER LOW</v>
      </c>
      <c r="X178" s="20">
        <v>0.59540000000000004</v>
      </c>
      <c r="Y178" s="16" t="s">
        <v>151</v>
      </c>
      <c r="Z178" s="16">
        <v>7722</v>
      </c>
      <c r="AA178" s="16">
        <v>1417</v>
      </c>
      <c r="AB178" s="16">
        <v>1400865</v>
      </c>
      <c r="AC178" s="16">
        <v>1221140</v>
      </c>
      <c r="AD178" s="16">
        <v>1705583</v>
      </c>
      <c r="AE178" s="16">
        <v>19906</v>
      </c>
      <c r="AF178" s="16">
        <v>6326</v>
      </c>
      <c r="AG178" s="1">
        <v>351</v>
      </c>
      <c r="AH178" s="1">
        <v>566</v>
      </c>
      <c r="AI178" s="1">
        <v>31</v>
      </c>
      <c r="AJ178" s="1">
        <v>422</v>
      </c>
      <c r="AK178" s="16">
        <v>882578</v>
      </c>
      <c r="AL178" s="16">
        <v>850607</v>
      </c>
      <c r="AM178" s="16">
        <v>752940</v>
      </c>
      <c r="AN178" s="16">
        <v>890952</v>
      </c>
      <c r="AO178" s="16">
        <v>37380</v>
      </c>
      <c r="AP178" s="16">
        <v>51913</v>
      </c>
      <c r="AQ178" s="16">
        <v>140263</v>
      </c>
      <c r="AR178" s="16">
        <v>165172</v>
      </c>
      <c r="AS178" s="16">
        <v>160066</v>
      </c>
      <c r="AT178" s="16">
        <v>115664</v>
      </c>
      <c r="AU178" s="16">
        <v>150806</v>
      </c>
      <c r="AV178" s="16">
        <v>144451</v>
      </c>
      <c r="AW178" s="16">
        <v>123403</v>
      </c>
      <c r="AX178" s="16">
        <v>140159</v>
      </c>
      <c r="AY178" s="16">
        <v>131919</v>
      </c>
      <c r="AZ178" s="16">
        <v>123646</v>
      </c>
      <c r="BA178" s="16">
        <v>99685</v>
      </c>
      <c r="BB178" s="16">
        <v>80884</v>
      </c>
      <c r="BC178" s="16">
        <v>60303</v>
      </c>
      <c r="BD178" s="16">
        <v>41851</v>
      </c>
      <c r="BE178" s="16">
        <v>24115</v>
      </c>
      <c r="BF178" s="16">
        <v>30798</v>
      </c>
      <c r="BG178" s="16">
        <v>30885</v>
      </c>
      <c r="BH178" s="16">
        <v>1639720</v>
      </c>
      <c r="BI178" s="21">
        <v>2</v>
      </c>
      <c r="BJ178" s="21">
        <v>2</v>
      </c>
      <c r="BK178" s="21">
        <v>2</v>
      </c>
      <c r="BL178" s="21">
        <v>2</v>
      </c>
      <c r="BM178" s="21">
        <v>0</v>
      </c>
      <c r="BN178" s="16">
        <v>62042</v>
      </c>
      <c r="BO178" s="16">
        <v>31509</v>
      </c>
      <c r="BP178" s="16">
        <v>198770</v>
      </c>
      <c r="BQ178" s="16">
        <v>94229</v>
      </c>
      <c r="BR178" s="16">
        <v>66984</v>
      </c>
      <c r="BS178" s="16">
        <v>144648</v>
      </c>
      <c r="BT178" s="16">
        <v>362780</v>
      </c>
      <c r="BU178" s="16">
        <v>166074</v>
      </c>
      <c r="BV178" s="16">
        <v>523964</v>
      </c>
      <c r="BW178" s="16">
        <v>284987</v>
      </c>
      <c r="BX178" s="16">
        <v>316940</v>
      </c>
      <c r="BY178" s="16">
        <v>5809</v>
      </c>
      <c r="BZ178" s="16">
        <v>17916</v>
      </c>
      <c r="CA178" s="16">
        <v>50069</v>
      </c>
      <c r="CB178" s="16">
        <v>4121</v>
      </c>
      <c r="CC178" s="1">
        <v>525</v>
      </c>
      <c r="CD178" s="16">
        <v>38012</v>
      </c>
      <c r="CE178" s="16">
        <v>35737</v>
      </c>
      <c r="CF178" s="16">
        <v>18295</v>
      </c>
      <c r="CG178" s="16">
        <v>63351</v>
      </c>
      <c r="CH178" s="1">
        <v>954</v>
      </c>
      <c r="CI178" s="1">
        <v>43</v>
      </c>
      <c r="CJ178" s="1">
        <v>473</v>
      </c>
      <c r="CK178" s="1">
        <v>31</v>
      </c>
      <c r="CL178" s="1">
        <v>235</v>
      </c>
      <c r="CM178" s="1">
        <v>99</v>
      </c>
      <c r="CN178" s="1">
        <v>474</v>
      </c>
      <c r="CO178" s="16">
        <v>1187</v>
      </c>
      <c r="CP178" s="16">
        <v>1574294</v>
      </c>
      <c r="CQ178" s="16">
        <v>467114</v>
      </c>
      <c r="CR178" s="16">
        <v>26319</v>
      </c>
      <c r="CS178" s="16">
        <v>8437</v>
      </c>
      <c r="CT178" s="16">
        <v>463560</v>
      </c>
      <c r="CU178" s="16">
        <v>33398</v>
      </c>
      <c r="CV178" s="1">
        <v>139</v>
      </c>
      <c r="CW178" s="1">
        <v>538</v>
      </c>
      <c r="CX178" s="16">
        <v>257899</v>
      </c>
      <c r="CY178" s="16">
        <v>2448</v>
      </c>
      <c r="CZ178" s="16">
        <v>10230</v>
      </c>
      <c r="DA178" s="16">
        <v>463103</v>
      </c>
      <c r="DB178" s="18">
        <v>10.49</v>
      </c>
      <c r="DC178" s="1" t="s">
        <v>134</v>
      </c>
    </row>
    <row r="179" spans="1:107" ht="12.75" x14ac:dyDescent="0.2">
      <c r="A179" s="1" t="s">
        <v>477</v>
      </c>
      <c r="B179" s="1" t="s">
        <v>478</v>
      </c>
      <c r="C179" s="1" t="s">
        <v>477</v>
      </c>
      <c r="D179" s="1" t="s">
        <v>513</v>
      </c>
      <c r="E179" s="1" t="s">
        <v>514</v>
      </c>
      <c r="F179" s="1" t="s">
        <v>513</v>
      </c>
      <c r="G179" s="1">
        <v>10</v>
      </c>
      <c r="H179" s="1">
        <v>93</v>
      </c>
      <c r="I179" s="1">
        <v>0</v>
      </c>
      <c r="J179" s="16">
        <v>432032</v>
      </c>
      <c r="K179" s="17">
        <v>0.66200000000000003</v>
      </c>
      <c r="L179" s="16">
        <v>156126</v>
      </c>
      <c r="M179" s="18">
        <v>1010</v>
      </c>
      <c r="N179" s="1">
        <v>428</v>
      </c>
      <c r="O179" s="17">
        <v>0.63800000000000001</v>
      </c>
      <c r="P179" s="16">
        <v>6594</v>
      </c>
      <c r="Q179" s="16">
        <f t="shared" si="0"/>
        <v>15262758.314198948</v>
      </c>
      <c r="R179" s="19">
        <v>0.27200000000000002</v>
      </c>
      <c r="S179" s="16" t="s">
        <v>2468</v>
      </c>
      <c r="T179" s="19">
        <v>0.32400000000000001</v>
      </c>
      <c r="U179" s="18" t="e">
        <f t="shared" si="1"/>
        <v>#VALUE!</v>
      </c>
      <c r="V179" s="1" t="str">
        <f>IF(N179&gt;'Clustering (Gov City)'!$C$4,'Clustering (Gov City)'!$B$3,IF(N179&gt;'Clustering (Gov City)'!$H$4,'Clustering (Gov City)'!$G$3,IF(N179&gt;'Clustering (Gov City)'!$M$4,'Clustering (Gov City)'!$L$3,'Clustering (Gov City)'!$Q$3)))</f>
        <v>LOW</v>
      </c>
      <c r="W179" s="1" t="str">
        <f>IF(Q179&gt;'Clustering (Gov City)'!$C$24,'Clustering (Gov City)'!$B$23,IF(Q179&gt;'Clustering (Gov City)'!$H$24,'Clustering (Gov City)'!$G$23,IF(Q179&gt;'Clustering (Gov City)'!$M$24,'Clustering (Gov City)'!$L$23,'Clustering (Gov City)'!$Q$23)))</f>
        <v>SUPER LOW</v>
      </c>
      <c r="X179" s="20">
        <v>0.50270000000000004</v>
      </c>
      <c r="Y179" s="1" t="s">
        <v>151</v>
      </c>
      <c r="Z179" s="1">
        <v>862</v>
      </c>
      <c r="AA179" s="16">
        <v>1344</v>
      </c>
      <c r="AB179" s="16">
        <v>365299</v>
      </c>
      <c r="AC179" s="16">
        <v>329213</v>
      </c>
      <c r="AD179" s="16">
        <v>431664</v>
      </c>
      <c r="AE179" s="1">
        <v>295</v>
      </c>
      <c r="AF179" s="1">
        <v>57</v>
      </c>
      <c r="AG179" s="1">
        <v>0</v>
      </c>
      <c r="AH179" s="1">
        <v>14</v>
      </c>
      <c r="AI179" s="1">
        <v>1</v>
      </c>
      <c r="AJ179" s="1">
        <v>1</v>
      </c>
      <c r="AK179" s="16">
        <v>216486</v>
      </c>
      <c r="AL179" s="16">
        <v>215546</v>
      </c>
      <c r="AM179" s="16">
        <v>164659</v>
      </c>
      <c r="AN179" s="16">
        <v>236291</v>
      </c>
      <c r="AO179" s="16">
        <v>9475</v>
      </c>
      <c r="AP179" s="16">
        <v>21607</v>
      </c>
      <c r="AQ179" s="16">
        <v>27055</v>
      </c>
      <c r="AR179" s="16">
        <v>32202</v>
      </c>
      <c r="AS179" s="16">
        <v>33706</v>
      </c>
      <c r="AT179" s="16">
        <v>31949</v>
      </c>
      <c r="AU179" s="16">
        <v>34617</v>
      </c>
      <c r="AV179" s="16">
        <v>32980</v>
      </c>
      <c r="AW179" s="16">
        <v>28847</v>
      </c>
      <c r="AX179" s="16">
        <v>30227</v>
      </c>
      <c r="AY179" s="16">
        <v>29077</v>
      </c>
      <c r="AZ179" s="16">
        <v>31134</v>
      </c>
      <c r="BA179" s="16">
        <v>29915</v>
      </c>
      <c r="BB179" s="16">
        <v>27374</v>
      </c>
      <c r="BC179" s="16">
        <v>23401</v>
      </c>
      <c r="BD179" s="16">
        <v>16337</v>
      </c>
      <c r="BE179" s="16">
        <v>10473</v>
      </c>
      <c r="BF179" s="16">
        <v>12738</v>
      </c>
      <c r="BG179" s="16">
        <v>6075</v>
      </c>
      <c r="BH179" s="16">
        <v>414009</v>
      </c>
      <c r="BI179" s="21">
        <v>2</v>
      </c>
      <c r="BJ179" s="21">
        <v>1</v>
      </c>
      <c r="BK179" s="21">
        <v>1</v>
      </c>
      <c r="BL179" s="21">
        <v>1</v>
      </c>
      <c r="BM179" s="21">
        <v>0</v>
      </c>
      <c r="BN179" s="16">
        <v>12227</v>
      </c>
      <c r="BO179" s="16">
        <v>6140</v>
      </c>
      <c r="BP179" s="16">
        <v>38912</v>
      </c>
      <c r="BQ179" s="16">
        <v>20309</v>
      </c>
      <c r="BR179" s="16">
        <v>19623</v>
      </c>
      <c r="BS179" s="16">
        <v>33624</v>
      </c>
      <c r="BT179" s="16">
        <v>105778</v>
      </c>
      <c r="BU179" s="16">
        <v>29837</v>
      </c>
      <c r="BV179" s="16">
        <v>168892</v>
      </c>
      <c r="BW179" s="16">
        <v>67586</v>
      </c>
      <c r="BX179" s="16">
        <v>45271</v>
      </c>
      <c r="BY179" s="16">
        <v>1689</v>
      </c>
      <c r="BZ179" s="16">
        <v>2459</v>
      </c>
      <c r="CA179" s="16">
        <v>9875</v>
      </c>
      <c r="CB179" s="1">
        <v>614</v>
      </c>
      <c r="CC179" s="1">
        <v>31</v>
      </c>
      <c r="CD179" s="16">
        <v>5899</v>
      </c>
      <c r="CE179" s="16">
        <v>5713</v>
      </c>
      <c r="CF179" s="16">
        <v>2484</v>
      </c>
      <c r="CG179" s="16">
        <v>10672</v>
      </c>
      <c r="CH179" s="1">
        <v>746</v>
      </c>
      <c r="CI179" s="1">
        <v>20</v>
      </c>
      <c r="CJ179" s="1">
        <v>127</v>
      </c>
      <c r="CK179" s="1">
        <v>24</v>
      </c>
      <c r="CL179" s="1">
        <v>85</v>
      </c>
      <c r="CM179" s="1">
        <v>62</v>
      </c>
      <c r="CN179" s="1">
        <v>177</v>
      </c>
      <c r="CO179" s="1">
        <v>748</v>
      </c>
      <c r="CP179" s="16">
        <v>405275</v>
      </c>
      <c r="CQ179" s="16">
        <v>138710</v>
      </c>
      <c r="CR179" s="16">
        <v>6077</v>
      </c>
      <c r="CS179" s="16">
        <v>1018</v>
      </c>
      <c r="CT179" s="16">
        <v>77335</v>
      </c>
      <c r="CU179" s="16">
        <v>84638</v>
      </c>
      <c r="CV179" s="16">
        <v>3333</v>
      </c>
      <c r="CW179" s="1">
        <v>411</v>
      </c>
      <c r="CX179" s="16">
        <v>26687</v>
      </c>
      <c r="CY179" s="1">
        <v>484</v>
      </c>
      <c r="CZ179" s="16">
        <v>2135</v>
      </c>
      <c r="DA179" s="16">
        <v>91204</v>
      </c>
      <c r="DB179" s="18">
        <v>8.99</v>
      </c>
      <c r="DC179" s="1" t="s">
        <v>134</v>
      </c>
    </row>
    <row r="180" spans="1:107" ht="12.75" x14ac:dyDescent="0.2">
      <c r="A180" s="1" t="s">
        <v>477</v>
      </c>
      <c r="B180" s="1" t="s">
        <v>478</v>
      </c>
      <c r="C180" s="1" t="s">
        <v>477</v>
      </c>
      <c r="D180" s="1" t="s">
        <v>515</v>
      </c>
      <c r="E180" s="1" t="s">
        <v>516</v>
      </c>
      <c r="F180" s="1" t="s">
        <v>515</v>
      </c>
      <c r="G180" s="1">
        <v>6</v>
      </c>
      <c r="H180" s="1">
        <v>0</v>
      </c>
      <c r="I180" s="1">
        <v>68</v>
      </c>
      <c r="J180" s="16">
        <v>1075457</v>
      </c>
      <c r="K180" s="17">
        <v>0.85599999999999998</v>
      </c>
      <c r="L180" s="16">
        <v>344396</v>
      </c>
      <c r="M180" s="1">
        <v>118.5</v>
      </c>
      <c r="N180" s="16">
        <v>9076</v>
      </c>
      <c r="O180" s="17">
        <v>0.96799999999999997</v>
      </c>
      <c r="P180" s="16">
        <v>27002</v>
      </c>
      <c r="Q180" s="16">
        <f t="shared" si="0"/>
        <v>25107465.942385424</v>
      </c>
      <c r="R180" s="19">
        <v>0.318</v>
      </c>
      <c r="S180" s="16" t="s">
        <v>2468</v>
      </c>
      <c r="T180" s="19">
        <v>0.97799999999999998</v>
      </c>
      <c r="U180" s="18" t="e">
        <f t="shared" si="1"/>
        <v>#VALUE!</v>
      </c>
      <c r="V180" s="16" t="str">
        <f>IF(N180&gt;'Clustering (Gov City)'!$C$4,'Clustering (Gov City)'!$B$3,IF(N180&gt;'Clustering (Gov City)'!$H$4,'Clustering (Gov City)'!$G$3,IF(N180&gt;'Clustering (Gov City)'!$M$4,'Clustering (Gov City)'!$L$3,'Clustering (Gov City)'!$Q$3)))</f>
        <v>SUPER HIGH</v>
      </c>
      <c r="W180" s="16" t="str">
        <f>IF(Q180&gt;'Clustering (Gov City)'!$C$24,'Clustering (Gov City)'!$B$23,IF(Q180&gt;'Clustering (Gov City)'!$H$24,'Clustering (Gov City)'!$G$23,IF(Q180&gt;'Clustering (Gov City)'!$M$24,'Clustering (Gov City)'!$L$23,'Clustering (Gov City)'!$Q$23)))</f>
        <v>LOW</v>
      </c>
      <c r="X180" s="20">
        <v>0.84189999999999998</v>
      </c>
      <c r="Y180" s="16" t="s">
        <v>172</v>
      </c>
      <c r="Z180" s="16">
        <v>2909</v>
      </c>
      <c r="AA180" s="16">
        <v>1550</v>
      </c>
      <c r="AB180" s="16">
        <v>926035</v>
      </c>
      <c r="AC180" s="16">
        <v>773282</v>
      </c>
      <c r="AD180" s="16">
        <v>1002568</v>
      </c>
      <c r="AE180" s="16">
        <v>41761</v>
      </c>
      <c r="AF180" s="16">
        <v>21734</v>
      </c>
      <c r="AG180" s="16">
        <v>1109</v>
      </c>
      <c r="AH180" s="16">
        <v>7880</v>
      </c>
      <c r="AI180" s="1">
        <v>382</v>
      </c>
      <c r="AJ180" s="1">
        <v>23</v>
      </c>
      <c r="AK180" s="16">
        <v>543564</v>
      </c>
      <c r="AL180" s="16">
        <v>531893</v>
      </c>
      <c r="AM180" s="16">
        <v>509337</v>
      </c>
      <c r="AN180" s="16">
        <v>507224</v>
      </c>
      <c r="AO180" s="16">
        <v>17794</v>
      </c>
      <c r="AP180" s="16">
        <v>41102</v>
      </c>
      <c r="AQ180" s="16">
        <v>83622</v>
      </c>
      <c r="AR180" s="16">
        <v>97566</v>
      </c>
      <c r="AS180" s="16">
        <v>93909</v>
      </c>
      <c r="AT180" s="16">
        <v>75618</v>
      </c>
      <c r="AU180" s="16">
        <v>89052</v>
      </c>
      <c r="AV180" s="16">
        <v>89592</v>
      </c>
      <c r="AW180" s="16">
        <v>83532</v>
      </c>
      <c r="AX180" s="16">
        <v>88255</v>
      </c>
      <c r="AY180" s="16">
        <v>84433</v>
      </c>
      <c r="AZ180" s="16">
        <v>76985</v>
      </c>
      <c r="BA180" s="16">
        <v>65160</v>
      </c>
      <c r="BB180" s="16">
        <v>50649</v>
      </c>
      <c r="BC180" s="16">
        <v>39333</v>
      </c>
      <c r="BD180" s="16">
        <v>26707</v>
      </c>
      <c r="BE180" s="16">
        <v>14778</v>
      </c>
      <c r="BF180" s="16">
        <v>16266</v>
      </c>
      <c r="BG180" s="16">
        <v>18705</v>
      </c>
      <c r="BH180" s="16">
        <v>1019903</v>
      </c>
      <c r="BI180" s="21">
        <v>2</v>
      </c>
      <c r="BJ180" s="21">
        <v>2</v>
      </c>
      <c r="BK180" s="21">
        <v>2</v>
      </c>
      <c r="BL180" s="21">
        <v>1</v>
      </c>
      <c r="BM180" s="21">
        <v>0</v>
      </c>
      <c r="BN180" s="16">
        <v>37461</v>
      </c>
      <c r="BO180" s="16">
        <v>18743</v>
      </c>
      <c r="BP180" s="16">
        <v>116357</v>
      </c>
      <c r="BQ180" s="16">
        <v>55730</v>
      </c>
      <c r="BR180" s="16">
        <v>45267</v>
      </c>
      <c r="BS180" s="16">
        <v>85796</v>
      </c>
      <c r="BT180" s="16">
        <v>181437</v>
      </c>
      <c r="BU180" s="16">
        <v>121495</v>
      </c>
      <c r="BV180" s="16">
        <v>147539</v>
      </c>
      <c r="BW180" s="16">
        <v>141937</v>
      </c>
      <c r="BX180" s="16">
        <v>346481</v>
      </c>
      <c r="BY180" s="16">
        <v>4267</v>
      </c>
      <c r="BZ180" s="16">
        <v>31252</v>
      </c>
      <c r="CA180" s="16">
        <v>90450</v>
      </c>
      <c r="CB180" s="16">
        <v>9227</v>
      </c>
      <c r="CC180" s="16">
        <v>1372</v>
      </c>
      <c r="CD180" s="16">
        <v>80523</v>
      </c>
      <c r="CE180" s="16">
        <v>57791</v>
      </c>
      <c r="CF180" s="16">
        <v>25660</v>
      </c>
      <c r="CG180" s="16">
        <v>107656</v>
      </c>
      <c r="CH180" s="16">
        <v>1228</v>
      </c>
      <c r="CI180" s="1">
        <v>66</v>
      </c>
      <c r="CJ180" s="16">
        <v>1088</v>
      </c>
      <c r="CK180" s="1">
        <v>59</v>
      </c>
      <c r="CL180" s="1">
        <v>426</v>
      </c>
      <c r="CM180" s="1">
        <v>71</v>
      </c>
      <c r="CN180" s="1">
        <v>901</v>
      </c>
      <c r="CO180" s="1">
        <v>910</v>
      </c>
      <c r="CP180" s="16">
        <v>799078</v>
      </c>
      <c r="CQ180" s="16">
        <v>212265</v>
      </c>
      <c r="CR180" s="16">
        <v>29414</v>
      </c>
      <c r="CS180" s="16">
        <v>9505</v>
      </c>
      <c r="CT180" s="16">
        <v>325405</v>
      </c>
      <c r="CU180" s="1">
        <v>574</v>
      </c>
      <c r="CV180" s="1">
        <v>14</v>
      </c>
      <c r="CW180" s="1">
        <v>383</v>
      </c>
      <c r="CX180" s="16">
        <v>233876</v>
      </c>
      <c r="CY180" s="16">
        <v>2757</v>
      </c>
      <c r="CZ180" s="16">
        <v>10568</v>
      </c>
      <c r="DA180" s="16">
        <v>250696</v>
      </c>
      <c r="DB180" s="18">
        <v>6.68</v>
      </c>
      <c r="DC180" s="1" t="s">
        <v>134</v>
      </c>
    </row>
    <row r="181" spans="1:107" ht="12.75" x14ac:dyDescent="0.2">
      <c r="A181" s="1" t="s">
        <v>477</v>
      </c>
      <c r="B181" s="1" t="s">
        <v>478</v>
      </c>
      <c r="C181" s="1" t="s">
        <v>477</v>
      </c>
      <c r="D181" s="1" t="s">
        <v>517</v>
      </c>
      <c r="E181" s="1" t="s">
        <v>518</v>
      </c>
      <c r="F181" s="1" t="s">
        <v>517</v>
      </c>
      <c r="G181" s="1">
        <v>7</v>
      </c>
      <c r="H181" s="1">
        <v>0</v>
      </c>
      <c r="I181" s="1">
        <v>33</v>
      </c>
      <c r="J181" s="16">
        <v>353455</v>
      </c>
      <c r="K181" s="17">
        <v>0.58399999999999996</v>
      </c>
      <c r="L181" s="16">
        <v>113279</v>
      </c>
      <c r="M181" s="1">
        <v>48.25</v>
      </c>
      <c r="N181" s="16">
        <v>7325</v>
      </c>
      <c r="O181" s="17">
        <v>0.95799999999999996</v>
      </c>
      <c r="P181" s="16">
        <v>7379</v>
      </c>
      <c r="Q181" s="16">
        <f t="shared" si="0"/>
        <v>20876773.563820004</v>
      </c>
      <c r="R181" s="19">
        <v>0.34200000000000003</v>
      </c>
      <c r="S181" s="16" t="s">
        <v>2468</v>
      </c>
      <c r="T181" s="19">
        <v>0.622</v>
      </c>
      <c r="U181" s="18" t="e">
        <f t="shared" si="1"/>
        <v>#VALUE!</v>
      </c>
      <c r="V181" s="16" t="str">
        <f>IF(N181&gt;'Clustering (Gov City)'!$C$4,'Clustering (Gov City)'!$B$3,IF(N181&gt;'Clustering (Gov City)'!$H$4,'Clustering (Gov City)'!$G$3,IF(N181&gt;'Clustering (Gov City)'!$M$4,'Clustering (Gov City)'!$L$3,'Clustering (Gov City)'!$Q$3)))</f>
        <v>HIGH</v>
      </c>
      <c r="W181" s="16" t="str">
        <f>IF(Q181&gt;'Clustering (Gov City)'!$C$24,'Clustering (Gov City)'!$B$23,IF(Q181&gt;'Clustering (Gov City)'!$H$24,'Clustering (Gov City)'!$G$23,IF(Q181&gt;'Clustering (Gov City)'!$M$24,'Clustering (Gov City)'!$L$23,'Clustering (Gov City)'!$Q$23)))</f>
        <v>SUPER LOW</v>
      </c>
      <c r="X181" s="20">
        <v>0.71330000000000005</v>
      </c>
      <c r="Y181" s="16" t="s">
        <v>201</v>
      </c>
      <c r="Z181" s="16">
        <v>1650</v>
      </c>
      <c r="AA181" s="1">
        <v>890</v>
      </c>
      <c r="AB181" s="16">
        <v>323128</v>
      </c>
      <c r="AC181" s="16">
        <v>253313</v>
      </c>
      <c r="AD181" s="16">
        <v>340215</v>
      </c>
      <c r="AE181" s="16">
        <v>7375</v>
      </c>
      <c r="AF181" s="16">
        <v>3230</v>
      </c>
      <c r="AG181" s="1">
        <v>43</v>
      </c>
      <c r="AH181" s="16">
        <v>2581</v>
      </c>
      <c r="AI181" s="1">
        <v>2</v>
      </c>
      <c r="AJ181" s="1">
        <v>9</v>
      </c>
      <c r="AK181" s="16">
        <v>177494</v>
      </c>
      <c r="AL181" s="16">
        <v>175961</v>
      </c>
      <c r="AM181" s="16">
        <v>165071</v>
      </c>
      <c r="AN181" s="16">
        <v>164786</v>
      </c>
      <c r="AO181" s="16">
        <v>7700</v>
      </c>
      <c r="AP181" s="16">
        <v>15898</v>
      </c>
      <c r="AQ181" s="16">
        <v>28622</v>
      </c>
      <c r="AR181" s="16">
        <v>31727</v>
      </c>
      <c r="AS181" s="16">
        <v>30597</v>
      </c>
      <c r="AT181" s="16">
        <v>29669</v>
      </c>
      <c r="AU181" s="16">
        <v>29512</v>
      </c>
      <c r="AV181" s="16">
        <v>28784</v>
      </c>
      <c r="AW181" s="16">
        <v>25989</v>
      </c>
      <c r="AX181" s="16">
        <v>28010</v>
      </c>
      <c r="AY181" s="16">
        <v>25889</v>
      </c>
      <c r="AZ181" s="16">
        <v>22937</v>
      </c>
      <c r="BA181" s="16">
        <v>20681</v>
      </c>
      <c r="BB181" s="16">
        <v>17099</v>
      </c>
      <c r="BC181" s="16">
        <v>13194</v>
      </c>
      <c r="BD181" s="16">
        <v>9341</v>
      </c>
      <c r="BE181" s="16">
        <v>5202</v>
      </c>
      <c r="BF181" s="16">
        <v>6202</v>
      </c>
      <c r="BG181" s="16">
        <v>6272</v>
      </c>
      <c r="BH181" s="16">
        <v>334289</v>
      </c>
      <c r="BI181" s="21">
        <v>2</v>
      </c>
      <c r="BJ181" s="21">
        <v>2</v>
      </c>
      <c r="BK181" s="21">
        <v>2</v>
      </c>
      <c r="BL181" s="21">
        <v>2</v>
      </c>
      <c r="BM181" s="21">
        <v>0</v>
      </c>
      <c r="BN181" s="16">
        <v>12592</v>
      </c>
      <c r="BO181" s="16">
        <v>6240</v>
      </c>
      <c r="BP181" s="16">
        <v>37822</v>
      </c>
      <c r="BQ181" s="16">
        <v>18070</v>
      </c>
      <c r="BR181" s="16">
        <v>18053</v>
      </c>
      <c r="BS181" s="16">
        <v>29752</v>
      </c>
      <c r="BT181" s="16">
        <v>67937</v>
      </c>
      <c r="BU181" s="16">
        <v>35819</v>
      </c>
      <c r="BV181" s="16">
        <v>74105</v>
      </c>
      <c r="BW181" s="16">
        <v>53585</v>
      </c>
      <c r="BX181" s="16">
        <v>92027</v>
      </c>
      <c r="BY181" s="16">
        <v>2782</v>
      </c>
      <c r="BZ181" s="16">
        <v>7432</v>
      </c>
      <c r="CA181" s="16">
        <v>18153</v>
      </c>
      <c r="CB181" s="16">
        <v>1544</v>
      </c>
      <c r="CC181" s="1">
        <v>71</v>
      </c>
      <c r="CD181" s="16">
        <v>18026</v>
      </c>
      <c r="CE181" s="16">
        <v>16827</v>
      </c>
      <c r="CF181" s="16">
        <v>8014</v>
      </c>
      <c r="CG181" s="16">
        <v>30741</v>
      </c>
      <c r="CH181" s="16">
        <v>2081</v>
      </c>
      <c r="CI181" s="1">
        <v>34</v>
      </c>
      <c r="CJ181" s="1">
        <v>169</v>
      </c>
      <c r="CK181" s="1">
        <v>31</v>
      </c>
      <c r="CL181" s="1">
        <v>132</v>
      </c>
      <c r="CM181" s="1">
        <v>65</v>
      </c>
      <c r="CN181" s="1">
        <v>172</v>
      </c>
      <c r="CO181" s="1">
        <v>364</v>
      </c>
      <c r="CP181" s="16">
        <v>276799</v>
      </c>
      <c r="CQ181" s="16">
        <v>81951</v>
      </c>
      <c r="CR181" s="16">
        <v>8988</v>
      </c>
      <c r="CS181" s="16">
        <v>3201</v>
      </c>
      <c r="CT181" s="16">
        <v>97072</v>
      </c>
      <c r="CU181" s="16">
        <v>1881</v>
      </c>
      <c r="CV181" s="1">
        <v>40</v>
      </c>
      <c r="CW181" s="1">
        <v>356</v>
      </c>
      <c r="CX181" s="16">
        <v>72939</v>
      </c>
      <c r="CY181" s="16">
        <v>1166</v>
      </c>
      <c r="CZ181" s="16">
        <v>2998</v>
      </c>
      <c r="DA181" s="16">
        <v>82863</v>
      </c>
      <c r="DB181" s="18">
        <v>7.7</v>
      </c>
      <c r="DC181" s="1" t="s">
        <v>134</v>
      </c>
    </row>
    <row r="182" spans="1:107" ht="12.75" x14ac:dyDescent="0.2">
      <c r="A182" s="1" t="s">
        <v>477</v>
      </c>
      <c r="B182" s="1" t="s">
        <v>478</v>
      </c>
      <c r="C182" s="1" t="s">
        <v>477</v>
      </c>
      <c r="D182" s="1" t="s">
        <v>519</v>
      </c>
      <c r="E182" s="1" t="s">
        <v>520</v>
      </c>
      <c r="F182" s="1" t="s">
        <v>519</v>
      </c>
      <c r="G182" s="1">
        <v>30</v>
      </c>
      <c r="H182" s="1">
        <v>0</v>
      </c>
      <c r="I182" s="1">
        <v>151</v>
      </c>
      <c r="J182" s="16">
        <v>2518260</v>
      </c>
      <c r="K182" s="17">
        <v>0.97799999999999998</v>
      </c>
      <c r="L182" s="16">
        <v>808238</v>
      </c>
      <c r="M182" s="1">
        <v>167.67</v>
      </c>
      <c r="N182" s="16">
        <v>15019</v>
      </c>
      <c r="O182" s="17">
        <v>0.99199999999999999</v>
      </c>
      <c r="P182" s="16">
        <v>161228</v>
      </c>
      <c r="Q182" s="16">
        <f t="shared" si="0"/>
        <v>64023571.831343867</v>
      </c>
      <c r="R182" s="19">
        <v>0.22800000000000001</v>
      </c>
      <c r="S182" s="16" t="s">
        <v>2468</v>
      </c>
      <c r="T182" s="19">
        <v>0.98</v>
      </c>
      <c r="U182" s="18" t="e">
        <f t="shared" si="1"/>
        <v>#VALUE!</v>
      </c>
      <c r="V182" s="1" t="str">
        <f>IF(N182&gt;'Clustering (Gov City)'!$C$4,'Clustering (Gov City)'!$B$3,IF(N182&gt;'Clustering (Gov City)'!$H$4,'Clustering (Gov City)'!$G$3,IF(N182&gt;'Clustering (Gov City)'!$M$4,'Clustering (Gov City)'!$L$3,'Clustering (Gov City)'!$Q$3)))</f>
        <v>SUPER HIGH</v>
      </c>
      <c r="W182" s="1" t="str">
        <f>IF(Q182&gt;'Clustering (Gov City)'!$C$24,'Clustering (Gov City)'!$B$23,IF(Q182&gt;'Clustering (Gov City)'!$H$24,'Clustering (Gov City)'!$G$23,IF(Q182&gt;'Clustering (Gov City)'!$M$24,'Clustering (Gov City)'!$L$23,'Clustering (Gov City)'!$Q$23)))</f>
        <v>HIGH</v>
      </c>
      <c r="X182" s="20">
        <v>0.98309999999999997</v>
      </c>
      <c r="Y182" s="1" t="s">
        <v>244</v>
      </c>
      <c r="Z182" s="1">
        <v>170</v>
      </c>
      <c r="AA182" s="16">
        <v>6320</v>
      </c>
      <c r="AB182" s="16">
        <v>2320855</v>
      </c>
      <c r="AC182" s="16">
        <v>1858080</v>
      </c>
      <c r="AD182" s="16">
        <v>2318873</v>
      </c>
      <c r="AE182" s="16">
        <v>131555</v>
      </c>
      <c r="AF182" s="16">
        <v>54527</v>
      </c>
      <c r="AG182" s="16">
        <v>1645</v>
      </c>
      <c r="AH182" s="16">
        <v>11366</v>
      </c>
      <c r="AI182" s="1">
        <v>166</v>
      </c>
      <c r="AJ182" s="1">
        <v>128</v>
      </c>
      <c r="AK182" s="16">
        <v>1264093</v>
      </c>
      <c r="AL182" s="16">
        <v>1254167</v>
      </c>
      <c r="AM182" s="16">
        <v>1159003</v>
      </c>
      <c r="AN182" s="16">
        <v>1214223</v>
      </c>
      <c r="AO182" s="16">
        <v>50283</v>
      </c>
      <c r="AP182" s="16">
        <v>94751</v>
      </c>
      <c r="AQ182" s="16">
        <v>175410</v>
      </c>
      <c r="AR182" s="16">
        <v>211850</v>
      </c>
      <c r="AS182" s="16">
        <v>211708</v>
      </c>
      <c r="AT182" s="16">
        <v>197921</v>
      </c>
      <c r="AU182" s="16">
        <v>198956</v>
      </c>
      <c r="AV182" s="16">
        <v>199859</v>
      </c>
      <c r="AW182" s="16">
        <v>183666</v>
      </c>
      <c r="AX182" s="16">
        <v>202885</v>
      </c>
      <c r="AY182" s="16">
        <v>201361</v>
      </c>
      <c r="AZ182" s="16">
        <v>182000</v>
      </c>
      <c r="BA182" s="16">
        <v>158174</v>
      </c>
      <c r="BB182" s="16">
        <v>129791</v>
      </c>
      <c r="BC182" s="16">
        <v>101783</v>
      </c>
      <c r="BD182" s="16">
        <v>73325</v>
      </c>
      <c r="BE182" s="16">
        <v>40193</v>
      </c>
      <c r="BF182" s="16">
        <v>49378</v>
      </c>
      <c r="BG182" s="16">
        <v>39856</v>
      </c>
      <c r="BH182" s="16">
        <v>2402780</v>
      </c>
      <c r="BI182" s="21">
        <v>2</v>
      </c>
      <c r="BJ182" s="21">
        <v>2</v>
      </c>
      <c r="BK182" s="21">
        <v>2</v>
      </c>
      <c r="BL182" s="21">
        <v>1</v>
      </c>
      <c r="BM182" s="21">
        <v>0</v>
      </c>
      <c r="BN182" s="16">
        <v>79689</v>
      </c>
      <c r="BO182" s="16">
        <v>40426</v>
      </c>
      <c r="BP182" s="16">
        <v>255411</v>
      </c>
      <c r="BQ182" s="16">
        <v>126246</v>
      </c>
      <c r="BR182" s="16">
        <v>118088</v>
      </c>
      <c r="BS182" s="16">
        <v>202866</v>
      </c>
      <c r="BT182" s="16">
        <v>433726</v>
      </c>
      <c r="BU182" s="16">
        <v>242669</v>
      </c>
      <c r="BV182" s="16">
        <v>293224</v>
      </c>
      <c r="BW182" s="16">
        <v>343499</v>
      </c>
      <c r="BX182" s="16">
        <v>801270</v>
      </c>
      <c r="BY182" s="16">
        <v>22733</v>
      </c>
      <c r="BZ182" s="16">
        <v>92782</v>
      </c>
      <c r="CA182" s="16">
        <v>254658</v>
      </c>
      <c r="CB182" s="16">
        <v>29636</v>
      </c>
      <c r="CC182" s="16">
        <v>4063</v>
      </c>
      <c r="CD182" s="16">
        <v>330645</v>
      </c>
      <c r="CE182" s="16">
        <v>255097</v>
      </c>
      <c r="CF182" s="16">
        <v>125749</v>
      </c>
      <c r="CG182" s="16">
        <v>439353</v>
      </c>
      <c r="CH182" s="16">
        <v>6264</v>
      </c>
      <c r="CI182" s="1">
        <v>273</v>
      </c>
      <c r="CJ182" s="16">
        <v>6004</v>
      </c>
      <c r="CK182" s="1">
        <v>441</v>
      </c>
      <c r="CL182" s="16">
        <v>3331</v>
      </c>
      <c r="CM182" s="1">
        <v>664</v>
      </c>
      <c r="CN182" s="16">
        <v>4917</v>
      </c>
      <c r="CO182" s="16">
        <v>2004</v>
      </c>
      <c r="CP182" s="16">
        <v>1343518</v>
      </c>
      <c r="CQ182" s="16">
        <v>477312</v>
      </c>
      <c r="CR182" s="16">
        <v>76712</v>
      </c>
      <c r="CS182" s="16">
        <v>21619</v>
      </c>
      <c r="CT182" s="16">
        <v>814322</v>
      </c>
      <c r="CU182" s="16">
        <v>1341</v>
      </c>
      <c r="CV182" s="1">
        <v>44</v>
      </c>
      <c r="CW182" s="1">
        <v>819</v>
      </c>
      <c r="CX182" s="16">
        <v>539784</v>
      </c>
      <c r="CY182" s="16">
        <v>8168</v>
      </c>
      <c r="CZ182" s="16">
        <v>36982</v>
      </c>
      <c r="DA182" s="16">
        <v>541157</v>
      </c>
      <c r="DB182" s="18">
        <v>3.99</v>
      </c>
      <c r="DC182" s="1" t="s">
        <v>134</v>
      </c>
    </row>
    <row r="183" spans="1:107" ht="12.75" x14ac:dyDescent="0.2">
      <c r="A183" s="1" t="s">
        <v>477</v>
      </c>
      <c r="B183" s="1" t="s">
        <v>478</v>
      </c>
      <c r="C183" s="1" t="s">
        <v>477</v>
      </c>
      <c r="D183" s="1" t="s">
        <v>521</v>
      </c>
      <c r="E183" s="1" t="s">
        <v>522</v>
      </c>
      <c r="F183" s="1" t="s">
        <v>521</v>
      </c>
      <c r="G183" s="1">
        <v>5</v>
      </c>
      <c r="H183" s="1">
        <v>0</v>
      </c>
      <c r="I183" s="1">
        <v>22</v>
      </c>
      <c r="J183" s="16">
        <v>343497</v>
      </c>
      <c r="K183" s="17">
        <v>0.57399999999999995</v>
      </c>
      <c r="L183" s="16">
        <v>110038</v>
      </c>
      <c r="M183" s="1">
        <v>37.36</v>
      </c>
      <c r="N183" s="16">
        <v>9194</v>
      </c>
      <c r="O183" s="17">
        <v>0.97199999999999998</v>
      </c>
      <c r="P183" s="16">
        <v>14059</v>
      </c>
      <c r="Q183" s="16">
        <f t="shared" si="0"/>
        <v>40929032.859093383</v>
      </c>
      <c r="R183" s="19">
        <v>0.38</v>
      </c>
      <c r="S183" s="16" t="s">
        <v>2468</v>
      </c>
      <c r="T183" s="19">
        <v>0.76600000000000001</v>
      </c>
      <c r="U183" s="18" t="e">
        <f t="shared" si="1"/>
        <v>#VALUE!</v>
      </c>
      <c r="V183" s="16" t="str">
        <f>IF(N183&gt;'Clustering (Gov City)'!$C$4,'Clustering (Gov City)'!$B$3,IF(N183&gt;'Clustering (Gov City)'!$H$4,'Clustering (Gov City)'!$G$3,IF(N183&gt;'Clustering (Gov City)'!$M$4,'Clustering (Gov City)'!$L$3,'Clustering (Gov City)'!$Q$3)))</f>
        <v>SUPER HIGH</v>
      </c>
      <c r="W183" s="16" t="str">
        <f>IF(Q183&gt;'Clustering (Gov City)'!$C$24,'Clustering (Gov City)'!$B$23,IF(Q183&gt;'Clustering (Gov City)'!$H$24,'Clustering (Gov City)'!$G$23,IF(Q183&gt;'Clustering (Gov City)'!$M$24,'Clustering (Gov City)'!$L$23,'Clustering (Gov City)'!$Q$23)))</f>
        <v>LOW</v>
      </c>
      <c r="X183" s="20">
        <v>0.77980000000000005</v>
      </c>
      <c r="Y183" s="16" t="s">
        <v>201</v>
      </c>
      <c r="Z183" s="16">
        <v>1203</v>
      </c>
      <c r="AA183" s="1">
        <v>407</v>
      </c>
      <c r="AB183" s="16">
        <v>295301</v>
      </c>
      <c r="AC183" s="16">
        <v>248113</v>
      </c>
      <c r="AD183" s="16">
        <v>320233</v>
      </c>
      <c r="AE183" s="16">
        <v>14363</v>
      </c>
      <c r="AF183" s="16">
        <v>6574</v>
      </c>
      <c r="AG183" s="1">
        <v>103</v>
      </c>
      <c r="AH183" s="16">
        <v>2162</v>
      </c>
      <c r="AI183" s="1">
        <v>56</v>
      </c>
      <c r="AJ183" s="1">
        <v>6</v>
      </c>
      <c r="AK183" s="16">
        <v>172356</v>
      </c>
      <c r="AL183" s="16">
        <v>171141</v>
      </c>
      <c r="AM183" s="16">
        <v>163069</v>
      </c>
      <c r="AN183" s="16">
        <v>154116</v>
      </c>
      <c r="AO183" s="16">
        <v>9302</v>
      </c>
      <c r="AP183" s="16">
        <v>17010</v>
      </c>
      <c r="AQ183" s="16">
        <v>26861</v>
      </c>
      <c r="AR183" s="16">
        <v>29824</v>
      </c>
      <c r="AS183" s="16">
        <v>29785</v>
      </c>
      <c r="AT183" s="16">
        <v>28609</v>
      </c>
      <c r="AU183" s="16">
        <v>29080</v>
      </c>
      <c r="AV183" s="16">
        <v>27855</v>
      </c>
      <c r="AW183" s="16">
        <v>25451</v>
      </c>
      <c r="AX183" s="16">
        <v>26757</v>
      </c>
      <c r="AY183" s="16">
        <v>26699</v>
      </c>
      <c r="AZ183" s="16">
        <v>23595</v>
      </c>
      <c r="BA183" s="16">
        <v>20145</v>
      </c>
      <c r="BB183" s="16">
        <v>16172</v>
      </c>
      <c r="BC183" s="16">
        <v>13038</v>
      </c>
      <c r="BD183" s="16">
        <v>9426</v>
      </c>
      <c r="BE183" s="16">
        <v>5070</v>
      </c>
      <c r="BF183" s="16">
        <v>5130</v>
      </c>
      <c r="BG183" s="16">
        <v>5859</v>
      </c>
      <c r="BH183" s="16">
        <v>325246</v>
      </c>
      <c r="BI183" s="21">
        <v>2</v>
      </c>
      <c r="BJ183" s="21">
        <v>2</v>
      </c>
      <c r="BK183" s="21">
        <v>2</v>
      </c>
      <c r="BL183" s="21">
        <v>2</v>
      </c>
      <c r="BM183" s="21">
        <v>0</v>
      </c>
      <c r="BN183" s="16">
        <v>11753</v>
      </c>
      <c r="BO183" s="16">
        <v>5728</v>
      </c>
      <c r="BP183" s="16">
        <v>35467</v>
      </c>
      <c r="BQ183" s="16">
        <v>18011</v>
      </c>
      <c r="BR183" s="16">
        <v>17327</v>
      </c>
      <c r="BS183" s="16">
        <v>29283</v>
      </c>
      <c r="BT183" s="16">
        <v>81463</v>
      </c>
      <c r="BU183" s="16">
        <v>36020</v>
      </c>
      <c r="BV183" s="16">
        <v>52568</v>
      </c>
      <c r="BW183" s="16">
        <v>42244</v>
      </c>
      <c r="BX183" s="16">
        <v>96518</v>
      </c>
      <c r="BY183" s="16">
        <v>2645</v>
      </c>
      <c r="BZ183" s="16">
        <v>9305</v>
      </c>
      <c r="CA183" s="16">
        <v>20855</v>
      </c>
      <c r="CB183" s="16">
        <v>1768</v>
      </c>
      <c r="CC183" s="1">
        <v>111</v>
      </c>
      <c r="CD183" s="16">
        <v>25266</v>
      </c>
      <c r="CE183" s="16">
        <v>28043</v>
      </c>
      <c r="CF183" s="16">
        <v>9147</v>
      </c>
      <c r="CG183" s="16">
        <v>43403</v>
      </c>
      <c r="CH183" s="1">
        <v>385</v>
      </c>
      <c r="CI183" s="1">
        <v>53</v>
      </c>
      <c r="CJ183" s="1">
        <v>415</v>
      </c>
      <c r="CK183" s="1">
        <v>61</v>
      </c>
      <c r="CL183" s="1">
        <v>348</v>
      </c>
      <c r="CM183" s="1">
        <v>155</v>
      </c>
      <c r="CN183" s="1">
        <v>435</v>
      </c>
      <c r="CO183" s="1">
        <v>200</v>
      </c>
      <c r="CP183" s="16">
        <v>235586</v>
      </c>
      <c r="CQ183" s="16">
        <v>90279</v>
      </c>
      <c r="CR183" s="16">
        <v>9714</v>
      </c>
      <c r="CS183" s="16">
        <v>2307</v>
      </c>
      <c r="CT183" s="16">
        <v>99241</v>
      </c>
      <c r="CU183" s="1">
        <v>463</v>
      </c>
      <c r="CV183" s="1">
        <v>652</v>
      </c>
      <c r="CW183" s="1">
        <v>75</v>
      </c>
      <c r="CX183" s="16">
        <v>62276</v>
      </c>
      <c r="CY183" s="1">
        <v>996</v>
      </c>
      <c r="CZ183" s="16">
        <v>3120</v>
      </c>
      <c r="DA183" s="16">
        <v>74374</v>
      </c>
      <c r="DB183" s="18">
        <v>9.52</v>
      </c>
      <c r="DC183" s="1" t="s">
        <v>134</v>
      </c>
    </row>
    <row r="184" spans="1:107" ht="12.75" x14ac:dyDescent="0.2">
      <c r="A184" s="1" t="s">
        <v>477</v>
      </c>
      <c r="B184" s="1" t="s">
        <v>478</v>
      </c>
      <c r="C184" s="1" t="s">
        <v>477</v>
      </c>
      <c r="D184" s="1" t="s">
        <v>523</v>
      </c>
      <c r="E184" s="1" t="s">
        <v>524</v>
      </c>
      <c r="F184" s="1" t="s">
        <v>523</v>
      </c>
      <c r="G184" s="1">
        <v>12</v>
      </c>
      <c r="H184" s="1">
        <v>0</v>
      </c>
      <c r="I184" s="1">
        <v>56</v>
      </c>
      <c r="J184" s="16">
        <v>2468251</v>
      </c>
      <c r="K184" s="17">
        <v>0.97599999999999998</v>
      </c>
      <c r="L184" s="16">
        <v>770317</v>
      </c>
      <c r="M184" s="1">
        <v>206.61</v>
      </c>
      <c r="N184" s="16">
        <v>11946</v>
      </c>
      <c r="O184" s="17">
        <v>0.98</v>
      </c>
      <c r="P184" s="16">
        <v>58827</v>
      </c>
      <c r="Q184" s="16">
        <f t="shared" si="0"/>
        <v>23833475.606816325</v>
      </c>
      <c r="R184" s="19">
        <v>0.28799999999999998</v>
      </c>
      <c r="S184" s="16" t="s">
        <v>2468</v>
      </c>
      <c r="T184" s="19">
        <v>0.96799999999999997</v>
      </c>
      <c r="U184" s="18" t="e">
        <f t="shared" si="1"/>
        <v>#VALUE!</v>
      </c>
      <c r="V184" s="16" t="str">
        <f>IF(N184&gt;'Clustering (Gov City)'!$C$4,'Clustering (Gov City)'!$B$3,IF(N184&gt;'Clustering (Gov City)'!$H$4,'Clustering (Gov City)'!$G$3,IF(N184&gt;'Clustering (Gov City)'!$M$4,'Clustering (Gov City)'!$L$3,'Clustering (Gov City)'!$Q$3)))</f>
        <v>SUPER HIGH</v>
      </c>
      <c r="W184" s="16" t="str">
        <f>IF(Q184&gt;'Clustering (Gov City)'!$C$24,'Clustering (Gov City)'!$B$23,IF(Q184&gt;'Clustering (Gov City)'!$H$24,'Clustering (Gov City)'!$G$23,IF(Q184&gt;'Clustering (Gov City)'!$M$24,'Clustering (Gov City)'!$L$23,'Clustering (Gov City)'!$Q$23)))</f>
        <v>LOW</v>
      </c>
      <c r="X184" s="20">
        <v>0.97360000000000002</v>
      </c>
      <c r="Y184" s="16" t="s">
        <v>244</v>
      </c>
      <c r="Z184" s="16">
        <v>13754</v>
      </c>
      <c r="AA184" s="16">
        <v>5452</v>
      </c>
      <c r="AB184" s="16">
        <v>2172079</v>
      </c>
      <c r="AC184" s="16">
        <v>1808953</v>
      </c>
      <c r="AD184" s="16">
        <v>2186309</v>
      </c>
      <c r="AE184" s="16">
        <v>190692</v>
      </c>
      <c r="AF184" s="16">
        <v>64299</v>
      </c>
      <c r="AG184" s="16">
        <v>4123</v>
      </c>
      <c r="AH184" s="16">
        <v>22147</v>
      </c>
      <c r="AI184" s="1">
        <v>127</v>
      </c>
      <c r="AJ184" s="1">
        <v>554</v>
      </c>
      <c r="AK184" s="16">
        <v>1239619</v>
      </c>
      <c r="AL184" s="16">
        <v>1228632</v>
      </c>
      <c r="AM184" s="16">
        <v>1187638</v>
      </c>
      <c r="AN184" s="16">
        <v>1192996</v>
      </c>
      <c r="AO184" s="16">
        <v>23319</v>
      </c>
      <c r="AP184" s="16">
        <v>64298</v>
      </c>
      <c r="AQ184" s="16">
        <v>177929</v>
      </c>
      <c r="AR184" s="16">
        <v>213043</v>
      </c>
      <c r="AS184" s="16">
        <v>209403</v>
      </c>
      <c r="AT184" s="16">
        <v>191243</v>
      </c>
      <c r="AU184" s="16">
        <v>202020</v>
      </c>
      <c r="AV184" s="16">
        <v>210529</v>
      </c>
      <c r="AW184" s="16">
        <v>202721</v>
      </c>
      <c r="AX184" s="16">
        <v>213983</v>
      </c>
      <c r="AY184" s="16">
        <v>197529</v>
      </c>
      <c r="AZ184" s="16">
        <v>174831</v>
      </c>
      <c r="BA184" s="16">
        <v>150034</v>
      </c>
      <c r="BB184" s="16">
        <v>123418</v>
      </c>
      <c r="BC184" s="16">
        <v>93078</v>
      </c>
      <c r="BD184" s="16">
        <v>57489</v>
      </c>
      <c r="BE184" s="16">
        <v>27791</v>
      </c>
      <c r="BF184" s="16">
        <v>23210</v>
      </c>
      <c r="BG184" s="16">
        <v>40774</v>
      </c>
      <c r="BH184" s="16">
        <v>2351303</v>
      </c>
      <c r="BI184" s="21">
        <v>2</v>
      </c>
      <c r="BJ184" s="21">
        <v>2</v>
      </c>
      <c r="BK184" s="21">
        <v>2</v>
      </c>
      <c r="BL184" s="21">
        <v>1</v>
      </c>
      <c r="BM184" s="21">
        <v>0</v>
      </c>
      <c r="BN184" s="16">
        <v>81727</v>
      </c>
      <c r="BO184" s="16">
        <v>40426</v>
      </c>
      <c r="BP184" s="16">
        <v>254203</v>
      </c>
      <c r="BQ184" s="16">
        <v>126330</v>
      </c>
      <c r="BR184" s="16">
        <v>113664</v>
      </c>
      <c r="BS184" s="16">
        <v>201236</v>
      </c>
      <c r="BT184" s="16">
        <v>468473</v>
      </c>
      <c r="BU184" s="16">
        <v>245712</v>
      </c>
      <c r="BV184" s="16">
        <v>196377</v>
      </c>
      <c r="BW184" s="16">
        <v>242249</v>
      </c>
      <c r="BX184" s="16">
        <v>960854</v>
      </c>
      <c r="BY184" s="16">
        <v>13262</v>
      </c>
      <c r="BZ184" s="16">
        <v>86534</v>
      </c>
      <c r="CA184" s="16">
        <v>233869</v>
      </c>
      <c r="CB184" s="16">
        <v>19867</v>
      </c>
      <c r="CC184" s="16">
        <v>1054</v>
      </c>
      <c r="CD184" s="16">
        <v>88205</v>
      </c>
      <c r="CE184" s="16">
        <v>105145</v>
      </c>
      <c r="CF184" s="16">
        <v>38587</v>
      </c>
      <c r="CG184" s="16">
        <v>190321</v>
      </c>
      <c r="CH184" s="16">
        <v>13185</v>
      </c>
      <c r="CI184" s="1">
        <v>438</v>
      </c>
      <c r="CJ184" s="16">
        <v>2474</v>
      </c>
      <c r="CK184" s="1">
        <v>247</v>
      </c>
      <c r="CL184" s="16">
        <v>1136</v>
      </c>
      <c r="CM184" s="1">
        <v>783</v>
      </c>
      <c r="CN184" s="16">
        <v>2392</v>
      </c>
      <c r="CO184" s="16">
        <v>4668</v>
      </c>
      <c r="CP184" s="16">
        <v>2020670</v>
      </c>
      <c r="CQ184" s="16">
        <v>484782</v>
      </c>
      <c r="CR184" s="16">
        <v>69387</v>
      </c>
      <c r="CS184" s="16">
        <v>25062</v>
      </c>
      <c r="CT184" s="16">
        <v>836521</v>
      </c>
      <c r="CU184" s="16">
        <v>4321</v>
      </c>
      <c r="CV184" s="1">
        <v>87</v>
      </c>
      <c r="CW184" s="1">
        <v>871</v>
      </c>
      <c r="CX184" s="16">
        <v>573946</v>
      </c>
      <c r="CY184" s="16">
        <v>8517</v>
      </c>
      <c r="CZ184" s="16">
        <v>21402</v>
      </c>
      <c r="DA184" s="16">
        <v>443355</v>
      </c>
      <c r="DB184" s="18">
        <v>4.38</v>
      </c>
      <c r="DC184" s="1" t="s">
        <v>134</v>
      </c>
    </row>
    <row r="185" spans="1:107" ht="12.75" x14ac:dyDescent="0.2">
      <c r="A185" s="1" t="s">
        <v>477</v>
      </c>
      <c r="B185" s="1" t="s">
        <v>478</v>
      </c>
      <c r="C185" s="1" t="s">
        <v>477</v>
      </c>
      <c r="D185" s="1" t="s">
        <v>525</v>
      </c>
      <c r="E185" s="1" t="s">
        <v>526</v>
      </c>
      <c r="F185" s="1" t="s">
        <v>525</v>
      </c>
      <c r="G185" s="1">
        <v>11</v>
      </c>
      <c r="H185" s="1">
        <v>0</v>
      </c>
      <c r="I185" s="1">
        <v>63</v>
      </c>
      <c r="J185" s="16">
        <v>1886890</v>
      </c>
      <c r="K185" s="17">
        <v>0.95799999999999996</v>
      </c>
      <c r="L185" s="16">
        <v>585173</v>
      </c>
      <c r="M185" s="1">
        <v>200.29</v>
      </c>
      <c r="N185" s="16">
        <v>9421</v>
      </c>
      <c r="O185" s="17">
        <v>0.97599999999999998</v>
      </c>
      <c r="P185" s="16">
        <v>40263</v>
      </c>
      <c r="Q185" s="16">
        <f t="shared" si="0"/>
        <v>21338286.810571894</v>
      </c>
      <c r="R185" s="19">
        <v>0.55600000000000005</v>
      </c>
      <c r="S185" s="16" t="s">
        <v>2468</v>
      </c>
      <c r="T185" s="19">
        <v>0.95399999999999996</v>
      </c>
      <c r="U185" s="18" t="e">
        <f t="shared" si="1"/>
        <v>#VALUE!</v>
      </c>
      <c r="V185" s="16" t="str">
        <f>IF(N185&gt;'Clustering (Gov City)'!$C$4,'Clustering (Gov City)'!$B$3,IF(N185&gt;'Clustering (Gov City)'!$H$4,'Clustering (Gov City)'!$G$3,IF(N185&gt;'Clustering (Gov City)'!$M$4,'Clustering (Gov City)'!$L$3,'Clustering (Gov City)'!$Q$3)))</f>
        <v>SUPER HIGH</v>
      </c>
      <c r="W185" s="16" t="str">
        <f>IF(Q185&gt;'Clustering (Gov City)'!$C$24,'Clustering (Gov City)'!$B$23,IF(Q185&gt;'Clustering (Gov City)'!$H$24,'Clustering (Gov City)'!$G$23,IF(Q185&gt;'Clustering (Gov City)'!$M$24,'Clustering (Gov City)'!$L$23,'Clustering (Gov City)'!$Q$23)))</f>
        <v>SUPER LOW</v>
      </c>
      <c r="X185" s="20">
        <v>0.96160000000000001</v>
      </c>
      <c r="Y185" s="16" t="s">
        <v>244</v>
      </c>
      <c r="Z185" s="16">
        <v>6881</v>
      </c>
      <c r="AA185" s="16">
        <v>6318</v>
      </c>
      <c r="AB185" s="16">
        <v>1713073</v>
      </c>
      <c r="AC185" s="16">
        <v>1370071</v>
      </c>
      <c r="AD185" s="16">
        <v>1756161</v>
      </c>
      <c r="AE185" s="16">
        <v>91124</v>
      </c>
      <c r="AF185" s="16">
        <v>29013</v>
      </c>
      <c r="AG185" s="16">
        <v>3121</v>
      </c>
      <c r="AH185" s="16">
        <v>5367</v>
      </c>
      <c r="AI185" s="16">
        <v>2062</v>
      </c>
      <c r="AJ185" s="1">
        <v>42</v>
      </c>
      <c r="AK185" s="16">
        <v>948840</v>
      </c>
      <c r="AL185" s="16">
        <v>938050</v>
      </c>
      <c r="AM185" s="16">
        <v>899654</v>
      </c>
      <c r="AN185" s="16">
        <v>891726</v>
      </c>
      <c r="AO185" s="16">
        <v>23409</v>
      </c>
      <c r="AP185" s="16">
        <v>72101</v>
      </c>
      <c r="AQ185" s="16">
        <v>138585</v>
      </c>
      <c r="AR185" s="16">
        <v>164513</v>
      </c>
      <c r="AS185" s="16">
        <v>166721</v>
      </c>
      <c r="AT185" s="16">
        <v>150284</v>
      </c>
      <c r="AU185" s="16">
        <v>151044</v>
      </c>
      <c r="AV185" s="16">
        <v>148437</v>
      </c>
      <c r="AW185" s="16">
        <v>140879</v>
      </c>
      <c r="AX185" s="16">
        <v>158743</v>
      </c>
      <c r="AY185" s="16">
        <v>158415</v>
      </c>
      <c r="AZ185" s="16">
        <v>145045</v>
      </c>
      <c r="BA185" s="16">
        <v>120001</v>
      </c>
      <c r="BB185" s="16">
        <v>90854</v>
      </c>
      <c r="BC185" s="16">
        <v>65541</v>
      </c>
      <c r="BD185" s="16">
        <v>42303</v>
      </c>
      <c r="BE185" s="16">
        <v>22810</v>
      </c>
      <c r="BF185" s="16">
        <v>22715</v>
      </c>
      <c r="BG185" s="16">
        <v>30765</v>
      </c>
      <c r="BH185" s="16">
        <v>1794906</v>
      </c>
      <c r="BI185" s="21">
        <v>2</v>
      </c>
      <c r="BJ185" s="21">
        <v>2</v>
      </c>
      <c r="BK185" s="21">
        <v>2</v>
      </c>
      <c r="BL185" s="21">
        <v>1</v>
      </c>
      <c r="BM185" s="21">
        <v>0</v>
      </c>
      <c r="BN185" s="16">
        <v>61973</v>
      </c>
      <c r="BO185" s="16">
        <v>31172</v>
      </c>
      <c r="BP185" s="16">
        <v>197714</v>
      </c>
      <c r="BQ185" s="16">
        <v>100451</v>
      </c>
      <c r="BR185" s="16">
        <v>91526</v>
      </c>
      <c r="BS185" s="16">
        <v>153714</v>
      </c>
      <c r="BT185" s="16">
        <v>400124</v>
      </c>
      <c r="BU185" s="16">
        <v>160483</v>
      </c>
      <c r="BV185" s="16">
        <v>174838</v>
      </c>
      <c r="BW185" s="16">
        <v>218743</v>
      </c>
      <c r="BX185" s="16">
        <v>681703</v>
      </c>
      <c r="BY185" s="16">
        <v>14100</v>
      </c>
      <c r="BZ185" s="16">
        <v>57458</v>
      </c>
      <c r="CA185" s="16">
        <v>162141</v>
      </c>
      <c r="CB185" s="16">
        <v>16024</v>
      </c>
      <c r="CC185" s="16">
        <v>1276</v>
      </c>
      <c r="CD185" s="16">
        <v>105339</v>
      </c>
      <c r="CE185" s="16">
        <v>105784</v>
      </c>
      <c r="CF185" s="16">
        <v>39804</v>
      </c>
      <c r="CG185" s="16">
        <v>194218</v>
      </c>
      <c r="CH185" s="16">
        <v>3275</v>
      </c>
      <c r="CI185" s="1">
        <v>278</v>
      </c>
      <c r="CJ185" s="16">
        <v>3449</v>
      </c>
      <c r="CK185" s="1">
        <v>304</v>
      </c>
      <c r="CL185" s="16">
        <v>1641</v>
      </c>
      <c r="CM185" s="1">
        <v>992</v>
      </c>
      <c r="CN185" s="16">
        <v>3228</v>
      </c>
      <c r="CO185" s="16">
        <v>6134</v>
      </c>
      <c r="CP185" s="16">
        <v>1422444</v>
      </c>
      <c r="CQ185" s="16">
        <v>422600</v>
      </c>
      <c r="CR185" s="16">
        <v>57797</v>
      </c>
      <c r="CS185" s="16">
        <v>19057</v>
      </c>
      <c r="CT185" s="16">
        <v>595589</v>
      </c>
      <c r="CU185" s="16">
        <v>2149</v>
      </c>
      <c r="CV185" s="1">
        <v>39</v>
      </c>
      <c r="CW185" s="1">
        <v>472</v>
      </c>
      <c r="CX185" s="16">
        <v>393354</v>
      </c>
      <c r="CY185" s="16">
        <v>5701</v>
      </c>
      <c r="CZ185" s="16">
        <v>17397</v>
      </c>
      <c r="DA185" s="16">
        <v>372735</v>
      </c>
      <c r="DB185" s="18">
        <v>2.4500000000000002</v>
      </c>
      <c r="DC185" s="1" t="s">
        <v>134</v>
      </c>
    </row>
    <row r="186" spans="1:107" ht="12.75" x14ac:dyDescent="0.2">
      <c r="A186" s="1" t="s">
        <v>477</v>
      </c>
      <c r="B186" s="1" t="s">
        <v>478</v>
      </c>
      <c r="C186" s="1" t="s">
        <v>477</v>
      </c>
      <c r="D186" s="1" t="s">
        <v>527</v>
      </c>
      <c r="E186" s="1" t="s">
        <v>528</v>
      </c>
      <c r="F186" s="1" t="s">
        <v>527</v>
      </c>
      <c r="G186" s="1">
        <v>3</v>
      </c>
      <c r="H186" s="1">
        <v>0</v>
      </c>
      <c r="I186" s="1">
        <v>15</v>
      </c>
      <c r="J186" s="16">
        <v>560512</v>
      </c>
      <c r="K186" s="17">
        <v>0.72199999999999998</v>
      </c>
      <c r="L186" s="16">
        <v>179694</v>
      </c>
      <c r="M186" s="1">
        <v>39.270000000000003</v>
      </c>
      <c r="N186" s="16">
        <v>14273</v>
      </c>
      <c r="O186" s="17">
        <v>0.99</v>
      </c>
      <c r="P186" s="16">
        <v>18880</v>
      </c>
      <c r="Q186" s="16">
        <f t="shared" si="0"/>
        <v>33683489.381137244</v>
      </c>
      <c r="R186" s="19">
        <v>0.33400000000000002</v>
      </c>
      <c r="S186" s="16" t="s">
        <v>2468</v>
      </c>
      <c r="T186" s="19">
        <v>0.85</v>
      </c>
      <c r="U186" s="18" t="e">
        <f t="shared" si="1"/>
        <v>#VALUE!</v>
      </c>
      <c r="V186" s="16" t="str">
        <f>IF(N186&gt;'Clustering (Gov City)'!$C$4,'Clustering (Gov City)'!$B$3,IF(N186&gt;'Clustering (Gov City)'!$H$4,'Clustering (Gov City)'!$G$3,IF(N186&gt;'Clustering (Gov City)'!$M$4,'Clustering (Gov City)'!$L$3,'Clustering (Gov City)'!$Q$3)))</f>
        <v>SUPER HIGH</v>
      </c>
      <c r="W186" s="16" t="str">
        <f>IF(Q186&gt;'Clustering (Gov City)'!$C$24,'Clustering (Gov City)'!$B$23,IF(Q186&gt;'Clustering (Gov City)'!$H$24,'Clustering (Gov City)'!$G$23,IF(Q186&gt;'Clustering (Gov City)'!$M$24,'Clustering (Gov City)'!$L$23,'Clustering (Gov City)'!$Q$23)))</f>
        <v>LOW</v>
      </c>
      <c r="X186" s="20">
        <v>0.8357</v>
      </c>
      <c r="Y186" s="16" t="s">
        <v>172</v>
      </c>
      <c r="Z186" s="16">
        <v>2932</v>
      </c>
      <c r="AA186" s="16">
        <v>1308</v>
      </c>
      <c r="AB186" s="16">
        <v>513227</v>
      </c>
      <c r="AC186" s="16">
        <v>413621</v>
      </c>
      <c r="AD186" s="16">
        <v>528169</v>
      </c>
      <c r="AE186" s="16">
        <v>22664</v>
      </c>
      <c r="AF186" s="16">
        <v>8024</v>
      </c>
      <c r="AG186" s="1">
        <v>571</v>
      </c>
      <c r="AH186" s="1">
        <v>894</v>
      </c>
      <c r="AI186" s="1">
        <v>12</v>
      </c>
      <c r="AJ186" s="1">
        <v>178</v>
      </c>
      <c r="AK186" s="16">
        <v>281898</v>
      </c>
      <c r="AL186" s="16">
        <v>278614</v>
      </c>
      <c r="AM186" s="16">
        <v>256028</v>
      </c>
      <c r="AN186" s="16">
        <v>272503</v>
      </c>
      <c r="AO186" s="16">
        <v>11837</v>
      </c>
      <c r="AP186" s="16">
        <v>20144</v>
      </c>
      <c r="AQ186" s="16">
        <v>37355</v>
      </c>
      <c r="AR186" s="16">
        <v>46779</v>
      </c>
      <c r="AS186" s="16">
        <v>48554</v>
      </c>
      <c r="AT186" s="16">
        <v>46291</v>
      </c>
      <c r="AU186" s="16">
        <v>46865</v>
      </c>
      <c r="AV186" s="16">
        <v>46020</v>
      </c>
      <c r="AW186" s="16">
        <v>40434</v>
      </c>
      <c r="AX186" s="16">
        <v>44077</v>
      </c>
      <c r="AY186" s="16">
        <v>45709</v>
      </c>
      <c r="AZ186" s="16">
        <v>42833</v>
      </c>
      <c r="BA186" s="16">
        <v>36104</v>
      </c>
      <c r="BB186" s="16">
        <v>28319</v>
      </c>
      <c r="BC186" s="16">
        <v>20893</v>
      </c>
      <c r="BD186" s="16">
        <v>14060</v>
      </c>
      <c r="BE186" s="16">
        <v>7700</v>
      </c>
      <c r="BF186" s="16">
        <v>8519</v>
      </c>
      <c r="BG186" s="16">
        <v>8472</v>
      </c>
      <c r="BH186" s="16">
        <v>536086</v>
      </c>
      <c r="BI186" s="21">
        <v>2</v>
      </c>
      <c r="BJ186" s="21">
        <v>2</v>
      </c>
      <c r="BK186" s="21">
        <v>2</v>
      </c>
      <c r="BL186" s="21">
        <v>1</v>
      </c>
      <c r="BM186" s="21">
        <v>0</v>
      </c>
      <c r="BN186" s="16">
        <v>17097</v>
      </c>
      <c r="BO186" s="16">
        <v>8744</v>
      </c>
      <c r="BP186" s="16">
        <v>56890</v>
      </c>
      <c r="BQ186" s="16">
        <v>28938</v>
      </c>
      <c r="BR186" s="16">
        <v>27948</v>
      </c>
      <c r="BS186" s="16">
        <v>47202</v>
      </c>
      <c r="BT186" s="16">
        <v>101725</v>
      </c>
      <c r="BU186" s="16">
        <v>53411</v>
      </c>
      <c r="BV186" s="16">
        <v>68271</v>
      </c>
      <c r="BW186" s="16">
        <v>91034</v>
      </c>
      <c r="BX186" s="16">
        <v>174925</v>
      </c>
      <c r="BY186" s="16">
        <v>6298</v>
      </c>
      <c r="BZ186" s="16">
        <v>19525</v>
      </c>
      <c r="CA186" s="16">
        <v>40289</v>
      </c>
      <c r="CB186" s="16">
        <v>4525</v>
      </c>
      <c r="CC186" s="1">
        <v>509</v>
      </c>
      <c r="CD186" s="16">
        <v>54827</v>
      </c>
      <c r="CE186" s="16">
        <v>57191</v>
      </c>
      <c r="CF186" s="16">
        <v>28914</v>
      </c>
      <c r="CG186" s="16">
        <v>101109</v>
      </c>
      <c r="CH186" s="16">
        <v>1723</v>
      </c>
      <c r="CI186" s="1">
        <v>100</v>
      </c>
      <c r="CJ186" s="16">
        <v>1192</v>
      </c>
      <c r="CK186" s="1">
        <v>101</v>
      </c>
      <c r="CL186" s="1">
        <v>782</v>
      </c>
      <c r="CM186" s="1">
        <v>193</v>
      </c>
      <c r="CN186" s="16">
        <v>1102</v>
      </c>
      <c r="CO186" s="1">
        <v>523</v>
      </c>
      <c r="CP186" s="16">
        <v>312755</v>
      </c>
      <c r="CQ186" s="16">
        <v>124005</v>
      </c>
      <c r="CR186" s="16">
        <v>18480</v>
      </c>
      <c r="CS186" s="16">
        <v>5016</v>
      </c>
      <c r="CT186" s="16">
        <v>170740</v>
      </c>
      <c r="CU186" s="1">
        <v>990</v>
      </c>
      <c r="CV186" s="1">
        <v>19</v>
      </c>
      <c r="CW186" s="1">
        <v>260</v>
      </c>
      <c r="CX186" s="16">
        <v>113495</v>
      </c>
      <c r="CY186" s="16">
        <v>2031</v>
      </c>
      <c r="CZ186" s="16">
        <v>8364</v>
      </c>
      <c r="DA186" s="16">
        <v>117112</v>
      </c>
      <c r="DB186" s="18">
        <v>5.1100000000000003</v>
      </c>
      <c r="DC186" s="1" t="s">
        <v>134</v>
      </c>
    </row>
    <row r="187" spans="1:107" ht="12.75" x14ac:dyDescent="0.2">
      <c r="A187" s="1" t="s">
        <v>477</v>
      </c>
      <c r="B187" s="1" t="s">
        <v>478</v>
      </c>
      <c r="C187" s="1" t="s">
        <v>477</v>
      </c>
      <c r="D187" s="1" t="s">
        <v>529</v>
      </c>
      <c r="E187" s="1" t="s">
        <v>530</v>
      </c>
      <c r="F187" s="1" t="s">
        <v>529</v>
      </c>
      <c r="G187" s="1">
        <v>10</v>
      </c>
      <c r="H187" s="1">
        <v>0</v>
      </c>
      <c r="I187" s="1">
        <v>69</v>
      </c>
      <c r="J187" s="16">
        <v>731048</v>
      </c>
      <c r="K187" s="17">
        <v>0.77400000000000002</v>
      </c>
      <c r="L187" s="16">
        <v>239571</v>
      </c>
      <c r="M187" s="1">
        <v>171.61</v>
      </c>
      <c r="N187" s="16">
        <v>4260</v>
      </c>
      <c r="O187" s="17">
        <v>0.92200000000000004</v>
      </c>
      <c r="P187" s="16">
        <v>13225</v>
      </c>
      <c r="Q187" s="16">
        <f t="shared" si="0"/>
        <v>18090467.383810639</v>
      </c>
      <c r="R187" s="19">
        <v>0.17</v>
      </c>
      <c r="S187" s="16" t="s">
        <v>2468</v>
      </c>
      <c r="T187" s="19">
        <v>0.50600000000000001</v>
      </c>
      <c r="U187" s="18" t="e">
        <f t="shared" si="1"/>
        <v>#VALUE!</v>
      </c>
      <c r="V187" s="16" t="str">
        <f>IF(N187&gt;'Clustering (Gov City)'!$C$4,'Clustering (Gov City)'!$B$3,IF(N187&gt;'Clustering (Gov City)'!$H$4,'Clustering (Gov City)'!$G$3,IF(N187&gt;'Clustering (Gov City)'!$M$4,'Clustering (Gov City)'!$L$3,'Clustering (Gov City)'!$Q$3)))</f>
        <v>HIGH</v>
      </c>
      <c r="W187" s="16" t="str">
        <f>IF(Q187&gt;'Clustering (Gov City)'!$C$24,'Clustering (Gov City)'!$B$23,IF(Q187&gt;'Clustering (Gov City)'!$H$24,'Clustering (Gov City)'!$G$23,IF(Q187&gt;'Clustering (Gov City)'!$M$24,'Clustering (Gov City)'!$L$23,'Clustering (Gov City)'!$Q$23)))</f>
        <v>SUPER LOW</v>
      </c>
      <c r="X187" s="20">
        <v>0.69779999999999998</v>
      </c>
      <c r="Y187" s="16" t="s">
        <v>201</v>
      </c>
      <c r="Z187" s="16">
        <v>2174</v>
      </c>
      <c r="AA187" s="16">
        <v>1907</v>
      </c>
      <c r="AB187" s="16">
        <v>680606</v>
      </c>
      <c r="AC187" s="16">
        <v>531125</v>
      </c>
      <c r="AD187" s="16">
        <v>720479</v>
      </c>
      <c r="AE187" s="16">
        <v>7833</v>
      </c>
      <c r="AF187" s="16">
        <v>1859</v>
      </c>
      <c r="AG187" s="1">
        <v>18</v>
      </c>
      <c r="AH187" s="1">
        <v>734</v>
      </c>
      <c r="AI187" s="1">
        <v>119</v>
      </c>
      <c r="AJ187" s="1">
        <v>6</v>
      </c>
      <c r="AK187" s="16">
        <v>371588</v>
      </c>
      <c r="AL187" s="16">
        <v>359460</v>
      </c>
      <c r="AM187" s="16">
        <v>331333</v>
      </c>
      <c r="AN187" s="16">
        <v>349672</v>
      </c>
      <c r="AO187" s="16">
        <v>17831</v>
      </c>
      <c r="AP187" s="16">
        <v>32212</v>
      </c>
      <c r="AQ187" s="16">
        <v>55134</v>
      </c>
      <c r="AR187" s="16">
        <v>62947</v>
      </c>
      <c r="AS187" s="16">
        <v>63663</v>
      </c>
      <c r="AT187" s="16">
        <v>62195</v>
      </c>
      <c r="AU187" s="16">
        <v>61887</v>
      </c>
      <c r="AV187" s="16">
        <v>59613</v>
      </c>
      <c r="AW187" s="16">
        <v>53354</v>
      </c>
      <c r="AX187" s="16">
        <v>57422</v>
      </c>
      <c r="AY187" s="16">
        <v>52910</v>
      </c>
      <c r="AZ187" s="16">
        <v>49519</v>
      </c>
      <c r="BA187" s="16">
        <v>42195</v>
      </c>
      <c r="BB187" s="16">
        <v>35835</v>
      </c>
      <c r="BC187" s="16">
        <v>27732</v>
      </c>
      <c r="BD187" s="16">
        <v>20093</v>
      </c>
      <c r="BE187" s="16">
        <v>12095</v>
      </c>
      <c r="BF187" s="16">
        <v>14454</v>
      </c>
      <c r="BG187" s="16">
        <v>12188</v>
      </c>
      <c r="BH187" s="16">
        <v>693666</v>
      </c>
      <c r="BI187" s="21">
        <v>2</v>
      </c>
      <c r="BJ187" s="21">
        <v>2</v>
      </c>
      <c r="BK187" s="21">
        <v>2</v>
      </c>
      <c r="BL187" s="21">
        <v>2</v>
      </c>
      <c r="BM187" s="21">
        <v>0</v>
      </c>
      <c r="BN187" s="16">
        <v>24088</v>
      </c>
      <c r="BO187" s="16">
        <v>12081</v>
      </c>
      <c r="BP187" s="16">
        <v>75756</v>
      </c>
      <c r="BQ187" s="16">
        <v>38169</v>
      </c>
      <c r="BR187" s="16">
        <v>36126</v>
      </c>
      <c r="BS187" s="16">
        <v>64282</v>
      </c>
      <c r="BT187" s="16">
        <v>116637</v>
      </c>
      <c r="BU187" s="16">
        <v>71115</v>
      </c>
      <c r="BV187" s="16">
        <v>206865</v>
      </c>
      <c r="BW187" s="16">
        <v>119054</v>
      </c>
      <c r="BX187" s="16">
        <v>163226</v>
      </c>
      <c r="BY187" s="16">
        <v>3929</v>
      </c>
      <c r="BZ187" s="16">
        <v>10518</v>
      </c>
      <c r="CA187" s="16">
        <v>36705</v>
      </c>
      <c r="CB187" s="16">
        <v>2840</v>
      </c>
      <c r="CC187" s="1">
        <v>159</v>
      </c>
      <c r="CD187" s="16">
        <v>33612</v>
      </c>
      <c r="CE187" s="16">
        <v>31402</v>
      </c>
      <c r="CF187" s="16">
        <v>13813</v>
      </c>
      <c r="CG187" s="16">
        <v>53911</v>
      </c>
      <c r="CH187" s="1">
        <v>489</v>
      </c>
      <c r="CI187" s="1">
        <v>66</v>
      </c>
      <c r="CJ187" s="1">
        <v>382</v>
      </c>
      <c r="CK187" s="1">
        <v>73</v>
      </c>
      <c r="CL187" s="1">
        <v>265</v>
      </c>
      <c r="CM187" s="1">
        <v>192</v>
      </c>
      <c r="CN187" s="1">
        <v>364</v>
      </c>
      <c r="CO187" s="16">
        <v>1832</v>
      </c>
      <c r="CP187" s="16">
        <v>594647</v>
      </c>
      <c r="CQ187" s="16">
        <v>136966</v>
      </c>
      <c r="CR187" s="16">
        <v>15619</v>
      </c>
      <c r="CS187" s="16">
        <v>4379</v>
      </c>
      <c r="CT187" s="16">
        <v>232400</v>
      </c>
      <c r="CU187" s="16">
        <v>2223</v>
      </c>
      <c r="CV187" s="1">
        <v>29</v>
      </c>
      <c r="CW187" s="1">
        <v>667</v>
      </c>
      <c r="CX187" s="16">
        <v>155798</v>
      </c>
      <c r="CY187" s="16">
        <v>1772</v>
      </c>
      <c r="CZ187" s="16">
        <v>6320</v>
      </c>
      <c r="DA187" s="16">
        <v>174875</v>
      </c>
      <c r="DB187" s="18">
        <v>12.97</v>
      </c>
      <c r="DC187" s="1" t="s">
        <v>134</v>
      </c>
    </row>
    <row r="188" spans="1:107" ht="12.75" x14ac:dyDescent="0.2">
      <c r="A188" s="1" t="s">
        <v>477</v>
      </c>
      <c r="B188" s="1" t="s">
        <v>478</v>
      </c>
      <c r="C188" s="1" t="s">
        <v>477</v>
      </c>
      <c r="D188" s="1" t="s">
        <v>531</v>
      </c>
      <c r="E188" s="1" t="s">
        <v>532</v>
      </c>
      <c r="F188" s="1" t="s">
        <v>531</v>
      </c>
      <c r="G188" s="1">
        <v>4</v>
      </c>
      <c r="H188" s="1">
        <v>16</v>
      </c>
      <c r="I188" s="1">
        <v>9</v>
      </c>
      <c r="J188" s="16">
        <v>205579</v>
      </c>
      <c r="K188" s="17">
        <v>0.35399999999999998</v>
      </c>
      <c r="L188" s="16">
        <v>71356</v>
      </c>
      <c r="M188" s="1">
        <v>113.49</v>
      </c>
      <c r="N188" s="16">
        <v>1811</v>
      </c>
      <c r="O188" s="17">
        <v>0.86799999999999999</v>
      </c>
      <c r="P188" s="16">
        <v>2778</v>
      </c>
      <c r="Q188" s="16">
        <f t="shared" si="0"/>
        <v>13513053.376074405</v>
      </c>
      <c r="R188" s="19">
        <v>0.38600000000000001</v>
      </c>
      <c r="S188" s="16" t="s">
        <v>2468</v>
      </c>
      <c r="T188" s="19">
        <v>0.56599999999999995</v>
      </c>
      <c r="U188" s="18" t="e">
        <f t="shared" si="1"/>
        <v>#VALUE!</v>
      </c>
      <c r="V188" s="1" t="str">
        <f>IF(N188&gt;'Clustering (Gov City)'!$C$4,'Clustering (Gov City)'!$B$3,IF(N188&gt;'Clustering (Gov City)'!$H$4,'Clustering (Gov City)'!$G$3,IF(N188&gt;'Clustering (Gov City)'!$M$4,'Clustering (Gov City)'!$L$3,'Clustering (Gov City)'!$Q$3)))</f>
        <v>HIGH</v>
      </c>
      <c r="W188" s="1" t="str">
        <f>IF(Q188&gt;'Clustering (Gov City)'!$C$24,'Clustering (Gov City)'!$B$23,IF(Q188&gt;'Clustering (Gov City)'!$H$24,'Clustering (Gov City)'!$G$23,IF(Q188&gt;'Clustering (Gov City)'!$M$24,'Clustering (Gov City)'!$L$23,'Clustering (Gov City)'!$Q$23)))</f>
        <v>SUPER LOW</v>
      </c>
      <c r="X188" s="20">
        <v>0.60360000000000003</v>
      </c>
      <c r="Y188" s="1" t="s">
        <v>151</v>
      </c>
      <c r="Z188" s="1">
        <v>594</v>
      </c>
      <c r="AA188" s="1">
        <v>482</v>
      </c>
      <c r="AB188" s="16">
        <v>199018</v>
      </c>
      <c r="AC188" s="16">
        <v>153581</v>
      </c>
      <c r="AD188" s="16">
        <v>203630</v>
      </c>
      <c r="AE188" s="16">
        <v>1502</v>
      </c>
      <c r="AF188" s="1">
        <v>287</v>
      </c>
      <c r="AG188" s="1">
        <v>21</v>
      </c>
      <c r="AH188" s="1">
        <v>21</v>
      </c>
      <c r="AI188" s="1">
        <v>97</v>
      </c>
      <c r="AJ188" s="1">
        <v>21</v>
      </c>
      <c r="AK188" s="16">
        <v>103295</v>
      </c>
      <c r="AL188" s="16">
        <v>102284</v>
      </c>
      <c r="AM188" s="16">
        <v>86786</v>
      </c>
      <c r="AN188" s="16">
        <v>99902</v>
      </c>
      <c r="AO188" s="16">
        <v>7503</v>
      </c>
      <c r="AP188" s="16">
        <v>11388</v>
      </c>
      <c r="AQ188" s="16">
        <v>14820</v>
      </c>
      <c r="AR188" s="16">
        <v>16120</v>
      </c>
      <c r="AS188" s="16">
        <v>16396</v>
      </c>
      <c r="AT188" s="16">
        <v>16624</v>
      </c>
      <c r="AU188" s="16">
        <v>17549</v>
      </c>
      <c r="AV188" s="16">
        <v>16968</v>
      </c>
      <c r="AW188" s="16">
        <v>14647</v>
      </c>
      <c r="AX188" s="16">
        <v>15576</v>
      </c>
      <c r="AY188" s="16">
        <v>13948</v>
      </c>
      <c r="AZ188" s="16">
        <v>13040</v>
      </c>
      <c r="BA188" s="16">
        <v>12541</v>
      </c>
      <c r="BB188" s="16">
        <v>11688</v>
      </c>
      <c r="BC188" s="16">
        <v>9629</v>
      </c>
      <c r="BD188" s="16">
        <v>6910</v>
      </c>
      <c r="BE188" s="16">
        <v>4074</v>
      </c>
      <c r="BF188" s="16">
        <v>5049</v>
      </c>
      <c r="BG188" s="16">
        <v>3104</v>
      </c>
      <c r="BH188" s="16">
        <v>195456</v>
      </c>
      <c r="BI188" s="21">
        <v>2</v>
      </c>
      <c r="BJ188" s="21">
        <v>2</v>
      </c>
      <c r="BK188" s="21">
        <v>2</v>
      </c>
      <c r="BL188" s="21">
        <v>2</v>
      </c>
      <c r="BM188" s="21">
        <v>0</v>
      </c>
      <c r="BN188" s="16">
        <v>6298</v>
      </c>
      <c r="BO188" s="16">
        <v>3076</v>
      </c>
      <c r="BP188" s="16">
        <v>19446</v>
      </c>
      <c r="BQ188" s="16">
        <v>9791</v>
      </c>
      <c r="BR188" s="16">
        <v>9749</v>
      </c>
      <c r="BS188" s="16">
        <v>17620</v>
      </c>
      <c r="BT188" s="16">
        <v>32515</v>
      </c>
      <c r="BU188" s="16">
        <v>19390</v>
      </c>
      <c r="BV188" s="16">
        <v>64626</v>
      </c>
      <c r="BW188" s="16">
        <v>36695</v>
      </c>
      <c r="BX188" s="16">
        <v>41287</v>
      </c>
      <c r="BY188" s="1">
        <v>795</v>
      </c>
      <c r="BZ188" s="16">
        <v>1969</v>
      </c>
      <c r="CA188" s="16">
        <v>7810</v>
      </c>
      <c r="CB188" s="1">
        <v>480</v>
      </c>
      <c r="CC188" s="1">
        <v>12</v>
      </c>
      <c r="CD188" s="16">
        <v>14750</v>
      </c>
      <c r="CE188" s="16">
        <v>16050</v>
      </c>
      <c r="CF188" s="16">
        <v>6865</v>
      </c>
      <c r="CG188" s="16">
        <v>28132</v>
      </c>
      <c r="CH188" s="1">
        <v>411</v>
      </c>
      <c r="CI188" s="1">
        <v>12</v>
      </c>
      <c r="CJ188" s="1">
        <v>145</v>
      </c>
      <c r="CK188" s="1">
        <v>3</v>
      </c>
      <c r="CL188" s="1">
        <v>43</v>
      </c>
      <c r="CM188" s="1">
        <v>20</v>
      </c>
      <c r="CN188" s="1">
        <v>89</v>
      </c>
      <c r="CO188" s="1">
        <v>40</v>
      </c>
      <c r="CP188" s="16">
        <v>139019</v>
      </c>
      <c r="CQ188" s="16">
        <v>36769</v>
      </c>
      <c r="CR188" s="16">
        <v>5060</v>
      </c>
      <c r="CS188" s="1">
        <v>944</v>
      </c>
      <c r="CT188" s="16">
        <v>59981</v>
      </c>
      <c r="CU188" s="16">
        <v>10863</v>
      </c>
      <c r="CV188" s="1">
        <v>43</v>
      </c>
      <c r="CW188" s="1">
        <v>28</v>
      </c>
      <c r="CX188" s="16">
        <v>40962</v>
      </c>
      <c r="CY188" s="1">
        <v>390</v>
      </c>
      <c r="CZ188" s="16">
        <v>1815</v>
      </c>
      <c r="DA188" s="16">
        <v>48724</v>
      </c>
      <c r="DB188" s="18">
        <v>6.09</v>
      </c>
      <c r="DC188" s="1" t="s">
        <v>134</v>
      </c>
    </row>
    <row r="189" spans="1:107" ht="12.75" x14ac:dyDescent="0.2">
      <c r="A189" s="1" t="s">
        <v>533</v>
      </c>
      <c r="B189" s="1" t="s">
        <v>534</v>
      </c>
      <c r="C189" s="1" t="s">
        <v>533</v>
      </c>
      <c r="D189" s="1" t="s">
        <v>535</v>
      </c>
      <c r="E189" s="1" t="s">
        <v>536</v>
      </c>
      <c r="F189" s="1" t="s">
        <v>535</v>
      </c>
      <c r="G189" s="1">
        <v>24</v>
      </c>
      <c r="H189" s="1">
        <v>269</v>
      </c>
      <c r="I189" s="1">
        <v>15</v>
      </c>
      <c r="J189" s="16">
        <v>1977638</v>
      </c>
      <c r="K189" s="17">
        <v>0.96399999999999997</v>
      </c>
      <c r="L189" s="16">
        <v>643445</v>
      </c>
      <c r="M189" s="18">
        <v>2124.4699999999998</v>
      </c>
      <c r="N189" s="1">
        <v>931</v>
      </c>
      <c r="O189" s="17">
        <v>0.76</v>
      </c>
      <c r="P189" s="16">
        <v>92820</v>
      </c>
      <c r="Q189" s="16">
        <f t="shared" si="0"/>
        <v>46934777.750023007</v>
      </c>
      <c r="R189" s="19">
        <v>0.39</v>
      </c>
      <c r="S189" s="16" t="s">
        <v>2468</v>
      </c>
      <c r="T189" s="19">
        <v>0.57799999999999996</v>
      </c>
      <c r="U189" s="18" t="e">
        <f t="shared" si="1"/>
        <v>#VALUE!</v>
      </c>
      <c r="V189" s="16" t="str">
        <f>IF(N189&gt;'Clustering (Gov City)'!$C$4,'Clustering (Gov City)'!$B$3,IF(N189&gt;'Clustering (Gov City)'!$H$4,'Clustering (Gov City)'!$G$3,IF(N189&gt;'Clustering (Gov City)'!$M$4,'Clustering (Gov City)'!$L$3,'Clustering (Gov City)'!$Q$3)))</f>
        <v>LOW</v>
      </c>
      <c r="W189" s="16" t="str">
        <f>IF(Q189&gt;'Clustering (Gov City)'!$C$24,'Clustering (Gov City)'!$B$23,IF(Q189&gt;'Clustering (Gov City)'!$H$24,'Clustering (Gov City)'!$G$23,IF(Q189&gt;'Clustering (Gov City)'!$M$24,'Clustering (Gov City)'!$L$23,'Clustering (Gov City)'!$Q$23)))</f>
        <v>LOW</v>
      </c>
      <c r="X189" s="20">
        <v>0.72909999999999997</v>
      </c>
      <c r="Y189" s="16" t="s">
        <v>201</v>
      </c>
      <c r="Z189" s="16">
        <v>4576</v>
      </c>
      <c r="AA189" s="16">
        <v>1723</v>
      </c>
      <c r="AB189" s="16">
        <v>1571605</v>
      </c>
      <c r="AC189" s="16">
        <v>1485178</v>
      </c>
      <c r="AD189" s="16">
        <v>1951313</v>
      </c>
      <c r="AE189" s="16">
        <v>15685</v>
      </c>
      <c r="AF189" s="16">
        <v>7510</v>
      </c>
      <c r="AG189" s="1">
        <v>95</v>
      </c>
      <c r="AH189" s="16">
        <v>1908</v>
      </c>
      <c r="AI189" s="1">
        <v>27</v>
      </c>
      <c r="AJ189" s="16">
        <v>1100</v>
      </c>
      <c r="AK189" s="16">
        <v>1000524</v>
      </c>
      <c r="AL189" s="16">
        <v>977114</v>
      </c>
      <c r="AM189" s="16">
        <v>842506</v>
      </c>
      <c r="AN189" s="16">
        <v>1016444</v>
      </c>
      <c r="AO189" s="16">
        <v>43008</v>
      </c>
      <c r="AP189" s="16">
        <v>75680</v>
      </c>
      <c r="AQ189" s="16">
        <v>130813</v>
      </c>
      <c r="AR189" s="16">
        <v>159457</v>
      </c>
      <c r="AS189" s="16">
        <v>157591</v>
      </c>
      <c r="AT189" s="16">
        <v>141575</v>
      </c>
      <c r="AU189" s="16">
        <v>161401</v>
      </c>
      <c r="AV189" s="16">
        <v>157897</v>
      </c>
      <c r="AW189" s="16">
        <v>147856</v>
      </c>
      <c r="AX189" s="16">
        <v>158247</v>
      </c>
      <c r="AY189" s="16">
        <v>140513</v>
      </c>
      <c r="AZ189" s="16">
        <v>136336</v>
      </c>
      <c r="BA189" s="16">
        <v>125752</v>
      </c>
      <c r="BB189" s="16">
        <v>116616</v>
      </c>
      <c r="BC189" s="16">
        <v>92220</v>
      </c>
      <c r="BD189" s="16">
        <v>65509</v>
      </c>
      <c r="BE189" s="16">
        <v>41098</v>
      </c>
      <c r="BF189" s="16">
        <v>44757</v>
      </c>
      <c r="BG189" s="16">
        <v>29496</v>
      </c>
      <c r="BH189" s="16">
        <v>1890014</v>
      </c>
      <c r="BI189" s="21">
        <v>2</v>
      </c>
      <c r="BJ189" s="21">
        <v>2</v>
      </c>
      <c r="BK189" s="21">
        <v>2</v>
      </c>
      <c r="BL189" s="21">
        <v>1</v>
      </c>
      <c r="BM189" s="21">
        <v>0</v>
      </c>
      <c r="BN189" s="16">
        <v>58688</v>
      </c>
      <c r="BO189" s="16">
        <v>30253</v>
      </c>
      <c r="BP189" s="16">
        <v>191168</v>
      </c>
      <c r="BQ189" s="16">
        <v>94102</v>
      </c>
      <c r="BR189" s="16">
        <v>88245</v>
      </c>
      <c r="BS189" s="16">
        <v>151177</v>
      </c>
      <c r="BT189" s="16">
        <v>444174</v>
      </c>
      <c r="BU189" s="16">
        <v>173268</v>
      </c>
      <c r="BV189" s="16">
        <v>666322</v>
      </c>
      <c r="BW189" s="16">
        <v>330968</v>
      </c>
      <c r="BX189" s="16">
        <v>295848</v>
      </c>
      <c r="BY189" s="16">
        <v>4410</v>
      </c>
      <c r="BZ189" s="16">
        <v>17189</v>
      </c>
      <c r="CA189" s="16">
        <v>43704</v>
      </c>
      <c r="CB189" s="16">
        <v>1691</v>
      </c>
      <c r="CC189" s="1">
        <v>64</v>
      </c>
      <c r="CD189" s="16">
        <v>25183</v>
      </c>
      <c r="CE189" s="16">
        <v>24092</v>
      </c>
      <c r="CF189" s="16">
        <v>8739</v>
      </c>
      <c r="CG189" s="16">
        <v>40488</v>
      </c>
      <c r="CH189" s="1">
        <v>386</v>
      </c>
      <c r="CI189" s="1">
        <v>95</v>
      </c>
      <c r="CJ189" s="1">
        <v>421</v>
      </c>
      <c r="CK189" s="1">
        <v>106</v>
      </c>
      <c r="CL189" s="1">
        <v>125</v>
      </c>
      <c r="CM189" s="1">
        <v>156</v>
      </c>
      <c r="CN189" s="1">
        <v>476</v>
      </c>
      <c r="CO189" s="16">
        <v>2399</v>
      </c>
      <c r="CP189" s="16">
        <v>1874972</v>
      </c>
      <c r="CQ189" s="16">
        <v>534451</v>
      </c>
      <c r="CR189" s="16">
        <v>21069</v>
      </c>
      <c r="CS189" s="16">
        <v>13740</v>
      </c>
      <c r="CT189" s="16">
        <v>484713</v>
      </c>
      <c r="CU189" s="16">
        <v>360812</v>
      </c>
      <c r="CV189" s="16">
        <v>9338</v>
      </c>
      <c r="CW189" s="1">
        <v>184</v>
      </c>
      <c r="CX189" s="16">
        <v>254947</v>
      </c>
      <c r="CY189" s="16">
        <v>2995</v>
      </c>
      <c r="CZ189" s="16">
        <v>7510</v>
      </c>
      <c r="DA189" s="16">
        <v>287879</v>
      </c>
      <c r="DB189" s="18">
        <v>11.46</v>
      </c>
      <c r="DC189" s="1" t="s">
        <v>134</v>
      </c>
    </row>
    <row r="190" spans="1:107" ht="12.75" x14ac:dyDescent="0.2">
      <c r="A190" s="1" t="s">
        <v>533</v>
      </c>
      <c r="B190" s="1" t="s">
        <v>534</v>
      </c>
      <c r="C190" s="1" t="s">
        <v>533</v>
      </c>
      <c r="D190" s="1" t="s">
        <v>537</v>
      </c>
      <c r="E190" s="1" t="s">
        <v>538</v>
      </c>
      <c r="F190" s="1" t="s">
        <v>537</v>
      </c>
      <c r="G190" s="1">
        <v>27</v>
      </c>
      <c r="H190" s="1">
        <v>301</v>
      </c>
      <c r="I190" s="1">
        <v>30</v>
      </c>
      <c r="J190" s="16">
        <v>1818541</v>
      </c>
      <c r="K190" s="17">
        <v>0.94799999999999995</v>
      </c>
      <c r="L190" s="16">
        <v>601218</v>
      </c>
      <c r="M190" s="18">
        <v>1335.3</v>
      </c>
      <c r="N190" s="16">
        <v>1362</v>
      </c>
      <c r="O190" s="17">
        <v>0.84199999999999997</v>
      </c>
      <c r="P190" s="16">
        <v>33051</v>
      </c>
      <c r="Q190" s="16">
        <f t="shared" si="0"/>
        <v>18174459.635499008</v>
      </c>
      <c r="R190" s="19">
        <v>0.33800000000000002</v>
      </c>
      <c r="S190" s="16" t="s">
        <v>2468</v>
      </c>
      <c r="T190" s="19">
        <v>0.91400000000000003</v>
      </c>
      <c r="U190" s="18" t="e">
        <f t="shared" si="1"/>
        <v>#VALUE!</v>
      </c>
      <c r="V190" s="16" t="str">
        <f>IF(N190&gt;'Clustering (Gov City)'!$C$4,'Clustering (Gov City)'!$B$3,IF(N190&gt;'Clustering (Gov City)'!$H$4,'Clustering (Gov City)'!$G$3,IF(N190&gt;'Clustering (Gov City)'!$M$4,'Clustering (Gov City)'!$L$3,'Clustering (Gov City)'!$Q$3)))</f>
        <v>HIGH</v>
      </c>
      <c r="W190" s="16" t="str">
        <f>IF(Q190&gt;'Clustering (Gov City)'!$C$24,'Clustering (Gov City)'!$B$23,IF(Q190&gt;'Clustering (Gov City)'!$H$24,'Clustering (Gov City)'!$G$23,IF(Q190&gt;'Clustering (Gov City)'!$M$24,'Clustering (Gov City)'!$L$23,'Clustering (Gov City)'!$Q$23)))</f>
        <v>SUPER LOW</v>
      </c>
      <c r="X190" s="20">
        <v>0.81630000000000003</v>
      </c>
      <c r="Y190" s="16" t="s">
        <v>172</v>
      </c>
      <c r="Z190" s="16">
        <v>2955</v>
      </c>
      <c r="AA190" s="1">
        <v>812</v>
      </c>
      <c r="AB190" s="16">
        <v>1396904</v>
      </c>
      <c r="AC190" s="16">
        <v>1372602</v>
      </c>
      <c r="AD190" s="16">
        <v>1789864</v>
      </c>
      <c r="AE190" s="16">
        <v>15626</v>
      </c>
      <c r="AF190" s="16">
        <v>10682</v>
      </c>
      <c r="AG190" s="1">
        <v>322</v>
      </c>
      <c r="AH190" s="16">
        <v>1749</v>
      </c>
      <c r="AI190" s="1">
        <v>116</v>
      </c>
      <c r="AJ190" s="1">
        <v>182</v>
      </c>
      <c r="AK190" s="16">
        <v>917671</v>
      </c>
      <c r="AL190" s="16">
        <v>900870</v>
      </c>
      <c r="AM190" s="16">
        <v>751178</v>
      </c>
      <c r="AN190" s="16">
        <v>949650</v>
      </c>
      <c r="AO190" s="16">
        <v>41267</v>
      </c>
      <c r="AP190" s="16">
        <v>76446</v>
      </c>
      <c r="AQ190" s="16">
        <v>120191</v>
      </c>
      <c r="AR190" s="16">
        <v>141793</v>
      </c>
      <c r="AS190" s="16">
        <v>144000</v>
      </c>
      <c r="AT190" s="16">
        <v>133495</v>
      </c>
      <c r="AU190" s="16">
        <v>140136</v>
      </c>
      <c r="AV190" s="16">
        <v>133689</v>
      </c>
      <c r="AW190" s="16">
        <v>125154</v>
      </c>
      <c r="AX190" s="16">
        <v>139679</v>
      </c>
      <c r="AY190" s="16">
        <v>137160</v>
      </c>
      <c r="AZ190" s="16">
        <v>132506</v>
      </c>
      <c r="BA190" s="16">
        <v>118030</v>
      </c>
      <c r="BB190" s="16">
        <v>104875</v>
      </c>
      <c r="BC190" s="16">
        <v>86340</v>
      </c>
      <c r="BD190" s="16">
        <v>63980</v>
      </c>
      <c r="BE190" s="16">
        <v>41646</v>
      </c>
      <c r="BF190" s="16">
        <v>55867</v>
      </c>
      <c r="BG190" s="16">
        <v>26109</v>
      </c>
      <c r="BH190" s="16">
        <v>1737565</v>
      </c>
      <c r="BI190" s="21">
        <v>2</v>
      </c>
      <c r="BJ190" s="21">
        <v>2</v>
      </c>
      <c r="BK190" s="21">
        <v>1</v>
      </c>
      <c r="BL190" s="21">
        <v>1</v>
      </c>
      <c r="BM190" s="21">
        <v>0</v>
      </c>
      <c r="BN190" s="16">
        <v>52517</v>
      </c>
      <c r="BO190" s="16">
        <v>26990</v>
      </c>
      <c r="BP190" s="16">
        <v>171187</v>
      </c>
      <c r="BQ190" s="16">
        <v>86198</v>
      </c>
      <c r="BR190" s="16">
        <v>79214</v>
      </c>
      <c r="BS190" s="16">
        <v>142093</v>
      </c>
      <c r="BT190" s="16">
        <v>417327</v>
      </c>
      <c r="BU190" s="16">
        <v>192239</v>
      </c>
      <c r="BV190" s="16">
        <v>567950</v>
      </c>
      <c r="BW190" s="16">
        <v>282593</v>
      </c>
      <c r="BX190" s="16">
        <v>272812</v>
      </c>
      <c r="BY190" s="16">
        <v>6767</v>
      </c>
      <c r="BZ190" s="16">
        <v>20643</v>
      </c>
      <c r="CA190" s="16">
        <v>54339</v>
      </c>
      <c r="CB190" s="16">
        <v>3558</v>
      </c>
      <c r="CC190" s="1">
        <v>313</v>
      </c>
      <c r="CD190" s="16">
        <v>28845</v>
      </c>
      <c r="CE190" s="16">
        <v>33365</v>
      </c>
      <c r="CF190" s="16">
        <v>11186</v>
      </c>
      <c r="CG190" s="16">
        <v>52735</v>
      </c>
      <c r="CH190" s="1">
        <v>773</v>
      </c>
      <c r="CI190" s="1">
        <v>125</v>
      </c>
      <c r="CJ190" s="1">
        <v>703</v>
      </c>
      <c r="CK190" s="1">
        <v>153</v>
      </c>
      <c r="CL190" s="1">
        <v>282</v>
      </c>
      <c r="CM190" s="1">
        <v>113</v>
      </c>
      <c r="CN190" s="1">
        <v>623</v>
      </c>
      <c r="CO190" s="16">
        <v>1399</v>
      </c>
      <c r="CP190" s="16">
        <v>1688239</v>
      </c>
      <c r="CQ190" s="16">
        <v>463134</v>
      </c>
      <c r="CR190" s="16">
        <v>31572</v>
      </c>
      <c r="CS190" s="16">
        <v>13554</v>
      </c>
      <c r="CT190" s="16">
        <v>530830</v>
      </c>
      <c r="CU190" s="16">
        <v>163741</v>
      </c>
      <c r="CV190" s="1">
        <v>284</v>
      </c>
      <c r="CW190" s="1">
        <v>350</v>
      </c>
      <c r="CX190" s="16">
        <v>247804</v>
      </c>
      <c r="CY190" s="16">
        <v>3422</v>
      </c>
      <c r="CZ190" s="16">
        <v>14345</v>
      </c>
      <c r="DA190" s="16">
        <v>349505</v>
      </c>
      <c r="DB190" s="18">
        <v>13.26</v>
      </c>
      <c r="DC190" s="1" t="s">
        <v>134</v>
      </c>
    </row>
    <row r="191" spans="1:107" ht="12.75" x14ac:dyDescent="0.2">
      <c r="A191" s="1" t="s">
        <v>533</v>
      </c>
      <c r="B191" s="1" t="s">
        <v>534</v>
      </c>
      <c r="C191" s="1" t="s">
        <v>533</v>
      </c>
      <c r="D191" s="1" t="s">
        <v>539</v>
      </c>
      <c r="E191" s="1" t="s">
        <v>540</v>
      </c>
      <c r="F191" s="1" t="s">
        <v>539</v>
      </c>
      <c r="G191" s="1">
        <v>18</v>
      </c>
      <c r="H191" s="1">
        <v>224</v>
      </c>
      <c r="I191" s="1">
        <v>15</v>
      </c>
      <c r="J191" s="16">
        <v>1021443</v>
      </c>
      <c r="K191" s="17">
        <v>0.83799999999999997</v>
      </c>
      <c r="L191" s="16">
        <v>336214</v>
      </c>
      <c r="M191" s="1">
        <v>677.55</v>
      </c>
      <c r="N191" s="16">
        <v>1508</v>
      </c>
      <c r="O191" s="17">
        <v>0.84799999999999998</v>
      </c>
      <c r="P191" s="16">
        <v>14797</v>
      </c>
      <c r="Q191" s="16">
        <f t="shared" si="0"/>
        <v>14486368.793951301</v>
      </c>
      <c r="R191" s="19">
        <v>0.314</v>
      </c>
      <c r="S191" s="16" t="s">
        <v>2468</v>
      </c>
      <c r="T191" s="19">
        <v>0.47</v>
      </c>
      <c r="U191" s="18" t="e">
        <f t="shared" si="1"/>
        <v>#VALUE!</v>
      </c>
      <c r="V191" s="16" t="str">
        <f>IF(N191&gt;'Clustering (Gov City)'!$C$4,'Clustering (Gov City)'!$B$3,IF(N191&gt;'Clustering (Gov City)'!$H$4,'Clustering (Gov City)'!$G$3,IF(N191&gt;'Clustering (Gov City)'!$M$4,'Clustering (Gov City)'!$L$3,'Clustering (Gov City)'!$Q$3)))</f>
        <v>HIGH</v>
      </c>
      <c r="W191" s="16" t="str">
        <f>IF(Q191&gt;'Clustering (Gov City)'!$C$24,'Clustering (Gov City)'!$B$23,IF(Q191&gt;'Clustering (Gov City)'!$H$24,'Clustering (Gov City)'!$G$23,IF(Q191&gt;'Clustering (Gov City)'!$M$24,'Clustering (Gov City)'!$L$23,'Clustering (Gov City)'!$Q$23)))</f>
        <v>SUPER LOW</v>
      </c>
      <c r="X191" s="20">
        <v>0.6754</v>
      </c>
      <c r="Y191" s="16" t="s">
        <v>151</v>
      </c>
      <c r="Z191" s="16">
        <v>1337</v>
      </c>
      <c r="AA191" s="16">
        <v>1816</v>
      </c>
      <c r="AB191" s="16">
        <v>897363</v>
      </c>
      <c r="AC191" s="16">
        <v>757092</v>
      </c>
      <c r="AD191" s="16">
        <v>1013934</v>
      </c>
      <c r="AE191" s="16">
        <v>5046</v>
      </c>
      <c r="AF191" s="16">
        <v>2280</v>
      </c>
      <c r="AG191" s="1">
        <v>18</v>
      </c>
      <c r="AH191" s="1">
        <v>88</v>
      </c>
      <c r="AI191" s="1">
        <v>24</v>
      </c>
      <c r="AJ191" s="1">
        <v>53</v>
      </c>
      <c r="AK191" s="16">
        <v>518214</v>
      </c>
      <c r="AL191" s="16">
        <v>503229</v>
      </c>
      <c r="AM191" s="16">
        <v>422639</v>
      </c>
      <c r="AN191" s="16">
        <v>534794</v>
      </c>
      <c r="AO191" s="16">
        <v>20346</v>
      </c>
      <c r="AP191" s="16">
        <v>43664</v>
      </c>
      <c r="AQ191" s="16">
        <v>73769</v>
      </c>
      <c r="AR191" s="16">
        <v>83531</v>
      </c>
      <c r="AS191" s="16">
        <v>83616</v>
      </c>
      <c r="AT191" s="16">
        <v>77337</v>
      </c>
      <c r="AU191" s="16">
        <v>81125</v>
      </c>
      <c r="AV191" s="16">
        <v>78494</v>
      </c>
      <c r="AW191" s="16">
        <v>72513</v>
      </c>
      <c r="AX191" s="16">
        <v>81480</v>
      </c>
      <c r="AY191" s="16">
        <v>76197</v>
      </c>
      <c r="AZ191" s="16">
        <v>70854</v>
      </c>
      <c r="BA191" s="16">
        <v>61861</v>
      </c>
      <c r="BB191" s="16">
        <v>54070</v>
      </c>
      <c r="BC191" s="16">
        <v>44124</v>
      </c>
      <c r="BD191" s="16">
        <v>32074</v>
      </c>
      <c r="BE191" s="16">
        <v>22549</v>
      </c>
      <c r="BF191" s="16">
        <v>27849</v>
      </c>
      <c r="BG191" s="16">
        <v>15955</v>
      </c>
      <c r="BH191" s="16">
        <v>970755</v>
      </c>
      <c r="BI191" s="21">
        <v>2</v>
      </c>
      <c r="BJ191" s="21">
        <v>2</v>
      </c>
      <c r="BK191" s="21">
        <v>2</v>
      </c>
      <c r="BL191" s="21">
        <v>2</v>
      </c>
      <c r="BM191" s="21">
        <v>0</v>
      </c>
      <c r="BN191" s="16">
        <v>31679</v>
      </c>
      <c r="BO191" s="16">
        <v>15796</v>
      </c>
      <c r="BP191" s="16">
        <v>100371</v>
      </c>
      <c r="BQ191" s="16">
        <v>50004</v>
      </c>
      <c r="BR191" s="16">
        <v>46760</v>
      </c>
      <c r="BS191" s="16">
        <v>81260</v>
      </c>
      <c r="BT191" s="16">
        <v>194014</v>
      </c>
      <c r="BU191" s="16">
        <v>104730</v>
      </c>
      <c r="BV191" s="16">
        <v>362230</v>
      </c>
      <c r="BW191" s="16">
        <v>186407</v>
      </c>
      <c r="BX191" s="16">
        <v>136315</v>
      </c>
      <c r="BY191" s="16">
        <v>2855</v>
      </c>
      <c r="BZ191" s="16">
        <v>8372</v>
      </c>
      <c r="CA191" s="16">
        <v>25624</v>
      </c>
      <c r="CB191" s="1">
        <v>852</v>
      </c>
      <c r="CC191" s="1">
        <v>44</v>
      </c>
      <c r="CD191" s="16">
        <v>8532</v>
      </c>
      <c r="CE191" s="16">
        <v>11429</v>
      </c>
      <c r="CF191" s="16">
        <v>4011</v>
      </c>
      <c r="CG191" s="16">
        <v>16108</v>
      </c>
      <c r="CH191" s="1">
        <v>337</v>
      </c>
      <c r="CI191" s="1">
        <v>10</v>
      </c>
      <c r="CJ191" s="1">
        <v>348</v>
      </c>
      <c r="CK191" s="1">
        <v>41</v>
      </c>
      <c r="CL191" s="1">
        <v>136</v>
      </c>
      <c r="CM191" s="1">
        <v>37</v>
      </c>
      <c r="CN191" s="1">
        <v>310</v>
      </c>
      <c r="CO191" s="1">
        <v>597</v>
      </c>
      <c r="CP191" s="16">
        <v>979547</v>
      </c>
      <c r="CQ191" s="16">
        <v>204944</v>
      </c>
      <c r="CR191" s="16">
        <v>14904</v>
      </c>
      <c r="CS191" s="16">
        <v>6976</v>
      </c>
      <c r="CT191" s="16">
        <v>377439</v>
      </c>
      <c r="CU191" s="16">
        <v>126133</v>
      </c>
      <c r="CV191" s="1">
        <v>85</v>
      </c>
      <c r="CW191" s="1">
        <v>112</v>
      </c>
      <c r="CX191" s="16">
        <v>167466</v>
      </c>
      <c r="CY191" s="16">
        <v>1751</v>
      </c>
      <c r="CZ191" s="16">
        <v>6572</v>
      </c>
      <c r="DA191" s="16">
        <v>115061</v>
      </c>
      <c r="DB191" s="18">
        <v>15.9</v>
      </c>
      <c r="DC191" s="1" t="s">
        <v>134</v>
      </c>
    </row>
    <row r="192" spans="1:107" ht="12.75" x14ac:dyDescent="0.2">
      <c r="A192" s="1" t="s">
        <v>533</v>
      </c>
      <c r="B192" s="1" t="s">
        <v>534</v>
      </c>
      <c r="C192" s="1" t="s">
        <v>533</v>
      </c>
      <c r="D192" s="1" t="s">
        <v>541</v>
      </c>
      <c r="E192" s="1" t="s">
        <v>542</v>
      </c>
      <c r="F192" s="1" t="s">
        <v>541</v>
      </c>
      <c r="G192" s="1">
        <v>20</v>
      </c>
      <c r="H192" s="1">
        <v>266</v>
      </c>
      <c r="I192" s="1">
        <v>12</v>
      </c>
      <c r="J192" s="16">
        <v>1039570</v>
      </c>
      <c r="K192" s="17">
        <v>0.84399999999999997</v>
      </c>
      <c r="L192" s="16">
        <v>339346</v>
      </c>
      <c r="M192" s="18">
        <v>1023.73</v>
      </c>
      <c r="N192" s="16">
        <v>1015</v>
      </c>
      <c r="O192" s="17">
        <v>0.77200000000000002</v>
      </c>
      <c r="P192" s="16">
        <v>12930</v>
      </c>
      <c r="Q192" s="16">
        <f t="shared" si="0"/>
        <v>12437834.874034455</v>
      </c>
      <c r="R192" s="19">
        <v>0.20399999999999999</v>
      </c>
      <c r="S192" s="16" t="s">
        <v>2468</v>
      </c>
      <c r="T192" s="19">
        <v>0.36399999999999999</v>
      </c>
      <c r="U192" s="18" t="e">
        <f t="shared" si="1"/>
        <v>#VALUE!</v>
      </c>
      <c r="V192" s="16" t="str">
        <f>IF(N192&gt;'Clustering (Gov City)'!$C$4,'Clustering (Gov City)'!$B$3,IF(N192&gt;'Clustering (Gov City)'!$H$4,'Clustering (Gov City)'!$G$3,IF(N192&gt;'Clustering (Gov City)'!$M$4,'Clustering (Gov City)'!$L$3,'Clustering (Gov City)'!$Q$3)))</f>
        <v>LOW</v>
      </c>
      <c r="W192" s="16" t="str">
        <f>IF(Q192&gt;'Clustering (Gov City)'!$C$24,'Clustering (Gov City)'!$B$23,IF(Q192&gt;'Clustering (Gov City)'!$H$24,'Clustering (Gov City)'!$G$23,IF(Q192&gt;'Clustering (Gov City)'!$M$24,'Clustering (Gov City)'!$L$23,'Clustering (Gov City)'!$Q$23)))</f>
        <v>SUPER LOW</v>
      </c>
      <c r="X192" s="20">
        <v>0.60640000000000005</v>
      </c>
      <c r="Y192" s="16" t="s">
        <v>151</v>
      </c>
      <c r="Z192" s="16">
        <v>1910</v>
      </c>
      <c r="AA192" s="16">
        <v>1993</v>
      </c>
      <c r="AB192" s="16">
        <v>987822</v>
      </c>
      <c r="AC192" s="16">
        <v>776320</v>
      </c>
      <c r="AD192" s="16">
        <v>1034023</v>
      </c>
      <c r="AE192" s="16">
        <v>3587</v>
      </c>
      <c r="AF192" s="16">
        <v>1142</v>
      </c>
      <c r="AG192" s="1">
        <v>43</v>
      </c>
      <c r="AH192" s="1">
        <v>585</v>
      </c>
      <c r="AI192" s="1">
        <v>15</v>
      </c>
      <c r="AJ192" s="1">
        <v>175</v>
      </c>
      <c r="AK192" s="16">
        <v>529364</v>
      </c>
      <c r="AL192" s="16">
        <v>510206</v>
      </c>
      <c r="AM192" s="16">
        <v>420733</v>
      </c>
      <c r="AN192" s="16">
        <v>562944</v>
      </c>
      <c r="AO192" s="16">
        <v>19262</v>
      </c>
      <c r="AP192" s="16">
        <v>36631</v>
      </c>
      <c r="AQ192" s="16">
        <v>72368</v>
      </c>
      <c r="AR192" s="16">
        <v>84756</v>
      </c>
      <c r="AS192" s="16">
        <v>83412</v>
      </c>
      <c r="AT192" s="16">
        <v>76620</v>
      </c>
      <c r="AU192" s="16">
        <v>79964</v>
      </c>
      <c r="AV192" s="16">
        <v>83404</v>
      </c>
      <c r="AW192" s="16">
        <v>76599</v>
      </c>
      <c r="AX192" s="16">
        <v>84094</v>
      </c>
      <c r="AY192" s="16">
        <v>76629</v>
      </c>
      <c r="AZ192" s="16">
        <v>70240</v>
      </c>
      <c r="BA192" s="16">
        <v>64497</v>
      </c>
      <c r="BB192" s="16">
        <v>57042</v>
      </c>
      <c r="BC192" s="16">
        <v>47761</v>
      </c>
      <c r="BD192" s="16">
        <v>33878</v>
      </c>
      <c r="BE192" s="16">
        <v>21954</v>
      </c>
      <c r="BF192" s="16">
        <v>26352</v>
      </c>
      <c r="BG192" s="16">
        <v>15804</v>
      </c>
      <c r="BH192" s="16">
        <v>991046</v>
      </c>
      <c r="BI192" s="21">
        <v>2</v>
      </c>
      <c r="BJ192" s="21">
        <v>2</v>
      </c>
      <c r="BK192" s="21">
        <v>2</v>
      </c>
      <c r="BL192" s="21">
        <v>1</v>
      </c>
      <c r="BM192" s="21">
        <v>0</v>
      </c>
      <c r="BN192" s="16">
        <v>31761</v>
      </c>
      <c r="BO192" s="16">
        <v>16369</v>
      </c>
      <c r="BP192" s="16">
        <v>102102</v>
      </c>
      <c r="BQ192" s="16">
        <v>49603</v>
      </c>
      <c r="BR192" s="16">
        <v>45019</v>
      </c>
      <c r="BS192" s="16">
        <v>81749</v>
      </c>
      <c r="BT192" s="16">
        <v>210808</v>
      </c>
      <c r="BU192" s="16">
        <v>131193</v>
      </c>
      <c r="BV192" s="16">
        <v>380540</v>
      </c>
      <c r="BW192" s="16">
        <v>162090</v>
      </c>
      <c r="BX192" s="16">
        <v>120818</v>
      </c>
      <c r="BY192" s="16">
        <v>4278</v>
      </c>
      <c r="BZ192" s="16">
        <v>6406</v>
      </c>
      <c r="CA192" s="16">
        <v>22487</v>
      </c>
      <c r="CB192" s="1">
        <v>905</v>
      </c>
      <c r="CC192" s="1">
        <v>45</v>
      </c>
      <c r="CD192" s="16">
        <v>21183</v>
      </c>
      <c r="CE192" s="16">
        <v>21716</v>
      </c>
      <c r="CF192" s="16">
        <v>7892</v>
      </c>
      <c r="CG192" s="16">
        <v>34520</v>
      </c>
      <c r="CH192" s="1">
        <v>280</v>
      </c>
      <c r="CI192" s="1">
        <v>24</v>
      </c>
      <c r="CJ192" s="1">
        <v>187</v>
      </c>
      <c r="CK192" s="1">
        <v>36</v>
      </c>
      <c r="CL192" s="1">
        <v>126</v>
      </c>
      <c r="CM192" s="1">
        <v>69</v>
      </c>
      <c r="CN192" s="1">
        <v>230</v>
      </c>
      <c r="CO192" s="1">
        <v>683</v>
      </c>
      <c r="CP192" s="16">
        <v>952624</v>
      </c>
      <c r="CQ192" s="16">
        <v>223668</v>
      </c>
      <c r="CR192" s="16">
        <v>14620</v>
      </c>
      <c r="CS192" s="16">
        <v>5761</v>
      </c>
      <c r="CT192" s="16">
        <v>214705</v>
      </c>
      <c r="CU192" s="16">
        <v>230116</v>
      </c>
      <c r="CV192" s="1">
        <v>142</v>
      </c>
      <c r="CW192" s="1">
        <v>193</v>
      </c>
      <c r="CX192" s="16">
        <v>145193</v>
      </c>
      <c r="CY192" s="16">
        <v>1143</v>
      </c>
      <c r="CZ192" s="16">
        <v>6393</v>
      </c>
      <c r="DA192" s="16">
        <v>197636</v>
      </c>
      <c r="DB192" s="18">
        <v>15.64</v>
      </c>
      <c r="DC192" s="1" t="s">
        <v>134</v>
      </c>
    </row>
    <row r="193" spans="1:107" ht="12.75" x14ac:dyDescent="0.2">
      <c r="A193" s="1" t="s">
        <v>533</v>
      </c>
      <c r="B193" s="1" t="s">
        <v>534</v>
      </c>
      <c r="C193" s="1" t="s">
        <v>533</v>
      </c>
      <c r="D193" s="1" t="s">
        <v>543</v>
      </c>
      <c r="E193" s="1" t="s">
        <v>544</v>
      </c>
      <c r="F193" s="1" t="s">
        <v>543</v>
      </c>
      <c r="G193" s="1">
        <v>26</v>
      </c>
      <c r="H193" s="1">
        <v>449</v>
      </c>
      <c r="I193" s="1">
        <v>11</v>
      </c>
      <c r="J193" s="16">
        <v>1405644</v>
      </c>
      <c r="K193" s="17">
        <v>0.92400000000000004</v>
      </c>
      <c r="L193" s="16">
        <v>452489</v>
      </c>
      <c r="M193" s="18">
        <v>1211.74</v>
      </c>
      <c r="N193" s="16">
        <v>1160</v>
      </c>
      <c r="O193" s="17">
        <v>0.81</v>
      </c>
      <c r="P193" s="16">
        <v>16916</v>
      </c>
      <c r="Q193" s="16">
        <f t="shared" si="0"/>
        <v>12034341.554476097</v>
      </c>
      <c r="R193" s="19">
        <v>0.438</v>
      </c>
      <c r="S193" s="16" t="s">
        <v>2468</v>
      </c>
      <c r="T193" s="19">
        <v>0.312</v>
      </c>
      <c r="U193" s="18" t="e">
        <f t="shared" si="1"/>
        <v>#VALUE!</v>
      </c>
      <c r="V193" s="16" t="str">
        <f>IF(N193&gt;'Clustering (Gov City)'!$C$4,'Clustering (Gov City)'!$B$3,IF(N193&gt;'Clustering (Gov City)'!$H$4,'Clustering (Gov City)'!$G$3,IF(N193&gt;'Clustering (Gov City)'!$M$4,'Clustering (Gov City)'!$L$3,'Clustering (Gov City)'!$Q$3)))</f>
        <v>LOW</v>
      </c>
      <c r="W193" s="16" t="str">
        <f>IF(Q193&gt;'Clustering (Gov City)'!$C$24,'Clustering (Gov City)'!$B$23,IF(Q193&gt;'Clustering (Gov City)'!$H$24,'Clustering (Gov City)'!$G$23,IF(Q193&gt;'Clustering (Gov City)'!$M$24,'Clustering (Gov City)'!$L$23,'Clustering (Gov City)'!$Q$23)))</f>
        <v>SUPER LOW</v>
      </c>
      <c r="X193" s="20">
        <v>0.61439999999999995</v>
      </c>
      <c r="Y193" s="16" t="s">
        <v>151</v>
      </c>
      <c r="Z193" s="16">
        <v>2481</v>
      </c>
      <c r="AA193" s="16">
        <v>3483</v>
      </c>
      <c r="AB193" s="16">
        <v>1299148</v>
      </c>
      <c r="AC193" s="16">
        <v>1057063</v>
      </c>
      <c r="AD193" s="16">
        <v>1392220</v>
      </c>
      <c r="AE193" s="16">
        <v>7260</v>
      </c>
      <c r="AF193" s="16">
        <v>3948</v>
      </c>
      <c r="AG193" s="1">
        <v>29</v>
      </c>
      <c r="AH193" s="16">
        <v>1988</v>
      </c>
      <c r="AI193" s="1">
        <v>3</v>
      </c>
      <c r="AJ193" s="1">
        <v>196</v>
      </c>
      <c r="AK193" s="16">
        <v>713565</v>
      </c>
      <c r="AL193" s="16">
        <v>692079</v>
      </c>
      <c r="AM193" s="16">
        <v>609761</v>
      </c>
      <c r="AN193" s="16">
        <v>704692</v>
      </c>
      <c r="AO193" s="16">
        <v>23878</v>
      </c>
      <c r="AP193" s="16">
        <v>67313</v>
      </c>
      <c r="AQ193" s="16">
        <v>99453</v>
      </c>
      <c r="AR193" s="16">
        <v>107915</v>
      </c>
      <c r="AS193" s="16">
        <v>110227</v>
      </c>
      <c r="AT193" s="16">
        <v>103041</v>
      </c>
      <c r="AU193" s="16">
        <v>115864</v>
      </c>
      <c r="AV193" s="16">
        <v>115464</v>
      </c>
      <c r="AW193" s="16">
        <v>106521</v>
      </c>
      <c r="AX193" s="16">
        <v>105790</v>
      </c>
      <c r="AY193" s="16">
        <v>94988</v>
      </c>
      <c r="AZ193" s="16">
        <v>89150</v>
      </c>
      <c r="BA193" s="16">
        <v>86799</v>
      </c>
      <c r="BB193" s="16">
        <v>81606</v>
      </c>
      <c r="BC193" s="16">
        <v>67498</v>
      </c>
      <c r="BD193" s="16">
        <v>48349</v>
      </c>
      <c r="BE193" s="16">
        <v>30818</v>
      </c>
      <c r="BF193" s="16">
        <v>42161</v>
      </c>
      <c r="BG193" s="16">
        <v>21395</v>
      </c>
      <c r="BH193" s="16">
        <v>1336964</v>
      </c>
      <c r="BI193" s="21">
        <v>2</v>
      </c>
      <c r="BJ193" s="21">
        <v>2</v>
      </c>
      <c r="BK193" s="21">
        <v>2</v>
      </c>
      <c r="BL193" s="21">
        <v>2</v>
      </c>
      <c r="BM193" s="21">
        <v>0</v>
      </c>
      <c r="BN193" s="16">
        <v>42371</v>
      </c>
      <c r="BO193" s="16">
        <v>20969</v>
      </c>
      <c r="BP193" s="16">
        <v>130236</v>
      </c>
      <c r="BQ193" s="16">
        <v>65931</v>
      </c>
      <c r="BR193" s="16">
        <v>61868</v>
      </c>
      <c r="BS193" s="16">
        <v>110621</v>
      </c>
      <c r="BT193" s="16">
        <v>242138</v>
      </c>
      <c r="BU193" s="16">
        <v>126467</v>
      </c>
      <c r="BV193" s="16">
        <v>450432</v>
      </c>
      <c r="BW193" s="16">
        <v>269206</v>
      </c>
      <c r="BX193" s="16">
        <v>263550</v>
      </c>
      <c r="BY193" s="16">
        <v>3311</v>
      </c>
      <c r="BZ193" s="16">
        <v>12539</v>
      </c>
      <c r="CA193" s="16">
        <v>36602</v>
      </c>
      <c r="CB193" s="16">
        <v>1344</v>
      </c>
      <c r="CC193" s="1">
        <v>55</v>
      </c>
      <c r="CD193" s="16">
        <v>75947</v>
      </c>
      <c r="CE193" s="16">
        <v>92591</v>
      </c>
      <c r="CF193" s="16">
        <v>26595</v>
      </c>
      <c r="CG193" s="16">
        <v>145724</v>
      </c>
      <c r="CH193" s="16">
        <v>3439</v>
      </c>
      <c r="CI193" s="1">
        <v>61</v>
      </c>
      <c r="CJ193" s="16">
        <v>3953</v>
      </c>
      <c r="CK193" s="1">
        <v>47</v>
      </c>
      <c r="CL193" s="1">
        <v>971</v>
      </c>
      <c r="CM193" s="1">
        <v>62</v>
      </c>
      <c r="CN193" s="16">
        <v>4611</v>
      </c>
      <c r="CO193" s="1">
        <v>873</v>
      </c>
      <c r="CP193" s="16">
        <v>1050770</v>
      </c>
      <c r="CQ193" s="16">
        <v>271582</v>
      </c>
      <c r="CR193" s="16">
        <v>19442</v>
      </c>
      <c r="CS193" s="16">
        <v>12003</v>
      </c>
      <c r="CT193" s="16">
        <v>470443</v>
      </c>
      <c r="CU193" s="16">
        <v>208445</v>
      </c>
      <c r="CV193" s="16">
        <v>2455</v>
      </c>
      <c r="CW193" s="1">
        <v>287</v>
      </c>
      <c r="CX193" s="16">
        <v>238032</v>
      </c>
      <c r="CY193" s="16">
        <v>2228</v>
      </c>
      <c r="CZ193" s="16">
        <v>11502</v>
      </c>
      <c r="DA193" s="16">
        <v>169225</v>
      </c>
      <c r="DB193" s="18">
        <v>17.59</v>
      </c>
      <c r="DC193" s="1" t="s">
        <v>134</v>
      </c>
    </row>
    <row r="194" spans="1:107" ht="12.75" x14ac:dyDescent="0.2">
      <c r="A194" s="1" t="s">
        <v>533</v>
      </c>
      <c r="B194" s="1" t="s">
        <v>534</v>
      </c>
      <c r="C194" s="1" t="s">
        <v>533</v>
      </c>
      <c r="D194" s="1" t="s">
        <v>545</v>
      </c>
      <c r="E194" s="1" t="s">
        <v>546</v>
      </c>
      <c r="F194" s="1" t="s">
        <v>545</v>
      </c>
      <c r="G194" s="1">
        <v>16</v>
      </c>
      <c r="H194" s="1">
        <v>469</v>
      </c>
      <c r="I194" s="1">
        <v>25</v>
      </c>
      <c r="J194" s="16">
        <v>798175</v>
      </c>
      <c r="K194" s="17">
        <v>0.79</v>
      </c>
      <c r="L194" s="16">
        <v>267060</v>
      </c>
      <c r="M194" s="18">
        <v>1091.49</v>
      </c>
      <c r="N194" s="1">
        <v>731</v>
      </c>
      <c r="O194" s="17">
        <v>0.71399999999999997</v>
      </c>
      <c r="P194" s="16">
        <v>11426</v>
      </c>
      <c r="Q194" s="16">
        <f t="shared" si="0"/>
        <v>14315156.450653052</v>
      </c>
      <c r="R194" s="19">
        <v>0.24399999999999999</v>
      </c>
      <c r="S194" s="16" t="s">
        <v>2468</v>
      </c>
      <c r="T194" s="19">
        <v>0.52400000000000002</v>
      </c>
      <c r="U194" s="18" t="e">
        <f t="shared" si="1"/>
        <v>#VALUE!</v>
      </c>
      <c r="V194" s="16" t="str">
        <f>IF(N194&gt;'Clustering (Gov City)'!$C$4,'Clustering (Gov City)'!$B$3,IF(N194&gt;'Clustering (Gov City)'!$H$4,'Clustering (Gov City)'!$G$3,IF(N194&gt;'Clustering (Gov City)'!$M$4,'Clustering (Gov City)'!$L$3,'Clustering (Gov City)'!$Q$3)))</f>
        <v>LOW</v>
      </c>
      <c r="W194" s="16" t="str">
        <f>IF(Q194&gt;'Clustering (Gov City)'!$C$24,'Clustering (Gov City)'!$B$23,IF(Q194&gt;'Clustering (Gov City)'!$H$24,'Clustering (Gov City)'!$G$23,IF(Q194&gt;'Clustering (Gov City)'!$M$24,'Clustering (Gov City)'!$L$23,'Clustering (Gov City)'!$Q$23)))</f>
        <v>SUPER LOW</v>
      </c>
      <c r="X194" s="20">
        <v>0.64749999999999996</v>
      </c>
      <c r="Y194" s="16" t="s">
        <v>151</v>
      </c>
      <c r="Z194" s="16">
        <v>1747</v>
      </c>
      <c r="AA194" s="16">
        <v>2901</v>
      </c>
      <c r="AB194" s="16">
        <v>634584</v>
      </c>
      <c r="AC194" s="16">
        <v>615615</v>
      </c>
      <c r="AD194" s="16">
        <v>782656</v>
      </c>
      <c r="AE194" s="16">
        <v>7850</v>
      </c>
      <c r="AF194" s="16">
        <v>6957</v>
      </c>
      <c r="AG194" s="1">
        <v>46</v>
      </c>
      <c r="AH194" s="1">
        <v>588</v>
      </c>
      <c r="AI194" s="1">
        <v>17</v>
      </c>
      <c r="AJ194" s="1">
        <v>61</v>
      </c>
      <c r="AK194" s="16">
        <v>399812</v>
      </c>
      <c r="AL194" s="16">
        <v>398363</v>
      </c>
      <c r="AM194" s="16">
        <v>326142</v>
      </c>
      <c r="AN194" s="16">
        <v>413160</v>
      </c>
      <c r="AO194" s="16">
        <v>11273</v>
      </c>
      <c r="AP194" s="16">
        <v>47600</v>
      </c>
      <c r="AQ194" s="16">
        <v>49063</v>
      </c>
      <c r="AR194" s="16">
        <v>57343</v>
      </c>
      <c r="AS194" s="16">
        <v>59061</v>
      </c>
      <c r="AT194" s="16">
        <v>58460</v>
      </c>
      <c r="AU194" s="16">
        <v>62749</v>
      </c>
      <c r="AV194" s="16">
        <v>60799</v>
      </c>
      <c r="AW194" s="16">
        <v>54996</v>
      </c>
      <c r="AX194" s="16">
        <v>55991</v>
      </c>
      <c r="AY194" s="16">
        <v>53213</v>
      </c>
      <c r="AZ194" s="16">
        <v>52366</v>
      </c>
      <c r="BA194" s="16">
        <v>54867</v>
      </c>
      <c r="BB194" s="16">
        <v>53103</v>
      </c>
      <c r="BC194" s="16">
        <v>45539</v>
      </c>
      <c r="BD194" s="16">
        <v>31156</v>
      </c>
      <c r="BE194" s="16">
        <v>18306</v>
      </c>
      <c r="BF194" s="16">
        <v>31163</v>
      </c>
      <c r="BG194" s="16">
        <v>10787</v>
      </c>
      <c r="BH194" s="16">
        <v>764774</v>
      </c>
      <c r="BI194" s="21">
        <v>1</v>
      </c>
      <c r="BJ194" s="21">
        <v>1</v>
      </c>
      <c r="BK194" s="21">
        <v>1</v>
      </c>
      <c r="BL194" s="21">
        <v>1</v>
      </c>
      <c r="BM194" s="21">
        <v>0</v>
      </c>
      <c r="BN194" s="16">
        <v>21342</v>
      </c>
      <c r="BO194" s="16">
        <v>10965</v>
      </c>
      <c r="BP194" s="16">
        <v>69133</v>
      </c>
      <c r="BQ194" s="16">
        <v>35315</v>
      </c>
      <c r="BR194" s="16">
        <v>34536</v>
      </c>
      <c r="BS194" s="16">
        <v>61685</v>
      </c>
      <c r="BT194" s="16">
        <v>148018</v>
      </c>
      <c r="BU194" s="16">
        <v>54613</v>
      </c>
      <c r="BV194" s="16">
        <v>226595</v>
      </c>
      <c r="BW194" s="16">
        <v>145547</v>
      </c>
      <c r="BX194" s="16">
        <v>183124</v>
      </c>
      <c r="BY194" s="16">
        <v>1697</v>
      </c>
      <c r="BZ194" s="16">
        <v>9835</v>
      </c>
      <c r="CA194" s="16">
        <v>26868</v>
      </c>
      <c r="CB194" s="16">
        <v>1845</v>
      </c>
      <c r="CC194" s="1">
        <v>33</v>
      </c>
      <c r="CD194" s="16">
        <v>23332</v>
      </c>
      <c r="CE194" s="16">
        <v>28361</v>
      </c>
      <c r="CF194" s="16">
        <v>9210</v>
      </c>
      <c r="CG194" s="16">
        <v>46277</v>
      </c>
      <c r="CH194" s="1">
        <v>248</v>
      </c>
      <c r="CI194" s="1">
        <v>20</v>
      </c>
      <c r="CJ194" s="1">
        <v>265</v>
      </c>
      <c r="CK194" s="1">
        <v>15</v>
      </c>
      <c r="CL194" s="1">
        <v>77</v>
      </c>
      <c r="CM194" s="1">
        <v>51</v>
      </c>
      <c r="CN194" s="1">
        <v>180</v>
      </c>
      <c r="CO194" s="1">
        <v>516</v>
      </c>
      <c r="CP194" s="16">
        <v>689623</v>
      </c>
      <c r="CQ194" s="16">
        <v>157470</v>
      </c>
      <c r="CR194" s="16">
        <v>16384</v>
      </c>
      <c r="CS194" s="16">
        <v>7224</v>
      </c>
      <c r="CT194" s="16">
        <v>226514</v>
      </c>
      <c r="CU194" s="16">
        <v>146659</v>
      </c>
      <c r="CV194" s="1">
        <v>156</v>
      </c>
      <c r="CW194" s="1">
        <v>185</v>
      </c>
      <c r="CX194" s="16">
        <v>130382</v>
      </c>
      <c r="CY194" s="16">
        <v>1268</v>
      </c>
      <c r="CZ194" s="16">
        <v>9946</v>
      </c>
      <c r="DA194" s="16">
        <v>101987</v>
      </c>
      <c r="DB194" s="18">
        <v>11.78</v>
      </c>
      <c r="DC194" s="1" t="s">
        <v>134</v>
      </c>
    </row>
    <row r="195" spans="1:107" ht="12.75" x14ac:dyDescent="0.2">
      <c r="A195" s="1" t="s">
        <v>533</v>
      </c>
      <c r="B195" s="1" t="s">
        <v>534</v>
      </c>
      <c r="C195" s="1" t="s">
        <v>533</v>
      </c>
      <c r="D195" s="1" t="s">
        <v>547</v>
      </c>
      <c r="E195" s="1" t="s">
        <v>548</v>
      </c>
      <c r="F195" s="1" t="s">
        <v>547</v>
      </c>
      <c r="G195" s="1">
        <v>15</v>
      </c>
      <c r="H195" s="1">
        <v>236</v>
      </c>
      <c r="I195" s="1">
        <v>29</v>
      </c>
      <c r="J195" s="16">
        <v>907510</v>
      </c>
      <c r="K195" s="17">
        <v>0.82</v>
      </c>
      <c r="L195" s="16">
        <v>293759</v>
      </c>
      <c r="M195" s="1">
        <v>981.41</v>
      </c>
      <c r="N195" s="1">
        <v>925</v>
      </c>
      <c r="O195" s="17">
        <v>0.75600000000000001</v>
      </c>
      <c r="P195" s="16">
        <v>11950</v>
      </c>
      <c r="Q195" s="16">
        <f t="shared" si="0"/>
        <v>13167898.976319822</v>
      </c>
      <c r="R195" s="19">
        <v>0.42199999999999999</v>
      </c>
      <c r="S195" s="16" t="s">
        <v>2468</v>
      </c>
      <c r="T195" s="19">
        <v>0.60799999999999998</v>
      </c>
      <c r="U195" s="18" t="e">
        <f t="shared" si="1"/>
        <v>#VALUE!</v>
      </c>
      <c r="V195" s="16" t="str">
        <f>IF(N195&gt;'Clustering (Gov City)'!$C$4,'Clustering (Gov City)'!$B$3,IF(N195&gt;'Clustering (Gov City)'!$H$4,'Clustering (Gov City)'!$G$3,IF(N195&gt;'Clustering (Gov City)'!$M$4,'Clustering (Gov City)'!$L$3,'Clustering (Gov City)'!$Q$3)))</f>
        <v>LOW</v>
      </c>
      <c r="W195" s="16" t="str">
        <f>IF(Q195&gt;'Clustering (Gov City)'!$C$24,'Clustering (Gov City)'!$B$23,IF(Q195&gt;'Clustering (Gov City)'!$H$24,'Clustering (Gov City)'!$G$23,IF(Q195&gt;'Clustering (Gov City)'!$M$24,'Clustering (Gov City)'!$L$23,'Clustering (Gov City)'!$Q$23)))</f>
        <v>SUPER LOW</v>
      </c>
      <c r="X195" s="20">
        <v>0.70540000000000003</v>
      </c>
      <c r="Y195" s="16" t="s">
        <v>201</v>
      </c>
      <c r="Z195" s="16">
        <v>1393</v>
      </c>
      <c r="AA195" s="16">
        <v>1476</v>
      </c>
      <c r="AB195" s="16">
        <v>652894</v>
      </c>
      <c r="AC195" s="16">
        <v>679455</v>
      </c>
      <c r="AD195" s="16">
        <v>897988</v>
      </c>
      <c r="AE195" s="16">
        <v>5302</v>
      </c>
      <c r="AF195" s="16">
        <v>3410</v>
      </c>
      <c r="AG195" s="1">
        <v>165</v>
      </c>
      <c r="AH195" s="1">
        <v>610</v>
      </c>
      <c r="AI195" s="1">
        <v>7</v>
      </c>
      <c r="AJ195" s="1">
        <v>28</v>
      </c>
      <c r="AK195" s="16">
        <v>463702</v>
      </c>
      <c r="AL195" s="16">
        <v>443808</v>
      </c>
      <c r="AM195" s="16">
        <v>366408</v>
      </c>
      <c r="AN195" s="16">
        <v>486241</v>
      </c>
      <c r="AO195" s="16">
        <v>20058</v>
      </c>
      <c r="AP195" s="16">
        <v>34803</v>
      </c>
      <c r="AQ195" s="16">
        <v>63126</v>
      </c>
      <c r="AR195" s="16">
        <v>72500</v>
      </c>
      <c r="AS195" s="16">
        <v>72134</v>
      </c>
      <c r="AT195" s="16">
        <v>64793</v>
      </c>
      <c r="AU195" s="16">
        <v>73953</v>
      </c>
      <c r="AV195" s="16">
        <v>73038</v>
      </c>
      <c r="AW195" s="16">
        <v>66394</v>
      </c>
      <c r="AX195" s="16">
        <v>69693</v>
      </c>
      <c r="AY195" s="16">
        <v>67539</v>
      </c>
      <c r="AZ195" s="16">
        <v>63982</v>
      </c>
      <c r="BA195" s="16">
        <v>59663</v>
      </c>
      <c r="BB195" s="16">
        <v>50605</v>
      </c>
      <c r="BC195" s="16">
        <v>41383</v>
      </c>
      <c r="BD195" s="16">
        <v>29340</v>
      </c>
      <c r="BE195" s="16">
        <v>17461</v>
      </c>
      <c r="BF195" s="16">
        <v>21906</v>
      </c>
      <c r="BG195" s="16">
        <v>13524</v>
      </c>
      <c r="BH195" s="16">
        <v>864646</v>
      </c>
      <c r="BI195" s="21">
        <v>2</v>
      </c>
      <c r="BJ195" s="21">
        <v>2</v>
      </c>
      <c r="BK195" s="21">
        <v>2</v>
      </c>
      <c r="BL195" s="21">
        <v>1</v>
      </c>
      <c r="BM195" s="21">
        <v>0</v>
      </c>
      <c r="BN195" s="16">
        <v>26863</v>
      </c>
      <c r="BO195" s="16">
        <v>13973</v>
      </c>
      <c r="BP195" s="16">
        <v>87462</v>
      </c>
      <c r="BQ195" s="16">
        <v>42907</v>
      </c>
      <c r="BR195" s="16">
        <v>39129</v>
      </c>
      <c r="BS195" s="16">
        <v>71080</v>
      </c>
      <c r="BT195" s="16">
        <v>191979</v>
      </c>
      <c r="BU195" s="16">
        <v>77412</v>
      </c>
      <c r="BV195" s="16">
        <v>375853</v>
      </c>
      <c r="BW195" s="16">
        <v>147255</v>
      </c>
      <c r="BX195" s="16">
        <v>86533</v>
      </c>
      <c r="BY195" s="16">
        <v>3604</v>
      </c>
      <c r="BZ195" s="16">
        <v>5895</v>
      </c>
      <c r="CA195" s="16">
        <v>17891</v>
      </c>
      <c r="CB195" s="16">
        <v>1036</v>
      </c>
      <c r="CC195" s="1">
        <v>52</v>
      </c>
      <c r="CD195" s="16">
        <v>25290</v>
      </c>
      <c r="CE195" s="16">
        <v>26948</v>
      </c>
      <c r="CF195" s="16">
        <v>10161</v>
      </c>
      <c r="CG195" s="16">
        <v>43794</v>
      </c>
      <c r="CH195" s="1">
        <v>481</v>
      </c>
      <c r="CI195" s="1">
        <v>44</v>
      </c>
      <c r="CJ195" s="1">
        <v>337</v>
      </c>
      <c r="CK195" s="1">
        <v>50</v>
      </c>
      <c r="CL195" s="1">
        <v>137</v>
      </c>
      <c r="CM195" s="1">
        <v>48</v>
      </c>
      <c r="CN195" s="1">
        <v>309</v>
      </c>
      <c r="CO195" s="1">
        <v>389</v>
      </c>
      <c r="CP195" s="16">
        <v>799522</v>
      </c>
      <c r="CQ195" s="16">
        <v>214936</v>
      </c>
      <c r="CR195" s="16">
        <v>11549</v>
      </c>
      <c r="CS195" s="16">
        <v>5985</v>
      </c>
      <c r="CT195" s="16">
        <v>214297</v>
      </c>
      <c r="CU195" s="16">
        <v>186516</v>
      </c>
      <c r="CV195" s="1">
        <v>223</v>
      </c>
      <c r="CW195" s="1">
        <v>469</v>
      </c>
      <c r="CX195" s="16">
        <v>113605</v>
      </c>
      <c r="CY195" s="16">
        <v>1309</v>
      </c>
      <c r="CZ195" s="16">
        <v>3810</v>
      </c>
      <c r="DA195" s="16">
        <v>154811</v>
      </c>
      <c r="DB195" s="18">
        <v>17.36</v>
      </c>
      <c r="DC195" s="1" t="s">
        <v>134</v>
      </c>
    </row>
    <row r="196" spans="1:107" ht="12.75" x14ac:dyDescent="0.2">
      <c r="A196" s="1" t="s">
        <v>533</v>
      </c>
      <c r="B196" s="1" t="s">
        <v>534</v>
      </c>
      <c r="C196" s="1" t="s">
        <v>533</v>
      </c>
      <c r="D196" s="1" t="s">
        <v>549</v>
      </c>
      <c r="E196" s="1" t="s">
        <v>550</v>
      </c>
      <c r="F196" s="1" t="s">
        <v>549</v>
      </c>
      <c r="G196" s="1">
        <v>21</v>
      </c>
      <c r="H196" s="1">
        <v>367</v>
      </c>
      <c r="I196" s="1">
        <v>5</v>
      </c>
      <c r="J196" s="16">
        <v>1310512</v>
      </c>
      <c r="K196" s="17">
        <v>0.90200000000000002</v>
      </c>
      <c r="L196" s="16">
        <v>431812</v>
      </c>
      <c r="M196" s="18">
        <v>1102.93</v>
      </c>
      <c r="N196" s="16">
        <v>1188</v>
      </c>
      <c r="O196" s="17">
        <v>0.81599999999999995</v>
      </c>
      <c r="P196" s="16">
        <v>19856</v>
      </c>
      <c r="Q196" s="16">
        <f t="shared" si="0"/>
        <v>15151330.167140782</v>
      </c>
      <c r="R196" s="19">
        <v>0.40400000000000003</v>
      </c>
      <c r="S196" s="16" t="s">
        <v>2468</v>
      </c>
      <c r="T196" s="19">
        <v>0.38</v>
      </c>
      <c r="U196" s="18" t="e">
        <f t="shared" si="1"/>
        <v>#VALUE!</v>
      </c>
      <c r="V196" s="16" t="str">
        <f>IF(N196&gt;'Clustering (Gov City)'!$C$4,'Clustering (Gov City)'!$B$3,IF(N196&gt;'Clustering (Gov City)'!$H$4,'Clustering (Gov City)'!$G$3,IF(N196&gt;'Clustering (Gov City)'!$M$4,'Clustering (Gov City)'!$L$3,'Clustering (Gov City)'!$Q$3)))</f>
        <v>LOW</v>
      </c>
      <c r="W196" s="16" t="str">
        <f>IF(Q196&gt;'Clustering (Gov City)'!$C$24,'Clustering (Gov City)'!$B$23,IF(Q196&gt;'Clustering (Gov City)'!$H$24,'Clustering (Gov City)'!$G$23,IF(Q196&gt;'Clustering (Gov City)'!$M$24,'Clustering (Gov City)'!$L$23,'Clustering (Gov City)'!$Q$23)))</f>
        <v>SUPER LOW</v>
      </c>
      <c r="X196" s="20">
        <v>0.64129999999999998</v>
      </c>
      <c r="Y196" s="16" t="s">
        <v>151</v>
      </c>
      <c r="Z196" s="16">
        <v>1923</v>
      </c>
      <c r="AA196" s="16">
        <v>4603</v>
      </c>
      <c r="AB196" s="16">
        <v>1189914</v>
      </c>
      <c r="AC196" s="16">
        <v>994138</v>
      </c>
      <c r="AD196" s="16">
        <v>1276927</v>
      </c>
      <c r="AE196" s="16">
        <v>10460</v>
      </c>
      <c r="AF196" s="16">
        <v>22196</v>
      </c>
      <c r="AG196" s="1">
        <v>173</v>
      </c>
      <c r="AH196" s="1">
        <v>295</v>
      </c>
      <c r="AI196" s="1">
        <v>6</v>
      </c>
      <c r="AJ196" s="1">
        <v>455</v>
      </c>
      <c r="AK196" s="16">
        <v>660657</v>
      </c>
      <c r="AL196" s="16">
        <v>649855</v>
      </c>
      <c r="AM196" s="16">
        <v>543528</v>
      </c>
      <c r="AN196" s="16">
        <v>679823</v>
      </c>
      <c r="AO196" s="16">
        <v>21499</v>
      </c>
      <c r="AP196" s="16">
        <v>65662</v>
      </c>
      <c r="AQ196" s="16">
        <v>85276</v>
      </c>
      <c r="AR196" s="16">
        <v>99393</v>
      </c>
      <c r="AS196" s="16">
        <v>102793</v>
      </c>
      <c r="AT196" s="16">
        <v>96552</v>
      </c>
      <c r="AU196" s="16">
        <v>102631</v>
      </c>
      <c r="AV196" s="16">
        <v>101283</v>
      </c>
      <c r="AW196" s="16">
        <v>89838</v>
      </c>
      <c r="AX196" s="16">
        <v>96608</v>
      </c>
      <c r="AY196" s="16">
        <v>96909</v>
      </c>
      <c r="AZ196" s="16">
        <v>93331</v>
      </c>
      <c r="BA196" s="16">
        <v>90462</v>
      </c>
      <c r="BB196" s="16">
        <v>77444</v>
      </c>
      <c r="BC196" s="16">
        <v>65366</v>
      </c>
      <c r="BD196" s="16">
        <v>45769</v>
      </c>
      <c r="BE196" s="16">
        <v>29243</v>
      </c>
      <c r="BF196" s="16">
        <v>37614</v>
      </c>
      <c r="BG196" s="16">
        <v>18722</v>
      </c>
      <c r="BH196" s="16">
        <v>1252773</v>
      </c>
      <c r="BI196" s="21">
        <v>1</v>
      </c>
      <c r="BJ196" s="21">
        <v>1</v>
      </c>
      <c r="BK196" s="21">
        <v>1</v>
      </c>
      <c r="BL196" s="21">
        <v>1</v>
      </c>
      <c r="BM196" s="21">
        <v>0</v>
      </c>
      <c r="BN196" s="16">
        <v>37127</v>
      </c>
      <c r="BO196" s="16">
        <v>19139</v>
      </c>
      <c r="BP196" s="16">
        <v>120532</v>
      </c>
      <c r="BQ196" s="16">
        <v>61579</v>
      </c>
      <c r="BR196" s="16">
        <v>57183</v>
      </c>
      <c r="BS196" s="16">
        <v>102328</v>
      </c>
      <c r="BT196" s="16">
        <v>225158</v>
      </c>
      <c r="BU196" s="16">
        <v>156817</v>
      </c>
      <c r="BV196" s="16">
        <v>406251</v>
      </c>
      <c r="BW196" s="16">
        <v>221523</v>
      </c>
      <c r="BX196" s="16">
        <v>239803</v>
      </c>
      <c r="BY196" s="16">
        <v>4145</v>
      </c>
      <c r="BZ196" s="16">
        <v>15335</v>
      </c>
      <c r="CA196" s="16">
        <v>39365</v>
      </c>
      <c r="CB196" s="16">
        <v>1947</v>
      </c>
      <c r="CC196" s="1">
        <v>168</v>
      </c>
      <c r="CD196" s="16">
        <v>23760</v>
      </c>
      <c r="CE196" s="16">
        <v>30880</v>
      </c>
      <c r="CF196" s="16">
        <v>14022</v>
      </c>
      <c r="CG196" s="16">
        <v>47321</v>
      </c>
      <c r="CH196" s="16">
        <v>1262</v>
      </c>
      <c r="CI196" s="1">
        <v>57</v>
      </c>
      <c r="CJ196" s="1">
        <v>354</v>
      </c>
      <c r="CK196" s="1">
        <v>53</v>
      </c>
      <c r="CL196" s="1">
        <v>156</v>
      </c>
      <c r="CM196" s="1">
        <v>107</v>
      </c>
      <c r="CN196" s="1">
        <v>313</v>
      </c>
      <c r="CO196" s="16">
        <v>1054</v>
      </c>
      <c r="CP196" s="16">
        <v>1191173</v>
      </c>
      <c r="CQ196" s="16">
        <v>236838</v>
      </c>
      <c r="CR196" s="16">
        <v>24449</v>
      </c>
      <c r="CS196" s="16">
        <v>10233</v>
      </c>
      <c r="CT196" s="16">
        <v>403676</v>
      </c>
      <c r="CU196" s="16">
        <v>244320</v>
      </c>
      <c r="CV196" s="1">
        <v>114</v>
      </c>
      <c r="CW196" s="1">
        <v>387</v>
      </c>
      <c r="CX196" s="16">
        <v>235290</v>
      </c>
      <c r="CY196" s="16">
        <v>1924</v>
      </c>
      <c r="CZ196" s="16">
        <v>12077</v>
      </c>
      <c r="DA196" s="16">
        <v>141204</v>
      </c>
      <c r="DB196" s="18">
        <v>11.27</v>
      </c>
      <c r="DC196" s="1" t="s">
        <v>134</v>
      </c>
    </row>
    <row r="197" spans="1:107" ht="12.75" x14ac:dyDescent="0.2">
      <c r="A197" s="1" t="s">
        <v>533</v>
      </c>
      <c r="B197" s="1" t="s">
        <v>534</v>
      </c>
      <c r="C197" s="1" t="s">
        <v>533</v>
      </c>
      <c r="D197" s="1" t="s">
        <v>551</v>
      </c>
      <c r="E197" s="1" t="s">
        <v>552</v>
      </c>
      <c r="F197" s="1" t="s">
        <v>551</v>
      </c>
      <c r="G197" s="1">
        <v>22</v>
      </c>
      <c r="H197" s="1">
        <v>261</v>
      </c>
      <c r="I197" s="1">
        <v>6</v>
      </c>
      <c r="J197" s="16">
        <v>1077213</v>
      </c>
      <c r="K197" s="17">
        <v>0.85799999999999998</v>
      </c>
      <c r="L197" s="16">
        <v>365715</v>
      </c>
      <c r="M197" s="18">
        <v>1008.45</v>
      </c>
      <c r="N197" s="16">
        <v>1068</v>
      </c>
      <c r="O197" s="17">
        <v>0.78800000000000003</v>
      </c>
      <c r="P197" s="16">
        <v>19119</v>
      </c>
      <c r="Q197" s="16">
        <f t="shared" si="0"/>
        <v>17748578.971846797</v>
      </c>
      <c r="R197" s="19">
        <v>0.39400000000000002</v>
      </c>
      <c r="S197" s="16" t="s">
        <v>2468</v>
      </c>
      <c r="T197" s="19">
        <v>0.872</v>
      </c>
      <c r="U197" s="18" t="e">
        <f t="shared" si="1"/>
        <v>#VALUE!</v>
      </c>
      <c r="V197" s="16" t="str">
        <f>IF(N197&gt;'Clustering (Gov City)'!$C$4,'Clustering (Gov City)'!$B$3,IF(N197&gt;'Clustering (Gov City)'!$H$4,'Clustering (Gov City)'!$G$3,IF(N197&gt;'Clustering (Gov City)'!$M$4,'Clustering (Gov City)'!$L$3,'Clustering (Gov City)'!$Q$3)))</f>
        <v>LOW</v>
      </c>
      <c r="W197" s="16" t="str">
        <f>IF(Q197&gt;'Clustering (Gov City)'!$C$24,'Clustering (Gov City)'!$B$23,IF(Q197&gt;'Clustering (Gov City)'!$H$24,'Clustering (Gov City)'!$G$23,IF(Q197&gt;'Clustering (Gov City)'!$M$24,'Clustering (Gov City)'!$L$23,'Clustering (Gov City)'!$Q$23)))</f>
        <v>SUPER LOW</v>
      </c>
      <c r="X197" s="20">
        <v>0.84240000000000004</v>
      </c>
      <c r="Y197" s="16" t="s">
        <v>172</v>
      </c>
      <c r="Z197" s="16">
        <v>1734</v>
      </c>
      <c r="AA197" s="16">
        <v>1363</v>
      </c>
      <c r="AB197" s="16">
        <v>928274</v>
      </c>
      <c r="AC197" s="16">
        <v>808071</v>
      </c>
      <c r="AD197" s="16">
        <v>1056221</v>
      </c>
      <c r="AE197" s="16">
        <v>12702</v>
      </c>
      <c r="AF197" s="16">
        <v>4330</v>
      </c>
      <c r="AG197" s="16">
        <v>1771</v>
      </c>
      <c r="AH197" s="16">
        <v>2033</v>
      </c>
      <c r="AI197" s="1">
        <v>1</v>
      </c>
      <c r="AJ197" s="1">
        <v>155</v>
      </c>
      <c r="AK197" s="16">
        <v>539806</v>
      </c>
      <c r="AL197" s="16">
        <v>537407</v>
      </c>
      <c r="AM197" s="16">
        <v>435736</v>
      </c>
      <c r="AN197" s="16">
        <v>569247</v>
      </c>
      <c r="AO197" s="16">
        <v>16526</v>
      </c>
      <c r="AP197" s="16">
        <v>55704</v>
      </c>
      <c r="AQ197" s="16">
        <v>75496</v>
      </c>
      <c r="AR197" s="16">
        <v>84685</v>
      </c>
      <c r="AS197" s="16">
        <v>84947</v>
      </c>
      <c r="AT197" s="16">
        <v>74710</v>
      </c>
      <c r="AU197" s="16">
        <v>81492</v>
      </c>
      <c r="AV197" s="16">
        <v>81191</v>
      </c>
      <c r="AW197" s="16">
        <v>75656</v>
      </c>
      <c r="AX197" s="16">
        <v>84648</v>
      </c>
      <c r="AY197" s="16">
        <v>78998</v>
      </c>
      <c r="AZ197" s="16">
        <v>72096</v>
      </c>
      <c r="BA197" s="16">
        <v>69558</v>
      </c>
      <c r="BB197" s="16">
        <v>62257</v>
      </c>
      <c r="BC197" s="16">
        <v>53229</v>
      </c>
      <c r="BD197" s="16">
        <v>36860</v>
      </c>
      <c r="BE197" s="16">
        <v>25175</v>
      </c>
      <c r="BF197" s="16">
        <v>36215</v>
      </c>
      <c r="BG197" s="16">
        <v>16143</v>
      </c>
      <c r="BH197" s="16">
        <v>1026020</v>
      </c>
      <c r="BI197" s="21">
        <v>2</v>
      </c>
      <c r="BJ197" s="21">
        <v>2</v>
      </c>
      <c r="BK197" s="21">
        <v>2</v>
      </c>
      <c r="BL197" s="21">
        <v>1</v>
      </c>
      <c r="BM197" s="21">
        <v>0</v>
      </c>
      <c r="BN197" s="16">
        <v>32499</v>
      </c>
      <c r="BO197" s="16">
        <v>16422</v>
      </c>
      <c r="BP197" s="16">
        <v>101575</v>
      </c>
      <c r="BQ197" s="16">
        <v>51213</v>
      </c>
      <c r="BR197" s="16">
        <v>45270</v>
      </c>
      <c r="BS197" s="16">
        <v>80063</v>
      </c>
      <c r="BT197" s="16">
        <v>211468</v>
      </c>
      <c r="BU197" s="16">
        <v>122583</v>
      </c>
      <c r="BV197" s="16">
        <v>273359</v>
      </c>
      <c r="BW197" s="16">
        <v>189210</v>
      </c>
      <c r="BX197" s="16">
        <v>223431</v>
      </c>
      <c r="BY197" s="16">
        <v>5863</v>
      </c>
      <c r="BZ197" s="16">
        <v>14774</v>
      </c>
      <c r="CA197" s="16">
        <v>34534</v>
      </c>
      <c r="CB197" s="16">
        <v>1884</v>
      </c>
      <c r="CC197" s="1">
        <v>107</v>
      </c>
      <c r="CD197" s="16">
        <v>9718</v>
      </c>
      <c r="CE197" s="16">
        <v>10699</v>
      </c>
      <c r="CF197" s="16">
        <v>4069</v>
      </c>
      <c r="CG197" s="16">
        <v>17720</v>
      </c>
      <c r="CH197" s="1">
        <v>651</v>
      </c>
      <c r="CI197" s="1">
        <v>23</v>
      </c>
      <c r="CJ197" s="1">
        <v>209</v>
      </c>
      <c r="CK197" s="1">
        <v>21</v>
      </c>
      <c r="CL197" s="1">
        <v>71</v>
      </c>
      <c r="CM197" s="1">
        <v>82</v>
      </c>
      <c r="CN197" s="1">
        <v>286</v>
      </c>
      <c r="CO197" s="1">
        <v>749</v>
      </c>
      <c r="CP197" s="16">
        <v>1032915</v>
      </c>
      <c r="CQ197" s="16">
        <v>205356</v>
      </c>
      <c r="CR197" s="16">
        <v>18234</v>
      </c>
      <c r="CS197" s="16">
        <v>6851</v>
      </c>
      <c r="CT197" s="16">
        <v>373544</v>
      </c>
      <c r="CU197" s="16">
        <v>166595</v>
      </c>
      <c r="CV197" s="1">
        <v>304</v>
      </c>
      <c r="CW197" s="1">
        <v>196</v>
      </c>
      <c r="CX197" s="16">
        <v>186208</v>
      </c>
      <c r="CY197" s="16">
        <v>1868</v>
      </c>
      <c r="CZ197" s="16">
        <v>8465</v>
      </c>
      <c r="DA197" s="16">
        <v>109592</v>
      </c>
      <c r="DB197" s="18">
        <v>10.18</v>
      </c>
      <c r="DC197" s="1" t="s">
        <v>134</v>
      </c>
    </row>
    <row r="198" spans="1:107" ht="12.75" x14ac:dyDescent="0.2">
      <c r="A198" s="1" t="s">
        <v>533</v>
      </c>
      <c r="B198" s="1" t="s">
        <v>534</v>
      </c>
      <c r="C198" s="1" t="s">
        <v>533</v>
      </c>
      <c r="D198" s="1" t="s">
        <v>553</v>
      </c>
      <c r="E198" s="1" t="s">
        <v>554</v>
      </c>
      <c r="F198" s="1" t="s">
        <v>553</v>
      </c>
      <c r="G198" s="1">
        <v>26</v>
      </c>
      <c r="H198" s="1">
        <v>391</v>
      </c>
      <c r="I198" s="1">
        <v>10</v>
      </c>
      <c r="J198" s="16">
        <v>1276030</v>
      </c>
      <c r="K198" s="17">
        <v>0.89800000000000002</v>
      </c>
      <c r="L198" s="16">
        <v>442365</v>
      </c>
      <c r="M198" s="1">
        <v>658.22</v>
      </c>
      <c r="N198" s="16">
        <v>1939</v>
      </c>
      <c r="O198" s="17">
        <v>0.88</v>
      </c>
      <c r="P198" s="16">
        <v>23718</v>
      </c>
      <c r="Q198" s="16">
        <f t="shared" si="0"/>
        <v>18587337.28830827</v>
      </c>
      <c r="R198" s="19">
        <v>0.41199999999999998</v>
      </c>
      <c r="S198" s="16" t="s">
        <v>2468</v>
      </c>
      <c r="T198" s="19">
        <v>0.82599999999999996</v>
      </c>
      <c r="U198" s="18" t="e">
        <f t="shared" si="1"/>
        <v>#VALUE!</v>
      </c>
      <c r="V198" s="16" t="str">
        <f>IF(N198&gt;'Clustering (Gov City)'!$C$4,'Clustering (Gov City)'!$B$3,IF(N198&gt;'Clustering (Gov City)'!$H$4,'Clustering (Gov City)'!$G$3,IF(N198&gt;'Clustering (Gov City)'!$M$4,'Clustering (Gov City)'!$L$3,'Clustering (Gov City)'!$Q$3)))</f>
        <v>HIGH</v>
      </c>
      <c r="W198" s="16" t="str">
        <f>IF(Q198&gt;'Clustering (Gov City)'!$C$24,'Clustering (Gov City)'!$B$23,IF(Q198&gt;'Clustering (Gov City)'!$H$24,'Clustering (Gov City)'!$G$23,IF(Q198&gt;'Clustering (Gov City)'!$M$24,'Clustering (Gov City)'!$L$23,'Clustering (Gov City)'!$Q$23)))</f>
        <v>SUPER LOW</v>
      </c>
      <c r="X198" s="20">
        <v>0.8458</v>
      </c>
      <c r="Y198" s="16" t="s">
        <v>172</v>
      </c>
      <c r="Z198" s="16">
        <v>3717</v>
      </c>
      <c r="AA198" s="16">
        <v>1622</v>
      </c>
      <c r="AB198" s="16">
        <v>1109116</v>
      </c>
      <c r="AC198" s="16">
        <v>976352</v>
      </c>
      <c r="AD198" s="16">
        <v>1205131</v>
      </c>
      <c r="AE198" s="16">
        <v>30369</v>
      </c>
      <c r="AF198" s="16">
        <v>36133</v>
      </c>
      <c r="AG198" s="16">
        <v>4083</v>
      </c>
      <c r="AH198" s="1">
        <v>225</v>
      </c>
      <c r="AI198" s="1">
        <v>8</v>
      </c>
      <c r="AJ198" s="1">
        <v>81</v>
      </c>
      <c r="AK198" s="16">
        <v>635539</v>
      </c>
      <c r="AL198" s="16">
        <v>640491</v>
      </c>
      <c r="AM198" s="16">
        <v>529869</v>
      </c>
      <c r="AN198" s="16">
        <v>653318</v>
      </c>
      <c r="AO198" s="16">
        <v>21159</v>
      </c>
      <c r="AP198" s="16">
        <v>71684</v>
      </c>
      <c r="AQ198" s="16">
        <v>80137</v>
      </c>
      <c r="AR198" s="16">
        <v>93915</v>
      </c>
      <c r="AS198" s="16">
        <v>98227</v>
      </c>
      <c r="AT198" s="16">
        <v>92735</v>
      </c>
      <c r="AU198" s="16">
        <v>92307</v>
      </c>
      <c r="AV198" s="16">
        <v>91188</v>
      </c>
      <c r="AW198" s="16">
        <v>85043</v>
      </c>
      <c r="AX198" s="16">
        <v>98846</v>
      </c>
      <c r="AY198" s="16">
        <v>96301</v>
      </c>
      <c r="AZ198" s="16">
        <v>90521</v>
      </c>
      <c r="BA198" s="16">
        <v>87167</v>
      </c>
      <c r="BB198" s="16">
        <v>80402</v>
      </c>
      <c r="BC198" s="16">
        <v>66560</v>
      </c>
      <c r="BD198" s="16">
        <v>47496</v>
      </c>
      <c r="BE198" s="16">
        <v>31174</v>
      </c>
      <c r="BF198" s="16">
        <v>44011</v>
      </c>
      <c r="BG198" s="16">
        <v>17668</v>
      </c>
      <c r="BH198" s="16">
        <v>1221846</v>
      </c>
      <c r="BI198" s="21">
        <v>1</v>
      </c>
      <c r="BJ198" s="21">
        <v>1</v>
      </c>
      <c r="BK198" s="21">
        <v>1</v>
      </c>
      <c r="BL198" s="21">
        <v>1</v>
      </c>
      <c r="BM198" s="21">
        <v>0</v>
      </c>
      <c r="BN198" s="16">
        <v>34976</v>
      </c>
      <c r="BO198" s="16">
        <v>18064</v>
      </c>
      <c r="BP198" s="16">
        <v>113209</v>
      </c>
      <c r="BQ198" s="16">
        <v>59831</v>
      </c>
      <c r="BR198" s="16">
        <v>55586</v>
      </c>
      <c r="BS198" s="16">
        <v>94695</v>
      </c>
      <c r="BT198" s="16">
        <v>219381</v>
      </c>
      <c r="BU198" s="16">
        <v>136232</v>
      </c>
      <c r="BV198" s="16">
        <v>265837</v>
      </c>
      <c r="BW198" s="16">
        <v>203733</v>
      </c>
      <c r="BX198" s="16">
        <v>356425</v>
      </c>
      <c r="BY198" s="16">
        <v>7782</v>
      </c>
      <c r="BZ198" s="16">
        <v>25115</v>
      </c>
      <c r="CA198" s="16">
        <v>58150</v>
      </c>
      <c r="CB198" s="16">
        <v>3219</v>
      </c>
      <c r="CC198" s="1">
        <v>156</v>
      </c>
      <c r="CD198" s="16">
        <v>179384</v>
      </c>
      <c r="CE198" s="16">
        <v>48842</v>
      </c>
      <c r="CF198" s="16">
        <v>20614</v>
      </c>
      <c r="CG198" s="16">
        <v>84584</v>
      </c>
      <c r="CH198" s="16">
        <v>1003</v>
      </c>
      <c r="CI198" s="1">
        <v>52</v>
      </c>
      <c r="CJ198" s="1">
        <v>695</v>
      </c>
      <c r="CK198" s="1">
        <v>49</v>
      </c>
      <c r="CL198" s="1">
        <v>317</v>
      </c>
      <c r="CM198" s="1">
        <v>104</v>
      </c>
      <c r="CN198" s="1">
        <v>511</v>
      </c>
      <c r="CO198" s="16">
        <v>1888</v>
      </c>
      <c r="CP198" s="16">
        <v>937987</v>
      </c>
      <c r="CQ198" s="16">
        <v>216262</v>
      </c>
      <c r="CR198" s="16">
        <v>26881</v>
      </c>
      <c r="CS198" s="16">
        <v>11003</v>
      </c>
      <c r="CT198" s="16">
        <v>563894</v>
      </c>
      <c r="CU198" s="16">
        <v>53053</v>
      </c>
      <c r="CV198" s="1">
        <v>119</v>
      </c>
      <c r="CW198" s="1">
        <v>241</v>
      </c>
      <c r="CX198" s="16">
        <v>249231</v>
      </c>
      <c r="CY198" s="16">
        <v>2987</v>
      </c>
      <c r="CZ198" s="16">
        <v>13384</v>
      </c>
      <c r="DA198" s="16">
        <v>138975</v>
      </c>
      <c r="DB198" s="18">
        <v>12.89</v>
      </c>
      <c r="DC198" s="1" t="s">
        <v>134</v>
      </c>
    </row>
    <row r="199" spans="1:107" ht="12.75" x14ac:dyDescent="0.2">
      <c r="A199" s="1" t="s">
        <v>533</v>
      </c>
      <c r="B199" s="1" t="s">
        <v>534</v>
      </c>
      <c r="C199" s="1" t="s">
        <v>533</v>
      </c>
      <c r="D199" s="1" t="s">
        <v>555</v>
      </c>
      <c r="E199" s="1" t="s">
        <v>556</v>
      </c>
      <c r="F199" s="1" t="s">
        <v>555</v>
      </c>
      <c r="G199" s="1">
        <v>12</v>
      </c>
      <c r="H199" s="1">
        <v>150</v>
      </c>
      <c r="I199" s="1">
        <v>17</v>
      </c>
      <c r="J199" s="16">
        <v>897916</v>
      </c>
      <c r="K199" s="17">
        <v>0.81599999999999995</v>
      </c>
      <c r="L199" s="16">
        <v>297313</v>
      </c>
      <c r="M199" s="1">
        <v>489.12</v>
      </c>
      <c r="N199" s="16">
        <v>1836</v>
      </c>
      <c r="O199" s="17">
        <v>0.87</v>
      </c>
      <c r="P199" s="16">
        <v>22837</v>
      </c>
      <c r="Q199" s="16">
        <f t="shared" si="0"/>
        <v>25433336.748649094</v>
      </c>
      <c r="R199" s="19">
        <v>0.378</v>
      </c>
      <c r="S199" s="16" t="s">
        <v>2468</v>
      </c>
      <c r="T199" s="19">
        <v>0.7</v>
      </c>
      <c r="U199" s="18" t="e">
        <f t="shared" si="1"/>
        <v>#VALUE!</v>
      </c>
      <c r="V199" s="16" t="str">
        <f>IF(N199&gt;'Clustering (Gov City)'!$C$4,'Clustering (Gov City)'!$B$3,IF(N199&gt;'Clustering (Gov City)'!$H$4,'Clustering (Gov City)'!$G$3,IF(N199&gt;'Clustering (Gov City)'!$M$4,'Clustering (Gov City)'!$L$3,'Clustering (Gov City)'!$Q$3)))</f>
        <v>HIGH</v>
      </c>
      <c r="W199" s="16" t="str">
        <f>IF(Q199&gt;'Clustering (Gov City)'!$C$24,'Clustering (Gov City)'!$B$23,IF(Q199&gt;'Clustering (Gov City)'!$H$24,'Clustering (Gov City)'!$G$23,IF(Q199&gt;'Clustering (Gov City)'!$M$24,'Clustering (Gov City)'!$L$23,'Clustering (Gov City)'!$Q$23)))</f>
        <v>LOW</v>
      </c>
      <c r="X199" s="20">
        <v>0.78</v>
      </c>
      <c r="Y199" s="16" t="s">
        <v>201</v>
      </c>
      <c r="Z199" s="16">
        <v>1621</v>
      </c>
      <c r="AA199" s="16">
        <v>3636</v>
      </c>
      <c r="AB199" s="16">
        <v>741314</v>
      </c>
      <c r="AC199" s="16">
        <v>680531</v>
      </c>
      <c r="AD199" s="16">
        <v>857793</v>
      </c>
      <c r="AE199" s="16">
        <v>26925</v>
      </c>
      <c r="AF199" s="16">
        <v>12130</v>
      </c>
      <c r="AG199" s="1">
        <v>364</v>
      </c>
      <c r="AH199" s="1">
        <v>610</v>
      </c>
      <c r="AI199" s="1">
        <v>20</v>
      </c>
      <c r="AJ199" s="1">
        <v>74</v>
      </c>
      <c r="AK199" s="16">
        <v>449460</v>
      </c>
      <c r="AL199" s="16">
        <v>448456</v>
      </c>
      <c r="AM199" s="16">
        <v>381210</v>
      </c>
      <c r="AN199" s="16">
        <v>456090</v>
      </c>
      <c r="AO199" s="16">
        <v>15397</v>
      </c>
      <c r="AP199" s="16">
        <v>45219</v>
      </c>
      <c r="AQ199" s="16">
        <v>57243</v>
      </c>
      <c r="AR199" s="16">
        <v>68395</v>
      </c>
      <c r="AS199" s="16">
        <v>71604</v>
      </c>
      <c r="AT199" s="16">
        <v>66986</v>
      </c>
      <c r="AU199" s="16">
        <v>66413</v>
      </c>
      <c r="AV199" s="16">
        <v>65827</v>
      </c>
      <c r="AW199" s="16">
        <v>60997</v>
      </c>
      <c r="AX199" s="16">
        <v>69595</v>
      </c>
      <c r="AY199" s="16">
        <v>71557</v>
      </c>
      <c r="AZ199" s="16">
        <v>64381</v>
      </c>
      <c r="BA199" s="16">
        <v>60556</v>
      </c>
      <c r="BB199" s="16">
        <v>54137</v>
      </c>
      <c r="BC199" s="16">
        <v>44156</v>
      </c>
      <c r="BD199" s="16">
        <v>30272</v>
      </c>
      <c r="BE199" s="16">
        <v>19731</v>
      </c>
      <c r="BF199" s="16">
        <v>26066</v>
      </c>
      <c r="BG199" s="16">
        <v>12723</v>
      </c>
      <c r="BH199" s="16">
        <v>859361</v>
      </c>
      <c r="BI199" s="21">
        <v>1</v>
      </c>
      <c r="BJ199" s="21">
        <v>1</v>
      </c>
      <c r="BK199" s="21">
        <v>1</v>
      </c>
      <c r="BL199" s="21">
        <v>1</v>
      </c>
      <c r="BM199" s="21">
        <v>0</v>
      </c>
      <c r="BN199" s="16">
        <v>25220</v>
      </c>
      <c r="BO199" s="16">
        <v>12953</v>
      </c>
      <c r="BP199" s="16">
        <v>82544</v>
      </c>
      <c r="BQ199" s="16">
        <v>43719</v>
      </c>
      <c r="BR199" s="16">
        <v>40971</v>
      </c>
      <c r="BS199" s="16">
        <v>67230</v>
      </c>
      <c r="BT199" s="16">
        <v>172429</v>
      </c>
      <c r="BU199" s="16">
        <v>93473</v>
      </c>
      <c r="BV199" s="16">
        <v>189958</v>
      </c>
      <c r="BW199" s="16">
        <v>151080</v>
      </c>
      <c r="BX199" s="16">
        <v>216710</v>
      </c>
      <c r="BY199" s="16">
        <v>4171</v>
      </c>
      <c r="BZ199" s="16">
        <v>19492</v>
      </c>
      <c r="CA199" s="16">
        <v>46912</v>
      </c>
      <c r="CB199" s="16">
        <v>3479</v>
      </c>
      <c r="CC199" s="1">
        <v>212</v>
      </c>
      <c r="CD199" s="16">
        <v>25950</v>
      </c>
      <c r="CE199" s="16">
        <v>37058</v>
      </c>
      <c r="CF199" s="16">
        <v>12002</v>
      </c>
      <c r="CG199" s="16">
        <v>57603</v>
      </c>
      <c r="CH199" s="1">
        <v>635</v>
      </c>
      <c r="CI199" s="1">
        <v>36</v>
      </c>
      <c r="CJ199" s="1">
        <v>708</v>
      </c>
      <c r="CK199" s="1">
        <v>46</v>
      </c>
      <c r="CL199" s="1">
        <v>210</v>
      </c>
      <c r="CM199" s="1">
        <v>27</v>
      </c>
      <c r="CN199" s="1">
        <v>504</v>
      </c>
      <c r="CO199" s="16">
        <v>1239</v>
      </c>
      <c r="CP199" s="16">
        <v>761898</v>
      </c>
      <c r="CQ199" s="16">
        <v>167045</v>
      </c>
      <c r="CR199" s="16">
        <v>19360</v>
      </c>
      <c r="CS199" s="16">
        <v>10130</v>
      </c>
      <c r="CT199" s="16">
        <v>418478</v>
      </c>
      <c r="CU199" s="16">
        <v>46566</v>
      </c>
      <c r="CV199" s="1">
        <v>62</v>
      </c>
      <c r="CW199" s="1">
        <v>174</v>
      </c>
      <c r="CX199" s="16">
        <v>169865</v>
      </c>
      <c r="CY199" s="16">
        <v>2539</v>
      </c>
      <c r="CZ199" s="16">
        <v>7004</v>
      </c>
      <c r="DA199" s="16">
        <v>56693</v>
      </c>
      <c r="DB199" s="18">
        <v>7.68</v>
      </c>
      <c r="DC199" s="1" t="s">
        <v>134</v>
      </c>
    </row>
    <row r="200" spans="1:107" ht="12.75" x14ac:dyDescent="0.2">
      <c r="A200" s="1" t="s">
        <v>533</v>
      </c>
      <c r="B200" s="1" t="s">
        <v>534</v>
      </c>
      <c r="C200" s="1" t="s">
        <v>533</v>
      </c>
      <c r="D200" s="1" t="s">
        <v>557</v>
      </c>
      <c r="E200" s="1" t="s">
        <v>558</v>
      </c>
      <c r="F200" s="1" t="s">
        <v>557</v>
      </c>
      <c r="G200" s="1">
        <v>25</v>
      </c>
      <c r="H200" s="1">
        <v>251</v>
      </c>
      <c r="I200" s="1">
        <v>43</v>
      </c>
      <c r="J200" s="16">
        <v>1069659</v>
      </c>
      <c r="K200" s="17">
        <v>0.85399999999999998</v>
      </c>
      <c r="L200" s="16">
        <v>379880</v>
      </c>
      <c r="M200" s="18">
        <v>1793.67</v>
      </c>
      <c r="N200" s="1">
        <v>596</v>
      </c>
      <c r="O200" s="17">
        <v>0.67400000000000004</v>
      </c>
      <c r="P200" s="16">
        <v>17863</v>
      </c>
      <c r="Q200" s="16">
        <f t="shared" si="0"/>
        <v>16699714.58193686</v>
      </c>
      <c r="R200" s="19">
        <v>0.39600000000000002</v>
      </c>
      <c r="S200" s="16" t="s">
        <v>2468</v>
      </c>
      <c r="T200" s="19">
        <v>0.378</v>
      </c>
      <c r="U200" s="18" t="e">
        <f t="shared" si="1"/>
        <v>#VALUE!</v>
      </c>
      <c r="V200" s="16" t="str">
        <f>IF(N200&gt;'Clustering (Gov City)'!$C$4,'Clustering (Gov City)'!$B$3,IF(N200&gt;'Clustering (Gov City)'!$H$4,'Clustering (Gov City)'!$G$3,IF(N200&gt;'Clustering (Gov City)'!$M$4,'Clustering (Gov City)'!$L$3,'Clustering (Gov City)'!$Q$3)))</f>
        <v>LOW</v>
      </c>
      <c r="W200" s="16" t="str">
        <f>IF(Q200&gt;'Clustering (Gov City)'!$C$24,'Clustering (Gov City)'!$B$23,IF(Q200&gt;'Clustering (Gov City)'!$H$24,'Clustering (Gov City)'!$G$23,IF(Q200&gt;'Clustering (Gov City)'!$M$24,'Clustering (Gov City)'!$L$23,'Clustering (Gov City)'!$Q$23)))</f>
        <v>SUPER LOW</v>
      </c>
      <c r="X200" s="20">
        <v>0.58579999999999999</v>
      </c>
      <c r="Y200" s="16" t="s">
        <v>151</v>
      </c>
      <c r="Z200" s="16">
        <v>4221</v>
      </c>
      <c r="AA200" s="16">
        <v>6379</v>
      </c>
      <c r="AB200" s="16">
        <v>736568</v>
      </c>
      <c r="AC200" s="16">
        <v>849439</v>
      </c>
      <c r="AD200" s="16">
        <v>1045380</v>
      </c>
      <c r="AE200" s="16">
        <v>12358</v>
      </c>
      <c r="AF200" s="16">
        <v>10346</v>
      </c>
      <c r="AG200" s="1">
        <v>38</v>
      </c>
      <c r="AH200" s="16">
        <v>1439</v>
      </c>
      <c r="AI200" s="1">
        <v>9</v>
      </c>
      <c r="AJ200" s="1">
        <v>89</v>
      </c>
      <c r="AK200" s="16">
        <v>534649</v>
      </c>
      <c r="AL200" s="16">
        <v>535010</v>
      </c>
      <c r="AM200" s="16">
        <v>395672</v>
      </c>
      <c r="AN200" s="16">
        <v>581293</v>
      </c>
      <c r="AO200" s="16">
        <v>18052</v>
      </c>
      <c r="AP200" s="16">
        <v>74642</v>
      </c>
      <c r="AQ200" s="16">
        <v>59559</v>
      </c>
      <c r="AR200" s="16">
        <v>66686</v>
      </c>
      <c r="AS200" s="16">
        <v>72810</v>
      </c>
      <c r="AT200" s="16">
        <v>75844</v>
      </c>
      <c r="AU200" s="16">
        <v>76498</v>
      </c>
      <c r="AV200" s="16">
        <v>74088</v>
      </c>
      <c r="AW200" s="16">
        <v>67231</v>
      </c>
      <c r="AX200" s="16">
        <v>72383</v>
      </c>
      <c r="AY200" s="16">
        <v>73606</v>
      </c>
      <c r="AZ200" s="16">
        <v>74932</v>
      </c>
      <c r="BA200" s="16">
        <v>79184</v>
      </c>
      <c r="BB200" s="16">
        <v>72967</v>
      </c>
      <c r="BC200" s="16">
        <v>66993</v>
      </c>
      <c r="BD200" s="16">
        <v>49883</v>
      </c>
      <c r="BE200" s="16">
        <v>35992</v>
      </c>
      <c r="BF200" s="16">
        <v>51003</v>
      </c>
      <c r="BG200" s="16">
        <v>12555</v>
      </c>
      <c r="BH200" s="16">
        <v>1028728</v>
      </c>
      <c r="BI200" s="21">
        <v>1</v>
      </c>
      <c r="BJ200" s="21">
        <v>1</v>
      </c>
      <c r="BK200" s="21">
        <v>1</v>
      </c>
      <c r="BL200" s="21">
        <v>1</v>
      </c>
      <c r="BM200" s="21">
        <v>0</v>
      </c>
      <c r="BN200" s="16">
        <v>25045</v>
      </c>
      <c r="BO200" s="16">
        <v>12669</v>
      </c>
      <c r="BP200" s="16">
        <v>81879</v>
      </c>
      <c r="BQ200" s="16">
        <v>43825</v>
      </c>
      <c r="BR200" s="16">
        <v>43533</v>
      </c>
      <c r="BS200" s="16">
        <v>79271</v>
      </c>
      <c r="BT200" s="16">
        <v>202597</v>
      </c>
      <c r="BU200" s="16">
        <v>125329</v>
      </c>
      <c r="BV200" s="16">
        <v>347654</v>
      </c>
      <c r="BW200" s="16">
        <v>193202</v>
      </c>
      <c r="BX200" s="16">
        <v>163429</v>
      </c>
      <c r="BY200" s="16">
        <v>4556</v>
      </c>
      <c r="BZ200" s="16">
        <v>8623</v>
      </c>
      <c r="CA200" s="16">
        <v>22961</v>
      </c>
      <c r="CB200" s="16">
        <v>1266</v>
      </c>
      <c r="CC200" s="1">
        <v>42</v>
      </c>
      <c r="CD200" s="16">
        <v>14874</v>
      </c>
      <c r="CE200" s="16">
        <v>19422</v>
      </c>
      <c r="CF200" s="16">
        <v>6456</v>
      </c>
      <c r="CG200" s="16">
        <v>31877</v>
      </c>
      <c r="CH200" s="1">
        <v>361</v>
      </c>
      <c r="CI200" s="1">
        <v>30</v>
      </c>
      <c r="CJ200" s="1">
        <v>231</v>
      </c>
      <c r="CK200" s="1">
        <v>25</v>
      </c>
      <c r="CL200" s="1">
        <v>86</v>
      </c>
      <c r="CM200" s="1">
        <v>17</v>
      </c>
      <c r="CN200" s="1">
        <v>151</v>
      </c>
      <c r="CO200" s="1">
        <v>508</v>
      </c>
      <c r="CP200" s="16">
        <v>995621</v>
      </c>
      <c r="CQ200" s="16">
        <v>183965</v>
      </c>
      <c r="CR200" s="16">
        <v>16340</v>
      </c>
      <c r="CS200" s="16">
        <v>4081</v>
      </c>
      <c r="CT200" s="16">
        <v>305670</v>
      </c>
      <c r="CU200" s="16">
        <v>260804</v>
      </c>
      <c r="CV200" s="1">
        <v>520</v>
      </c>
      <c r="CW200" s="1">
        <v>99</v>
      </c>
      <c r="CX200" s="16">
        <v>158092</v>
      </c>
      <c r="CY200" s="16">
        <v>1138</v>
      </c>
      <c r="CZ200" s="16">
        <v>7237</v>
      </c>
      <c r="DA200" s="16">
        <v>131713</v>
      </c>
      <c r="DB200" s="18">
        <v>10.86</v>
      </c>
      <c r="DC200" s="1" t="s">
        <v>134</v>
      </c>
    </row>
    <row r="201" spans="1:107" ht="12.75" x14ac:dyDescent="0.2">
      <c r="A201" s="1" t="s">
        <v>533</v>
      </c>
      <c r="B201" s="1" t="s">
        <v>534</v>
      </c>
      <c r="C201" s="1" t="s">
        <v>533</v>
      </c>
      <c r="D201" s="1" t="s">
        <v>559</v>
      </c>
      <c r="E201" s="1" t="s">
        <v>560</v>
      </c>
      <c r="F201" s="1" t="s">
        <v>559</v>
      </c>
      <c r="G201" s="1">
        <v>17</v>
      </c>
      <c r="H201" s="1">
        <v>162</v>
      </c>
      <c r="I201" s="1">
        <v>15</v>
      </c>
      <c r="J201" s="16">
        <v>935198</v>
      </c>
      <c r="K201" s="17">
        <v>0.82599999999999996</v>
      </c>
      <c r="L201" s="16">
        <v>300793</v>
      </c>
      <c r="M201" s="1">
        <v>775.44</v>
      </c>
      <c r="N201" s="16">
        <v>1206</v>
      </c>
      <c r="O201" s="17">
        <v>0.82199999999999995</v>
      </c>
      <c r="P201" s="16">
        <v>22429</v>
      </c>
      <c r="Q201" s="16">
        <f t="shared" si="0"/>
        <v>23983156.508033592</v>
      </c>
      <c r="R201" s="19">
        <v>0.41399999999999998</v>
      </c>
      <c r="S201" s="16" t="s">
        <v>2468</v>
      </c>
      <c r="T201" s="19">
        <v>0.71199999999999997</v>
      </c>
      <c r="U201" s="18" t="e">
        <f t="shared" si="1"/>
        <v>#VALUE!</v>
      </c>
      <c r="V201" s="16" t="str">
        <f>IF(N201&gt;'Clustering (Gov City)'!$C$4,'Clustering (Gov City)'!$B$3,IF(N201&gt;'Clustering (Gov City)'!$H$4,'Clustering (Gov City)'!$G$3,IF(N201&gt;'Clustering (Gov City)'!$M$4,'Clustering (Gov City)'!$L$3,'Clustering (Gov City)'!$Q$3)))</f>
        <v>HIGH</v>
      </c>
      <c r="W201" s="16" t="str">
        <f>IF(Q201&gt;'Clustering (Gov City)'!$C$24,'Clustering (Gov City)'!$B$23,IF(Q201&gt;'Clustering (Gov City)'!$H$24,'Clustering (Gov City)'!$G$23,IF(Q201&gt;'Clustering (Gov City)'!$M$24,'Clustering (Gov City)'!$L$23,'Clustering (Gov City)'!$Q$23)))</f>
        <v>LOW</v>
      </c>
      <c r="X201" s="20">
        <v>0.77349999999999997</v>
      </c>
      <c r="Y201" s="16" t="s">
        <v>201</v>
      </c>
      <c r="Z201" s="16">
        <v>1607</v>
      </c>
      <c r="AA201" s="16">
        <v>3046</v>
      </c>
      <c r="AB201" s="16">
        <v>833228</v>
      </c>
      <c r="AC201" s="16">
        <v>706919</v>
      </c>
      <c r="AD201" s="16">
        <v>898630</v>
      </c>
      <c r="AE201" s="16">
        <v>21609</v>
      </c>
      <c r="AF201" s="16">
        <v>11911</v>
      </c>
      <c r="AG201" s="16">
        <v>2617</v>
      </c>
      <c r="AH201" s="1">
        <v>329</v>
      </c>
      <c r="AI201" s="1">
        <v>1</v>
      </c>
      <c r="AJ201" s="1">
        <v>101</v>
      </c>
      <c r="AK201" s="16">
        <v>466943</v>
      </c>
      <c r="AL201" s="16">
        <v>468255</v>
      </c>
      <c r="AM201" s="16">
        <v>381092</v>
      </c>
      <c r="AN201" s="16">
        <v>488140</v>
      </c>
      <c r="AO201" s="16">
        <v>16905</v>
      </c>
      <c r="AP201" s="16">
        <v>49061</v>
      </c>
      <c r="AQ201" s="16">
        <v>64136</v>
      </c>
      <c r="AR201" s="16">
        <v>72024</v>
      </c>
      <c r="AS201" s="16">
        <v>71731</v>
      </c>
      <c r="AT201" s="16">
        <v>68298</v>
      </c>
      <c r="AU201" s="16">
        <v>68979</v>
      </c>
      <c r="AV201" s="16">
        <v>66994</v>
      </c>
      <c r="AW201" s="16">
        <v>63036</v>
      </c>
      <c r="AX201" s="16">
        <v>73521</v>
      </c>
      <c r="AY201" s="16">
        <v>72994</v>
      </c>
      <c r="AZ201" s="16">
        <v>65807</v>
      </c>
      <c r="BA201" s="16">
        <v>63736</v>
      </c>
      <c r="BB201" s="16">
        <v>54032</v>
      </c>
      <c r="BC201" s="16">
        <v>47212</v>
      </c>
      <c r="BD201" s="16">
        <v>32603</v>
      </c>
      <c r="BE201" s="16">
        <v>20967</v>
      </c>
      <c r="BF201" s="16">
        <v>29128</v>
      </c>
      <c r="BG201" s="16">
        <v>13502</v>
      </c>
      <c r="BH201" s="16">
        <v>891648</v>
      </c>
      <c r="BI201" s="21">
        <v>2</v>
      </c>
      <c r="BJ201" s="21">
        <v>2</v>
      </c>
      <c r="BK201" s="21">
        <v>1</v>
      </c>
      <c r="BL201" s="21">
        <v>1</v>
      </c>
      <c r="BM201" s="21">
        <v>0</v>
      </c>
      <c r="BN201" s="16">
        <v>27338</v>
      </c>
      <c r="BO201" s="16">
        <v>14029</v>
      </c>
      <c r="BP201" s="16">
        <v>86399</v>
      </c>
      <c r="BQ201" s="16">
        <v>42977</v>
      </c>
      <c r="BR201" s="16">
        <v>40407</v>
      </c>
      <c r="BS201" s="16">
        <v>71031</v>
      </c>
      <c r="BT201" s="16">
        <v>187823</v>
      </c>
      <c r="BU201" s="16">
        <v>86189</v>
      </c>
      <c r="BV201" s="16">
        <v>246925</v>
      </c>
      <c r="BW201" s="16">
        <v>178204</v>
      </c>
      <c r="BX201" s="16">
        <v>178020</v>
      </c>
      <c r="BY201" s="16">
        <v>2951</v>
      </c>
      <c r="BZ201" s="16">
        <v>15484</v>
      </c>
      <c r="CA201" s="16">
        <v>36641</v>
      </c>
      <c r="CB201" s="16">
        <v>2773</v>
      </c>
      <c r="CC201" s="1">
        <v>188</v>
      </c>
      <c r="CD201" s="16">
        <v>19118</v>
      </c>
      <c r="CE201" s="16">
        <v>27229</v>
      </c>
      <c r="CF201" s="16">
        <v>8771</v>
      </c>
      <c r="CG201" s="16">
        <v>40312</v>
      </c>
      <c r="CH201" s="1">
        <v>356</v>
      </c>
      <c r="CI201" s="1">
        <v>19</v>
      </c>
      <c r="CJ201" s="1">
        <v>393</v>
      </c>
      <c r="CK201" s="1">
        <v>30</v>
      </c>
      <c r="CL201" s="1">
        <v>132</v>
      </c>
      <c r="CM201" s="1">
        <v>33</v>
      </c>
      <c r="CN201" s="1">
        <v>314</v>
      </c>
      <c r="CO201" s="16">
        <v>1122</v>
      </c>
      <c r="CP201" s="16">
        <v>837369</v>
      </c>
      <c r="CQ201" s="16">
        <v>176679</v>
      </c>
      <c r="CR201" s="16">
        <v>19807</v>
      </c>
      <c r="CS201" s="16">
        <v>6207</v>
      </c>
      <c r="CT201" s="16">
        <v>394342</v>
      </c>
      <c r="CU201" s="16">
        <v>114828</v>
      </c>
      <c r="CV201" s="1">
        <v>27</v>
      </c>
      <c r="CW201" s="1">
        <v>127</v>
      </c>
      <c r="CX201" s="16">
        <v>165118</v>
      </c>
      <c r="CY201" s="16">
        <v>1546</v>
      </c>
      <c r="CZ201" s="16">
        <v>6719</v>
      </c>
      <c r="DA201" s="16">
        <v>49798</v>
      </c>
      <c r="DB201" s="18">
        <v>10.28</v>
      </c>
      <c r="DC201" s="1" t="s">
        <v>134</v>
      </c>
    </row>
    <row r="202" spans="1:107" ht="12.75" x14ac:dyDescent="0.2">
      <c r="A202" s="1" t="s">
        <v>533</v>
      </c>
      <c r="B202" s="1" t="s">
        <v>534</v>
      </c>
      <c r="C202" s="1" t="s">
        <v>533</v>
      </c>
      <c r="D202" s="1" t="s">
        <v>561</v>
      </c>
      <c r="E202" s="1" t="s">
        <v>562</v>
      </c>
      <c r="F202" s="1" t="s">
        <v>561</v>
      </c>
      <c r="G202" s="1">
        <v>20</v>
      </c>
      <c r="H202" s="1">
        <v>196</v>
      </c>
      <c r="I202" s="1">
        <v>12</v>
      </c>
      <c r="J202" s="16">
        <v>1005566</v>
      </c>
      <c r="K202" s="17">
        <v>0.83599999999999997</v>
      </c>
      <c r="L202" s="16">
        <v>339065</v>
      </c>
      <c r="M202" s="1">
        <v>941.54</v>
      </c>
      <c r="N202" s="16">
        <v>1068</v>
      </c>
      <c r="O202" s="17">
        <v>0.78800000000000003</v>
      </c>
      <c r="P202" s="16">
        <v>22615</v>
      </c>
      <c r="Q202" s="16">
        <f t="shared" si="0"/>
        <v>22489821.652681176</v>
      </c>
      <c r="R202" s="19">
        <v>0.37</v>
      </c>
      <c r="S202" s="16" t="s">
        <v>2468</v>
      </c>
      <c r="T202" s="19">
        <v>0.81200000000000006</v>
      </c>
      <c r="U202" s="18" t="e">
        <f t="shared" si="1"/>
        <v>#VALUE!</v>
      </c>
      <c r="V202" s="16" t="str">
        <f>IF(N202&gt;'Clustering (Gov City)'!$C$4,'Clustering (Gov City)'!$B$3,IF(N202&gt;'Clustering (Gov City)'!$H$4,'Clustering (Gov City)'!$G$3,IF(N202&gt;'Clustering (Gov City)'!$M$4,'Clustering (Gov City)'!$L$3,'Clustering (Gov City)'!$Q$3)))</f>
        <v>LOW</v>
      </c>
      <c r="W202" s="16" t="str">
        <f>IF(Q202&gt;'Clustering (Gov City)'!$C$24,'Clustering (Gov City)'!$B$23,IF(Q202&gt;'Clustering (Gov City)'!$H$24,'Clustering (Gov City)'!$G$23,IF(Q202&gt;'Clustering (Gov City)'!$M$24,'Clustering (Gov City)'!$L$23,'Clustering (Gov City)'!$Q$23)))</f>
        <v>SUPER LOW</v>
      </c>
      <c r="X202" s="20">
        <v>0.82789999999999997</v>
      </c>
      <c r="Y202" s="16" t="s">
        <v>172</v>
      </c>
      <c r="Z202" s="16">
        <v>2304</v>
      </c>
      <c r="AA202" s="16">
        <v>4144</v>
      </c>
      <c r="AB202" s="16">
        <v>907449</v>
      </c>
      <c r="AC202" s="16">
        <v>762511</v>
      </c>
      <c r="AD202" s="16">
        <v>987365</v>
      </c>
      <c r="AE202" s="16">
        <v>10992</v>
      </c>
      <c r="AF202" s="16">
        <v>6074</v>
      </c>
      <c r="AG202" s="1">
        <v>849</v>
      </c>
      <c r="AH202" s="1">
        <v>228</v>
      </c>
      <c r="AI202" s="1">
        <v>5</v>
      </c>
      <c r="AJ202" s="1">
        <v>53</v>
      </c>
      <c r="AK202" s="16">
        <v>502353</v>
      </c>
      <c r="AL202" s="16">
        <v>503213</v>
      </c>
      <c r="AM202" s="16">
        <v>407971</v>
      </c>
      <c r="AN202" s="16">
        <v>520679</v>
      </c>
      <c r="AO202" s="16">
        <v>20716</v>
      </c>
      <c r="AP202" s="16">
        <v>56200</v>
      </c>
      <c r="AQ202" s="16">
        <v>65218</v>
      </c>
      <c r="AR202" s="16">
        <v>76315</v>
      </c>
      <c r="AS202" s="16">
        <v>78994</v>
      </c>
      <c r="AT202" s="16">
        <v>73126</v>
      </c>
      <c r="AU202" s="16">
        <v>74254</v>
      </c>
      <c r="AV202" s="16">
        <v>70548</v>
      </c>
      <c r="AW202" s="16">
        <v>67188</v>
      </c>
      <c r="AX202" s="16">
        <v>80555</v>
      </c>
      <c r="AY202" s="16">
        <v>78356</v>
      </c>
      <c r="AZ202" s="16">
        <v>69214</v>
      </c>
      <c r="BA202" s="16">
        <v>65169</v>
      </c>
      <c r="BB202" s="16">
        <v>58068</v>
      </c>
      <c r="BC202" s="16">
        <v>53192</v>
      </c>
      <c r="BD202" s="16">
        <v>36543</v>
      </c>
      <c r="BE202" s="16">
        <v>24984</v>
      </c>
      <c r="BF202" s="16">
        <v>33842</v>
      </c>
      <c r="BG202" s="16">
        <v>14123</v>
      </c>
      <c r="BH202" s="16">
        <v>961658</v>
      </c>
      <c r="BI202" s="21">
        <v>2</v>
      </c>
      <c r="BJ202" s="21">
        <v>1</v>
      </c>
      <c r="BK202" s="21">
        <v>1</v>
      </c>
      <c r="BL202" s="21">
        <v>1</v>
      </c>
      <c r="BM202" s="21">
        <v>0</v>
      </c>
      <c r="BN202" s="16">
        <v>28561</v>
      </c>
      <c r="BO202" s="16">
        <v>14566</v>
      </c>
      <c r="BP202" s="16">
        <v>92096</v>
      </c>
      <c r="BQ202" s="16">
        <v>47701</v>
      </c>
      <c r="BR202" s="16">
        <v>44340</v>
      </c>
      <c r="BS202" s="16">
        <v>75623</v>
      </c>
      <c r="BT202" s="16">
        <v>229720</v>
      </c>
      <c r="BU202" s="16">
        <v>101153</v>
      </c>
      <c r="BV202" s="16">
        <v>245558</v>
      </c>
      <c r="BW202" s="16">
        <v>176002</v>
      </c>
      <c r="BX202" s="16">
        <v>205244</v>
      </c>
      <c r="BY202" s="16">
        <v>3011</v>
      </c>
      <c r="BZ202" s="16">
        <v>12576</v>
      </c>
      <c r="CA202" s="16">
        <v>30555</v>
      </c>
      <c r="CB202" s="16">
        <v>1651</v>
      </c>
      <c r="CC202" s="1">
        <v>96</v>
      </c>
      <c r="CD202" s="16">
        <v>36593</v>
      </c>
      <c r="CE202" s="16">
        <v>50367</v>
      </c>
      <c r="CF202" s="16">
        <v>26327</v>
      </c>
      <c r="CG202" s="16">
        <v>71315</v>
      </c>
      <c r="CH202" s="1">
        <v>603</v>
      </c>
      <c r="CI202" s="1">
        <v>26</v>
      </c>
      <c r="CJ202" s="1">
        <v>735</v>
      </c>
      <c r="CK202" s="1">
        <v>47</v>
      </c>
      <c r="CL202" s="1">
        <v>228</v>
      </c>
      <c r="CM202" s="1">
        <v>50</v>
      </c>
      <c r="CN202" s="1">
        <v>495</v>
      </c>
      <c r="CO202" s="1">
        <v>780</v>
      </c>
      <c r="CP202" s="16">
        <v>818000</v>
      </c>
      <c r="CQ202" s="16">
        <v>191903</v>
      </c>
      <c r="CR202" s="16">
        <v>19601</v>
      </c>
      <c r="CS202" s="16">
        <v>5706</v>
      </c>
      <c r="CT202" s="16">
        <v>365845</v>
      </c>
      <c r="CU202" s="16">
        <v>169763</v>
      </c>
      <c r="CV202" s="1">
        <v>80</v>
      </c>
      <c r="CW202" s="1">
        <v>113</v>
      </c>
      <c r="CX202" s="16">
        <v>167504</v>
      </c>
      <c r="CY202" s="16">
        <v>1839</v>
      </c>
      <c r="CZ202" s="16">
        <v>6290</v>
      </c>
      <c r="DA202" s="16">
        <v>76922</v>
      </c>
      <c r="DB202" s="18">
        <v>13.38</v>
      </c>
      <c r="DC202" s="1" t="s">
        <v>134</v>
      </c>
    </row>
    <row r="203" spans="1:107" ht="12.75" x14ac:dyDescent="0.2">
      <c r="A203" s="1" t="s">
        <v>533</v>
      </c>
      <c r="B203" s="1" t="s">
        <v>534</v>
      </c>
      <c r="C203" s="1" t="s">
        <v>533</v>
      </c>
      <c r="D203" s="1" t="s">
        <v>563</v>
      </c>
      <c r="E203" s="1" t="s">
        <v>564</v>
      </c>
      <c r="F203" s="1" t="s">
        <v>563</v>
      </c>
      <c r="G203" s="1">
        <v>19</v>
      </c>
      <c r="H203" s="1">
        <v>273</v>
      </c>
      <c r="I203" s="1">
        <v>7</v>
      </c>
      <c r="J203" s="16">
        <v>1487977</v>
      </c>
      <c r="K203" s="17">
        <v>0.92600000000000005</v>
      </c>
      <c r="L203" s="16">
        <v>519145</v>
      </c>
      <c r="M203" s="18">
        <v>2013.86</v>
      </c>
      <c r="N203" s="1">
        <v>739</v>
      </c>
      <c r="O203" s="17">
        <v>0.71799999999999997</v>
      </c>
      <c r="P203" s="16">
        <v>16675</v>
      </c>
      <c r="Q203" s="16">
        <f t="shared" si="0"/>
        <v>11206490.422903042</v>
      </c>
      <c r="R203" s="19">
        <v>0.33200000000000002</v>
      </c>
      <c r="S203" s="16" t="s">
        <v>2468</v>
      </c>
      <c r="T203" s="19">
        <v>0.52800000000000002</v>
      </c>
      <c r="U203" s="18" t="e">
        <f t="shared" si="1"/>
        <v>#VALUE!</v>
      </c>
      <c r="V203" s="16" t="str">
        <f>IF(N203&gt;'Clustering (Gov City)'!$C$4,'Clustering (Gov City)'!$B$3,IF(N203&gt;'Clustering (Gov City)'!$H$4,'Clustering (Gov City)'!$G$3,IF(N203&gt;'Clustering (Gov City)'!$M$4,'Clustering (Gov City)'!$L$3,'Clustering (Gov City)'!$Q$3)))</f>
        <v>LOW</v>
      </c>
      <c r="W203" s="16" t="str">
        <f>IF(Q203&gt;'Clustering (Gov City)'!$C$24,'Clustering (Gov City)'!$B$23,IF(Q203&gt;'Clustering (Gov City)'!$H$24,'Clustering (Gov City)'!$G$23,IF(Q203&gt;'Clustering (Gov City)'!$M$24,'Clustering (Gov City)'!$L$23,'Clustering (Gov City)'!$Q$23)))</f>
        <v>SUPER LOW</v>
      </c>
      <c r="X203" s="20">
        <v>0.6845</v>
      </c>
      <c r="Y203" s="16" t="s">
        <v>201</v>
      </c>
      <c r="Z203" s="16">
        <v>1790</v>
      </c>
      <c r="AA203" s="16">
        <v>5045</v>
      </c>
      <c r="AB203" s="16">
        <v>1364092</v>
      </c>
      <c r="AC203" s="16">
        <v>1117059</v>
      </c>
      <c r="AD203" s="16">
        <v>1472625</v>
      </c>
      <c r="AE203" s="16">
        <v>10528</v>
      </c>
      <c r="AF203" s="16">
        <v>3418</v>
      </c>
      <c r="AG203" s="1">
        <v>118</v>
      </c>
      <c r="AH203" s="1">
        <v>997</v>
      </c>
      <c r="AI203" s="1">
        <v>17</v>
      </c>
      <c r="AJ203" s="1">
        <v>274</v>
      </c>
      <c r="AK203" s="16">
        <v>747843</v>
      </c>
      <c r="AL203" s="16">
        <v>740134</v>
      </c>
      <c r="AM203" s="16">
        <v>586329</v>
      </c>
      <c r="AN203" s="16">
        <v>797213</v>
      </c>
      <c r="AO203" s="16">
        <v>30409</v>
      </c>
      <c r="AP203" s="16">
        <v>74026</v>
      </c>
      <c r="AQ203" s="16">
        <v>106268</v>
      </c>
      <c r="AR203" s="16">
        <v>116680</v>
      </c>
      <c r="AS203" s="16">
        <v>116052</v>
      </c>
      <c r="AT203" s="16">
        <v>108879</v>
      </c>
      <c r="AU203" s="16">
        <v>121160</v>
      </c>
      <c r="AV203" s="16">
        <v>117556</v>
      </c>
      <c r="AW203" s="16">
        <v>114483</v>
      </c>
      <c r="AX203" s="16">
        <v>112372</v>
      </c>
      <c r="AY203" s="16">
        <v>107076</v>
      </c>
      <c r="AZ203" s="16">
        <v>97842</v>
      </c>
      <c r="BA203" s="16">
        <v>95881</v>
      </c>
      <c r="BB203" s="16">
        <v>89006</v>
      </c>
      <c r="BC203" s="16">
        <v>71738</v>
      </c>
      <c r="BD203" s="16">
        <v>44477</v>
      </c>
      <c r="BE203" s="16">
        <v>29891</v>
      </c>
      <c r="BF203" s="16">
        <v>38616</v>
      </c>
      <c r="BG203" s="16">
        <v>21956</v>
      </c>
      <c r="BH203" s="16">
        <v>1416202</v>
      </c>
      <c r="BI203" s="21">
        <v>2</v>
      </c>
      <c r="BJ203" s="21">
        <v>2</v>
      </c>
      <c r="BK203" s="21">
        <v>2</v>
      </c>
      <c r="BL203" s="21">
        <v>1</v>
      </c>
      <c r="BM203" s="21">
        <v>0</v>
      </c>
      <c r="BN203" s="16">
        <v>45244</v>
      </c>
      <c r="BO203" s="16">
        <v>23289</v>
      </c>
      <c r="BP203" s="16">
        <v>138813</v>
      </c>
      <c r="BQ203" s="16">
        <v>70316</v>
      </c>
      <c r="BR203" s="16">
        <v>65526</v>
      </c>
      <c r="BS203" s="16">
        <v>118649</v>
      </c>
      <c r="BT203" s="16">
        <v>282174</v>
      </c>
      <c r="BU203" s="16">
        <v>131029</v>
      </c>
      <c r="BV203" s="16">
        <v>597317</v>
      </c>
      <c r="BW203" s="16">
        <v>271772</v>
      </c>
      <c r="BX203" s="16">
        <v>166632</v>
      </c>
      <c r="BY203" s="16">
        <v>3374</v>
      </c>
      <c r="BZ203" s="16">
        <v>8064</v>
      </c>
      <c r="CA203" s="16">
        <v>26346</v>
      </c>
      <c r="CB203" s="16">
        <v>1246</v>
      </c>
      <c r="CC203" s="1">
        <v>23</v>
      </c>
      <c r="CD203" s="16">
        <v>4435</v>
      </c>
      <c r="CE203" s="16">
        <v>5360</v>
      </c>
      <c r="CF203" s="16">
        <v>1815</v>
      </c>
      <c r="CG203" s="16">
        <v>8510</v>
      </c>
      <c r="CH203" s="1">
        <v>835</v>
      </c>
      <c r="CI203" s="1">
        <v>75</v>
      </c>
      <c r="CJ203" s="1">
        <v>304</v>
      </c>
      <c r="CK203" s="1">
        <v>23</v>
      </c>
      <c r="CL203" s="1">
        <v>79</v>
      </c>
      <c r="CM203" s="1">
        <v>38</v>
      </c>
      <c r="CN203" s="1">
        <v>285</v>
      </c>
      <c r="CO203" s="1">
        <v>402</v>
      </c>
      <c r="CP203" s="16">
        <v>1465816</v>
      </c>
      <c r="CQ203" s="16">
        <v>307890</v>
      </c>
      <c r="CR203" s="16">
        <v>16315</v>
      </c>
      <c r="CS203" s="16">
        <v>4720</v>
      </c>
      <c r="CT203" s="16">
        <v>370257</v>
      </c>
      <c r="CU203" s="16">
        <v>356402</v>
      </c>
      <c r="CV203" s="1">
        <v>143</v>
      </c>
      <c r="CW203" s="1">
        <v>142</v>
      </c>
      <c r="CX203" s="16">
        <v>235922</v>
      </c>
      <c r="CY203" s="16">
        <v>1464</v>
      </c>
      <c r="CZ203" s="16">
        <v>6938</v>
      </c>
      <c r="DA203" s="16">
        <v>187784</v>
      </c>
      <c r="DB203" s="18">
        <v>12.46</v>
      </c>
      <c r="DC203" s="1" t="s">
        <v>134</v>
      </c>
    </row>
    <row r="204" spans="1:107" ht="12.75" x14ac:dyDescent="0.2">
      <c r="A204" s="1" t="s">
        <v>533</v>
      </c>
      <c r="B204" s="1" t="s">
        <v>534</v>
      </c>
      <c r="C204" s="1" t="s">
        <v>533</v>
      </c>
      <c r="D204" s="1" t="s">
        <v>565</v>
      </c>
      <c r="E204" s="1" t="s">
        <v>566</v>
      </c>
      <c r="F204" s="1" t="s">
        <v>565</v>
      </c>
      <c r="G204" s="1">
        <v>16</v>
      </c>
      <c r="H204" s="1">
        <v>271</v>
      </c>
      <c r="I204" s="1">
        <v>24</v>
      </c>
      <c r="J204" s="16">
        <v>910545</v>
      </c>
      <c r="K204" s="17">
        <v>0.82199999999999995</v>
      </c>
      <c r="L204" s="16">
        <v>315126</v>
      </c>
      <c r="M204" s="18">
        <v>1804.59</v>
      </c>
      <c r="N204" s="1">
        <v>505</v>
      </c>
      <c r="O204" s="17">
        <v>0.65600000000000003</v>
      </c>
      <c r="P204" s="16">
        <v>15913</v>
      </c>
      <c r="Q204" s="16">
        <f t="shared" si="0"/>
        <v>17476346.583639469</v>
      </c>
      <c r="R204" s="19">
        <v>0.35199999999999998</v>
      </c>
      <c r="S204" s="16" t="s">
        <v>2468</v>
      </c>
      <c r="T204" s="19">
        <v>0.41799999999999998</v>
      </c>
      <c r="U204" s="18" t="e">
        <f t="shared" si="1"/>
        <v>#VALUE!</v>
      </c>
      <c r="V204" s="16" t="str">
        <f>IF(N204&gt;'Clustering (Gov City)'!$C$4,'Clustering (Gov City)'!$B$3,IF(N204&gt;'Clustering (Gov City)'!$H$4,'Clustering (Gov City)'!$G$3,IF(N204&gt;'Clustering (Gov City)'!$M$4,'Clustering (Gov City)'!$L$3,'Clustering (Gov City)'!$Q$3)))</f>
        <v>LOW</v>
      </c>
      <c r="W204" s="16" t="str">
        <f>IF(Q204&gt;'Clustering (Gov City)'!$C$24,'Clustering (Gov City)'!$B$23,IF(Q204&gt;'Clustering (Gov City)'!$H$24,'Clustering (Gov City)'!$G$23,IF(Q204&gt;'Clustering (Gov City)'!$M$24,'Clustering (Gov City)'!$L$23,'Clustering (Gov City)'!$Q$23)))</f>
        <v>SUPER LOW</v>
      </c>
      <c r="X204" s="20">
        <v>0.59040000000000004</v>
      </c>
      <c r="Y204" s="16" t="s">
        <v>151</v>
      </c>
      <c r="Z204" s="16">
        <v>1533</v>
      </c>
      <c r="AA204" s="16">
        <v>2600</v>
      </c>
      <c r="AB204" s="16">
        <v>492366</v>
      </c>
      <c r="AC204" s="16">
        <v>712664</v>
      </c>
      <c r="AD204" s="16">
        <v>898758</v>
      </c>
      <c r="AE204" s="16">
        <v>8198</v>
      </c>
      <c r="AF204" s="16">
        <v>3033</v>
      </c>
      <c r="AG204" s="1">
        <v>38</v>
      </c>
      <c r="AH204" s="1">
        <v>199</v>
      </c>
      <c r="AI204" s="1">
        <v>29</v>
      </c>
      <c r="AJ204" s="1">
        <v>290</v>
      </c>
      <c r="AK204" s="16">
        <v>456182</v>
      </c>
      <c r="AL204" s="16">
        <v>454363</v>
      </c>
      <c r="AM204" s="16">
        <v>344223</v>
      </c>
      <c r="AN204" s="16">
        <v>506270</v>
      </c>
      <c r="AO204" s="16">
        <v>12909</v>
      </c>
      <c r="AP204" s="16">
        <v>47143</v>
      </c>
      <c r="AQ204" s="16">
        <v>48191</v>
      </c>
      <c r="AR204" s="16">
        <v>63562</v>
      </c>
      <c r="AS204" s="16">
        <v>67001</v>
      </c>
      <c r="AT204" s="16">
        <v>67830</v>
      </c>
      <c r="AU204" s="16">
        <v>69726</v>
      </c>
      <c r="AV204" s="16">
        <v>66225</v>
      </c>
      <c r="AW204" s="16">
        <v>64145</v>
      </c>
      <c r="AX204" s="16">
        <v>69267</v>
      </c>
      <c r="AY204" s="16">
        <v>71773</v>
      </c>
      <c r="AZ204" s="16">
        <v>65637</v>
      </c>
      <c r="BA204" s="16">
        <v>64044</v>
      </c>
      <c r="BB204" s="16">
        <v>60020</v>
      </c>
      <c r="BC204" s="16">
        <v>50905</v>
      </c>
      <c r="BD204" s="16">
        <v>34161</v>
      </c>
      <c r="BE204" s="16">
        <v>20678</v>
      </c>
      <c r="BF204" s="16">
        <v>27380</v>
      </c>
      <c r="BG204" s="16">
        <v>10467</v>
      </c>
      <c r="BH204" s="16">
        <v>874271</v>
      </c>
      <c r="BI204" s="21">
        <v>1</v>
      </c>
      <c r="BJ204" s="21">
        <v>1</v>
      </c>
      <c r="BK204" s="21">
        <v>1</v>
      </c>
      <c r="BL204" s="21">
        <v>1</v>
      </c>
      <c r="BM204" s="21">
        <v>0</v>
      </c>
      <c r="BN204" s="16">
        <v>17126</v>
      </c>
      <c r="BO204" s="16">
        <v>11548</v>
      </c>
      <c r="BP204" s="16">
        <v>77190</v>
      </c>
      <c r="BQ204" s="16">
        <v>40562</v>
      </c>
      <c r="BR204" s="16">
        <v>39357</v>
      </c>
      <c r="BS204" s="16">
        <v>72633</v>
      </c>
      <c r="BT204" s="16">
        <v>233338</v>
      </c>
      <c r="BU204" s="16">
        <v>42914</v>
      </c>
      <c r="BV204" s="16">
        <v>362917</v>
      </c>
      <c r="BW204" s="16">
        <v>124431</v>
      </c>
      <c r="BX204" s="16">
        <v>117169</v>
      </c>
      <c r="BY204" s="1">
        <v>985</v>
      </c>
      <c r="BZ204" s="16">
        <v>7258</v>
      </c>
      <c r="CA204" s="16">
        <v>20506</v>
      </c>
      <c r="CB204" s="16">
        <v>1016</v>
      </c>
      <c r="CC204" s="1">
        <v>11</v>
      </c>
      <c r="CD204" s="16">
        <v>8659</v>
      </c>
      <c r="CE204" s="16">
        <v>12635</v>
      </c>
      <c r="CF204" s="16">
        <v>4086</v>
      </c>
      <c r="CG204" s="16">
        <v>19944</v>
      </c>
      <c r="CH204" s="1">
        <v>892</v>
      </c>
      <c r="CI204" s="1">
        <v>24</v>
      </c>
      <c r="CJ204" s="16">
        <v>1191</v>
      </c>
      <c r="CK204" s="1">
        <v>21</v>
      </c>
      <c r="CL204" s="1">
        <v>302</v>
      </c>
      <c r="CM204" s="1">
        <v>25</v>
      </c>
      <c r="CN204" s="16">
        <v>1419</v>
      </c>
      <c r="CO204" s="1">
        <v>646</v>
      </c>
      <c r="CP204" s="16">
        <v>860701</v>
      </c>
      <c r="CQ204" s="16">
        <v>264307</v>
      </c>
      <c r="CR204" s="16">
        <v>14037</v>
      </c>
      <c r="CS204" s="16">
        <v>4493</v>
      </c>
      <c r="CT204" s="16">
        <v>199250</v>
      </c>
      <c r="CU204" s="16">
        <v>271494</v>
      </c>
      <c r="CV204" s="1">
        <v>131</v>
      </c>
      <c r="CW204" s="1">
        <v>38</v>
      </c>
      <c r="CX204" s="16">
        <v>67863</v>
      </c>
      <c r="CY204" s="1">
        <v>949</v>
      </c>
      <c r="CZ204" s="16">
        <v>5427</v>
      </c>
      <c r="DA204" s="16">
        <v>82556</v>
      </c>
      <c r="DB204" s="18">
        <v>11.96</v>
      </c>
      <c r="DC204" s="1" t="s">
        <v>134</v>
      </c>
    </row>
    <row r="205" spans="1:107" ht="12.75" x14ac:dyDescent="0.2">
      <c r="A205" s="1" t="s">
        <v>533</v>
      </c>
      <c r="B205" s="1" t="s">
        <v>534</v>
      </c>
      <c r="C205" s="1" t="s">
        <v>533</v>
      </c>
      <c r="D205" s="1" t="s">
        <v>567</v>
      </c>
      <c r="E205" s="1" t="s">
        <v>568</v>
      </c>
      <c r="F205" s="1" t="s">
        <v>567</v>
      </c>
      <c r="G205" s="1">
        <v>14</v>
      </c>
      <c r="H205" s="1">
        <v>287</v>
      </c>
      <c r="I205" s="1">
        <v>7</v>
      </c>
      <c r="J205" s="16">
        <v>646300</v>
      </c>
      <c r="K205" s="17">
        <v>0.75</v>
      </c>
      <c r="L205" s="16">
        <v>217384</v>
      </c>
      <c r="M205" s="1">
        <v>887.13</v>
      </c>
      <c r="N205" s="1">
        <v>729</v>
      </c>
      <c r="O205" s="17">
        <v>0.71199999999999997</v>
      </c>
      <c r="P205" s="16">
        <v>11418</v>
      </c>
      <c r="Q205" s="16">
        <f t="shared" si="0"/>
        <v>17666718.242302336</v>
      </c>
      <c r="R205" s="19">
        <v>0.41799999999999998</v>
      </c>
      <c r="S205" s="16" t="s">
        <v>2468</v>
      </c>
      <c r="T205" s="19">
        <v>0.57599999999999996</v>
      </c>
      <c r="U205" s="18" t="e">
        <f t="shared" si="1"/>
        <v>#VALUE!</v>
      </c>
      <c r="V205" s="1" t="str">
        <f>IF(N205&gt;'Clustering (Gov City)'!$C$4,'Clustering (Gov City)'!$B$3,IF(N205&gt;'Clustering (Gov City)'!$H$4,'Clustering (Gov City)'!$G$3,IF(N205&gt;'Clustering (Gov City)'!$M$4,'Clustering (Gov City)'!$L$3,'Clustering (Gov City)'!$Q$3)))</f>
        <v>LOW</v>
      </c>
      <c r="W205" s="1" t="str">
        <f>IF(Q205&gt;'Clustering (Gov City)'!$C$24,'Clustering (Gov City)'!$B$23,IF(Q205&gt;'Clustering (Gov City)'!$H$24,'Clustering (Gov City)'!$G$23,IF(Q205&gt;'Clustering (Gov City)'!$M$24,'Clustering (Gov City)'!$L$23,'Clustering (Gov City)'!$Q$23)))</f>
        <v>SUPER LOW</v>
      </c>
      <c r="X205" s="20">
        <v>0.6603</v>
      </c>
      <c r="Y205" s="1" t="s">
        <v>151</v>
      </c>
      <c r="Z205" s="1">
        <v>824</v>
      </c>
      <c r="AA205" s="16">
        <v>1863</v>
      </c>
      <c r="AB205" s="16">
        <v>593908</v>
      </c>
      <c r="AC205" s="16">
        <v>491776</v>
      </c>
      <c r="AD205" s="16">
        <v>640243</v>
      </c>
      <c r="AE205" s="16">
        <v>3064</v>
      </c>
      <c r="AF205" s="16">
        <v>2308</v>
      </c>
      <c r="AG205" s="1">
        <v>40</v>
      </c>
      <c r="AH205" s="1">
        <v>475</v>
      </c>
      <c r="AI205" s="1">
        <v>47</v>
      </c>
      <c r="AJ205" s="1">
        <v>123</v>
      </c>
      <c r="AK205" s="16">
        <v>325394</v>
      </c>
      <c r="AL205" s="16">
        <v>320906</v>
      </c>
      <c r="AM205" s="16">
        <v>251952</v>
      </c>
      <c r="AN205" s="16">
        <v>349151</v>
      </c>
      <c r="AO205" s="16">
        <v>10983</v>
      </c>
      <c r="AP205" s="16">
        <v>34214</v>
      </c>
      <c r="AQ205" s="16">
        <v>44028</v>
      </c>
      <c r="AR205" s="16">
        <v>48920</v>
      </c>
      <c r="AS205" s="16">
        <v>47808</v>
      </c>
      <c r="AT205" s="16">
        <v>46491</v>
      </c>
      <c r="AU205" s="16">
        <v>49133</v>
      </c>
      <c r="AV205" s="16">
        <v>49472</v>
      </c>
      <c r="AW205" s="16">
        <v>47533</v>
      </c>
      <c r="AX205" s="16">
        <v>51971</v>
      </c>
      <c r="AY205" s="16">
        <v>51770</v>
      </c>
      <c r="AZ205" s="16">
        <v>46794</v>
      </c>
      <c r="BA205" s="16">
        <v>42849</v>
      </c>
      <c r="BB205" s="16">
        <v>39344</v>
      </c>
      <c r="BC205" s="16">
        <v>32451</v>
      </c>
      <c r="BD205" s="16">
        <v>21466</v>
      </c>
      <c r="BE205" s="16">
        <v>12574</v>
      </c>
      <c r="BF205" s="16">
        <v>13696</v>
      </c>
      <c r="BG205" s="16">
        <v>9301</v>
      </c>
      <c r="BH205" s="16">
        <v>616485</v>
      </c>
      <c r="BI205" s="21">
        <v>2</v>
      </c>
      <c r="BJ205" s="21">
        <v>2</v>
      </c>
      <c r="BK205" s="21">
        <v>1</v>
      </c>
      <c r="BL205" s="21">
        <v>1</v>
      </c>
      <c r="BM205" s="21">
        <v>0</v>
      </c>
      <c r="BN205" s="16">
        <v>18967</v>
      </c>
      <c r="BO205" s="16">
        <v>9672</v>
      </c>
      <c r="BP205" s="16">
        <v>58344</v>
      </c>
      <c r="BQ205" s="16">
        <v>28590</v>
      </c>
      <c r="BR205" s="16">
        <v>27259</v>
      </c>
      <c r="BS205" s="16">
        <v>50070</v>
      </c>
      <c r="BT205" s="16">
        <v>128693</v>
      </c>
      <c r="BU205" s="16">
        <v>77824</v>
      </c>
      <c r="BV205" s="16">
        <v>207595</v>
      </c>
      <c r="BW205" s="16">
        <v>122311</v>
      </c>
      <c r="BX205" s="16">
        <v>83699</v>
      </c>
      <c r="BY205" s="16">
        <v>1828</v>
      </c>
      <c r="BZ205" s="16">
        <v>4580</v>
      </c>
      <c r="CA205" s="16">
        <v>18995</v>
      </c>
      <c r="CB205" s="1">
        <v>752</v>
      </c>
      <c r="CC205" s="1">
        <v>23</v>
      </c>
      <c r="CD205" s="16">
        <v>7829</v>
      </c>
      <c r="CE205" s="16">
        <v>8777</v>
      </c>
      <c r="CF205" s="16">
        <v>3100</v>
      </c>
      <c r="CG205" s="16">
        <v>13838</v>
      </c>
      <c r="CH205" s="1">
        <v>177</v>
      </c>
      <c r="CI205" s="1">
        <v>10</v>
      </c>
      <c r="CJ205" s="1">
        <v>306</v>
      </c>
      <c r="CK205" s="1">
        <v>20</v>
      </c>
      <c r="CL205" s="1">
        <v>82</v>
      </c>
      <c r="CM205" s="1">
        <v>30</v>
      </c>
      <c r="CN205" s="1">
        <v>346</v>
      </c>
      <c r="CO205" s="16">
        <v>1447</v>
      </c>
      <c r="CP205" s="16">
        <v>610338</v>
      </c>
      <c r="CQ205" s="16">
        <v>129169</v>
      </c>
      <c r="CR205" s="16">
        <v>11172</v>
      </c>
      <c r="CS205" s="16">
        <v>4706</v>
      </c>
      <c r="CT205" s="16">
        <v>144669</v>
      </c>
      <c r="CU205" s="16">
        <v>108894</v>
      </c>
      <c r="CV205" s="16">
        <v>19003</v>
      </c>
      <c r="CW205" s="1">
        <v>97</v>
      </c>
      <c r="CX205" s="16">
        <v>101643</v>
      </c>
      <c r="CY205" s="1">
        <v>911</v>
      </c>
      <c r="CZ205" s="16">
        <v>3325</v>
      </c>
      <c r="DA205" s="16">
        <v>122711</v>
      </c>
      <c r="DB205" s="18">
        <v>15.6</v>
      </c>
      <c r="DC205" s="1" t="s">
        <v>134</v>
      </c>
    </row>
    <row r="206" spans="1:107" ht="12.75" x14ac:dyDescent="0.2">
      <c r="A206" s="1" t="s">
        <v>533</v>
      </c>
      <c r="B206" s="1" t="s">
        <v>534</v>
      </c>
      <c r="C206" s="1" t="s">
        <v>533</v>
      </c>
      <c r="D206" s="1" t="s">
        <v>569</v>
      </c>
      <c r="E206" s="1" t="s">
        <v>570</v>
      </c>
      <c r="F206" s="1" t="s">
        <v>569</v>
      </c>
      <c r="G206" s="1">
        <v>21</v>
      </c>
      <c r="H206" s="1">
        <v>401</v>
      </c>
      <c r="I206" s="1">
        <v>5</v>
      </c>
      <c r="J206" s="16">
        <v>1348397</v>
      </c>
      <c r="K206" s="17">
        <v>0.91200000000000003</v>
      </c>
      <c r="L206" s="16">
        <v>479809</v>
      </c>
      <c r="M206" s="18">
        <v>1489.19</v>
      </c>
      <c r="N206" s="1">
        <v>905</v>
      </c>
      <c r="O206" s="17">
        <v>0.748</v>
      </c>
      <c r="P206" s="16">
        <v>26040</v>
      </c>
      <c r="Q206" s="16">
        <f t="shared" si="0"/>
        <v>19311819.886873078</v>
      </c>
      <c r="R206" s="19">
        <v>0.156</v>
      </c>
      <c r="S206" s="16" t="s">
        <v>2468</v>
      </c>
      <c r="T206" s="19">
        <v>0.57399999999999995</v>
      </c>
      <c r="U206" s="18" t="e">
        <f t="shared" si="1"/>
        <v>#VALUE!</v>
      </c>
      <c r="V206" s="16" t="str">
        <f>IF(N206&gt;'Clustering (Gov City)'!$C$4,'Clustering (Gov City)'!$B$3,IF(N206&gt;'Clustering (Gov City)'!$H$4,'Clustering (Gov City)'!$G$3,IF(N206&gt;'Clustering (Gov City)'!$M$4,'Clustering (Gov City)'!$L$3,'Clustering (Gov City)'!$Q$3)))</f>
        <v>LOW</v>
      </c>
      <c r="W206" s="16" t="str">
        <f>IF(Q206&gt;'Clustering (Gov City)'!$C$24,'Clustering (Gov City)'!$B$23,IF(Q206&gt;'Clustering (Gov City)'!$H$24,'Clustering (Gov City)'!$G$23,IF(Q206&gt;'Clustering (Gov City)'!$M$24,'Clustering (Gov City)'!$L$23,'Clustering (Gov City)'!$Q$23)))</f>
        <v>SUPER LOW</v>
      </c>
      <c r="X206" s="20">
        <v>0.7107</v>
      </c>
      <c r="Y206" s="16" t="s">
        <v>201</v>
      </c>
      <c r="Z206" s="16">
        <v>1580</v>
      </c>
      <c r="AA206" s="16">
        <v>3438</v>
      </c>
      <c r="AB206" s="16">
        <v>998697</v>
      </c>
      <c r="AC206" s="16">
        <v>1032845</v>
      </c>
      <c r="AD206" s="16">
        <v>1313686</v>
      </c>
      <c r="AE206" s="16">
        <v>27341</v>
      </c>
      <c r="AF206" s="16">
        <v>3565</v>
      </c>
      <c r="AG206" s="1">
        <v>70</v>
      </c>
      <c r="AH206" s="16">
        <v>3254</v>
      </c>
      <c r="AI206" s="1">
        <v>4</v>
      </c>
      <c r="AJ206" s="1">
        <v>477</v>
      </c>
      <c r="AK206" s="16">
        <v>671533</v>
      </c>
      <c r="AL206" s="16">
        <v>676864</v>
      </c>
      <c r="AM206" s="16">
        <v>525172</v>
      </c>
      <c r="AN206" s="16">
        <v>729438</v>
      </c>
      <c r="AO206" s="16">
        <v>25412</v>
      </c>
      <c r="AP206" s="16">
        <v>68375</v>
      </c>
      <c r="AQ206" s="16">
        <v>88667</v>
      </c>
      <c r="AR206" s="16">
        <v>100289</v>
      </c>
      <c r="AS206" s="16">
        <v>99269</v>
      </c>
      <c r="AT206" s="16">
        <v>94754</v>
      </c>
      <c r="AU206" s="16">
        <v>100929</v>
      </c>
      <c r="AV206" s="16">
        <v>101690</v>
      </c>
      <c r="AW206" s="16">
        <v>95363</v>
      </c>
      <c r="AX206" s="16">
        <v>105055</v>
      </c>
      <c r="AY206" s="16">
        <v>105958</v>
      </c>
      <c r="AZ206" s="16">
        <v>98281</v>
      </c>
      <c r="BA206" s="16">
        <v>94625</v>
      </c>
      <c r="BB206" s="16">
        <v>84762</v>
      </c>
      <c r="BC206" s="16">
        <v>70024</v>
      </c>
      <c r="BD206" s="16">
        <v>44917</v>
      </c>
      <c r="BE206" s="16">
        <v>28681</v>
      </c>
      <c r="BF206" s="16">
        <v>35133</v>
      </c>
      <c r="BG206" s="16">
        <v>17860</v>
      </c>
      <c r="BH206" s="16">
        <v>1287977</v>
      </c>
      <c r="BI206" s="21">
        <v>2</v>
      </c>
      <c r="BJ206" s="21">
        <v>1</v>
      </c>
      <c r="BK206" s="21">
        <v>1</v>
      </c>
      <c r="BL206" s="21">
        <v>1</v>
      </c>
      <c r="BM206" s="21">
        <v>0</v>
      </c>
      <c r="BN206" s="16">
        <v>37188</v>
      </c>
      <c r="BO206" s="16">
        <v>19153</v>
      </c>
      <c r="BP206" s="16">
        <v>120061</v>
      </c>
      <c r="BQ206" s="16">
        <v>59570</v>
      </c>
      <c r="BR206" s="16">
        <v>55246</v>
      </c>
      <c r="BS206" s="16">
        <v>101653</v>
      </c>
      <c r="BT206" s="16">
        <v>314276</v>
      </c>
      <c r="BU206" s="16">
        <v>159145</v>
      </c>
      <c r="BV206" s="16">
        <v>373720</v>
      </c>
      <c r="BW206" s="16">
        <v>226236</v>
      </c>
      <c r="BX206" s="16">
        <v>214971</v>
      </c>
      <c r="BY206" s="16">
        <v>4180</v>
      </c>
      <c r="BZ206" s="16">
        <v>12873</v>
      </c>
      <c r="CA206" s="16">
        <v>40957</v>
      </c>
      <c r="CB206" s="16">
        <v>1969</v>
      </c>
      <c r="CC206" s="1">
        <v>70</v>
      </c>
      <c r="CD206" s="16">
        <v>9605</v>
      </c>
      <c r="CE206" s="16">
        <v>12200</v>
      </c>
      <c r="CF206" s="16">
        <v>3794</v>
      </c>
      <c r="CG206" s="16">
        <v>19961</v>
      </c>
      <c r="CH206" s="1">
        <v>989</v>
      </c>
      <c r="CI206" s="1">
        <v>21</v>
      </c>
      <c r="CJ206" s="1">
        <v>362</v>
      </c>
      <c r="CK206" s="1">
        <v>47</v>
      </c>
      <c r="CL206" s="1">
        <v>112</v>
      </c>
      <c r="CM206" s="1">
        <v>171</v>
      </c>
      <c r="CN206" s="1">
        <v>886</v>
      </c>
      <c r="CO206" s="16">
        <v>1373</v>
      </c>
      <c r="CP206" s="16">
        <v>1298876</v>
      </c>
      <c r="CQ206" s="16">
        <v>310706</v>
      </c>
      <c r="CR206" s="16">
        <v>20412</v>
      </c>
      <c r="CS206" s="16">
        <v>11468</v>
      </c>
      <c r="CT206" s="16">
        <v>410518</v>
      </c>
      <c r="CU206" s="16">
        <v>217375</v>
      </c>
      <c r="CV206" s="16">
        <v>10636</v>
      </c>
      <c r="CW206" s="1">
        <v>399</v>
      </c>
      <c r="CX206" s="16">
        <v>183980</v>
      </c>
      <c r="CY206" s="16">
        <v>2891</v>
      </c>
      <c r="CZ206" s="16">
        <v>5818</v>
      </c>
      <c r="DA206" s="16">
        <v>174194</v>
      </c>
      <c r="DB206" s="18">
        <v>10.08</v>
      </c>
      <c r="DC206" s="1" t="s">
        <v>134</v>
      </c>
    </row>
    <row r="207" spans="1:107" ht="12.75" x14ac:dyDescent="0.2">
      <c r="A207" s="1" t="s">
        <v>533</v>
      </c>
      <c r="B207" s="1" t="s">
        <v>534</v>
      </c>
      <c r="C207" s="1" t="s">
        <v>533</v>
      </c>
      <c r="D207" s="1" t="s">
        <v>571</v>
      </c>
      <c r="E207" s="1" t="s">
        <v>572</v>
      </c>
      <c r="F207" s="1" t="s">
        <v>571</v>
      </c>
      <c r="G207" s="1">
        <v>9</v>
      </c>
      <c r="H207" s="1">
        <v>123</v>
      </c>
      <c r="I207" s="1">
        <v>9</v>
      </c>
      <c r="J207" s="16">
        <v>866548</v>
      </c>
      <c r="K207" s="17">
        <v>0.81200000000000006</v>
      </c>
      <c r="L207" s="16">
        <v>278959</v>
      </c>
      <c r="M207" s="1">
        <v>425.15</v>
      </c>
      <c r="N207" s="16">
        <v>2038</v>
      </c>
      <c r="O207" s="17">
        <v>0.88400000000000001</v>
      </c>
      <c r="P207" s="16">
        <v>66688</v>
      </c>
      <c r="Q207" s="16">
        <f t="shared" si="0"/>
        <v>76958229.665292636</v>
      </c>
      <c r="R207" s="19">
        <v>0.38400000000000001</v>
      </c>
      <c r="S207" s="16" t="s">
        <v>2468</v>
      </c>
      <c r="T207" s="19">
        <v>0.67200000000000004</v>
      </c>
      <c r="U207" s="18" t="e">
        <f t="shared" si="1"/>
        <v>#VALUE!</v>
      </c>
      <c r="V207" s="16" t="str">
        <f>IF(N207&gt;'Clustering (Gov City)'!$C$4,'Clustering (Gov City)'!$B$3,IF(N207&gt;'Clustering (Gov City)'!$H$4,'Clustering (Gov City)'!$G$3,IF(N207&gt;'Clustering (Gov City)'!$M$4,'Clustering (Gov City)'!$L$3,'Clustering (Gov City)'!$Q$3)))</f>
        <v>HIGH</v>
      </c>
      <c r="W207" s="16" t="str">
        <f>IF(Q207&gt;'Clustering (Gov City)'!$C$24,'Clustering (Gov City)'!$B$23,IF(Q207&gt;'Clustering (Gov City)'!$H$24,'Clustering (Gov City)'!$G$23,IF(Q207&gt;'Clustering (Gov City)'!$M$24,'Clustering (Gov City)'!$L$23,'Clustering (Gov City)'!$Q$23)))</f>
        <v>HIGH</v>
      </c>
      <c r="X207" s="20">
        <v>0.77059999999999995</v>
      </c>
      <c r="Y207" s="16" t="s">
        <v>201</v>
      </c>
      <c r="Z207" s="16">
        <v>1005</v>
      </c>
      <c r="AA207" s="16">
        <v>3210</v>
      </c>
      <c r="AB207" s="16">
        <v>722685</v>
      </c>
      <c r="AC207" s="16">
        <v>645299</v>
      </c>
      <c r="AD207" s="16">
        <v>848377</v>
      </c>
      <c r="AE207" s="16">
        <v>12101</v>
      </c>
      <c r="AF207" s="16">
        <v>4867</v>
      </c>
      <c r="AG207" s="1">
        <v>18</v>
      </c>
      <c r="AH207" s="1">
        <v>912</v>
      </c>
      <c r="AI207" s="1">
        <v>8</v>
      </c>
      <c r="AJ207" s="1">
        <v>265</v>
      </c>
      <c r="AK207" s="16">
        <v>432961</v>
      </c>
      <c r="AL207" s="16">
        <v>433587</v>
      </c>
      <c r="AM207" s="16">
        <v>378535</v>
      </c>
      <c r="AN207" s="16">
        <v>427354</v>
      </c>
      <c r="AO207" s="16">
        <v>11951</v>
      </c>
      <c r="AP207" s="16">
        <v>48708</v>
      </c>
      <c r="AQ207" s="16">
        <v>62442</v>
      </c>
      <c r="AR207" s="16">
        <v>70744</v>
      </c>
      <c r="AS207" s="16">
        <v>69070</v>
      </c>
      <c r="AT207" s="16">
        <v>65598</v>
      </c>
      <c r="AU207" s="16">
        <v>67443</v>
      </c>
      <c r="AV207" s="16">
        <v>67094</v>
      </c>
      <c r="AW207" s="16">
        <v>66453</v>
      </c>
      <c r="AX207" s="16">
        <v>73239</v>
      </c>
      <c r="AY207" s="16">
        <v>69919</v>
      </c>
      <c r="AZ207" s="16">
        <v>60564</v>
      </c>
      <c r="BA207" s="16">
        <v>57645</v>
      </c>
      <c r="BB207" s="16">
        <v>48149</v>
      </c>
      <c r="BC207" s="16">
        <v>38236</v>
      </c>
      <c r="BD207" s="16">
        <v>21901</v>
      </c>
      <c r="BE207" s="16">
        <v>12628</v>
      </c>
      <c r="BF207" s="16">
        <v>15423</v>
      </c>
      <c r="BG207" s="16">
        <v>13110</v>
      </c>
      <c r="BH207" s="16">
        <v>824333</v>
      </c>
      <c r="BI207" s="21">
        <v>2</v>
      </c>
      <c r="BJ207" s="21">
        <v>2</v>
      </c>
      <c r="BK207" s="21">
        <v>2</v>
      </c>
      <c r="BL207" s="21">
        <v>1</v>
      </c>
      <c r="BM207" s="21">
        <v>0</v>
      </c>
      <c r="BN207" s="16">
        <v>26981</v>
      </c>
      <c r="BO207" s="16">
        <v>13639</v>
      </c>
      <c r="BP207" s="16">
        <v>83914</v>
      </c>
      <c r="BQ207" s="16">
        <v>41894</v>
      </c>
      <c r="BR207" s="16">
        <v>39093</v>
      </c>
      <c r="BS207" s="16">
        <v>68254</v>
      </c>
      <c r="BT207" s="16">
        <v>221375</v>
      </c>
      <c r="BU207" s="16">
        <v>63317</v>
      </c>
      <c r="BV207" s="16">
        <v>232940</v>
      </c>
      <c r="BW207" s="16">
        <v>144792</v>
      </c>
      <c r="BX207" s="16">
        <v>157016</v>
      </c>
      <c r="BY207" s="16">
        <v>1662</v>
      </c>
      <c r="BZ207" s="16">
        <v>9135</v>
      </c>
      <c r="CA207" s="16">
        <v>34607</v>
      </c>
      <c r="CB207" s="16">
        <v>1620</v>
      </c>
      <c r="CC207" s="1">
        <v>84</v>
      </c>
      <c r="CD207" s="16">
        <v>14044</v>
      </c>
      <c r="CE207" s="16">
        <v>14352</v>
      </c>
      <c r="CF207" s="16">
        <v>8602</v>
      </c>
      <c r="CG207" s="16">
        <v>19460</v>
      </c>
      <c r="CH207" s="1">
        <v>139</v>
      </c>
      <c r="CI207" s="1">
        <v>35</v>
      </c>
      <c r="CJ207" s="1">
        <v>181</v>
      </c>
      <c r="CK207" s="1">
        <v>47</v>
      </c>
      <c r="CL207" s="1">
        <v>80</v>
      </c>
      <c r="CM207" s="1">
        <v>135</v>
      </c>
      <c r="CN207" s="1">
        <v>265</v>
      </c>
      <c r="CO207" s="16">
        <v>1115</v>
      </c>
      <c r="CP207" s="16">
        <v>808093</v>
      </c>
      <c r="CQ207" s="16">
        <v>244305</v>
      </c>
      <c r="CR207" s="16">
        <v>11420</v>
      </c>
      <c r="CS207" s="16">
        <v>10564</v>
      </c>
      <c r="CT207" s="16">
        <v>376385</v>
      </c>
      <c r="CU207" s="16">
        <v>40633</v>
      </c>
      <c r="CV207" s="1">
        <v>84</v>
      </c>
      <c r="CW207" s="1">
        <v>110</v>
      </c>
      <c r="CX207" s="16">
        <v>120442</v>
      </c>
      <c r="CY207" s="16">
        <v>2035</v>
      </c>
      <c r="CZ207" s="16">
        <v>3306</v>
      </c>
      <c r="DA207" s="16">
        <v>57264</v>
      </c>
      <c r="DB207" s="18">
        <v>7.31</v>
      </c>
      <c r="DC207" s="1" t="s">
        <v>134</v>
      </c>
    </row>
    <row r="208" spans="1:107" ht="12.75" x14ac:dyDescent="0.2">
      <c r="A208" s="1" t="s">
        <v>533</v>
      </c>
      <c r="B208" s="1" t="s">
        <v>534</v>
      </c>
      <c r="C208" s="1" t="s">
        <v>533</v>
      </c>
      <c r="D208" s="1" t="s">
        <v>573</v>
      </c>
      <c r="E208" s="1" t="s">
        <v>574</v>
      </c>
      <c r="F208" s="1" t="s">
        <v>573</v>
      </c>
      <c r="G208" s="1">
        <v>16</v>
      </c>
      <c r="H208" s="1">
        <v>184</v>
      </c>
      <c r="I208" s="1">
        <v>11</v>
      </c>
      <c r="J208" s="16">
        <v>1212357</v>
      </c>
      <c r="K208" s="17">
        <v>0.89</v>
      </c>
      <c r="L208" s="16">
        <v>404800</v>
      </c>
      <c r="M208" s="18">
        <v>1059.25</v>
      </c>
      <c r="N208" s="16">
        <v>1145</v>
      </c>
      <c r="O208" s="17">
        <v>0.80800000000000005</v>
      </c>
      <c r="P208" s="16">
        <v>18063</v>
      </c>
      <c r="Q208" s="16">
        <f t="shared" si="0"/>
        <v>14899076.757093826</v>
      </c>
      <c r="R208" s="19">
        <v>0.374</v>
      </c>
      <c r="S208" s="16" t="s">
        <v>2468</v>
      </c>
      <c r="T208" s="19">
        <v>0.57999999999999996</v>
      </c>
      <c r="U208" s="18" t="e">
        <f t="shared" si="1"/>
        <v>#VALUE!</v>
      </c>
      <c r="V208" s="16" t="str">
        <f>IF(N208&gt;'Clustering (Gov City)'!$C$4,'Clustering (Gov City)'!$B$3,IF(N208&gt;'Clustering (Gov City)'!$H$4,'Clustering (Gov City)'!$G$3,IF(N208&gt;'Clustering (Gov City)'!$M$4,'Clustering (Gov City)'!$L$3,'Clustering (Gov City)'!$Q$3)))</f>
        <v>LOW</v>
      </c>
      <c r="W208" s="16" t="str">
        <f>IF(Q208&gt;'Clustering (Gov City)'!$C$24,'Clustering (Gov City)'!$B$23,IF(Q208&gt;'Clustering (Gov City)'!$H$24,'Clustering (Gov City)'!$G$23,IF(Q208&gt;'Clustering (Gov City)'!$M$24,'Clustering (Gov City)'!$L$23,'Clustering (Gov City)'!$Q$23)))</f>
        <v>SUPER LOW</v>
      </c>
      <c r="X208" s="20">
        <v>0.72589999999999999</v>
      </c>
      <c r="Y208" s="16" t="s">
        <v>201</v>
      </c>
      <c r="Z208" s="16">
        <v>1138</v>
      </c>
      <c r="AA208" s="16">
        <v>4985</v>
      </c>
      <c r="AB208" s="16">
        <v>903220</v>
      </c>
      <c r="AC208" s="16">
        <v>898636</v>
      </c>
      <c r="AD208" s="16">
        <v>1184253</v>
      </c>
      <c r="AE208" s="16">
        <v>22435</v>
      </c>
      <c r="AF208" s="16">
        <v>1040</v>
      </c>
      <c r="AG208" s="1">
        <v>442</v>
      </c>
      <c r="AH208" s="16">
        <v>4131</v>
      </c>
      <c r="AI208" s="1">
        <v>8</v>
      </c>
      <c r="AJ208" s="1">
        <v>48</v>
      </c>
      <c r="AK208" s="16">
        <v>610487</v>
      </c>
      <c r="AL208" s="16">
        <v>601870</v>
      </c>
      <c r="AM208" s="16">
        <v>512430</v>
      </c>
      <c r="AN208" s="16">
        <v>621395</v>
      </c>
      <c r="AO208" s="16">
        <v>18880</v>
      </c>
      <c r="AP208" s="16">
        <v>59652</v>
      </c>
      <c r="AQ208" s="16">
        <v>86699</v>
      </c>
      <c r="AR208" s="16">
        <v>99833</v>
      </c>
      <c r="AS208" s="16">
        <v>99462</v>
      </c>
      <c r="AT208" s="16">
        <v>95123</v>
      </c>
      <c r="AU208" s="16">
        <v>98873</v>
      </c>
      <c r="AV208" s="16">
        <v>96116</v>
      </c>
      <c r="AW208" s="16">
        <v>90608</v>
      </c>
      <c r="AX208" s="16">
        <v>99948</v>
      </c>
      <c r="AY208" s="16">
        <v>94546</v>
      </c>
      <c r="AZ208" s="16">
        <v>86296</v>
      </c>
      <c r="BA208" s="16">
        <v>74677</v>
      </c>
      <c r="BB208" s="16">
        <v>62860</v>
      </c>
      <c r="BC208" s="16">
        <v>48896</v>
      </c>
      <c r="BD208" s="16">
        <v>31949</v>
      </c>
      <c r="BE208" s="16">
        <v>21454</v>
      </c>
      <c r="BF208" s="16">
        <v>25017</v>
      </c>
      <c r="BG208" s="16">
        <v>18329</v>
      </c>
      <c r="BH208" s="16">
        <v>1153022</v>
      </c>
      <c r="BI208" s="21">
        <v>2</v>
      </c>
      <c r="BJ208" s="21">
        <v>2</v>
      </c>
      <c r="BK208" s="21">
        <v>2</v>
      </c>
      <c r="BL208" s="21">
        <v>2</v>
      </c>
      <c r="BM208" s="21">
        <v>0</v>
      </c>
      <c r="BN208" s="16">
        <v>36676</v>
      </c>
      <c r="BO208" s="16">
        <v>19012</v>
      </c>
      <c r="BP208" s="16">
        <v>119270</v>
      </c>
      <c r="BQ208" s="16">
        <v>60482</v>
      </c>
      <c r="BR208" s="16">
        <v>55442</v>
      </c>
      <c r="BS208" s="16">
        <v>101438</v>
      </c>
      <c r="BT208" s="16">
        <v>246021</v>
      </c>
      <c r="BU208" s="16">
        <v>134360</v>
      </c>
      <c r="BV208" s="16">
        <v>357062</v>
      </c>
      <c r="BW208" s="16">
        <v>248493</v>
      </c>
      <c r="BX208" s="16">
        <v>180981</v>
      </c>
      <c r="BY208" s="16">
        <v>4357</v>
      </c>
      <c r="BZ208" s="16">
        <v>8094</v>
      </c>
      <c r="CA208" s="16">
        <v>31421</v>
      </c>
      <c r="CB208" s="16">
        <v>1523</v>
      </c>
      <c r="CC208" s="1">
        <v>45</v>
      </c>
      <c r="CD208" s="16">
        <v>13599</v>
      </c>
      <c r="CE208" s="16">
        <v>19245</v>
      </c>
      <c r="CF208" s="16">
        <v>6682</v>
      </c>
      <c r="CG208" s="16">
        <v>31675</v>
      </c>
      <c r="CH208" s="1">
        <v>516</v>
      </c>
      <c r="CI208" s="1">
        <v>20</v>
      </c>
      <c r="CJ208" s="1">
        <v>732</v>
      </c>
      <c r="CK208" s="1">
        <v>27</v>
      </c>
      <c r="CL208" s="1">
        <v>183</v>
      </c>
      <c r="CM208" s="1">
        <v>26</v>
      </c>
      <c r="CN208" s="1">
        <v>600</v>
      </c>
      <c r="CO208" s="1">
        <v>321</v>
      </c>
      <c r="CP208" s="16">
        <v>1138731</v>
      </c>
      <c r="CQ208" s="16">
        <v>259989</v>
      </c>
      <c r="CR208" s="16">
        <v>13325</v>
      </c>
      <c r="CS208" s="16">
        <v>9504</v>
      </c>
      <c r="CT208" s="16">
        <v>463763</v>
      </c>
      <c r="CU208" s="16">
        <v>80618</v>
      </c>
      <c r="CV208" s="16">
        <v>8219</v>
      </c>
      <c r="CW208" s="1">
        <v>246</v>
      </c>
      <c r="CX208" s="16">
        <v>207519</v>
      </c>
      <c r="CY208" s="16">
        <v>1974</v>
      </c>
      <c r="CZ208" s="16">
        <v>3488</v>
      </c>
      <c r="DA208" s="16">
        <v>163712</v>
      </c>
      <c r="DB208" s="18">
        <v>7.17</v>
      </c>
      <c r="DC208" s="1" t="s">
        <v>134</v>
      </c>
    </row>
    <row r="209" spans="1:107" ht="12.75" x14ac:dyDescent="0.2">
      <c r="A209" s="1" t="s">
        <v>533</v>
      </c>
      <c r="B209" s="1" t="s">
        <v>534</v>
      </c>
      <c r="C209" s="1" t="s">
        <v>533</v>
      </c>
      <c r="D209" s="1" t="s">
        <v>575</v>
      </c>
      <c r="E209" s="1" t="s">
        <v>576</v>
      </c>
      <c r="F209" s="1" t="s">
        <v>575</v>
      </c>
      <c r="G209" s="1">
        <v>14</v>
      </c>
      <c r="H209" s="1">
        <v>243</v>
      </c>
      <c r="I209" s="1">
        <v>6</v>
      </c>
      <c r="J209" s="16">
        <v>1204682</v>
      </c>
      <c r="K209" s="17">
        <v>0.88800000000000001</v>
      </c>
      <c r="L209" s="16">
        <v>391178</v>
      </c>
      <c r="M209" s="1">
        <v>900.12</v>
      </c>
      <c r="N209" s="16">
        <v>1338</v>
      </c>
      <c r="O209" s="17">
        <v>0.83599999999999997</v>
      </c>
      <c r="P209" s="16">
        <v>15665</v>
      </c>
      <c r="Q209" s="16">
        <f t="shared" si="0"/>
        <v>13003431.610997757</v>
      </c>
      <c r="R209" s="19">
        <v>0.32400000000000001</v>
      </c>
      <c r="S209" s="16" t="s">
        <v>2468</v>
      </c>
      <c r="T209" s="19">
        <v>0.51800000000000002</v>
      </c>
      <c r="U209" s="18" t="e">
        <f t="shared" si="1"/>
        <v>#VALUE!</v>
      </c>
      <c r="V209" s="16" t="str">
        <f>IF(N209&gt;'Clustering (Gov City)'!$C$4,'Clustering (Gov City)'!$B$3,IF(N209&gt;'Clustering (Gov City)'!$H$4,'Clustering (Gov City)'!$G$3,IF(N209&gt;'Clustering (Gov City)'!$M$4,'Clustering (Gov City)'!$L$3,'Clustering (Gov City)'!$Q$3)))</f>
        <v>HIGH</v>
      </c>
      <c r="W209" s="16" t="str">
        <f>IF(Q209&gt;'Clustering (Gov City)'!$C$24,'Clustering (Gov City)'!$B$23,IF(Q209&gt;'Clustering (Gov City)'!$H$24,'Clustering (Gov City)'!$G$23,IF(Q209&gt;'Clustering (Gov City)'!$M$24,'Clustering (Gov City)'!$L$23,'Clustering (Gov City)'!$Q$23)))</f>
        <v>SUPER LOW</v>
      </c>
      <c r="X209" s="20">
        <v>0.70589999999999997</v>
      </c>
      <c r="Y209" s="16" t="s">
        <v>201</v>
      </c>
      <c r="Z209" s="16">
        <v>1421</v>
      </c>
      <c r="AA209" s="16">
        <v>1006</v>
      </c>
      <c r="AB209" s="16">
        <v>1128604</v>
      </c>
      <c r="AC209" s="16">
        <v>877251</v>
      </c>
      <c r="AD209" s="16">
        <v>1195580</v>
      </c>
      <c r="AE209" s="16">
        <v>6683</v>
      </c>
      <c r="AF209" s="16">
        <v>2223</v>
      </c>
      <c r="AG209" s="1">
        <v>49</v>
      </c>
      <c r="AH209" s="1">
        <v>130</v>
      </c>
      <c r="AI209" s="1">
        <v>1</v>
      </c>
      <c r="AJ209" s="1">
        <v>16</v>
      </c>
      <c r="AK209" s="16">
        <v>607751</v>
      </c>
      <c r="AL209" s="16">
        <v>596931</v>
      </c>
      <c r="AM209" s="16">
        <v>526276</v>
      </c>
      <c r="AN209" s="16">
        <v>613798</v>
      </c>
      <c r="AO209" s="16">
        <v>18215</v>
      </c>
      <c r="AP209" s="16">
        <v>46393</v>
      </c>
      <c r="AQ209" s="16">
        <v>95620</v>
      </c>
      <c r="AR209" s="16">
        <v>105665</v>
      </c>
      <c r="AS209" s="16">
        <v>98605</v>
      </c>
      <c r="AT209" s="16">
        <v>87525</v>
      </c>
      <c r="AU209" s="16">
        <v>100669</v>
      </c>
      <c r="AV209" s="16">
        <v>101112</v>
      </c>
      <c r="AW209" s="16">
        <v>96459</v>
      </c>
      <c r="AX209" s="16">
        <v>96517</v>
      </c>
      <c r="AY209" s="16">
        <v>88013</v>
      </c>
      <c r="AZ209" s="16">
        <v>79166</v>
      </c>
      <c r="BA209" s="16">
        <v>74188</v>
      </c>
      <c r="BB209" s="16">
        <v>62017</v>
      </c>
      <c r="BC209" s="16">
        <v>49620</v>
      </c>
      <c r="BD209" s="16">
        <v>30236</v>
      </c>
      <c r="BE209" s="16">
        <v>18717</v>
      </c>
      <c r="BF209" s="16">
        <v>20553</v>
      </c>
      <c r="BG209" s="16">
        <v>20025</v>
      </c>
      <c r="BH209" s="16">
        <v>1140385</v>
      </c>
      <c r="BI209" s="21">
        <v>2</v>
      </c>
      <c r="BJ209" s="21">
        <v>2</v>
      </c>
      <c r="BK209" s="21">
        <v>2</v>
      </c>
      <c r="BL209" s="21">
        <v>2</v>
      </c>
      <c r="BM209" s="21">
        <v>0</v>
      </c>
      <c r="BN209" s="16">
        <v>41458</v>
      </c>
      <c r="BO209" s="16">
        <v>21165</v>
      </c>
      <c r="BP209" s="16">
        <v>123247</v>
      </c>
      <c r="BQ209" s="16">
        <v>59960</v>
      </c>
      <c r="BR209" s="16">
        <v>55178</v>
      </c>
      <c r="BS209" s="16">
        <v>94484</v>
      </c>
      <c r="BT209" s="16">
        <v>249623</v>
      </c>
      <c r="BU209" s="16">
        <v>136543</v>
      </c>
      <c r="BV209" s="16">
        <v>345357</v>
      </c>
      <c r="BW209" s="16">
        <v>225112</v>
      </c>
      <c r="BX209" s="16">
        <v>203486</v>
      </c>
      <c r="BY209" s="16">
        <v>3047</v>
      </c>
      <c r="BZ209" s="16">
        <v>9662</v>
      </c>
      <c r="CA209" s="16">
        <v>30053</v>
      </c>
      <c r="CB209" s="16">
        <v>1751</v>
      </c>
      <c r="CC209" s="1">
        <v>48</v>
      </c>
      <c r="CD209" s="16">
        <v>8831</v>
      </c>
      <c r="CE209" s="16">
        <v>11842</v>
      </c>
      <c r="CF209" s="16">
        <v>4444</v>
      </c>
      <c r="CG209" s="16">
        <v>19347</v>
      </c>
      <c r="CH209" s="1">
        <v>272</v>
      </c>
      <c r="CI209" s="1">
        <v>10</v>
      </c>
      <c r="CJ209" s="1">
        <v>89</v>
      </c>
      <c r="CK209" s="1">
        <v>10</v>
      </c>
      <c r="CL209" s="1">
        <v>39</v>
      </c>
      <c r="CM209" s="1">
        <v>17</v>
      </c>
      <c r="CN209" s="1">
        <v>75</v>
      </c>
      <c r="CO209" s="1">
        <v>424</v>
      </c>
      <c r="CP209" s="16">
        <v>1159282</v>
      </c>
      <c r="CQ209" s="16">
        <v>262562</v>
      </c>
      <c r="CR209" s="16">
        <v>14482</v>
      </c>
      <c r="CS209" s="16">
        <v>8252</v>
      </c>
      <c r="CT209" s="16">
        <v>410637</v>
      </c>
      <c r="CU209" s="16">
        <v>178491</v>
      </c>
      <c r="CV209" s="16">
        <v>11025</v>
      </c>
      <c r="CW209" s="1">
        <v>196</v>
      </c>
      <c r="CX209" s="16">
        <v>217261</v>
      </c>
      <c r="CY209" s="16">
        <v>1785</v>
      </c>
      <c r="CZ209" s="16">
        <v>3450</v>
      </c>
      <c r="DA209" s="16">
        <v>96541</v>
      </c>
      <c r="DB209" s="18">
        <v>12.54</v>
      </c>
      <c r="DC209" s="1" t="s">
        <v>134</v>
      </c>
    </row>
    <row r="210" spans="1:107" ht="12.75" x14ac:dyDescent="0.2">
      <c r="A210" s="1" t="s">
        <v>533</v>
      </c>
      <c r="B210" s="1" t="s">
        <v>534</v>
      </c>
      <c r="C210" s="1" t="s">
        <v>533</v>
      </c>
      <c r="D210" s="1" t="s">
        <v>577</v>
      </c>
      <c r="E210" s="1" t="s">
        <v>578</v>
      </c>
      <c r="F210" s="1" t="s">
        <v>577</v>
      </c>
      <c r="G210" s="1">
        <v>19</v>
      </c>
      <c r="H210" s="1">
        <v>208</v>
      </c>
      <c r="I210" s="1">
        <v>27</v>
      </c>
      <c r="J210" s="16">
        <v>1052339</v>
      </c>
      <c r="K210" s="17">
        <v>0.84799999999999998</v>
      </c>
      <c r="L210" s="16">
        <v>357131</v>
      </c>
      <c r="M210" s="1">
        <v>950.21</v>
      </c>
      <c r="N210" s="16">
        <v>1107</v>
      </c>
      <c r="O210" s="17">
        <v>0.80400000000000005</v>
      </c>
      <c r="P210" s="16">
        <v>30286</v>
      </c>
      <c r="Q210" s="16">
        <f t="shared" si="0"/>
        <v>28779699.317425281</v>
      </c>
      <c r="R210" s="19">
        <v>0.40799999999999997</v>
      </c>
      <c r="S210" s="16" t="s">
        <v>2468</v>
      </c>
      <c r="T210" s="19">
        <v>0.79600000000000004</v>
      </c>
      <c r="U210" s="18" t="e">
        <f t="shared" si="1"/>
        <v>#VALUE!</v>
      </c>
      <c r="V210" s="16" t="str">
        <f>IF(N210&gt;'Clustering (Gov City)'!$C$4,'Clustering (Gov City)'!$B$3,IF(N210&gt;'Clustering (Gov City)'!$H$4,'Clustering (Gov City)'!$G$3,IF(N210&gt;'Clustering (Gov City)'!$M$4,'Clustering (Gov City)'!$L$3,'Clustering (Gov City)'!$Q$3)))</f>
        <v>LOW</v>
      </c>
      <c r="W210" s="16" t="str">
        <f>IF(Q210&gt;'Clustering (Gov City)'!$C$24,'Clustering (Gov City)'!$B$23,IF(Q210&gt;'Clustering (Gov City)'!$H$24,'Clustering (Gov City)'!$G$23,IF(Q210&gt;'Clustering (Gov City)'!$M$24,'Clustering (Gov City)'!$L$23,'Clustering (Gov City)'!$Q$23)))</f>
        <v>LOW</v>
      </c>
      <c r="X210" s="20">
        <v>0.81320000000000003</v>
      </c>
      <c r="Y210" s="16" t="s">
        <v>201</v>
      </c>
      <c r="Z210" s="16">
        <v>1900</v>
      </c>
      <c r="AA210" s="16">
        <v>2443</v>
      </c>
      <c r="AB210" s="16">
        <v>705053</v>
      </c>
      <c r="AC210" s="16">
        <v>793449</v>
      </c>
      <c r="AD210" s="16">
        <v>990469</v>
      </c>
      <c r="AE210" s="16">
        <v>33574</v>
      </c>
      <c r="AF210" s="16">
        <v>22980</v>
      </c>
      <c r="AG210" s="1">
        <v>225</v>
      </c>
      <c r="AH210" s="16">
        <v>4431</v>
      </c>
      <c r="AI210" s="1">
        <v>30</v>
      </c>
      <c r="AJ210" s="1">
        <v>630</v>
      </c>
      <c r="AK210" s="16">
        <v>526047</v>
      </c>
      <c r="AL210" s="16">
        <v>526292</v>
      </c>
      <c r="AM210" s="16">
        <v>424760</v>
      </c>
      <c r="AN210" s="16">
        <v>556911</v>
      </c>
      <c r="AO210" s="16">
        <v>20801</v>
      </c>
      <c r="AP210" s="16">
        <v>49867</v>
      </c>
      <c r="AQ210" s="16">
        <v>68978</v>
      </c>
      <c r="AR210" s="16">
        <v>83773</v>
      </c>
      <c r="AS210" s="16">
        <v>82982</v>
      </c>
      <c r="AT210" s="16">
        <v>74939</v>
      </c>
      <c r="AU210" s="16">
        <v>79359</v>
      </c>
      <c r="AV210" s="16">
        <v>79901</v>
      </c>
      <c r="AW210" s="16">
        <v>77351</v>
      </c>
      <c r="AX210" s="16">
        <v>84590</v>
      </c>
      <c r="AY210" s="16">
        <v>82603</v>
      </c>
      <c r="AZ210" s="16">
        <v>73575</v>
      </c>
      <c r="BA210" s="16">
        <v>70587</v>
      </c>
      <c r="BB210" s="16">
        <v>60593</v>
      </c>
      <c r="BC210" s="16">
        <v>50833</v>
      </c>
      <c r="BD210" s="16">
        <v>35036</v>
      </c>
      <c r="BE210" s="16">
        <v>20382</v>
      </c>
      <c r="BF210" s="16">
        <v>26857</v>
      </c>
      <c r="BG210" s="16">
        <v>15436</v>
      </c>
      <c r="BH210" s="16">
        <v>1006110</v>
      </c>
      <c r="BI210" s="21">
        <v>2</v>
      </c>
      <c r="BJ210" s="21">
        <v>2</v>
      </c>
      <c r="BK210" s="21">
        <v>2</v>
      </c>
      <c r="BL210" s="21">
        <v>1</v>
      </c>
      <c r="BM210" s="21">
        <v>0</v>
      </c>
      <c r="BN210" s="16">
        <v>30646</v>
      </c>
      <c r="BO210" s="16">
        <v>15738</v>
      </c>
      <c r="BP210" s="16">
        <v>100758</v>
      </c>
      <c r="BQ210" s="16">
        <v>49696</v>
      </c>
      <c r="BR210" s="16">
        <v>45561</v>
      </c>
      <c r="BS210" s="16">
        <v>78218</v>
      </c>
      <c r="BT210" s="16">
        <v>257857</v>
      </c>
      <c r="BU210" s="16">
        <v>72078</v>
      </c>
      <c r="BV210" s="16">
        <v>294099</v>
      </c>
      <c r="BW210" s="16">
        <v>184474</v>
      </c>
      <c r="BX210" s="16">
        <v>192184</v>
      </c>
      <c r="BY210" s="16">
        <v>2005</v>
      </c>
      <c r="BZ210" s="16">
        <v>12453</v>
      </c>
      <c r="CA210" s="16">
        <v>34922</v>
      </c>
      <c r="CB210" s="16">
        <v>2176</v>
      </c>
      <c r="CC210" s="1">
        <v>91</v>
      </c>
      <c r="CD210" s="16">
        <v>21936</v>
      </c>
      <c r="CE210" s="16">
        <v>25715</v>
      </c>
      <c r="CF210" s="16">
        <v>9487</v>
      </c>
      <c r="CG210" s="16">
        <v>42255</v>
      </c>
      <c r="CH210" s="1">
        <v>319</v>
      </c>
      <c r="CI210" s="1">
        <v>20</v>
      </c>
      <c r="CJ210" s="1">
        <v>308</v>
      </c>
      <c r="CK210" s="1">
        <v>28</v>
      </c>
      <c r="CL210" s="1">
        <v>109</v>
      </c>
      <c r="CM210" s="1">
        <v>31</v>
      </c>
      <c r="CN210" s="1">
        <v>319</v>
      </c>
      <c r="CO210" s="1">
        <v>695</v>
      </c>
      <c r="CP210" s="16">
        <v>951117</v>
      </c>
      <c r="CQ210" s="16">
        <v>267234</v>
      </c>
      <c r="CR210" s="16">
        <v>17399</v>
      </c>
      <c r="CS210" s="16">
        <v>6443</v>
      </c>
      <c r="CT210" s="16">
        <v>432972</v>
      </c>
      <c r="CU210" s="16">
        <v>114054</v>
      </c>
      <c r="CV210" s="1">
        <v>414</v>
      </c>
      <c r="CW210" s="1">
        <v>212</v>
      </c>
      <c r="CX210" s="16">
        <v>134153</v>
      </c>
      <c r="CY210" s="16">
        <v>1324</v>
      </c>
      <c r="CZ210" s="16">
        <v>6345</v>
      </c>
      <c r="DA210" s="16">
        <v>71789</v>
      </c>
      <c r="DB210" s="18">
        <v>7.51</v>
      </c>
      <c r="DC210" s="1" t="s">
        <v>134</v>
      </c>
    </row>
    <row r="211" spans="1:107" ht="12.75" x14ac:dyDescent="0.2">
      <c r="A211" s="1" t="s">
        <v>533</v>
      </c>
      <c r="B211" s="1" t="s">
        <v>534</v>
      </c>
      <c r="C211" s="1" t="s">
        <v>533</v>
      </c>
      <c r="D211" s="1" t="s">
        <v>579</v>
      </c>
      <c r="E211" s="1" t="s">
        <v>580</v>
      </c>
      <c r="F211" s="1" t="s">
        <v>579</v>
      </c>
      <c r="G211" s="1">
        <v>20</v>
      </c>
      <c r="H211" s="1">
        <v>266</v>
      </c>
      <c r="I211" s="1">
        <v>23</v>
      </c>
      <c r="J211" s="16">
        <v>800276</v>
      </c>
      <c r="K211" s="17">
        <v>0.79400000000000004</v>
      </c>
      <c r="L211" s="16">
        <v>264962</v>
      </c>
      <c r="M211" s="1">
        <v>837.71</v>
      </c>
      <c r="N211" s="1">
        <v>955</v>
      </c>
      <c r="O211" s="17">
        <v>0.76600000000000001</v>
      </c>
      <c r="P211" s="16">
        <v>13111</v>
      </c>
      <c r="Q211" s="16">
        <f t="shared" si="0"/>
        <v>16383097.831248218</v>
      </c>
      <c r="R211" s="19">
        <v>0.312</v>
      </c>
      <c r="S211" s="16" t="s">
        <v>2468</v>
      </c>
      <c r="T211" s="19">
        <v>0.36599999999999999</v>
      </c>
      <c r="U211" s="18" t="e">
        <f t="shared" si="1"/>
        <v>#VALUE!</v>
      </c>
      <c r="V211" s="16" t="str">
        <f>IF(N211&gt;'Clustering (Gov City)'!$C$4,'Clustering (Gov City)'!$B$3,IF(N211&gt;'Clustering (Gov City)'!$H$4,'Clustering (Gov City)'!$G$3,IF(N211&gt;'Clustering (Gov City)'!$M$4,'Clustering (Gov City)'!$L$3,'Clustering (Gov City)'!$Q$3)))</f>
        <v>LOW</v>
      </c>
      <c r="W211" s="16" t="str">
        <f>IF(Q211&gt;'Clustering (Gov City)'!$C$24,'Clustering (Gov City)'!$B$23,IF(Q211&gt;'Clustering (Gov City)'!$H$24,'Clustering (Gov City)'!$G$23,IF(Q211&gt;'Clustering (Gov City)'!$M$24,'Clustering (Gov City)'!$L$23,'Clustering (Gov City)'!$Q$23)))</f>
        <v>SUPER LOW</v>
      </c>
      <c r="X211" s="20">
        <v>0.59299999999999997</v>
      </c>
      <c r="Y211" s="16" t="s">
        <v>151</v>
      </c>
      <c r="Z211" s="16">
        <v>1055</v>
      </c>
      <c r="AA211" s="16">
        <v>1977</v>
      </c>
      <c r="AB211" s="16">
        <v>745267</v>
      </c>
      <c r="AC211" s="16">
        <v>605143</v>
      </c>
      <c r="AD211" s="16">
        <v>770623</v>
      </c>
      <c r="AE211" s="16">
        <v>15335</v>
      </c>
      <c r="AF211" s="16">
        <v>6404</v>
      </c>
      <c r="AG211" s="1">
        <v>52</v>
      </c>
      <c r="AH211" s="16">
        <v>7481</v>
      </c>
      <c r="AI211" s="1">
        <v>15</v>
      </c>
      <c r="AJ211" s="1">
        <v>366</v>
      </c>
      <c r="AK211" s="16">
        <v>402957</v>
      </c>
      <c r="AL211" s="16">
        <v>397319</v>
      </c>
      <c r="AM211" s="16">
        <v>316241</v>
      </c>
      <c r="AN211" s="16">
        <v>435644</v>
      </c>
      <c r="AO211" s="16">
        <v>14234</v>
      </c>
      <c r="AP211" s="16">
        <v>34157</v>
      </c>
      <c r="AQ211" s="16">
        <v>52626</v>
      </c>
      <c r="AR211" s="16">
        <v>61655</v>
      </c>
      <c r="AS211" s="16">
        <v>63864</v>
      </c>
      <c r="AT211" s="16">
        <v>57043</v>
      </c>
      <c r="AU211" s="16">
        <v>59453</v>
      </c>
      <c r="AV211" s="16">
        <v>59415</v>
      </c>
      <c r="AW211" s="16">
        <v>56562</v>
      </c>
      <c r="AX211" s="16">
        <v>57266</v>
      </c>
      <c r="AY211" s="16">
        <v>59438</v>
      </c>
      <c r="AZ211" s="16">
        <v>57591</v>
      </c>
      <c r="BA211" s="16">
        <v>57727</v>
      </c>
      <c r="BB211" s="16">
        <v>50569</v>
      </c>
      <c r="BC211" s="16">
        <v>41674</v>
      </c>
      <c r="BD211" s="16">
        <v>29399</v>
      </c>
      <c r="BE211" s="16">
        <v>16180</v>
      </c>
      <c r="BF211" s="16">
        <v>19814</v>
      </c>
      <c r="BG211" s="16">
        <v>11145</v>
      </c>
      <c r="BH211" s="16">
        <v>764639</v>
      </c>
      <c r="BI211" s="21">
        <v>1</v>
      </c>
      <c r="BJ211" s="21">
        <v>1</v>
      </c>
      <c r="BK211" s="21">
        <v>1</v>
      </c>
      <c r="BL211" s="21">
        <v>1</v>
      </c>
      <c r="BM211" s="21">
        <v>0</v>
      </c>
      <c r="BN211" s="16">
        <v>22344</v>
      </c>
      <c r="BO211" s="16">
        <v>11610</v>
      </c>
      <c r="BP211" s="16">
        <v>75895</v>
      </c>
      <c r="BQ211" s="16">
        <v>37932</v>
      </c>
      <c r="BR211" s="16">
        <v>33785</v>
      </c>
      <c r="BS211" s="16">
        <v>59626</v>
      </c>
      <c r="BT211" s="16">
        <v>239367</v>
      </c>
      <c r="BU211" s="16">
        <v>149962</v>
      </c>
      <c r="BV211" s="16">
        <v>178196</v>
      </c>
      <c r="BW211" s="16">
        <v>114588</v>
      </c>
      <c r="BX211" s="16">
        <v>87577</v>
      </c>
      <c r="BY211" s="16">
        <v>3635</v>
      </c>
      <c r="BZ211" s="16">
        <v>6648</v>
      </c>
      <c r="CA211" s="16">
        <v>19314</v>
      </c>
      <c r="CB211" s="1">
        <v>919</v>
      </c>
      <c r="CC211" s="1">
        <v>70</v>
      </c>
      <c r="CD211" s="16">
        <v>42431</v>
      </c>
      <c r="CE211" s="16">
        <v>51458</v>
      </c>
      <c r="CF211" s="16">
        <v>17282</v>
      </c>
      <c r="CG211" s="16">
        <v>81993</v>
      </c>
      <c r="CH211" s="1">
        <v>307</v>
      </c>
      <c r="CI211" s="1">
        <v>182</v>
      </c>
      <c r="CJ211" s="1">
        <v>358</v>
      </c>
      <c r="CK211" s="1">
        <v>85</v>
      </c>
      <c r="CL211" s="1">
        <v>139</v>
      </c>
      <c r="CM211" s="1">
        <v>65</v>
      </c>
      <c r="CN211" s="1">
        <v>265</v>
      </c>
      <c r="CO211" s="1">
        <v>491</v>
      </c>
      <c r="CP211" s="16">
        <v>605220</v>
      </c>
      <c r="CQ211" s="16">
        <v>195317</v>
      </c>
      <c r="CR211" s="16">
        <v>13906</v>
      </c>
      <c r="CS211" s="16">
        <v>6009</v>
      </c>
      <c r="CT211" s="16">
        <v>182933</v>
      </c>
      <c r="CU211" s="16">
        <v>202107</v>
      </c>
      <c r="CV211" s="1">
        <v>169</v>
      </c>
      <c r="CW211" s="1">
        <v>334</v>
      </c>
      <c r="CX211" s="16">
        <v>95454</v>
      </c>
      <c r="CY211" s="16">
        <v>1272</v>
      </c>
      <c r="CZ211" s="16">
        <v>4776</v>
      </c>
      <c r="DA211" s="16">
        <v>97999</v>
      </c>
      <c r="DB211" s="18">
        <v>9.9600000000000009</v>
      </c>
      <c r="DC211" s="1" t="s">
        <v>134</v>
      </c>
    </row>
    <row r="212" spans="1:107" ht="12.75" x14ac:dyDescent="0.2">
      <c r="A212" s="1" t="s">
        <v>533</v>
      </c>
      <c r="B212" s="1" t="s">
        <v>534</v>
      </c>
      <c r="C212" s="1" t="s">
        <v>533</v>
      </c>
      <c r="D212" s="1" t="s">
        <v>581</v>
      </c>
      <c r="E212" s="1" t="s">
        <v>582</v>
      </c>
      <c r="F212" s="1" t="s">
        <v>581</v>
      </c>
      <c r="G212" s="1">
        <v>20</v>
      </c>
      <c r="H212" s="1">
        <v>266</v>
      </c>
      <c r="I212" s="1">
        <v>20</v>
      </c>
      <c r="J212" s="16">
        <v>1032816</v>
      </c>
      <c r="K212" s="17">
        <v>0.84</v>
      </c>
      <c r="L212" s="16">
        <v>357125</v>
      </c>
      <c r="M212" s="18">
        <v>1118.1300000000001</v>
      </c>
      <c r="N212" s="1">
        <v>924</v>
      </c>
      <c r="O212" s="17">
        <v>0.754</v>
      </c>
      <c r="P212" s="16">
        <v>26159</v>
      </c>
      <c r="Q212" s="16">
        <f t="shared" si="0"/>
        <v>25327841.551641338</v>
      </c>
      <c r="R212" s="19">
        <v>0.34799999999999998</v>
      </c>
      <c r="S212" s="16" t="s">
        <v>2468</v>
      </c>
      <c r="T212" s="19">
        <v>0.73399999999999999</v>
      </c>
      <c r="U212" s="18" t="e">
        <f t="shared" si="1"/>
        <v>#VALUE!</v>
      </c>
      <c r="V212" s="16" t="str">
        <f>IF(N212&gt;'Clustering (Gov City)'!$C$4,'Clustering (Gov City)'!$B$3,IF(N212&gt;'Clustering (Gov City)'!$H$4,'Clustering (Gov City)'!$G$3,IF(N212&gt;'Clustering (Gov City)'!$M$4,'Clustering (Gov City)'!$L$3,'Clustering (Gov City)'!$Q$3)))</f>
        <v>LOW</v>
      </c>
      <c r="W212" s="16" t="str">
        <f>IF(Q212&gt;'Clustering (Gov City)'!$C$24,'Clustering (Gov City)'!$B$23,IF(Q212&gt;'Clustering (Gov City)'!$H$24,'Clustering (Gov City)'!$G$23,IF(Q212&gt;'Clustering (Gov City)'!$M$24,'Clustering (Gov City)'!$L$23,'Clustering (Gov City)'!$Q$23)))</f>
        <v>LOW</v>
      </c>
      <c r="X212" s="20">
        <v>0.76649999999999996</v>
      </c>
      <c r="Y212" s="16" t="s">
        <v>201</v>
      </c>
      <c r="Z212" s="16">
        <v>1448</v>
      </c>
      <c r="AA212" s="16">
        <v>2351</v>
      </c>
      <c r="AB212" s="16">
        <v>744523</v>
      </c>
      <c r="AC212" s="16">
        <v>779343</v>
      </c>
      <c r="AD212" s="16">
        <v>1023100</v>
      </c>
      <c r="AE212" s="16">
        <v>5282</v>
      </c>
      <c r="AF212" s="16">
        <v>3734</v>
      </c>
      <c r="AG212" s="1">
        <v>287</v>
      </c>
      <c r="AH212" s="1">
        <v>270</v>
      </c>
      <c r="AI212" s="1">
        <v>0</v>
      </c>
      <c r="AJ212" s="1">
        <v>143</v>
      </c>
      <c r="AK212" s="16">
        <v>522490</v>
      </c>
      <c r="AL212" s="16">
        <v>510326</v>
      </c>
      <c r="AM212" s="16">
        <v>439546</v>
      </c>
      <c r="AN212" s="16">
        <v>520959</v>
      </c>
      <c r="AO212" s="16">
        <v>23845</v>
      </c>
      <c r="AP212" s="16">
        <v>48466</v>
      </c>
      <c r="AQ212" s="16">
        <v>66415</v>
      </c>
      <c r="AR212" s="16">
        <v>83583</v>
      </c>
      <c r="AS212" s="16">
        <v>81241</v>
      </c>
      <c r="AT212" s="16">
        <v>72587</v>
      </c>
      <c r="AU212" s="16">
        <v>79285</v>
      </c>
      <c r="AV212" s="16">
        <v>82843</v>
      </c>
      <c r="AW212" s="16">
        <v>81087</v>
      </c>
      <c r="AX212" s="16">
        <v>85627</v>
      </c>
      <c r="AY212" s="16">
        <v>79681</v>
      </c>
      <c r="AZ212" s="16">
        <v>70328</v>
      </c>
      <c r="BA212" s="16">
        <v>67822</v>
      </c>
      <c r="BB212" s="16">
        <v>61168</v>
      </c>
      <c r="BC212" s="16">
        <v>49988</v>
      </c>
      <c r="BD212" s="16">
        <v>32485</v>
      </c>
      <c r="BE212" s="16">
        <v>17567</v>
      </c>
      <c r="BF212" s="16">
        <v>21109</v>
      </c>
      <c r="BG212" s="16">
        <v>15122</v>
      </c>
      <c r="BH212" s="16">
        <v>989213</v>
      </c>
      <c r="BI212" s="21">
        <v>2</v>
      </c>
      <c r="BJ212" s="21">
        <v>2</v>
      </c>
      <c r="BK212" s="21">
        <v>2</v>
      </c>
      <c r="BL212" s="21">
        <v>1</v>
      </c>
      <c r="BM212" s="21">
        <v>0</v>
      </c>
      <c r="BN212" s="16">
        <v>30476</v>
      </c>
      <c r="BO212" s="16">
        <v>15606</v>
      </c>
      <c r="BP212" s="16">
        <v>100382</v>
      </c>
      <c r="BQ212" s="16">
        <v>48457</v>
      </c>
      <c r="BR212" s="16">
        <v>43368</v>
      </c>
      <c r="BS212" s="16">
        <v>77829</v>
      </c>
      <c r="BT212" s="16">
        <v>315238</v>
      </c>
      <c r="BU212" s="16">
        <v>77229</v>
      </c>
      <c r="BV212" s="16">
        <v>286084</v>
      </c>
      <c r="BW212" s="16">
        <v>163531</v>
      </c>
      <c r="BX212" s="16">
        <v>148202</v>
      </c>
      <c r="BY212" s="16">
        <v>1986</v>
      </c>
      <c r="BZ212" s="16">
        <v>10300</v>
      </c>
      <c r="CA212" s="16">
        <v>28859</v>
      </c>
      <c r="CB212" s="16">
        <v>1350</v>
      </c>
      <c r="CC212" s="1">
        <v>37</v>
      </c>
      <c r="CD212" s="16">
        <v>12285</v>
      </c>
      <c r="CE212" s="16">
        <v>15973</v>
      </c>
      <c r="CF212" s="16">
        <v>5604</v>
      </c>
      <c r="CG212" s="16">
        <v>23399</v>
      </c>
      <c r="CH212" s="1">
        <v>104</v>
      </c>
      <c r="CI212" s="1">
        <v>9</v>
      </c>
      <c r="CJ212" s="1">
        <v>84</v>
      </c>
      <c r="CK212" s="1">
        <v>28</v>
      </c>
      <c r="CL212" s="1">
        <v>43</v>
      </c>
      <c r="CM212" s="1">
        <v>17</v>
      </c>
      <c r="CN212" s="1">
        <v>86</v>
      </c>
      <c r="CO212" s="1">
        <v>303</v>
      </c>
      <c r="CP212" s="16">
        <v>974881</v>
      </c>
      <c r="CQ212" s="16">
        <v>270295</v>
      </c>
      <c r="CR212" s="16">
        <v>13064</v>
      </c>
      <c r="CS212" s="16">
        <v>7944</v>
      </c>
      <c r="CT212" s="16">
        <v>323045</v>
      </c>
      <c r="CU212" s="16">
        <v>124830</v>
      </c>
      <c r="CV212" s="16">
        <v>6388</v>
      </c>
      <c r="CW212" s="1">
        <v>69</v>
      </c>
      <c r="CX212" s="16">
        <v>142579</v>
      </c>
      <c r="CY212" s="16">
        <v>1973</v>
      </c>
      <c r="CZ212" s="16">
        <v>3995</v>
      </c>
      <c r="DA212" s="16">
        <v>138634</v>
      </c>
      <c r="DB212" s="18">
        <v>9.99</v>
      </c>
      <c r="DC212" s="1" t="s">
        <v>134</v>
      </c>
    </row>
    <row r="213" spans="1:107" ht="12.75" x14ac:dyDescent="0.2">
      <c r="A213" s="1" t="s">
        <v>533</v>
      </c>
      <c r="B213" s="1" t="s">
        <v>534</v>
      </c>
      <c r="C213" s="1" t="s">
        <v>533</v>
      </c>
      <c r="D213" s="1" t="s">
        <v>583</v>
      </c>
      <c r="E213" s="1" t="s">
        <v>584</v>
      </c>
      <c r="F213" s="1" t="s">
        <v>583</v>
      </c>
      <c r="G213" s="1">
        <v>15</v>
      </c>
      <c r="H213" s="1">
        <v>239</v>
      </c>
      <c r="I213" s="1">
        <v>9</v>
      </c>
      <c r="J213" s="16">
        <v>807593</v>
      </c>
      <c r="K213" s="17">
        <v>0.79800000000000004</v>
      </c>
      <c r="L213" s="16">
        <v>265920</v>
      </c>
      <c r="M213" s="1">
        <v>788.65</v>
      </c>
      <c r="N213" s="16">
        <v>1024</v>
      </c>
      <c r="O213" s="17">
        <v>0.77400000000000002</v>
      </c>
      <c r="P213" s="16">
        <v>12935</v>
      </c>
      <c r="Q213" s="16">
        <f t="shared" si="0"/>
        <v>16016731.199998017</v>
      </c>
      <c r="R213" s="19">
        <v>0.47</v>
      </c>
      <c r="S213" s="16" t="s">
        <v>2468</v>
      </c>
      <c r="T213" s="19">
        <v>0.39400000000000002</v>
      </c>
      <c r="U213" s="18" t="e">
        <f t="shared" si="1"/>
        <v>#VALUE!</v>
      </c>
      <c r="V213" s="1" t="str">
        <f>IF(N213&gt;'Clustering (Gov City)'!$C$4,'Clustering (Gov City)'!$B$3,IF(N213&gt;'Clustering (Gov City)'!$H$4,'Clustering (Gov City)'!$G$3,IF(N213&gt;'Clustering (Gov City)'!$M$4,'Clustering (Gov City)'!$L$3,'Clustering (Gov City)'!$Q$3)))</f>
        <v>LOW</v>
      </c>
      <c r="W213" s="1" t="str">
        <f>IF(Q213&gt;'Clustering (Gov City)'!$C$24,'Clustering (Gov City)'!$B$23,IF(Q213&gt;'Clustering (Gov City)'!$H$24,'Clustering (Gov City)'!$G$23,IF(Q213&gt;'Clustering (Gov City)'!$M$24,'Clustering (Gov City)'!$L$23,'Clustering (Gov City)'!$Q$23)))</f>
        <v>SUPER LOW</v>
      </c>
      <c r="X213" s="20">
        <v>0.60899999999999999</v>
      </c>
      <c r="Y213" s="1" t="s">
        <v>151</v>
      </c>
      <c r="Z213" s="1">
        <v>943</v>
      </c>
      <c r="AA213" s="16">
        <v>1154</v>
      </c>
      <c r="AB213" s="16">
        <v>625273</v>
      </c>
      <c r="AC213" s="16">
        <v>597634</v>
      </c>
      <c r="AD213" s="16">
        <v>803792</v>
      </c>
      <c r="AE213" s="16">
        <v>1885</v>
      </c>
      <c r="AF213" s="16">
        <v>1731</v>
      </c>
      <c r="AG213" s="1">
        <v>23</v>
      </c>
      <c r="AH213" s="1">
        <v>95</v>
      </c>
      <c r="AI213" s="1">
        <v>9</v>
      </c>
      <c r="AJ213" s="1">
        <v>58</v>
      </c>
      <c r="AK213" s="16">
        <v>407532</v>
      </c>
      <c r="AL213" s="16">
        <v>400061</v>
      </c>
      <c r="AM213" s="16">
        <v>342346</v>
      </c>
      <c r="AN213" s="16">
        <v>413522</v>
      </c>
      <c r="AO213" s="16">
        <v>17400</v>
      </c>
      <c r="AP213" s="16">
        <v>34325</v>
      </c>
      <c r="AQ213" s="16">
        <v>60908</v>
      </c>
      <c r="AR213" s="16">
        <v>68608</v>
      </c>
      <c r="AS213" s="16">
        <v>62961</v>
      </c>
      <c r="AT213" s="16">
        <v>56183</v>
      </c>
      <c r="AU213" s="16">
        <v>63958</v>
      </c>
      <c r="AV213" s="16">
        <v>67958</v>
      </c>
      <c r="AW213" s="16">
        <v>64591</v>
      </c>
      <c r="AX213" s="16">
        <v>66353</v>
      </c>
      <c r="AY213" s="16">
        <v>59089</v>
      </c>
      <c r="AZ213" s="16">
        <v>54235</v>
      </c>
      <c r="BA213" s="16">
        <v>50249</v>
      </c>
      <c r="BB213" s="16">
        <v>45116</v>
      </c>
      <c r="BC213" s="16">
        <v>34850</v>
      </c>
      <c r="BD213" s="16">
        <v>23751</v>
      </c>
      <c r="BE213" s="16">
        <v>14244</v>
      </c>
      <c r="BF213" s="16">
        <v>14539</v>
      </c>
      <c r="BG213" s="16">
        <v>13294</v>
      </c>
      <c r="BH213" s="16">
        <v>766567</v>
      </c>
      <c r="BI213" s="21">
        <v>2</v>
      </c>
      <c r="BJ213" s="21">
        <v>2</v>
      </c>
      <c r="BK213" s="21">
        <v>2</v>
      </c>
      <c r="BL213" s="21">
        <v>2</v>
      </c>
      <c r="BM213" s="21">
        <v>0</v>
      </c>
      <c r="BN213" s="16">
        <v>26783</v>
      </c>
      <c r="BO213" s="16">
        <v>13346</v>
      </c>
      <c r="BP213" s="16">
        <v>81507</v>
      </c>
      <c r="BQ213" s="16">
        <v>37080</v>
      </c>
      <c r="BR213" s="16">
        <v>35205</v>
      </c>
      <c r="BS213" s="16">
        <v>59452</v>
      </c>
      <c r="BT213" s="16">
        <v>208533</v>
      </c>
      <c r="BU213" s="16">
        <v>72113</v>
      </c>
      <c r="BV213" s="16">
        <v>304635</v>
      </c>
      <c r="BW213" s="16">
        <v>116243</v>
      </c>
      <c r="BX213" s="16">
        <v>79361</v>
      </c>
      <c r="BY213" s="16">
        <v>2085</v>
      </c>
      <c r="BZ213" s="16">
        <v>5189</v>
      </c>
      <c r="CA213" s="16">
        <v>18679</v>
      </c>
      <c r="CB213" s="1">
        <v>737</v>
      </c>
      <c r="CC213" s="1">
        <v>18</v>
      </c>
      <c r="CD213" s="16">
        <v>6277</v>
      </c>
      <c r="CE213" s="16">
        <v>7598</v>
      </c>
      <c r="CF213" s="16">
        <v>2644</v>
      </c>
      <c r="CG213" s="16">
        <v>11813</v>
      </c>
      <c r="CH213" s="1">
        <v>123</v>
      </c>
      <c r="CI213" s="1">
        <v>31</v>
      </c>
      <c r="CJ213" s="1">
        <v>128</v>
      </c>
      <c r="CK213" s="1">
        <v>48</v>
      </c>
      <c r="CL213" s="1">
        <v>37</v>
      </c>
      <c r="CM213" s="1">
        <v>34</v>
      </c>
      <c r="CN213" s="1">
        <v>104</v>
      </c>
      <c r="CO213" s="1">
        <v>265</v>
      </c>
      <c r="CP213" s="16">
        <v>778491</v>
      </c>
      <c r="CQ213" s="16">
        <v>215049</v>
      </c>
      <c r="CR213" s="16">
        <v>11573</v>
      </c>
      <c r="CS213" s="16">
        <v>6244</v>
      </c>
      <c r="CT213" s="16">
        <v>266176</v>
      </c>
      <c r="CU213" s="16">
        <v>102017</v>
      </c>
      <c r="CV213" s="16">
        <v>7934</v>
      </c>
      <c r="CW213" s="1">
        <v>55</v>
      </c>
      <c r="CX213" s="16">
        <v>99745</v>
      </c>
      <c r="CY213" s="16">
        <v>1115</v>
      </c>
      <c r="CZ213" s="16">
        <v>2484</v>
      </c>
      <c r="DA213" s="16">
        <v>95201</v>
      </c>
      <c r="DB213" s="18">
        <v>9.1300000000000008</v>
      </c>
      <c r="DC213" s="1" t="s">
        <v>134</v>
      </c>
    </row>
    <row r="214" spans="1:107" ht="12.75" x14ac:dyDescent="0.2">
      <c r="A214" s="1" t="s">
        <v>533</v>
      </c>
      <c r="B214" s="1" t="s">
        <v>534</v>
      </c>
      <c r="C214" s="1" t="s">
        <v>533</v>
      </c>
      <c r="D214" s="1" t="s">
        <v>585</v>
      </c>
      <c r="E214" s="1" t="s">
        <v>586</v>
      </c>
      <c r="F214" s="1" t="s">
        <v>585</v>
      </c>
      <c r="G214" s="1">
        <v>19</v>
      </c>
      <c r="H214" s="1">
        <v>272</v>
      </c>
      <c r="I214" s="1">
        <v>13</v>
      </c>
      <c r="J214" s="16">
        <v>976188</v>
      </c>
      <c r="K214" s="17">
        <v>0.83199999999999996</v>
      </c>
      <c r="L214" s="16">
        <v>304281</v>
      </c>
      <c r="M214" s="1">
        <v>837</v>
      </c>
      <c r="N214" s="16">
        <v>1166</v>
      </c>
      <c r="O214" s="17">
        <v>0.81200000000000006</v>
      </c>
      <c r="P214" s="16">
        <v>13918</v>
      </c>
      <c r="Q214" s="16">
        <f t="shared" si="0"/>
        <v>14257499.579998935</v>
      </c>
      <c r="R214" s="19">
        <v>0.35799999999999998</v>
      </c>
      <c r="S214" s="16" t="s">
        <v>2468</v>
      </c>
      <c r="T214" s="19">
        <v>0.55400000000000005</v>
      </c>
      <c r="U214" s="18" t="e">
        <f t="shared" si="1"/>
        <v>#VALUE!</v>
      </c>
      <c r="V214" s="16" t="str">
        <f>IF(N214&gt;'Clustering (Gov City)'!$C$4,'Clustering (Gov City)'!$B$3,IF(N214&gt;'Clustering (Gov City)'!$H$4,'Clustering (Gov City)'!$G$3,IF(N214&gt;'Clustering (Gov City)'!$M$4,'Clustering (Gov City)'!$L$3,'Clustering (Gov City)'!$Q$3)))</f>
        <v>LOW</v>
      </c>
      <c r="W214" s="16" t="str">
        <f>IF(Q214&gt;'Clustering (Gov City)'!$C$24,'Clustering (Gov City)'!$B$23,IF(Q214&gt;'Clustering (Gov City)'!$H$24,'Clustering (Gov City)'!$G$23,IF(Q214&gt;'Clustering (Gov City)'!$M$24,'Clustering (Gov City)'!$L$23,'Clustering (Gov City)'!$Q$23)))</f>
        <v>SUPER LOW</v>
      </c>
      <c r="X214" s="20">
        <v>0.70089999999999997</v>
      </c>
      <c r="Y214" s="16" t="s">
        <v>201</v>
      </c>
      <c r="Z214" s="16">
        <v>1760</v>
      </c>
      <c r="AA214" s="16">
        <v>1783</v>
      </c>
      <c r="AB214" s="16">
        <v>805694</v>
      </c>
      <c r="AC214" s="16">
        <v>709962</v>
      </c>
      <c r="AD214" s="16">
        <v>972258</v>
      </c>
      <c r="AE214" s="16">
        <v>2470</v>
      </c>
      <c r="AF214" s="1">
        <v>916</v>
      </c>
      <c r="AG214" s="1">
        <v>390</v>
      </c>
      <c r="AH214" s="1">
        <v>117</v>
      </c>
      <c r="AI214" s="1">
        <v>10</v>
      </c>
      <c r="AJ214" s="1">
        <v>27</v>
      </c>
      <c r="AK214" s="16">
        <v>495907</v>
      </c>
      <c r="AL214" s="16">
        <v>480281</v>
      </c>
      <c r="AM214" s="16">
        <v>445288</v>
      </c>
      <c r="AN214" s="16">
        <v>473926</v>
      </c>
      <c r="AO214" s="16">
        <v>15231</v>
      </c>
      <c r="AP214" s="16">
        <v>41743</v>
      </c>
      <c r="AQ214" s="16">
        <v>78223</v>
      </c>
      <c r="AR214" s="16">
        <v>84973</v>
      </c>
      <c r="AS214" s="16">
        <v>80386</v>
      </c>
      <c r="AT214" s="16">
        <v>69230</v>
      </c>
      <c r="AU214" s="16">
        <v>83730</v>
      </c>
      <c r="AV214" s="16">
        <v>86918</v>
      </c>
      <c r="AW214" s="16">
        <v>78292</v>
      </c>
      <c r="AX214" s="16">
        <v>78447</v>
      </c>
      <c r="AY214" s="16">
        <v>71238</v>
      </c>
      <c r="AZ214" s="16">
        <v>62726</v>
      </c>
      <c r="BA214" s="16">
        <v>56371</v>
      </c>
      <c r="BB214" s="16">
        <v>50304</v>
      </c>
      <c r="BC214" s="16">
        <v>39445</v>
      </c>
      <c r="BD214" s="16">
        <v>25520</v>
      </c>
      <c r="BE214" s="16">
        <v>14973</v>
      </c>
      <c r="BF214" s="16">
        <v>15412</v>
      </c>
      <c r="BG214" s="16">
        <v>16915</v>
      </c>
      <c r="BH214" s="16">
        <v>923185</v>
      </c>
      <c r="BI214" s="21">
        <v>2</v>
      </c>
      <c r="BJ214" s="21">
        <v>2</v>
      </c>
      <c r="BK214" s="21">
        <v>2</v>
      </c>
      <c r="BL214" s="21">
        <v>2</v>
      </c>
      <c r="BM214" s="21">
        <v>0</v>
      </c>
      <c r="BN214" s="16">
        <v>34128</v>
      </c>
      <c r="BO214" s="16">
        <v>16794</v>
      </c>
      <c r="BP214" s="16">
        <v>100751</v>
      </c>
      <c r="BQ214" s="16">
        <v>47415</v>
      </c>
      <c r="BR214" s="16">
        <v>42904</v>
      </c>
      <c r="BS214" s="16">
        <v>77280</v>
      </c>
      <c r="BT214" s="16">
        <v>195028</v>
      </c>
      <c r="BU214" s="16">
        <v>122663</v>
      </c>
      <c r="BV214" s="16">
        <v>336761</v>
      </c>
      <c r="BW214" s="16">
        <v>164528</v>
      </c>
      <c r="BX214" s="16">
        <v>121779</v>
      </c>
      <c r="BY214" s="16">
        <v>3191</v>
      </c>
      <c r="BZ214" s="16">
        <v>7535</v>
      </c>
      <c r="CA214" s="16">
        <v>23707</v>
      </c>
      <c r="CB214" s="1">
        <v>945</v>
      </c>
      <c r="CC214" s="1">
        <v>51</v>
      </c>
      <c r="CD214" s="16">
        <v>9344</v>
      </c>
      <c r="CE214" s="16">
        <v>13063</v>
      </c>
      <c r="CF214" s="16">
        <v>4294</v>
      </c>
      <c r="CG214" s="16">
        <v>17103</v>
      </c>
      <c r="CH214" s="16">
        <v>1157</v>
      </c>
      <c r="CI214" s="1">
        <v>18</v>
      </c>
      <c r="CJ214" s="1">
        <v>174</v>
      </c>
      <c r="CK214" s="1">
        <v>24</v>
      </c>
      <c r="CL214" s="1">
        <v>67</v>
      </c>
      <c r="CM214" s="1">
        <v>94</v>
      </c>
      <c r="CN214" s="1">
        <v>212</v>
      </c>
      <c r="CO214" s="1">
        <v>846</v>
      </c>
      <c r="CP214" s="16">
        <v>929792</v>
      </c>
      <c r="CQ214" s="16">
        <v>207394</v>
      </c>
      <c r="CR214" s="16">
        <v>14091</v>
      </c>
      <c r="CS214" s="16">
        <v>7174</v>
      </c>
      <c r="CT214" s="16">
        <v>315993</v>
      </c>
      <c r="CU214" s="16">
        <v>70285</v>
      </c>
      <c r="CV214" s="16">
        <v>8593</v>
      </c>
      <c r="CW214" s="1">
        <v>238</v>
      </c>
      <c r="CX214" s="16">
        <v>173748</v>
      </c>
      <c r="CY214" s="16">
        <v>1683</v>
      </c>
      <c r="CZ214" s="16">
        <v>3420</v>
      </c>
      <c r="DA214" s="16">
        <v>173569</v>
      </c>
      <c r="DB214" s="18">
        <v>10.19</v>
      </c>
      <c r="DC214" s="1" t="s">
        <v>134</v>
      </c>
    </row>
    <row r="215" spans="1:107" ht="12.75" x14ac:dyDescent="0.2">
      <c r="A215" s="1" t="s">
        <v>533</v>
      </c>
      <c r="B215" s="1" t="s">
        <v>534</v>
      </c>
      <c r="C215" s="1" t="s">
        <v>533</v>
      </c>
      <c r="D215" s="1" t="s">
        <v>587</v>
      </c>
      <c r="E215" s="1" t="s">
        <v>588</v>
      </c>
      <c r="F215" s="1" t="s">
        <v>587</v>
      </c>
      <c r="G215" s="1">
        <v>14</v>
      </c>
      <c r="H215" s="1">
        <v>211</v>
      </c>
      <c r="I215" s="1">
        <v>11</v>
      </c>
      <c r="J215" s="16">
        <v>1522301</v>
      </c>
      <c r="K215" s="17">
        <v>0.92800000000000005</v>
      </c>
      <c r="L215" s="16">
        <v>484870</v>
      </c>
      <c r="M215" s="18">
        <v>1118.03</v>
      </c>
      <c r="N215" s="16">
        <v>1362</v>
      </c>
      <c r="O215" s="17">
        <v>0.84199999999999997</v>
      </c>
      <c r="P215" s="16">
        <v>15464</v>
      </c>
      <c r="Q215" s="16">
        <f t="shared" si="0"/>
        <v>10158306.405894762</v>
      </c>
      <c r="R215" s="19">
        <v>0.316</v>
      </c>
      <c r="S215" s="16" t="s">
        <v>2468</v>
      </c>
      <c r="T215" s="19">
        <v>0.25</v>
      </c>
      <c r="U215" s="18" t="e">
        <f t="shared" si="1"/>
        <v>#VALUE!</v>
      </c>
      <c r="V215" s="16" t="str">
        <f>IF(N215&gt;'Clustering (Gov City)'!$C$4,'Clustering (Gov City)'!$B$3,IF(N215&gt;'Clustering (Gov City)'!$H$4,'Clustering (Gov City)'!$G$3,IF(N215&gt;'Clustering (Gov City)'!$M$4,'Clustering (Gov City)'!$L$3,'Clustering (Gov City)'!$Q$3)))</f>
        <v>HIGH</v>
      </c>
      <c r="W215" s="16" t="str">
        <f>IF(Q215&gt;'Clustering (Gov City)'!$C$24,'Clustering (Gov City)'!$B$23,IF(Q215&gt;'Clustering (Gov City)'!$H$24,'Clustering (Gov City)'!$G$23,IF(Q215&gt;'Clustering (Gov City)'!$M$24,'Clustering (Gov City)'!$L$23,'Clustering (Gov City)'!$Q$23)))</f>
        <v>SUPER LOW</v>
      </c>
      <c r="X215" s="20">
        <v>0.59709999999999996</v>
      </c>
      <c r="Y215" s="16" t="s">
        <v>151</v>
      </c>
      <c r="Z215" s="16">
        <v>1989</v>
      </c>
      <c r="AA215" s="1">
        <v>354</v>
      </c>
      <c r="AB215" s="16">
        <v>1141730</v>
      </c>
      <c r="AC215" s="16">
        <v>1117864</v>
      </c>
      <c r="AD215" s="16">
        <v>1515402</v>
      </c>
      <c r="AE215" s="16">
        <v>4700</v>
      </c>
      <c r="AF215" s="16">
        <v>1578</v>
      </c>
      <c r="AG215" s="1">
        <v>93</v>
      </c>
      <c r="AH215" s="1">
        <v>158</v>
      </c>
      <c r="AI215" s="1">
        <v>18</v>
      </c>
      <c r="AJ215" s="1">
        <v>352</v>
      </c>
      <c r="AK215" s="16">
        <v>773472</v>
      </c>
      <c r="AL215" s="16">
        <v>748829</v>
      </c>
      <c r="AM215" s="16">
        <v>677262</v>
      </c>
      <c r="AN215" s="16">
        <v>757758</v>
      </c>
      <c r="AO215" s="16">
        <v>28090</v>
      </c>
      <c r="AP215" s="16">
        <v>59191</v>
      </c>
      <c r="AQ215" s="16">
        <v>115910</v>
      </c>
      <c r="AR215" s="16">
        <v>130127</v>
      </c>
      <c r="AS215" s="16">
        <v>123746</v>
      </c>
      <c r="AT215" s="16">
        <v>113017</v>
      </c>
      <c r="AU215" s="16">
        <v>131801</v>
      </c>
      <c r="AV215" s="16">
        <v>131280</v>
      </c>
      <c r="AW215" s="16">
        <v>120559</v>
      </c>
      <c r="AX215" s="16">
        <v>123396</v>
      </c>
      <c r="AY215" s="16">
        <v>111937</v>
      </c>
      <c r="AZ215" s="16">
        <v>97957</v>
      </c>
      <c r="BA215" s="16">
        <v>87302</v>
      </c>
      <c r="BB215" s="16">
        <v>76988</v>
      </c>
      <c r="BC215" s="16">
        <v>62540</v>
      </c>
      <c r="BD215" s="16">
        <v>42930</v>
      </c>
      <c r="BE215" s="16">
        <v>26686</v>
      </c>
      <c r="BF215" s="16">
        <v>26125</v>
      </c>
      <c r="BG215" s="16">
        <v>25097</v>
      </c>
      <c r="BH215" s="16">
        <v>1443999</v>
      </c>
      <c r="BI215" s="21">
        <v>2</v>
      </c>
      <c r="BJ215" s="21">
        <v>2</v>
      </c>
      <c r="BK215" s="21">
        <v>2</v>
      </c>
      <c r="BL215" s="21">
        <v>2</v>
      </c>
      <c r="BM215" s="21">
        <v>0</v>
      </c>
      <c r="BN215" s="16">
        <v>50484</v>
      </c>
      <c r="BO215" s="16">
        <v>25546</v>
      </c>
      <c r="BP215" s="16">
        <v>154409</v>
      </c>
      <c r="BQ215" s="16">
        <v>73639</v>
      </c>
      <c r="BR215" s="16">
        <v>69758</v>
      </c>
      <c r="BS215" s="16">
        <v>124831</v>
      </c>
      <c r="BT215" s="16">
        <v>383067</v>
      </c>
      <c r="BU215" s="16">
        <v>180622</v>
      </c>
      <c r="BV215" s="16">
        <v>537908</v>
      </c>
      <c r="BW215" s="16">
        <v>216784</v>
      </c>
      <c r="BX215" s="16">
        <v>161363</v>
      </c>
      <c r="BY215" s="16">
        <v>4317</v>
      </c>
      <c r="BZ215" s="16">
        <v>8879</v>
      </c>
      <c r="CA215" s="16">
        <v>28226</v>
      </c>
      <c r="CB215" s="16">
        <v>1037</v>
      </c>
      <c r="CC215" s="1">
        <v>98</v>
      </c>
      <c r="CD215" s="16">
        <v>6631</v>
      </c>
      <c r="CE215" s="16">
        <v>7599</v>
      </c>
      <c r="CF215" s="16">
        <v>2684</v>
      </c>
      <c r="CG215" s="16">
        <v>11981</v>
      </c>
      <c r="CH215" s="16">
        <v>5946</v>
      </c>
      <c r="CI215" s="1">
        <v>30</v>
      </c>
      <c r="CJ215" s="1">
        <v>195</v>
      </c>
      <c r="CK215" s="1">
        <v>32</v>
      </c>
      <c r="CL215" s="1">
        <v>69</v>
      </c>
      <c r="CM215" s="1">
        <v>120</v>
      </c>
      <c r="CN215" s="1">
        <v>256</v>
      </c>
      <c r="CO215" s="16">
        <v>1112</v>
      </c>
      <c r="CP215" s="16">
        <v>1485646</v>
      </c>
      <c r="CQ215" s="16">
        <v>414451</v>
      </c>
      <c r="CR215" s="16">
        <v>15500</v>
      </c>
      <c r="CS215" s="16">
        <v>11116</v>
      </c>
      <c r="CT215" s="16">
        <v>415345</v>
      </c>
      <c r="CU215" s="16">
        <v>135776</v>
      </c>
      <c r="CV215" s="16">
        <v>15945</v>
      </c>
      <c r="CW215" s="1">
        <v>405</v>
      </c>
      <c r="CX215" s="16">
        <v>201574</v>
      </c>
      <c r="CY215" s="16">
        <v>2265</v>
      </c>
      <c r="CZ215" s="16">
        <v>5253</v>
      </c>
      <c r="DA215" s="16">
        <v>304671</v>
      </c>
      <c r="DB215" s="18">
        <v>16.02</v>
      </c>
      <c r="DC215" s="1" t="s">
        <v>134</v>
      </c>
    </row>
    <row r="216" spans="1:107" ht="12.75" x14ac:dyDescent="0.2">
      <c r="A216" s="1" t="s">
        <v>533</v>
      </c>
      <c r="B216" s="1" t="s">
        <v>534</v>
      </c>
      <c r="C216" s="1" t="s">
        <v>533</v>
      </c>
      <c r="D216" s="1" t="s">
        <v>589</v>
      </c>
      <c r="E216" s="1" t="s">
        <v>590</v>
      </c>
      <c r="F216" s="1" t="s">
        <v>589</v>
      </c>
      <c r="G216" s="1">
        <v>18</v>
      </c>
      <c r="H216" s="1">
        <v>281</v>
      </c>
      <c r="I216" s="1">
        <v>6</v>
      </c>
      <c r="J216" s="16">
        <v>1640437</v>
      </c>
      <c r="K216" s="17">
        <v>0.93600000000000005</v>
      </c>
      <c r="L216" s="16">
        <v>532687</v>
      </c>
      <c r="M216" s="1">
        <v>876.1</v>
      </c>
      <c r="N216" s="16">
        <v>1872</v>
      </c>
      <c r="O216" s="17">
        <v>0.872</v>
      </c>
      <c r="P216" s="16">
        <v>21266</v>
      </c>
      <c r="Q216" s="16">
        <f t="shared" si="0"/>
        <v>12963618.840589428</v>
      </c>
      <c r="R216" s="19">
        <v>0.34599999999999997</v>
      </c>
      <c r="S216" s="16" t="s">
        <v>2468</v>
      </c>
      <c r="T216" s="19">
        <v>0.42399999999999999</v>
      </c>
      <c r="U216" s="18" t="e">
        <f t="shared" si="1"/>
        <v>#VALUE!</v>
      </c>
      <c r="V216" s="16" t="str">
        <f>IF(N216&gt;'Clustering (Gov City)'!$C$4,'Clustering (Gov City)'!$B$3,IF(N216&gt;'Clustering (Gov City)'!$H$4,'Clustering (Gov City)'!$G$3,IF(N216&gt;'Clustering (Gov City)'!$M$4,'Clustering (Gov City)'!$L$3,'Clustering (Gov City)'!$Q$3)))</f>
        <v>HIGH</v>
      </c>
      <c r="W216" s="16" t="str">
        <f>IF(Q216&gt;'Clustering (Gov City)'!$C$24,'Clustering (Gov City)'!$B$23,IF(Q216&gt;'Clustering (Gov City)'!$H$24,'Clustering (Gov City)'!$G$23,IF(Q216&gt;'Clustering (Gov City)'!$M$24,'Clustering (Gov City)'!$L$23,'Clustering (Gov City)'!$Q$23)))</f>
        <v>SUPER LOW</v>
      </c>
      <c r="X216" s="20">
        <v>0.68640000000000001</v>
      </c>
      <c r="Y216" s="16" t="s">
        <v>201</v>
      </c>
      <c r="Z216" s="16">
        <v>2817</v>
      </c>
      <c r="AA216" s="16">
        <v>1645</v>
      </c>
      <c r="AB216" s="16">
        <v>1466961</v>
      </c>
      <c r="AC216" s="16">
        <v>1191802</v>
      </c>
      <c r="AD216" s="16">
        <v>1632506</v>
      </c>
      <c r="AE216" s="16">
        <v>4398</v>
      </c>
      <c r="AF216" s="16">
        <v>2539</v>
      </c>
      <c r="AG216" s="1">
        <v>291</v>
      </c>
      <c r="AH216" s="1">
        <v>465</v>
      </c>
      <c r="AI216" s="1">
        <v>210</v>
      </c>
      <c r="AJ216" s="1">
        <v>28</v>
      </c>
      <c r="AK216" s="16">
        <v>835367</v>
      </c>
      <c r="AL216" s="16">
        <v>805070</v>
      </c>
      <c r="AM216" s="16">
        <v>734215</v>
      </c>
      <c r="AN216" s="16">
        <v>813452</v>
      </c>
      <c r="AO216" s="16">
        <v>24090</v>
      </c>
      <c r="AP216" s="16">
        <v>68680</v>
      </c>
      <c r="AQ216" s="16">
        <v>128067</v>
      </c>
      <c r="AR216" s="16">
        <v>143694</v>
      </c>
      <c r="AS216" s="16">
        <v>139212</v>
      </c>
      <c r="AT216" s="16">
        <v>106238</v>
      </c>
      <c r="AU216" s="16">
        <v>140389</v>
      </c>
      <c r="AV216" s="16">
        <v>137163</v>
      </c>
      <c r="AW216" s="16">
        <v>131843</v>
      </c>
      <c r="AX216" s="16">
        <v>139434</v>
      </c>
      <c r="AY216" s="16">
        <v>129487</v>
      </c>
      <c r="AZ216" s="16">
        <v>113506</v>
      </c>
      <c r="BA216" s="16">
        <v>93805</v>
      </c>
      <c r="BB216" s="16">
        <v>78355</v>
      </c>
      <c r="BC216" s="16">
        <v>64229</v>
      </c>
      <c r="BD216" s="16">
        <v>43169</v>
      </c>
      <c r="BE216" s="16">
        <v>26690</v>
      </c>
      <c r="BF216" s="16">
        <v>25156</v>
      </c>
      <c r="BG216" s="16">
        <v>28314</v>
      </c>
      <c r="BH216" s="16">
        <v>1554247</v>
      </c>
      <c r="BI216" s="21">
        <v>2</v>
      </c>
      <c r="BJ216" s="21">
        <v>2</v>
      </c>
      <c r="BK216" s="21">
        <v>2</v>
      </c>
      <c r="BL216" s="21">
        <v>2</v>
      </c>
      <c r="BM216" s="21">
        <v>0</v>
      </c>
      <c r="BN216" s="16">
        <v>56670</v>
      </c>
      <c r="BO216" s="16">
        <v>28392</v>
      </c>
      <c r="BP216" s="16">
        <v>170892</v>
      </c>
      <c r="BQ216" s="16">
        <v>83460</v>
      </c>
      <c r="BR216" s="16">
        <v>60636</v>
      </c>
      <c r="BS216" s="16">
        <v>131589</v>
      </c>
      <c r="BT216" s="16">
        <v>321258</v>
      </c>
      <c r="BU216" s="16">
        <v>167922</v>
      </c>
      <c r="BV216" s="16">
        <v>561726</v>
      </c>
      <c r="BW216" s="16">
        <v>279827</v>
      </c>
      <c r="BX216" s="16">
        <v>249509</v>
      </c>
      <c r="BY216" s="16">
        <v>3925</v>
      </c>
      <c r="BZ216" s="16">
        <v>13679</v>
      </c>
      <c r="CA216" s="16">
        <v>40815</v>
      </c>
      <c r="CB216" s="16">
        <v>1707</v>
      </c>
      <c r="CC216" s="1">
        <v>69</v>
      </c>
      <c r="CD216" s="16">
        <v>17467</v>
      </c>
      <c r="CE216" s="16">
        <v>17121</v>
      </c>
      <c r="CF216" s="16">
        <v>7020</v>
      </c>
      <c r="CG216" s="16">
        <v>27423</v>
      </c>
      <c r="CH216" s="16">
        <v>2035</v>
      </c>
      <c r="CI216" s="1">
        <v>55</v>
      </c>
      <c r="CJ216" s="1">
        <v>569</v>
      </c>
      <c r="CK216" s="1">
        <v>66</v>
      </c>
      <c r="CL216" s="1">
        <v>271</v>
      </c>
      <c r="CM216" s="1">
        <v>135</v>
      </c>
      <c r="CN216" s="1">
        <v>728</v>
      </c>
      <c r="CO216" s="16">
        <v>1898</v>
      </c>
      <c r="CP216" s="16">
        <v>1565649</v>
      </c>
      <c r="CQ216" s="16">
        <v>332836</v>
      </c>
      <c r="CR216" s="16">
        <v>19349</v>
      </c>
      <c r="CS216" s="16">
        <v>14108</v>
      </c>
      <c r="CT216" s="16">
        <v>559085</v>
      </c>
      <c r="CU216" s="16">
        <v>103049</v>
      </c>
      <c r="CV216" s="16">
        <v>9058</v>
      </c>
      <c r="CW216" s="1">
        <v>531</v>
      </c>
      <c r="CX216" s="16">
        <v>288639</v>
      </c>
      <c r="CY216" s="16">
        <v>2886</v>
      </c>
      <c r="CZ216" s="16">
        <v>6143</v>
      </c>
      <c r="DA216" s="16">
        <v>304753</v>
      </c>
      <c r="DB216" s="18">
        <v>8.14</v>
      </c>
      <c r="DC216" s="1" t="s">
        <v>134</v>
      </c>
    </row>
    <row r="217" spans="1:107" ht="12.75" x14ac:dyDescent="0.2">
      <c r="A217" s="1" t="s">
        <v>533</v>
      </c>
      <c r="B217" s="1" t="s">
        <v>534</v>
      </c>
      <c r="C217" s="1" t="s">
        <v>533</v>
      </c>
      <c r="D217" s="1" t="s">
        <v>591</v>
      </c>
      <c r="E217" s="1" t="s">
        <v>592</v>
      </c>
      <c r="F217" s="1" t="s">
        <v>591</v>
      </c>
      <c r="G217" s="1">
        <v>17</v>
      </c>
      <c r="H217" s="1">
        <v>292</v>
      </c>
      <c r="I217" s="1">
        <v>5</v>
      </c>
      <c r="J217" s="16">
        <v>1986347</v>
      </c>
      <c r="K217" s="17">
        <v>0.96599999999999997</v>
      </c>
      <c r="L217" s="16">
        <v>667677</v>
      </c>
      <c r="M217" s="18">
        <v>1902.37</v>
      </c>
      <c r="N217" s="16">
        <v>1044</v>
      </c>
      <c r="O217" s="17">
        <v>0.77600000000000002</v>
      </c>
      <c r="P217" s="16">
        <v>27867</v>
      </c>
      <c r="Q217" s="16">
        <f t="shared" si="0"/>
        <v>14029270.817233846</v>
      </c>
      <c r="R217" s="19">
        <v>0.45400000000000001</v>
      </c>
      <c r="S217" s="16" t="s">
        <v>2468</v>
      </c>
      <c r="T217" s="19">
        <v>0.49</v>
      </c>
      <c r="U217" s="18" t="e">
        <f t="shared" si="1"/>
        <v>#VALUE!</v>
      </c>
      <c r="V217" s="16" t="str">
        <f>IF(N217&gt;'Clustering (Gov City)'!$C$4,'Clustering (Gov City)'!$B$3,IF(N217&gt;'Clustering (Gov City)'!$H$4,'Clustering (Gov City)'!$G$3,IF(N217&gt;'Clustering (Gov City)'!$M$4,'Clustering (Gov City)'!$L$3,'Clustering (Gov City)'!$Q$3)))</f>
        <v>LOW</v>
      </c>
      <c r="W217" s="16" t="str">
        <f>IF(Q217&gt;'Clustering (Gov City)'!$C$24,'Clustering (Gov City)'!$B$23,IF(Q217&gt;'Clustering (Gov City)'!$H$24,'Clustering (Gov City)'!$G$23,IF(Q217&gt;'Clustering (Gov City)'!$M$24,'Clustering (Gov City)'!$L$23,'Clustering (Gov City)'!$Q$23)))</f>
        <v>SUPER LOW</v>
      </c>
      <c r="X217" s="20">
        <v>0.69479999999999997</v>
      </c>
      <c r="Y217" s="16" t="s">
        <v>201</v>
      </c>
      <c r="Z217" s="16">
        <v>4427</v>
      </c>
      <c r="AA217" s="16">
        <v>1786</v>
      </c>
      <c r="AB217" s="16">
        <v>1746691</v>
      </c>
      <c r="AC217" s="16">
        <v>1456053</v>
      </c>
      <c r="AD217" s="16">
        <v>1981032</v>
      </c>
      <c r="AE217" s="16">
        <v>3467</v>
      </c>
      <c r="AF217" s="16">
        <v>1425</v>
      </c>
      <c r="AG217" s="1">
        <v>18</v>
      </c>
      <c r="AH217" s="1">
        <v>236</v>
      </c>
      <c r="AI217" s="1">
        <v>81</v>
      </c>
      <c r="AJ217" s="1">
        <v>88</v>
      </c>
      <c r="AK217" s="16">
        <v>1008774</v>
      </c>
      <c r="AL217" s="16">
        <v>977573</v>
      </c>
      <c r="AM217" s="16">
        <v>855260</v>
      </c>
      <c r="AN217" s="16">
        <v>1019735</v>
      </c>
      <c r="AO217" s="16">
        <v>33636</v>
      </c>
      <c r="AP217" s="16">
        <v>77716</v>
      </c>
      <c r="AQ217" s="16">
        <v>150099</v>
      </c>
      <c r="AR217" s="16">
        <v>174052</v>
      </c>
      <c r="AS217" s="16">
        <v>160993</v>
      </c>
      <c r="AT217" s="16">
        <v>141424</v>
      </c>
      <c r="AU217" s="16">
        <v>169868</v>
      </c>
      <c r="AV217" s="16">
        <v>174080</v>
      </c>
      <c r="AW217" s="16">
        <v>164115</v>
      </c>
      <c r="AX217" s="16">
        <v>167002</v>
      </c>
      <c r="AY217" s="16">
        <v>150645</v>
      </c>
      <c r="AZ217" s="16">
        <v>134699</v>
      </c>
      <c r="BA217" s="16">
        <v>112200</v>
      </c>
      <c r="BB217" s="16">
        <v>94462</v>
      </c>
      <c r="BC217" s="16">
        <v>74645</v>
      </c>
      <c r="BD217" s="16">
        <v>52760</v>
      </c>
      <c r="BE217" s="16">
        <v>33139</v>
      </c>
      <c r="BF217" s="16">
        <v>32164</v>
      </c>
      <c r="BG217" s="16">
        <v>33611</v>
      </c>
      <c r="BH217" s="16">
        <v>1886261</v>
      </c>
      <c r="BI217" s="21">
        <v>2</v>
      </c>
      <c r="BJ217" s="21">
        <v>2</v>
      </c>
      <c r="BK217" s="21">
        <v>2</v>
      </c>
      <c r="BL217" s="21">
        <v>1</v>
      </c>
      <c r="BM217" s="21">
        <v>0</v>
      </c>
      <c r="BN217" s="16">
        <v>67556</v>
      </c>
      <c r="BO217" s="16">
        <v>34185</v>
      </c>
      <c r="BP217" s="16">
        <v>205448</v>
      </c>
      <c r="BQ217" s="16">
        <v>95756</v>
      </c>
      <c r="BR217" s="16">
        <v>89647</v>
      </c>
      <c r="BS217" s="16">
        <v>156477</v>
      </c>
      <c r="BT217" s="16">
        <v>407931</v>
      </c>
      <c r="BU217" s="16">
        <v>238332</v>
      </c>
      <c r="BV217" s="16">
        <v>756314</v>
      </c>
      <c r="BW217" s="16">
        <v>301339</v>
      </c>
      <c r="BX217" s="16">
        <v>228892</v>
      </c>
      <c r="BY217" s="16">
        <v>4274</v>
      </c>
      <c r="BZ217" s="16">
        <v>11281</v>
      </c>
      <c r="CA217" s="16">
        <v>36360</v>
      </c>
      <c r="CB217" s="16">
        <v>1524</v>
      </c>
      <c r="CC217" s="1">
        <v>100</v>
      </c>
      <c r="CD217" s="16">
        <v>7270</v>
      </c>
      <c r="CE217" s="16">
        <v>7619</v>
      </c>
      <c r="CF217" s="16">
        <v>3380</v>
      </c>
      <c r="CG217" s="16">
        <v>12789</v>
      </c>
      <c r="CH217" s="1">
        <v>883</v>
      </c>
      <c r="CI217" s="1">
        <v>43</v>
      </c>
      <c r="CJ217" s="1">
        <v>813</v>
      </c>
      <c r="CK217" s="1">
        <v>62</v>
      </c>
      <c r="CL217" s="1">
        <v>271</v>
      </c>
      <c r="CM217" s="1">
        <v>66</v>
      </c>
      <c r="CN217" s="1">
        <v>812</v>
      </c>
      <c r="CO217" s="1">
        <v>461</v>
      </c>
      <c r="CP217" s="16">
        <v>1951878</v>
      </c>
      <c r="CQ217" s="16">
        <v>422582</v>
      </c>
      <c r="CR217" s="16">
        <v>16752</v>
      </c>
      <c r="CS217" s="16">
        <v>15682</v>
      </c>
      <c r="CT217" s="16">
        <v>626235</v>
      </c>
      <c r="CU217" s="16">
        <v>264500</v>
      </c>
      <c r="CV217" s="16">
        <v>16672</v>
      </c>
      <c r="CW217" s="1">
        <v>359</v>
      </c>
      <c r="CX217" s="16">
        <v>323644</v>
      </c>
      <c r="CY217" s="16">
        <v>3260</v>
      </c>
      <c r="CZ217" s="16">
        <v>4982</v>
      </c>
      <c r="DA217" s="16">
        <v>291679</v>
      </c>
      <c r="DB217" s="18">
        <v>17.03</v>
      </c>
      <c r="DC217" s="1" t="s">
        <v>134</v>
      </c>
    </row>
    <row r="218" spans="1:107" ht="12.75" x14ac:dyDescent="0.2">
      <c r="A218" s="1" t="s">
        <v>533</v>
      </c>
      <c r="B218" s="1" t="s">
        <v>534</v>
      </c>
      <c r="C218" s="1" t="s">
        <v>533</v>
      </c>
      <c r="D218" s="1" t="s">
        <v>593</v>
      </c>
      <c r="E218" s="1" t="s">
        <v>594</v>
      </c>
      <c r="F218" s="1" t="s">
        <v>593</v>
      </c>
      <c r="G218" s="1">
        <v>3</v>
      </c>
      <c r="H218" s="1">
        <v>0</v>
      </c>
      <c r="I218" s="1">
        <v>17</v>
      </c>
      <c r="J218" s="16">
        <v>127185</v>
      </c>
      <c r="K218" s="17">
        <v>0.17199999999999999</v>
      </c>
      <c r="L218" s="16">
        <v>42840</v>
      </c>
      <c r="M218" s="1">
        <v>16.059999999999999</v>
      </c>
      <c r="N218" s="16">
        <v>7919</v>
      </c>
      <c r="O218" s="17">
        <v>0.96199999999999997</v>
      </c>
      <c r="P218" s="16">
        <v>5519</v>
      </c>
      <c r="Q218" s="16">
        <f t="shared" si="0"/>
        <v>43393481.935762867</v>
      </c>
      <c r="R218" s="19">
        <v>0.35599999999999998</v>
      </c>
      <c r="S218" s="16" t="s">
        <v>2468</v>
      </c>
      <c r="T218" s="19">
        <v>0.82799999999999996</v>
      </c>
      <c r="U218" s="18" t="e">
        <f t="shared" si="1"/>
        <v>#VALUE!</v>
      </c>
      <c r="V218" s="1" t="str">
        <f>IF(N218&gt;'Clustering (Gov City)'!$C$4,'Clustering (Gov City)'!$B$3,IF(N218&gt;'Clustering (Gov City)'!$H$4,'Clustering (Gov City)'!$G$3,IF(N218&gt;'Clustering (Gov City)'!$M$4,'Clustering (Gov City)'!$L$3,'Clustering (Gov City)'!$Q$3)))</f>
        <v>HIGH</v>
      </c>
      <c r="W218" s="1" t="str">
        <f>IF(Q218&gt;'Clustering (Gov City)'!$C$24,'Clustering (Gov City)'!$B$23,IF(Q218&gt;'Clustering (Gov City)'!$H$24,'Clustering (Gov City)'!$G$23,IF(Q218&gt;'Clustering (Gov City)'!$M$24,'Clustering (Gov City)'!$L$23,'Clustering (Gov City)'!$Q$23)))</f>
        <v>LOW</v>
      </c>
      <c r="X218" s="20">
        <v>0.70420000000000005</v>
      </c>
      <c r="Y218" s="1" t="s">
        <v>201</v>
      </c>
      <c r="Z218" s="1">
        <v>420</v>
      </c>
      <c r="AA218" s="1">
        <v>657</v>
      </c>
      <c r="AB218" s="16">
        <v>114040</v>
      </c>
      <c r="AC218" s="16">
        <v>97773</v>
      </c>
      <c r="AD218" s="16">
        <v>108702</v>
      </c>
      <c r="AE218" s="16">
        <v>11404</v>
      </c>
      <c r="AF218" s="16">
        <v>6418</v>
      </c>
      <c r="AG218" s="1">
        <v>108</v>
      </c>
      <c r="AH218" s="1">
        <v>537</v>
      </c>
      <c r="AI218" s="1">
        <v>5</v>
      </c>
      <c r="AJ218" s="1">
        <v>11</v>
      </c>
      <c r="AK218" s="16">
        <v>62697</v>
      </c>
      <c r="AL218" s="16">
        <v>64488</v>
      </c>
      <c r="AM218" s="16">
        <v>56917</v>
      </c>
      <c r="AN218" s="16">
        <v>58231</v>
      </c>
      <c r="AO218" s="16">
        <v>3312</v>
      </c>
      <c r="AP218" s="16">
        <v>8725</v>
      </c>
      <c r="AQ218" s="16">
        <v>7653</v>
      </c>
      <c r="AR218" s="16">
        <v>8829</v>
      </c>
      <c r="AS218" s="16">
        <v>9828</v>
      </c>
      <c r="AT218" s="16">
        <v>10104</v>
      </c>
      <c r="AU218" s="16">
        <v>9798</v>
      </c>
      <c r="AV218" s="16">
        <v>9704</v>
      </c>
      <c r="AW218" s="16">
        <v>8560</v>
      </c>
      <c r="AX218" s="16">
        <v>9287</v>
      </c>
      <c r="AY218" s="16">
        <v>9532</v>
      </c>
      <c r="AZ218" s="16">
        <v>8970</v>
      </c>
      <c r="BA218" s="16">
        <v>8938</v>
      </c>
      <c r="BB218" s="16">
        <v>8195</v>
      </c>
      <c r="BC218" s="16">
        <v>6783</v>
      </c>
      <c r="BD218" s="16">
        <v>4886</v>
      </c>
      <c r="BE218" s="16">
        <v>2640</v>
      </c>
      <c r="BF218" s="16">
        <v>3478</v>
      </c>
      <c r="BG218" s="16">
        <v>1602</v>
      </c>
      <c r="BH218" s="16">
        <v>122024</v>
      </c>
      <c r="BI218" s="21">
        <v>1</v>
      </c>
      <c r="BJ218" s="21">
        <v>1</v>
      </c>
      <c r="BK218" s="21">
        <v>1</v>
      </c>
      <c r="BL218" s="21">
        <v>1</v>
      </c>
      <c r="BM218" s="21">
        <v>0</v>
      </c>
      <c r="BN218" s="16">
        <v>3315</v>
      </c>
      <c r="BO218" s="16">
        <v>1616</v>
      </c>
      <c r="BP218" s="16">
        <v>10829</v>
      </c>
      <c r="BQ218" s="16">
        <v>5950</v>
      </c>
      <c r="BR218" s="16">
        <v>6171</v>
      </c>
      <c r="BS218" s="16">
        <v>9895</v>
      </c>
      <c r="BT218" s="16">
        <v>18540</v>
      </c>
      <c r="BU218" s="16">
        <v>12101</v>
      </c>
      <c r="BV218" s="16">
        <v>19255</v>
      </c>
      <c r="BW218" s="16">
        <v>19000</v>
      </c>
      <c r="BX218" s="16">
        <v>40828</v>
      </c>
      <c r="BY218" s="1">
        <v>432</v>
      </c>
      <c r="BZ218" s="16">
        <v>4141</v>
      </c>
      <c r="CA218" s="16">
        <v>12056</v>
      </c>
      <c r="CB218" s="1">
        <v>812</v>
      </c>
      <c r="CC218" s="1">
        <v>20</v>
      </c>
      <c r="CD218" s="16">
        <v>9738</v>
      </c>
      <c r="CE218" s="16">
        <v>12203</v>
      </c>
      <c r="CF218" s="16">
        <v>4151</v>
      </c>
      <c r="CG218" s="16">
        <v>19414</v>
      </c>
      <c r="CH218" s="1">
        <v>125</v>
      </c>
      <c r="CI218" s="1">
        <v>6</v>
      </c>
      <c r="CJ218" s="1">
        <v>171</v>
      </c>
      <c r="CK218" s="1">
        <v>18</v>
      </c>
      <c r="CL218" s="1">
        <v>48</v>
      </c>
      <c r="CM218" s="1">
        <v>14</v>
      </c>
      <c r="CN218" s="1">
        <v>107</v>
      </c>
      <c r="CO218" s="1">
        <v>91</v>
      </c>
      <c r="CP218" s="16">
        <v>81099</v>
      </c>
      <c r="CQ218" s="16">
        <v>20229</v>
      </c>
      <c r="CR218" s="16">
        <v>5512</v>
      </c>
      <c r="CS218" s="16">
        <v>1328</v>
      </c>
      <c r="CT218" s="16">
        <v>49004</v>
      </c>
      <c r="CU218" s="1">
        <v>208</v>
      </c>
      <c r="CV218" s="1">
        <v>6</v>
      </c>
      <c r="CW218" s="1">
        <v>69</v>
      </c>
      <c r="CX218" s="16">
        <v>27610</v>
      </c>
      <c r="CY218" s="1">
        <v>539</v>
      </c>
      <c r="CZ218" s="16">
        <v>2994</v>
      </c>
      <c r="DA218" s="16">
        <v>19686</v>
      </c>
      <c r="DB218" s="18">
        <v>7.58</v>
      </c>
      <c r="DC218" s="1" t="s">
        <v>134</v>
      </c>
    </row>
    <row r="219" spans="1:107" ht="12.75" x14ac:dyDescent="0.2">
      <c r="A219" s="1" t="s">
        <v>533</v>
      </c>
      <c r="B219" s="1" t="s">
        <v>534</v>
      </c>
      <c r="C219" s="1" t="s">
        <v>533</v>
      </c>
      <c r="D219" s="1" t="s">
        <v>595</v>
      </c>
      <c r="E219" s="1" t="s">
        <v>596</v>
      </c>
      <c r="F219" s="1" t="s">
        <v>595</v>
      </c>
      <c r="G219" s="1">
        <v>5</v>
      </c>
      <c r="H219" s="1">
        <v>0</v>
      </c>
      <c r="I219" s="1">
        <v>54</v>
      </c>
      <c r="J219" s="16">
        <v>578492</v>
      </c>
      <c r="K219" s="17">
        <v>0.72799999999999998</v>
      </c>
      <c r="L219" s="16">
        <v>193761</v>
      </c>
      <c r="M219" s="1">
        <v>46.01</v>
      </c>
      <c r="N219" s="16">
        <v>12573</v>
      </c>
      <c r="O219" s="17">
        <v>0.98399999999999999</v>
      </c>
      <c r="P219" s="16">
        <v>29966</v>
      </c>
      <c r="Q219" s="16">
        <f t="shared" si="0"/>
        <v>51800197.755543724</v>
      </c>
      <c r="R219" s="19">
        <v>0.47399999999999998</v>
      </c>
      <c r="S219" s="16" t="s">
        <v>2468</v>
      </c>
      <c r="T219" s="19">
        <v>0.75</v>
      </c>
      <c r="U219" s="18" t="e">
        <f t="shared" si="1"/>
        <v>#VALUE!</v>
      </c>
      <c r="V219" s="1" t="str">
        <f>IF(N219&gt;'Clustering (Gov City)'!$C$4,'Clustering (Gov City)'!$B$3,IF(N219&gt;'Clustering (Gov City)'!$H$4,'Clustering (Gov City)'!$G$3,IF(N219&gt;'Clustering (Gov City)'!$M$4,'Clustering (Gov City)'!$L$3,'Clustering (Gov City)'!$Q$3)))</f>
        <v>SUPER HIGH</v>
      </c>
      <c r="W219" s="1" t="str">
        <f>IF(Q219&gt;'Clustering (Gov City)'!$C$24,'Clustering (Gov City)'!$B$23,IF(Q219&gt;'Clustering (Gov City)'!$H$24,'Clustering (Gov City)'!$G$23,IF(Q219&gt;'Clustering (Gov City)'!$M$24,'Clustering (Gov City)'!$L$23,'Clustering (Gov City)'!$Q$23)))</f>
        <v>HIGH</v>
      </c>
      <c r="X219" s="20">
        <v>0.90290000000000004</v>
      </c>
      <c r="Y219" s="1" t="s">
        <v>172</v>
      </c>
      <c r="Z219" s="1">
        <v>910</v>
      </c>
      <c r="AA219" s="16">
        <v>2704</v>
      </c>
      <c r="AB219" s="16">
        <v>542652</v>
      </c>
      <c r="AC219" s="16">
        <v>439384</v>
      </c>
      <c r="AD219" s="16">
        <v>456738</v>
      </c>
      <c r="AE219" s="16">
        <v>79549</v>
      </c>
      <c r="AF219" s="16">
        <v>40384</v>
      </c>
      <c r="AG219" s="1">
        <v>360</v>
      </c>
      <c r="AH219" s="16">
        <v>1297</v>
      </c>
      <c r="AI219" s="1">
        <v>134</v>
      </c>
      <c r="AJ219" s="1">
        <v>30</v>
      </c>
      <c r="AK219" s="16">
        <v>285579</v>
      </c>
      <c r="AL219" s="16">
        <v>292913</v>
      </c>
      <c r="AM219" s="16">
        <v>259695</v>
      </c>
      <c r="AN219" s="16">
        <v>269097</v>
      </c>
      <c r="AO219" s="16">
        <v>13992</v>
      </c>
      <c r="AP219" s="16">
        <v>35708</v>
      </c>
      <c r="AQ219" s="16">
        <v>37736</v>
      </c>
      <c r="AR219" s="16">
        <v>43860</v>
      </c>
      <c r="AS219" s="16">
        <v>45261</v>
      </c>
      <c r="AT219" s="16">
        <v>44814</v>
      </c>
      <c r="AU219" s="16">
        <v>43661</v>
      </c>
      <c r="AV219" s="16">
        <v>43446</v>
      </c>
      <c r="AW219" s="16">
        <v>39959</v>
      </c>
      <c r="AX219" s="16">
        <v>45972</v>
      </c>
      <c r="AY219" s="16">
        <v>46094</v>
      </c>
      <c r="AZ219" s="16">
        <v>41264</v>
      </c>
      <c r="BA219" s="16">
        <v>38450</v>
      </c>
      <c r="BB219" s="16">
        <v>34152</v>
      </c>
      <c r="BC219" s="16">
        <v>28134</v>
      </c>
      <c r="BD219" s="16">
        <v>20194</v>
      </c>
      <c r="BE219" s="16">
        <v>11427</v>
      </c>
      <c r="BF219" s="16">
        <v>14068</v>
      </c>
      <c r="BG219" s="16">
        <v>8146</v>
      </c>
      <c r="BH219" s="16">
        <v>552721</v>
      </c>
      <c r="BI219" s="21">
        <v>1</v>
      </c>
      <c r="BJ219" s="21">
        <v>1</v>
      </c>
      <c r="BK219" s="21">
        <v>1</v>
      </c>
      <c r="BL219" s="21">
        <v>1</v>
      </c>
      <c r="BM219" s="21">
        <v>0</v>
      </c>
      <c r="BN219" s="16">
        <v>16183</v>
      </c>
      <c r="BO219" s="16">
        <v>8162</v>
      </c>
      <c r="BP219" s="16">
        <v>52733</v>
      </c>
      <c r="BQ219" s="16">
        <v>27485</v>
      </c>
      <c r="BR219" s="16">
        <v>26976</v>
      </c>
      <c r="BS219" s="16">
        <v>45042</v>
      </c>
      <c r="BT219" s="16">
        <v>99835</v>
      </c>
      <c r="BU219" s="16">
        <v>63428</v>
      </c>
      <c r="BV219" s="16">
        <v>80401</v>
      </c>
      <c r="BW219" s="16">
        <v>82935</v>
      </c>
      <c r="BX219" s="16">
        <v>168735</v>
      </c>
      <c r="BY219" s="16">
        <v>3423</v>
      </c>
      <c r="BZ219" s="16">
        <v>23235</v>
      </c>
      <c r="CA219" s="16">
        <v>51227</v>
      </c>
      <c r="CB219" s="16">
        <v>5036</v>
      </c>
      <c r="CC219" s="1">
        <v>237</v>
      </c>
      <c r="CD219" s="16">
        <v>35196</v>
      </c>
      <c r="CE219" s="16">
        <v>44977</v>
      </c>
      <c r="CF219" s="16">
        <v>13176</v>
      </c>
      <c r="CG219" s="16">
        <v>71281</v>
      </c>
      <c r="CH219" s="16">
        <v>2090</v>
      </c>
      <c r="CI219" s="1">
        <v>34</v>
      </c>
      <c r="CJ219" s="1">
        <v>481</v>
      </c>
      <c r="CK219" s="1">
        <v>51</v>
      </c>
      <c r="CL219" s="1">
        <v>290</v>
      </c>
      <c r="CM219" s="1">
        <v>83</v>
      </c>
      <c r="CN219" s="1">
        <v>305</v>
      </c>
      <c r="CO219" s="1">
        <v>909</v>
      </c>
      <c r="CP219" s="16">
        <v>409619</v>
      </c>
      <c r="CQ219" s="16">
        <v>107892</v>
      </c>
      <c r="CR219" s="16">
        <v>12551</v>
      </c>
      <c r="CS219" s="16">
        <v>6338</v>
      </c>
      <c r="CT219" s="16">
        <v>253184</v>
      </c>
      <c r="CU219" s="1">
        <v>516</v>
      </c>
      <c r="CV219" s="1">
        <v>17</v>
      </c>
      <c r="CW219" s="1">
        <v>317</v>
      </c>
      <c r="CX219" s="16">
        <v>122562</v>
      </c>
      <c r="CY219" s="16">
        <v>2153</v>
      </c>
      <c r="CZ219" s="16">
        <v>7736</v>
      </c>
      <c r="DA219" s="16">
        <v>65226</v>
      </c>
      <c r="DB219" s="18">
        <v>9.0299999999999994</v>
      </c>
      <c r="DC219" s="1" t="s">
        <v>134</v>
      </c>
    </row>
    <row r="220" spans="1:107" ht="12.75" x14ac:dyDescent="0.2">
      <c r="A220" s="1" t="s">
        <v>533</v>
      </c>
      <c r="B220" s="1" t="s">
        <v>534</v>
      </c>
      <c r="C220" s="1" t="s">
        <v>533</v>
      </c>
      <c r="D220" s="1" t="s">
        <v>597</v>
      </c>
      <c r="E220" s="1" t="s">
        <v>598</v>
      </c>
      <c r="F220" s="1" t="s">
        <v>597</v>
      </c>
      <c r="G220" s="1">
        <v>4</v>
      </c>
      <c r="H220" s="1">
        <v>0</v>
      </c>
      <c r="I220" s="1">
        <v>23</v>
      </c>
      <c r="J220" s="16">
        <v>196211</v>
      </c>
      <c r="K220" s="17">
        <v>0.32600000000000001</v>
      </c>
      <c r="L220" s="16">
        <v>65750</v>
      </c>
      <c r="M220" s="1">
        <v>57.36</v>
      </c>
      <c r="N220" s="16">
        <v>3421</v>
      </c>
      <c r="O220" s="17">
        <v>0.91600000000000004</v>
      </c>
      <c r="P220" s="16">
        <v>8164.9999999999991</v>
      </c>
      <c r="Q220" s="16">
        <f t="shared" si="0"/>
        <v>41613365.203785717</v>
      </c>
      <c r="R220" s="19">
        <v>0.52600000000000002</v>
      </c>
      <c r="S220" s="16" t="s">
        <v>2468</v>
      </c>
      <c r="T220" s="19">
        <v>0.96599999999999997</v>
      </c>
      <c r="U220" s="18" t="e">
        <f t="shared" si="1"/>
        <v>#VALUE!</v>
      </c>
      <c r="V220" s="1" t="str">
        <f>IF(N220&gt;'Clustering (Gov City)'!$C$4,'Clustering (Gov City)'!$B$3,IF(N220&gt;'Clustering (Gov City)'!$H$4,'Clustering (Gov City)'!$G$3,IF(N220&gt;'Clustering (Gov City)'!$M$4,'Clustering (Gov City)'!$L$3,'Clustering (Gov City)'!$Q$3)))</f>
        <v>HIGH</v>
      </c>
      <c r="W220" s="1" t="str">
        <f>IF(Q220&gt;'Clustering (Gov City)'!$C$24,'Clustering (Gov City)'!$B$23,IF(Q220&gt;'Clustering (Gov City)'!$H$24,'Clustering (Gov City)'!$G$23,IF(Q220&gt;'Clustering (Gov City)'!$M$24,'Clustering (Gov City)'!$L$23,'Clustering (Gov City)'!$Q$23)))</f>
        <v>LOW</v>
      </c>
      <c r="X220" s="20">
        <v>0.79100000000000004</v>
      </c>
      <c r="Y220" s="1" t="s">
        <v>201</v>
      </c>
      <c r="Z220" s="1">
        <v>601</v>
      </c>
      <c r="AA220" s="1">
        <v>780</v>
      </c>
      <c r="AB220" s="16">
        <v>183935</v>
      </c>
      <c r="AC220" s="16">
        <v>148755</v>
      </c>
      <c r="AD220" s="16">
        <v>155741</v>
      </c>
      <c r="AE220" s="16">
        <v>30598</v>
      </c>
      <c r="AF220" s="16">
        <v>9047</v>
      </c>
      <c r="AG220" s="1">
        <v>92</v>
      </c>
      <c r="AH220" s="1">
        <v>707</v>
      </c>
      <c r="AI220" s="1">
        <v>8</v>
      </c>
      <c r="AJ220" s="1">
        <v>18</v>
      </c>
      <c r="AK220" s="16">
        <v>97274</v>
      </c>
      <c r="AL220" s="16">
        <v>98937</v>
      </c>
      <c r="AM220" s="16">
        <v>85571</v>
      </c>
      <c r="AN220" s="16">
        <v>94881</v>
      </c>
      <c r="AO220" s="16">
        <v>4668</v>
      </c>
      <c r="AP220" s="16">
        <v>11091</v>
      </c>
      <c r="AQ220" s="16">
        <v>12531</v>
      </c>
      <c r="AR220" s="16">
        <v>14703</v>
      </c>
      <c r="AS220" s="16">
        <v>15796</v>
      </c>
      <c r="AT220" s="16">
        <v>14493</v>
      </c>
      <c r="AU220" s="16">
        <v>13944</v>
      </c>
      <c r="AV220" s="16">
        <v>14814</v>
      </c>
      <c r="AW220" s="16">
        <v>14257</v>
      </c>
      <c r="AX220" s="16">
        <v>16257</v>
      </c>
      <c r="AY220" s="16">
        <v>16367</v>
      </c>
      <c r="AZ220" s="16">
        <v>13829</v>
      </c>
      <c r="BA220" s="16">
        <v>13084</v>
      </c>
      <c r="BB220" s="16">
        <v>11016</v>
      </c>
      <c r="BC220" s="16">
        <v>9423</v>
      </c>
      <c r="BD220" s="16">
        <v>6764</v>
      </c>
      <c r="BE220" s="16">
        <v>3710</v>
      </c>
      <c r="BF220" s="16">
        <v>5223</v>
      </c>
      <c r="BG220" s="16">
        <v>2698</v>
      </c>
      <c r="BH220" s="16">
        <v>187733</v>
      </c>
      <c r="BI220" s="21">
        <v>1</v>
      </c>
      <c r="BJ220" s="21">
        <v>1</v>
      </c>
      <c r="BK220" s="21">
        <v>1</v>
      </c>
      <c r="BL220" s="21">
        <v>1</v>
      </c>
      <c r="BM220" s="21">
        <v>0</v>
      </c>
      <c r="BN220" s="16">
        <v>5457</v>
      </c>
      <c r="BO220" s="16">
        <v>2685</v>
      </c>
      <c r="BP220" s="16">
        <v>18009</v>
      </c>
      <c r="BQ220" s="16">
        <v>9497</v>
      </c>
      <c r="BR220" s="16">
        <v>8922</v>
      </c>
      <c r="BS220" s="16">
        <v>14199</v>
      </c>
      <c r="BT220" s="16">
        <v>39100</v>
      </c>
      <c r="BU220" s="16">
        <v>19733</v>
      </c>
      <c r="BV220" s="16">
        <v>29106</v>
      </c>
      <c r="BW220" s="16">
        <v>28884</v>
      </c>
      <c r="BX220" s="16">
        <v>52610</v>
      </c>
      <c r="BY220" s="16">
        <v>1863</v>
      </c>
      <c r="BZ220" s="16">
        <v>6001</v>
      </c>
      <c r="CA220" s="16">
        <v>17107</v>
      </c>
      <c r="CB220" s="16">
        <v>1641</v>
      </c>
      <c r="CC220" s="1">
        <v>166</v>
      </c>
      <c r="CD220" s="16">
        <v>11694</v>
      </c>
      <c r="CE220" s="16">
        <v>15690</v>
      </c>
      <c r="CF220" s="16">
        <v>5395</v>
      </c>
      <c r="CG220" s="16">
        <v>25737</v>
      </c>
      <c r="CH220" s="1">
        <v>138</v>
      </c>
      <c r="CI220" s="1">
        <v>21</v>
      </c>
      <c r="CJ220" s="1">
        <v>220</v>
      </c>
      <c r="CK220" s="1">
        <v>26</v>
      </c>
      <c r="CL220" s="1">
        <v>112</v>
      </c>
      <c r="CM220" s="1">
        <v>53</v>
      </c>
      <c r="CN220" s="1">
        <v>156</v>
      </c>
      <c r="CO220" s="1">
        <v>151</v>
      </c>
      <c r="CP220" s="16">
        <v>136818</v>
      </c>
      <c r="CQ220" s="16">
        <v>42446</v>
      </c>
      <c r="CR220" s="16">
        <v>7231</v>
      </c>
      <c r="CS220" s="16">
        <v>3013</v>
      </c>
      <c r="CT220" s="16">
        <v>77041</v>
      </c>
      <c r="CU220" s="16">
        <v>3156</v>
      </c>
      <c r="CV220" s="1">
        <v>15</v>
      </c>
      <c r="CW220" s="1">
        <v>213</v>
      </c>
      <c r="CX220" s="16">
        <v>34845</v>
      </c>
      <c r="CY220" s="1">
        <v>597</v>
      </c>
      <c r="CZ220" s="16">
        <v>3513</v>
      </c>
      <c r="DA220" s="16">
        <v>24141</v>
      </c>
      <c r="DB220" s="18">
        <v>4.9400000000000004</v>
      </c>
      <c r="DC220" s="1" t="s">
        <v>134</v>
      </c>
    </row>
    <row r="221" spans="1:107" ht="12.75" x14ac:dyDescent="0.2">
      <c r="A221" s="1" t="s">
        <v>533</v>
      </c>
      <c r="B221" s="1" t="s">
        <v>534</v>
      </c>
      <c r="C221" s="1" t="s">
        <v>533</v>
      </c>
      <c r="D221" s="1" t="s">
        <v>599</v>
      </c>
      <c r="E221" s="1" t="s">
        <v>600</v>
      </c>
      <c r="F221" s="1" t="s">
        <v>599</v>
      </c>
      <c r="G221" s="1">
        <v>16</v>
      </c>
      <c r="H221" s="1">
        <v>0</v>
      </c>
      <c r="I221" s="1">
        <v>177</v>
      </c>
      <c r="J221" s="16">
        <v>1686042</v>
      </c>
      <c r="K221" s="17">
        <v>0.94199999999999995</v>
      </c>
      <c r="L221" s="16">
        <v>553472</v>
      </c>
      <c r="M221" s="1">
        <v>373.78</v>
      </c>
      <c r="N221" s="16">
        <v>4511</v>
      </c>
      <c r="O221" s="17">
        <v>0.92400000000000004</v>
      </c>
      <c r="P221" s="16">
        <v>115298</v>
      </c>
      <c r="Q221" s="16">
        <f t="shared" si="0"/>
        <v>68383824.364992082</v>
      </c>
      <c r="R221" s="19">
        <v>0.49</v>
      </c>
      <c r="S221" s="16" t="s">
        <v>2468</v>
      </c>
      <c r="T221" s="19">
        <v>0.95599999999999996</v>
      </c>
      <c r="U221" s="18" t="e">
        <f t="shared" si="1"/>
        <v>#VALUE!</v>
      </c>
      <c r="V221" s="16" t="str">
        <f>IF(N221&gt;'Clustering (Gov City)'!$C$4,'Clustering (Gov City)'!$B$3,IF(N221&gt;'Clustering (Gov City)'!$H$4,'Clustering (Gov City)'!$G$3,IF(N221&gt;'Clustering (Gov City)'!$M$4,'Clustering (Gov City)'!$L$3,'Clustering (Gov City)'!$Q$3)))</f>
        <v>HIGH</v>
      </c>
      <c r="W221" s="16" t="str">
        <f>IF(Q221&gt;'Clustering (Gov City)'!$C$24,'Clustering (Gov City)'!$B$23,IF(Q221&gt;'Clustering (Gov City)'!$H$24,'Clustering (Gov City)'!$G$23,IF(Q221&gt;'Clustering (Gov City)'!$M$24,'Clustering (Gov City)'!$L$23,'Clustering (Gov City)'!$Q$23)))</f>
        <v>HIGH</v>
      </c>
      <c r="X221" s="20">
        <v>0.94289999999999996</v>
      </c>
      <c r="Y221" s="16" t="s">
        <v>172</v>
      </c>
      <c r="Z221" s="16">
        <v>5454</v>
      </c>
      <c r="AA221" s="16">
        <v>7724</v>
      </c>
      <c r="AB221" s="16">
        <v>1222228</v>
      </c>
      <c r="AC221" s="16">
        <v>1269741</v>
      </c>
      <c r="AD221" s="16">
        <v>1471743</v>
      </c>
      <c r="AE221" s="16">
        <v>116312</v>
      </c>
      <c r="AF221" s="16">
        <v>85638</v>
      </c>
      <c r="AG221" s="16">
        <v>1237</v>
      </c>
      <c r="AH221" s="16">
        <v>10676</v>
      </c>
      <c r="AI221" s="1">
        <v>169</v>
      </c>
      <c r="AJ221" s="1">
        <v>267</v>
      </c>
      <c r="AK221" s="16">
        <v>834898</v>
      </c>
      <c r="AL221" s="16">
        <v>851144</v>
      </c>
      <c r="AM221" s="16">
        <v>754129</v>
      </c>
      <c r="AN221" s="16">
        <v>808395</v>
      </c>
      <c r="AO221" s="16">
        <v>42577</v>
      </c>
      <c r="AP221" s="16">
        <v>80941</v>
      </c>
      <c r="AQ221" s="16">
        <v>111955</v>
      </c>
      <c r="AR221" s="16">
        <v>133044</v>
      </c>
      <c r="AS221" s="16">
        <v>133430</v>
      </c>
      <c r="AT221" s="16">
        <v>127642</v>
      </c>
      <c r="AU221" s="16">
        <v>125946</v>
      </c>
      <c r="AV221" s="16">
        <v>127195</v>
      </c>
      <c r="AW221" s="16">
        <v>125748</v>
      </c>
      <c r="AX221" s="16">
        <v>137316</v>
      </c>
      <c r="AY221" s="16">
        <v>138712</v>
      </c>
      <c r="AZ221" s="16">
        <v>121662</v>
      </c>
      <c r="BA221" s="16">
        <v>111353</v>
      </c>
      <c r="BB221" s="16">
        <v>96789</v>
      </c>
      <c r="BC221" s="16">
        <v>78986</v>
      </c>
      <c r="BD221" s="16">
        <v>53425</v>
      </c>
      <c r="BE221" s="16">
        <v>27536</v>
      </c>
      <c r="BF221" s="16">
        <v>35303</v>
      </c>
      <c r="BG221" s="16">
        <v>24629</v>
      </c>
      <c r="BH221" s="16">
        <v>1611249</v>
      </c>
      <c r="BI221" s="21">
        <v>2</v>
      </c>
      <c r="BJ221" s="21">
        <v>2</v>
      </c>
      <c r="BK221" s="21">
        <v>2</v>
      </c>
      <c r="BL221" s="21">
        <v>1</v>
      </c>
      <c r="BM221" s="21">
        <v>0</v>
      </c>
      <c r="BN221" s="16">
        <v>49750</v>
      </c>
      <c r="BO221" s="16">
        <v>24793</v>
      </c>
      <c r="BP221" s="16">
        <v>159701</v>
      </c>
      <c r="BQ221" s="16">
        <v>80634</v>
      </c>
      <c r="BR221" s="16">
        <v>76915</v>
      </c>
      <c r="BS221" s="16">
        <v>129225</v>
      </c>
      <c r="BT221" s="16">
        <v>449210</v>
      </c>
      <c r="BU221" s="16">
        <v>249324</v>
      </c>
      <c r="BV221" s="16">
        <v>100309</v>
      </c>
      <c r="BW221" s="16">
        <v>207255</v>
      </c>
      <c r="BX221" s="16">
        <v>453134</v>
      </c>
      <c r="BY221" s="16">
        <v>5431</v>
      </c>
      <c r="BZ221" s="16">
        <v>52473</v>
      </c>
      <c r="CA221" s="16">
        <v>152551</v>
      </c>
      <c r="CB221" s="16">
        <v>15413</v>
      </c>
      <c r="CC221" s="1">
        <v>942</v>
      </c>
      <c r="CD221" s="16">
        <v>63828</v>
      </c>
      <c r="CE221" s="16">
        <v>87176</v>
      </c>
      <c r="CF221" s="16">
        <v>27645</v>
      </c>
      <c r="CG221" s="16">
        <v>135857</v>
      </c>
      <c r="CH221" s="1">
        <v>739</v>
      </c>
      <c r="CI221" s="1">
        <v>37</v>
      </c>
      <c r="CJ221" s="1">
        <v>720</v>
      </c>
      <c r="CK221" s="1">
        <v>53</v>
      </c>
      <c r="CL221" s="1">
        <v>262</v>
      </c>
      <c r="CM221" s="1">
        <v>46</v>
      </c>
      <c r="CN221" s="1">
        <v>678</v>
      </c>
      <c r="CO221" s="1">
        <v>662</v>
      </c>
      <c r="CP221" s="16">
        <v>1368339</v>
      </c>
      <c r="CQ221" s="16">
        <v>480876</v>
      </c>
      <c r="CR221" s="16">
        <v>54116</v>
      </c>
      <c r="CS221" s="16">
        <v>18110</v>
      </c>
      <c r="CT221" s="16">
        <v>631458</v>
      </c>
      <c r="CU221" s="16">
        <v>40925</v>
      </c>
      <c r="CV221" s="16">
        <v>1578</v>
      </c>
      <c r="CW221" s="1">
        <v>510</v>
      </c>
      <c r="CX221" s="16">
        <v>219639</v>
      </c>
      <c r="CY221" s="16">
        <v>6713</v>
      </c>
      <c r="CZ221" s="16">
        <v>15526</v>
      </c>
      <c r="DA221" s="16">
        <v>216591</v>
      </c>
      <c r="DB221" s="18">
        <v>4.34</v>
      </c>
      <c r="DC221" s="1" t="s">
        <v>134</v>
      </c>
    </row>
    <row r="222" spans="1:107" ht="12.75" x14ac:dyDescent="0.2">
      <c r="A222" s="1" t="s">
        <v>533</v>
      </c>
      <c r="B222" s="1" t="s">
        <v>534</v>
      </c>
      <c r="C222" s="1" t="s">
        <v>533</v>
      </c>
      <c r="D222" s="1" t="s">
        <v>601</v>
      </c>
      <c r="E222" s="1" t="s">
        <v>602</v>
      </c>
      <c r="F222" s="1" t="s">
        <v>601</v>
      </c>
      <c r="G222" s="1">
        <v>4</v>
      </c>
      <c r="H222" s="1">
        <v>0</v>
      </c>
      <c r="I222" s="1">
        <v>27</v>
      </c>
      <c r="J222" s="16">
        <v>315997</v>
      </c>
      <c r="K222" s="17">
        <v>0.53600000000000003</v>
      </c>
      <c r="L222" s="16">
        <v>100317</v>
      </c>
      <c r="M222" s="1">
        <v>45.25</v>
      </c>
      <c r="N222" s="16">
        <v>6983</v>
      </c>
      <c r="O222" s="17">
        <v>0.95199999999999996</v>
      </c>
      <c r="P222" s="16">
        <v>6367</v>
      </c>
      <c r="Q222" s="16">
        <f t="shared" si="0"/>
        <v>20148925.464482255</v>
      </c>
      <c r="R222" s="19">
        <v>0.46</v>
      </c>
      <c r="S222" s="16" t="s">
        <v>2468</v>
      </c>
      <c r="T222" s="19">
        <v>0.87</v>
      </c>
      <c r="U222" s="18" t="e">
        <f t="shared" si="1"/>
        <v>#VALUE!</v>
      </c>
      <c r="V222" s="1" t="str">
        <f>IF(N222&gt;'Clustering (Gov City)'!$C$4,'Clustering (Gov City)'!$B$3,IF(N222&gt;'Clustering (Gov City)'!$H$4,'Clustering (Gov City)'!$G$3,IF(N222&gt;'Clustering (Gov City)'!$M$4,'Clustering (Gov City)'!$L$3,'Clustering (Gov City)'!$Q$3)))</f>
        <v>HIGH</v>
      </c>
      <c r="W222" s="1" t="str">
        <f>IF(Q222&gt;'Clustering (Gov City)'!$C$24,'Clustering (Gov City)'!$B$23,IF(Q222&gt;'Clustering (Gov City)'!$H$24,'Clustering (Gov City)'!$G$23,IF(Q222&gt;'Clustering (Gov City)'!$M$24,'Clustering (Gov City)'!$L$23,'Clustering (Gov City)'!$Q$23)))</f>
        <v>SUPER LOW</v>
      </c>
      <c r="X222" s="20">
        <v>0.80120000000000002</v>
      </c>
      <c r="Y222" s="1" t="s">
        <v>201</v>
      </c>
      <c r="Z222" s="1">
        <v>561</v>
      </c>
      <c r="AA222" s="16">
        <v>1136</v>
      </c>
      <c r="AB222" s="16">
        <v>265850</v>
      </c>
      <c r="AC222" s="16">
        <v>233555</v>
      </c>
      <c r="AD222" s="16">
        <v>304955</v>
      </c>
      <c r="AE222" s="16">
        <v>5699</v>
      </c>
      <c r="AF222" s="16">
        <v>3797</v>
      </c>
      <c r="AG222" s="1">
        <v>54</v>
      </c>
      <c r="AH222" s="16">
        <v>1413</v>
      </c>
      <c r="AI222" s="1">
        <v>72</v>
      </c>
      <c r="AJ222" s="1">
        <v>7</v>
      </c>
      <c r="AK222" s="16">
        <v>159796</v>
      </c>
      <c r="AL222" s="16">
        <v>156201</v>
      </c>
      <c r="AM222" s="16">
        <v>150889</v>
      </c>
      <c r="AN222" s="16">
        <v>142875</v>
      </c>
      <c r="AO222" s="16">
        <v>6043</v>
      </c>
      <c r="AP222" s="16">
        <v>16190</v>
      </c>
      <c r="AQ222" s="16">
        <v>22605</v>
      </c>
      <c r="AR222" s="16">
        <v>26842</v>
      </c>
      <c r="AS222" s="16">
        <v>25736</v>
      </c>
      <c r="AT222" s="16">
        <v>25154</v>
      </c>
      <c r="AU222" s="16">
        <v>25782</v>
      </c>
      <c r="AV222" s="16">
        <v>25880</v>
      </c>
      <c r="AW222" s="16">
        <v>24883</v>
      </c>
      <c r="AX222" s="16">
        <v>26374</v>
      </c>
      <c r="AY222" s="16">
        <v>25137</v>
      </c>
      <c r="AZ222" s="16">
        <v>21304</v>
      </c>
      <c r="BA222" s="16">
        <v>19177</v>
      </c>
      <c r="BB222" s="16">
        <v>16774</v>
      </c>
      <c r="BC222" s="16">
        <v>12784</v>
      </c>
      <c r="BD222" s="16">
        <v>8640</v>
      </c>
      <c r="BE222" s="16">
        <v>4237</v>
      </c>
      <c r="BF222" s="16">
        <v>4688</v>
      </c>
      <c r="BG222" s="16">
        <v>4923</v>
      </c>
      <c r="BH222" s="16">
        <v>300874</v>
      </c>
      <c r="BI222" s="21">
        <v>2</v>
      </c>
      <c r="BJ222" s="21">
        <v>2</v>
      </c>
      <c r="BK222" s="21">
        <v>2</v>
      </c>
      <c r="BL222" s="21">
        <v>1</v>
      </c>
      <c r="BM222" s="21">
        <v>0</v>
      </c>
      <c r="BN222" s="16">
        <v>9934</v>
      </c>
      <c r="BO222" s="16">
        <v>5116</v>
      </c>
      <c r="BP222" s="16">
        <v>31897</v>
      </c>
      <c r="BQ222" s="16">
        <v>15383</v>
      </c>
      <c r="BR222" s="16">
        <v>15029</v>
      </c>
      <c r="BS222" s="16">
        <v>26006</v>
      </c>
      <c r="BT222" s="16">
        <v>63468</v>
      </c>
      <c r="BU222" s="16">
        <v>36283</v>
      </c>
      <c r="BV222" s="16">
        <v>82392</v>
      </c>
      <c r="BW222" s="16">
        <v>52873</v>
      </c>
      <c r="BX222" s="16">
        <v>60493</v>
      </c>
      <c r="BY222" s="1">
        <v>817</v>
      </c>
      <c r="BZ222" s="16">
        <v>4670</v>
      </c>
      <c r="CA222" s="16">
        <v>14255</v>
      </c>
      <c r="CB222" s="1">
        <v>724</v>
      </c>
      <c r="CC222" s="1">
        <v>22</v>
      </c>
      <c r="CD222" s="16">
        <v>11002</v>
      </c>
      <c r="CE222" s="16">
        <v>14906</v>
      </c>
      <c r="CF222" s="16">
        <v>4582</v>
      </c>
      <c r="CG222" s="16">
        <v>21804</v>
      </c>
      <c r="CH222" s="1">
        <v>139</v>
      </c>
      <c r="CI222" s="1">
        <v>20</v>
      </c>
      <c r="CJ222" s="1">
        <v>133</v>
      </c>
      <c r="CK222" s="1">
        <v>29</v>
      </c>
      <c r="CL222" s="1">
        <v>61</v>
      </c>
      <c r="CM222" s="1">
        <v>60</v>
      </c>
      <c r="CN222" s="1">
        <v>158</v>
      </c>
      <c r="CO222" s="1">
        <v>435</v>
      </c>
      <c r="CP222" s="16">
        <v>262668</v>
      </c>
      <c r="CQ222" s="16">
        <v>67030</v>
      </c>
      <c r="CR222" s="16">
        <v>5232</v>
      </c>
      <c r="CS222" s="16">
        <v>3531</v>
      </c>
      <c r="CT222" s="16">
        <v>123818</v>
      </c>
      <c r="CU222" s="1">
        <v>533</v>
      </c>
      <c r="CV222" s="16">
        <v>2623</v>
      </c>
      <c r="CW222" s="1">
        <v>58</v>
      </c>
      <c r="CX222" s="16">
        <v>62432</v>
      </c>
      <c r="CY222" s="1">
        <v>584</v>
      </c>
      <c r="CZ222" s="16">
        <v>2298</v>
      </c>
      <c r="DA222" s="16">
        <v>47858</v>
      </c>
      <c r="DB222" s="18">
        <v>7.17</v>
      </c>
      <c r="DC222" s="1" t="s">
        <v>134</v>
      </c>
    </row>
    <row r="223" spans="1:107" ht="12.75" x14ac:dyDescent="0.2">
      <c r="A223" s="1" t="s">
        <v>533</v>
      </c>
      <c r="B223" s="1" t="s">
        <v>534</v>
      </c>
      <c r="C223" s="1" t="s">
        <v>533</v>
      </c>
      <c r="D223" s="1" t="s">
        <v>603</v>
      </c>
      <c r="E223" s="1" t="s">
        <v>604</v>
      </c>
      <c r="F223" s="1" t="s">
        <v>603</v>
      </c>
      <c r="G223" s="1">
        <v>4</v>
      </c>
      <c r="H223" s="1">
        <v>0</v>
      </c>
      <c r="I223" s="1">
        <v>27</v>
      </c>
      <c r="J223" s="16">
        <v>287959</v>
      </c>
      <c r="K223" s="17">
        <v>0.502</v>
      </c>
      <c r="L223" s="16">
        <v>94782</v>
      </c>
      <c r="M223" s="1">
        <v>39.68</v>
      </c>
      <c r="N223" s="16">
        <v>7257</v>
      </c>
      <c r="O223" s="17">
        <v>0.95599999999999996</v>
      </c>
      <c r="P223" s="16">
        <v>9443</v>
      </c>
      <c r="Q223" s="16">
        <f t="shared" si="0"/>
        <v>32792862.872839537</v>
      </c>
      <c r="R223" s="19">
        <v>0.45600000000000002</v>
      </c>
      <c r="S223" s="16" t="s">
        <v>2468</v>
      </c>
      <c r="T223" s="19">
        <v>0.92400000000000004</v>
      </c>
      <c r="U223" s="18" t="e">
        <f t="shared" si="1"/>
        <v>#VALUE!</v>
      </c>
      <c r="V223" s="16" t="str">
        <f>IF(N223&gt;'Clustering (Gov City)'!$C$4,'Clustering (Gov City)'!$B$3,IF(N223&gt;'Clustering (Gov City)'!$H$4,'Clustering (Gov City)'!$G$3,IF(N223&gt;'Clustering (Gov City)'!$M$4,'Clustering (Gov City)'!$L$3,'Clustering (Gov City)'!$Q$3)))</f>
        <v>HIGH</v>
      </c>
      <c r="W223" s="16" t="str">
        <f>IF(Q223&gt;'Clustering (Gov City)'!$C$24,'Clustering (Gov City)'!$B$23,IF(Q223&gt;'Clustering (Gov City)'!$H$24,'Clustering (Gov City)'!$G$23,IF(Q223&gt;'Clustering (Gov City)'!$M$24,'Clustering (Gov City)'!$L$23,'Clustering (Gov City)'!$Q$23)))</f>
        <v>LOW</v>
      </c>
      <c r="X223" s="20">
        <v>0.80740000000000001</v>
      </c>
      <c r="Y223" s="16" t="s">
        <v>201</v>
      </c>
      <c r="Z223" s="16">
        <v>1397</v>
      </c>
      <c r="AA223" s="16">
        <v>1082</v>
      </c>
      <c r="AB223" s="16">
        <v>179511</v>
      </c>
      <c r="AC223" s="16">
        <v>212460</v>
      </c>
      <c r="AD223" s="16">
        <v>278101</v>
      </c>
      <c r="AE223" s="16">
        <v>5170</v>
      </c>
      <c r="AF223" s="16">
        <v>3202</v>
      </c>
      <c r="AG223" s="1">
        <v>49</v>
      </c>
      <c r="AH223" s="16">
        <v>1181</v>
      </c>
      <c r="AI223" s="1">
        <v>224</v>
      </c>
      <c r="AJ223" s="1">
        <v>32</v>
      </c>
      <c r="AK223" s="16">
        <v>145296</v>
      </c>
      <c r="AL223" s="16">
        <v>142663</v>
      </c>
      <c r="AM223" s="16">
        <v>132577</v>
      </c>
      <c r="AN223" s="16">
        <v>134076</v>
      </c>
      <c r="AO223" s="16">
        <v>5224</v>
      </c>
      <c r="AP223" s="16">
        <v>16082</v>
      </c>
      <c r="AQ223" s="16">
        <v>21822</v>
      </c>
      <c r="AR223" s="16">
        <v>23792</v>
      </c>
      <c r="AS223" s="16">
        <v>23334</v>
      </c>
      <c r="AT223" s="16">
        <v>22369</v>
      </c>
      <c r="AU223" s="16">
        <v>22330</v>
      </c>
      <c r="AV223" s="16">
        <v>22992</v>
      </c>
      <c r="AW223" s="16">
        <v>21695</v>
      </c>
      <c r="AX223" s="16">
        <v>24539</v>
      </c>
      <c r="AY223" s="16">
        <v>24858</v>
      </c>
      <c r="AZ223" s="16">
        <v>21033</v>
      </c>
      <c r="BA223" s="16">
        <v>16796</v>
      </c>
      <c r="BB223" s="16">
        <v>13698</v>
      </c>
      <c r="BC223" s="16">
        <v>11471</v>
      </c>
      <c r="BD223" s="16">
        <v>8189</v>
      </c>
      <c r="BE223" s="16">
        <v>4540</v>
      </c>
      <c r="BF223" s="16">
        <v>4501</v>
      </c>
      <c r="BG223" s="16">
        <v>4822</v>
      </c>
      <c r="BH223" s="16">
        <v>272951</v>
      </c>
      <c r="BI223" s="21">
        <v>2</v>
      </c>
      <c r="BJ223" s="21">
        <v>2</v>
      </c>
      <c r="BK223" s="21">
        <v>2</v>
      </c>
      <c r="BL223" s="21">
        <v>2</v>
      </c>
      <c r="BM223" s="21">
        <v>0</v>
      </c>
      <c r="BN223" s="16">
        <v>9506</v>
      </c>
      <c r="BO223" s="16">
        <v>4550</v>
      </c>
      <c r="BP223" s="16">
        <v>28195</v>
      </c>
      <c r="BQ223" s="16">
        <v>14051</v>
      </c>
      <c r="BR223" s="16">
        <v>13805</v>
      </c>
      <c r="BS223" s="16">
        <v>22394</v>
      </c>
      <c r="BT223" s="16">
        <v>70857</v>
      </c>
      <c r="BU223" s="16">
        <v>21209</v>
      </c>
      <c r="BV223" s="16">
        <v>71420</v>
      </c>
      <c r="BW223" s="16">
        <v>42464</v>
      </c>
      <c r="BX223" s="16">
        <v>61788</v>
      </c>
      <c r="BY223" s="1">
        <v>787</v>
      </c>
      <c r="BZ223" s="16">
        <v>5247</v>
      </c>
      <c r="CA223" s="16">
        <v>13386</v>
      </c>
      <c r="CB223" s="1">
        <v>785</v>
      </c>
      <c r="CC223" s="1">
        <v>16</v>
      </c>
      <c r="CD223" s="16">
        <v>8750</v>
      </c>
      <c r="CE223" s="16">
        <v>10310</v>
      </c>
      <c r="CF223" s="16">
        <v>3606</v>
      </c>
      <c r="CG223" s="16">
        <v>17267</v>
      </c>
      <c r="CH223" s="1">
        <v>106</v>
      </c>
      <c r="CI223" s="1">
        <v>4</v>
      </c>
      <c r="CJ223" s="1">
        <v>110</v>
      </c>
      <c r="CK223" s="1">
        <v>6</v>
      </c>
      <c r="CL223" s="1">
        <v>50</v>
      </c>
      <c r="CM223" s="1">
        <v>8</v>
      </c>
      <c r="CN223" s="1">
        <v>60</v>
      </c>
      <c r="CO223" s="1">
        <v>55</v>
      </c>
      <c r="CP223" s="16">
        <v>247627</v>
      </c>
      <c r="CQ223" s="16">
        <v>71232</v>
      </c>
      <c r="CR223" s="16">
        <v>5441</v>
      </c>
      <c r="CS223" s="16">
        <v>2631</v>
      </c>
      <c r="CT223" s="16">
        <v>107272</v>
      </c>
      <c r="CU223" s="16">
        <v>1641</v>
      </c>
      <c r="CV223" s="16">
        <v>7681</v>
      </c>
      <c r="CW223" s="1">
        <v>44</v>
      </c>
      <c r="CX223" s="16">
        <v>42632</v>
      </c>
      <c r="CY223" s="1">
        <v>817</v>
      </c>
      <c r="CZ223" s="16">
        <v>1898</v>
      </c>
      <c r="DA223" s="16">
        <v>46670</v>
      </c>
      <c r="DB223" s="18">
        <v>7.8</v>
      </c>
      <c r="DC223" s="1" t="s">
        <v>134</v>
      </c>
    </row>
    <row r="224" spans="1:107" ht="12.75" x14ac:dyDescent="0.2">
      <c r="A224" s="1" t="s">
        <v>605</v>
      </c>
      <c r="B224" s="1" t="s">
        <v>606</v>
      </c>
      <c r="C224" s="1" t="s">
        <v>605</v>
      </c>
      <c r="D224" s="1" t="s">
        <v>607</v>
      </c>
      <c r="E224" s="1" t="s">
        <v>608</v>
      </c>
      <c r="F224" s="1" t="s">
        <v>607</v>
      </c>
      <c r="G224" s="1">
        <v>12</v>
      </c>
      <c r="H224" s="1">
        <v>87</v>
      </c>
      <c r="I224" s="1">
        <v>1</v>
      </c>
      <c r="J224" s="16">
        <v>442838</v>
      </c>
      <c r="K224" s="17">
        <v>0.67800000000000005</v>
      </c>
      <c r="L224" s="16">
        <v>152833</v>
      </c>
      <c r="M224" s="1">
        <v>586.28</v>
      </c>
      <c r="N224" s="1">
        <v>755</v>
      </c>
      <c r="O224" s="17">
        <v>0.72599999999999998</v>
      </c>
      <c r="P224" s="16">
        <v>6581</v>
      </c>
      <c r="Q224" s="16">
        <f t="shared" si="0"/>
        <v>14860964.957840113</v>
      </c>
      <c r="R224" s="19">
        <v>0.38800000000000001</v>
      </c>
      <c r="S224" s="16" t="s">
        <v>2468</v>
      </c>
      <c r="T224" s="19">
        <v>0.47799999999999998</v>
      </c>
      <c r="U224" s="18" t="e">
        <f t="shared" si="1"/>
        <v>#VALUE!</v>
      </c>
      <c r="V224" s="1" t="str">
        <f>IF(N224&gt;'Clustering (Gov City)'!$C$4,'Clustering (Gov City)'!$B$3,IF(N224&gt;'Clustering (Gov City)'!$H$4,'Clustering (Gov City)'!$G$3,IF(N224&gt;'Clustering (Gov City)'!$M$4,'Clustering (Gov City)'!$L$3,'Clustering (Gov City)'!$Q$3)))</f>
        <v>LOW</v>
      </c>
      <c r="W224" s="1" t="str">
        <f>IF(Q224&gt;'Clustering (Gov City)'!$C$24,'Clustering (Gov City)'!$B$23,IF(Q224&gt;'Clustering (Gov City)'!$H$24,'Clustering (Gov City)'!$G$23,IF(Q224&gt;'Clustering (Gov City)'!$M$24,'Clustering (Gov City)'!$L$23,'Clustering (Gov City)'!$Q$23)))</f>
        <v>SUPER LOW</v>
      </c>
      <c r="X224" s="20">
        <v>0.60240000000000005</v>
      </c>
      <c r="Y224" s="1" t="s">
        <v>151</v>
      </c>
      <c r="Z224" s="1">
        <v>467</v>
      </c>
      <c r="AA224" s="16">
        <v>2405</v>
      </c>
      <c r="AB224" s="16">
        <v>408364</v>
      </c>
      <c r="AC224" s="16">
        <v>345463</v>
      </c>
      <c r="AD224" s="16">
        <v>419263</v>
      </c>
      <c r="AE224" s="16">
        <v>5705</v>
      </c>
      <c r="AF224" s="16">
        <v>17225</v>
      </c>
      <c r="AG224" s="1">
        <v>23</v>
      </c>
      <c r="AH224" s="1">
        <v>607</v>
      </c>
      <c r="AI224" s="1">
        <v>0</v>
      </c>
      <c r="AJ224" s="1">
        <v>15</v>
      </c>
      <c r="AK224" s="16">
        <v>219386</v>
      </c>
      <c r="AL224" s="16">
        <v>223452</v>
      </c>
      <c r="AM224" s="16">
        <v>175571</v>
      </c>
      <c r="AN224" s="16">
        <v>231836</v>
      </c>
      <c r="AO224" s="16">
        <v>6358</v>
      </c>
      <c r="AP224" s="16">
        <v>29073</v>
      </c>
      <c r="AQ224" s="16">
        <v>25546</v>
      </c>
      <c r="AR224" s="16">
        <v>30435</v>
      </c>
      <c r="AS224" s="16">
        <v>32341</v>
      </c>
      <c r="AT224" s="16">
        <v>31018</v>
      </c>
      <c r="AU224" s="16">
        <v>32304</v>
      </c>
      <c r="AV224" s="16">
        <v>31413</v>
      </c>
      <c r="AW224" s="16">
        <v>27427</v>
      </c>
      <c r="AX224" s="16">
        <v>31153</v>
      </c>
      <c r="AY224" s="16">
        <v>31510</v>
      </c>
      <c r="AZ224" s="16">
        <v>30409</v>
      </c>
      <c r="BA224" s="16">
        <v>31449</v>
      </c>
      <c r="BB224" s="16">
        <v>28557</v>
      </c>
      <c r="BC224" s="16">
        <v>25208</v>
      </c>
      <c r="BD224" s="16">
        <v>18802</v>
      </c>
      <c r="BE224" s="16">
        <v>13142</v>
      </c>
      <c r="BF224" s="16">
        <v>22124</v>
      </c>
      <c r="BG224" s="16">
        <v>5614</v>
      </c>
      <c r="BH224" s="16">
        <v>425369</v>
      </c>
      <c r="BI224" s="21">
        <v>1</v>
      </c>
      <c r="BJ224" s="21">
        <v>1</v>
      </c>
      <c r="BK224" s="21">
        <v>1</v>
      </c>
      <c r="BL224" s="21">
        <v>1</v>
      </c>
      <c r="BM224" s="21">
        <v>0</v>
      </c>
      <c r="BN224" s="16">
        <v>11071</v>
      </c>
      <c r="BO224" s="16">
        <v>5787</v>
      </c>
      <c r="BP224" s="16">
        <v>36847</v>
      </c>
      <c r="BQ224" s="16">
        <v>19637</v>
      </c>
      <c r="BR224" s="16">
        <v>18566</v>
      </c>
      <c r="BS224" s="16">
        <v>31987</v>
      </c>
      <c r="BT224" s="16">
        <v>76471</v>
      </c>
      <c r="BU224" s="16">
        <v>41347</v>
      </c>
      <c r="BV224" s="16">
        <v>91967</v>
      </c>
      <c r="BW224" s="16">
        <v>72919</v>
      </c>
      <c r="BX224" s="16">
        <v>127962</v>
      </c>
      <c r="BY224" s="16">
        <v>2437</v>
      </c>
      <c r="BZ224" s="16">
        <v>7200</v>
      </c>
      <c r="CA224" s="16">
        <v>21406</v>
      </c>
      <c r="CB224" s="16">
        <v>1079</v>
      </c>
      <c r="CC224" s="1">
        <v>50</v>
      </c>
      <c r="CD224" s="16">
        <v>30905</v>
      </c>
      <c r="CE224" s="16">
        <v>41006</v>
      </c>
      <c r="CF224" s="16">
        <v>12519</v>
      </c>
      <c r="CG224" s="16">
        <v>66149</v>
      </c>
      <c r="CH224" s="1">
        <v>514</v>
      </c>
      <c r="CI224" s="1">
        <v>59</v>
      </c>
      <c r="CJ224" s="1">
        <v>410</v>
      </c>
      <c r="CK224" s="1">
        <v>130</v>
      </c>
      <c r="CL224" s="1">
        <v>180</v>
      </c>
      <c r="CM224" s="1">
        <v>118</v>
      </c>
      <c r="CN224" s="1">
        <v>382</v>
      </c>
      <c r="CO224" s="1">
        <v>830</v>
      </c>
      <c r="CP224" s="16">
        <v>289636</v>
      </c>
      <c r="CQ224" s="16">
        <v>79772</v>
      </c>
      <c r="CR224" s="16">
        <v>12564</v>
      </c>
      <c r="CS224" s="16">
        <v>4484</v>
      </c>
      <c r="CT224" s="16">
        <v>127633</v>
      </c>
      <c r="CU224" s="16">
        <v>100621</v>
      </c>
      <c r="CV224" s="1">
        <v>105</v>
      </c>
      <c r="CW224" s="1">
        <v>99</v>
      </c>
      <c r="CX224" s="16">
        <v>72346</v>
      </c>
      <c r="CY224" s="16">
        <v>1005</v>
      </c>
      <c r="CZ224" s="16">
        <v>6585</v>
      </c>
      <c r="DA224" s="16">
        <v>37624</v>
      </c>
      <c r="DB224" s="18">
        <v>18.010000000000002</v>
      </c>
      <c r="DC224" s="1" t="s">
        <v>134</v>
      </c>
    </row>
    <row r="225" spans="1:107" ht="12.75" x14ac:dyDescent="0.2">
      <c r="A225" s="1" t="s">
        <v>605</v>
      </c>
      <c r="B225" s="1" t="s">
        <v>606</v>
      </c>
      <c r="C225" s="1" t="s">
        <v>605</v>
      </c>
      <c r="D225" s="1" t="s">
        <v>609</v>
      </c>
      <c r="E225" s="1" t="s">
        <v>610</v>
      </c>
      <c r="F225" s="1" t="s">
        <v>609</v>
      </c>
      <c r="G225" s="1">
        <v>17</v>
      </c>
      <c r="H225" s="1">
        <v>75</v>
      </c>
      <c r="I225" s="1">
        <v>0</v>
      </c>
      <c r="J225" s="16">
        <v>955807</v>
      </c>
      <c r="K225" s="17">
        <v>0.82799999999999996</v>
      </c>
      <c r="L225" s="16">
        <v>330966</v>
      </c>
      <c r="M225" s="1">
        <v>508.13</v>
      </c>
      <c r="N225" s="16">
        <v>1881</v>
      </c>
      <c r="O225" s="17">
        <v>0.874</v>
      </c>
      <c r="P225" s="16">
        <v>16378</v>
      </c>
      <c r="Q225" s="16">
        <f t="shared" si="0"/>
        <v>17135258.477914475</v>
      </c>
      <c r="R225" s="19">
        <v>0.4</v>
      </c>
      <c r="S225" s="16" t="s">
        <v>2468</v>
      </c>
      <c r="T225" s="19">
        <v>0.79400000000000004</v>
      </c>
      <c r="U225" s="18" t="e">
        <f t="shared" si="1"/>
        <v>#VALUE!</v>
      </c>
      <c r="V225" s="16" t="str">
        <f>IF(N225&gt;'Clustering (Gov City)'!$C$4,'Clustering (Gov City)'!$B$3,IF(N225&gt;'Clustering (Gov City)'!$H$4,'Clustering (Gov City)'!$G$3,IF(N225&gt;'Clustering (Gov City)'!$M$4,'Clustering (Gov City)'!$L$3,'Clustering (Gov City)'!$Q$3)))</f>
        <v>HIGH</v>
      </c>
      <c r="W225" s="16" t="str">
        <f>IF(Q225&gt;'Clustering (Gov City)'!$C$24,'Clustering (Gov City)'!$B$23,IF(Q225&gt;'Clustering (Gov City)'!$H$24,'Clustering (Gov City)'!$G$23,IF(Q225&gt;'Clustering (Gov City)'!$M$24,'Clustering (Gov City)'!$L$23,'Clustering (Gov City)'!$Q$23)))</f>
        <v>SUPER LOW</v>
      </c>
      <c r="X225" s="20">
        <v>0.9012</v>
      </c>
      <c r="Y225" s="16" t="s">
        <v>172</v>
      </c>
      <c r="Z225" s="16">
        <v>1078</v>
      </c>
      <c r="AA225" s="16">
        <v>3994</v>
      </c>
      <c r="AB225" s="16">
        <v>903869</v>
      </c>
      <c r="AC225" s="16">
        <v>735373</v>
      </c>
      <c r="AD225" s="16">
        <v>917442</v>
      </c>
      <c r="AE225" s="16">
        <v>12479</v>
      </c>
      <c r="AF225" s="16">
        <v>24871</v>
      </c>
      <c r="AG225" s="1">
        <v>774</v>
      </c>
      <c r="AH225" s="1">
        <v>204</v>
      </c>
      <c r="AI225" s="1">
        <v>2</v>
      </c>
      <c r="AJ225" s="1">
        <v>35</v>
      </c>
      <c r="AK225" s="16">
        <v>476234</v>
      </c>
      <c r="AL225" s="16">
        <v>479573</v>
      </c>
      <c r="AM225" s="16">
        <v>386374</v>
      </c>
      <c r="AN225" s="16">
        <v>502711</v>
      </c>
      <c r="AO225" s="16">
        <v>12098</v>
      </c>
      <c r="AP225" s="16">
        <v>54624</v>
      </c>
      <c r="AQ225" s="16">
        <v>58193</v>
      </c>
      <c r="AR225" s="16">
        <v>69212</v>
      </c>
      <c r="AS225" s="16">
        <v>72642</v>
      </c>
      <c r="AT225" s="16">
        <v>65884</v>
      </c>
      <c r="AU225" s="16">
        <v>66373</v>
      </c>
      <c r="AV225" s="16">
        <v>68255</v>
      </c>
      <c r="AW225" s="16">
        <v>65812</v>
      </c>
      <c r="AX225" s="16">
        <v>74734</v>
      </c>
      <c r="AY225" s="16">
        <v>73494</v>
      </c>
      <c r="AZ225" s="16">
        <v>68888</v>
      </c>
      <c r="BA225" s="16">
        <v>67957</v>
      </c>
      <c r="BB225" s="16">
        <v>60908</v>
      </c>
      <c r="BC225" s="16">
        <v>52287</v>
      </c>
      <c r="BD225" s="16">
        <v>34741</v>
      </c>
      <c r="BE225" s="16">
        <v>21261</v>
      </c>
      <c r="BF225" s="16">
        <v>35166</v>
      </c>
      <c r="BG225" s="16">
        <v>12718</v>
      </c>
      <c r="BH225" s="16">
        <v>916291</v>
      </c>
      <c r="BI225" s="21">
        <v>1</v>
      </c>
      <c r="BJ225" s="21">
        <v>1</v>
      </c>
      <c r="BK225" s="21">
        <v>1</v>
      </c>
      <c r="BL225" s="21">
        <v>1</v>
      </c>
      <c r="BM225" s="21">
        <v>0</v>
      </c>
      <c r="BN225" s="16">
        <v>25319</v>
      </c>
      <c r="BO225" s="16">
        <v>12903</v>
      </c>
      <c r="BP225" s="16">
        <v>83637</v>
      </c>
      <c r="BQ225" s="16">
        <v>44427</v>
      </c>
      <c r="BR225" s="16">
        <v>39822</v>
      </c>
      <c r="BS225" s="16">
        <v>67329</v>
      </c>
      <c r="BT225" s="16">
        <v>182520</v>
      </c>
      <c r="BU225" s="16">
        <v>75566</v>
      </c>
      <c r="BV225" s="16">
        <v>181890</v>
      </c>
      <c r="BW225" s="16">
        <v>142662</v>
      </c>
      <c r="BX225" s="16">
        <v>273528</v>
      </c>
      <c r="BY225" s="16">
        <v>6887</v>
      </c>
      <c r="BZ225" s="16">
        <v>21340</v>
      </c>
      <c r="CA225" s="16">
        <v>65177</v>
      </c>
      <c r="CB225" s="16">
        <v>5783</v>
      </c>
      <c r="CC225" s="1">
        <v>454</v>
      </c>
      <c r="CD225" s="16">
        <v>76753</v>
      </c>
      <c r="CE225" s="16">
        <v>105856</v>
      </c>
      <c r="CF225" s="16">
        <v>32344</v>
      </c>
      <c r="CG225" s="16">
        <v>145605</v>
      </c>
      <c r="CH225" s="16">
        <v>1192</v>
      </c>
      <c r="CI225" s="1">
        <v>130</v>
      </c>
      <c r="CJ225" s="16">
        <v>1330</v>
      </c>
      <c r="CK225" s="1">
        <v>300</v>
      </c>
      <c r="CL225" s="1">
        <v>678</v>
      </c>
      <c r="CM225" s="1">
        <v>220</v>
      </c>
      <c r="CN225" s="16">
        <v>1451</v>
      </c>
      <c r="CO225" s="16">
        <v>1510</v>
      </c>
      <c r="CP225" s="16">
        <v>588438</v>
      </c>
      <c r="CQ225" s="16">
        <v>171515</v>
      </c>
      <c r="CR225" s="16">
        <v>31357</v>
      </c>
      <c r="CS225" s="16">
        <v>8128</v>
      </c>
      <c r="CT225" s="16">
        <v>370785</v>
      </c>
      <c r="CU225" s="16">
        <v>107388</v>
      </c>
      <c r="CV225" s="1">
        <v>209</v>
      </c>
      <c r="CW225" s="1">
        <v>196</v>
      </c>
      <c r="CX225" s="16">
        <v>170364</v>
      </c>
      <c r="CY225" s="16">
        <v>2610</v>
      </c>
      <c r="CZ225" s="16">
        <v>13253</v>
      </c>
      <c r="DA225" s="16">
        <v>80002</v>
      </c>
      <c r="DB225" s="18">
        <v>13.5</v>
      </c>
      <c r="DC225" s="1" t="s">
        <v>134</v>
      </c>
    </row>
    <row r="226" spans="1:107" ht="12.75" x14ac:dyDescent="0.2">
      <c r="A226" s="1" t="s">
        <v>605</v>
      </c>
      <c r="B226" s="1" t="s">
        <v>606</v>
      </c>
      <c r="C226" s="1" t="s">
        <v>605</v>
      </c>
      <c r="D226" s="1" t="s">
        <v>611</v>
      </c>
      <c r="E226" s="1" t="s">
        <v>612</v>
      </c>
      <c r="F226" s="1" t="s">
        <v>611</v>
      </c>
      <c r="G226" s="1">
        <v>18</v>
      </c>
      <c r="H226" s="1">
        <v>144</v>
      </c>
      <c r="I226" s="1">
        <v>0</v>
      </c>
      <c r="J226" s="16">
        <v>774296</v>
      </c>
      <c r="K226" s="17">
        <v>0.78600000000000003</v>
      </c>
      <c r="L226" s="16">
        <v>257061</v>
      </c>
      <c r="M226" s="18">
        <v>1431.42</v>
      </c>
      <c r="N226" s="1">
        <v>541</v>
      </c>
      <c r="O226" s="17">
        <v>0.66600000000000004</v>
      </c>
      <c r="P226" s="16">
        <v>11697</v>
      </c>
      <c r="Q226" s="16">
        <f t="shared" si="0"/>
        <v>15106625.889840579</v>
      </c>
      <c r="R226" s="19">
        <v>0.51800000000000002</v>
      </c>
      <c r="S226" s="16" t="s">
        <v>2468</v>
      </c>
      <c r="T226" s="19">
        <v>0.39200000000000002</v>
      </c>
      <c r="U226" s="18" t="e">
        <f t="shared" si="1"/>
        <v>#VALUE!</v>
      </c>
      <c r="V226" s="16" t="str">
        <f>IF(N226&gt;'Clustering (Gov City)'!$C$4,'Clustering (Gov City)'!$B$3,IF(N226&gt;'Clustering (Gov City)'!$H$4,'Clustering (Gov City)'!$G$3,IF(N226&gt;'Clustering (Gov City)'!$M$4,'Clustering (Gov City)'!$L$3,'Clustering (Gov City)'!$Q$3)))</f>
        <v>LOW</v>
      </c>
      <c r="W226" s="16" t="str">
        <f>IF(Q226&gt;'Clustering (Gov City)'!$C$24,'Clustering (Gov City)'!$B$23,IF(Q226&gt;'Clustering (Gov City)'!$H$24,'Clustering (Gov City)'!$G$23,IF(Q226&gt;'Clustering (Gov City)'!$M$24,'Clustering (Gov City)'!$L$23,'Clustering (Gov City)'!$Q$23)))</f>
        <v>SUPER LOW</v>
      </c>
      <c r="X226" s="20">
        <v>0.57269999999999999</v>
      </c>
      <c r="Y226" s="16" t="s">
        <v>151</v>
      </c>
      <c r="Z226" s="16">
        <v>1365</v>
      </c>
      <c r="AA226" s="16">
        <v>3545</v>
      </c>
      <c r="AB226" s="16">
        <v>682461</v>
      </c>
      <c r="AC226" s="16">
        <v>615265</v>
      </c>
      <c r="AD226" s="16">
        <v>746866</v>
      </c>
      <c r="AE226" s="16">
        <v>12942</v>
      </c>
      <c r="AF226" s="16">
        <v>12839</v>
      </c>
      <c r="AG226" s="16">
        <v>1002</v>
      </c>
      <c r="AH226" s="1">
        <v>389</v>
      </c>
      <c r="AI226" s="1">
        <v>3</v>
      </c>
      <c r="AJ226" s="1">
        <v>255</v>
      </c>
      <c r="AK226" s="16">
        <v>383250</v>
      </c>
      <c r="AL226" s="16">
        <v>391046</v>
      </c>
      <c r="AM226" s="16">
        <v>274286</v>
      </c>
      <c r="AN226" s="16">
        <v>432720</v>
      </c>
      <c r="AO226" s="16">
        <v>15030</v>
      </c>
      <c r="AP226" s="16">
        <v>52260</v>
      </c>
      <c r="AQ226" s="16">
        <v>42593</v>
      </c>
      <c r="AR226" s="16">
        <v>48883</v>
      </c>
      <c r="AS226" s="16">
        <v>52744</v>
      </c>
      <c r="AT226" s="16">
        <v>50534</v>
      </c>
      <c r="AU226" s="16">
        <v>54703</v>
      </c>
      <c r="AV226" s="16">
        <v>54349</v>
      </c>
      <c r="AW226" s="16">
        <v>47286</v>
      </c>
      <c r="AX226" s="16">
        <v>53721</v>
      </c>
      <c r="AY226" s="16">
        <v>53397</v>
      </c>
      <c r="AZ226" s="16">
        <v>55113</v>
      </c>
      <c r="BA226" s="16">
        <v>56684</v>
      </c>
      <c r="BB226" s="16">
        <v>49499</v>
      </c>
      <c r="BC226" s="16">
        <v>45932</v>
      </c>
      <c r="BD226" s="16">
        <v>36120</v>
      </c>
      <c r="BE226" s="16">
        <v>26863</v>
      </c>
      <c r="BF226" s="16">
        <v>45875</v>
      </c>
      <c r="BG226" s="16">
        <v>9123</v>
      </c>
      <c r="BH226" s="16">
        <v>744875</v>
      </c>
      <c r="BI226" s="21">
        <v>1</v>
      </c>
      <c r="BJ226" s="21">
        <v>1</v>
      </c>
      <c r="BK226" s="21">
        <v>1</v>
      </c>
      <c r="BL226" s="21">
        <v>1</v>
      </c>
      <c r="BM226" s="21">
        <v>0</v>
      </c>
      <c r="BN226" s="16">
        <v>17979</v>
      </c>
      <c r="BO226" s="16">
        <v>9196</v>
      </c>
      <c r="BP226" s="16">
        <v>59655</v>
      </c>
      <c r="BQ226" s="16">
        <v>31993</v>
      </c>
      <c r="BR226" s="16">
        <v>29747</v>
      </c>
      <c r="BS226" s="16">
        <v>54354</v>
      </c>
      <c r="BT226" s="16">
        <v>189167</v>
      </c>
      <c r="BU226" s="16">
        <v>65562</v>
      </c>
      <c r="BV226" s="16">
        <v>206654</v>
      </c>
      <c r="BW226" s="16">
        <v>152628</v>
      </c>
      <c r="BX226" s="16">
        <v>131743</v>
      </c>
      <c r="BY226" s="16">
        <v>3609</v>
      </c>
      <c r="BZ226" s="16">
        <v>5689</v>
      </c>
      <c r="CA226" s="16">
        <v>18074</v>
      </c>
      <c r="CB226" s="16">
        <v>1077</v>
      </c>
      <c r="CC226" s="1">
        <v>93</v>
      </c>
      <c r="CD226" s="16">
        <v>15008</v>
      </c>
      <c r="CE226" s="16">
        <v>20764</v>
      </c>
      <c r="CF226" s="16">
        <v>6465</v>
      </c>
      <c r="CG226" s="16">
        <v>33571</v>
      </c>
      <c r="CH226" s="1">
        <v>865</v>
      </c>
      <c r="CI226" s="1">
        <v>61</v>
      </c>
      <c r="CJ226" s="1">
        <v>811</v>
      </c>
      <c r="CK226" s="1">
        <v>52</v>
      </c>
      <c r="CL226" s="1">
        <v>221</v>
      </c>
      <c r="CM226" s="1">
        <v>52</v>
      </c>
      <c r="CN226" s="1">
        <v>856</v>
      </c>
      <c r="CO226" s="1">
        <v>465</v>
      </c>
      <c r="CP226" s="16">
        <v>695105</v>
      </c>
      <c r="CQ226" s="16">
        <v>140414</v>
      </c>
      <c r="CR226" s="16">
        <v>14342</v>
      </c>
      <c r="CS226" s="16">
        <v>3168</v>
      </c>
      <c r="CT226" s="16">
        <v>210745</v>
      </c>
      <c r="CU226" s="16">
        <v>218122</v>
      </c>
      <c r="CV226" s="1">
        <v>764</v>
      </c>
      <c r="CW226" s="1">
        <v>86</v>
      </c>
      <c r="CX226" s="16">
        <v>102430</v>
      </c>
      <c r="CY226" s="1">
        <v>578</v>
      </c>
      <c r="CZ226" s="16">
        <v>6221</v>
      </c>
      <c r="DA226" s="16">
        <v>77426</v>
      </c>
      <c r="DB226" s="18">
        <v>17.07</v>
      </c>
      <c r="DC226" s="1" t="s">
        <v>134</v>
      </c>
    </row>
    <row r="227" spans="1:107" ht="12.75" x14ac:dyDescent="0.2">
      <c r="A227" s="1" t="s">
        <v>605</v>
      </c>
      <c r="B227" s="1" t="s">
        <v>606</v>
      </c>
      <c r="C227" s="1" t="s">
        <v>605</v>
      </c>
      <c r="D227" s="1" t="s">
        <v>613</v>
      </c>
      <c r="E227" s="1" t="s">
        <v>614</v>
      </c>
      <c r="F227" s="1" t="s">
        <v>613</v>
      </c>
      <c r="G227" s="1">
        <v>17</v>
      </c>
      <c r="H227" s="1">
        <v>86</v>
      </c>
      <c r="I227" s="1">
        <v>0</v>
      </c>
      <c r="J227" s="16">
        <v>1087339</v>
      </c>
      <c r="K227" s="17">
        <v>0.86199999999999999</v>
      </c>
      <c r="L227" s="16">
        <v>371293</v>
      </c>
      <c r="M227" s="1">
        <v>574.82000000000005</v>
      </c>
      <c r="N227" s="16">
        <v>1892</v>
      </c>
      <c r="O227" s="17">
        <v>0.876</v>
      </c>
      <c r="P227" s="16">
        <v>29574</v>
      </c>
      <c r="Q227" s="16">
        <f t="shared" si="0"/>
        <v>27198509.388516366</v>
      </c>
      <c r="R227" s="19">
        <v>0.52</v>
      </c>
      <c r="S227" s="16" t="s">
        <v>2468</v>
      </c>
      <c r="T227" s="19">
        <v>0.93400000000000005</v>
      </c>
      <c r="U227" s="18" t="e">
        <f t="shared" si="1"/>
        <v>#VALUE!</v>
      </c>
      <c r="V227" s="16" t="str">
        <f>IF(N227&gt;'Clustering (Gov City)'!$C$4,'Clustering (Gov City)'!$B$3,IF(N227&gt;'Clustering (Gov City)'!$H$4,'Clustering (Gov City)'!$G$3,IF(N227&gt;'Clustering (Gov City)'!$M$4,'Clustering (Gov City)'!$L$3,'Clustering (Gov City)'!$Q$3)))</f>
        <v>HIGH</v>
      </c>
      <c r="W227" s="16" t="str">
        <f>IF(Q227&gt;'Clustering (Gov City)'!$C$24,'Clustering (Gov City)'!$B$23,IF(Q227&gt;'Clustering (Gov City)'!$H$24,'Clustering (Gov City)'!$G$23,IF(Q227&gt;'Clustering (Gov City)'!$M$24,'Clustering (Gov City)'!$L$23,'Clustering (Gov City)'!$Q$23)))</f>
        <v>LOW</v>
      </c>
      <c r="X227" s="20">
        <v>0.91479999999999995</v>
      </c>
      <c r="Y227" s="16" t="s">
        <v>172</v>
      </c>
      <c r="Z227" s="16">
        <v>2011</v>
      </c>
      <c r="AA227" s="16">
        <v>5189</v>
      </c>
      <c r="AB227" s="16">
        <v>1053441</v>
      </c>
      <c r="AC227" s="16">
        <v>833360</v>
      </c>
      <c r="AD227" s="16">
        <v>983788</v>
      </c>
      <c r="AE227" s="16">
        <v>32096</v>
      </c>
      <c r="AF227" s="16">
        <v>69531</v>
      </c>
      <c r="AG227" s="16">
        <v>1142</v>
      </c>
      <c r="AH227" s="1">
        <v>711</v>
      </c>
      <c r="AI227" s="1">
        <v>45</v>
      </c>
      <c r="AJ227" s="1">
        <v>26</v>
      </c>
      <c r="AK227" s="16">
        <v>539000</v>
      </c>
      <c r="AL227" s="16">
        <v>548339</v>
      </c>
      <c r="AM227" s="16">
        <v>458776</v>
      </c>
      <c r="AN227" s="16">
        <v>549163</v>
      </c>
      <c r="AO227" s="16">
        <v>19331</v>
      </c>
      <c r="AP227" s="16">
        <v>60069</v>
      </c>
      <c r="AQ227" s="16">
        <v>66328</v>
      </c>
      <c r="AR227" s="16">
        <v>79841</v>
      </c>
      <c r="AS227" s="16">
        <v>83901</v>
      </c>
      <c r="AT227" s="16">
        <v>77878</v>
      </c>
      <c r="AU227" s="16">
        <v>77510</v>
      </c>
      <c r="AV227" s="16">
        <v>77104</v>
      </c>
      <c r="AW227" s="16">
        <v>72962</v>
      </c>
      <c r="AX227" s="16">
        <v>83763</v>
      </c>
      <c r="AY227" s="16">
        <v>87070</v>
      </c>
      <c r="AZ227" s="16">
        <v>81468</v>
      </c>
      <c r="BA227" s="16">
        <v>77843</v>
      </c>
      <c r="BB227" s="16">
        <v>65072</v>
      </c>
      <c r="BC227" s="16">
        <v>55452</v>
      </c>
      <c r="BD227" s="16">
        <v>39351</v>
      </c>
      <c r="BE227" s="16">
        <v>24791</v>
      </c>
      <c r="BF227" s="16">
        <v>37005</v>
      </c>
      <c r="BG227" s="16">
        <v>14417</v>
      </c>
      <c r="BH227" s="16">
        <v>1042827</v>
      </c>
      <c r="BI227" s="21">
        <v>1</v>
      </c>
      <c r="BJ227" s="21">
        <v>1</v>
      </c>
      <c r="BK227" s="21">
        <v>1</v>
      </c>
      <c r="BL227" s="21">
        <v>1</v>
      </c>
      <c r="BM227" s="21">
        <v>0</v>
      </c>
      <c r="BN227" s="16">
        <v>28951</v>
      </c>
      <c r="BO227" s="16">
        <v>15149</v>
      </c>
      <c r="BP227" s="16">
        <v>96712</v>
      </c>
      <c r="BQ227" s="16">
        <v>50797</v>
      </c>
      <c r="BR227" s="16">
        <v>46975</v>
      </c>
      <c r="BS227" s="16">
        <v>79219</v>
      </c>
      <c r="BT227" s="16">
        <v>178844</v>
      </c>
      <c r="BU227" s="16">
        <v>106173</v>
      </c>
      <c r="BV227" s="16">
        <v>131321</v>
      </c>
      <c r="BW227" s="16">
        <v>144872</v>
      </c>
      <c r="BX227" s="16">
        <v>351129</v>
      </c>
      <c r="BY227" s="16">
        <v>10024</v>
      </c>
      <c r="BZ227" s="16">
        <v>36149</v>
      </c>
      <c r="CA227" s="16">
        <v>112234</v>
      </c>
      <c r="CB227" s="16">
        <v>14380</v>
      </c>
      <c r="CC227" s="16">
        <v>2213</v>
      </c>
      <c r="CD227" s="16">
        <v>92171</v>
      </c>
      <c r="CE227" s="16">
        <v>125424</v>
      </c>
      <c r="CF227" s="16">
        <v>39818</v>
      </c>
      <c r="CG227" s="16">
        <v>192356</v>
      </c>
      <c r="CH227" s="16">
        <v>5353</v>
      </c>
      <c r="CI227" s="1">
        <v>67</v>
      </c>
      <c r="CJ227" s="1">
        <v>985</v>
      </c>
      <c r="CK227" s="1">
        <v>63</v>
      </c>
      <c r="CL227" s="1">
        <v>342</v>
      </c>
      <c r="CM227" s="1">
        <v>62</v>
      </c>
      <c r="CN227" s="1">
        <v>650</v>
      </c>
      <c r="CO227" s="1">
        <v>926</v>
      </c>
      <c r="CP227" s="16">
        <v>629122</v>
      </c>
      <c r="CQ227" s="16">
        <v>194120</v>
      </c>
      <c r="CR227" s="16">
        <v>42967</v>
      </c>
      <c r="CS227" s="16">
        <v>14949</v>
      </c>
      <c r="CT227" s="16">
        <v>362818</v>
      </c>
      <c r="CU227" s="16">
        <v>63139</v>
      </c>
      <c r="CV227" s="1">
        <v>114</v>
      </c>
      <c r="CW227" s="1">
        <v>618</v>
      </c>
      <c r="CX227" s="16">
        <v>209017</v>
      </c>
      <c r="CY227" s="16">
        <v>4885</v>
      </c>
      <c r="CZ227" s="16">
        <v>26427</v>
      </c>
      <c r="DA227" s="16">
        <v>168285</v>
      </c>
      <c r="DB227" s="18">
        <v>8.1199999999999992</v>
      </c>
      <c r="DC227" s="1" t="s">
        <v>134</v>
      </c>
    </row>
    <row r="228" spans="1:107" ht="12.75" x14ac:dyDescent="0.2">
      <c r="A228" s="1" t="s">
        <v>605</v>
      </c>
      <c r="B228" s="1" t="s">
        <v>606</v>
      </c>
      <c r="C228" s="1" t="s">
        <v>605</v>
      </c>
      <c r="D228" s="1" t="s">
        <v>615</v>
      </c>
      <c r="E228" s="1" t="s">
        <v>616</v>
      </c>
      <c r="F228" s="1" t="s">
        <v>615</v>
      </c>
      <c r="G228" s="1">
        <v>14</v>
      </c>
      <c r="H228" s="1">
        <v>0</v>
      </c>
      <c r="I228" s="1">
        <v>45</v>
      </c>
      <c r="J228" s="16">
        <v>415382</v>
      </c>
      <c r="K228" s="17">
        <v>0.64200000000000002</v>
      </c>
      <c r="L228" s="16">
        <v>141181</v>
      </c>
      <c r="M228" s="1">
        <v>32.5</v>
      </c>
      <c r="N228" s="16">
        <v>12781</v>
      </c>
      <c r="O228" s="17">
        <v>0.98599999999999999</v>
      </c>
      <c r="P228" s="16">
        <v>23538</v>
      </c>
      <c r="Q228" s="16">
        <f t="shared" si="0"/>
        <v>56665912.340929553</v>
      </c>
      <c r="R228" s="19">
        <v>0.44800000000000001</v>
      </c>
      <c r="S228" s="16" t="s">
        <v>2468</v>
      </c>
      <c r="T228" s="19">
        <v>0.91</v>
      </c>
      <c r="U228" s="18" t="e">
        <f t="shared" si="1"/>
        <v>#VALUE!</v>
      </c>
      <c r="V228" s="1" t="str">
        <f>IF(N228&gt;'Clustering (Gov City)'!$C$4,'Clustering (Gov City)'!$B$3,IF(N228&gt;'Clustering (Gov City)'!$H$4,'Clustering (Gov City)'!$G$3,IF(N228&gt;'Clustering (Gov City)'!$M$4,'Clustering (Gov City)'!$L$3,'Clustering (Gov City)'!$Q$3)))</f>
        <v>SUPER HIGH</v>
      </c>
      <c r="W228" s="1" t="str">
        <f>IF(Q228&gt;'Clustering (Gov City)'!$C$24,'Clustering (Gov City)'!$B$23,IF(Q228&gt;'Clustering (Gov City)'!$H$24,'Clustering (Gov City)'!$G$23,IF(Q228&gt;'Clustering (Gov City)'!$M$24,'Clustering (Gov City)'!$L$23,'Clustering (Gov City)'!$Q$23)))</f>
        <v>HIGH</v>
      </c>
      <c r="X228" s="20">
        <v>0.90449999999999997</v>
      </c>
      <c r="Y228" s="1" t="s">
        <v>172</v>
      </c>
      <c r="Z228" s="1">
        <v>897</v>
      </c>
      <c r="AA228" s="16">
        <v>1583</v>
      </c>
      <c r="AB228" s="16">
        <v>351951</v>
      </c>
      <c r="AC228" s="16">
        <v>321330</v>
      </c>
      <c r="AD228" s="16">
        <v>346134</v>
      </c>
      <c r="AE228" s="16">
        <v>26316</v>
      </c>
      <c r="AF228" s="16">
        <v>41213</v>
      </c>
      <c r="AG228" s="1">
        <v>479</v>
      </c>
      <c r="AH228" s="16">
        <v>1182</v>
      </c>
      <c r="AI228" s="1">
        <v>26</v>
      </c>
      <c r="AJ228" s="1">
        <v>32</v>
      </c>
      <c r="AK228" s="16">
        <v>202642</v>
      </c>
      <c r="AL228" s="16">
        <v>212740</v>
      </c>
      <c r="AM228" s="16">
        <v>189827</v>
      </c>
      <c r="AN228" s="16">
        <v>193823</v>
      </c>
      <c r="AO228" s="16">
        <v>8549</v>
      </c>
      <c r="AP228" s="16">
        <v>23183</v>
      </c>
      <c r="AQ228" s="16">
        <v>23929</v>
      </c>
      <c r="AR228" s="16">
        <v>29279</v>
      </c>
      <c r="AS228" s="16">
        <v>31266</v>
      </c>
      <c r="AT228" s="16">
        <v>32219</v>
      </c>
      <c r="AU228" s="16">
        <v>31291</v>
      </c>
      <c r="AV228" s="16">
        <v>30333</v>
      </c>
      <c r="AW228" s="16">
        <v>28416</v>
      </c>
      <c r="AX228" s="16">
        <v>32292</v>
      </c>
      <c r="AY228" s="16">
        <v>32133</v>
      </c>
      <c r="AZ228" s="16">
        <v>30300</v>
      </c>
      <c r="BA228" s="16">
        <v>29228</v>
      </c>
      <c r="BB228" s="16">
        <v>26838</v>
      </c>
      <c r="BC228" s="16">
        <v>22003</v>
      </c>
      <c r="BD228" s="16">
        <v>15980</v>
      </c>
      <c r="BE228" s="16">
        <v>8649</v>
      </c>
      <c r="BF228" s="16">
        <v>11226</v>
      </c>
      <c r="BG228" s="16">
        <v>5368</v>
      </c>
      <c r="BH228" s="16">
        <v>399227</v>
      </c>
      <c r="BI228" s="21">
        <v>1</v>
      </c>
      <c r="BJ228" s="21">
        <v>1</v>
      </c>
      <c r="BK228" s="21">
        <v>1</v>
      </c>
      <c r="BL228" s="21">
        <v>1</v>
      </c>
      <c r="BM228" s="21">
        <v>0</v>
      </c>
      <c r="BN228" s="16">
        <v>10607</v>
      </c>
      <c r="BO228" s="16">
        <v>5428</v>
      </c>
      <c r="BP228" s="16">
        <v>35360</v>
      </c>
      <c r="BQ228" s="16">
        <v>19054</v>
      </c>
      <c r="BR228" s="16">
        <v>19361</v>
      </c>
      <c r="BS228" s="16">
        <v>32213</v>
      </c>
      <c r="BT228" s="16">
        <v>64253</v>
      </c>
      <c r="BU228" s="16">
        <v>42386</v>
      </c>
      <c r="BV228" s="16">
        <v>40002</v>
      </c>
      <c r="BW228" s="16">
        <v>51547</v>
      </c>
      <c r="BX228" s="16">
        <v>123077</v>
      </c>
      <c r="BY228" s="16">
        <v>3084</v>
      </c>
      <c r="BZ228" s="16">
        <v>19752</v>
      </c>
      <c r="CA228" s="16">
        <v>63242</v>
      </c>
      <c r="CB228" s="16">
        <v>7189</v>
      </c>
      <c r="CC228" s="1">
        <v>850</v>
      </c>
      <c r="CD228" s="16">
        <v>60464</v>
      </c>
      <c r="CE228" s="16">
        <v>78763</v>
      </c>
      <c r="CF228" s="16">
        <v>22403</v>
      </c>
      <c r="CG228" s="16">
        <v>120169</v>
      </c>
      <c r="CH228" s="1">
        <v>694</v>
      </c>
      <c r="CI228" s="1">
        <v>68</v>
      </c>
      <c r="CJ228" s="1">
        <v>847</v>
      </c>
      <c r="CK228" s="1">
        <v>107</v>
      </c>
      <c r="CL228" s="1">
        <v>475</v>
      </c>
      <c r="CM228" s="1">
        <v>127</v>
      </c>
      <c r="CN228" s="1">
        <v>827</v>
      </c>
      <c r="CO228" s="1">
        <v>453</v>
      </c>
      <c r="CP228" s="16">
        <v>129985</v>
      </c>
      <c r="CQ228" s="16">
        <v>79946</v>
      </c>
      <c r="CR228" s="16">
        <v>15172</v>
      </c>
      <c r="CS228" s="16">
        <v>5235</v>
      </c>
      <c r="CT228" s="16">
        <v>160287</v>
      </c>
      <c r="CU228" s="1">
        <v>590</v>
      </c>
      <c r="CV228" s="1">
        <v>10</v>
      </c>
      <c r="CW228" s="1">
        <v>415</v>
      </c>
      <c r="CX228" s="16">
        <v>85448</v>
      </c>
      <c r="CY228" s="16">
        <v>1980</v>
      </c>
      <c r="CZ228" s="16">
        <v>8710</v>
      </c>
      <c r="DA228" s="16">
        <v>57589</v>
      </c>
      <c r="DB228" s="18">
        <v>7.27</v>
      </c>
      <c r="DC228" s="1" t="s">
        <v>134</v>
      </c>
    </row>
    <row r="229" spans="1:107" ht="12.75" x14ac:dyDescent="0.2">
      <c r="A229" s="1" t="s">
        <v>617</v>
      </c>
      <c r="B229" s="1" t="s">
        <v>618</v>
      </c>
      <c r="C229" s="1" t="s">
        <v>617</v>
      </c>
      <c r="D229" s="1" t="s">
        <v>619</v>
      </c>
      <c r="E229" s="1" t="s">
        <v>620</v>
      </c>
      <c r="F229" s="1" t="s">
        <v>619</v>
      </c>
      <c r="G229" s="1">
        <v>12</v>
      </c>
      <c r="H229" s="1">
        <v>166</v>
      </c>
      <c r="I229" s="1">
        <v>5</v>
      </c>
      <c r="J229" s="16">
        <v>597580</v>
      </c>
      <c r="K229" s="17">
        <v>0.73199999999999998</v>
      </c>
      <c r="L229" s="16">
        <v>211111</v>
      </c>
      <c r="M229" s="18">
        <v>1389.92</v>
      </c>
      <c r="N229" s="1">
        <v>430</v>
      </c>
      <c r="O229" s="17">
        <v>0.64200000000000002</v>
      </c>
      <c r="P229" s="16">
        <v>9489</v>
      </c>
      <c r="Q229" s="16">
        <f t="shared" si="0"/>
        <v>15879045.483449914</v>
      </c>
      <c r="R229" s="19">
        <v>0.35</v>
      </c>
      <c r="S229" s="16" t="s">
        <v>2468</v>
      </c>
      <c r="T229" s="19">
        <v>0.29599999999999999</v>
      </c>
      <c r="U229" s="18" t="e">
        <f t="shared" si="1"/>
        <v>#VALUE!</v>
      </c>
      <c r="V229" s="1" t="str">
        <f>IF(N229&gt;'Clustering (Gov City)'!$C$4,'Clustering (Gov City)'!$B$3,IF(N229&gt;'Clustering (Gov City)'!$H$4,'Clustering (Gov City)'!$G$3,IF(N229&gt;'Clustering (Gov City)'!$M$4,'Clustering (Gov City)'!$L$3,'Clustering (Gov City)'!$Q$3)))</f>
        <v>LOW</v>
      </c>
      <c r="W229" s="1" t="str">
        <f>IF(Q229&gt;'Clustering (Gov City)'!$C$24,'Clustering (Gov City)'!$B$23,IF(Q229&gt;'Clustering (Gov City)'!$H$24,'Clustering (Gov City)'!$G$23,IF(Q229&gt;'Clustering (Gov City)'!$M$24,'Clustering (Gov City)'!$L$23,'Clustering (Gov City)'!$Q$23)))</f>
        <v>SUPER LOW</v>
      </c>
      <c r="X229" s="20">
        <v>0.50880000000000003</v>
      </c>
      <c r="Y229" s="1" t="s">
        <v>151</v>
      </c>
      <c r="Z229" s="1">
        <v>877</v>
      </c>
      <c r="AA229" s="16">
        <v>1481</v>
      </c>
      <c r="AB229" s="16">
        <v>568183</v>
      </c>
      <c r="AC229" s="16">
        <v>481257</v>
      </c>
      <c r="AD229" s="16">
        <v>596624</v>
      </c>
      <c r="AE229" s="1">
        <v>658</v>
      </c>
      <c r="AF229" s="1">
        <v>276</v>
      </c>
      <c r="AG229" s="1">
        <v>6</v>
      </c>
      <c r="AH229" s="1">
        <v>3</v>
      </c>
      <c r="AI229" s="1">
        <v>9</v>
      </c>
      <c r="AJ229" s="1">
        <v>4</v>
      </c>
      <c r="AK229" s="16">
        <v>299789</v>
      </c>
      <c r="AL229" s="16">
        <v>297791</v>
      </c>
      <c r="AM229" s="16">
        <v>207676</v>
      </c>
      <c r="AN229" s="16">
        <v>343338</v>
      </c>
      <c r="AO229" s="16">
        <v>10743</v>
      </c>
      <c r="AP229" s="16">
        <v>35823</v>
      </c>
      <c r="AQ229" s="16">
        <v>30619</v>
      </c>
      <c r="AR229" s="16">
        <v>35294</v>
      </c>
      <c r="AS229" s="16">
        <v>39624</v>
      </c>
      <c r="AT229" s="16">
        <v>38956</v>
      </c>
      <c r="AU229" s="16">
        <v>43131</v>
      </c>
      <c r="AV229" s="16">
        <v>41831</v>
      </c>
      <c r="AW229" s="16">
        <v>40556</v>
      </c>
      <c r="AX229" s="16">
        <v>44749</v>
      </c>
      <c r="AY229" s="16">
        <v>38458</v>
      </c>
      <c r="AZ229" s="16">
        <v>42693</v>
      </c>
      <c r="BA229" s="16">
        <v>45417</v>
      </c>
      <c r="BB229" s="16">
        <v>41878</v>
      </c>
      <c r="BC229" s="16">
        <v>36785</v>
      </c>
      <c r="BD229" s="16">
        <v>27229</v>
      </c>
      <c r="BE229" s="16">
        <v>19541</v>
      </c>
      <c r="BF229" s="16">
        <v>30819</v>
      </c>
      <c r="BG229" s="16">
        <v>6534</v>
      </c>
      <c r="BH229" s="16">
        <v>576408</v>
      </c>
      <c r="BI229" s="21">
        <v>1</v>
      </c>
      <c r="BJ229" s="21">
        <v>1</v>
      </c>
      <c r="BK229" s="21">
        <v>1</v>
      </c>
      <c r="BL229" s="21">
        <v>1</v>
      </c>
      <c r="BM229" s="21">
        <v>0</v>
      </c>
      <c r="BN229" s="16">
        <v>12859</v>
      </c>
      <c r="BO229" s="16">
        <v>6662</v>
      </c>
      <c r="BP229" s="16">
        <v>43821</v>
      </c>
      <c r="BQ229" s="16">
        <v>23662</v>
      </c>
      <c r="BR229" s="16">
        <v>22441</v>
      </c>
      <c r="BS229" s="16">
        <v>42091</v>
      </c>
      <c r="BT229" s="16">
        <v>92614</v>
      </c>
      <c r="BU229" s="16">
        <v>44713</v>
      </c>
      <c r="BV229" s="16">
        <v>219310</v>
      </c>
      <c r="BW229" s="16">
        <v>120986</v>
      </c>
      <c r="BX229" s="16">
        <v>93620</v>
      </c>
      <c r="BY229" s="16">
        <v>2500</v>
      </c>
      <c r="BZ229" s="16">
        <v>2783</v>
      </c>
      <c r="CA229" s="16">
        <v>20177</v>
      </c>
      <c r="CB229" s="1">
        <v>849</v>
      </c>
      <c r="CC229" s="1">
        <v>28</v>
      </c>
      <c r="CD229" s="16">
        <v>5434</v>
      </c>
      <c r="CE229" s="16">
        <v>7386</v>
      </c>
      <c r="CF229" s="16">
        <v>2879</v>
      </c>
      <c r="CG229" s="16">
        <v>13955</v>
      </c>
      <c r="CH229" s="1">
        <v>148</v>
      </c>
      <c r="CI229" s="1">
        <v>5</v>
      </c>
      <c r="CJ229" s="1">
        <v>164</v>
      </c>
      <c r="CK229" s="1">
        <v>16</v>
      </c>
      <c r="CL229" s="1">
        <v>61</v>
      </c>
      <c r="CM229" s="1">
        <v>11</v>
      </c>
      <c r="CN229" s="1">
        <v>152</v>
      </c>
      <c r="CO229" s="1">
        <v>200</v>
      </c>
      <c r="CP229" s="16">
        <v>567169</v>
      </c>
      <c r="CQ229" s="16">
        <v>85098</v>
      </c>
      <c r="CR229" s="16">
        <v>11432</v>
      </c>
      <c r="CS229" s="16">
        <v>2400</v>
      </c>
      <c r="CT229" s="16">
        <v>180064</v>
      </c>
      <c r="CU229" s="16">
        <v>191065</v>
      </c>
      <c r="CV229" s="16">
        <v>1357</v>
      </c>
      <c r="CW229" s="1">
        <v>27</v>
      </c>
      <c r="CX229" s="16">
        <v>87071</v>
      </c>
      <c r="CY229" s="1">
        <v>379</v>
      </c>
      <c r="CZ229" s="16">
        <v>4187</v>
      </c>
      <c r="DA229" s="16">
        <v>34500</v>
      </c>
      <c r="DB229" s="18">
        <v>14.54</v>
      </c>
      <c r="DC229" s="1" t="s">
        <v>134</v>
      </c>
    </row>
    <row r="230" spans="1:107" ht="12.75" x14ac:dyDescent="0.2">
      <c r="A230" s="1" t="s">
        <v>617</v>
      </c>
      <c r="B230" s="1" t="s">
        <v>618</v>
      </c>
      <c r="C230" s="1" t="s">
        <v>617</v>
      </c>
      <c r="D230" s="1" t="s">
        <v>621</v>
      </c>
      <c r="E230" s="1" t="s">
        <v>622</v>
      </c>
      <c r="F230" s="1" t="s">
        <v>621</v>
      </c>
      <c r="G230" s="1">
        <v>21</v>
      </c>
      <c r="H230" s="1">
        <v>281</v>
      </c>
      <c r="I230" s="1">
        <v>26</v>
      </c>
      <c r="J230" s="16">
        <v>968681</v>
      </c>
      <c r="K230" s="17">
        <v>0.83</v>
      </c>
      <c r="L230" s="16">
        <v>351343</v>
      </c>
      <c r="M230" s="18">
        <v>1305.7</v>
      </c>
      <c r="N230" s="1">
        <v>742</v>
      </c>
      <c r="O230" s="17">
        <v>0.72199999999999998</v>
      </c>
      <c r="P230" s="16">
        <v>12306</v>
      </c>
      <c r="Q230" s="16">
        <f t="shared" si="0"/>
        <v>12703872.585505445</v>
      </c>
      <c r="R230" s="19">
        <v>0.48</v>
      </c>
      <c r="S230" s="16" t="s">
        <v>2468</v>
      </c>
      <c r="T230" s="19">
        <v>0.438</v>
      </c>
      <c r="U230" s="18" t="e">
        <f t="shared" si="1"/>
        <v>#VALUE!</v>
      </c>
      <c r="V230" s="16" t="str">
        <f>IF(N230&gt;'Clustering (Gov City)'!$C$4,'Clustering (Gov City)'!$B$3,IF(N230&gt;'Clustering (Gov City)'!$H$4,'Clustering (Gov City)'!$G$3,IF(N230&gt;'Clustering (Gov City)'!$M$4,'Clustering (Gov City)'!$L$3,'Clustering (Gov City)'!$Q$3)))</f>
        <v>LOW</v>
      </c>
      <c r="W230" s="16" t="str">
        <f>IF(Q230&gt;'Clustering (Gov City)'!$C$24,'Clustering (Gov City)'!$B$23,IF(Q230&gt;'Clustering (Gov City)'!$H$24,'Clustering (Gov City)'!$G$23,IF(Q230&gt;'Clustering (Gov City)'!$M$24,'Clustering (Gov City)'!$L$23,'Clustering (Gov City)'!$Q$23)))</f>
        <v>SUPER LOW</v>
      </c>
      <c r="X230" s="20">
        <v>0.62119999999999997</v>
      </c>
      <c r="Y230" s="16" t="s">
        <v>151</v>
      </c>
      <c r="Z230" s="16">
        <v>2369</v>
      </c>
      <c r="AA230" s="16">
        <v>3917</v>
      </c>
      <c r="AB230" s="16">
        <v>759072</v>
      </c>
      <c r="AC230" s="16">
        <v>776346</v>
      </c>
      <c r="AD230" s="16">
        <v>962751</v>
      </c>
      <c r="AE230" s="16">
        <v>2939</v>
      </c>
      <c r="AF230" s="16">
        <v>2583</v>
      </c>
      <c r="AG230" s="1">
        <v>60</v>
      </c>
      <c r="AH230" s="1">
        <v>304</v>
      </c>
      <c r="AI230" s="1">
        <v>0</v>
      </c>
      <c r="AJ230" s="1">
        <v>44</v>
      </c>
      <c r="AK230" s="16">
        <v>483130</v>
      </c>
      <c r="AL230" s="16">
        <v>485551</v>
      </c>
      <c r="AM230" s="16">
        <v>354172</v>
      </c>
      <c r="AN230" s="16">
        <v>531401</v>
      </c>
      <c r="AO230" s="16">
        <v>16399</v>
      </c>
      <c r="AP230" s="16">
        <v>66709</v>
      </c>
      <c r="AQ230" s="16">
        <v>49945</v>
      </c>
      <c r="AR230" s="16">
        <v>60697</v>
      </c>
      <c r="AS230" s="16">
        <v>63599</v>
      </c>
      <c r="AT230" s="16">
        <v>62471</v>
      </c>
      <c r="AU230" s="16">
        <v>66013</v>
      </c>
      <c r="AV230" s="16">
        <v>64908</v>
      </c>
      <c r="AW230" s="16">
        <v>65049</v>
      </c>
      <c r="AX230" s="16">
        <v>78065</v>
      </c>
      <c r="AY230" s="16">
        <v>70162</v>
      </c>
      <c r="AZ230" s="16">
        <v>73337</v>
      </c>
      <c r="BA230" s="16">
        <v>71250</v>
      </c>
      <c r="BB230" s="16">
        <v>64672</v>
      </c>
      <c r="BC230" s="16">
        <v>57099</v>
      </c>
      <c r="BD230" s="16">
        <v>41356</v>
      </c>
      <c r="BE230" s="16">
        <v>33058</v>
      </c>
      <c r="BF230" s="16">
        <v>47000</v>
      </c>
      <c r="BG230" s="16">
        <v>10597</v>
      </c>
      <c r="BH230" s="16">
        <v>934852</v>
      </c>
      <c r="BI230" s="21">
        <v>1</v>
      </c>
      <c r="BJ230" s="21">
        <v>1</v>
      </c>
      <c r="BK230" s="21">
        <v>1</v>
      </c>
      <c r="BL230" s="21">
        <v>1</v>
      </c>
      <c r="BM230" s="21">
        <v>0</v>
      </c>
      <c r="BN230" s="16">
        <v>21395</v>
      </c>
      <c r="BO230" s="16">
        <v>11337</v>
      </c>
      <c r="BP230" s="16">
        <v>73933</v>
      </c>
      <c r="BQ230" s="16">
        <v>37967</v>
      </c>
      <c r="BR230" s="16">
        <v>36971</v>
      </c>
      <c r="BS230" s="16">
        <v>65639</v>
      </c>
      <c r="BT230" s="16">
        <v>182721</v>
      </c>
      <c r="BU230" s="16">
        <v>93584</v>
      </c>
      <c r="BV230" s="16">
        <v>274361</v>
      </c>
      <c r="BW230" s="16">
        <v>197591</v>
      </c>
      <c r="BX230" s="16">
        <v>174625</v>
      </c>
      <c r="BY230" s="16">
        <v>1190</v>
      </c>
      <c r="BZ230" s="16">
        <v>7819</v>
      </c>
      <c r="CA230" s="16">
        <v>34818</v>
      </c>
      <c r="CB230" s="16">
        <v>1907</v>
      </c>
      <c r="CC230" s="1">
        <v>65</v>
      </c>
      <c r="CD230" s="16">
        <v>10716</v>
      </c>
      <c r="CE230" s="16">
        <v>13842</v>
      </c>
      <c r="CF230" s="16">
        <v>4699</v>
      </c>
      <c r="CG230" s="16">
        <v>27316</v>
      </c>
      <c r="CH230" s="1">
        <v>730</v>
      </c>
      <c r="CI230" s="1">
        <v>31</v>
      </c>
      <c r="CJ230" s="1">
        <v>964</v>
      </c>
      <c r="CK230" s="1">
        <v>31</v>
      </c>
      <c r="CL230" s="1">
        <v>238</v>
      </c>
      <c r="CM230" s="1">
        <v>26</v>
      </c>
      <c r="CN230" s="16">
        <v>1091</v>
      </c>
      <c r="CO230" s="1">
        <v>632</v>
      </c>
      <c r="CP230" s="16">
        <v>908365</v>
      </c>
      <c r="CQ230" s="16">
        <v>148803</v>
      </c>
      <c r="CR230" s="16">
        <v>13824</v>
      </c>
      <c r="CS230" s="16">
        <v>8974</v>
      </c>
      <c r="CT230" s="16">
        <v>332563</v>
      </c>
      <c r="CU230" s="16">
        <v>235229</v>
      </c>
      <c r="CV230" s="1">
        <v>56</v>
      </c>
      <c r="CW230" s="1">
        <v>52</v>
      </c>
      <c r="CX230" s="16">
        <v>147338</v>
      </c>
      <c r="CY230" s="16">
        <v>1344</v>
      </c>
      <c r="CZ230" s="16">
        <v>5507</v>
      </c>
      <c r="DA230" s="16">
        <v>74991</v>
      </c>
      <c r="DB230" s="18">
        <v>9.9499999999999993</v>
      </c>
      <c r="DC230" s="1" t="s">
        <v>134</v>
      </c>
    </row>
    <row r="231" spans="1:107" ht="12.75" x14ac:dyDescent="0.2">
      <c r="A231" s="1" t="s">
        <v>617</v>
      </c>
      <c r="B231" s="1" t="s">
        <v>618</v>
      </c>
      <c r="C231" s="1" t="s">
        <v>617</v>
      </c>
      <c r="D231" s="1" t="s">
        <v>623</v>
      </c>
      <c r="E231" s="1" t="s">
        <v>624</v>
      </c>
      <c r="F231" s="1" t="s">
        <v>623</v>
      </c>
      <c r="G231" s="1">
        <v>14</v>
      </c>
      <c r="H231" s="1">
        <v>152</v>
      </c>
      <c r="I231" s="1">
        <v>5</v>
      </c>
      <c r="J231" s="16">
        <v>746734</v>
      </c>
      <c r="K231" s="17">
        <v>0.78</v>
      </c>
      <c r="L231" s="16">
        <v>271634</v>
      </c>
      <c r="M231" s="18">
        <v>1147.22</v>
      </c>
      <c r="N231" s="1">
        <v>651</v>
      </c>
      <c r="O231" s="17">
        <v>0.68799999999999994</v>
      </c>
      <c r="P231" s="16">
        <v>11027</v>
      </c>
      <c r="Q231" s="16">
        <f t="shared" si="0"/>
        <v>14766971.906997671</v>
      </c>
      <c r="R231" s="19">
        <v>0.376</v>
      </c>
      <c r="S231" s="16" t="s">
        <v>2468</v>
      </c>
      <c r="T231" s="19">
        <v>0.43</v>
      </c>
      <c r="U231" s="18" t="e">
        <f t="shared" si="1"/>
        <v>#VALUE!</v>
      </c>
      <c r="V231" s="1" t="str">
        <f>IF(N231&gt;'Clustering (Gov City)'!$C$4,'Clustering (Gov City)'!$B$3,IF(N231&gt;'Clustering (Gov City)'!$H$4,'Clustering (Gov City)'!$G$3,IF(N231&gt;'Clustering (Gov City)'!$M$4,'Clustering (Gov City)'!$L$3,'Clustering (Gov City)'!$Q$3)))</f>
        <v>LOW</v>
      </c>
      <c r="W231" s="1" t="str">
        <f>IF(Q231&gt;'Clustering (Gov City)'!$C$24,'Clustering (Gov City)'!$B$23,IF(Q231&gt;'Clustering (Gov City)'!$H$24,'Clustering (Gov City)'!$G$23,IF(Q231&gt;'Clustering (Gov City)'!$M$24,'Clustering (Gov City)'!$L$23,'Clustering (Gov City)'!$Q$23)))</f>
        <v>SUPER LOW</v>
      </c>
      <c r="X231" s="20">
        <v>0.59489999999999998</v>
      </c>
      <c r="Y231" s="1" t="s">
        <v>151</v>
      </c>
      <c r="Z231" s="1">
        <v>860</v>
      </c>
      <c r="AA231" s="16">
        <v>2218</v>
      </c>
      <c r="AB231" s="16">
        <v>568033</v>
      </c>
      <c r="AC231" s="16">
        <v>594040</v>
      </c>
      <c r="AD231" s="16">
        <v>744687</v>
      </c>
      <c r="AE231" s="16">
        <v>1514</v>
      </c>
      <c r="AF231" s="1">
        <v>454</v>
      </c>
      <c r="AG231" s="1">
        <v>32</v>
      </c>
      <c r="AH231" s="1">
        <v>41</v>
      </c>
      <c r="AI231" s="1">
        <v>2</v>
      </c>
      <c r="AJ231" s="1">
        <v>4</v>
      </c>
      <c r="AK231" s="16">
        <v>375755</v>
      </c>
      <c r="AL231" s="16">
        <v>370979</v>
      </c>
      <c r="AM231" s="16">
        <v>266155</v>
      </c>
      <c r="AN231" s="16">
        <v>424736</v>
      </c>
      <c r="AO231" s="16">
        <v>14739</v>
      </c>
      <c r="AP231" s="16">
        <v>41104</v>
      </c>
      <c r="AQ231" s="16">
        <v>39071</v>
      </c>
      <c r="AR231" s="16">
        <v>49252</v>
      </c>
      <c r="AS231" s="16">
        <v>49860</v>
      </c>
      <c r="AT231" s="16">
        <v>50469</v>
      </c>
      <c r="AU231" s="16">
        <v>53383</v>
      </c>
      <c r="AV231" s="16">
        <v>53357</v>
      </c>
      <c r="AW231" s="16">
        <v>50424</v>
      </c>
      <c r="AX231" s="16">
        <v>59100</v>
      </c>
      <c r="AY231" s="16">
        <v>54361</v>
      </c>
      <c r="AZ231" s="16">
        <v>55694</v>
      </c>
      <c r="BA231" s="16">
        <v>55847</v>
      </c>
      <c r="BB231" s="16">
        <v>51204</v>
      </c>
      <c r="BC231" s="16">
        <v>42657</v>
      </c>
      <c r="BD231" s="16">
        <v>30421</v>
      </c>
      <c r="BE231" s="16">
        <v>21335</v>
      </c>
      <c r="BF231" s="16">
        <v>30299</v>
      </c>
      <c r="BG231" s="16">
        <v>8390</v>
      </c>
      <c r="BH231" s="16">
        <v>720280</v>
      </c>
      <c r="BI231" s="21">
        <v>1</v>
      </c>
      <c r="BJ231" s="21">
        <v>1</v>
      </c>
      <c r="BK231" s="21">
        <v>1</v>
      </c>
      <c r="BL231" s="21">
        <v>1</v>
      </c>
      <c r="BM231" s="21">
        <v>0</v>
      </c>
      <c r="BN231" s="16">
        <v>16971</v>
      </c>
      <c r="BO231" s="16">
        <v>9100</v>
      </c>
      <c r="BP231" s="16">
        <v>59321</v>
      </c>
      <c r="BQ231" s="16">
        <v>29907</v>
      </c>
      <c r="BR231" s="16">
        <v>29275</v>
      </c>
      <c r="BS231" s="16">
        <v>53030</v>
      </c>
      <c r="BT231" s="16">
        <v>120593</v>
      </c>
      <c r="BU231" s="16">
        <v>91325</v>
      </c>
      <c r="BV231" s="16">
        <v>255816</v>
      </c>
      <c r="BW231" s="16">
        <v>142803</v>
      </c>
      <c r="BX231" s="16">
        <v>105757</v>
      </c>
      <c r="BY231" s="16">
        <v>2749</v>
      </c>
      <c r="BZ231" s="16">
        <v>4118</v>
      </c>
      <c r="CA231" s="16">
        <v>22595</v>
      </c>
      <c r="CB231" s="1">
        <v>952</v>
      </c>
      <c r="CC231" s="1">
        <v>26</v>
      </c>
      <c r="CD231" s="16">
        <v>5901</v>
      </c>
      <c r="CE231" s="16">
        <v>7038</v>
      </c>
      <c r="CF231" s="16">
        <v>3220</v>
      </c>
      <c r="CG231" s="16">
        <v>12782</v>
      </c>
      <c r="CH231" s="1">
        <v>162</v>
      </c>
      <c r="CI231" s="1">
        <v>8</v>
      </c>
      <c r="CJ231" s="1">
        <v>284</v>
      </c>
      <c r="CK231" s="1">
        <v>12</v>
      </c>
      <c r="CL231" s="1">
        <v>69</v>
      </c>
      <c r="CM231" s="1">
        <v>5</v>
      </c>
      <c r="CN231" s="1">
        <v>205</v>
      </c>
      <c r="CO231" s="1">
        <v>66</v>
      </c>
      <c r="CP231" s="16">
        <v>716982</v>
      </c>
      <c r="CQ231" s="16">
        <v>117688</v>
      </c>
      <c r="CR231" s="16">
        <v>13109</v>
      </c>
      <c r="CS231" s="16">
        <v>2341</v>
      </c>
      <c r="CT231" s="16">
        <v>176969</v>
      </c>
      <c r="CU231" s="16">
        <v>179228</v>
      </c>
      <c r="CV231" s="16">
        <v>4880</v>
      </c>
      <c r="CW231" s="1">
        <v>51</v>
      </c>
      <c r="CX231" s="16">
        <v>118856</v>
      </c>
      <c r="CY231" s="1">
        <v>728</v>
      </c>
      <c r="CZ231" s="16">
        <v>5345</v>
      </c>
      <c r="DA231" s="16">
        <v>127539</v>
      </c>
      <c r="DB231" s="18">
        <v>11.62</v>
      </c>
      <c r="DC231" s="1" t="s">
        <v>134</v>
      </c>
    </row>
    <row r="232" spans="1:107" ht="12.75" x14ac:dyDescent="0.2">
      <c r="A232" s="1" t="s">
        <v>617</v>
      </c>
      <c r="B232" s="1" t="s">
        <v>618</v>
      </c>
      <c r="C232" s="1" t="s">
        <v>617</v>
      </c>
      <c r="D232" s="1" t="s">
        <v>625</v>
      </c>
      <c r="E232" s="1" t="s">
        <v>626</v>
      </c>
      <c r="F232" s="1" t="s">
        <v>625</v>
      </c>
      <c r="G232" s="1">
        <v>19</v>
      </c>
      <c r="H232" s="1">
        <v>257</v>
      </c>
      <c r="I232" s="1">
        <v>14</v>
      </c>
      <c r="J232" s="16">
        <v>1126679</v>
      </c>
      <c r="K232" s="17">
        <v>0.87</v>
      </c>
      <c r="L232" s="16">
        <v>392685</v>
      </c>
      <c r="M232" s="18">
        <v>1055.6500000000001</v>
      </c>
      <c r="N232" s="16">
        <v>1067</v>
      </c>
      <c r="O232" s="17">
        <v>0.78400000000000003</v>
      </c>
      <c r="P232" s="16">
        <v>23446</v>
      </c>
      <c r="Q232" s="16">
        <f t="shared" si="0"/>
        <v>20809831.371668417</v>
      </c>
      <c r="R232" s="19">
        <v>0.53800000000000003</v>
      </c>
      <c r="S232" s="16" t="s">
        <v>2468</v>
      </c>
      <c r="T232" s="19">
        <v>0.61199999999999999</v>
      </c>
      <c r="U232" s="18" t="e">
        <f t="shared" si="1"/>
        <v>#VALUE!</v>
      </c>
      <c r="V232" s="16" t="str">
        <f>IF(N232&gt;'Clustering (Gov City)'!$C$4,'Clustering (Gov City)'!$B$3,IF(N232&gt;'Clustering (Gov City)'!$H$4,'Clustering (Gov City)'!$G$3,IF(N232&gt;'Clustering (Gov City)'!$M$4,'Clustering (Gov City)'!$L$3,'Clustering (Gov City)'!$Q$3)))</f>
        <v>LOW</v>
      </c>
      <c r="W232" s="16" t="str">
        <f>IF(Q232&gt;'Clustering (Gov City)'!$C$24,'Clustering (Gov City)'!$B$23,IF(Q232&gt;'Clustering (Gov City)'!$H$24,'Clustering (Gov City)'!$G$23,IF(Q232&gt;'Clustering (Gov City)'!$M$24,'Clustering (Gov City)'!$L$23,'Clustering (Gov City)'!$Q$23)))</f>
        <v>SUPER LOW</v>
      </c>
      <c r="X232" s="20">
        <v>0.72809999999999997</v>
      </c>
      <c r="Y232" s="16" t="s">
        <v>201</v>
      </c>
      <c r="Z232" s="16">
        <v>2331</v>
      </c>
      <c r="AA232" s="16">
        <v>1349</v>
      </c>
      <c r="AB232" s="16">
        <v>1041298</v>
      </c>
      <c r="AC232" s="16">
        <v>884122</v>
      </c>
      <c r="AD232" s="16">
        <v>1109811</v>
      </c>
      <c r="AE232" s="16">
        <v>12500</v>
      </c>
      <c r="AF232" s="16">
        <v>3197</v>
      </c>
      <c r="AG232" s="1">
        <v>132</v>
      </c>
      <c r="AH232" s="1">
        <v>893</v>
      </c>
      <c r="AI232" s="1">
        <v>17</v>
      </c>
      <c r="AJ232" s="1">
        <v>129</v>
      </c>
      <c r="AK232" s="16">
        <v>565882</v>
      </c>
      <c r="AL232" s="16">
        <v>560797</v>
      </c>
      <c r="AM232" s="16">
        <v>447196</v>
      </c>
      <c r="AN232" s="16">
        <v>591510</v>
      </c>
      <c r="AO232" s="16">
        <v>30942</v>
      </c>
      <c r="AP232" s="16">
        <v>57031</v>
      </c>
      <c r="AQ232" s="16">
        <v>59188</v>
      </c>
      <c r="AR232" s="16">
        <v>76268</v>
      </c>
      <c r="AS232" s="16">
        <v>82888</v>
      </c>
      <c r="AT232" s="16">
        <v>83624</v>
      </c>
      <c r="AU232" s="16">
        <v>82183</v>
      </c>
      <c r="AV232" s="16">
        <v>76086</v>
      </c>
      <c r="AW232" s="16">
        <v>72627</v>
      </c>
      <c r="AX232" s="16">
        <v>89657</v>
      </c>
      <c r="AY232" s="16">
        <v>89885</v>
      </c>
      <c r="AZ232" s="16">
        <v>89913</v>
      </c>
      <c r="BA232" s="16">
        <v>84041</v>
      </c>
      <c r="BB232" s="16">
        <v>72722</v>
      </c>
      <c r="BC232" s="16">
        <v>57632</v>
      </c>
      <c r="BD232" s="16">
        <v>42265</v>
      </c>
      <c r="BE232" s="16">
        <v>27263</v>
      </c>
      <c r="BF232" s="16">
        <v>40437</v>
      </c>
      <c r="BG232" s="16">
        <v>13302</v>
      </c>
      <c r="BH232" s="16">
        <v>1087143</v>
      </c>
      <c r="BI232" s="21">
        <v>1</v>
      </c>
      <c r="BJ232" s="21">
        <v>1</v>
      </c>
      <c r="BK232" s="21">
        <v>1</v>
      </c>
      <c r="BL232" s="21">
        <v>1</v>
      </c>
      <c r="BM232" s="21">
        <v>0</v>
      </c>
      <c r="BN232" s="16">
        <v>26758</v>
      </c>
      <c r="BO232" s="16">
        <v>13785</v>
      </c>
      <c r="BP232" s="16">
        <v>93457</v>
      </c>
      <c r="BQ232" s="16">
        <v>49714</v>
      </c>
      <c r="BR232" s="16">
        <v>48939</v>
      </c>
      <c r="BS232" s="16">
        <v>85681</v>
      </c>
      <c r="BT232" s="16">
        <v>210066</v>
      </c>
      <c r="BU232" s="16">
        <v>125181</v>
      </c>
      <c r="BV232" s="16">
        <v>329518</v>
      </c>
      <c r="BW232" s="16">
        <v>212835</v>
      </c>
      <c r="BX232" s="16">
        <v>196666</v>
      </c>
      <c r="BY232" s="16">
        <v>3932</v>
      </c>
      <c r="BZ232" s="16">
        <v>7409</v>
      </c>
      <c r="CA232" s="16">
        <v>38950</v>
      </c>
      <c r="CB232" s="16">
        <v>2057</v>
      </c>
      <c r="CC232" s="1">
        <v>65</v>
      </c>
      <c r="CD232" s="16">
        <v>8900</v>
      </c>
      <c r="CE232" s="16">
        <v>14666</v>
      </c>
      <c r="CF232" s="16">
        <v>5272</v>
      </c>
      <c r="CG232" s="16">
        <v>24952</v>
      </c>
      <c r="CH232" s="1">
        <v>105</v>
      </c>
      <c r="CI232" s="1">
        <v>9</v>
      </c>
      <c r="CJ232" s="1">
        <v>149</v>
      </c>
      <c r="CK232" s="1">
        <v>9</v>
      </c>
      <c r="CL232" s="1">
        <v>51</v>
      </c>
      <c r="CM232" s="1">
        <v>12</v>
      </c>
      <c r="CN232" s="1">
        <v>88</v>
      </c>
      <c r="CO232" s="1">
        <v>129</v>
      </c>
      <c r="CP232" s="16">
        <v>1072337</v>
      </c>
      <c r="CQ232" s="16">
        <v>210767</v>
      </c>
      <c r="CR232" s="16">
        <v>21355</v>
      </c>
      <c r="CS232" s="16">
        <v>3850</v>
      </c>
      <c r="CT232" s="16">
        <v>437467</v>
      </c>
      <c r="CU232" s="16">
        <v>161406</v>
      </c>
      <c r="CV232" s="16">
        <v>1903</v>
      </c>
      <c r="CW232" s="1">
        <v>91</v>
      </c>
      <c r="CX232" s="16">
        <v>186181</v>
      </c>
      <c r="CY232" s="16">
        <v>1400</v>
      </c>
      <c r="CZ232" s="16">
        <v>5369</v>
      </c>
      <c r="DA232" s="16">
        <v>96890</v>
      </c>
      <c r="DB232" s="18">
        <v>7.33</v>
      </c>
      <c r="DC232" s="1" t="s">
        <v>134</v>
      </c>
    </row>
    <row r="233" spans="1:107" ht="12.75" x14ac:dyDescent="0.2">
      <c r="A233" s="1" t="s">
        <v>617</v>
      </c>
      <c r="B233" s="1" t="s">
        <v>618</v>
      </c>
      <c r="C233" s="1" t="s">
        <v>617</v>
      </c>
      <c r="D233" s="1" t="s">
        <v>627</v>
      </c>
      <c r="E233" s="1" t="s">
        <v>628</v>
      </c>
      <c r="F233" s="1" t="s">
        <v>627</v>
      </c>
      <c r="G233" s="1">
        <v>22</v>
      </c>
      <c r="H233" s="1">
        <v>220</v>
      </c>
      <c r="I233" s="1">
        <v>28</v>
      </c>
      <c r="J233" s="16">
        <v>1228292</v>
      </c>
      <c r="K233" s="17">
        <v>0.89400000000000002</v>
      </c>
      <c r="L233" s="16">
        <v>445610</v>
      </c>
      <c r="M233" s="18">
        <v>1336.48</v>
      </c>
      <c r="N233" s="1">
        <v>919</v>
      </c>
      <c r="O233" s="17">
        <v>0.75</v>
      </c>
      <c r="P233" s="16">
        <v>21991</v>
      </c>
      <c r="Q233" s="16">
        <f t="shared" si="0"/>
        <v>17903723.218908861</v>
      </c>
      <c r="R233" s="19">
        <v>0.42399999999999999</v>
      </c>
      <c r="S233" s="16" t="s">
        <v>2468</v>
      </c>
      <c r="T233" s="19">
        <v>0.60599999999999998</v>
      </c>
      <c r="U233" s="18" t="e">
        <f t="shared" si="1"/>
        <v>#VALUE!</v>
      </c>
      <c r="V233" s="16" t="str">
        <f>IF(N233&gt;'Clustering (Gov City)'!$C$4,'Clustering (Gov City)'!$B$3,IF(N233&gt;'Clustering (Gov City)'!$H$4,'Clustering (Gov City)'!$G$3,IF(N233&gt;'Clustering (Gov City)'!$M$4,'Clustering (Gov City)'!$L$3,'Clustering (Gov City)'!$Q$3)))</f>
        <v>LOW</v>
      </c>
      <c r="W233" s="16" t="str">
        <f>IF(Q233&gt;'Clustering (Gov City)'!$C$24,'Clustering (Gov City)'!$B$23,IF(Q233&gt;'Clustering (Gov City)'!$H$24,'Clustering (Gov City)'!$G$23,IF(Q233&gt;'Clustering (Gov City)'!$M$24,'Clustering (Gov City)'!$L$23,'Clustering (Gov City)'!$Q$23)))</f>
        <v>SUPER LOW</v>
      </c>
      <c r="X233" s="20">
        <v>0.72119999999999995</v>
      </c>
      <c r="Y233" s="16" t="s">
        <v>201</v>
      </c>
      <c r="Z233" s="16">
        <v>4192</v>
      </c>
      <c r="AA233" s="16">
        <v>3341</v>
      </c>
      <c r="AB233" s="16">
        <v>806241</v>
      </c>
      <c r="AC233" s="16">
        <v>968068</v>
      </c>
      <c r="AD233" s="16">
        <v>1188118</v>
      </c>
      <c r="AE233" s="16">
        <v>16124</v>
      </c>
      <c r="AF233" s="16">
        <v>10433</v>
      </c>
      <c r="AG233" s="16">
        <v>11259</v>
      </c>
      <c r="AH233" s="16">
        <v>2279</v>
      </c>
      <c r="AI233" s="1">
        <v>14</v>
      </c>
      <c r="AJ233" s="1">
        <v>65</v>
      </c>
      <c r="AK233" s="16">
        <v>618827</v>
      </c>
      <c r="AL233" s="16">
        <v>609465</v>
      </c>
      <c r="AM233" s="16">
        <v>479891</v>
      </c>
      <c r="AN233" s="16">
        <v>655561</v>
      </c>
      <c r="AO233" s="16">
        <v>36852</v>
      </c>
      <c r="AP233" s="16">
        <v>55988</v>
      </c>
      <c r="AQ233" s="16">
        <v>63130</v>
      </c>
      <c r="AR233" s="16">
        <v>88834</v>
      </c>
      <c r="AS233" s="16">
        <v>86691</v>
      </c>
      <c r="AT233" s="16">
        <v>83857</v>
      </c>
      <c r="AU233" s="16">
        <v>90750</v>
      </c>
      <c r="AV233" s="16">
        <v>86705</v>
      </c>
      <c r="AW233" s="16">
        <v>82666</v>
      </c>
      <c r="AX233" s="16">
        <v>101437</v>
      </c>
      <c r="AY233" s="16">
        <v>92963</v>
      </c>
      <c r="AZ233" s="16">
        <v>94213</v>
      </c>
      <c r="BA233" s="16">
        <v>90520</v>
      </c>
      <c r="BB233" s="16">
        <v>81217</v>
      </c>
      <c r="BC233" s="16">
        <v>64998</v>
      </c>
      <c r="BD233" s="16">
        <v>46626</v>
      </c>
      <c r="BE233" s="16">
        <v>31543</v>
      </c>
      <c r="BF233" s="16">
        <v>42142</v>
      </c>
      <c r="BG233" s="16">
        <v>14694</v>
      </c>
      <c r="BH233" s="16">
        <v>1187921</v>
      </c>
      <c r="BI233" s="21">
        <v>1</v>
      </c>
      <c r="BJ233" s="21">
        <v>1</v>
      </c>
      <c r="BK233" s="21">
        <v>1</v>
      </c>
      <c r="BL233" s="21">
        <v>1</v>
      </c>
      <c r="BM233" s="21">
        <v>0</v>
      </c>
      <c r="BN233" s="16">
        <v>29916</v>
      </c>
      <c r="BO233" s="16">
        <v>16076</v>
      </c>
      <c r="BP233" s="16">
        <v>108363</v>
      </c>
      <c r="BQ233" s="16">
        <v>51588</v>
      </c>
      <c r="BR233" s="16">
        <v>43175</v>
      </c>
      <c r="BS233" s="16">
        <v>94621</v>
      </c>
      <c r="BT233" s="16">
        <v>247860</v>
      </c>
      <c r="BU233" s="16">
        <v>129549</v>
      </c>
      <c r="BV233" s="16">
        <v>349689</v>
      </c>
      <c r="BW233" s="16">
        <v>250716</v>
      </c>
      <c r="BX233" s="16">
        <v>202107</v>
      </c>
      <c r="BY233" s="16">
        <v>6272</v>
      </c>
      <c r="BZ233" s="16">
        <v>8391</v>
      </c>
      <c r="CA233" s="16">
        <v>32077</v>
      </c>
      <c r="CB233" s="16">
        <v>1550</v>
      </c>
      <c r="CC233" s="1">
        <v>81</v>
      </c>
      <c r="CD233" s="16">
        <v>12925</v>
      </c>
      <c r="CE233" s="16">
        <v>17984</v>
      </c>
      <c r="CF233" s="16">
        <v>6484</v>
      </c>
      <c r="CG233" s="16">
        <v>33968</v>
      </c>
      <c r="CH233" s="1">
        <v>483</v>
      </c>
      <c r="CI233" s="1">
        <v>14</v>
      </c>
      <c r="CJ233" s="1">
        <v>288</v>
      </c>
      <c r="CK233" s="1">
        <v>12</v>
      </c>
      <c r="CL233" s="1">
        <v>118</v>
      </c>
      <c r="CM233" s="1">
        <v>12</v>
      </c>
      <c r="CN233" s="1">
        <v>220</v>
      </c>
      <c r="CO233" s="1">
        <v>535</v>
      </c>
      <c r="CP233" s="16">
        <v>1155249</v>
      </c>
      <c r="CQ233" s="16">
        <v>265948</v>
      </c>
      <c r="CR233" s="16">
        <v>15091</v>
      </c>
      <c r="CS233" s="16">
        <v>8095</v>
      </c>
      <c r="CT233" s="16">
        <v>361833</v>
      </c>
      <c r="CU233" s="16">
        <v>243332</v>
      </c>
      <c r="CV233" s="1">
        <v>691</v>
      </c>
      <c r="CW233" s="1">
        <v>367</v>
      </c>
      <c r="CX233" s="16">
        <v>161392</v>
      </c>
      <c r="CY233" s="16">
        <v>1394</v>
      </c>
      <c r="CZ233" s="16">
        <v>4851</v>
      </c>
      <c r="DA233" s="16">
        <v>165298</v>
      </c>
      <c r="DB233" s="18">
        <v>9.33</v>
      </c>
      <c r="DC233" s="1" t="s">
        <v>134</v>
      </c>
    </row>
    <row r="234" spans="1:107" ht="12.75" x14ac:dyDescent="0.2">
      <c r="A234" s="1" t="s">
        <v>617</v>
      </c>
      <c r="B234" s="1" t="s">
        <v>618</v>
      </c>
      <c r="C234" s="1" t="s">
        <v>617</v>
      </c>
      <c r="D234" s="1" t="s">
        <v>629</v>
      </c>
      <c r="E234" s="1" t="s">
        <v>630</v>
      </c>
      <c r="F234" s="1" t="s">
        <v>629</v>
      </c>
      <c r="G234" s="1">
        <v>26</v>
      </c>
      <c r="H234" s="1">
        <v>343</v>
      </c>
      <c r="I234" s="1">
        <v>1</v>
      </c>
      <c r="J234" s="16">
        <v>1671821</v>
      </c>
      <c r="K234" s="17">
        <v>0.93799999999999994</v>
      </c>
      <c r="L234" s="16">
        <v>586695</v>
      </c>
      <c r="M234" s="18">
        <v>1386.05</v>
      </c>
      <c r="N234" s="16">
        <v>1206</v>
      </c>
      <c r="O234" s="17">
        <v>0.82199999999999995</v>
      </c>
      <c r="P234" s="16">
        <v>25212</v>
      </c>
      <c r="Q234" s="16">
        <f t="shared" si="0"/>
        <v>15080561.854409056</v>
      </c>
      <c r="R234" s="19">
        <v>0.58399999999999996</v>
      </c>
      <c r="S234" s="16" t="s">
        <v>2468</v>
      </c>
      <c r="T234" s="19">
        <v>0.65200000000000002</v>
      </c>
      <c r="U234" s="18" t="e">
        <f t="shared" si="1"/>
        <v>#VALUE!</v>
      </c>
      <c r="V234" s="16" t="str">
        <f>IF(N234&gt;'Clustering (Gov City)'!$C$4,'Clustering (Gov City)'!$B$3,IF(N234&gt;'Clustering (Gov City)'!$H$4,'Clustering (Gov City)'!$G$3,IF(N234&gt;'Clustering (Gov City)'!$M$4,'Clustering (Gov City)'!$L$3,'Clustering (Gov City)'!$Q$3)))</f>
        <v>HIGH</v>
      </c>
      <c r="W234" s="16" t="str">
        <f>IF(Q234&gt;'Clustering (Gov City)'!$C$24,'Clustering (Gov City)'!$B$23,IF(Q234&gt;'Clustering (Gov City)'!$H$24,'Clustering (Gov City)'!$G$23,IF(Q234&gt;'Clustering (Gov City)'!$M$24,'Clustering (Gov City)'!$L$23,'Clustering (Gov City)'!$Q$23)))</f>
        <v>SUPER LOW</v>
      </c>
      <c r="X234" s="20">
        <v>0.77449999999999997</v>
      </c>
      <c r="Y234" s="16" t="s">
        <v>201</v>
      </c>
      <c r="Z234" s="16">
        <v>3757</v>
      </c>
      <c r="AA234" s="16">
        <v>3663</v>
      </c>
      <c r="AB234" s="16">
        <v>1529850</v>
      </c>
      <c r="AC234" s="16">
        <v>1287266</v>
      </c>
      <c r="AD234" s="16">
        <v>1625292</v>
      </c>
      <c r="AE234" s="16">
        <v>33594</v>
      </c>
      <c r="AF234" s="16">
        <v>6915</v>
      </c>
      <c r="AG234" s="16">
        <v>5493</v>
      </c>
      <c r="AH234" s="1">
        <v>341</v>
      </c>
      <c r="AI234" s="1">
        <v>38</v>
      </c>
      <c r="AJ234" s="1">
        <v>148</v>
      </c>
      <c r="AK234" s="16">
        <v>844883</v>
      </c>
      <c r="AL234" s="16">
        <v>826938</v>
      </c>
      <c r="AM234" s="16">
        <v>694477</v>
      </c>
      <c r="AN234" s="16">
        <v>843333</v>
      </c>
      <c r="AO234" s="16">
        <v>37175</v>
      </c>
      <c r="AP234" s="16">
        <v>96836</v>
      </c>
      <c r="AQ234" s="16">
        <v>96323</v>
      </c>
      <c r="AR234" s="16">
        <v>122151</v>
      </c>
      <c r="AS234" s="16">
        <v>129509</v>
      </c>
      <c r="AT234" s="16">
        <v>130467</v>
      </c>
      <c r="AU234" s="16">
        <v>132510</v>
      </c>
      <c r="AV234" s="16">
        <v>118553</v>
      </c>
      <c r="AW234" s="16">
        <v>110364</v>
      </c>
      <c r="AX234" s="16">
        <v>135590</v>
      </c>
      <c r="AY234" s="16">
        <v>128359</v>
      </c>
      <c r="AZ234" s="16">
        <v>124424</v>
      </c>
      <c r="BA234" s="16">
        <v>118060</v>
      </c>
      <c r="BB234" s="16">
        <v>106935</v>
      </c>
      <c r="BC234" s="16">
        <v>80645</v>
      </c>
      <c r="BD234" s="16">
        <v>53961</v>
      </c>
      <c r="BE234" s="16">
        <v>35056</v>
      </c>
      <c r="BF234" s="16">
        <v>48914</v>
      </c>
      <c r="BG234" s="16">
        <v>21384</v>
      </c>
      <c r="BH234" s="16">
        <v>1606955</v>
      </c>
      <c r="BI234" s="21">
        <v>1</v>
      </c>
      <c r="BJ234" s="21">
        <v>1</v>
      </c>
      <c r="BK234" s="21">
        <v>1</v>
      </c>
      <c r="BL234" s="21">
        <v>1</v>
      </c>
      <c r="BM234" s="21">
        <v>0</v>
      </c>
      <c r="BN234" s="16">
        <v>42792</v>
      </c>
      <c r="BO234" s="16">
        <v>22025</v>
      </c>
      <c r="BP234" s="16">
        <v>149826</v>
      </c>
      <c r="BQ234" s="16">
        <v>77315</v>
      </c>
      <c r="BR234" s="16">
        <v>75009</v>
      </c>
      <c r="BS234" s="16">
        <v>137622</v>
      </c>
      <c r="BT234" s="16">
        <v>319335</v>
      </c>
      <c r="BU234" s="16">
        <v>255774</v>
      </c>
      <c r="BV234" s="16">
        <v>409962</v>
      </c>
      <c r="BW234" s="16">
        <v>309671</v>
      </c>
      <c r="BX234" s="16">
        <v>305276</v>
      </c>
      <c r="BY234" s="16">
        <v>6323</v>
      </c>
      <c r="BZ234" s="16">
        <v>10869</v>
      </c>
      <c r="CA234" s="16">
        <v>51657</v>
      </c>
      <c r="CB234" s="16">
        <v>2803</v>
      </c>
      <c r="CC234" s="1">
        <v>151</v>
      </c>
      <c r="CD234" s="16">
        <v>9961</v>
      </c>
      <c r="CE234" s="16">
        <v>11394</v>
      </c>
      <c r="CF234" s="16">
        <v>9343</v>
      </c>
      <c r="CG234" s="16">
        <v>20336</v>
      </c>
      <c r="CH234" s="1">
        <v>677</v>
      </c>
      <c r="CI234" s="1">
        <v>52</v>
      </c>
      <c r="CJ234" s="1">
        <v>692</v>
      </c>
      <c r="CK234" s="1">
        <v>43</v>
      </c>
      <c r="CL234" s="1">
        <v>217</v>
      </c>
      <c r="CM234" s="1">
        <v>176</v>
      </c>
      <c r="CN234" s="16">
        <v>1033</v>
      </c>
      <c r="CO234" s="16">
        <v>1810</v>
      </c>
      <c r="CP234" s="16">
        <v>1616087</v>
      </c>
      <c r="CQ234" s="16">
        <v>325452</v>
      </c>
      <c r="CR234" s="16">
        <v>22231</v>
      </c>
      <c r="CS234" s="16">
        <v>13308</v>
      </c>
      <c r="CT234" s="16">
        <v>431463</v>
      </c>
      <c r="CU234" s="16">
        <v>245994</v>
      </c>
      <c r="CV234" s="1">
        <v>359</v>
      </c>
      <c r="CW234" s="1">
        <v>399</v>
      </c>
      <c r="CX234" s="16">
        <v>298616</v>
      </c>
      <c r="CY234" s="16">
        <v>2541</v>
      </c>
      <c r="CZ234" s="16">
        <v>8206</v>
      </c>
      <c r="DA234" s="16">
        <v>323252</v>
      </c>
      <c r="DB234" s="18">
        <v>11.4</v>
      </c>
      <c r="DC234" s="1" t="s">
        <v>134</v>
      </c>
    </row>
    <row r="235" spans="1:107" ht="12.75" x14ac:dyDescent="0.2">
      <c r="A235" s="1" t="s">
        <v>617</v>
      </c>
      <c r="B235" s="1" t="s">
        <v>618</v>
      </c>
      <c r="C235" s="1" t="s">
        <v>617</v>
      </c>
      <c r="D235" s="1" t="s">
        <v>631</v>
      </c>
      <c r="E235" s="1" t="s">
        <v>632</v>
      </c>
      <c r="F235" s="1" t="s">
        <v>631</v>
      </c>
      <c r="G235" s="1">
        <v>33</v>
      </c>
      <c r="H235" s="1">
        <v>378</v>
      </c>
      <c r="I235" s="1">
        <v>12</v>
      </c>
      <c r="J235" s="16">
        <v>2611907</v>
      </c>
      <c r="K235" s="17">
        <v>0.98799999999999999</v>
      </c>
      <c r="L235" s="16">
        <v>878774</v>
      </c>
      <c r="M235" s="18">
        <v>3530.65</v>
      </c>
      <c r="N235" s="1">
        <v>740</v>
      </c>
      <c r="O235" s="17">
        <v>0.72</v>
      </c>
      <c r="P235" s="16">
        <v>58247</v>
      </c>
      <c r="Q235" s="16">
        <f t="shared" si="0"/>
        <v>22300564.300336879</v>
      </c>
      <c r="R235" s="19">
        <v>0.38200000000000001</v>
      </c>
      <c r="S235" s="16" t="s">
        <v>2468</v>
      </c>
      <c r="T235" s="19">
        <v>0.49399999999999999</v>
      </c>
      <c r="U235" s="18" t="e">
        <f t="shared" si="1"/>
        <v>#VALUE!</v>
      </c>
      <c r="V235" s="16" t="str">
        <f>IF(N235&gt;'Clustering (Gov City)'!$C$4,'Clustering (Gov City)'!$B$3,IF(N235&gt;'Clustering (Gov City)'!$H$4,'Clustering (Gov City)'!$G$3,IF(N235&gt;'Clustering (Gov City)'!$M$4,'Clustering (Gov City)'!$L$3,'Clustering (Gov City)'!$Q$3)))</f>
        <v>LOW</v>
      </c>
      <c r="W235" s="16" t="str">
        <f>IF(Q235&gt;'Clustering (Gov City)'!$C$24,'Clustering (Gov City)'!$B$23,IF(Q235&gt;'Clustering (Gov City)'!$H$24,'Clustering (Gov City)'!$G$23,IF(Q235&gt;'Clustering (Gov City)'!$M$24,'Clustering (Gov City)'!$L$23,'Clustering (Gov City)'!$Q$23)))</f>
        <v>SUPER LOW</v>
      </c>
      <c r="X235" s="20">
        <v>0.68530000000000002</v>
      </c>
      <c r="Y235" s="16" t="s">
        <v>201</v>
      </c>
      <c r="Z235" s="16">
        <v>3276</v>
      </c>
      <c r="AA235" s="16">
        <v>6214</v>
      </c>
      <c r="AB235" s="16">
        <v>2203609</v>
      </c>
      <c r="AC235" s="16">
        <v>1992888</v>
      </c>
      <c r="AD235" s="16">
        <v>2527422</v>
      </c>
      <c r="AE235" s="16">
        <v>58913</v>
      </c>
      <c r="AF235" s="16">
        <v>13479</v>
      </c>
      <c r="AG235" s="16">
        <v>9645</v>
      </c>
      <c r="AH235" s="16">
        <v>2174</v>
      </c>
      <c r="AI235" s="1">
        <v>58</v>
      </c>
      <c r="AJ235" s="1">
        <v>216</v>
      </c>
      <c r="AK235" s="16">
        <v>1317612</v>
      </c>
      <c r="AL235" s="16">
        <v>1294295</v>
      </c>
      <c r="AM235" s="16">
        <v>1045575</v>
      </c>
      <c r="AN235" s="16">
        <v>1397105</v>
      </c>
      <c r="AO235" s="16">
        <v>74125</v>
      </c>
      <c r="AP235" s="16">
        <v>95102</v>
      </c>
      <c r="AQ235" s="16">
        <v>146368</v>
      </c>
      <c r="AR235" s="16">
        <v>206507</v>
      </c>
      <c r="AS235" s="16">
        <v>207227</v>
      </c>
      <c r="AT235" s="16">
        <v>166793</v>
      </c>
      <c r="AU235" s="16">
        <v>200385</v>
      </c>
      <c r="AV235" s="16">
        <v>197738</v>
      </c>
      <c r="AW235" s="16">
        <v>188823</v>
      </c>
      <c r="AX235" s="16">
        <v>211894</v>
      </c>
      <c r="AY235" s="16">
        <v>208624</v>
      </c>
      <c r="AZ235" s="16">
        <v>194585</v>
      </c>
      <c r="BA235" s="16">
        <v>184418</v>
      </c>
      <c r="BB235" s="16">
        <v>162816</v>
      </c>
      <c r="BC235" s="16">
        <v>130725</v>
      </c>
      <c r="BD235" s="16">
        <v>87903</v>
      </c>
      <c r="BE235" s="16">
        <v>53944</v>
      </c>
      <c r="BF235" s="16">
        <v>63157</v>
      </c>
      <c r="BG235" s="16">
        <v>35211</v>
      </c>
      <c r="BH235" s="16">
        <v>2520439</v>
      </c>
      <c r="BI235" s="21">
        <v>1</v>
      </c>
      <c r="BJ235" s="21">
        <v>1</v>
      </c>
      <c r="BK235" s="21">
        <v>1</v>
      </c>
      <c r="BL235" s="21">
        <v>1</v>
      </c>
      <c r="BM235" s="21">
        <v>0</v>
      </c>
      <c r="BN235" s="16">
        <v>71597</v>
      </c>
      <c r="BO235" s="16">
        <v>38838</v>
      </c>
      <c r="BP235" s="16">
        <v>249973</v>
      </c>
      <c r="BQ235" s="16">
        <v>123692</v>
      </c>
      <c r="BR235" s="16">
        <v>103339</v>
      </c>
      <c r="BS235" s="16">
        <v>185558</v>
      </c>
      <c r="BT235" s="16">
        <v>457008</v>
      </c>
      <c r="BU235" s="16">
        <v>267568</v>
      </c>
      <c r="BV235" s="16">
        <v>862953</v>
      </c>
      <c r="BW235" s="16">
        <v>467804</v>
      </c>
      <c r="BX235" s="16">
        <v>439146</v>
      </c>
      <c r="BY235" s="16">
        <v>9546</v>
      </c>
      <c r="BZ235" s="16">
        <v>21085</v>
      </c>
      <c r="CA235" s="16">
        <v>80172</v>
      </c>
      <c r="CB235" s="16">
        <v>5989</v>
      </c>
      <c r="CC235" s="1">
        <v>636</v>
      </c>
      <c r="CD235" s="16">
        <v>20173</v>
      </c>
      <c r="CE235" s="16">
        <v>30363</v>
      </c>
      <c r="CF235" s="16">
        <v>10414</v>
      </c>
      <c r="CG235" s="16">
        <v>52615</v>
      </c>
      <c r="CH235" s="1">
        <v>534</v>
      </c>
      <c r="CI235" s="1">
        <v>19</v>
      </c>
      <c r="CJ235" s="1">
        <v>348</v>
      </c>
      <c r="CK235" s="1">
        <v>20</v>
      </c>
      <c r="CL235" s="1">
        <v>98</v>
      </c>
      <c r="CM235" s="1">
        <v>53</v>
      </c>
      <c r="CN235" s="1">
        <v>311</v>
      </c>
      <c r="CO235" s="1">
        <v>226</v>
      </c>
      <c r="CP235" s="16">
        <v>2496733</v>
      </c>
      <c r="CQ235" s="16">
        <v>491638</v>
      </c>
      <c r="CR235" s="16">
        <v>35953</v>
      </c>
      <c r="CS235" s="16">
        <v>21693</v>
      </c>
      <c r="CT235" s="16">
        <v>866529</v>
      </c>
      <c r="CU235" s="16">
        <v>348397</v>
      </c>
      <c r="CV235" s="16">
        <v>1416</v>
      </c>
      <c r="CW235" s="1">
        <v>939</v>
      </c>
      <c r="CX235" s="16">
        <v>432024</v>
      </c>
      <c r="CY235" s="16">
        <v>4444</v>
      </c>
      <c r="CZ235" s="16">
        <v>12070</v>
      </c>
      <c r="DA235" s="16">
        <v>396804</v>
      </c>
      <c r="DB235" s="18">
        <v>10.15</v>
      </c>
      <c r="DC235" s="1" t="s">
        <v>134</v>
      </c>
    </row>
    <row r="236" spans="1:107" ht="12.75" x14ac:dyDescent="0.2">
      <c r="A236" s="1" t="s">
        <v>617</v>
      </c>
      <c r="B236" s="1" t="s">
        <v>618</v>
      </c>
      <c r="C236" s="1" t="s">
        <v>617</v>
      </c>
      <c r="D236" s="1" t="s">
        <v>633</v>
      </c>
      <c r="E236" s="1" t="s">
        <v>634</v>
      </c>
      <c r="F236" s="1" t="s">
        <v>633</v>
      </c>
      <c r="G236" s="1">
        <v>21</v>
      </c>
      <c r="H236" s="1">
        <v>198</v>
      </c>
      <c r="I236" s="1">
        <v>7</v>
      </c>
      <c r="J236" s="16">
        <v>1091856</v>
      </c>
      <c r="K236" s="17">
        <v>0.86599999999999999</v>
      </c>
      <c r="L236" s="16">
        <v>361461</v>
      </c>
      <c r="M236" s="18">
        <v>1790.9</v>
      </c>
      <c r="N236" s="1">
        <v>610</v>
      </c>
      <c r="O236" s="17">
        <v>0.67800000000000005</v>
      </c>
      <c r="P236" s="16">
        <v>19555</v>
      </c>
      <c r="Q236" s="16">
        <f t="shared" si="0"/>
        <v>17909870.898726575</v>
      </c>
      <c r="R236" s="19">
        <v>0.43</v>
      </c>
      <c r="S236" s="16" t="s">
        <v>2468</v>
      </c>
      <c r="T236" s="19">
        <v>0.34200000000000003</v>
      </c>
      <c r="U236" s="18" t="e">
        <f t="shared" si="1"/>
        <v>#VALUE!</v>
      </c>
      <c r="V236" s="16" t="str">
        <f>IF(N236&gt;'Clustering (Gov City)'!$C$4,'Clustering (Gov City)'!$B$3,IF(N236&gt;'Clustering (Gov City)'!$H$4,'Clustering (Gov City)'!$G$3,IF(N236&gt;'Clustering (Gov City)'!$M$4,'Clustering (Gov City)'!$L$3,'Clustering (Gov City)'!$Q$3)))</f>
        <v>LOW</v>
      </c>
      <c r="W236" s="16" t="str">
        <f>IF(Q236&gt;'Clustering (Gov City)'!$C$24,'Clustering (Gov City)'!$B$23,IF(Q236&gt;'Clustering (Gov City)'!$H$24,'Clustering (Gov City)'!$G$23,IF(Q236&gt;'Clustering (Gov City)'!$M$24,'Clustering (Gov City)'!$L$23,'Clustering (Gov City)'!$Q$23)))</f>
        <v>SUPER LOW</v>
      </c>
      <c r="X236" s="20">
        <v>0.57379999999999998</v>
      </c>
      <c r="Y236" s="16" t="s">
        <v>151</v>
      </c>
      <c r="Z236" s="16">
        <v>1560</v>
      </c>
      <c r="AA236" s="16">
        <v>3721</v>
      </c>
      <c r="AB236" s="16">
        <v>936731</v>
      </c>
      <c r="AC236" s="16">
        <v>836583</v>
      </c>
      <c r="AD236" s="16">
        <v>1072525</v>
      </c>
      <c r="AE236" s="16">
        <v>10747</v>
      </c>
      <c r="AF236" s="16">
        <v>2376</v>
      </c>
      <c r="AG236" s="16">
        <v>5733</v>
      </c>
      <c r="AH236" s="1">
        <v>427</v>
      </c>
      <c r="AI236" s="1">
        <v>20</v>
      </c>
      <c r="AJ236" s="1">
        <v>28</v>
      </c>
      <c r="AK236" s="16">
        <v>542349</v>
      </c>
      <c r="AL236" s="16">
        <v>549507</v>
      </c>
      <c r="AM236" s="16">
        <v>417555</v>
      </c>
      <c r="AN236" s="16">
        <v>584467</v>
      </c>
      <c r="AO236" s="16">
        <v>27672</v>
      </c>
      <c r="AP236" s="16">
        <v>62162</v>
      </c>
      <c r="AQ236" s="16">
        <v>67768</v>
      </c>
      <c r="AR236" s="16">
        <v>82043</v>
      </c>
      <c r="AS236" s="16">
        <v>81419</v>
      </c>
      <c r="AT236" s="16">
        <v>84467</v>
      </c>
      <c r="AU236" s="16">
        <v>83264</v>
      </c>
      <c r="AV236" s="16">
        <v>79622</v>
      </c>
      <c r="AW236" s="16">
        <v>75051</v>
      </c>
      <c r="AX236" s="16">
        <v>82104</v>
      </c>
      <c r="AY236" s="16">
        <v>81292</v>
      </c>
      <c r="AZ236" s="16">
        <v>80898</v>
      </c>
      <c r="BA236" s="16">
        <v>76071</v>
      </c>
      <c r="BB236" s="16">
        <v>68112</v>
      </c>
      <c r="BC236" s="16">
        <v>57936</v>
      </c>
      <c r="BD236" s="16">
        <v>38750</v>
      </c>
      <c r="BE236" s="16">
        <v>25750</v>
      </c>
      <c r="BF236" s="16">
        <v>27309</v>
      </c>
      <c r="BG236" s="16">
        <v>15200</v>
      </c>
      <c r="BH236" s="16">
        <v>1046522</v>
      </c>
      <c r="BI236" s="21">
        <v>1</v>
      </c>
      <c r="BJ236" s="21">
        <v>1</v>
      </c>
      <c r="BK236" s="21">
        <v>1</v>
      </c>
      <c r="BL236" s="21">
        <v>1</v>
      </c>
      <c r="BM236" s="21">
        <v>0</v>
      </c>
      <c r="BN236" s="16">
        <v>30510</v>
      </c>
      <c r="BO236" s="16">
        <v>15513</v>
      </c>
      <c r="BP236" s="16">
        <v>98138</v>
      </c>
      <c r="BQ236" s="16">
        <v>48818</v>
      </c>
      <c r="BR236" s="16">
        <v>48886</v>
      </c>
      <c r="BS236" s="16">
        <v>87466</v>
      </c>
      <c r="BT236" s="16">
        <v>185001</v>
      </c>
      <c r="BU236" s="16">
        <v>158054</v>
      </c>
      <c r="BV236" s="16">
        <v>408438</v>
      </c>
      <c r="BW236" s="16">
        <v>157293</v>
      </c>
      <c r="BX236" s="16">
        <v>143613</v>
      </c>
      <c r="BY236" s="16">
        <v>3052</v>
      </c>
      <c r="BZ236" s="16">
        <v>5613</v>
      </c>
      <c r="CA236" s="16">
        <v>29455</v>
      </c>
      <c r="CB236" s="16">
        <v>1253</v>
      </c>
      <c r="CC236" s="1">
        <v>84</v>
      </c>
      <c r="CD236" s="16">
        <v>7978</v>
      </c>
      <c r="CE236" s="16">
        <v>10854</v>
      </c>
      <c r="CF236" s="16">
        <v>5602</v>
      </c>
      <c r="CG236" s="16">
        <v>15978</v>
      </c>
      <c r="CH236" s="1">
        <v>54</v>
      </c>
      <c r="CI236" s="1">
        <v>2</v>
      </c>
      <c r="CJ236" s="1">
        <v>78</v>
      </c>
      <c r="CK236" s="1">
        <v>12</v>
      </c>
      <c r="CL236" s="1">
        <v>25</v>
      </c>
      <c r="CM236" s="1">
        <v>34</v>
      </c>
      <c r="CN236" s="1">
        <v>131</v>
      </c>
      <c r="CO236" s="1">
        <v>374</v>
      </c>
      <c r="CP236" s="16">
        <v>1050734</v>
      </c>
      <c r="CQ236" s="16">
        <v>176517</v>
      </c>
      <c r="CR236" s="16">
        <v>13395</v>
      </c>
      <c r="CS236" s="16">
        <v>7641</v>
      </c>
      <c r="CT236" s="16">
        <v>293895</v>
      </c>
      <c r="CU236" s="16">
        <v>254622</v>
      </c>
      <c r="CV236" s="1">
        <v>307</v>
      </c>
      <c r="CW236" s="1">
        <v>149</v>
      </c>
      <c r="CX236" s="16">
        <v>210186</v>
      </c>
      <c r="CY236" s="16">
        <v>1640</v>
      </c>
      <c r="CZ236" s="16">
        <v>5231</v>
      </c>
      <c r="DA236" s="16">
        <v>128273</v>
      </c>
      <c r="DB236" s="18">
        <v>9.83</v>
      </c>
      <c r="DC236" s="1" t="s">
        <v>134</v>
      </c>
    </row>
    <row r="237" spans="1:107" ht="12.75" x14ac:dyDescent="0.2">
      <c r="A237" s="1" t="s">
        <v>617</v>
      </c>
      <c r="B237" s="1" t="s">
        <v>618</v>
      </c>
      <c r="C237" s="1" t="s">
        <v>617</v>
      </c>
      <c r="D237" s="1" t="s">
        <v>635</v>
      </c>
      <c r="E237" s="1" t="s">
        <v>636</v>
      </c>
      <c r="F237" s="1" t="s">
        <v>635</v>
      </c>
      <c r="G237" s="1">
        <v>31</v>
      </c>
      <c r="H237" s="1">
        <v>226</v>
      </c>
      <c r="I237" s="1">
        <v>22</v>
      </c>
      <c r="J237" s="16">
        <v>2581486</v>
      </c>
      <c r="K237" s="17">
        <v>0.98399999999999999</v>
      </c>
      <c r="L237" s="16">
        <v>857374</v>
      </c>
      <c r="M237" s="18">
        <v>3092.34</v>
      </c>
      <c r="N237" s="1">
        <v>835</v>
      </c>
      <c r="O237" s="17">
        <v>0.73799999999999999</v>
      </c>
      <c r="P237" s="16">
        <v>46527</v>
      </c>
      <c r="Q237" s="16">
        <f t="shared" si="0"/>
        <v>18023340.045229763</v>
      </c>
      <c r="R237" s="19">
        <v>0.42599999999999999</v>
      </c>
      <c r="S237" s="16" t="s">
        <v>2468</v>
      </c>
      <c r="T237" s="19">
        <v>0.37</v>
      </c>
      <c r="U237" s="18" t="e">
        <f t="shared" si="1"/>
        <v>#VALUE!</v>
      </c>
      <c r="V237" s="16" t="str">
        <f>IF(N237&gt;'Clustering (Gov City)'!$C$4,'Clustering (Gov City)'!$B$3,IF(N237&gt;'Clustering (Gov City)'!$H$4,'Clustering (Gov City)'!$G$3,IF(N237&gt;'Clustering (Gov City)'!$M$4,'Clustering (Gov City)'!$L$3,'Clustering (Gov City)'!$Q$3)))</f>
        <v>LOW</v>
      </c>
      <c r="W237" s="16" t="str">
        <f>IF(Q237&gt;'Clustering (Gov City)'!$C$24,'Clustering (Gov City)'!$B$23,IF(Q237&gt;'Clustering (Gov City)'!$H$24,'Clustering (Gov City)'!$G$23,IF(Q237&gt;'Clustering (Gov City)'!$M$24,'Clustering (Gov City)'!$L$23,'Clustering (Gov City)'!$Q$23)))</f>
        <v>SUPER LOW</v>
      </c>
      <c r="X237" s="20">
        <v>0.63390000000000002</v>
      </c>
      <c r="Y237" s="16" t="s">
        <v>151</v>
      </c>
      <c r="Z237" s="16">
        <v>7507</v>
      </c>
      <c r="AA237" s="1">
        <v>652</v>
      </c>
      <c r="AB237" s="16">
        <v>2233207</v>
      </c>
      <c r="AC237" s="16">
        <v>2003544</v>
      </c>
      <c r="AD237" s="16">
        <v>2549874</v>
      </c>
      <c r="AE237" s="16">
        <v>19945</v>
      </c>
      <c r="AF237" s="16">
        <v>8406</v>
      </c>
      <c r="AG237" s="16">
        <v>1661</v>
      </c>
      <c r="AH237" s="16">
        <v>1373</v>
      </c>
      <c r="AI237" s="1">
        <v>80</v>
      </c>
      <c r="AJ237" s="1">
        <v>147</v>
      </c>
      <c r="AK237" s="16">
        <v>1288774</v>
      </c>
      <c r="AL237" s="16">
        <v>1292712</v>
      </c>
      <c r="AM237" s="16">
        <v>1026877</v>
      </c>
      <c r="AN237" s="16">
        <v>1386712</v>
      </c>
      <c r="AO237" s="16">
        <v>43313</v>
      </c>
      <c r="AP237" s="16">
        <v>124584</v>
      </c>
      <c r="AQ237" s="16">
        <v>133264</v>
      </c>
      <c r="AR237" s="16">
        <v>189241</v>
      </c>
      <c r="AS237" s="16">
        <v>198449</v>
      </c>
      <c r="AT237" s="16">
        <v>199760</v>
      </c>
      <c r="AU237" s="16">
        <v>209528</v>
      </c>
      <c r="AV237" s="16">
        <v>197135</v>
      </c>
      <c r="AW237" s="16">
        <v>186237</v>
      </c>
      <c r="AX237" s="16">
        <v>200212</v>
      </c>
      <c r="AY237" s="16">
        <v>190965</v>
      </c>
      <c r="AZ237" s="16">
        <v>191873</v>
      </c>
      <c r="BA237" s="16">
        <v>180418</v>
      </c>
      <c r="BB237" s="16">
        <v>151796</v>
      </c>
      <c r="BC237" s="16">
        <v>124518</v>
      </c>
      <c r="BD237" s="16">
        <v>89519</v>
      </c>
      <c r="BE237" s="16">
        <v>62679</v>
      </c>
      <c r="BF237" s="16">
        <v>75892</v>
      </c>
      <c r="BG237" s="16">
        <v>32155</v>
      </c>
      <c r="BH237" s="16">
        <v>2497834</v>
      </c>
      <c r="BI237" s="21">
        <v>1</v>
      </c>
      <c r="BJ237" s="21">
        <v>1</v>
      </c>
      <c r="BK237" s="21">
        <v>1</v>
      </c>
      <c r="BL237" s="21">
        <v>1</v>
      </c>
      <c r="BM237" s="21">
        <v>0</v>
      </c>
      <c r="BN237" s="16">
        <v>65507</v>
      </c>
      <c r="BO237" s="16">
        <v>34998</v>
      </c>
      <c r="BP237" s="16">
        <v>230603</v>
      </c>
      <c r="BQ237" s="16">
        <v>118899</v>
      </c>
      <c r="BR237" s="16">
        <v>115076</v>
      </c>
      <c r="BS237" s="16">
        <v>216150</v>
      </c>
      <c r="BT237" s="16">
        <v>642626</v>
      </c>
      <c r="BU237" s="16">
        <v>395317</v>
      </c>
      <c r="BV237" s="16">
        <v>801730</v>
      </c>
      <c r="BW237" s="16">
        <v>347947</v>
      </c>
      <c r="BX237" s="16">
        <v>302382</v>
      </c>
      <c r="BY237" s="16">
        <v>8947</v>
      </c>
      <c r="BZ237" s="16">
        <v>17846</v>
      </c>
      <c r="CA237" s="16">
        <v>59224</v>
      </c>
      <c r="CB237" s="16">
        <v>4988</v>
      </c>
      <c r="CC237" s="1">
        <v>479</v>
      </c>
      <c r="CD237" s="16">
        <v>19880</v>
      </c>
      <c r="CE237" s="16">
        <v>27977</v>
      </c>
      <c r="CF237" s="16">
        <v>10035</v>
      </c>
      <c r="CG237" s="16">
        <v>45780</v>
      </c>
      <c r="CH237" s="1">
        <v>947</v>
      </c>
      <c r="CI237" s="1">
        <v>50</v>
      </c>
      <c r="CJ237" s="1">
        <v>381</v>
      </c>
      <c r="CK237" s="1">
        <v>38</v>
      </c>
      <c r="CL237" s="1">
        <v>210</v>
      </c>
      <c r="CM237" s="1">
        <v>61</v>
      </c>
      <c r="CN237" s="1">
        <v>381</v>
      </c>
      <c r="CO237" s="1">
        <v>805</v>
      </c>
      <c r="CP237" s="16">
        <v>2474941</v>
      </c>
      <c r="CQ237" s="16">
        <v>647825</v>
      </c>
      <c r="CR237" s="16">
        <v>33616</v>
      </c>
      <c r="CS237" s="16">
        <v>19397</v>
      </c>
      <c r="CT237" s="16">
        <v>611948</v>
      </c>
      <c r="CU237" s="16">
        <v>491125</v>
      </c>
      <c r="CV237" s="16">
        <v>6269</v>
      </c>
      <c r="CW237" s="16">
        <v>1275</v>
      </c>
      <c r="CX237" s="16">
        <v>333527</v>
      </c>
      <c r="CY237" s="16">
        <v>4236</v>
      </c>
      <c r="CZ237" s="16">
        <v>10650</v>
      </c>
      <c r="DA237" s="16">
        <v>421618</v>
      </c>
      <c r="DB237" s="18">
        <v>10.09</v>
      </c>
      <c r="DC237" s="1" t="s">
        <v>134</v>
      </c>
    </row>
    <row r="238" spans="1:107" ht="12.75" x14ac:dyDescent="0.2">
      <c r="A238" s="1" t="s">
        <v>617</v>
      </c>
      <c r="B238" s="1" t="s">
        <v>618</v>
      </c>
      <c r="C238" s="1" t="s">
        <v>617</v>
      </c>
      <c r="D238" s="1" t="s">
        <v>637</v>
      </c>
      <c r="E238" s="1" t="s">
        <v>638</v>
      </c>
      <c r="F238" s="1" t="s">
        <v>637</v>
      </c>
      <c r="G238" s="1">
        <v>25</v>
      </c>
      <c r="H238" s="1">
        <v>189</v>
      </c>
      <c r="I238" s="1">
        <v>28</v>
      </c>
      <c r="J238" s="16">
        <v>1749773</v>
      </c>
      <c r="K238" s="17">
        <v>0.94599999999999995</v>
      </c>
      <c r="L238" s="16">
        <v>638894</v>
      </c>
      <c r="M238" s="18">
        <v>5782.4</v>
      </c>
      <c r="N238" s="1">
        <v>303</v>
      </c>
      <c r="O238" s="17">
        <v>0.61</v>
      </c>
      <c r="P238" s="16">
        <v>46925</v>
      </c>
      <c r="Q238" s="16">
        <f t="shared" si="0"/>
        <v>26817764.361434311</v>
      </c>
      <c r="R238" s="19">
        <v>0.56799999999999995</v>
      </c>
      <c r="S238" s="16" t="s">
        <v>2468</v>
      </c>
      <c r="T238" s="19">
        <v>0.80800000000000005</v>
      </c>
      <c r="U238" s="18" t="e">
        <f t="shared" si="1"/>
        <v>#VALUE!</v>
      </c>
      <c r="V238" s="16" t="str">
        <f>IF(N238&gt;'Clustering (Gov City)'!$C$4,'Clustering (Gov City)'!$B$3,IF(N238&gt;'Clustering (Gov City)'!$H$4,'Clustering (Gov City)'!$G$3,IF(N238&gt;'Clustering (Gov City)'!$M$4,'Clustering (Gov City)'!$L$3,'Clustering (Gov City)'!$Q$3)))</f>
        <v>LOW</v>
      </c>
      <c r="W238" s="16" t="str">
        <f>IF(Q238&gt;'Clustering (Gov City)'!$C$24,'Clustering (Gov City)'!$B$23,IF(Q238&gt;'Clustering (Gov City)'!$H$24,'Clustering (Gov City)'!$G$23,IF(Q238&gt;'Clustering (Gov City)'!$M$24,'Clustering (Gov City)'!$L$23,'Clustering (Gov City)'!$Q$23)))</f>
        <v>LOW</v>
      </c>
      <c r="X238" s="20">
        <v>0.78310000000000002</v>
      </c>
      <c r="Y238" s="16" t="s">
        <v>201</v>
      </c>
      <c r="Z238" s="16">
        <v>4531</v>
      </c>
      <c r="AA238" s="16">
        <v>4779</v>
      </c>
      <c r="AB238" s="16">
        <v>1554572</v>
      </c>
      <c r="AC238" s="16">
        <v>1361420</v>
      </c>
      <c r="AD238" s="16">
        <v>1694730</v>
      </c>
      <c r="AE238" s="16">
        <v>18532</v>
      </c>
      <c r="AF238" s="16">
        <v>4802</v>
      </c>
      <c r="AG238" s="16">
        <v>27318</v>
      </c>
      <c r="AH238" s="16">
        <v>4102</v>
      </c>
      <c r="AI238" s="1">
        <v>179</v>
      </c>
      <c r="AJ238" s="1">
        <v>110</v>
      </c>
      <c r="AK238" s="16">
        <v>874371</v>
      </c>
      <c r="AL238" s="16">
        <v>875402</v>
      </c>
      <c r="AM238" s="16">
        <v>663908</v>
      </c>
      <c r="AN238" s="16">
        <v>946401</v>
      </c>
      <c r="AO238" s="16">
        <v>48705</v>
      </c>
      <c r="AP238" s="16">
        <v>90759</v>
      </c>
      <c r="AQ238" s="16">
        <v>100906</v>
      </c>
      <c r="AR238" s="16">
        <v>120672</v>
      </c>
      <c r="AS238" s="16">
        <v>128668</v>
      </c>
      <c r="AT238" s="16">
        <v>128078</v>
      </c>
      <c r="AU238" s="16">
        <v>133718</v>
      </c>
      <c r="AV238" s="16">
        <v>124835</v>
      </c>
      <c r="AW238" s="16">
        <v>117321</v>
      </c>
      <c r="AX238" s="16">
        <v>130594</v>
      </c>
      <c r="AY238" s="16">
        <v>135132</v>
      </c>
      <c r="AZ238" s="16">
        <v>138091</v>
      </c>
      <c r="BA238" s="16">
        <v>126977</v>
      </c>
      <c r="BB238" s="16">
        <v>111285</v>
      </c>
      <c r="BC238" s="16">
        <v>86933</v>
      </c>
      <c r="BD238" s="16">
        <v>62199</v>
      </c>
      <c r="BE238" s="16">
        <v>45613</v>
      </c>
      <c r="BF238" s="16">
        <v>58751</v>
      </c>
      <c r="BG238" s="16">
        <v>22739</v>
      </c>
      <c r="BH238" s="16">
        <v>1680867</v>
      </c>
      <c r="BI238" s="21">
        <v>1</v>
      </c>
      <c r="BJ238" s="21">
        <v>1</v>
      </c>
      <c r="BK238" s="21">
        <v>1</v>
      </c>
      <c r="BL238" s="21">
        <v>1</v>
      </c>
      <c r="BM238" s="21">
        <v>0</v>
      </c>
      <c r="BN238" s="16">
        <v>44533</v>
      </c>
      <c r="BO238" s="16">
        <v>21652</v>
      </c>
      <c r="BP238" s="16">
        <v>148531</v>
      </c>
      <c r="BQ238" s="16">
        <v>76684</v>
      </c>
      <c r="BR238" s="16">
        <v>76046</v>
      </c>
      <c r="BS238" s="16">
        <v>135089</v>
      </c>
      <c r="BT238" s="16">
        <v>331160</v>
      </c>
      <c r="BU238" s="16">
        <v>168801</v>
      </c>
      <c r="BV238" s="16">
        <v>534488</v>
      </c>
      <c r="BW238" s="16">
        <v>311723</v>
      </c>
      <c r="BX238" s="16">
        <v>331512</v>
      </c>
      <c r="BY238" s="16">
        <v>5033</v>
      </c>
      <c r="BZ238" s="16">
        <v>11326</v>
      </c>
      <c r="CA238" s="16">
        <v>53010</v>
      </c>
      <c r="CB238" s="16">
        <v>2597</v>
      </c>
      <c r="CC238" s="1">
        <v>123</v>
      </c>
      <c r="CD238" s="16">
        <v>13527</v>
      </c>
      <c r="CE238" s="16">
        <v>20759</v>
      </c>
      <c r="CF238" s="16">
        <v>9519</v>
      </c>
      <c r="CG238" s="16">
        <v>30954</v>
      </c>
      <c r="CH238" s="1">
        <v>489</v>
      </c>
      <c r="CI238" s="1">
        <v>37</v>
      </c>
      <c r="CJ238" s="1">
        <v>508</v>
      </c>
      <c r="CK238" s="1">
        <v>43</v>
      </c>
      <c r="CL238" s="1">
        <v>182</v>
      </c>
      <c r="CM238" s="1">
        <v>33</v>
      </c>
      <c r="CN238" s="1">
        <v>566</v>
      </c>
      <c r="CO238" s="1">
        <v>726</v>
      </c>
      <c r="CP238" s="16">
        <v>1672430</v>
      </c>
      <c r="CQ238" s="16">
        <v>317343</v>
      </c>
      <c r="CR238" s="16">
        <v>23257</v>
      </c>
      <c r="CS238" s="16">
        <v>15080</v>
      </c>
      <c r="CT238" s="16">
        <v>549018</v>
      </c>
      <c r="CU238" s="16">
        <v>313444</v>
      </c>
      <c r="CV238" s="16">
        <v>11970</v>
      </c>
      <c r="CW238" s="1">
        <v>375</v>
      </c>
      <c r="CX238" s="16">
        <v>269794</v>
      </c>
      <c r="CY238" s="16">
        <v>3217</v>
      </c>
      <c r="CZ238" s="16">
        <v>7279</v>
      </c>
      <c r="DA238" s="16">
        <v>238996</v>
      </c>
      <c r="DB238" s="18">
        <v>8.06</v>
      </c>
      <c r="DC238" s="1" t="s">
        <v>134</v>
      </c>
    </row>
    <row r="239" spans="1:107" ht="12.75" x14ac:dyDescent="0.2">
      <c r="A239" s="1" t="s">
        <v>617</v>
      </c>
      <c r="B239" s="1" t="s">
        <v>618</v>
      </c>
      <c r="C239" s="1" t="s">
        <v>617</v>
      </c>
      <c r="D239" s="1" t="s">
        <v>639</v>
      </c>
      <c r="E239" s="1" t="s">
        <v>640</v>
      </c>
      <c r="F239" s="1" t="s">
        <v>639</v>
      </c>
      <c r="G239" s="1">
        <v>23</v>
      </c>
      <c r="H239" s="1">
        <v>209</v>
      </c>
      <c r="I239" s="1">
        <v>10</v>
      </c>
      <c r="J239" s="16">
        <v>801541</v>
      </c>
      <c r="K239" s="17">
        <v>0.79600000000000004</v>
      </c>
      <c r="L239" s="16">
        <v>300923</v>
      </c>
      <c r="M239" s="18">
        <v>1525.97</v>
      </c>
      <c r="N239" s="1">
        <v>525</v>
      </c>
      <c r="O239" s="17">
        <v>0.66200000000000003</v>
      </c>
      <c r="P239" s="16">
        <v>11736</v>
      </c>
      <c r="Q239" s="16">
        <f t="shared" si="0"/>
        <v>14641796.239992714</v>
      </c>
      <c r="R239" s="19">
        <v>0.57199999999999995</v>
      </c>
      <c r="S239" s="16" t="s">
        <v>2468</v>
      </c>
      <c r="T239" s="19">
        <v>0.59599999999999997</v>
      </c>
      <c r="U239" s="18" t="e">
        <f t="shared" si="1"/>
        <v>#VALUE!</v>
      </c>
      <c r="V239" s="16" t="str">
        <f>IF(N239&gt;'Clustering (Gov City)'!$C$4,'Clustering (Gov City)'!$B$3,IF(N239&gt;'Clustering (Gov City)'!$H$4,'Clustering (Gov City)'!$G$3,IF(N239&gt;'Clustering (Gov City)'!$M$4,'Clustering (Gov City)'!$L$3,'Clustering (Gov City)'!$Q$3)))</f>
        <v>LOW</v>
      </c>
      <c r="W239" s="16" t="str">
        <f>IF(Q239&gt;'Clustering (Gov City)'!$C$24,'Clustering (Gov City)'!$B$23,IF(Q239&gt;'Clustering (Gov City)'!$H$24,'Clustering (Gov City)'!$G$23,IF(Q239&gt;'Clustering (Gov City)'!$M$24,'Clustering (Gov City)'!$L$23,'Clustering (Gov City)'!$Q$23)))</f>
        <v>SUPER LOW</v>
      </c>
      <c r="X239" s="20">
        <v>0.66579999999999995</v>
      </c>
      <c r="Y239" s="16" t="s">
        <v>151</v>
      </c>
      <c r="Z239" s="16">
        <v>1969</v>
      </c>
      <c r="AA239" s="1">
        <v>781</v>
      </c>
      <c r="AB239" s="16">
        <v>691108</v>
      </c>
      <c r="AC239" s="16">
        <v>629497</v>
      </c>
      <c r="AD239" s="16">
        <v>795818</v>
      </c>
      <c r="AE239" s="16">
        <v>3690</v>
      </c>
      <c r="AF239" s="16">
        <v>1439</v>
      </c>
      <c r="AG239" s="1">
        <v>247</v>
      </c>
      <c r="AH239" s="1">
        <v>341</v>
      </c>
      <c r="AI239" s="1">
        <v>5</v>
      </c>
      <c r="AJ239" s="1">
        <v>1</v>
      </c>
      <c r="AK239" s="16">
        <v>392371</v>
      </c>
      <c r="AL239" s="16">
        <v>409170</v>
      </c>
      <c r="AM239" s="16">
        <v>282357</v>
      </c>
      <c r="AN239" s="16">
        <v>454068</v>
      </c>
      <c r="AO239" s="16">
        <v>13701</v>
      </c>
      <c r="AP239" s="16">
        <v>51415</v>
      </c>
      <c r="AQ239" s="16">
        <v>47442</v>
      </c>
      <c r="AR239" s="16">
        <v>53231</v>
      </c>
      <c r="AS239" s="16">
        <v>55076</v>
      </c>
      <c r="AT239" s="16">
        <v>58613</v>
      </c>
      <c r="AU239" s="16">
        <v>61449</v>
      </c>
      <c r="AV239" s="16">
        <v>57106</v>
      </c>
      <c r="AW239" s="16">
        <v>53505</v>
      </c>
      <c r="AX239" s="16">
        <v>59874</v>
      </c>
      <c r="AY239" s="16">
        <v>59129</v>
      </c>
      <c r="AZ239" s="16">
        <v>58771</v>
      </c>
      <c r="BA239" s="16">
        <v>58542</v>
      </c>
      <c r="BB239" s="16">
        <v>48829</v>
      </c>
      <c r="BC239" s="16">
        <v>43973</v>
      </c>
      <c r="BD239" s="16">
        <v>30123</v>
      </c>
      <c r="BE239" s="16">
        <v>24238</v>
      </c>
      <c r="BF239" s="16">
        <v>31640</v>
      </c>
      <c r="BG239" s="16">
        <v>10496</v>
      </c>
      <c r="BH239" s="16">
        <v>768922</v>
      </c>
      <c r="BI239" s="21">
        <v>1</v>
      </c>
      <c r="BJ239" s="21">
        <v>1</v>
      </c>
      <c r="BK239" s="21">
        <v>1</v>
      </c>
      <c r="BL239" s="21">
        <v>1</v>
      </c>
      <c r="BM239" s="21">
        <v>0</v>
      </c>
      <c r="BN239" s="16">
        <v>20489</v>
      </c>
      <c r="BO239" s="16">
        <v>10213</v>
      </c>
      <c r="BP239" s="16">
        <v>64296</v>
      </c>
      <c r="BQ239" s="16">
        <v>33018</v>
      </c>
      <c r="BR239" s="16">
        <v>33628</v>
      </c>
      <c r="BS239" s="16">
        <v>63130</v>
      </c>
      <c r="BT239" s="16">
        <v>201335</v>
      </c>
      <c r="BU239" s="16">
        <v>93275</v>
      </c>
      <c r="BV239" s="16">
        <v>308426</v>
      </c>
      <c r="BW239" s="16">
        <v>85875</v>
      </c>
      <c r="BX239" s="16">
        <v>85346</v>
      </c>
      <c r="BY239" s="16">
        <v>1334</v>
      </c>
      <c r="BZ239" s="16">
        <v>3913</v>
      </c>
      <c r="CA239" s="16">
        <v>20881</v>
      </c>
      <c r="CB239" s="16">
        <v>1068</v>
      </c>
      <c r="CC239" s="1">
        <v>88</v>
      </c>
      <c r="CD239" s="16">
        <v>10333</v>
      </c>
      <c r="CE239" s="16">
        <v>14185</v>
      </c>
      <c r="CF239" s="16">
        <v>3512</v>
      </c>
      <c r="CG239" s="16">
        <v>20353</v>
      </c>
      <c r="CH239" s="16">
        <v>17581</v>
      </c>
      <c r="CI239" s="1">
        <v>43</v>
      </c>
      <c r="CJ239" s="1">
        <v>287</v>
      </c>
      <c r="CK239" s="1">
        <v>27</v>
      </c>
      <c r="CL239" s="1">
        <v>80</v>
      </c>
      <c r="CM239" s="1">
        <v>36</v>
      </c>
      <c r="CN239" s="1">
        <v>397</v>
      </c>
      <c r="CO239" s="1">
        <v>428</v>
      </c>
      <c r="CP239" s="16">
        <v>734279</v>
      </c>
      <c r="CQ239" s="16">
        <v>175375</v>
      </c>
      <c r="CR239" s="16">
        <v>11784</v>
      </c>
      <c r="CS239" s="16">
        <v>6603</v>
      </c>
      <c r="CT239" s="16">
        <v>148465</v>
      </c>
      <c r="CU239" s="16">
        <v>180344</v>
      </c>
      <c r="CV239" s="1">
        <v>162</v>
      </c>
      <c r="CW239" s="1">
        <v>174</v>
      </c>
      <c r="CX239" s="16">
        <v>103216</v>
      </c>
      <c r="CY239" s="16">
        <v>1574</v>
      </c>
      <c r="CZ239" s="16">
        <v>3377</v>
      </c>
      <c r="DA239" s="16">
        <v>170467</v>
      </c>
      <c r="DB239" s="18">
        <v>14.17</v>
      </c>
      <c r="DC239" s="1" t="s">
        <v>134</v>
      </c>
    </row>
    <row r="240" spans="1:107" ht="12.75" x14ac:dyDescent="0.2">
      <c r="A240" s="1" t="s">
        <v>617</v>
      </c>
      <c r="B240" s="1" t="s">
        <v>618</v>
      </c>
      <c r="C240" s="1" t="s">
        <v>617</v>
      </c>
      <c r="D240" s="1" t="s">
        <v>641</v>
      </c>
      <c r="E240" s="1" t="s">
        <v>642</v>
      </c>
      <c r="F240" s="1" t="s">
        <v>641</v>
      </c>
      <c r="G240" s="1">
        <v>17</v>
      </c>
      <c r="H240" s="1">
        <v>132</v>
      </c>
      <c r="I240" s="1">
        <v>4</v>
      </c>
      <c r="J240" s="16">
        <v>666245</v>
      </c>
      <c r="K240" s="17">
        <v>0.76</v>
      </c>
      <c r="L240" s="16">
        <v>257934</v>
      </c>
      <c r="M240" s="18">
        <v>1669.87</v>
      </c>
      <c r="N240" s="1">
        <v>399</v>
      </c>
      <c r="O240" s="17">
        <v>0.63200000000000001</v>
      </c>
      <c r="P240" s="16">
        <v>11641</v>
      </c>
      <c r="Q240" s="16">
        <f t="shared" si="0"/>
        <v>17472551.388753388</v>
      </c>
      <c r="R240" s="19">
        <v>0.46400000000000002</v>
      </c>
      <c r="S240" s="16" t="s">
        <v>2468</v>
      </c>
      <c r="T240" s="19">
        <v>0.46200000000000002</v>
      </c>
      <c r="U240" s="18" t="e">
        <f t="shared" si="1"/>
        <v>#VALUE!</v>
      </c>
      <c r="V240" s="16" t="str">
        <f>IF(N240&gt;'Clustering (Gov City)'!$C$4,'Clustering (Gov City)'!$B$3,IF(N240&gt;'Clustering (Gov City)'!$H$4,'Clustering (Gov City)'!$G$3,IF(N240&gt;'Clustering (Gov City)'!$M$4,'Clustering (Gov City)'!$L$3,'Clustering (Gov City)'!$Q$3)))</f>
        <v>LOW</v>
      </c>
      <c r="W240" s="16" t="str">
        <f>IF(Q240&gt;'Clustering (Gov City)'!$C$24,'Clustering (Gov City)'!$B$23,IF(Q240&gt;'Clustering (Gov City)'!$H$24,'Clustering (Gov City)'!$G$23,IF(Q240&gt;'Clustering (Gov City)'!$M$24,'Clustering (Gov City)'!$L$23,'Clustering (Gov City)'!$Q$23)))</f>
        <v>SUPER LOW</v>
      </c>
      <c r="X240" s="20">
        <v>0.58750000000000002</v>
      </c>
      <c r="Y240" s="16" t="s">
        <v>151</v>
      </c>
      <c r="Z240" s="16">
        <v>1397</v>
      </c>
      <c r="AA240" s="1">
        <v>849</v>
      </c>
      <c r="AB240" s="16">
        <v>561776</v>
      </c>
      <c r="AC240" s="16">
        <v>521653</v>
      </c>
      <c r="AD240" s="16">
        <v>659709</v>
      </c>
      <c r="AE240" s="16">
        <v>4524</v>
      </c>
      <c r="AF240" s="16">
        <v>1469</v>
      </c>
      <c r="AG240" s="1">
        <v>146</v>
      </c>
      <c r="AH240" s="1">
        <v>358</v>
      </c>
      <c r="AI240" s="1">
        <v>25</v>
      </c>
      <c r="AJ240" s="1">
        <v>14</v>
      </c>
      <c r="AK240" s="16">
        <v>326920</v>
      </c>
      <c r="AL240" s="16">
        <v>339325</v>
      </c>
      <c r="AM240" s="16">
        <v>247778</v>
      </c>
      <c r="AN240" s="16">
        <v>363487</v>
      </c>
      <c r="AO240" s="16">
        <v>13701</v>
      </c>
      <c r="AP240" s="16">
        <v>41279</v>
      </c>
      <c r="AQ240" s="16">
        <v>36626</v>
      </c>
      <c r="AR240" s="16">
        <v>45698</v>
      </c>
      <c r="AS240" s="16">
        <v>47639</v>
      </c>
      <c r="AT240" s="16">
        <v>51586</v>
      </c>
      <c r="AU240" s="16">
        <v>52078</v>
      </c>
      <c r="AV240" s="16">
        <v>44807</v>
      </c>
      <c r="AW240" s="16">
        <v>44328</v>
      </c>
      <c r="AX240" s="16">
        <v>49458</v>
      </c>
      <c r="AY240" s="16">
        <v>51453</v>
      </c>
      <c r="AZ240" s="16">
        <v>50598</v>
      </c>
      <c r="BA240" s="16">
        <v>48587</v>
      </c>
      <c r="BB240" s="16">
        <v>41760</v>
      </c>
      <c r="BC240" s="16">
        <v>36326</v>
      </c>
      <c r="BD240" s="16">
        <v>26097</v>
      </c>
      <c r="BE240" s="16">
        <v>18323</v>
      </c>
      <c r="BF240" s="16">
        <v>20881</v>
      </c>
      <c r="BG240" s="16">
        <v>8503</v>
      </c>
      <c r="BH240" s="16">
        <v>642023</v>
      </c>
      <c r="BI240" s="21">
        <v>1</v>
      </c>
      <c r="BJ240" s="21">
        <v>1</v>
      </c>
      <c r="BK240" s="21">
        <v>1</v>
      </c>
      <c r="BL240" s="21">
        <v>1</v>
      </c>
      <c r="BM240" s="21">
        <v>0</v>
      </c>
      <c r="BN240" s="16">
        <v>16967</v>
      </c>
      <c r="BO240" s="16">
        <v>8413</v>
      </c>
      <c r="BP240" s="16">
        <v>54842</v>
      </c>
      <c r="BQ240" s="16">
        <v>29109</v>
      </c>
      <c r="BR240" s="16">
        <v>29799</v>
      </c>
      <c r="BS240" s="16">
        <v>54129</v>
      </c>
      <c r="BT240" s="16">
        <v>234846</v>
      </c>
      <c r="BU240" s="16">
        <v>52754</v>
      </c>
      <c r="BV240" s="16">
        <v>188107</v>
      </c>
      <c r="BW240" s="16">
        <v>73640</v>
      </c>
      <c r="BX240" s="16">
        <v>87862</v>
      </c>
      <c r="BY240" s="16">
        <v>1831</v>
      </c>
      <c r="BZ240" s="16">
        <v>3308</v>
      </c>
      <c r="CA240" s="16">
        <v>22778</v>
      </c>
      <c r="CB240" s="16">
        <v>1050</v>
      </c>
      <c r="CC240" s="1">
        <v>69</v>
      </c>
      <c r="CD240" s="16">
        <v>1875</v>
      </c>
      <c r="CE240" s="16">
        <v>3197</v>
      </c>
      <c r="CF240" s="1">
        <v>907</v>
      </c>
      <c r="CG240" s="16">
        <v>4707</v>
      </c>
      <c r="CH240" s="1">
        <v>143</v>
      </c>
      <c r="CI240" s="1">
        <v>4</v>
      </c>
      <c r="CJ240" s="1">
        <v>43</v>
      </c>
      <c r="CK240" s="1">
        <v>4</v>
      </c>
      <c r="CL240" s="1">
        <v>19</v>
      </c>
      <c r="CM240" s="1">
        <v>7</v>
      </c>
      <c r="CN240" s="1">
        <v>35</v>
      </c>
      <c r="CO240" s="1">
        <v>48</v>
      </c>
      <c r="CP240" s="16">
        <v>655256</v>
      </c>
      <c r="CQ240" s="16">
        <v>139343</v>
      </c>
      <c r="CR240" s="16">
        <v>11118</v>
      </c>
      <c r="CS240" s="16">
        <v>6294</v>
      </c>
      <c r="CT240" s="16">
        <v>122715</v>
      </c>
      <c r="CU240" s="16">
        <v>147147</v>
      </c>
      <c r="CV240" s="16">
        <v>9057</v>
      </c>
      <c r="CW240" s="1">
        <v>228</v>
      </c>
      <c r="CX240" s="16">
        <v>99607</v>
      </c>
      <c r="CY240" s="16">
        <v>1170</v>
      </c>
      <c r="CZ240" s="16">
        <v>2866</v>
      </c>
      <c r="DA240" s="16">
        <v>126700</v>
      </c>
      <c r="DB240" s="18">
        <v>12.22</v>
      </c>
      <c r="DC240" s="1" t="s">
        <v>134</v>
      </c>
    </row>
    <row r="241" spans="1:107" ht="12.75" x14ac:dyDescent="0.2">
      <c r="A241" s="1" t="s">
        <v>617</v>
      </c>
      <c r="B241" s="1" t="s">
        <v>618</v>
      </c>
      <c r="C241" s="1" t="s">
        <v>617</v>
      </c>
      <c r="D241" s="1" t="s">
        <v>643</v>
      </c>
      <c r="E241" s="1" t="s">
        <v>644</v>
      </c>
      <c r="F241" s="1" t="s">
        <v>643</v>
      </c>
      <c r="G241" s="1">
        <v>24</v>
      </c>
      <c r="H241" s="1">
        <v>325</v>
      </c>
      <c r="I241" s="1">
        <v>5</v>
      </c>
      <c r="J241" s="16">
        <v>1156570</v>
      </c>
      <c r="K241" s="17">
        <v>0.88</v>
      </c>
      <c r="L241" s="16">
        <v>390821</v>
      </c>
      <c r="M241" s="18">
        <v>1696.21</v>
      </c>
      <c r="N241" s="1">
        <v>682</v>
      </c>
      <c r="O241" s="17">
        <v>0.69399999999999995</v>
      </c>
      <c r="P241" s="16">
        <v>20504</v>
      </c>
      <c r="Q241" s="16">
        <f t="shared" si="0"/>
        <v>17728282.767147686</v>
      </c>
      <c r="R241" s="19">
        <v>0.436</v>
      </c>
      <c r="S241" s="16" t="s">
        <v>2468</v>
      </c>
      <c r="T241" s="19">
        <v>0.626</v>
      </c>
      <c r="U241" s="18" t="e">
        <f t="shared" si="1"/>
        <v>#VALUE!</v>
      </c>
      <c r="V241" s="16" t="str">
        <f>IF(N241&gt;'Clustering (Gov City)'!$C$4,'Clustering (Gov City)'!$B$3,IF(N241&gt;'Clustering (Gov City)'!$H$4,'Clustering (Gov City)'!$G$3,IF(N241&gt;'Clustering (Gov City)'!$M$4,'Clustering (Gov City)'!$L$3,'Clustering (Gov City)'!$Q$3)))</f>
        <v>LOW</v>
      </c>
      <c r="W241" s="16" t="str">
        <f>IF(Q241&gt;'Clustering (Gov City)'!$C$24,'Clustering (Gov City)'!$B$23,IF(Q241&gt;'Clustering (Gov City)'!$H$24,'Clustering (Gov City)'!$G$23,IF(Q241&gt;'Clustering (Gov City)'!$M$24,'Clustering (Gov City)'!$L$23,'Clustering (Gov City)'!$Q$23)))</f>
        <v>SUPER LOW</v>
      </c>
      <c r="X241" s="20">
        <v>0.70989999999999998</v>
      </c>
      <c r="Y241" s="16" t="s">
        <v>201</v>
      </c>
      <c r="Z241" s="16">
        <v>1577</v>
      </c>
      <c r="AA241" s="1">
        <v>773</v>
      </c>
      <c r="AB241" s="16">
        <v>935826</v>
      </c>
      <c r="AC241" s="16">
        <v>871955</v>
      </c>
      <c r="AD241" s="16">
        <v>1140666</v>
      </c>
      <c r="AE241" s="16">
        <v>2177</v>
      </c>
      <c r="AF241" s="16">
        <v>1121</v>
      </c>
      <c r="AG241" s="16">
        <v>12355</v>
      </c>
      <c r="AH241" s="1">
        <v>236</v>
      </c>
      <c r="AI241" s="1">
        <v>13</v>
      </c>
      <c r="AJ241" s="1">
        <v>2</v>
      </c>
      <c r="AK241" s="16">
        <v>570968</v>
      </c>
      <c r="AL241" s="16">
        <v>585602</v>
      </c>
      <c r="AM241" s="16">
        <v>442806</v>
      </c>
      <c r="AN241" s="16">
        <v>629767</v>
      </c>
      <c r="AO241" s="16">
        <v>19327</v>
      </c>
      <c r="AP241" s="16">
        <v>64670</v>
      </c>
      <c r="AQ241" s="16">
        <v>77880</v>
      </c>
      <c r="AR241" s="16">
        <v>90950</v>
      </c>
      <c r="AS241" s="16">
        <v>89458</v>
      </c>
      <c r="AT241" s="16">
        <v>88311</v>
      </c>
      <c r="AU241" s="16">
        <v>90844</v>
      </c>
      <c r="AV241" s="16">
        <v>84003</v>
      </c>
      <c r="AW241" s="16">
        <v>81520</v>
      </c>
      <c r="AX241" s="16">
        <v>88289</v>
      </c>
      <c r="AY241" s="16">
        <v>88792</v>
      </c>
      <c r="AZ241" s="16">
        <v>87026</v>
      </c>
      <c r="BA241" s="16">
        <v>80170</v>
      </c>
      <c r="BB241" s="16">
        <v>66948</v>
      </c>
      <c r="BC241" s="16">
        <v>53456</v>
      </c>
      <c r="BD241" s="16">
        <v>37095</v>
      </c>
      <c r="BE241" s="16">
        <v>24027</v>
      </c>
      <c r="BF241" s="16">
        <v>27801</v>
      </c>
      <c r="BG241" s="16">
        <v>17543</v>
      </c>
      <c r="BH241" s="16">
        <v>1104230</v>
      </c>
      <c r="BI241" s="21">
        <v>2</v>
      </c>
      <c r="BJ241" s="21">
        <v>2</v>
      </c>
      <c r="BK241" s="21">
        <v>2</v>
      </c>
      <c r="BL241" s="21">
        <v>1</v>
      </c>
      <c r="BM241" s="21">
        <v>0</v>
      </c>
      <c r="BN241" s="16">
        <v>34757</v>
      </c>
      <c r="BO241" s="16">
        <v>17463</v>
      </c>
      <c r="BP241" s="16">
        <v>108549</v>
      </c>
      <c r="BQ241" s="16">
        <v>53456</v>
      </c>
      <c r="BR241" s="16">
        <v>52717</v>
      </c>
      <c r="BS241" s="16">
        <v>92007</v>
      </c>
      <c r="BT241" s="16">
        <v>247585</v>
      </c>
      <c r="BU241" s="16">
        <v>210551</v>
      </c>
      <c r="BV241" s="16">
        <v>396514</v>
      </c>
      <c r="BW241" s="16">
        <v>138520</v>
      </c>
      <c r="BX241" s="16">
        <v>128373</v>
      </c>
      <c r="BY241" s="16">
        <v>3337</v>
      </c>
      <c r="BZ241" s="16">
        <v>3810</v>
      </c>
      <c r="CA241" s="16">
        <v>26281</v>
      </c>
      <c r="CB241" s="16">
        <v>1504</v>
      </c>
      <c r="CC241" s="1">
        <v>95</v>
      </c>
      <c r="CD241" s="16">
        <v>6854</v>
      </c>
      <c r="CE241" s="16">
        <v>7655</v>
      </c>
      <c r="CF241" s="16">
        <v>5102</v>
      </c>
      <c r="CG241" s="16">
        <v>7868</v>
      </c>
      <c r="CH241" s="1">
        <v>95</v>
      </c>
      <c r="CI241" s="1">
        <v>7</v>
      </c>
      <c r="CJ241" s="1">
        <v>62</v>
      </c>
      <c r="CK241" s="1">
        <v>4</v>
      </c>
      <c r="CL241" s="1">
        <v>33</v>
      </c>
      <c r="CM241" s="1">
        <v>21</v>
      </c>
      <c r="CN241" s="1">
        <v>102</v>
      </c>
      <c r="CO241" s="1">
        <v>241</v>
      </c>
      <c r="CP241" s="16">
        <v>1128526</v>
      </c>
      <c r="CQ241" s="16">
        <v>222606</v>
      </c>
      <c r="CR241" s="16">
        <v>13481</v>
      </c>
      <c r="CS241" s="16">
        <v>9153</v>
      </c>
      <c r="CT241" s="16">
        <v>179367</v>
      </c>
      <c r="CU241" s="16">
        <v>280231</v>
      </c>
      <c r="CV241" s="16">
        <v>7664</v>
      </c>
      <c r="CW241" s="1">
        <v>391</v>
      </c>
      <c r="CX241" s="16">
        <v>199990</v>
      </c>
      <c r="CY241" s="16">
        <v>1190</v>
      </c>
      <c r="CZ241" s="16">
        <v>3165</v>
      </c>
      <c r="DA241" s="16">
        <v>239332</v>
      </c>
      <c r="DB241" s="18">
        <v>18.61</v>
      </c>
      <c r="DC241" s="1" t="s">
        <v>134</v>
      </c>
    </row>
    <row r="242" spans="1:107" ht="12.75" x14ac:dyDescent="0.2">
      <c r="A242" s="1" t="s">
        <v>617</v>
      </c>
      <c r="B242" s="1" t="s">
        <v>618</v>
      </c>
      <c r="C242" s="1" t="s">
        <v>617</v>
      </c>
      <c r="D242" s="1" t="s">
        <v>645</v>
      </c>
      <c r="E242" s="1" t="s">
        <v>646</v>
      </c>
      <c r="F242" s="1" t="s">
        <v>645</v>
      </c>
      <c r="G242" s="1">
        <v>24</v>
      </c>
      <c r="H242" s="1">
        <v>341</v>
      </c>
      <c r="I242" s="1">
        <v>24</v>
      </c>
      <c r="J242" s="16">
        <v>1603754</v>
      </c>
      <c r="K242" s="17">
        <v>0.93200000000000005</v>
      </c>
      <c r="L242" s="16">
        <v>536963</v>
      </c>
      <c r="M242" s="18">
        <v>1474.02</v>
      </c>
      <c r="N242" s="16">
        <v>1088</v>
      </c>
      <c r="O242" s="17">
        <v>0.8</v>
      </c>
      <c r="P242" s="16">
        <v>89011</v>
      </c>
      <c r="Q242" s="16">
        <f t="shared" si="0"/>
        <v>55501654.243730642</v>
      </c>
      <c r="R242" s="19">
        <v>0.46200000000000002</v>
      </c>
      <c r="S242" s="16" t="s">
        <v>2468</v>
      </c>
      <c r="T242" s="19">
        <v>0.53</v>
      </c>
      <c r="U242" s="18" t="e">
        <f t="shared" si="1"/>
        <v>#VALUE!</v>
      </c>
      <c r="V242" s="16" t="str">
        <f>IF(N242&gt;'Clustering (Gov City)'!$C$4,'Clustering (Gov City)'!$B$3,IF(N242&gt;'Clustering (Gov City)'!$H$4,'Clustering (Gov City)'!$G$3,IF(N242&gt;'Clustering (Gov City)'!$M$4,'Clustering (Gov City)'!$L$3,'Clustering (Gov City)'!$Q$3)))</f>
        <v>LOW</v>
      </c>
      <c r="W242" s="16" t="str">
        <f>IF(Q242&gt;'Clustering (Gov City)'!$C$24,'Clustering (Gov City)'!$B$23,IF(Q242&gt;'Clustering (Gov City)'!$H$24,'Clustering (Gov City)'!$G$23,IF(Q242&gt;'Clustering (Gov City)'!$M$24,'Clustering (Gov City)'!$L$23,'Clustering (Gov City)'!$Q$23)))</f>
        <v>HIGH</v>
      </c>
      <c r="X242" s="20">
        <v>0.71150000000000002</v>
      </c>
      <c r="Y242" s="16" t="s">
        <v>201</v>
      </c>
      <c r="Z242" s="16">
        <v>2511</v>
      </c>
      <c r="AA242" s="16">
        <v>1425</v>
      </c>
      <c r="AB242" s="16">
        <v>1450055</v>
      </c>
      <c r="AC242" s="16">
        <v>1201283</v>
      </c>
      <c r="AD242" s="16">
        <v>1578820</v>
      </c>
      <c r="AE242" s="16">
        <v>7005</v>
      </c>
      <c r="AF242" s="16">
        <v>2432</v>
      </c>
      <c r="AG242" s="16">
        <v>15086</v>
      </c>
      <c r="AH242" s="1">
        <v>375</v>
      </c>
      <c r="AI242" s="1">
        <v>14</v>
      </c>
      <c r="AJ242" s="1">
        <v>22</v>
      </c>
      <c r="AK242" s="16">
        <v>802068</v>
      </c>
      <c r="AL242" s="16">
        <v>801686</v>
      </c>
      <c r="AM242" s="16">
        <v>668023</v>
      </c>
      <c r="AN242" s="16">
        <v>825531</v>
      </c>
      <c r="AO242" s="16">
        <v>27102</v>
      </c>
      <c r="AP242" s="16">
        <v>83098</v>
      </c>
      <c r="AQ242" s="16">
        <v>107518</v>
      </c>
      <c r="AR242" s="16">
        <v>131884</v>
      </c>
      <c r="AS242" s="16">
        <v>125841</v>
      </c>
      <c r="AT242" s="16">
        <v>124319</v>
      </c>
      <c r="AU242" s="16">
        <v>128886</v>
      </c>
      <c r="AV242" s="16">
        <v>123597</v>
      </c>
      <c r="AW242" s="16">
        <v>117216</v>
      </c>
      <c r="AX242" s="16">
        <v>128812</v>
      </c>
      <c r="AY242" s="16">
        <v>124791</v>
      </c>
      <c r="AZ242" s="16">
        <v>118340</v>
      </c>
      <c r="BA242" s="16">
        <v>109288</v>
      </c>
      <c r="BB242" s="16">
        <v>91359</v>
      </c>
      <c r="BC242" s="16">
        <v>72085</v>
      </c>
      <c r="BD242" s="16">
        <v>44881</v>
      </c>
      <c r="BE242" s="16">
        <v>26703</v>
      </c>
      <c r="BF242" s="16">
        <v>28234</v>
      </c>
      <c r="BG242" s="16">
        <v>24549</v>
      </c>
      <c r="BH242" s="16">
        <v>1533164</v>
      </c>
      <c r="BI242" s="21">
        <v>2</v>
      </c>
      <c r="BJ242" s="21">
        <v>2</v>
      </c>
      <c r="BK242" s="21">
        <v>2</v>
      </c>
      <c r="BL242" s="21">
        <v>1</v>
      </c>
      <c r="BM242" s="21">
        <v>0</v>
      </c>
      <c r="BN242" s="16">
        <v>49500</v>
      </c>
      <c r="BO242" s="16">
        <v>25496</v>
      </c>
      <c r="BP242" s="16">
        <v>156402</v>
      </c>
      <c r="BQ242" s="16">
        <v>75581</v>
      </c>
      <c r="BR242" s="16">
        <v>74512</v>
      </c>
      <c r="BS242" s="16">
        <v>130014</v>
      </c>
      <c r="BT242" s="16">
        <v>322252</v>
      </c>
      <c r="BU242" s="16">
        <v>254140</v>
      </c>
      <c r="BV242" s="16">
        <v>506323</v>
      </c>
      <c r="BW242" s="16">
        <v>217981</v>
      </c>
      <c r="BX242" s="16">
        <v>254577</v>
      </c>
      <c r="BY242" s="16">
        <v>2139</v>
      </c>
      <c r="BZ242" s="16">
        <v>7331</v>
      </c>
      <c r="CA242" s="16">
        <v>37249</v>
      </c>
      <c r="CB242" s="16">
        <v>1630</v>
      </c>
      <c r="CC242" s="1">
        <v>132</v>
      </c>
      <c r="CD242" s="16">
        <v>12717</v>
      </c>
      <c r="CE242" s="16">
        <v>15820</v>
      </c>
      <c r="CF242" s="16">
        <v>5867</v>
      </c>
      <c r="CG242" s="16">
        <v>36326</v>
      </c>
      <c r="CH242" s="1">
        <v>367</v>
      </c>
      <c r="CI242" s="1">
        <v>45</v>
      </c>
      <c r="CJ242" s="1">
        <v>533</v>
      </c>
      <c r="CK242" s="1">
        <v>39</v>
      </c>
      <c r="CL242" s="1">
        <v>158</v>
      </c>
      <c r="CM242" s="1">
        <v>173</v>
      </c>
      <c r="CN242" s="1">
        <v>714</v>
      </c>
      <c r="CO242" s="1">
        <v>601</v>
      </c>
      <c r="CP242" s="16">
        <v>1530394</v>
      </c>
      <c r="CQ242" s="16">
        <v>367077</v>
      </c>
      <c r="CR242" s="16">
        <v>15078</v>
      </c>
      <c r="CS242" s="16">
        <v>11690</v>
      </c>
      <c r="CT242" s="16">
        <v>521376</v>
      </c>
      <c r="CU242" s="16">
        <v>200402</v>
      </c>
      <c r="CV242" s="16">
        <v>9454</v>
      </c>
      <c r="CW242" s="1">
        <v>164</v>
      </c>
      <c r="CX242" s="16">
        <v>246267</v>
      </c>
      <c r="CY242" s="16">
        <v>1467</v>
      </c>
      <c r="CZ242" s="16">
        <v>3918</v>
      </c>
      <c r="DA242" s="16">
        <v>226861</v>
      </c>
      <c r="DB242" s="18">
        <v>9.26</v>
      </c>
      <c r="DC242" s="1" t="s">
        <v>134</v>
      </c>
    </row>
    <row r="243" spans="1:107" ht="12.75" x14ac:dyDescent="0.2">
      <c r="A243" s="1" t="s">
        <v>617</v>
      </c>
      <c r="B243" s="1" t="s">
        <v>618</v>
      </c>
      <c r="C243" s="1" t="s">
        <v>617</v>
      </c>
      <c r="D243" s="1" t="s">
        <v>647</v>
      </c>
      <c r="E243" s="1" t="s">
        <v>648</v>
      </c>
      <c r="F243" s="1" t="s">
        <v>647</v>
      </c>
      <c r="G243" s="1">
        <v>18</v>
      </c>
      <c r="H243" s="1">
        <v>322</v>
      </c>
      <c r="I243" s="1">
        <v>31</v>
      </c>
      <c r="J243" s="16">
        <v>1951723</v>
      </c>
      <c r="K243" s="17">
        <v>0.96199999999999997</v>
      </c>
      <c r="L243" s="16">
        <v>630469</v>
      </c>
      <c r="M243" s="1">
        <v>634.38</v>
      </c>
      <c r="N243" s="16">
        <v>3077</v>
      </c>
      <c r="O243" s="17">
        <v>0.91400000000000003</v>
      </c>
      <c r="P243" s="16">
        <v>118179</v>
      </c>
      <c r="Q243" s="16">
        <f t="shared" si="0"/>
        <v>60551113.042168386</v>
      </c>
      <c r="R243" s="19">
        <v>0.57399999999999995</v>
      </c>
      <c r="S243" s="16" t="s">
        <v>2468</v>
      </c>
      <c r="T243" s="19">
        <v>0.81599999999999995</v>
      </c>
      <c r="U243" s="18" t="e">
        <f t="shared" si="1"/>
        <v>#VALUE!</v>
      </c>
      <c r="V243" s="16" t="str">
        <f>IF(N243&gt;'Clustering (Gov City)'!$C$4,'Clustering (Gov City)'!$B$3,IF(N243&gt;'Clustering (Gov City)'!$H$4,'Clustering (Gov City)'!$G$3,IF(N243&gt;'Clustering (Gov City)'!$M$4,'Clustering (Gov City)'!$L$3,'Clustering (Gov City)'!$Q$3)))</f>
        <v>HIGH</v>
      </c>
      <c r="W243" s="16" t="str">
        <f>IF(Q243&gt;'Clustering (Gov City)'!$C$24,'Clustering (Gov City)'!$B$23,IF(Q243&gt;'Clustering (Gov City)'!$H$24,'Clustering (Gov City)'!$G$23,IF(Q243&gt;'Clustering (Gov City)'!$M$24,'Clustering (Gov City)'!$L$23,'Clustering (Gov City)'!$Q$23)))</f>
        <v>HIGH</v>
      </c>
      <c r="X243" s="20">
        <v>0.93410000000000004</v>
      </c>
      <c r="Y243" s="16" t="s">
        <v>172</v>
      </c>
      <c r="Z243" s="16">
        <v>4631</v>
      </c>
      <c r="AA243" s="16">
        <v>2173</v>
      </c>
      <c r="AB243" s="16">
        <v>1755131</v>
      </c>
      <c r="AC243" s="16">
        <v>1476753</v>
      </c>
      <c r="AD243" s="16">
        <v>1867999</v>
      </c>
      <c r="AE243" s="16">
        <v>53458</v>
      </c>
      <c r="AF243" s="16">
        <v>23128</v>
      </c>
      <c r="AG243" s="16">
        <v>2965</v>
      </c>
      <c r="AH243" s="16">
        <v>3850</v>
      </c>
      <c r="AI243" s="1">
        <v>213</v>
      </c>
      <c r="AJ243" s="1">
        <v>110</v>
      </c>
      <c r="AK243" s="16">
        <v>979423</v>
      </c>
      <c r="AL243" s="16">
        <v>972300</v>
      </c>
      <c r="AM243" s="16">
        <v>857381</v>
      </c>
      <c r="AN243" s="16">
        <v>973062</v>
      </c>
      <c r="AO243" s="16">
        <v>40021</v>
      </c>
      <c r="AP243" s="16">
        <v>81259</v>
      </c>
      <c r="AQ243" s="16">
        <v>117173</v>
      </c>
      <c r="AR243" s="16">
        <v>152069</v>
      </c>
      <c r="AS243" s="16">
        <v>158323</v>
      </c>
      <c r="AT243" s="16">
        <v>157672</v>
      </c>
      <c r="AU243" s="16">
        <v>154568</v>
      </c>
      <c r="AV243" s="16">
        <v>151392</v>
      </c>
      <c r="AW243" s="16">
        <v>137258</v>
      </c>
      <c r="AX243" s="16">
        <v>157457</v>
      </c>
      <c r="AY243" s="16">
        <v>155063</v>
      </c>
      <c r="AZ243" s="16">
        <v>154549</v>
      </c>
      <c r="BA243" s="16">
        <v>144570</v>
      </c>
      <c r="BB243" s="16">
        <v>114755</v>
      </c>
      <c r="BC243" s="16">
        <v>85610</v>
      </c>
      <c r="BD243" s="16">
        <v>54187</v>
      </c>
      <c r="BE243" s="16">
        <v>26677</v>
      </c>
      <c r="BF243" s="16">
        <v>30400</v>
      </c>
      <c r="BG243" s="16">
        <v>27240</v>
      </c>
      <c r="BH243" s="16">
        <v>1874558</v>
      </c>
      <c r="BI243" s="21">
        <v>1</v>
      </c>
      <c r="BJ243" s="21">
        <v>1</v>
      </c>
      <c r="BK243" s="21">
        <v>1</v>
      </c>
      <c r="BL243" s="21">
        <v>1</v>
      </c>
      <c r="BM243" s="21">
        <v>0</v>
      </c>
      <c r="BN243" s="16">
        <v>54382</v>
      </c>
      <c r="BO243" s="16">
        <v>27834</v>
      </c>
      <c r="BP243" s="16">
        <v>182732</v>
      </c>
      <c r="BQ243" s="16">
        <v>96485</v>
      </c>
      <c r="BR243" s="16">
        <v>94099</v>
      </c>
      <c r="BS243" s="16">
        <v>160366</v>
      </c>
      <c r="BT243" s="16">
        <v>423042</v>
      </c>
      <c r="BU243" s="16">
        <v>151322</v>
      </c>
      <c r="BV243" s="16">
        <v>304890</v>
      </c>
      <c r="BW243" s="16">
        <v>290991</v>
      </c>
      <c r="BX243" s="16">
        <v>585554</v>
      </c>
      <c r="BY243" s="16">
        <v>6530</v>
      </c>
      <c r="BZ243" s="16">
        <v>31276</v>
      </c>
      <c r="CA243" s="16">
        <v>149217</v>
      </c>
      <c r="CB243" s="16">
        <v>8470</v>
      </c>
      <c r="CC243" s="1">
        <v>431</v>
      </c>
      <c r="CD243" s="16">
        <v>55460</v>
      </c>
      <c r="CE243" s="16">
        <v>79799</v>
      </c>
      <c r="CF243" s="16">
        <v>24772</v>
      </c>
      <c r="CG243" s="16">
        <v>496337</v>
      </c>
      <c r="CH243" s="16">
        <v>2679</v>
      </c>
      <c r="CI243" s="1">
        <v>227</v>
      </c>
      <c r="CJ243" s="16">
        <v>3920</v>
      </c>
      <c r="CK243" s="1">
        <v>413</v>
      </c>
      <c r="CL243" s="16">
        <v>1055</v>
      </c>
      <c r="CM243" s="1">
        <v>373</v>
      </c>
      <c r="CN243" s="16">
        <v>3513</v>
      </c>
      <c r="CO243" s="16">
        <v>2336</v>
      </c>
      <c r="CP243" s="16">
        <v>1280839</v>
      </c>
      <c r="CQ243" s="16">
        <v>596114</v>
      </c>
      <c r="CR243" s="16">
        <v>52802</v>
      </c>
      <c r="CS243" s="16">
        <v>22849</v>
      </c>
      <c r="CT243" s="16">
        <v>794735</v>
      </c>
      <c r="CU243" s="16">
        <v>33916</v>
      </c>
      <c r="CV243" s="1">
        <v>773</v>
      </c>
      <c r="CW243" s="1">
        <v>237</v>
      </c>
      <c r="CX243" s="16">
        <v>316749</v>
      </c>
      <c r="CY243" s="16">
        <v>5218</v>
      </c>
      <c r="CZ243" s="16">
        <v>12306</v>
      </c>
      <c r="DA243" s="16">
        <v>116024</v>
      </c>
      <c r="DB243" s="18">
        <v>5.59</v>
      </c>
      <c r="DC243" s="1" t="s">
        <v>134</v>
      </c>
    </row>
    <row r="244" spans="1:107" ht="12.75" x14ac:dyDescent="0.2">
      <c r="A244" s="1" t="s">
        <v>617</v>
      </c>
      <c r="B244" s="1" t="s">
        <v>618</v>
      </c>
      <c r="C244" s="1" t="s">
        <v>617</v>
      </c>
      <c r="D244" s="1" t="s">
        <v>649</v>
      </c>
      <c r="E244" s="1" t="s">
        <v>650</v>
      </c>
      <c r="F244" s="1" t="s">
        <v>649</v>
      </c>
      <c r="G244" s="1">
        <v>18</v>
      </c>
      <c r="H244" s="1">
        <v>299</v>
      </c>
      <c r="I244" s="1">
        <v>5</v>
      </c>
      <c r="J244" s="16">
        <v>1127053</v>
      </c>
      <c r="K244" s="17">
        <v>0.872</v>
      </c>
      <c r="L244" s="16">
        <v>379080</v>
      </c>
      <c r="M244" s="1">
        <v>717.83</v>
      </c>
      <c r="N244" s="16">
        <v>1570</v>
      </c>
      <c r="O244" s="17">
        <v>0.85199999999999998</v>
      </c>
      <c r="P244" s="16">
        <v>49322</v>
      </c>
      <c r="Q244" s="16">
        <f t="shared" si="0"/>
        <v>43761917.141429909</v>
      </c>
      <c r="R244" s="19">
        <v>0.52400000000000002</v>
      </c>
      <c r="S244" s="16" t="s">
        <v>2468</v>
      </c>
      <c r="T244" s="19">
        <v>0.86</v>
      </c>
      <c r="U244" s="18" t="e">
        <f t="shared" si="1"/>
        <v>#VALUE!</v>
      </c>
      <c r="V244" s="16" t="str">
        <f>IF(N244&gt;'Clustering (Gov City)'!$C$4,'Clustering (Gov City)'!$B$3,IF(N244&gt;'Clustering (Gov City)'!$H$4,'Clustering (Gov City)'!$G$3,IF(N244&gt;'Clustering (Gov City)'!$M$4,'Clustering (Gov City)'!$L$3,'Clustering (Gov City)'!$Q$3)))</f>
        <v>HIGH</v>
      </c>
      <c r="W244" s="16" t="str">
        <f>IF(Q244&gt;'Clustering (Gov City)'!$C$24,'Clustering (Gov City)'!$B$23,IF(Q244&gt;'Clustering (Gov City)'!$H$24,'Clustering (Gov City)'!$G$23,IF(Q244&gt;'Clustering (Gov City)'!$M$24,'Clustering (Gov City)'!$L$23,'Clustering (Gov City)'!$Q$23)))</f>
        <v>LOW</v>
      </c>
      <c r="X244" s="20">
        <v>0.86060000000000003</v>
      </c>
      <c r="Y244" s="16" t="s">
        <v>172</v>
      </c>
      <c r="Z244" s="16">
        <v>4370</v>
      </c>
      <c r="AA244" s="16">
        <v>1318</v>
      </c>
      <c r="AB244" s="16">
        <v>1053545</v>
      </c>
      <c r="AC244" s="16">
        <v>853961</v>
      </c>
      <c r="AD244" s="16">
        <v>1114272</v>
      </c>
      <c r="AE244" s="16">
        <v>9950</v>
      </c>
      <c r="AF244" s="16">
        <v>1666</v>
      </c>
      <c r="AG244" s="1">
        <v>555</v>
      </c>
      <c r="AH244" s="1">
        <v>551</v>
      </c>
      <c r="AI244" s="1">
        <v>10</v>
      </c>
      <c r="AJ244" s="1">
        <v>49</v>
      </c>
      <c r="AK244" s="16">
        <v>567890</v>
      </c>
      <c r="AL244" s="16">
        <v>559163</v>
      </c>
      <c r="AM244" s="16">
        <v>462683</v>
      </c>
      <c r="AN244" s="16">
        <v>588089</v>
      </c>
      <c r="AO244" s="16">
        <v>21099</v>
      </c>
      <c r="AP244" s="16">
        <v>55182</v>
      </c>
      <c r="AQ244" s="16">
        <v>74751</v>
      </c>
      <c r="AR244" s="16">
        <v>85425</v>
      </c>
      <c r="AS244" s="16">
        <v>88176</v>
      </c>
      <c r="AT244" s="16">
        <v>86270</v>
      </c>
      <c r="AU244" s="16">
        <v>85389</v>
      </c>
      <c r="AV244" s="16">
        <v>85620</v>
      </c>
      <c r="AW244" s="16">
        <v>79925</v>
      </c>
      <c r="AX244" s="16">
        <v>90091</v>
      </c>
      <c r="AY244" s="16">
        <v>83936</v>
      </c>
      <c r="AZ244" s="16">
        <v>84971</v>
      </c>
      <c r="BA244" s="16">
        <v>81834</v>
      </c>
      <c r="BB244" s="16">
        <v>68960</v>
      </c>
      <c r="BC244" s="16">
        <v>52881</v>
      </c>
      <c r="BD244" s="16">
        <v>32798</v>
      </c>
      <c r="BE244" s="16">
        <v>20316</v>
      </c>
      <c r="BF244" s="16">
        <v>25710</v>
      </c>
      <c r="BG244" s="16">
        <v>16163</v>
      </c>
      <c r="BH244" s="16">
        <v>1075290</v>
      </c>
      <c r="BI244" s="21">
        <v>1</v>
      </c>
      <c r="BJ244" s="21">
        <v>2</v>
      </c>
      <c r="BK244" s="21">
        <v>1</v>
      </c>
      <c r="BL244" s="21">
        <v>1</v>
      </c>
      <c r="BM244" s="21">
        <v>0</v>
      </c>
      <c r="BN244" s="16">
        <v>31832</v>
      </c>
      <c r="BO244" s="16">
        <v>15735</v>
      </c>
      <c r="BP244" s="16">
        <v>103751</v>
      </c>
      <c r="BQ244" s="16">
        <v>53034</v>
      </c>
      <c r="BR244" s="16">
        <v>50318</v>
      </c>
      <c r="BS244" s="16">
        <v>88565</v>
      </c>
      <c r="BT244" s="16">
        <v>269524</v>
      </c>
      <c r="BU244" s="16">
        <v>114841</v>
      </c>
      <c r="BV244" s="16">
        <v>256586</v>
      </c>
      <c r="BW244" s="16">
        <v>193742</v>
      </c>
      <c r="BX244" s="16">
        <v>243625</v>
      </c>
      <c r="BY244" s="16">
        <v>3048</v>
      </c>
      <c r="BZ244" s="16">
        <v>8515</v>
      </c>
      <c r="CA244" s="16">
        <v>35153</v>
      </c>
      <c r="CB244" s="16">
        <v>1914</v>
      </c>
      <c r="CC244" s="1">
        <v>105</v>
      </c>
      <c r="CD244" s="16">
        <v>16431</v>
      </c>
      <c r="CE244" s="16">
        <v>22973</v>
      </c>
      <c r="CF244" s="16">
        <v>8531</v>
      </c>
      <c r="CG244" s="16">
        <v>46775</v>
      </c>
      <c r="CH244" s="1">
        <v>219</v>
      </c>
      <c r="CI244" s="1">
        <v>40</v>
      </c>
      <c r="CJ244" s="1">
        <v>237</v>
      </c>
      <c r="CK244" s="1">
        <v>54</v>
      </c>
      <c r="CL244" s="1">
        <v>157</v>
      </c>
      <c r="CM244" s="1">
        <v>101</v>
      </c>
      <c r="CN244" s="1">
        <v>320</v>
      </c>
      <c r="CO244" s="16">
        <v>1927</v>
      </c>
      <c r="CP244" s="16">
        <v>1029288</v>
      </c>
      <c r="CQ244" s="16">
        <v>297212</v>
      </c>
      <c r="CR244" s="16">
        <v>19585</v>
      </c>
      <c r="CS244" s="16">
        <v>9481</v>
      </c>
      <c r="CT244" s="16">
        <v>379406</v>
      </c>
      <c r="CU244" s="16">
        <v>82362</v>
      </c>
      <c r="CV244" s="1">
        <v>96</v>
      </c>
      <c r="CW244" s="1">
        <v>271</v>
      </c>
      <c r="CX244" s="16">
        <v>133866</v>
      </c>
      <c r="CY244" s="16">
        <v>2059</v>
      </c>
      <c r="CZ244" s="16">
        <v>4273</v>
      </c>
      <c r="DA244" s="16">
        <v>198442</v>
      </c>
      <c r="DB244" s="18">
        <v>10.57</v>
      </c>
      <c r="DC244" s="1" t="s">
        <v>134</v>
      </c>
    </row>
    <row r="245" spans="1:107" ht="12.75" x14ac:dyDescent="0.2">
      <c r="A245" s="1" t="s">
        <v>617</v>
      </c>
      <c r="B245" s="1" t="s">
        <v>618</v>
      </c>
      <c r="C245" s="1" t="s">
        <v>617</v>
      </c>
      <c r="D245" s="1" t="s">
        <v>651</v>
      </c>
      <c r="E245" s="1" t="s">
        <v>652</v>
      </c>
      <c r="F245" s="1" t="s">
        <v>651</v>
      </c>
      <c r="G245" s="1">
        <v>21</v>
      </c>
      <c r="H245" s="1">
        <v>302</v>
      </c>
      <c r="I245" s="1">
        <v>4</v>
      </c>
      <c r="J245" s="16">
        <v>1350483</v>
      </c>
      <c r="K245" s="17">
        <v>0.91400000000000003</v>
      </c>
      <c r="L245" s="16">
        <v>459515</v>
      </c>
      <c r="M245" s="18">
        <v>1115.0899999999999</v>
      </c>
      <c r="N245" s="16">
        <v>1211</v>
      </c>
      <c r="O245" s="17">
        <v>0.82399999999999995</v>
      </c>
      <c r="P245" s="16">
        <v>24199</v>
      </c>
      <c r="Q245" s="16">
        <f t="shared" si="0"/>
        <v>17918774.245954968</v>
      </c>
      <c r="R245" s="19">
        <v>0.63600000000000001</v>
      </c>
      <c r="S245" s="16" t="s">
        <v>2468</v>
      </c>
      <c r="T245" s="19">
        <v>0.69399999999999995</v>
      </c>
      <c r="U245" s="18" t="e">
        <f t="shared" si="1"/>
        <v>#VALUE!</v>
      </c>
      <c r="V245" s="16" t="str">
        <f>IF(N245&gt;'Clustering (Gov City)'!$C$4,'Clustering (Gov City)'!$B$3,IF(N245&gt;'Clustering (Gov City)'!$H$4,'Clustering (Gov City)'!$G$3,IF(N245&gt;'Clustering (Gov City)'!$M$4,'Clustering (Gov City)'!$L$3,'Clustering (Gov City)'!$Q$3)))</f>
        <v>HIGH</v>
      </c>
      <c r="W245" s="16" t="str">
        <f>IF(Q245&gt;'Clustering (Gov City)'!$C$24,'Clustering (Gov City)'!$B$23,IF(Q245&gt;'Clustering (Gov City)'!$H$24,'Clustering (Gov City)'!$G$23,IF(Q245&gt;'Clustering (Gov City)'!$M$24,'Clustering (Gov City)'!$L$23,'Clustering (Gov City)'!$Q$23)))</f>
        <v>SUPER LOW</v>
      </c>
      <c r="X245" s="20">
        <v>0.78800000000000003</v>
      </c>
      <c r="Y245" s="16" t="s">
        <v>201</v>
      </c>
      <c r="Z245" s="16">
        <v>2580</v>
      </c>
      <c r="AA245" s="1">
        <v>652</v>
      </c>
      <c r="AB245" s="16">
        <v>1049457</v>
      </c>
      <c r="AC245" s="16">
        <v>1023798</v>
      </c>
      <c r="AD245" s="16">
        <v>1330694</v>
      </c>
      <c r="AE245" s="16">
        <v>16401</v>
      </c>
      <c r="AF245" s="16">
        <v>1832</v>
      </c>
      <c r="AG245" s="1">
        <v>620</v>
      </c>
      <c r="AH245" s="1">
        <v>880</v>
      </c>
      <c r="AI245" s="1">
        <v>44</v>
      </c>
      <c r="AJ245" s="1">
        <v>12</v>
      </c>
      <c r="AK245" s="16">
        <v>681707</v>
      </c>
      <c r="AL245" s="16">
        <v>668776</v>
      </c>
      <c r="AM245" s="16">
        <v>565031</v>
      </c>
      <c r="AN245" s="16">
        <v>686813</v>
      </c>
      <c r="AO245" s="16">
        <v>27413</v>
      </c>
      <c r="AP245" s="16">
        <v>71226</v>
      </c>
      <c r="AQ245" s="16">
        <v>83262</v>
      </c>
      <c r="AR245" s="16">
        <v>103950</v>
      </c>
      <c r="AS245" s="16">
        <v>108484</v>
      </c>
      <c r="AT245" s="16">
        <v>106231</v>
      </c>
      <c r="AU245" s="16">
        <v>103691</v>
      </c>
      <c r="AV245" s="16">
        <v>99195</v>
      </c>
      <c r="AW245" s="16">
        <v>96757</v>
      </c>
      <c r="AX245" s="16">
        <v>109583</v>
      </c>
      <c r="AY245" s="16">
        <v>104535</v>
      </c>
      <c r="AZ245" s="16">
        <v>97672</v>
      </c>
      <c r="BA245" s="16">
        <v>93025</v>
      </c>
      <c r="BB245" s="16">
        <v>80599</v>
      </c>
      <c r="BC245" s="16">
        <v>62793</v>
      </c>
      <c r="BD245" s="16">
        <v>40885</v>
      </c>
      <c r="BE245" s="16">
        <v>24945</v>
      </c>
      <c r="BF245" s="16">
        <v>34876</v>
      </c>
      <c r="BG245" s="16">
        <v>18520</v>
      </c>
      <c r="BH245" s="16">
        <v>1294807</v>
      </c>
      <c r="BI245" s="21">
        <v>1</v>
      </c>
      <c r="BJ245" s="21">
        <v>1</v>
      </c>
      <c r="BK245" s="21">
        <v>1</v>
      </c>
      <c r="BL245" s="21">
        <v>1</v>
      </c>
      <c r="BM245" s="21">
        <v>0</v>
      </c>
      <c r="BN245" s="16">
        <v>37179</v>
      </c>
      <c r="BO245" s="16">
        <v>19244</v>
      </c>
      <c r="BP245" s="16">
        <v>127060</v>
      </c>
      <c r="BQ245" s="16">
        <v>64603</v>
      </c>
      <c r="BR245" s="16">
        <v>62593</v>
      </c>
      <c r="BS245" s="16">
        <v>108031</v>
      </c>
      <c r="BT245" s="16">
        <v>241582</v>
      </c>
      <c r="BU245" s="16">
        <v>166645</v>
      </c>
      <c r="BV245" s="16">
        <v>307760</v>
      </c>
      <c r="BW245" s="16">
        <v>276488</v>
      </c>
      <c r="BX245" s="16">
        <v>291919</v>
      </c>
      <c r="BY245" s="16">
        <v>4586</v>
      </c>
      <c r="BZ245" s="16">
        <v>9363</v>
      </c>
      <c r="CA245" s="16">
        <v>48848</v>
      </c>
      <c r="CB245" s="16">
        <v>3122</v>
      </c>
      <c r="CC245" s="1">
        <v>170</v>
      </c>
      <c r="CD245" s="16">
        <v>17603</v>
      </c>
      <c r="CE245" s="16">
        <v>26192</v>
      </c>
      <c r="CF245" s="16">
        <v>13225</v>
      </c>
      <c r="CG245" s="16">
        <v>44179</v>
      </c>
      <c r="CH245" s="1">
        <v>311</v>
      </c>
      <c r="CI245" s="1">
        <v>24</v>
      </c>
      <c r="CJ245" s="1">
        <v>372</v>
      </c>
      <c r="CK245" s="1">
        <v>31</v>
      </c>
      <c r="CL245" s="1">
        <v>142</v>
      </c>
      <c r="CM245" s="1">
        <v>33</v>
      </c>
      <c r="CN245" s="1">
        <v>500</v>
      </c>
      <c r="CO245" s="1">
        <v>544</v>
      </c>
      <c r="CP245" s="16">
        <v>1247327</v>
      </c>
      <c r="CQ245" s="16">
        <v>242740</v>
      </c>
      <c r="CR245" s="16">
        <v>19681</v>
      </c>
      <c r="CS245" s="16">
        <v>12289</v>
      </c>
      <c r="CT245" s="16">
        <v>413120</v>
      </c>
      <c r="CU245" s="16">
        <v>136912</v>
      </c>
      <c r="CV245" s="1">
        <v>219</v>
      </c>
      <c r="CW245" s="1">
        <v>222</v>
      </c>
      <c r="CX245" s="16">
        <v>254394</v>
      </c>
      <c r="CY245" s="16">
        <v>2235</v>
      </c>
      <c r="CZ245" s="16">
        <v>7953</v>
      </c>
      <c r="DA245" s="16">
        <v>260718</v>
      </c>
      <c r="DB245" s="18">
        <v>9.94</v>
      </c>
      <c r="DC245" s="1" t="s">
        <v>134</v>
      </c>
    </row>
    <row r="246" spans="1:107" ht="12.75" x14ac:dyDescent="0.2">
      <c r="A246" s="1" t="s">
        <v>617</v>
      </c>
      <c r="B246" s="1" t="s">
        <v>618</v>
      </c>
      <c r="C246" s="1" t="s">
        <v>617</v>
      </c>
      <c r="D246" s="1" t="s">
        <v>653</v>
      </c>
      <c r="E246" s="1" t="s">
        <v>654</v>
      </c>
      <c r="F246" s="1" t="s">
        <v>653</v>
      </c>
      <c r="G246" s="1">
        <v>20</v>
      </c>
      <c r="H246" s="1">
        <v>264</v>
      </c>
      <c r="I246" s="1">
        <v>20</v>
      </c>
      <c r="J246" s="16">
        <v>1133556</v>
      </c>
      <c r="K246" s="17">
        <v>0.874</v>
      </c>
      <c r="L246" s="16">
        <v>383379</v>
      </c>
      <c r="M246" s="18">
        <v>1224.25</v>
      </c>
      <c r="N246" s="1">
        <v>926</v>
      </c>
      <c r="O246" s="17">
        <v>0.75800000000000001</v>
      </c>
      <c r="P246" s="16">
        <v>15662</v>
      </c>
      <c r="Q246" s="16">
        <f t="shared" si="0"/>
        <v>13816697.190081477</v>
      </c>
      <c r="R246" s="19">
        <v>0.65600000000000003</v>
      </c>
      <c r="S246" s="16" t="s">
        <v>2468</v>
      </c>
      <c r="T246" s="19">
        <v>0.88400000000000001</v>
      </c>
      <c r="U246" s="18" t="e">
        <f t="shared" si="1"/>
        <v>#VALUE!</v>
      </c>
      <c r="V246" s="16" t="str">
        <f>IF(N246&gt;'Clustering (Gov City)'!$C$4,'Clustering (Gov City)'!$B$3,IF(N246&gt;'Clustering (Gov City)'!$H$4,'Clustering (Gov City)'!$G$3,IF(N246&gt;'Clustering (Gov City)'!$M$4,'Clustering (Gov City)'!$L$3,'Clustering (Gov City)'!$Q$3)))</f>
        <v>LOW</v>
      </c>
      <c r="W246" s="16" t="str">
        <f>IF(Q246&gt;'Clustering (Gov City)'!$C$24,'Clustering (Gov City)'!$B$23,IF(Q246&gt;'Clustering (Gov City)'!$H$24,'Clustering (Gov City)'!$G$23,IF(Q246&gt;'Clustering (Gov City)'!$M$24,'Clustering (Gov City)'!$L$23,'Clustering (Gov City)'!$Q$23)))</f>
        <v>SUPER LOW</v>
      </c>
      <c r="X246" s="20">
        <v>0.80769999999999997</v>
      </c>
      <c r="Y246" s="16" t="s">
        <v>201</v>
      </c>
      <c r="Z246" s="16">
        <v>2646</v>
      </c>
      <c r="AA246" s="16">
        <v>1216</v>
      </c>
      <c r="AB246" s="16">
        <v>1041898</v>
      </c>
      <c r="AC246" s="16">
        <v>873433</v>
      </c>
      <c r="AD246" s="16">
        <v>1123599</v>
      </c>
      <c r="AE246" s="16">
        <v>6657</v>
      </c>
      <c r="AF246" s="16">
        <v>2613</v>
      </c>
      <c r="AG246" s="1">
        <v>330</v>
      </c>
      <c r="AH246" s="1">
        <v>225</v>
      </c>
      <c r="AI246" s="1">
        <v>9</v>
      </c>
      <c r="AJ246" s="1">
        <v>123</v>
      </c>
      <c r="AK246" s="16">
        <v>571284</v>
      </c>
      <c r="AL246" s="16">
        <v>562272</v>
      </c>
      <c r="AM246" s="16">
        <v>461668</v>
      </c>
      <c r="AN246" s="16">
        <v>589990</v>
      </c>
      <c r="AO246" s="16">
        <v>20194</v>
      </c>
      <c r="AP246" s="16">
        <v>61704</v>
      </c>
      <c r="AQ246" s="16">
        <v>66547</v>
      </c>
      <c r="AR246" s="16">
        <v>81613</v>
      </c>
      <c r="AS246" s="16">
        <v>87243</v>
      </c>
      <c r="AT246" s="16">
        <v>82501</v>
      </c>
      <c r="AU246" s="16">
        <v>85956</v>
      </c>
      <c r="AV246" s="16">
        <v>78530</v>
      </c>
      <c r="AW246" s="16">
        <v>76554</v>
      </c>
      <c r="AX246" s="16">
        <v>91554</v>
      </c>
      <c r="AY246" s="16">
        <v>88707</v>
      </c>
      <c r="AZ246" s="16">
        <v>84436</v>
      </c>
      <c r="BA246" s="16">
        <v>77658</v>
      </c>
      <c r="BB246" s="16">
        <v>71750</v>
      </c>
      <c r="BC246" s="16">
        <v>57051</v>
      </c>
      <c r="BD246" s="16">
        <v>38774</v>
      </c>
      <c r="BE246" s="16">
        <v>26985</v>
      </c>
      <c r="BF246" s="16">
        <v>37697</v>
      </c>
      <c r="BG246" s="16">
        <v>14519</v>
      </c>
      <c r="BH246" s="16">
        <v>1088861</v>
      </c>
      <c r="BI246" s="21">
        <v>1</v>
      </c>
      <c r="BJ246" s="21">
        <v>1</v>
      </c>
      <c r="BK246" s="21">
        <v>1</v>
      </c>
      <c r="BL246" s="21">
        <v>1</v>
      </c>
      <c r="BM246" s="21">
        <v>0</v>
      </c>
      <c r="BN246" s="16">
        <v>29278</v>
      </c>
      <c r="BO246" s="16">
        <v>15156</v>
      </c>
      <c r="BP246" s="16">
        <v>100119</v>
      </c>
      <c r="BQ246" s="16">
        <v>52200</v>
      </c>
      <c r="BR246" s="16">
        <v>49019</v>
      </c>
      <c r="BS246" s="16">
        <v>86702</v>
      </c>
      <c r="BT246" s="16">
        <v>212005</v>
      </c>
      <c r="BU246" s="16">
        <v>120511</v>
      </c>
      <c r="BV246" s="16">
        <v>329447</v>
      </c>
      <c r="BW246" s="16">
        <v>202062</v>
      </c>
      <c r="BX246" s="16">
        <v>222563</v>
      </c>
      <c r="BY246" s="16">
        <v>2689</v>
      </c>
      <c r="BZ246" s="16">
        <v>8915</v>
      </c>
      <c r="CA246" s="16">
        <v>33470</v>
      </c>
      <c r="CB246" s="16">
        <v>1790</v>
      </c>
      <c r="CC246" s="1">
        <v>104</v>
      </c>
      <c r="CD246" s="16">
        <v>48952</v>
      </c>
      <c r="CE246" s="16">
        <v>14335</v>
      </c>
      <c r="CF246" s="16">
        <v>5686</v>
      </c>
      <c r="CG246" s="16">
        <v>27057</v>
      </c>
      <c r="CH246" s="1">
        <v>232</v>
      </c>
      <c r="CI246" s="1">
        <v>32</v>
      </c>
      <c r="CJ246" s="1">
        <v>233</v>
      </c>
      <c r="CK246" s="1">
        <v>52</v>
      </c>
      <c r="CL246" s="1">
        <v>161</v>
      </c>
      <c r="CM246" s="1">
        <v>139</v>
      </c>
      <c r="CN246" s="1">
        <v>355</v>
      </c>
      <c r="CO246" s="16">
        <v>1297</v>
      </c>
      <c r="CP246" s="16">
        <v>1035025</v>
      </c>
      <c r="CQ246" s="16">
        <v>228705</v>
      </c>
      <c r="CR246" s="16">
        <v>19160</v>
      </c>
      <c r="CS246" s="16">
        <v>7886</v>
      </c>
      <c r="CT246" s="16">
        <v>323244</v>
      </c>
      <c r="CU246" s="16">
        <v>147000</v>
      </c>
      <c r="CV246" s="1">
        <v>128</v>
      </c>
      <c r="CW246" s="1">
        <v>234</v>
      </c>
      <c r="CX246" s="16">
        <v>176221</v>
      </c>
      <c r="CY246" s="16">
        <v>1798</v>
      </c>
      <c r="CZ246" s="16">
        <v>6541</v>
      </c>
      <c r="DA246" s="16">
        <v>222639</v>
      </c>
      <c r="DB246" s="18">
        <v>11.62</v>
      </c>
      <c r="DC246" s="1" t="s">
        <v>134</v>
      </c>
    </row>
    <row r="247" spans="1:107" ht="12.75" x14ac:dyDescent="0.2">
      <c r="A247" s="1" t="s">
        <v>617</v>
      </c>
      <c r="B247" s="1" t="s">
        <v>618</v>
      </c>
      <c r="C247" s="1" t="s">
        <v>617</v>
      </c>
      <c r="D247" s="1" t="s">
        <v>655</v>
      </c>
      <c r="E247" s="1" t="s">
        <v>656</v>
      </c>
      <c r="F247" s="1" t="s">
        <v>655</v>
      </c>
      <c r="G247" s="1">
        <v>15</v>
      </c>
      <c r="H247" s="1">
        <v>198</v>
      </c>
      <c r="I247" s="1">
        <v>8</v>
      </c>
      <c r="J247" s="16">
        <v>754263</v>
      </c>
      <c r="K247" s="17">
        <v>0.78200000000000003</v>
      </c>
      <c r="L247" s="16">
        <v>277326</v>
      </c>
      <c r="M247" s="18">
        <v>1037.58</v>
      </c>
      <c r="N247" s="1">
        <v>727</v>
      </c>
      <c r="O247" s="17">
        <v>0.71</v>
      </c>
      <c r="P247" s="16">
        <v>11269</v>
      </c>
      <c r="Q247" s="16">
        <f t="shared" si="0"/>
        <v>14940412.031347156</v>
      </c>
      <c r="R247" s="19">
        <v>0.42</v>
      </c>
      <c r="S247" s="16" t="s">
        <v>2468</v>
      </c>
      <c r="T247" s="19">
        <v>0.73799999999999999</v>
      </c>
      <c r="U247" s="18" t="e">
        <f t="shared" si="1"/>
        <v>#VALUE!</v>
      </c>
      <c r="V247" s="16" t="str">
        <f>IF(N247&gt;'Clustering (Gov City)'!$C$4,'Clustering (Gov City)'!$B$3,IF(N247&gt;'Clustering (Gov City)'!$H$4,'Clustering (Gov City)'!$G$3,IF(N247&gt;'Clustering (Gov City)'!$M$4,'Clustering (Gov City)'!$L$3,'Clustering (Gov City)'!$Q$3)))</f>
        <v>LOW</v>
      </c>
      <c r="W247" s="16" t="str">
        <f>IF(Q247&gt;'Clustering (Gov City)'!$C$24,'Clustering (Gov City)'!$B$23,IF(Q247&gt;'Clustering (Gov City)'!$H$24,'Clustering (Gov City)'!$G$23,IF(Q247&gt;'Clustering (Gov City)'!$M$24,'Clustering (Gov City)'!$L$23,'Clustering (Gov City)'!$Q$23)))</f>
        <v>SUPER LOW</v>
      </c>
      <c r="X247" s="20">
        <v>0.74060000000000004</v>
      </c>
      <c r="Y247" s="16" t="s">
        <v>201</v>
      </c>
      <c r="Z247" s="16">
        <v>1451</v>
      </c>
      <c r="AA247" s="16">
        <v>1973</v>
      </c>
      <c r="AB247" s="16">
        <v>691640</v>
      </c>
      <c r="AC247" s="16">
        <v>600471</v>
      </c>
      <c r="AD247" s="16">
        <v>746824</v>
      </c>
      <c r="AE247" s="16">
        <v>5935</v>
      </c>
      <c r="AF247" s="16">
        <v>1382</v>
      </c>
      <c r="AG247" s="1">
        <v>44</v>
      </c>
      <c r="AH247" s="1">
        <v>70</v>
      </c>
      <c r="AI247" s="1">
        <v>0</v>
      </c>
      <c r="AJ247" s="1">
        <v>8</v>
      </c>
      <c r="AK247" s="16">
        <v>374233</v>
      </c>
      <c r="AL247" s="16">
        <v>380030</v>
      </c>
      <c r="AM247" s="16">
        <v>282099</v>
      </c>
      <c r="AN247" s="16">
        <v>399266</v>
      </c>
      <c r="AO247" s="16">
        <v>15414</v>
      </c>
      <c r="AP247" s="16">
        <v>57484</v>
      </c>
      <c r="AQ247" s="16">
        <v>39542</v>
      </c>
      <c r="AR247" s="16">
        <v>48494</v>
      </c>
      <c r="AS247" s="16">
        <v>51123</v>
      </c>
      <c r="AT247" s="16">
        <v>50009</v>
      </c>
      <c r="AU247" s="16">
        <v>51105</v>
      </c>
      <c r="AV247" s="16">
        <v>49601</v>
      </c>
      <c r="AW247" s="16">
        <v>47532</v>
      </c>
      <c r="AX247" s="16">
        <v>58005</v>
      </c>
      <c r="AY247" s="16">
        <v>58887</v>
      </c>
      <c r="AZ247" s="16">
        <v>58508</v>
      </c>
      <c r="BA247" s="16">
        <v>57042</v>
      </c>
      <c r="BB247" s="16">
        <v>52259</v>
      </c>
      <c r="BC247" s="16">
        <v>45461</v>
      </c>
      <c r="BD247" s="16">
        <v>33080</v>
      </c>
      <c r="BE247" s="16">
        <v>22009</v>
      </c>
      <c r="BF247" s="16">
        <v>31606</v>
      </c>
      <c r="BG247" s="16">
        <v>8526</v>
      </c>
      <c r="BH247" s="16">
        <v>727688</v>
      </c>
      <c r="BI247" s="21">
        <v>1</v>
      </c>
      <c r="BJ247" s="21">
        <v>1</v>
      </c>
      <c r="BK247" s="21">
        <v>1</v>
      </c>
      <c r="BL247" s="21">
        <v>1</v>
      </c>
      <c r="BM247" s="21">
        <v>0</v>
      </c>
      <c r="BN247" s="16">
        <v>17227</v>
      </c>
      <c r="BO247" s="16">
        <v>9023</v>
      </c>
      <c r="BP247" s="16">
        <v>59253</v>
      </c>
      <c r="BQ247" s="16">
        <v>30579</v>
      </c>
      <c r="BR247" s="16">
        <v>29585</v>
      </c>
      <c r="BS247" s="16">
        <v>51653</v>
      </c>
      <c r="BT247" s="16">
        <v>110103</v>
      </c>
      <c r="BU247" s="16">
        <v>163392</v>
      </c>
      <c r="BV247" s="16">
        <v>119676</v>
      </c>
      <c r="BW247" s="16">
        <v>134462</v>
      </c>
      <c r="BX247" s="16">
        <v>186776</v>
      </c>
      <c r="BY247" s="16">
        <v>2702</v>
      </c>
      <c r="BZ247" s="16">
        <v>7953</v>
      </c>
      <c r="CA247" s="16">
        <v>27623</v>
      </c>
      <c r="CB247" s="16">
        <v>1506</v>
      </c>
      <c r="CC247" s="1">
        <v>70</v>
      </c>
      <c r="CD247" s="16">
        <v>9095</v>
      </c>
      <c r="CE247" s="16">
        <v>5533</v>
      </c>
      <c r="CF247" s="16">
        <v>2151</v>
      </c>
      <c r="CG247" s="16">
        <v>12327</v>
      </c>
      <c r="CH247" s="1">
        <v>118</v>
      </c>
      <c r="CI247" s="1">
        <v>19</v>
      </c>
      <c r="CJ247" s="1">
        <v>77</v>
      </c>
      <c r="CK247" s="1">
        <v>16</v>
      </c>
      <c r="CL247" s="1">
        <v>31</v>
      </c>
      <c r="CM247" s="1">
        <v>118</v>
      </c>
      <c r="CN247" s="1">
        <v>108</v>
      </c>
      <c r="CO247" s="1">
        <v>354</v>
      </c>
      <c r="CP247" s="16">
        <v>724316</v>
      </c>
      <c r="CQ247" s="16">
        <v>135602</v>
      </c>
      <c r="CR247" s="16">
        <v>15577</v>
      </c>
      <c r="CS247" s="16">
        <v>5800</v>
      </c>
      <c r="CT247" s="16">
        <v>231420</v>
      </c>
      <c r="CU247" s="16">
        <v>113487</v>
      </c>
      <c r="CV247" s="1">
        <v>158</v>
      </c>
      <c r="CW247" s="1">
        <v>211</v>
      </c>
      <c r="CX247" s="16">
        <v>110440</v>
      </c>
      <c r="CY247" s="16">
        <v>1224</v>
      </c>
      <c r="CZ247" s="16">
        <v>6949</v>
      </c>
      <c r="DA247" s="16">
        <v>133395</v>
      </c>
      <c r="DB247" s="18">
        <v>11.46</v>
      </c>
      <c r="DC247" s="1" t="s">
        <v>134</v>
      </c>
    </row>
    <row r="248" spans="1:107" ht="12.75" x14ac:dyDescent="0.2">
      <c r="A248" s="1" t="s">
        <v>617</v>
      </c>
      <c r="B248" s="1" t="s">
        <v>618</v>
      </c>
      <c r="C248" s="1" t="s">
        <v>617</v>
      </c>
      <c r="D248" s="1" t="s">
        <v>657</v>
      </c>
      <c r="E248" s="1" t="s">
        <v>658</v>
      </c>
      <c r="F248" s="1" t="s">
        <v>657</v>
      </c>
      <c r="G248" s="1">
        <v>18</v>
      </c>
      <c r="H248" s="1">
        <v>207</v>
      </c>
      <c r="I248" s="1">
        <v>28</v>
      </c>
      <c r="J248" s="16">
        <v>689369</v>
      </c>
      <c r="K248" s="17">
        <v>0.77</v>
      </c>
      <c r="L248" s="16">
        <v>240162</v>
      </c>
      <c r="M248" s="1">
        <v>688.84</v>
      </c>
      <c r="N248" s="16">
        <v>1001</v>
      </c>
      <c r="O248" s="17">
        <v>0.77</v>
      </c>
      <c r="P248" s="16">
        <v>11398</v>
      </c>
      <c r="Q248" s="16">
        <f t="shared" si="0"/>
        <v>16533960.767020274</v>
      </c>
      <c r="R248" s="19">
        <v>0.5</v>
      </c>
      <c r="S248" s="16" t="s">
        <v>2468</v>
      </c>
      <c r="T248" s="19">
        <v>0.77</v>
      </c>
      <c r="U248" s="18" t="e">
        <f t="shared" si="1"/>
        <v>#VALUE!</v>
      </c>
      <c r="V248" s="16" t="str">
        <f>IF(N248&gt;'Clustering (Gov City)'!$C$4,'Clustering (Gov City)'!$B$3,IF(N248&gt;'Clustering (Gov City)'!$H$4,'Clustering (Gov City)'!$G$3,IF(N248&gt;'Clustering (Gov City)'!$M$4,'Clustering (Gov City)'!$L$3,'Clustering (Gov City)'!$Q$3)))</f>
        <v>LOW</v>
      </c>
      <c r="W248" s="16" t="str">
        <f>IF(Q248&gt;'Clustering (Gov City)'!$C$24,'Clustering (Gov City)'!$B$23,IF(Q248&gt;'Clustering (Gov City)'!$H$24,'Clustering (Gov City)'!$G$23,IF(Q248&gt;'Clustering (Gov City)'!$M$24,'Clustering (Gov City)'!$L$23,'Clustering (Gov City)'!$Q$23)))</f>
        <v>SUPER LOW</v>
      </c>
      <c r="X248" s="20">
        <v>0.77</v>
      </c>
      <c r="Y248" s="16" t="s">
        <v>201</v>
      </c>
      <c r="Z248" s="16">
        <v>1003</v>
      </c>
      <c r="AA248" s="16">
        <v>6112</v>
      </c>
      <c r="AB248" s="16">
        <v>653973</v>
      </c>
      <c r="AC248" s="16">
        <v>544424</v>
      </c>
      <c r="AD248" s="16">
        <v>682046</v>
      </c>
      <c r="AE248" s="16">
        <v>5120</v>
      </c>
      <c r="AF248" s="16">
        <v>1533</v>
      </c>
      <c r="AG248" s="1">
        <v>101</v>
      </c>
      <c r="AH248" s="1">
        <v>545</v>
      </c>
      <c r="AI248" s="1">
        <v>8</v>
      </c>
      <c r="AJ248" s="1">
        <v>16</v>
      </c>
      <c r="AK248" s="16">
        <v>339139</v>
      </c>
      <c r="AL248" s="16">
        <v>350230</v>
      </c>
      <c r="AM248" s="16">
        <v>259336</v>
      </c>
      <c r="AN248" s="16">
        <v>369090</v>
      </c>
      <c r="AO248" s="16">
        <v>12151</v>
      </c>
      <c r="AP248" s="16">
        <v>48792</v>
      </c>
      <c r="AQ248" s="16">
        <v>38055</v>
      </c>
      <c r="AR248" s="16">
        <v>45909</v>
      </c>
      <c r="AS248" s="16">
        <v>47256</v>
      </c>
      <c r="AT248" s="16">
        <v>45807</v>
      </c>
      <c r="AU248" s="16">
        <v>46368</v>
      </c>
      <c r="AV248" s="16">
        <v>44408</v>
      </c>
      <c r="AW248" s="16">
        <v>43144</v>
      </c>
      <c r="AX248" s="16">
        <v>52962</v>
      </c>
      <c r="AY248" s="16">
        <v>52863</v>
      </c>
      <c r="AZ248" s="16">
        <v>50711</v>
      </c>
      <c r="BA248" s="16">
        <v>48025</v>
      </c>
      <c r="BB248" s="16">
        <v>44841</v>
      </c>
      <c r="BC248" s="16">
        <v>42330</v>
      </c>
      <c r="BD248" s="16">
        <v>32364</v>
      </c>
      <c r="BE248" s="16">
        <v>22118</v>
      </c>
      <c r="BF248" s="16">
        <v>32208</v>
      </c>
      <c r="BG248" s="16">
        <v>8324</v>
      </c>
      <c r="BH248" s="16">
        <v>663725</v>
      </c>
      <c r="BI248" s="21">
        <v>1</v>
      </c>
      <c r="BJ248" s="21">
        <v>1</v>
      </c>
      <c r="BK248" s="21">
        <v>1</v>
      </c>
      <c r="BL248" s="21">
        <v>1</v>
      </c>
      <c r="BM248" s="21">
        <v>0</v>
      </c>
      <c r="BN248" s="16">
        <v>16652</v>
      </c>
      <c r="BO248" s="16">
        <v>8649</v>
      </c>
      <c r="BP248" s="16">
        <v>55615</v>
      </c>
      <c r="BQ248" s="16">
        <v>28327</v>
      </c>
      <c r="BR248" s="16">
        <v>27381</v>
      </c>
      <c r="BS248" s="16">
        <v>47067</v>
      </c>
      <c r="BT248" s="16">
        <v>118710</v>
      </c>
      <c r="BU248" s="16">
        <v>64663</v>
      </c>
      <c r="BV248" s="16">
        <v>196091</v>
      </c>
      <c r="BW248" s="16">
        <v>116212</v>
      </c>
      <c r="BX248" s="16">
        <v>154851</v>
      </c>
      <c r="BY248" s="16">
        <v>2432</v>
      </c>
      <c r="BZ248" s="16">
        <v>6625</v>
      </c>
      <c r="CA248" s="16">
        <v>28521</v>
      </c>
      <c r="CB248" s="16">
        <v>1224</v>
      </c>
      <c r="CC248" s="1">
        <v>40</v>
      </c>
      <c r="CD248" s="16">
        <v>9630</v>
      </c>
      <c r="CE248" s="16">
        <v>13041</v>
      </c>
      <c r="CF248" s="16">
        <v>5625</v>
      </c>
      <c r="CG248" s="16">
        <v>23785</v>
      </c>
      <c r="CH248" s="1">
        <v>130</v>
      </c>
      <c r="CI248" s="1">
        <v>35</v>
      </c>
      <c r="CJ248" s="1">
        <v>198</v>
      </c>
      <c r="CK248" s="1">
        <v>19</v>
      </c>
      <c r="CL248" s="1">
        <v>37</v>
      </c>
      <c r="CM248" s="1">
        <v>50</v>
      </c>
      <c r="CN248" s="1">
        <v>211</v>
      </c>
      <c r="CO248" s="1">
        <v>168</v>
      </c>
      <c r="CP248" s="16">
        <v>636440</v>
      </c>
      <c r="CQ248" s="16">
        <v>107935</v>
      </c>
      <c r="CR248" s="16">
        <v>18336</v>
      </c>
      <c r="CS248" s="16">
        <v>5587</v>
      </c>
      <c r="CT248" s="16">
        <v>225338</v>
      </c>
      <c r="CU248" s="16">
        <v>155654</v>
      </c>
      <c r="CV248" s="1">
        <v>29</v>
      </c>
      <c r="CW248" s="1">
        <v>156</v>
      </c>
      <c r="CX248" s="16">
        <v>122737</v>
      </c>
      <c r="CY248" s="16">
        <v>1117</v>
      </c>
      <c r="CZ248" s="16">
        <v>7725</v>
      </c>
      <c r="DA248" s="16">
        <v>44755</v>
      </c>
      <c r="DB248" s="18">
        <v>10.35</v>
      </c>
      <c r="DC248" s="1" t="s">
        <v>134</v>
      </c>
    </row>
    <row r="249" spans="1:107" ht="12.75" x14ac:dyDescent="0.2">
      <c r="A249" s="1" t="s">
        <v>617</v>
      </c>
      <c r="B249" s="1" t="s">
        <v>618</v>
      </c>
      <c r="C249" s="1" t="s">
        <v>617</v>
      </c>
      <c r="D249" s="1" t="s">
        <v>659</v>
      </c>
      <c r="E249" s="1" t="s">
        <v>660</v>
      </c>
      <c r="F249" s="1" t="s">
        <v>659</v>
      </c>
      <c r="G249" s="1">
        <v>19</v>
      </c>
      <c r="H249" s="1">
        <v>213</v>
      </c>
      <c r="I249" s="1">
        <v>4</v>
      </c>
      <c r="J249" s="16">
        <v>896768</v>
      </c>
      <c r="K249" s="17">
        <v>0.81399999999999995</v>
      </c>
      <c r="L249" s="16">
        <v>323198</v>
      </c>
      <c r="M249" s="18">
        <v>1295.98</v>
      </c>
      <c r="N249" s="1">
        <v>692</v>
      </c>
      <c r="O249" s="17">
        <v>0.69799999999999995</v>
      </c>
      <c r="P249" s="16">
        <v>11808</v>
      </c>
      <c r="Q249" s="16">
        <f t="shared" si="0"/>
        <v>13167285.184127891</v>
      </c>
      <c r="R249" s="19">
        <v>0.53200000000000003</v>
      </c>
      <c r="S249" s="16" t="s">
        <v>2468</v>
      </c>
      <c r="T249" s="19">
        <v>0.70199999999999996</v>
      </c>
      <c r="U249" s="18" t="e">
        <f t="shared" si="1"/>
        <v>#VALUE!</v>
      </c>
      <c r="V249" s="16" t="str">
        <f>IF(N249&gt;'Clustering (Gov City)'!$C$4,'Clustering (Gov City)'!$B$3,IF(N249&gt;'Clustering (Gov City)'!$H$4,'Clustering (Gov City)'!$G$3,IF(N249&gt;'Clustering (Gov City)'!$M$4,'Clustering (Gov City)'!$L$3,'Clustering (Gov City)'!$Q$3)))</f>
        <v>LOW</v>
      </c>
      <c r="W249" s="16" t="str">
        <f>IF(Q249&gt;'Clustering (Gov City)'!$C$24,'Clustering (Gov City)'!$B$23,IF(Q249&gt;'Clustering (Gov City)'!$H$24,'Clustering (Gov City)'!$G$23,IF(Q249&gt;'Clustering (Gov City)'!$M$24,'Clustering (Gov City)'!$L$23,'Clustering (Gov City)'!$Q$23)))</f>
        <v>SUPER LOW</v>
      </c>
      <c r="X249" s="20">
        <v>0.7288</v>
      </c>
      <c r="Y249" s="16" t="s">
        <v>201</v>
      </c>
      <c r="Z249" s="16">
        <v>2101</v>
      </c>
      <c r="AA249" s="16">
        <v>2308</v>
      </c>
      <c r="AB249" s="16">
        <v>733896</v>
      </c>
      <c r="AC249" s="16">
        <v>706861</v>
      </c>
      <c r="AD249" s="16">
        <v>887133</v>
      </c>
      <c r="AE249" s="16">
        <v>5854</v>
      </c>
      <c r="AF249" s="16">
        <v>3517</v>
      </c>
      <c r="AG249" s="1">
        <v>71</v>
      </c>
      <c r="AH249" s="1">
        <v>104</v>
      </c>
      <c r="AI249" s="1">
        <v>0</v>
      </c>
      <c r="AJ249" s="1">
        <v>89</v>
      </c>
      <c r="AK249" s="16">
        <v>446429</v>
      </c>
      <c r="AL249" s="16">
        <v>450339</v>
      </c>
      <c r="AM249" s="16">
        <v>337223</v>
      </c>
      <c r="AN249" s="16">
        <v>487907</v>
      </c>
      <c r="AO249" s="16">
        <v>18508</v>
      </c>
      <c r="AP249" s="16">
        <v>53130</v>
      </c>
      <c r="AQ249" s="16">
        <v>49443</v>
      </c>
      <c r="AR249" s="16">
        <v>59142</v>
      </c>
      <c r="AS249" s="16">
        <v>63511</v>
      </c>
      <c r="AT249" s="16">
        <v>61383</v>
      </c>
      <c r="AU249" s="16">
        <v>65728</v>
      </c>
      <c r="AV249" s="16">
        <v>60270</v>
      </c>
      <c r="AW249" s="16">
        <v>58584</v>
      </c>
      <c r="AX249" s="16">
        <v>69173</v>
      </c>
      <c r="AY249" s="16">
        <v>66242</v>
      </c>
      <c r="AZ249" s="16">
        <v>65408</v>
      </c>
      <c r="BA249" s="16">
        <v>63803</v>
      </c>
      <c r="BB249" s="16">
        <v>60323</v>
      </c>
      <c r="BC249" s="16">
        <v>54473</v>
      </c>
      <c r="BD249" s="16">
        <v>40432</v>
      </c>
      <c r="BE249" s="16">
        <v>26930</v>
      </c>
      <c r="BF249" s="16">
        <v>31923</v>
      </c>
      <c r="BG249" s="16">
        <v>10686</v>
      </c>
      <c r="BH249" s="16">
        <v>863258</v>
      </c>
      <c r="BI249" s="21">
        <v>1</v>
      </c>
      <c r="BJ249" s="21">
        <v>1</v>
      </c>
      <c r="BK249" s="21">
        <v>1</v>
      </c>
      <c r="BL249" s="21">
        <v>1</v>
      </c>
      <c r="BM249" s="21">
        <v>0</v>
      </c>
      <c r="BN249" s="16">
        <v>21365</v>
      </c>
      <c r="BO249" s="16">
        <v>11140</v>
      </c>
      <c r="BP249" s="16">
        <v>72512</v>
      </c>
      <c r="BQ249" s="16">
        <v>38117</v>
      </c>
      <c r="BR249" s="16">
        <v>35950</v>
      </c>
      <c r="BS249" s="16">
        <v>65663</v>
      </c>
      <c r="BT249" s="16">
        <v>190374</v>
      </c>
      <c r="BU249" s="16">
        <v>78387</v>
      </c>
      <c r="BV249" s="16">
        <v>270218</v>
      </c>
      <c r="BW249" s="16">
        <v>161791</v>
      </c>
      <c r="BX249" s="16">
        <v>161795</v>
      </c>
      <c r="BY249" s="16">
        <v>2098</v>
      </c>
      <c r="BZ249" s="16">
        <v>6458</v>
      </c>
      <c r="CA249" s="16">
        <v>24365</v>
      </c>
      <c r="CB249" s="16">
        <v>1225</v>
      </c>
      <c r="CC249" s="1">
        <v>57</v>
      </c>
      <c r="CD249" s="16">
        <v>5172</v>
      </c>
      <c r="CE249" s="16">
        <v>6845</v>
      </c>
      <c r="CF249" s="16">
        <v>2435</v>
      </c>
      <c r="CG249" s="16">
        <v>11916</v>
      </c>
      <c r="CH249" s="1">
        <v>265</v>
      </c>
      <c r="CI249" s="1">
        <v>20</v>
      </c>
      <c r="CJ249" s="1">
        <v>374</v>
      </c>
      <c r="CK249" s="1">
        <v>31</v>
      </c>
      <c r="CL249" s="1">
        <v>97</v>
      </c>
      <c r="CM249" s="1">
        <v>30</v>
      </c>
      <c r="CN249" s="1">
        <v>329</v>
      </c>
      <c r="CO249" s="1">
        <v>374</v>
      </c>
      <c r="CP249" s="16">
        <v>868880</v>
      </c>
      <c r="CQ249" s="16">
        <v>169101</v>
      </c>
      <c r="CR249" s="16">
        <v>16871</v>
      </c>
      <c r="CS249" s="16">
        <v>3890</v>
      </c>
      <c r="CT249" s="16">
        <v>244377</v>
      </c>
      <c r="CU249" s="16">
        <v>216385</v>
      </c>
      <c r="CV249" s="1">
        <v>48</v>
      </c>
      <c r="CW249" s="1">
        <v>68</v>
      </c>
      <c r="CX249" s="16">
        <v>136960</v>
      </c>
      <c r="CY249" s="16">
        <v>1016</v>
      </c>
      <c r="CZ249" s="16">
        <v>5097</v>
      </c>
      <c r="DA249" s="16">
        <v>102955</v>
      </c>
      <c r="DB249" s="18">
        <v>15.44</v>
      </c>
      <c r="DC249" s="1" t="s">
        <v>134</v>
      </c>
    </row>
    <row r="250" spans="1:107" ht="12.75" x14ac:dyDescent="0.2">
      <c r="A250" s="1" t="s">
        <v>617</v>
      </c>
      <c r="B250" s="1" t="s">
        <v>618</v>
      </c>
      <c r="C250" s="1" t="s">
        <v>617</v>
      </c>
      <c r="D250" s="1" t="s">
        <v>661</v>
      </c>
      <c r="E250" s="1" t="s">
        <v>662</v>
      </c>
      <c r="F250" s="1" t="s">
        <v>661</v>
      </c>
      <c r="G250" s="1">
        <v>28</v>
      </c>
      <c r="H250" s="1">
        <v>419</v>
      </c>
      <c r="I250" s="1">
        <v>11</v>
      </c>
      <c r="J250" s="16">
        <v>1343895</v>
      </c>
      <c r="K250" s="17">
        <v>0.91</v>
      </c>
      <c r="L250" s="16">
        <v>439529</v>
      </c>
      <c r="M250" s="18">
        <v>2198.79</v>
      </c>
      <c r="N250" s="1">
        <v>611</v>
      </c>
      <c r="O250" s="17">
        <v>0.68</v>
      </c>
      <c r="P250" s="16">
        <v>57187</v>
      </c>
      <c r="Q250" s="16">
        <f t="shared" si="0"/>
        <v>42553175.657324418</v>
      </c>
      <c r="R250" s="19">
        <v>0.40600000000000003</v>
      </c>
      <c r="S250" s="16" t="s">
        <v>2468</v>
      </c>
      <c r="T250" s="19">
        <v>0.51200000000000001</v>
      </c>
      <c r="U250" s="18" t="e">
        <f t="shared" si="1"/>
        <v>#VALUE!</v>
      </c>
      <c r="V250" s="16" t="str">
        <f>IF(N250&gt;'Clustering (Gov City)'!$C$4,'Clustering (Gov City)'!$B$3,IF(N250&gt;'Clustering (Gov City)'!$H$4,'Clustering (Gov City)'!$G$3,IF(N250&gt;'Clustering (Gov City)'!$M$4,'Clustering (Gov City)'!$L$3,'Clustering (Gov City)'!$Q$3)))</f>
        <v>LOW</v>
      </c>
      <c r="W250" s="16" t="str">
        <f>IF(Q250&gt;'Clustering (Gov City)'!$C$24,'Clustering (Gov City)'!$B$23,IF(Q250&gt;'Clustering (Gov City)'!$H$24,'Clustering (Gov City)'!$G$23,IF(Q250&gt;'Clustering (Gov City)'!$M$24,'Clustering (Gov City)'!$L$23,'Clustering (Gov City)'!$Q$23)))</f>
        <v>LOW</v>
      </c>
      <c r="X250" s="20">
        <v>0.66190000000000004</v>
      </c>
      <c r="Y250" s="16" t="s">
        <v>151</v>
      </c>
      <c r="Z250" s="16">
        <v>4104</v>
      </c>
      <c r="AA250" s="16">
        <v>3929</v>
      </c>
      <c r="AB250" s="16">
        <v>1277227</v>
      </c>
      <c r="AC250" s="16">
        <v>1049021</v>
      </c>
      <c r="AD250" s="16">
        <v>1336290</v>
      </c>
      <c r="AE250" s="16">
        <v>4908</v>
      </c>
      <c r="AF250" s="16">
        <v>2163</v>
      </c>
      <c r="AG250" s="1">
        <v>52</v>
      </c>
      <c r="AH250" s="1">
        <v>273</v>
      </c>
      <c r="AI250" s="1">
        <v>195</v>
      </c>
      <c r="AJ250" s="1">
        <v>14</v>
      </c>
      <c r="AK250" s="16">
        <v>675171</v>
      </c>
      <c r="AL250" s="16">
        <v>668724</v>
      </c>
      <c r="AM250" s="16">
        <v>513007</v>
      </c>
      <c r="AN250" s="16">
        <v>736732</v>
      </c>
      <c r="AO250" s="16">
        <v>18886</v>
      </c>
      <c r="AP250" s="16">
        <v>75270</v>
      </c>
      <c r="AQ250" s="16">
        <v>78971</v>
      </c>
      <c r="AR250" s="16">
        <v>92364</v>
      </c>
      <c r="AS250" s="16">
        <v>96056</v>
      </c>
      <c r="AT250" s="16">
        <v>95137</v>
      </c>
      <c r="AU250" s="16">
        <v>100051</v>
      </c>
      <c r="AV250" s="16">
        <v>97582</v>
      </c>
      <c r="AW250" s="16">
        <v>90897</v>
      </c>
      <c r="AX250" s="16">
        <v>107138</v>
      </c>
      <c r="AY250" s="16">
        <v>105659</v>
      </c>
      <c r="AZ250" s="16">
        <v>102016</v>
      </c>
      <c r="BA250" s="16">
        <v>96851</v>
      </c>
      <c r="BB250" s="16">
        <v>88431</v>
      </c>
      <c r="BC250" s="16">
        <v>73742</v>
      </c>
      <c r="BD250" s="16">
        <v>48236</v>
      </c>
      <c r="BE250" s="16">
        <v>31750</v>
      </c>
      <c r="BF250" s="16">
        <v>39014</v>
      </c>
      <c r="BG250" s="16">
        <v>17171</v>
      </c>
      <c r="BH250" s="16">
        <v>1290947</v>
      </c>
      <c r="BI250" s="21">
        <v>1</v>
      </c>
      <c r="BJ250" s="21">
        <v>1</v>
      </c>
      <c r="BK250" s="21">
        <v>1</v>
      </c>
      <c r="BL250" s="21">
        <v>1</v>
      </c>
      <c r="BM250" s="21">
        <v>0</v>
      </c>
      <c r="BN250" s="16">
        <v>34736</v>
      </c>
      <c r="BO250" s="16">
        <v>17906</v>
      </c>
      <c r="BP250" s="16">
        <v>111976</v>
      </c>
      <c r="BQ250" s="16">
        <v>57443</v>
      </c>
      <c r="BR250" s="16">
        <v>56161</v>
      </c>
      <c r="BS250" s="16">
        <v>100341</v>
      </c>
      <c r="BT250" s="16">
        <v>297940</v>
      </c>
      <c r="BU250" s="16">
        <v>115369</v>
      </c>
      <c r="BV250" s="16">
        <v>434826</v>
      </c>
      <c r="BW250" s="16">
        <v>236988</v>
      </c>
      <c r="BX250" s="16">
        <v>207593</v>
      </c>
      <c r="BY250" s="16">
        <v>4979</v>
      </c>
      <c r="BZ250" s="16">
        <v>6899</v>
      </c>
      <c r="CA250" s="16">
        <v>37358</v>
      </c>
      <c r="CB250" s="16">
        <v>1900</v>
      </c>
      <c r="CC250" s="1">
        <v>43</v>
      </c>
      <c r="CD250" s="16">
        <v>5550</v>
      </c>
      <c r="CE250" s="16">
        <v>5136</v>
      </c>
      <c r="CF250" s="16">
        <v>1715</v>
      </c>
      <c r="CG250" s="16">
        <v>8922</v>
      </c>
      <c r="CH250" s="1">
        <v>74</v>
      </c>
      <c r="CI250" s="1">
        <v>7</v>
      </c>
      <c r="CJ250" s="1">
        <v>86</v>
      </c>
      <c r="CK250" s="1">
        <v>9</v>
      </c>
      <c r="CL250" s="1">
        <v>26</v>
      </c>
      <c r="CM250" s="1">
        <v>23</v>
      </c>
      <c r="CN250" s="1">
        <v>112</v>
      </c>
      <c r="CO250" s="1">
        <v>908</v>
      </c>
      <c r="CP250" s="16">
        <v>1321327</v>
      </c>
      <c r="CQ250" s="16">
        <v>282040</v>
      </c>
      <c r="CR250" s="16">
        <v>19124</v>
      </c>
      <c r="CS250" s="16">
        <v>8076</v>
      </c>
      <c r="CT250" s="16">
        <v>368715</v>
      </c>
      <c r="CU250" s="16">
        <v>335229</v>
      </c>
      <c r="CV250" s="1">
        <v>357</v>
      </c>
      <c r="CW250" s="1">
        <v>104</v>
      </c>
      <c r="CX250" s="16">
        <v>177474</v>
      </c>
      <c r="CY250" s="16">
        <v>1908</v>
      </c>
      <c r="CZ250" s="16">
        <v>5194</v>
      </c>
      <c r="DA250" s="16">
        <v>145674</v>
      </c>
      <c r="DB250" s="18">
        <v>12.87</v>
      </c>
      <c r="DC250" s="1" t="s">
        <v>134</v>
      </c>
    </row>
    <row r="251" spans="1:107" ht="12.75" x14ac:dyDescent="0.2">
      <c r="A251" s="1" t="s">
        <v>617</v>
      </c>
      <c r="B251" s="1" t="s">
        <v>618</v>
      </c>
      <c r="C251" s="1" t="s">
        <v>617</v>
      </c>
      <c r="D251" s="1" t="s">
        <v>663</v>
      </c>
      <c r="E251" s="1" t="s">
        <v>664</v>
      </c>
      <c r="F251" s="1" t="s">
        <v>663</v>
      </c>
      <c r="G251" s="1">
        <v>20</v>
      </c>
      <c r="H251" s="1">
        <v>311</v>
      </c>
      <c r="I251" s="1">
        <v>17</v>
      </c>
      <c r="J251" s="16">
        <v>1223257</v>
      </c>
      <c r="K251" s="17">
        <v>0.89200000000000002</v>
      </c>
      <c r="L251" s="16">
        <v>390885</v>
      </c>
      <c r="M251" s="18">
        <v>1834.15</v>
      </c>
      <c r="N251" s="1">
        <v>667</v>
      </c>
      <c r="O251" s="17">
        <v>0.69199999999999995</v>
      </c>
      <c r="P251" s="16">
        <v>39082</v>
      </c>
      <c r="Q251" s="16">
        <f t="shared" si="0"/>
        <v>31949132.520803072</v>
      </c>
      <c r="R251" s="19">
        <v>0.48399999999999999</v>
      </c>
      <c r="S251" s="16" t="s">
        <v>2468</v>
      </c>
      <c r="T251" s="19">
        <v>0.54600000000000004</v>
      </c>
      <c r="U251" s="18" t="e">
        <f t="shared" si="1"/>
        <v>#VALUE!</v>
      </c>
      <c r="V251" s="16" t="str">
        <f>IF(N251&gt;'Clustering (Gov City)'!$C$4,'Clustering (Gov City)'!$B$3,IF(N251&gt;'Clustering (Gov City)'!$H$4,'Clustering (Gov City)'!$G$3,IF(N251&gt;'Clustering (Gov City)'!$M$4,'Clustering (Gov City)'!$L$3,'Clustering (Gov City)'!$Q$3)))</f>
        <v>LOW</v>
      </c>
      <c r="W251" s="16" t="str">
        <f>IF(Q251&gt;'Clustering (Gov City)'!$C$24,'Clustering (Gov City)'!$B$23,IF(Q251&gt;'Clustering (Gov City)'!$H$24,'Clustering (Gov City)'!$G$23,IF(Q251&gt;'Clustering (Gov City)'!$M$24,'Clustering (Gov City)'!$L$23,'Clustering (Gov City)'!$Q$23)))</f>
        <v>LOW</v>
      </c>
      <c r="X251" s="20">
        <v>0.67630000000000001</v>
      </c>
      <c r="Y251" s="16" t="s">
        <v>151</v>
      </c>
      <c r="Z251" s="16">
        <v>3773</v>
      </c>
      <c r="AA251" s="16">
        <v>1393</v>
      </c>
      <c r="AB251" s="16">
        <v>1185200</v>
      </c>
      <c r="AC251" s="16">
        <v>954844</v>
      </c>
      <c r="AD251" s="16">
        <v>1215491</v>
      </c>
      <c r="AE251" s="16">
        <v>5299</v>
      </c>
      <c r="AF251" s="16">
        <v>1771</v>
      </c>
      <c r="AG251" s="1">
        <v>69</v>
      </c>
      <c r="AH251" s="1">
        <v>367</v>
      </c>
      <c r="AI251" s="1">
        <v>139</v>
      </c>
      <c r="AJ251" s="1">
        <v>121</v>
      </c>
      <c r="AK251" s="16">
        <v>611979</v>
      </c>
      <c r="AL251" s="16">
        <v>611278</v>
      </c>
      <c r="AM251" s="16">
        <v>468891</v>
      </c>
      <c r="AN251" s="16">
        <v>664743</v>
      </c>
      <c r="AO251" s="16">
        <v>26453</v>
      </c>
      <c r="AP251" s="16">
        <v>63170</v>
      </c>
      <c r="AQ251" s="16">
        <v>65967</v>
      </c>
      <c r="AR251" s="16">
        <v>88223</v>
      </c>
      <c r="AS251" s="16">
        <v>88983</v>
      </c>
      <c r="AT251" s="16">
        <v>85126</v>
      </c>
      <c r="AU251" s="16">
        <v>91424</v>
      </c>
      <c r="AV251" s="16">
        <v>91239</v>
      </c>
      <c r="AW251" s="16">
        <v>87344</v>
      </c>
      <c r="AX251" s="16">
        <v>102121</v>
      </c>
      <c r="AY251" s="16">
        <v>97261</v>
      </c>
      <c r="AZ251" s="16">
        <v>93006</v>
      </c>
      <c r="BA251" s="16">
        <v>86349</v>
      </c>
      <c r="BB251" s="16">
        <v>77649</v>
      </c>
      <c r="BC251" s="16">
        <v>65736</v>
      </c>
      <c r="BD251" s="16">
        <v>43683</v>
      </c>
      <c r="BE251" s="16">
        <v>27019</v>
      </c>
      <c r="BF251" s="16">
        <v>32127</v>
      </c>
      <c r="BG251" s="16">
        <v>15108</v>
      </c>
      <c r="BH251" s="16">
        <v>1181215</v>
      </c>
      <c r="BI251" s="21">
        <v>1</v>
      </c>
      <c r="BJ251" s="21">
        <v>1</v>
      </c>
      <c r="BK251" s="21">
        <v>1</v>
      </c>
      <c r="BL251" s="21">
        <v>1</v>
      </c>
      <c r="BM251" s="21">
        <v>0</v>
      </c>
      <c r="BN251" s="16">
        <v>31260</v>
      </c>
      <c r="BO251" s="16">
        <v>16545</v>
      </c>
      <c r="BP251" s="16">
        <v>106652</v>
      </c>
      <c r="BQ251" s="16">
        <v>52983</v>
      </c>
      <c r="BR251" s="16">
        <v>50389</v>
      </c>
      <c r="BS251" s="16">
        <v>90781</v>
      </c>
      <c r="BT251" s="16">
        <v>248872</v>
      </c>
      <c r="BU251" s="16">
        <v>124992</v>
      </c>
      <c r="BV251" s="16">
        <v>405457</v>
      </c>
      <c r="BW251" s="16">
        <v>218143</v>
      </c>
      <c r="BX251" s="16">
        <v>178847</v>
      </c>
      <c r="BY251" s="16">
        <v>2864</v>
      </c>
      <c r="BZ251" s="16">
        <v>5812</v>
      </c>
      <c r="CA251" s="16">
        <v>36680</v>
      </c>
      <c r="CB251" s="16">
        <v>1544</v>
      </c>
      <c r="CC251" s="1">
        <v>46</v>
      </c>
      <c r="CD251" s="16">
        <v>9619</v>
      </c>
      <c r="CE251" s="16">
        <v>11062</v>
      </c>
      <c r="CF251" s="16">
        <v>9878</v>
      </c>
      <c r="CG251" s="16">
        <v>21291</v>
      </c>
      <c r="CH251" s="1">
        <v>64</v>
      </c>
      <c r="CI251" s="1">
        <v>8</v>
      </c>
      <c r="CJ251" s="1">
        <v>112</v>
      </c>
      <c r="CK251" s="1">
        <v>12</v>
      </c>
      <c r="CL251" s="1">
        <v>33</v>
      </c>
      <c r="CM251" s="1">
        <v>35</v>
      </c>
      <c r="CN251" s="1">
        <v>101</v>
      </c>
      <c r="CO251" s="1">
        <v>610</v>
      </c>
      <c r="CP251" s="16">
        <v>1170432</v>
      </c>
      <c r="CQ251" s="16">
        <v>186342</v>
      </c>
      <c r="CR251" s="16">
        <v>18641</v>
      </c>
      <c r="CS251" s="16">
        <v>8143</v>
      </c>
      <c r="CT251" s="16">
        <v>319729</v>
      </c>
      <c r="CU251" s="16">
        <v>270176</v>
      </c>
      <c r="CV251" s="16">
        <v>12416</v>
      </c>
      <c r="CW251" s="1">
        <v>118</v>
      </c>
      <c r="CX251" s="16">
        <v>206836</v>
      </c>
      <c r="CY251" s="16">
        <v>1282</v>
      </c>
      <c r="CZ251" s="16">
        <v>4686</v>
      </c>
      <c r="DA251" s="16">
        <v>194888</v>
      </c>
      <c r="DB251" s="18">
        <v>15.91</v>
      </c>
      <c r="DC251" s="1" t="s">
        <v>134</v>
      </c>
    </row>
    <row r="252" spans="1:107" ht="12.75" x14ac:dyDescent="0.2">
      <c r="A252" s="1" t="s">
        <v>617</v>
      </c>
      <c r="B252" s="1" t="s">
        <v>618</v>
      </c>
      <c r="C252" s="1" t="s">
        <v>617</v>
      </c>
      <c r="D252" s="1" t="s">
        <v>665</v>
      </c>
      <c r="E252" s="1" t="s">
        <v>666</v>
      </c>
      <c r="F252" s="1" t="s">
        <v>665</v>
      </c>
      <c r="G252" s="1">
        <v>27</v>
      </c>
      <c r="H252" s="1">
        <v>462</v>
      </c>
      <c r="I252" s="1">
        <v>12</v>
      </c>
      <c r="J252" s="16">
        <v>1379731</v>
      </c>
      <c r="K252" s="17">
        <v>0.91800000000000004</v>
      </c>
      <c r="L252" s="16">
        <v>416455</v>
      </c>
      <c r="M252" s="18">
        <v>1782.05</v>
      </c>
      <c r="N252" s="1">
        <v>774</v>
      </c>
      <c r="O252" s="17">
        <v>0.73</v>
      </c>
      <c r="P252" s="16">
        <v>23624</v>
      </c>
      <c r="Q252" s="16">
        <f t="shared" si="0"/>
        <v>17122178.163714524</v>
      </c>
      <c r="R252" s="19">
        <v>0.49199999999999999</v>
      </c>
      <c r="S252" s="16" t="s">
        <v>2468</v>
      </c>
      <c r="T252" s="19">
        <v>0.71399999999999997</v>
      </c>
      <c r="U252" s="18" t="e">
        <f t="shared" si="1"/>
        <v>#VALUE!</v>
      </c>
      <c r="V252" s="16" t="str">
        <f>IF(N252&gt;'Clustering (Gov City)'!$C$4,'Clustering (Gov City)'!$B$3,IF(N252&gt;'Clustering (Gov City)'!$H$4,'Clustering (Gov City)'!$G$3,IF(N252&gt;'Clustering (Gov City)'!$M$4,'Clustering (Gov City)'!$L$3,'Clustering (Gov City)'!$Q$3)))</f>
        <v>LOW</v>
      </c>
      <c r="W252" s="16" t="str">
        <f>IF(Q252&gt;'Clustering (Gov City)'!$C$24,'Clustering (Gov City)'!$B$23,IF(Q252&gt;'Clustering (Gov City)'!$H$24,'Clustering (Gov City)'!$G$23,IF(Q252&gt;'Clustering (Gov City)'!$M$24,'Clustering (Gov City)'!$L$23,'Clustering (Gov City)'!$Q$23)))</f>
        <v>SUPER LOW</v>
      </c>
      <c r="X252" s="20">
        <v>0.76980000000000004</v>
      </c>
      <c r="Y252" s="16" t="s">
        <v>201</v>
      </c>
      <c r="Z252" s="16">
        <v>5968</v>
      </c>
      <c r="AA252" s="16">
        <v>4339</v>
      </c>
      <c r="AB252" s="16">
        <v>1112960</v>
      </c>
      <c r="AC252" s="16">
        <v>1079675</v>
      </c>
      <c r="AD252" s="16">
        <v>1376180</v>
      </c>
      <c r="AE252" s="16">
        <v>2717</v>
      </c>
      <c r="AF252" s="1">
        <v>490</v>
      </c>
      <c r="AG252" s="1">
        <v>237</v>
      </c>
      <c r="AH252" s="1">
        <v>55</v>
      </c>
      <c r="AI252" s="1">
        <v>4</v>
      </c>
      <c r="AJ252" s="1">
        <v>48</v>
      </c>
      <c r="AK252" s="16">
        <v>691286</v>
      </c>
      <c r="AL252" s="16">
        <v>688445</v>
      </c>
      <c r="AM252" s="16">
        <v>559924</v>
      </c>
      <c r="AN252" s="16">
        <v>719077</v>
      </c>
      <c r="AO252" s="16">
        <v>16797</v>
      </c>
      <c r="AP252" s="16">
        <v>83933</v>
      </c>
      <c r="AQ252" s="16">
        <v>81943</v>
      </c>
      <c r="AR252" s="16">
        <v>94369</v>
      </c>
      <c r="AS252" s="16">
        <v>96027</v>
      </c>
      <c r="AT252" s="16">
        <v>98828</v>
      </c>
      <c r="AU252" s="16">
        <v>106435</v>
      </c>
      <c r="AV252" s="16">
        <v>105666</v>
      </c>
      <c r="AW252" s="16">
        <v>94636</v>
      </c>
      <c r="AX252" s="16">
        <v>105389</v>
      </c>
      <c r="AY252" s="16">
        <v>101995</v>
      </c>
      <c r="AZ252" s="16">
        <v>105814</v>
      </c>
      <c r="BA252" s="16">
        <v>98097</v>
      </c>
      <c r="BB252" s="16">
        <v>89658</v>
      </c>
      <c r="BC252" s="16">
        <v>75507</v>
      </c>
      <c r="BD252" s="16">
        <v>51586</v>
      </c>
      <c r="BE252" s="16">
        <v>32723</v>
      </c>
      <c r="BF252" s="16">
        <v>41058</v>
      </c>
      <c r="BG252" s="16">
        <v>18193</v>
      </c>
      <c r="BH252" s="16">
        <v>1324466</v>
      </c>
      <c r="BI252" s="21">
        <v>1</v>
      </c>
      <c r="BJ252" s="21">
        <v>1</v>
      </c>
      <c r="BK252" s="21">
        <v>1</v>
      </c>
      <c r="BL252" s="21">
        <v>1</v>
      </c>
      <c r="BM252" s="21">
        <v>0</v>
      </c>
      <c r="BN252" s="16">
        <v>36361</v>
      </c>
      <c r="BO252" s="16">
        <v>18162</v>
      </c>
      <c r="BP252" s="16">
        <v>113548</v>
      </c>
      <c r="BQ252" s="16">
        <v>57623</v>
      </c>
      <c r="BR252" s="16">
        <v>57161</v>
      </c>
      <c r="BS252" s="16">
        <v>106479</v>
      </c>
      <c r="BT252" s="16">
        <v>315422</v>
      </c>
      <c r="BU252" s="16">
        <v>105750</v>
      </c>
      <c r="BV252" s="16">
        <v>390514</v>
      </c>
      <c r="BW252" s="16">
        <v>257899</v>
      </c>
      <c r="BX252" s="16">
        <v>245520</v>
      </c>
      <c r="BY252" s="16">
        <v>1231</v>
      </c>
      <c r="BZ252" s="16">
        <v>8691</v>
      </c>
      <c r="CA252" s="16">
        <v>51443</v>
      </c>
      <c r="CB252" s="16">
        <v>3196</v>
      </c>
      <c r="CC252" s="1">
        <v>65</v>
      </c>
      <c r="CD252" s="16">
        <v>8579</v>
      </c>
      <c r="CE252" s="16">
        <v>9634</v>
      </c>
      <c r="CF252" s="16">
        <v>3408</v>
      </c>
      <c r="CG252" s="16">
        <v>15722</v>
      </c>
      <c r="CH252" s="1">
        <v>62</v>
      </c>
      <c r="CI252" s="1">
        <v>22</v>
      </c>
      <c r="CJ252" s="1">
        <v>82</v>
      </c>
      <c r="CK252" s="1">
        <v>18</v>
      </c>
      <c r="CL252" s="1">
        <v>30</v>
      </c>
      <c r="CM252" s="1">
        <v>27</v>
      </c>
      <c r="CN252" s="1">
        <v>103</v>
      </c>
      <c r="CO252" s="1">
        <v>752</v>
      </c>
      <c r="CP252" s="16">
        <v>1341292</v>
      </c>
      <c r="CQ252" s="16">
        <v>292772</v>
      </c>
      <c r="CR252" s="16">
        <v>16152</v>
      </c>
      <c r="CS252" s="16">
        <v>15650</v>
      </c>
      <c r="CT252" s="16">
        <v>395553</v>
      </c>
      <c r="CU252" s="16">
        <v>263123</v>
      </c>
      <c r="CV252" s="16">
        <v>13145</v>
      </c>
      <c r="CW252" s="1">
        <v>45</v>
      </c>
      <c r="CX252" s="16">
        <v>224855</v>
      </c>
      <c r="CY252" s="16">
        <v>2830</v>
      </c>
      <c r="CZ252" s="16">
        <v>3260</v>
      </c>
      <c r="DA252" s="16">
        <v>152346</v>
      </c>
      <c r="DB252" s="18">
        <v>13.85</v>
      </c>
      <c r="DC252" s="1" t="s">
        <v>134</v>
      </c>
    </row>
    <row r="253" spans="1:107" ht="12.75" x14ac:dyDescent="0.2">
      <c r="A253" s="1" t="s">
        <v>617</v>
      </c>
      <c r="B253" s="1" t="s">
        <v>618</v>
      </c>
      <c r="C253" s="1" t="s">
        <v>617</v>
      </c>
      <c r="D253" s="1" t="s">
        <v>667</v>
      </c>
      <c r="E253" s="1" t="s">
        <v>668</v>
      </c>
      <c r="F253" s="1" t="s">
        <v>667</v>
      </c>
      <c r="G253" s="1">
        <v>18</v>
      </c>
      <c r="H253" s="1">
        <v>330</v>
      </c>
      <c r="I253" s="1">
        <v>26</v>
      </c>
      <c r="J253" s="16">
        <v>1283961</v>
      </c>
      <c r="K253" s="17">
        <v>0.9</v>
      </c>
      <c r="L253" s="16">
        <v>393962</v>
      </c>
      <c r="M253" s="18">
        <v>1191.25</v>
      </c>
      <c r="N253" s="16">
        <v>1078</v>
      </c>
      <c r="O253" s="17">
        <v>0.79400000000000004</v>
      </c>
      <c r="P253" s="16">
        <v>85835</v>
      </c>
      <c r="Q253" s="16">
        <f t="shared" si="0"/>
        <v>66851719.016387574</v>
      </c>
      <c r="R253" s="19">
        <v>0.432</v>
      </c>
      <c r="S253" s="16" t="s">
        <v>2468</v>
      </c>
      <c r="T253" s="19">
        <v>0.88600000000000001</v>
      </c>
      <c r="U253" s="18" t="e">
        <f t="shared" si="1"/>
        <v>#VALUE!</v>
      </c>
      <c r="V253" s="16" t="str">
        <f>IF(N253&gt;'Clustering (Gov City)'!$C$4,'Clustering (Gov City)'!$B$3,IF(N253&gt;'Clustering (Gov City)'!$H$4,'Clustering (Gov City)'!$G$3,IF(N253&gt;'Clustering (Gov City)'!$M$4,'Clustering (Gov City)'!$L$3,'Clustering (Gov City)'!$Q$3)))</f>
        <v>LOW</v>
      </c>
      <c r="W253" s="16" t="str">
        <f>IF(Q253&gt;'Clustering (Gov City)'!$C$24,'Clustering (Gov City)'!$B$23,IF(Q253&gt;'Clustering (Gov City)'!$H$24,'Clustering (Gov City)'!$G$23,IF(Q253&gt;'Clustering (Gov City)'!$M$24,'Clustering (Gov City)'!$L$23,'Clustering (Gov City)'!$Q$23)))</f>
        <v>HIGH</v>
      </c>
      <c r="X253" s="20">
        <v>0.86099999999999999</v>
      </c>
      <c r="Y253" s="16" t="s">
        <v>172</v>
      </c>
      <c r="Z253" s="16">
        <v>2672</v>
      </c>
      <c r="AA253" s="16">
        <v>3844</v>
      </c>
      <c r="AB253" s="16">
        <v>1084060</v>
      </c>
      <c r="AC253" s="16">
        <v>970616</v>
      </c>
      <c r="AD253" s="16">
        <v>1267832</v>
      </c>
      <c r="AE253" s="16">
        <v>10511</v>
      </c>
      <c r="AF253" s="16">
        <v>2975</v>
      </c>
      <c r="AG253" s="16">
        <v>1849</v>
      </c>
      <c r="AH253" s="1">
        <v>567</v>
      </c>
      <c r="AI253" s="1">
        <v>5</v>
      </c>
      <c r="AJ253" s="1">
        <v>222</v>
      </c>
      <c r="AK253" s="16">
        <v>645909</v>
      </c>
      <c r="AL253" s="16">
        <v>638052</v>
      </c>
      <c r="AM253" s="16">
        <v>562368</v>
      </c>
      <c r="AN253" s="16">
        <v>644519</v>
      </c>
      <c r="AO253" s="16">
        <v>17117</v>
      </c>
      <c r="AP253" s="16">
        <v>59957</v>
      </c>
      <c r="AQ253" s="16">
        <v>80537</v>
      </c>
      <c r="AR253" s="16">
        <v>100386</v>
      </c>
      <c r="AS253" s="16">
        <v>102717</v>
      </c>
      <c r="AT253" s="16">
        <v>102874</v>
      </c>
      <c r="AU253" s="16">
        <v>100297</v>
      </c>
      <c r="AV253" s="16">
        <v>99159</v>
      </c>
      <c r="AW253" s="16">
        <v>89768</v>
      </c>
      <c r="AX253" s="16">
        <v>106379</v>
      </c>
      <c r="AY253" s="16">
        <v>106525</v>
      </c>
      <c r="AZ253" s="16">
        <v>100231</v>
      </c>
      <c r="BA253" s="16">
        <v>87091</v>
      </c>
      <c r="BB253" s="16">
        <v>71415</v>
      </c>
      <c r="BC253" s="16">
        <v>56135</v>
      </c>
      <c r="BD253" s="16">
        <v>36784</v>
      </c>
      <c r="BE253" s="16">
        <v>20527</v>
      </c>
      <c r="BF253" s="16">
        <v>23136</v>
      </c>
      <c r="BG253" s="16">
        <v>18487</v>
      </c>
      <c r="BH253" s="16">
        <v>1230680</v>
      </c>
      <c r="BI253" s="21">
        <v>2</v>
      </c>
      <c r="BJ253" s="21">
        <v>2</v>
      </c>
      <c r="BK253" s="21">
        <v>1</v>
      </c>
      <c r="BL253" s="21">
        <v>1</v>
      </c>
      <c r="BM253" s="21">
        <v>0</v>
      </c>
      <c r="BN253" s="16">
        <v>37173</v>
      </c>
      <c r="BO253" s="16">
        <v>18862</v>
      </c>
      <c r="BP253" s="16">
        <v>120671</v>
      </c>
      <c r="BQ253" s="16">
        <v>61853</v>
      </c>
      <c r="BR253" s="16">
        <v>60605</v>
      </c>
      <c r="BS253" s="16">
        <v>104616</v>
      </c>
      <c r="BT253" s="16">
        <v>282626</v>
      </c>
      <c r="BU253" s="16">
        <v>112203</v>
      </c>
      <c r="BV253" s="16">
        <v>307021</v>
      </c>
      <c r="BW253" s="16">
        <v>212037</v>
      </c>
      <c r="BX253" s="16">
        <v>291812</v>
      </c>
      <c r="BY253" s="16">
        <v>1789</v>
      </c>
      <c r="BZ253" s="16">
        <v>11232</v>
      </c>
      <c r="CA253" s="16">
        <v>61808</v>
      </c>
      <c r="CB253" s="16">
        <v>3344</v>
      </c>
      <c r="CC253" s="1">
        <v>89</v>
      </c>
      <c r="CD253" s="16">
        <v>17035</v>
      </c>
      <c r="CE253" s="16">
        <v>12938</v>
      </c>
      <c r="CF253" s="16">
        <v>4257</v>
      </c>
      <c r="CG253" s="16">
        <v>28107</v>
      </c>
      <c r="CH253" s="1">
        <v>76</v>
      </c>
      <c r="CI253" s="1">
        <v>24</v>
      </c>
      <c r="CJ253" s="1">
        <v>115</v>
      </c>
      <c r="CK253" s="1">
        <v>7</v>
      </c>
      <c r="CL253" s="1">
        <v>44</v>
      </c>
      <c r="CM253" s="1">
        <v>64</v>
      </c>
      <c r="CN253" s="1">
        <v>113</v>
      </c>
      <c r="CO253" s="1">
        <v>532</v>
      </c>
      <c r="CP253" s="16">
        <v>1220649</v>
      </c>
      <c r="CQ253" s="16">
        <v>298554</v>
      </c>
      <c r="CR253" s="16">
        <v>16706</v>
      </c>
      <c r="CS253" s="16">
        <v>14058</v>
      </c>
      <c r="CT253" s="16">
        <v>410258</v>
      </c>
      <c r="CU253" s="16">
        <v>110708</v>
      </c>
      <c r="CV253" s="16">
        <v>6905</v>
      </c>
      <c r="CW253" s="1">
        <v>40</v>
      </c>
      <c r="CX253" s="16">
        <v>225719</v>
      </c>
      <c r="CY253" s="16">
        <v>2042</v>
      </c>
      <c r="CZ253" s="16">
        <v>2207</v>
      </c>
      <c r="DA253" s="16">
        <v>196764</v>
      </c>
      <c r="DB253" s="18">
        <v>12.4</v>
      </c>
      <c r="DC253" s="1" t="s">
        <v>134</v>
      </c>
    </row>
    <row r="254" spans="1:107" ht="12.75" x14ac:dyDescent="0.2">
      <c r="A254" s="1" t="s">
        <v>617</v>
      </c>
      <c r="B254" s="1" t="s">
        <v>618</v>
      </c>
      <c r="C254" s="1" t="s">
        <v>617</v>
      </c>
      <c r="D254" s="1" t="s">
        <v>669</v>
      </c>
      <c r="E254" s="1" t="s">
        <v>670</v>
      </c>
      <c r="F254" s="1" t="s">
        <v>669</v>
      </c>
      <c r="G254" s="1">
        <v>18</v>
      </c>
      <c r="H254" s="1">
        <v>273</v>
      </c>
      <c r="I254" s="1">
        <v>8</v>
      </c>
      <c r="J254" s="16">
        <v>1082759</v>
      </c>
      <c r="K254" s="17">
        <v>0.86</v>
      </c>
      <c r="L254" s="16">
        <v>308210</v>
      </c>
      <c r="M254" s="18">
        <v>1001.44</v>
      </c>
      <c r="N254" s="16">
        <v>1081</v>
      </c>
      <c r="O254" s="17">
        <v>0.79600000000000004</v>
      </c>
      <c r="P254" s="16">
        <v>17019</v>
      </c>
      <c r="Q254" s="16">
        <f t="shared" si="0"/>
        <v>15718179.207007285</v>
      </c>
      <c r="R254" s="19">
        <v>0.42799999999999999</v>
      </c>
      <c r="S254" s="16" t="s">
        <v>2468</v>
      </c>
      <c r="T254" s="19">
        <v>0.26200000000000001</v>
      </c>
      <c r="U254" s="18" t="e">
        <f t="shared" si="1"/>
        <v>#VALUE!</v>
      </c>
      <c r="V254" s="16" t="str">
        <f>IF(N254&gt;'Clustering (Gov City)'!$C$4,'Clustering (Gov City)'!$B$3,IF(N254&gt;'Clustering (Gov City)'!$H$4,'Clustering (Gov City)'!$G$3,IF(N254&gt;'Clustering (Gov City)'!$M$4,'Clustering (Gov City)'!$L$3,'Clustering (Gov City)'!$Q$3)))</f>
        <v>LOW</v>
      </c>
      <c r="W254" s="16" t="str">
        <f>IF(Q254&gt;'Clustering (Gov City)'!$C$24,'Clustering (Gov City)'!$B$23,IF(Q254&gt;'Clustering (Gov City)'!$H$24,'Clustering (Gov City)'!$G$23,IF(Q254&gt;'Clustering (Gov City)'!$M$24,'Clustering (Gov City)'!$L$23,'Clustering (Gov City)'!$Q$23)))</f>
        <v>SUPER LOW</v>
      </c>
      <c r="X254" s="20">
        <v>0.57169999999999999</v>
      </c>
      <c r="Y254" s="16" t="s">
        <v>151</v>
      </c>
      <c r="Z254" s="16">
        <v>3696</v>
      </c>
      <c r="AA254" s="1">
        <v>475</v>
      </c>
      <c r="AB254" s="16">
        <v>833111</v>
      </c>
      <c r="AC254" s="16">
        <v>811806</v>
      </c>
      <c r="AD254" s="16">
        <v>1081102</v>
      </c>
      <c r="AE254" s="16">
        <v>1070</v>
      </c>
      <c r="AF254" s="1">
        <v>466</v>
      </c>
      <c r="AG254" s="1">
        <v>17</v>
      </c>
      <c r="AH254" s="1">
        <v>101</v>
      </c>
      <c r="AI254" s="1">
        <v>1</v>
      </c>
      <c r="AJ254" s="1">
        <v>2</v>
      </c>
      <c r="AK254" s="16">
        <v>534375</v>
      </c>
      <c r="AL254" s="16">
        <v>548384</v>
      </c>
      <c r="AM254" s="16">
        <v>518702</v>
      </c>
      <c r="AN254" s="16">
        <v>497955</v>
      </c>
      <c r="AO254" s="16">
        <v>12266</v>
      </c>
      <c r="AP254" s="16">
        <v>53836</v>
      </c>
      <c r="AQ254" s="16">
        <v>63576</v>
      </c>
      <c r="AR254" s="16">
        <v>89225</v>
      </c>
      <c r="AS254" s="16">
        <v>90708</v>
      </c>
      <c r="AT254" s="16">
        <v>92227</v>
      </c>
      <c r="AU254" s="16">
        <v>99211</v>
      </c>
      <c r="AV254" s="16">
        <v>93964</v>
      </c>
      <c r="AW254" s="16">
        <v>90125</v>
      </c>
      <c r="AX254" s="16">
        <v>89445</v>
      </c>
      <c r="AY254" s="16">
        <v>77416</v>
      </c>
      <c r="AZ254" s="16">
        <v>67322</v>
      </c>
      <c r="BA254" s="16">
        <v>61213</v>
      </c>
      <c r="BB254" s="16">
        <v>52533</v>
      </c>
      <c r="BC254" s="16">
        <v>43518</v>
      </c>
      <c r="BD254" s="16">
        <v>28552</v>
      </c>
      <c r="BE254" s="16">
        <v>19032</v>
      </c>
      <c r="BF254" s="16">
        <v>24692</v>
      </c>
      <c r="BG254" s="16">
        <v>15097</v>
      </c>
      <c r="BH254" s="16">
        <v>1042861</v>
      </c>
      <c r="BI254" s="21">
        <v>2</v>
      </c>
      <c r="BJ254" s="21">
        <v>1</v>
      </c>
      <c r="BK254" s="21">
        <v>1</v>
      </c>
      <c r="BL254" s="21">
        <v>1</v>
      </c>
      <c r="BM254" s="21">
        <v>0</v>
      </c>
      <c r="BN254" s="16">
        <v>31076</v>
      </c>
      <c r="BO254" s="16">
        <v>16818</v>
      </c>
      <c r="BP254" s="16">
        <v>107225</v>
      </c>
      <c r="BQ254" s="16">
        <v>54359</v>
      </c>
      <c r="BR254" s="16">
        <v>54112</v>
      </c>
      <c r="BS254" s="16">
        <v>100082</v>
      </c>
      <c r="BT254" s="16">
        <v>344976</v>
      </c>
      <c r="BU254" s="16">
        <v>108349</v>
      </c>
      <c r="BV254" s="16">
        <v>432224</v>
      </c>
      <c r="BW254" s="16">
        <v>88117</v>
      </c>
      <c r="BX254" s="16">
        <v>80714</v>
      </c>
      <c r="BY254" s="16">
        <v>1260</v>
      </c>
      <c r="BZ254" s="16">
        <v>3271</v>
      </c>
      <c r="CA254" s="16">
        <v>22329</v>
      </c>
      <c r="CB254" s="16">
        <v>1384</v>
      </c>
      <c r="CC254" s="1">
        <v>135</v>
      </c>
      <c r="CD254" s="16">
        <v>3785</v>
      </c>
      <c r="CE254" s="16">
        <v>3704</v>
      </c>
      <c r="CF254" s="16">
        <v>3126</v>
      </c>
      <c r="CG254" s="16">
        <v>9465</v>
      </c>
      <c r="CH254" s="1">
        <v>58</v>
      </c>
      <c r="CI254" s="1">
        <v>6</v>
      </c>
      <c r="CJ254" s="1">
        <v>65</v>
      </c>
      <c r="CK254" s="1">
        <v>2</v>
      </c>
      <c r="CL254" s="1">
        <v>25</v>
      </c>
      <c r="CM254" s="1">
        <v>44</v>
      </c>
      <c r="CN254" s="1">
        <v>68</v>
      </c>
      <c r="CO254" s="1">
        <v>130</v>
      </c>
      <c r="CP254" s="16">
        <v>1062281</v>
      </c>
      <c r="CQ254" s="16">
        <v>336943</v>
      </c>
      <c r="CR254" s="16">
        <v>10970</v>
      </c>
      <c r="CS254" s="16">
        <v>6927</v>
      </c>
      <c r="CT254" s="16">
        <v>375289</v>
      </c>
      <c r="CU254" s="16">
        <v>145515</v>
      </c>
      <c r="CV254" s="16">
        <v>3362</v>
      </c>
      <c r="CW254" s="1">
        <v>202</v>
      </c>
      <c r="CX254" s="16">
        <v>132685</v>
      </c>
      <c r="CY254" s="16">
        <v>1570</v>
      </c>
      <c r="CZ254" s="16">
        <v>2215</v>
      </c>
      <c r="DA254" s="16">
        <v>67081</v>
      </c>
      <c r="DB254" s="18">
        <v>20.56</v>
      </c>
      <c r="DC254" s="1" t="s">
        <v>134</v>
      </c>
    </row>
    <row r="255" spans="1:107" ht="12.75" x14ac:dyDescent="0.2">
      <c r="A255" s="1" t="s">
        <v>617</v>
      </c>
      <c r="B255" s="1" t="s">
        <v>618</v>
      </c>
      <c r="C255" s="1" t="s">
        <v>617</v>
      </c>
      <c r="D255" s="1" t="s">
        <v>671</v>
      </c>
      <c r="E255" s="1" t="s">
        <v>672</v>
      </c>
      <c r="F255" s="1" t="s">
        <v>671</v>
      </c>
      <c r="G255" s="1">
        <v>14</v>
      </c>
      <c r="H255" s="1">
        <v>180</v>
      </c>
      <c r="I255" s="1">
        <v>6</v>
      </c>
      <c r="J255" s="16">
        <v>902514</v>
      </c>
      <c r="K255" s="17">
        <v>0.81799999999999995</v>
      </c>
      <c r="L255" s="16">
        <v>308395</v>
      </c>
      <c r="M255" s="18">
        <v>1233.08</v>
      </c>
      <c r="N255" s="1">
        <v>732</v>
      </c>
      <c r="O255" s="17">
        <v>0.71599999999999997</v>
      </c>
      <c r="P255" s="16">
        <v>12607</v>
      </c>
      <c r="Q255" s="16">
        <f t="shared" si="0"/>
        <v>13968758.379371401</v>
      </c>
      <c r="R255" s="19">
        <v>0.46800000000000003</v>
      </c>
      <c r="S255" s="16" t="s">
        <v>2468</v>
      </c>
      <c r="T255" s="19">
        <v>0.27600000000000002</v>
      </c>
      <c r="U255" s="18" t="e">
        <f t="shared" si="1"/>
        <v>#VALUE!</v>
      </c>
      <c r="V255" s="16" t="str">
        <f>IF(N255&gt;'Clustering (Gov City)'!$C$4,'Clustering (Gov City)'!$B$3,IF(N255&gt;'Clustering (Gov City)'!$H$4,'Clustering (Gov City)'!$G$3,IF(N255&gt;'Clustering (Gov City)'!$M$4,'Clustering (Gov City)'!$L$3,'Clustering (Gov City)'!$Q$3)))</f>
        <v>LOW</v>
      </c>
      <c r="W255" s="16" t="str">
        <f>IF(Q255&gt;'Clustering (Gov City)'!$C$24,'Clustering (Gov City)'!$B$23,IF(Q255&gt;'Clustering (Gov City)'!$H$24,'Clustering (Gov City)'!$G$23,IF(Q255&gt;'Clustering (Gov City)'!$M$24,'Clustering (Gov City)'!$L$23,'Clustering (Gov City)'!$Q$23)))</f>
        <v>SUPER LOW</v>
      </c>
      <c r="X255" s="20">
        <v>0.54349999999999998</v>
      </c>
      <c r="Y255" s="16" t="s">
        <v>151</v>
      </c>
      <c r="Z255" s="16">
        <v>2161</v>
      </c>
      <c r="AA255" s="1">
        <v>361</v>
      </c>
      <c r="AB255" s="16">
        <v>715927</v>
      </c>
      <c r="AC255" s="16">
        <v>637732</v>
      </c>
      <c r="AD255" s="16">
        <v>902248</v>
      </c>
      <c r="AE255" s="1">
        <v>194</v>
      </c>
      <c r="AF255" s="1">
        <v>65</v>
      </c>
      <c r="AG255" s="1">
        <v>2</v>
      </c>
      <c r="AH255" s="1">
        <v>2</v>
      </c>
      <c r="AI255" s="1">
        <v>0</v>
      </c>
      <c r="AJ255" s="1">
        <v>3</v>
      </c>
      <c r="AK255" s="16">
        <v>447071</v>
      </c>
      <c r="AL255" s="16">
        <v>455443</v>
      </c>
      <c r="AM255" s="16">
        <v>402013</v>
      </c>
      <c r="AN255" s="16">
        <v>459518</v>
      </c>
      <c r="AO255" s="16">
        <v>9945</v>
      </c>
      <c r="AP255" s="16">
        <v>31038</v>
      </c>
      <c r="AQ255" s="16">
        <v>75100</v>
      </c>
      <c r="AR255" s="16">
        <v>87088</v>
      </c>
      <c r="AS255" s="16">
        <v>79911</v>
      </c>
      <c r="AT255" s="16">
        <v>46428</v>
      </c>
      <c r="AU255" s="16">
        <v>84742</v>
      </c>
      <c r="AV255" s="16">
        <v>81732</v>
      </c>
      <c r="AW255" s="16">
        <v>77191</v>
      </c>
      <c r="AX255" s="16">
        <v>72590</v>
      </c>
      <c r="AY255" s="16">
        <v>66777</v>
      </c>
      <c r="AZ255" s="16">
        <v>54203</v>
      </c>
      <c r="BA255" s="16">
        <v>51025</v>
      </c>
      <c r="BB255" s="16">
        <v>40531</v>
      </c>
      <c r="BC255" s="16">
        <v>33121</v>
      </c>
      <c r="BD255" s="16">
        <v>21266</v>
      </c>
      <c r="BE255" s="16">
        <v>14038</v>
      </c>
      <c r="BF255" s="16">
        <v>16771</v>
      </c>
      <c r="BG255" s="16">
        <v>17204</v>
      </c>
      <c r="BH255" s="16">
        <v>853318</v>
      </c>
      <c r="BI255" s="21">
        <v>2</v>
      </c>
      <c r="BJ255" s="21">
        <v>2</v>
      </c>
      <c r="BK255" s="21">
        <v>2</v>
      </c>
      <c r="BL255" s="21">
        <v>2</v>
      </c>
      <c r="BM255" s="21">
        <v>0</v>
      </c>
      <c r="BN255" s="16">
        <v>34702</v>
      </c>
      <c r="BO255" s="16">
        <v>17848</v>
      </c>
      <c r="BP255" s="16">
        <v>101955</v>
      </c>
      <c r="BQ255" s="16">
        <v>47980</v>
      </c>
      <c r="BR255" s="16">
        <v>31190</v>
      </c>
      <c r="BS255" s="16">
        <v>65796</v>
      </c>
      <c r="BT255" s="16">
        <v>305958</v>
      </c>
      <c r="BU255" s="16">
        <v>216155</v>
      </c>
      <c r="BV255" s="16">
        <v>259374</v>
      </c>
      <c r="BW255" s="16">
        <v>56658</v>
      </c>
      <c r="BX255" s="16">
        <v>45380</v>
      </c>
      <c r="BY255" s="16">
        <v>2424</v>
      </c>
      <c r="BZ255" s="16">
        <v>2389</v>
      </c>
      <c r="CA255" s="16">
        <v>13329</v>
      </c>
      <c r="CB255" s="1">
        <v>795</v>
      </c>
      <c r="CC255" s="1">
        <v>52</v>
      </c>
      <c r="CD255" s="16">
        <v>23931</v>
      </c>
      <c r="CE255" s="16">
        <v>38917</v>
      </c>
      <c r="CF255" s="16">
        <v>7704</v>
      </c>
      <c r="CG255" s="16">
        <v>133789</v>
      </c>
      <c r="CH255" s="16">
        <v>3652</v>
      </c>
      <c r="CI255" s="1">
        <v>32</v>
      </c>
      <c r="CJ255" s="16">
        <v>6022</v>
      </c>
      <c r="CK255" s="1">
        <v>36</v>
      </c>
      <c r="CL255" s="16">
        <v>1436</v>
      </c>
      <c r="CM255" s="1">
        <v>54</v>
      </c>
      <c r="CN255" s="16">
        <v>6928</v>
      </c>
      <c r="CO255" s="1">
        <v>489</v>
      </c>
      <c r="CP255" s="16">
        <v>679524</v>
      </c>
      <c r="CQ255" s="16">
        <v>279081</v>
      </c>
      <c r="CR255" s="16">
        <v>8520</v>
      </c>
      <c r="CS255" s="16">
        <v>1306</v>
      </c>
      <c r="CT255" s="16">
        <v>190063</v>
      </c>
      <c r="CU255" s="16">
        <v>181713</v>
      </c>
      <c r="CV255" s="16">
        <v>8296</v>
      </c>
      <c r="CW255" s="1">
        <v>145</v>
      </c>
      <c r="CX255" s="16">
        <v>99800</v>
      </c>
      <c r="CY255" s="1">
        <v>609</v>
      </c>
      <c r="CZ255" s="16">
        <v>1535</v>
      </c>
      <c r="DA255" s="16">
        <v>131446</v>
      </c>
      <c r="DB255" s="18">
        <v>22.78</v>
      </c>
      <c r="DC255" s="1" t="s">
        <v>134</v>
      </c>
    </row>
    <row r="256" spans="1:107" ht="12.75" x14ac:dyDescent="0.2">
      <c r="A256" s="1" t="s">
        <v>617</v>
      </c>
      <c r="B256" s="1" t="s">
        <v>618</v>
      </c>
      <c r="C256" s="1" t="s">
        <v>617</v>
      </c>
      <c r="D256" s="1" t="s">
        <v>673</v>
      </c>
      <c r="E256" s="1" t="s">
        <v>674</v>
      </c>
      <c r="F256" s="1" t="s">
        <v>673</v>
      </c>
      <c r="G256" s="1">
        <v>13</v>
      </c>
      <c r="H256" s="1">
        <v>178</v>
      </c>
      <c r="I256" s="1">
        <v>11</v>
      </c>
      <c r="J256" s="16">
        <v>840790</v>
      </c>
      <c r="K256" s="17">
        <v>0.80800000000000005</v>
      </c>
      <c r="L256" s="16">
        <v>275365</v>
      </c>
      <c r="M256" s="1">
        <v>792.24</v>
      </c>
      <c r="N256" s="16">
        <v>1061</v>
      </c>
      <c r="O256" s="17">
        <v>0.78200000000000003</v>
      </c>
      <c r="P256" s="16">
        <v>9816</v>
      </c>
      <c r="Q256" s="16">
        <f t="shared" si="0"/>
        <v>11674734.475909561</v>
      </c>
      <c r="R256" s="19">
        <v>0.51400000000000001</v>
      </c>
      <c r="S256" s="16" t="s">
        <v>2468</v>
      </c>
      <c r="T256" s="19">
        <v>0.27800000000000002</v>
      </c>
      <c r="U256" s="18" t="e">
        <f t="shared" si="1"/>
        <v>#VALUE!</v>
      </c>
      <c r="V256" s="16" t="str">
        <f>IF(N256&gt;'Clustering (Gov City)'!$C$4,'Clustering (Gov City)'!$B$3,IF(N256&gt;'Clustering (Gov City)'!$H$4,'Clustering (Gov City)'!$G$3,IF(N256&gt;'Clustering (Gov City)'!$M$4,'Clustering (Gov City)'!$L$3,'Clustering (Gov City)'!$Q$3)))</f>
        <v>LOW</v>
      </c>
      <c r="W256" s="16" t="str">
        <f>IF(Q256&gt;'Clustering (Gov City)'!$C$24,'Clustering (Gov City)'!$B$23,IF(Q256&gt;'Clustering (Gov City)'!$H$24,'Clustering (Gov City)'!$G$23,IF(Q256&gt;'Clustering (Gov City)'!$M$24,'Clustering (Gov City)'!$L$23,'Clustering (Gov City)'!$Q$23)))</f>
        <v>SUPER LOW</v>
      </c>
      <c r="X256" s="20">
        <v>0.56169999999999998</v>
      </c>
      <c r="Y256" s="16" t="s">
        <v>151</v>
      </c>
      <c r="Z256" s="16">
        <v>1116</v>
      </c>
      <c r="AA256" s="16">
        <v>1574</v>
      </c>
      <c r="AB256" s="16">
        <v>657958</v>
      </c>
      <c r="AC256" s="16">
        <v>621825</v>
      </c>
      <c r="AD256" s="16">
        <v>839419</v>
      </c>
      <c r="AE256" s="1">
        <v>630</v>
      </c>
      <c r="AF256" s="1">
        <v>630</v>
      </c>
      <c r="AG256" s="1">
        <v>3</v>
      </c>
      <c r="AH256" s="1">
        <v>64</v>
      </c>
      <c r="AI256" s="1">
        <v>7</v>
      </c>
      <c r="AJ256" s="1">
        <v>37</v>
      </c>
      <c r="AK256" s="16">
        <v>411206</v>
      </c>
      <c r="AL256" s="16">
        <v>429584</v>
      </c>
      <c r="AM256" s="16">
        <v>356222</v>
      </c>
      <c r="AN256" s="16">
        <v>434518</v>
      </c>
      <c r="AO256" s="16">
        <v>12271</v>
      </c>
      <c r="AP256" s="16">
        <v>37779</v>
      </c>
      <c r="AQ256" s="16">
        <v>65185</v>
      </c>
      <c r="AR256" s="16">
        <v>68943</v>
      </c>
      <c r="AS256" s="16">
        <v>65522</v>
      </c>
      <c r="AT256" s="16">
        <v>56645</v>
      </c>
      <c r="AU256" s="16">
        <v>70708</v>
      </c>
      <c r="AV256" s="16">
        <v>65927</v>
      </c>
      <c r="AW256" s="16">
        <v>62604</v>
      </c>
      <c r="AX256" s="16">
        <v>66572</v>
      </c>
      <c r="AY256" s="16">
        <v>67980</v>
      </c>
      <c r="AZ256" s="16">
        <v>60065</v>
      </c>
      <c r="BA256" s="16">
        <v>53488</v>
      </c>
      <c r="BB256" s="16">
        <v>43720</v>
      </c>
      <c r="BC256" s="16">
        <v>34475</v>
      </c>
      <c r="BD256" s="16">
        <v>23956</v>
      </c>
      <c r="BE256" s="16">
        <v>15146</v>
      </c>
      <c r="BF256" s="16">
        <v>19854</v>
      </c>
      <c r="BG256" s="16">
        <v>14363</v>
      </c>
      <c r="BH256" s="16">
        <v>796818</v>
      </c>
      <c r="BI256" s="21">
        <v>2</v>
      </c>
      <c r="BJ256" s="21">
        <v>2</v>
      </c>
      <c r="BK256" s="21">
        <v>2</v>
      </c>
      <c r="BL256" s="21">
        <v>2</v>
      </c>
      <c r="BM256" s="21">
        <v>0</v>
      </c>
      <c r="BN256" s="16">
        <v>28796</v>
      </c>
      <c r="BO256" s="16">
        <v>13737</v>
      </c>
      <c r="BP256" s="16">
        <v>81719</v>
      </c>
      <c r="BQ256" s="16">
        <v>39318</v>
      </c>
      <c r="BR256" s="16">
        <v>38475</v>
      </c>
      <c r="BS256" s="16">
        <v>60128</v>
      </c>
      <c r="BT256" s="16">
        <v>307902</v>
      </c>
      <c r="BU256" s="16">
        <v>146094</v>
      </c>
      <c r="BV256" s="16">
        <v>186295</v>
      </c>
      <c r="BW256" s="16">
        <v>78205</v>
      </c>
      <c r="BX256" s="16">
        <v>86612</v>
      </c>
      <c r="BY256" s="16">
        <v>3918</v>
      </c>
      <c r="BZ256" s="16">
        <v>3885</v>
      </c>
      <c r="CA256" s="16">
        <v>26189</v>
      </c>
      <c r="CB256" s="16">
        <v>1643</v>
      </c>
      <c r="CC256" s="1">
        <v>47</v>
      </c>
      <c r="CD256" s="16">
        <v>4492</v>
      </c>
      <c r="CE256" s="16">
        <v>6350</v>
      </c>
      <c r="CF256" s="16">
        <v>3868</v>
      </c>
      <c r="CG256" s="16">
        <v>8911</v>
      </c>
      <c r="CH256" s="1">
        <v>73</v>
      </c>
      <c r="CI256" s="1">
        <v>7</v>
      </c>
      <c r="CJ256" s="1">
        <v>126</v>
      </c>
      <c r="CK256" s="1">
        <v>4</v>
      </c>
      <c r="CL256" s="1">
        <v>23</v>
      </c>
      <c r="CM256" s="1">
        <v>18</v>
      </c>
      <c r="CN256" s="1">
        <v>127</v>
      </c>
      <c r="CO256" s="1">
        <v>101</v>
      </c>
      <c r="CP256" s="16">
        <v>816690</v>
      </c>
      <c r="CQ256" s="16">
        <v>218881</v>
      </c>
      <c r="CR256" s="16">
        <v>13766</v>
      </c>
      <c r="CS256" s="16">
        <v>3683</v>
      </c>
      <c r="CT256" s="16">
        <v>110280</v>
      </c>
      <c r="CU256" s="16">
        <v>231104</v>
      </c>
      <c r="CV256" s="16">
        <v>6604</v>
      </c>
      <c r="CW256" s="1">
        <v>918</v>
      </c>
      <c r="CX256" s="16">
        <v>124263</v>
      </c>
      <c r="CY256" s="16">
        <v>1001</v>
      </c>
      <c r="CZ256" s="16">
        <v>3008</v>
      </c>
      <c r="DA256" s="16">
        <v>127282</v>
      </c>
      <c r="DB256" s="18">
        <v>14.6</v>
      </c>
      <c r="DC256" s="1" t="s">
        <v>134</v>
      </c>
    </row>
    <row r="257" spans="1:107" ht="12.75" x14ac:dyDescent="0.2">
      <c r="A257" s="1" t="s">
        <v>617</v>
      </c>
      <c r="B257" s="1" t="s">
        <v>618</v>
      </c>
      <c r="C257" s="1" t="s">
        <v>617</v>
      </c>
      <c r="D257" s="1" t="s">
        <v>675</v>
      </c>
      <c r="E257" s="1" t="s">
        <v>676</v>
      </c>
      <c r="F257" s="1" t="s">
        <v>675</v>
      </c>
      <c r="G257" s="1">
        <v>27</v>
      </c>
      <c r="H257" s="1">
        <v>330</v>
      </c>
      <c r="I257" s="1">
        <v>4</v>
      </c>
      <c r="J257" s="16">
        <v>1134750</v>
      </c>
      <c r="K257" s="17">
        <v>0.876</v>
      </c>
      <c r="L257" s="16">
        <v>386757</v>
      </c>
      <c r="M257" s="18">
        <v>1998.54</v>
      </c>
      <c r="N257" s="1">
        <v>568</v>
      </c>
      <c r="O257" s="17">
        <v>0.66800000000000004</v>
      </c>
      <c r="P257" s="16">
        <v>22312</v>
      </c>
      <c r="Q257" s="16">
        <f t="shared" ref="Q257:Q511" si="2">P257/J257*1000000000</f>
        <v>19662480.722626127</v>
      </c>
      <c r="R257" s="19">
        <v>0.45800000000000002</v>
      </c>
      <c r="S257" s="16" t="s">
        <v>2468</v>
      </c>
      <c r="T257" s="19">
        <v>0.308</v>
      </c>
      <c r="U257" s="18" t="e">
        <f t="shared" ref="U257:U511" si="3">S257*J257/1000000000</f>
        <v>#VALUE!</v>
      </c>
      <c r="V257" s="16" t="str">
        <f>IF(N257&gt;'Clustering (Gov City)'!$C$4,'Clustering (Gov City)'!$B$3,IF(N257&gt;'Clustering (Gov City)'!$H$4,'Clustering (Gov City)'!$G$3,IF(N257&gt;'Clustering (Gov City)'!$M$4,'Clustering (Gov City)'!$L$3,'Clustering (Gov City)'!$Q$3)))</f>
        <v>LOW</v>
      </c>
      <c r="W257" s="16" t="str">
        <f>IF(Q257&gt;'Clustering (Gov City)'!$C$24,'Clustering (Gov City)'!$B$23,IF(Q257&gt;'Clustering (Gov City)'!$H$24,'Clustering (Gov City)'!$G$23,IF(Q257&gt;'Clustering (Gov City)'!$M$24,'Clustering (Gov City)'!$L$23,'Clustering (Gov City)'!$Q$23)))</f>
        <v>SUPER LOW</v>
      </c>
      <c r="X257" s="20">
        <v>0.55800000000000005</v>
      </c>
      <c r="Y257" s="16" t="s">
        <v>151</v>
      </c>
      <c r="Z257" s="16">
        <v>1812</v>
      </c>
      <c r="AA257" s="1">
        <v>707</v>
      </c>
      <c r="AB257" s="16">
        <v>797527</v>
      </c>
      <c r="AC257" s="16">
        <v>891497</v>
      </c>
      <c r="AD257" s="16">
        <v>1133258</v>
      </c>
      <c r="AE257" s="1">
        <v>664</v>
      </c>
      <c r="AF257" s="1">
        <v>576</v>
      </c>
      <c r="AG257" s="1">
        <v>16</v>
      </c>
      <c r="AH257" s="1">
        <v>113</v>
      </c>
      <c r="AI257" s="1">
        <v>5</v>
      </c>
      <c r="AJ257" s="1">
        <v>118</v>
      </c>
      <c r="AK257" s="16">
        <v>547336</v>
      </c>
      <c r="AL257" s="16">
        <v>587414</v>
      </c>
      <c r="AM257" s="16">
        <v>411310</v>
      </c>
      <c r="AN257" s="16">
        <v>615859</v>
      </c>
      <c r="AO257" s="16">
        <v>17858</v>
      </c>
      <c r="AP257" s="16">
        <v>89723</v>
      </c>
      <c r="AQ257" s="16">
        <v>66097</v>
      </c>
      <c r="AR257" s="16">
        <v>76981</v>
      </c>
      <c r="AS257" s="16">
        <v>77071</v>
      </c>
      <c r="AT257" s="16">
        <v>80025</v>
      </c>
      <c r="AU257" s="16">
        <v>84759</v>
      </c>
      <c r="AV257" s="16">
        <v>79040</v>
      </c>
      <c r="AW257" s="16">
        <v>79617</v>
      </c>
      <c r="AX257" s="16">
        <v>86072</v>
      </c>
      <c r="AY257" s="16">
        <v>90824</v>
      </c>
      <c r="AZ257" s="16">
        <v>88830</v>
      </c>
      <c r="BA257" s="16">
        <v>85332</v>
      </c>
      <c r="BB257" s="16">
        <v>69819</v>
      </c>
      <c r="BC257" s="16">
        <v>61383</v>
      </c>
      <c r="BD257" s="16">
        <v>41410</v>
      </c>
      <c r="BE257" s="16">
        <v>30911</v>
      </c>
      <c r="BF257" s="16">
        <v>36579</v>
      </c>
      <c r="BG257" s="16">
        <v>15135</v>
      </c>
      <c r="BH257" s="16">
        <v>1090819</v>
      </c>
      <c r="BI257" s="21">
        <v>1</v>
      </c>
      <c r="BJ257" s="21">
        <v>1</v>
      </c>
      <c r="BK257" s="21">
        <v>1</v>
      </c>
      <c r="BL257" s="21">
        <v>1</v>
      </c>
      <c r="BM257" s="21">
        <v>0</v>
      </c>
      <c r="BN257" s="16">
        <v>30202</v>
      </c>
      <c r="BO257" s="16">
        <v>15208</v>
      </c>
      <c r="BP257" s="16">
        <v>91885</v>
      </c>
      <c r="BQ257" s="16">
        <v>46452</v>
      </c>
      <c r="BR257" s="16">
        <v>46528</v>
      </c>
      <c r="BS257" s="16">
        <v>85589</v>
      </c>
      <c r="BT257" s="16">
        <v>436847</v>
      </c>
      <c r="BU257" s="16">
        <v>242030</v>
      </c>
      <c r="BV257" s="16">
        <v>221056</v>
      </c>
      <c r="BW257" s="16">
        <v>94150</v>
      </c>
      <c r="BX257" s="16">
        <v>102404</v>
      </c>
      <c r="BY257" s="16">
        <v>3865</v>
      </c>
      <c r="BZ257" s="16">
        <v>4827</v>
      </c>
      <c r="CA257" s="16">
        <v>27888</v>
      </c>
      <c r="CB257" s="16">
        <v>1538</v>
      </c>
      <c r="CC257" s="1">
        <v>145</v>
      </c>
      <c r="CD257" s="16">
        <v>1753</v>
      </c>
      <c r="CE257" s="16">
        <v>2062</v>
      </c>
      <c r="CF257" s="16">
        <v>1262</v>
      </c>
      <c r="CG257" s="16">
        <v>3760</v>
      </c>
      <c r="CH257" s="1">
        <v>61</v>
      </c>
      <c r="CI257" s="1">
        <v>5</v>
      </c>
      <c r="CJ257" s="1">
        <v>48</v>
      </c>
      <c r="CK257" s="1">
        <v>13</v>
      </c>
      <c r="CL257" s="1">
        <v>14</v>
      </c>
      <c r="CM257" s="1">
        <v>26</v>
      </c>
      <c r="CN257" s="1">
        <v>68</v>
      </c>
      <c r="CO257" s="1">
        <v>287</v>
      </c>
      <c r="CP257" s="16">
        <v>1125391</v>
      </c>
      <c r="CQ257" s="16">
        <v>274881</v>
      </c>
      <c r="CR257" s="16">
        <v>14510</v>
      </c>
      <c r="CS257" s="16">
        <v>3767</v>
      </c>
      <c r="CT257" s="16">
        <v>160739</v>
      </c>
      <c r="CU257" s="16">
        <v>353014</v>
      </c>
      <c r="CV257" s="16">
        <v>26128</v>
      </c>
      <c r="CW257" s="1">
        <v>464</v>
      </c>
      <c r="CX257" s="16">
        <v>121988</v>
      </c>
      <c r="CY257" s="16">
        <v>1261</v>
      </c>
      <c r="CZ257" s="16">
        <v>3885</v>
      </c>
      <c r="DA257" s="16">
        <v>174113</v>
      </c>
      <c r="DB257" s="18">
        <v>20.18</v>
      </c>
      <c r="DC257" s="1" t="s">
        <v>134</v>
      </c>
    </row>
    <row r="258" spans="1:107" ht="12.75" x14ac:dyDescent="0.2">
      <c r="A258" s="1" t="s">
        <v>617</v>
      </c>
      <c r="B258" s="1" t="s">
        <v>618</v>
      </c>
      <c r="C258" s="1" t="s">
        <v>617</v>
      </c>
      <c r="D258" s="1" t="s">
        <v>677</v>
      </c>
      <c r="E258" s="1" t="s">
        <v>678</v>
      </c>
      <c r="F258" s="1" t="s">
        <v>677</v>
      </c>
      <c r="G258" s="1">
        <v>3</v>
      </c>
      <c r="H258" s="1">
        <v>0</v>
      </c>
      <c r="I258" s="1">
        <v>46</v>
      </c>
      <c r="J258" s="16">
        <v>292363</v>
      </c>
      <c r="K258" s="17">
        <v>0.51</v>
      </c>
      <c r="L258" s="16">
        <v>100247</v>
      </c>
      <c r="M258" s="1">
        <v>63.4</v>
      </c>
      <c r="N258" s="16">
        <v>4611</v>
      </c>
      <c r="O258" s="17">
        <v>0.92800000000000005</v>
      </c>
      <c r="P258" s="16">
        <v>76959</v>
      </c>
      <c r="Q258" s="16">
        <f t="shared" si="2"/>
        <v>263230983.40077233</v>
      </c>
      <c r="R258" s="19">
        <v>0.502</v>
      </c>
      <c r="S258" s="16" t="s">
        <v>2468</v>
      </c>
      <c r="T258" s="19">
        <v>0.83</v>
      </c>
      <c r="U258" s="18" t="e">
        <f t="shared" si="3"/>
        <v>#VALUE!</v>
      </c>
      <c r="V258" s="1" t="str">
        <f>IF(N258&gt;'Clustering (Gov City)'!$C$4,'Clustering (Gov City)'!$B$3,IF(N258&gt;'Clustering (Gov City)'!$H$4,'Clustering (Gov City)'!$G$3,IF(N258&gt;'Clustering (Gov City)'!$M$4,'Clustering (Gov City)'!$L$3,'Clustering (Gov City)'!$Q$3)))</f>
        <v>HIGH</v>
      </c>
      <c r="W258" s="1" t="str">
        <f>IF(Q258&gt;'Clustering (Gov City)'!$C$24,'Clustering (Gov City)'!$B$23,IF(Q258&gt;'Clustering (Gov City)'!$H$24,'Clustering (Gov City)'!$G$23,IF(Q258&gt;'Clustering (Gov City)'!$M$24,'Clustering (Gov City)'!$L$23,'Clustering (Gov City)'!$Q$23)))</f>
        <v>SUPER HIGH</v>
      </c>
      <c r="X258" s="20">
        <v>0.77939999999999998</v>
      </c>
      <c r="Y258" s="1" t="s">
        <v>201</v>
      </c>
      <c r="Z258" s="1">
        <v>740</v>
      </c>
      <c r="AA258" s="16">
        <v>1213</v>
      </c>
      <c r="AB258" s="16">
        <v>283398</v>
      </c>
      <c r="AC258" s="16">
        <v>218129</v>
      </c>
      <c r="AD258" s="16">
        <v>268576</v>
      </c>
      <c r="AE258" s="16">
        <v>16141</v>
      </c>
      <c r="AF258" s="16">
        <v>6256</v>
      </c>
      <c r="AG258" s="1">
        <v>228</v>
      </c>
      <c r="AH258" s="16">
        <v>1057</v>
      </c>
      <c r="AI258" s="1">
        <v>75</v>
      </c>
      <c r="AJ258" s="1">
        <v>30</v>
      </c>
      <c r="AK258" s="16">
        <v>145121</v>
      </c>
      <c r="AL258" s="16">
        <v>147242</v>
      </c>
      <c r="AM258" s="16">
        <v>129708</v>
      </c>
      <c r="AN258" s="16">
        <v>136978</v>
      </c>
      <c r="AO258" s="16">
        <v>7647</v>
      </c>
      <c r="AP258" s="16">
        <v>18030</v>
      </c>
      <c r="AQ258" s="16">
        <v>18897</v>
      </c>
      <c r="AR258" s="16">
        <v>23082</v>
      </c>
      <c r="AS258" s="16">
        <v>24787</v>
      </c>
      <c r="AT258" s="16">
        <v>24549</v>
      </c>
      <c r="AU258" s="16">
        <v>21188</v>
      </c>
      <c r="AV258" s="16">
        <v>20581</v>
      </c>
      <c r="AW258" s="16">
        <v>19401</v>
      </c>
      <c r="AX258" s="16">
        <v>24370</v>
      </c>
      <c r="AY258" s="16">
        <v>23384</v>
      </c>
      <c r="AZ258" s="16">
        <v>20936</v>
      </c>
      <c r="BA258" s="16">
        <v>19164</v>
      </c>
      <c r="BB258" s="16">
        <v>17076</v>
      </c>
      <c r="BC258" s="16">
        <v>13622</v>
      </c>
      <c r="BD258" s="16">
        <v>9279</v>
      </c>
      <c r="BE258" s="16">
        <v>5520</v>
      </c>
      <c r="BF258" s="16">
        <v>6527</v>
      </c>
      <c r="BG258" s="16">
        <v>4057</v>
      </c>
      <c r="BH258" s="16">
        <v>279554</v>
      </c>
      <c r="BI258" s="21">
        <v>2</v>
      </c>
      <c r="BJ258" s="21">
        <v>1</v>
      </c>
      <c r="BK258" s="21">
        <v>1</v>
      </c>
      <c r="BL258" s="21">
        <v>1</v>
      </c>
      <c r="BM258" s="21">
        <v>0</v>
      </c>
      <c r="BN258" s="16">
        <v>8206</v>
      </c>
      <c r="BO258" s="16">
        <v>4138</v>
      </c>
      <c r="BP258" s="16">
        <v>28137</v>
      </c>
      <c r="BQ258" s="16">
        <v>15132</v>
      </c>
      <c r="BR258" s="16">
        <v>14957</v>
      </c>
      <c r="BS258" s="16">
        <v>22949</v>
      </c>
      <c r="BT258" s="16">
        <v>51863</v>
      </c>
      <c r="BU258" s="16">
        <v>30368</v>
      </c>
      <c r="BV258" s="16">
        <v>43650</v>
      </c>
      <c r="BW258" s="16">
        <v>45794</v>
      </c>
      <c r="BX258" s="16">
        <v>85340</v>
      </c>
      <c r="BY258" s="16">
        <v>2047</v>
      </c>
      <c r="BZ258" s="16">
        <v>5048</v>
      </c>
      <c r="CA258" s="16">
        <v>26271</v>
      </c>
      <c r="CB258" s="16">
        <v>1903</v>
      </c>
      <c r="CC258" s="1">
        <v>79</v>
      </c>
      <c r="CD258" s="16">
        <v>11372</v>
      </c>
      <c r="CE258" s="16">
        <v>16004</v>
      </c>
      <c r="CF258" s="16">
        <v>6021</v>
      </c>
      <c r="CG258" s="16">
        <v>31724</v>
      </c>
      <c r="CH258" s="1">
        <v>324</v>
      </c>
      <c r="CI258" s="1">
        <v>24</v>
      </c>
      <c r="CJ258" s="1">
        <v>430</v>
      </c>
      <c r="CK258" s="1">
        <v>29</v>
      </c>
      <c r="CL258" s="1">
        <v>132</v>
      </c>
      <c r="CM258" s="1">
        <v>29</v>
      </c>
      <c r="CN258" s="1">
        <v>322</v>
      </c>
      <c r="CO258" s="1">
        <v>204</v>
      </c>
      <c r="CP258" s="16">
        <v>225748</v>
      </c>
      <c r="CQ258" s="16">
        <v>57929</v>
      </c>
      <c r="CR258" s="16">
        <v>9598</v>
      </c>
      <c r="CS258" s="16">
        <v>4550</v>
      </c>
      <c r="CT258" s="16">
        <v>111168</v>
      </c>
      <c r="CU258" s="16">
        <v>2911</v>
      </c>
      <c r="CV258" s="1">
        <v>14</v>
      </c>
      <c r="CW258" s="1">
        <v>200</v>
      </c>
      <c r="CX258" s="16">
        <v>60083</v>
      </c>
      <c r="CY258" s="16">
        <v>1164</v>
      </c>
      <c r="CZ258" s="16">
        <v>4203</v>
      </c>
      <c r="DA258" s="16">
        <v>40543</v>
      </c>
      <c r="DB258" s="18">
        <v>7.69</v>
      </c>
      <c r="DC258" s="1" t="s">
        <v>134</v>
      </c>
    </row>
    <row r="259" spans="1:107" ht="12.75" x14ac:dyDescent="0.2">
      <c r="A259" s="1" t="s">
        <v>617</v>
      </c>
      <c r="B259" s="1" t="s">
        <v>618</v>
      </c>
      <c r="C259" s="1" t="s">
        <v>617</v>
      </c>
      <c r="D259" s="1" t="s">
        <v>679</v>
      </c>
      <c r="E259" s="1" t="s">
        <v>680</v>
      </c>
      <c r="F259" s="1" t="s">
        <v>679</v>
      </c>
      <c r="G259" s="1">
        <v>3</v>
      </c>
      <c r="H259" s="1">
        <v>0</v>
      </c>
      <c r="I259" s="1">
        <v>21</v>
      </c>
      <c r="J259" s="16">
        <v>158123</v>
      </c>
      <c r="K259" s="17">
        <v>0.254</v>
      </c>
      <c r="L259" s="16">
        <v>52325</v>
      </c>
      <c r="M259" s="1">
        <v>32.57</v>
      </c>
      <c r="N259" s="16">
        <v>4855</v>
      </c>
      <c r="O259" s="17">
        <v>0.93</v>
      </c>
      <c r="P259" s="16">
        <v>4078.9999999999995</v>
      </c>
      <c r="Q259" s="16">
        <f t="shared" si="2"/>
        <v>25796373.709074579</v>
      </c>
      <c r="R259" s="19">
        <v>0.434</v>
      </c>
      <c r="S259" s="16" t="s">
        <v>2468</v>
      </c>
      <c r="T259" s="19">
        <v>0.90800000000000003</v>
      </c>
      <c r="U259" s="18" t="e">
        <f t="shared" si="3"/>
        <v>#VALUE!</v>
      </c>
      <c r="V259" s="1" t="str">
        <f>IF(N259&gt;'Clustering (Gov City)'!$C$4,'Clustering (Gov City)'!$B$3,IF(N259&gt;'Clustering (Gov City)'!$H$4,'Clustering (Gov City)'!$G$3,IF(N259&gt;'Clustering (Gov City)'!$M$4,'Clustering (Gov City)'!$L$3,'Clustering (Gov City)'!$Q$3)))</f>
        <v>HIGH</v>
      </c>
      <c r="W259" s="1" t="str">
        <f>IF(Q259&gt;'Clustering (Gov City)'!$C$24,'Clustering (Gov City)'!$B$23,IF(Q259&gt;'Clustering (Gov City)'!$H$24,'Clustering (Gov City)'!$G$23,IF(Q259&gt;'Clustering (Gov City)'!$M$24,'Clustering (Gov City)'!$L$23,'Clustering (Gov City)'!$Q$23)))</f>
        <v>LOW</v>
      </c>
      <c r="X259" s="20">
        <v>0.75109999999999999</v>
      </c>
      <c r="Y259" s="1" t="s">
        <v>201</v>
      </c>
      <c r="Z259" s="1">
        <v>466</v>
      </c>
      <c r="AA259" s="1">
        <v>757</v>
      </c>
      <c r="AB259" s="16">
        <v>145439</v>
      </c>
      <c r="AC259" s="16">
        <v>119197</v>
      </c>
      <c r="AD259" s="16">
        <v>145700</v>
      </c>
      <c r="AE259" s="16">
        <v>6227</v>
      </c>
      <c r="AF259" s="16">
        <v>5424</v>
      </c>
      <c r="AG259" s="1">
        <v>87</v>
      </c>
      <c r="AH259" s="1">
        <v>527</v>
      </c>
      <c r="AI259" s="1">
        <v>115</v>
      </c>
      <c r="AJ259" s="1">
        <v>43</v>
      </c>
      <c r="AK259" s="16">
        <v>78808</v>
      </c>
      <c r="AL259" s="16">
        <v>79315</v>
      </c>
      <c r="AM259" s="16">
        <v>69736</v>
      </c>
      <c r="AN259" s="16">
        <v>73799</v>
      </c>
      <c r="AO259" s="16">
        <v>4735</v>
      </c>
      <c r="AP259" s="16">
        <v>9853</v>
      </c>
      <c r="AQ259" s="16">
        <v>9827</v>
      </c>
      <c r="AR259" s="16">
        <v>12341</v>
      </c>
      <c r="AS259" s="16">
        <v>12975</v>
      </c>
      <c r="AT259" s="16">
        <v>12659</v>
      </c>
      <c r="AU259" s="16">
        <v>12114</v>
      </c>
      <c r="AV259" s="16">
        <v>11510</v>
      </c>
      <c r="AW259" s="16">
        <v>11401</v>
      </c>
      <c r="AX259" s="16">
        <v>13842</v>
      </c>
      <c r="AY259" s="16">
        <v>12534</v>
      </c>
      <c r="AZ259" s="16">
        <v>11013</v>
      </c>
      <c r="BA259" s="16">
        <v>10377</v>
      </c>
      <c r="BB259" s="16">
        <v>8838</v>
      </c>
      <c r="BC259" s="16">
        <v>7071</v>
      </c>
      <c r="BD259" s="16">
        <v>4915</v>
      </c>
      <c r="BE259" s="16">
        <v>2959</v>
      </c>
      <c r="BF259" s="16">
        <v>3747</v>
      </c>
      <c r="BG259" s="16">
        <v>2204</v>
      </c>
      <c r="BH259" s="16">
        <v>151625</v>
      </c>
      <c r="BI259" s="21">
        <v>1</v>
      </c>
      <c r="BJ259" s="21">
        <v>1</v>
      </c>
      <c r="BK259" s="21">
        <v>1</v>
      </c>
      <c r="BL259" s="21">
        <v>1</v>
      </c>
      <c r="BM259" s="21">
        <v>0</v>
      </c>
      <c r="BN259" s="16">
        <v>4367</v>
      </c>
      <c r="BO259" s="16">
        <v>2363</v>
      </c>
      <c r="BP259" s="16">
        <v>15079</v>
      </c>
      <c r="BQ259" s="16">
        <v>7788</v>
      </c>
      <c r="BR259" s="16">
        <v>7685</v>
      </c>
      <c r="BS259" s="16">
        <v>12518</v>
      </c>
      <c r="BT259" s="16">
        <v>25414</v>
      </c>
      <c r="BU259" s="16">
        <v>18561</v>
      </c>
      <c r="BV259" s="16">
        <v>24168</v>
      </c>
      <c r="BW259" s="16">
        <v>23618</v>
      </c>
      <c r="BX259" s="16">
        <v>46826</v>
      </c>
      <c r="BY259" s="16">
        <v>1533</v>
      </c>
      <c r="BZ259" s="16">
        <v>3285</v>
      </c>
      <c r="CA259" s="16">
        <v>13596</v>
      </c>
      <c r="CB259" s="16">
        <v>1079</v>
      </c>
      <c r="CC259" s="1">
        <v>43</v>
      </c>
      <c r="CD259" s="16">
        <v>8666</v>
      </c>
      <c r="CE259" s="16">
        <v>12591</v>
      </c>
      <c r="CF259" s="16">
        <v>4322</v>
      </c>
      <c r="CG259" s="16">
        <v>23689</v>
      </c>
      <c r="CH259" s="1">
        <v>348</v>
      </c>
      <c r="CI259" s="1">
        <v>17</v>
      </c>
      <c r="CJ259" s="1">
        <v>371</v>
      </c>
      <c r="CK259" s="1">
        <v>31</v>
      </c>
      <c r="CL259" s="1">
        <v>182</v>
      </c>
      <c r="CM259" s="1">
        <v>48</v>
      </c>
      <c r="CN259" s="1">
        <v>331</v>
      </c>
      <c r="CO259" s="1">
        <v>96</v>
      </c>
      <c r="CP259" s="16">
        <v>107431</v>
      </c>
      <c r="CQ259" s="16">
        <v>30304</v>
      </c>
      <c r="CR259" s="16">
        <v>6385</v>
      </c>
      <c r="CS259" s="16">
        <v>1822</v>
      </c>
      <c r="CT259" s="16">
        <v>53744</v>
      </c>
      <c r="CU259" s="16">
        <v>2918</v>
      </c>
      <c r="CV259" s="1">
        <v>24</v>
      </c>
      <c r="CW259" s="1">
        <v>62</v>
      </c>
      <c r="CX259" s="16">
        <v>33550</v>
      </c>
      <c r="CY259" s="1">
        <v>622</v>
      </c>
      <c r="CZ259" s="16">
        <v>2843</v>
      </c>
      <c r="DA259" s="16">
        <v>25849</v>
      </c>
      <c r="DB259" s="18">
        <v>7.78</v>
      </c>
      <c r="DC259" s="1" t="s">
        <v>134</v>
      </c>
    </row>
    <row r="260" spans="1:107" ht="12.75" x14ac:dyDescent="0.2">
      <c r="A260" s="1" t="s">
        <v>617</v>
      </c>
      <c r="B260" s="1" t="s">
        <v>618</v>
      </c>
      <c r="C260" s="1" t="s">
        <v>617</v>
      </c>
      <c r="D260" s="1" t="s">
        <v>681</v>
      </c>
      <c r="E260" s="1" t="s">
        <v>682</v>
      </c>
      <c r="F260" s="1" t="s">
        <v>681</v>
      </c>
      <c r="G260" s="1">
        <v>5</v>
      </c>
      <c r="H260" s="1">
        <v>0</v>
      </c>
      <c r="I260" s="1">
        <v>57</v>
      </c>
      <c r="J260" s="16">
        <v>866356</v>
      </c>
      <c r="K260" s="17">
        <v>0.81</v>
      </c>
      <c r="L260" s="16">
        <v>276364</v>
      </c>
      <c r="M260" s="1">
        <v>145.28</v>
      </c>
      <c r="N260" s="16">
        <v>5963</v>
      </c>
      <c r="O260" s="17">
        <v>0.94599999999999995</v>
      </c>
      <c r="P260" s="16">
        <v>44304</v>
      </c>
      <c r="Q260" s="16">
        <f t="shared" si="2"/>
        <v>51138331.124849372</v>
      </c>
      <c r="R260" s="19">
        <v>0.624</v>
      </c>
      <c r="S260" s="16" t="s">
        <v>2468</v>
      </c>
      <c r="T260" s="19">
        <v>0.88</v>
      </c>
      <c r="U260" s="18" t="e">
        <f t="shared" si="3"/>
        <v>#VALUE!</v>
      </c>
      <c r="V260" s="16" t="str">
        <f>IF(N260&gt;'Clustering (Gov City)'!$C$4,'Clustering (Gov City)'!$B$3,IF(N260&gt;'Clustering (Gov City)'!$H$4,'Clustering (Gov City)'!$G$3,IF(N260&gt;'Clustering (Gov City)'!$M$4,'Clustering (Gov City)'!$L$3,'Clustering (Gov City)'!$Q$3)))</f>
        <v>HIGH</v>
      </c>
      <c r="W260" s="16" t="str">
        <f>IF(Q260&gt;'Clustering (Gov City)'!$C$24,'Clustering (Gov City)'!$B$23,IF(Q260&gt;'Clustering (Gov City)'!$H$24,'Clustering (Gov City)'!$G$23,IF(Q260&gt;'Clustering (Gov City)'!$M$24,'Clustering (Gov City)'!$L$23,'Clustering (Gov City)'!$Q$23)))</f>
        <v>HIGH</v>
      </c>
      <c r="X260" s="20">
        <v>0.92459999999999998</v>
      </c>
      <c r="Y260" s="16" t="s">
        <v>172</v>
      </c>
      <c r="Z260" s="16">
        <v>3078</v>
      </c>
      <c r="AA260" s="16">
        <v>4299</v>
      </c>
      <c r="AB260" s="16">
        <v>842398</v>
      </c>
      <c r="AC260" s="16">
        <v>653373</v>
      </c>
      <c r="AD260" s="16">
        <v>781969</v>
      </c>
      <c r="AE260" s="16">
        <v>47799</v>
      </c>
      <c r="AF260" s="16">
        <v>31006</v>
      </c>
      <c r="AG260" s="16">
        <v>1293</v>
      </c>
      <c r="AH260" s="16">
        <v>4075</v>
      </c>
      <c r="AI260" s="1">
        <v>134</v>
      </c>
      <c r="AJ260" s="1">
        <v>80</v>
      </c>
      <c r="AK260" s="16">
        <v>431282</v>
      </c>
      <c r="AL260" s="16">
        <v>435074</v>
      </c>
      <c r="AM260" s="16">
        <v>387650</v>
      </c>
      <c r="AN260" s="16">
        <v>409484</v>
      </c>
      <c r="AO260" s="16">
        <v>22378</v>
      </c>
      <c r="AP260" s="16">
        <v>46844</v>
      </c>
      <c r="AQ260" s="16">
        <v>54576</v>
      </c>
      <c r="AR260" s="16">
        <v>69182</v>
      </c>
      <c r="AS260" s="16">
        <v>69412</v>
      </c>
      <c r="AT260" s="16">
        <v>64128</v>
      </c>
      <c r="AU260" s="16">
        <v>64700</v>
      </c>
      <c r="AV260" s="16">
        <v>65394</v>
      </c>
      <c r="AW260" s="16">
        <v>64715</v>
      </c>
      <c r="AX260" s="16">
        <v>72018</v>
      </c>
      <c r="AY260" s="16">
        <v>69505</v>
      </c>
      <c r="AZ260" s="16">
        <v>61947</v>
      </c>
      <c r="BA260" s="16">
        <v>56985</v>
      </c>
      <c r="BB260" s="16">
        <v>48922</v>
      </c>
      <c r="BC260" s="16">
        <v>40064</v>
      </c>
      <c r="BD260" s="16">
        <v>27710</v>
      </c>
      <c r="BE260" s="16">
        <v>16960</v>
      </c>
      <c r="BF260" s="16">
        <v>20138</v>
      </c>
      <c r="BG260" s="16">
        <v>12437</v>
      </c>
      <c r="BH260" s="16">
        <v>830283</v>
      </c>
      <c r="BI260" s="21">
        <v>2</v>
      </c>
      <c r="BJ260" s="21">
        <v>1</v>
      </c>
      <c r="BK260" s="21">
        <v>1</v>
      </c>
      <c r="BL260" s="21">
        <v>1</v>
      </c>
      <c r="BM260" s="21">
        <v>0</v>
      </c>
      <c r="BN260" s="16">
        <v>24747</v>
      </c>
      <c r="BO260" s="16">
        <v>13161</v>
      </c>
      <c r="BP260" s="16">
        <v>83245</v>
      </c>
      <c r="BQ260" s="16">
        <v>41532</v>
      </c>
      <c r="BR260" s="16">
        <v>38137</v>
      </c>
      <c r="BS260" s="16">
        <v>65875</v>
      </c>
      <c r="BT260" s="16">
        <v>146639</v>
      </c>
      <c r="BU260" s="16">
        <v>89078</v>
      </c>
      <c r="BV260" s="16">
        <v>125353</v>
      </c>
      <c r="BW260" s="16">
        <v>114649</v>
      </c>
      <c r="BX260" s="16">
        <v>235905</v>
      </c>
      <c r="BY260" s="16">
        <v>9509</v>
      </c>
      <c r="BZ260" s="16">
        <v>24954</v>
      </c>
      <c r="CA260" s="16">
        <v>104790</v>
      </c>
      <c r="CB260" s="16">
        <v>13442</v>
      </c>
      <c r="CC260" s="16">
        <v>2037</v>
      </c>
      <c r="CD260" s="16">
        <v>47026</v>
      </c>
      <c r="CE260" s="16">
        <v>66968</v>
      </c>
      <c r="CF260" s="16">
        <v>22765</v>
      </c>
      <c r="CG260" s="16">
        <v>114499</v>
      </c>
      <c r="CH260" s="16">
        <v>2392</v>
      </c>
      <c r="CI260" s="1">
        <v>209</v>
      </c>
      <c r="CJ260" s="16">
        <v>3624</v>
      </c>
      <c r="CK260" s="1">
        <v>107</v>
      </c>
      <c r="CL260" s="1">
        <v>852</v>
      </c>
      <c r="CM260" s="1">
        <v>99</v>
      </c>
      <c r="CN260" s="16">
        <v>2813</v>
      </c>
      <c r="CO260" s="1">
        <v>475</v>
      </c>
      <c r="CP260" s="16">
        <v>604527</v>
      </c>
      <c r="CQ260" s="16">
        <v>188295</v>
      </c>
      <c r="CR260" s="16">
        <v>27603</v>
      </c>
      <c r="CS260" s="16">
        <v>14667</v>
      </c>
      <c r="CT260" s="16">
        <v>310781</v>
      </c>
      <c r="CU260" s="16">
        <v>5181</v>
      </c>
      <c r="CV260" s="1">
        <v>59</v>
      </c>
      <c r="CW260" s="16">
        <v>1068</v>
      </c>
      <c r="CX260" s="16">
        <v>152234</v>
      </c>
      <c r="CY260" s="16">
        <v>4166</v>
      </c>
      <c r="CZ260" s="16">
        <v>14871</v>
      </c>
      <c r="DA260" s="16">
        <v>147431</v>
      </c>
      <c r="DB260" s="18">
        <v>4.4400000000000004</v>
      </c>
      <c r="DC260" s="1" t="s">
        <v>134</v>
      </c>
    </row>
    <row r="261" spans="1:107" ht="12.75" x14ac:dyDescent="0.2">
      <c r="A261" s="1" t="s">
        <v>617</v>
      </c>
      <c r="B261" s="1" t="s">
        <v>618</v>
      </c>
      <c r="C261" s="1" t="s">
        <v>617</v>
      </c>
      <c r="D261" s="1" t="s">
        <v>683</v>
      </c>
      <c r="E261" s="1" t="s">
        <v>684</v>
      </c>
      <c r="F261" s="1" t="s">
        <v>683</v>
      </c>
      <c r="G261" s="1">
        <v>5</v>
      </c>
      <c r="H261" s="1">
        <v>0</v>
      </c>
      <c r="I261" s="1">
        <v>29</v>
      </c>
      <c r="J261" s="16">
        <v>242246</v>
      </c>
      <c r="K261" s="17">
        <v>0.43</v>
      </c>
      <c r="L261" s="16">
        <v>79674</v>
      </c>
      <c r="M261" s="1">
        <v>56.67</v>
      </c>
      <c r="N261" s="16">
        <v>4275</v>
      </c>
      <c r="O261" s="17">
        <v>0.92400000000000004</v>
      </c>
      <c r="P261" s="16">
        <v>7018</v>
      </c>
      <c r="Q261" s="16">
        <f t="shared" si="2"/>
        <v>28970550.597326685</v>
      </c>
      <c r="R261" s="19">
        <v>0.49399999999999999</v>
      </c>
      <c r="S261" s="16" t="s">
        <v>2468</v>
      </c>
      <c r="T261" s="19">
        <v>0.81399999999999995</v>
      </c>
      <c r="U261" s="18" t="e">
        <f t="shared" si="3"/>
        <v>#VALUE!</v>
      </c>
      <c r="V261" s="1" t="str">
        <f>IF(N261&gt;'Clustering (Gov City)'!$C$4,'Clustering (Gov City)'!$B$3,IF(N261&gt;'Clustering (Gov City)'!$H$4,'Clustering (Gov City)'!$G$3,IF(N261&gt;'Clustering (Gov City)'!$M$4,'Clustering (Gov City)'!$L$3,'Clustering (Gov City)'!$Q$3)))</f>
        <v>HIGH</v>
      </c>
      <c r="W261" s="1" t="str">
        <f>IF(Q261&gt;'Clustering (Gov City)'!$C$24,'Clustering (Gov City)'!$B$23,IF(Q261&gt;'Clustering (Gov City)'!$H$24,'Clustering (Gov City)'!$G$23,IF(Q261&gt;'Clustering (Gov City)'!$M$24,'Clustering (Gov City)'!$L$23,'Clustering (Gov City)'!$Q$23)))</f>
        <v>LOW</v>
      </c>
      <c r="X261" s="20">
        <v>0.751</v>
      </c>
      <c r="Y261" s="1" t="s">
        <v>201</v>
      </c>
      <c r="Z261" s="1">
        <v>707</v>
      </c>
      <c r="AA261" s="16">
        <v>1357</v>
      </c>
      <c r="AB261" s="16">
        <v>226201</v>
      </c>
      <c r="AC261" s="16">
        <v>178742</v>
      </c>
      <c r="AD261" s="16">
        <v>235214</v>
      </c>
      <c r="AE261" s="16">
        <v>3329</v>
      </c>
      <c r="AF261" s="16">
        <v>2581</v>
      </c>
      <c r="AG261" s="1">
        <v>111</v>
      </c>
      <c r="AH261" s="16">
        <v>1004</v>
      </c>
      <c r="AI261" s="1">
        <v>7</v>
      </c>
      <c r="AJ261" s="1">
        <v>0</v>
      </c>
      <c r="AK261" s="16">
        <v>120549</v>
      </c>
      <c r="AL261" s="16">
        <v>121697</v>
      </c>
      <c r="AM261" s="16">
        <v>105626</v>
      </c>
      <c r="AN261" s="16">
        <v>114597</v>
      </c>
      <c r="AO261" s="16">
        <v>5958</v>
      </c>
      <c r="AP261" s="16">
        <v>16065</v>
      </c>
      <c r="AQ261" s="16">
        <v>17976</v>
      </c>
      <c r="AR261" s="16">
        <v>19757</v>
      </c>
      <c r="AS261" s="16">
        <v>19984</v>
      </c>
      <c r="AT261" s="16">
        <v>19895</v>
      </c>
      <c r="AU261" s="16">
        <v>19651</v>
      </c>
      <c r="AV261" s="16">
        <v>18506</v>
      </c>
      <c r="AW261" s="16">
        <v>17317</v>
      </c>
      <c r="AX261" s="16">
        <v>19670</v>
      </c>
      <c r="AY261" s="16">
        <v>18429</v>
      </c>
      <c r="AZ261" s="16">
        <v>17464</v>
      </c>
      <c r="BA261" s="16">
        <v>16210</v>
      </c>
      <c r="BB261" s="16">
        <v>12838</v>
      </c>
      <c r="BC261" s="16">
        <v>10029</v>
      </c>
      <c r="BD261" s="16">
        <v>6450</v>
      </c>
      <c r="BE261" s="16">
        <v>3851</v>
      </c>
      <c r="BF261" s="16">
        <v>4219</v>
      </c>
      <c r="BG261" s="16">
        <v>3842</v>
      </c>
      <c r="BH261" s="16">
        <v>229638</v>
      </c>
      <c r="BI261" s="21">
        <v>2</v>
      </c>
      <c r="BJ261" s="21">
        <v>2</v>
      </c>
      <c r="BK261" s="21">
        <v>2</v>
      </c>
      <c r="BL261" s="21">
        <v>2</v>
      </c>
      <c r="BM261" s="21">
        <v>0</v>
      </c>
      <c r="BN261" s="16">
        <v>7539</v>
      </c>
      <c r="BO261" s="16">
        <v>3616</v>
      </c>
      <c r="BP261" s="16">
        <v>23865</v>
      </c>
      <c r="BQ261" s="16">
        <v>11879</v>
      </c>
      <c r="BR261" s="16">
        <v>11811</v>
      </c>
      <c r="BS261" s="16">
        <v>20230</v>
      </c>
      <c r="BT261" s="16">
        <v>54205</v>
      </c>
      <c r="BU261" s="16">
        <v>22424</v>
      </c>
      <c r="BV261" s="16">
        <v>51186</v>
      </c>
      <c r="BW261" s="16">
        <v>31104</v>
      </c>
      <c r="BX261" s="16">
        <v>63007</v>
      </c>
      <c r="BY261" s="16">
        <v>1204</v>
      </c>
      <c r="BZ261" s="16">
        <v>2891</v>
      </c>
      <c r="CA261" s="16">
        <v>15026</v>
      </c>
      <c r="CB261" s="16">
        <v>1173</v>
      </c>
      <c r="CC261" s="1">
        <v>26</v>
      </c>
      <c r="CD261" s="16">
        <v>4005</v>
      </c>
      <c r="CE261" s="16">
        <v>6748</v>
      </c>
      <c r="CF261" s="16">
        <v>3153</v>
      </c>
      <c r="CG261" s="16">
        <v>10578</v>
      </c>
      <c r="CH261" s="1">
        <v>47</v>
      </c>
      <c r="CI261" s="1">
        <v>6</v>
      </c>
      <c r="CJ261" s="1">
        <v>73</v>
      </c>
      <c r="CK261" s="1">
        <v>0</v>
      </c>
      <c r="CL261" s="1">
        <v>27</v>
      </c>
      <c r="CM261" s="1">
        <v>6</v>
      </c>
      <c r="CN261" s="1">
        <v>53</v>
      </c>
      <c r="CO261" s="1">
        <v>202</v>
      </c>
      <c r="CP261" s="16">
        <v>217348</v>
      </c>
      <c r="CQ261" s="16">
        <v>62298</v>
      </c>
      <c r="CR261" s="16">
        <v>7856</v>
      </c>
      <c r="CS261" s="16">
        <v>2794</v>
      </c>
      <c r="CT261" s="16">
        <v>72805</v>
      </c>
      <c r="CU261" s="16">
        <v>5725</v>
      </c>
      <c r="CV261" s="1">
        <v>964</v>
      </c>
      <c r="CW261" s="1">
        <v>145</v>
      </c>
      <c r="CX261" s="16">
        <v>43183</v>
      </c>
      <c r="CY261" s="1">
        <v>503</v>
      </c>
      <c r="CZ261" s="16">
        <v>2565</v>
      </c>
      <c r="DA261" s="16">
        <v>43408</v>
      </c>
      <c r="DB261" s="18">
        <v>7.43</v>
      </c>
      <c r="DC261" s="1" t="s">
        <v>134</v>
      </c>
    </row>
    <row r="262" spans="1:107" ht="12.75" x14ac:dyDescent="0.2">
      <c r="A262" s="1" t="s">
        <v>617</v>
      </c>
      <c r="B262" s="1" t="s">
        <v>618</v>
      </c>
      <c r="C262" s="1" t="s">
        <v>617</v>
      </c>
      <c r="D262" s="1" t="s">
        <v>685</v>
      </c>
      <c r="E262" s="1" t="s">
        <v>686</v>
      </c>
      <c r="F262" s="1" t="s">
        <v>685</v>
      </c>
      <c r="G262" s="1">
        <v>4</v>
      </c>
      <c r="H262" s="1">
        <v>0</v>
      </c>
      <c r="I262" s="1">
        <v>34</v>
      </c>
      <c r="J262" s="16">
        <v>210341</v>
      </c>
      <c r="K262" s="17">
        <v>0.36199999999999999</v>
      </c>
      <c r="L262" s="16">
        <v>67137</v>
      </c>
      <c r="M262" s="1">
        <v>35.29</v>
      </c>
      <c r="N262" s="16">
        <v>5960</v>
      </c>
      <c r="O262" s="17">
        <v>0.94399999999999995</v>
      </c>
      <c r="P262" s="16">
        <v>5076</v>
      </c>
      <c r="Q262" s="16">
        <f t="shared" si="2"/>
        <v>24132242.406378213</v>
      </c>
      <c r="R262" s="19">
        <v>0.51200000000000001</v>
      </c>
      <c r="S262" s="16" t="s">
        <v>2468</v>
      </c>
      <c r="T262" s="19">
        <v>0.89400000000000002</v>
      </c>
      <c r="U262" s="18" t="e">
        <f t="shared" si="3"/>
        <v>#VALUE!</v>
      </c>
      <c r="V262" s="1" t="str">
        <f>IF(N262&gt;'Clustering (Gov City)'!$C$4,'Clustering (Gov City)'!$B$3,IF(N262&gt;'Clustering (Gov City)'!$H$4,'Clustering (Gov City)'!$G$3,IF(N262&gt;'Clustering (Gov City)'!$M$4,'Clustering (Gov City)'!$L$3,'Clustering (Gov City)'!$Q$3)))</f>
        <v>HIGH</v>
      </c>
      <c r="W262" s="1" t="str">
        <f>IF(Q262&gt;'Clustering (Gov City)'!$C$24,'Clustering (Gov City)'!$B$23,IF(Q262&gt;'Clustering (Gov City)'!$H$24,'Clustering (Gov City)'!$G$23,IF(Q262&gt;'Clustering (Gov City)'!$M$24,'Clustering (Gov City)'!$L$23,'Clustering (Gov City)'!$Q$23)))</f>
        <v>LOW</v>
      </c>
      <c r="X262" s="20">
        <v>0.77600000000000002</v>
      </c>
      <c r="Y262" s="1" t="s">
        <v>201</v>
      </c>
      <c r="Z262" s="1">
        <v>581</v>
      </c>
      <c r="AA262" s="1">
        <v>882</v>
      </c>
      <c r="AB262" s="16">
        <v>197569</v>
      </c>
      <c r="AC262" s="16">
        <v>154021</v>
      </c>
      <c r="AD262" s="16">
        <v>204439</v>
      </c>
      <c r="AE262" s="16">
        <v>2868</v>
      </c>
      <c r="AF262" s="16">
        <v>1796</v>
      </c>
      <c r="AG262" s="1">
        <v>127</v>
      </c>
      <c r="AH262" s="16">
        <v>1086</v>
      </c>
      <c r="AI262" s="1">
        <v>24</v>
      </c>
      <c r="AJ262" s="1">
        <v>1</v>
      </c>
      <c r="AK262" s="16">
        <v>105191</v>
      </c>
      <c r="AL262" s="16">
        <v>105150</v>
      </c>
      <c r="AM262" s="16">
        <v>97448</v>
      </c>
      <c r="AN262" s="16">
        <v>96635</v>
      </c>
      <c r="AO262" s="16">
        <v>4507</v>
      </c>
      <c r="AP262" s="16">
        <v>11751</v>
      </c>
      <c r="AQ262" s="16">
        <v>15383</v>
      </c>
      <c r="AR262" s="16">
        <v>18027</v>
      </c>
      <c r="AS262" s="16">
        <v>17769</v>
      </c>
      <c r="AT262" s="16">
        <v>17502</v>
      </c>
      <c r="AU262" s="16">
        <v>17221</v>
      </c>
      <c r="AV262" s="16">
        <v>16528</v>
      </c>
      <c r="AW262" s="16">
        <v>15108</v>
      </c>
      <c r="AX262" s="16">
        <v>17370</v>
      </c>
      <c r="AY262" s="16">
        <v>16260</v>
      </c>
      <c r="AZ262" s="16">
        <v>14650</v>
      </c>
      <c r="BA262" s="16">
        <v>13034</v>
      </c>
      <c r="BB262" s="16">
        <v>11373</v>
      </c>
      <c r="BC262" s="16">
        <v>8642</v>
      </c>
      <c r="BD262" s="16">
        <v>5547</v>
      </c>
      <c r="BE262" s="16">
        <v>2892</v>
      </c>
      <c r="BF262" s="16">
        <v>3035</v>
      </c>
      <c r="BG262" s="16">
        <v>3336</v>
      </c>
      <c r="BH262" s="16">
        <v>199847</v>
      </c>
      <c r="BI262" s="21">
        <v>2</v>
      </c>
      <c r="BJ262" s="21">
        <v>2</v>
      </c>
      <c r="BK262" s="21">
        <v>2</v>
      </c>
      <c r="BL262" s="21">
        <v>1</v>
      </c>
      <c r="BM262" s="21">
        <v>0</v>
      </c>
      <c r="BN262" s="16">
        <v>6666</v>
      </c>
      <c r="BO262" s="16">
        <v>3356</v>
      </c>
      <c r="BP262" s="16">
        <v>21537</v>
      </c>
      <c r="BQ262" s="16">
        <v>10648</v>
      </c>
      <c r="BR262" s="16">
        <v>10322</v>
      </c>
      <c r="BS262" s="16">
        <v>17874</v>
      </c>
      <c r="BT262" s="16">
        <v>69068</v>
      </c>
      <c r="BU262" s="16">
        <v>18660</v>
      </c>
      <c r="BV262" s="16">
        <v>34820</v>
      </c>
      <c r="BW262" s="16">
        <v>24092</v>
      </c>
      <c r="BX262" s="16">
        <v>45936</v>
      </c>
      <c r="BY262" s="1">
        <v>937</v>
      </c>
      <c r="BZ262" s="16">
        <v>2610</v>
      </c>
      <c r="CA262" s="16">
        <v>13336</v>
      </c>
      <c r="CB262" s="1">
        <v>855</v>
      </c>
      <c r="CC262" s="1">
        <v>27</v>
      </c>
      <c r="CD262" s="16">
        <v>2317</v>
      </c>
      <c r="CE262" s="16">
        <v>3829</v>
      </c>
      <c r="CF262" s="16">
        <v>1194</v>
      </c>
      <c r="CG262" s="16">
        <v>6868</v>
      </c>
      <c r="CH262" s="1">
        <v>21</v>
      </c>
      <c r="CI262" s="1">
        <v>2</v>
      </c>
      <c r="CJ262" s="1">
        <v>25</v>
      </c>
      <c r="CK262" s="1">
        <v>3</v>
      </c>
      <c r="CL262" s="1">
        <v>14</v>
      </c>
      <c r="CM262" s="1">
        <v>3</v>
      </c>
      <c r="CN262" s="1">
        <v>33</v>
      </c>
      <c r="CO262" s="1">
        <v>91</v>
      </c>
      <c r="CP262" s="16">
        <v>195941</v>
      </c>
      <c r="CQ262" s="16">
        <v>79945</v>
      </c>
      <c r="CR262" s="16">
        <v>6743</v>
      </c>
      <c r="CS262" s="16">
        <v>2301</v>
      </c>
      <c r="CT262" s="16">
        <v>59332</v>
      </c>
      <c r="CU262" s="16">
        <v>1833</v>
      </c>
      <c r="CV262" s="16">
        <v>1724</v>
      </c>
      <c r="CW262" s="1">
        <v>79</v>
      </c>
      <c r="CX262" s="16">
        <v>16607</v>
      </c>
      <c r="CY262" s="1">
        <v>364</v>
      </c>
      <c r="CZ262" s="16">
        <v>1848</v>
      </c>
      <c r="DA262" s="16">
        <v>39565</v>
      </c>
      <c r="DB262" s="18">
        <v>6.66</v>
      </c>
      <c r="DC262" s="1" t="s">
        <v>134</v>
      </c>
    </row>
    <row r="263" spans="1:107" ht="12.75" x14ac:dyDescent="0.2">
      <c r="A263" s="1" t="s">
        <v>617</v>
      </c>
      <c r="B263" s="1" t="s">
        <v>618</v>
      </c>
      <c r="C263" s="1" t="s">
        <v>617</v>
      </c>
      <c r="D263" s="1" t="s">
        <v>687</v>
      </c>
      <c r="E263" s="1" t="s">
        <v>688</v>
      </c>
      <c r="F263" s="1" t="s">
        <v>687</v>
      </c>
      <c r="G263" s="1">
        <v>3</v>
      </c>
      <c r="H263" s="1">
        <v>0</v>
      </c>
      <c r="I263" s="1">
        <v>18</v>
      </c>
      <c r="J263" s="16">
        <v>139961</v>
      </c>
      <c r="K263" s="17">
        <v>0.21</v>
      </c>
      <c r="L263" s="16">
        <v>45811</v>
      </c>
      <c r="M263" s="1">
        <v>16.47</v>
      </c>
      <c r="N263" s="16">
        <v>8498</v>
      </c>
      <c r="O263" s="17">
        <v>0.96599999999999997</v>
      </c>
      <c r="P263" s="16">
        <v>4222</v>
      </c>
      <c r="Q263" s="16">
        <f t="shared" si="2"/>
        <v>30165546.116418146</v>
      </c>
      <c r="R263" s="19">
        <v>0.54</v>
      </c>
      <c r="S263" s="16" t="s">
        <v>2468</v>
      </c>
      <c r="T263" s="19">
        <v>0.9</v>
      </c>
      <c r="U263" s="18" t="e">
        <f t="shared" si="3"/>
        <v>#VALUE!</v>
      </c>
      <c r="V263" s="1" t="str">
        <f>IF(N263&gt;'Clustering (Gov City)'!$C$4,'Clustering (Gov City)'!$B$3,IF(N263&gt;'Clustering (Gov City)'!$H$4,'Clustering (Gov City)'!$G$3,IF(N263&gt;'Clustering (Gov City)'!$M$4,'Clustering (Gov City)'!$L$3,'Clustering (Gov City)'!$Q$3)))</f>
        <v>SUPER HIGH</v>
      </c>
      <c r="W263" s="1" t="str">
        <f>IF(Q263&gt;'Clustering (Gov City)'!$C$24,'Clustering (Gov City)'!$B$23,IF(Q263&gt;'Clustering (Gov City)'!$H$24,'Clustering (Gov City)'!$G$23,IF(Q263&gt;'Clustering (Gov City)'!$M$24,'Clustering (Gov City)'!$L$23,'Clustering (Gov City)'!$Q$23)))</f>
        <v>LOW</v>
      </c>
      <c r="X263" s="20">
        <v>0.74729999999999996</v>
      </c>
      <c r="Y263" s="1" t="s">
        <v>201</v>
      </c>
      <c r="Z263" s="1">
        <v>358</v>
      </c>
      <c r="AA263" s="1">
        <v>576</v>
      </c>
      <c r="AB263" s="16">
        <v>136040</v>
      </c>
      <c r="AC263" s="16">
        <v>103984</v>
      </c>
      <c r="AD263" s="16">
        <v>129412</v>
      </c>
      <c r="AE263" s="16">
        <v>7428</v>
      </c>
      <c r="AF263" s="16">
        <v>1852</v>
      </c>
      <c r="AG263" s="1">
        <v>111</v>
      </c>
      <c r="AH263" s="16">
        <v>1117</v>
      </c>
      <c r="AI263" s="1">
        <v>41</v>
      </c>
      <c r="AJ263" s="1">
        <v>0</v>
      </c>
      <c r="AK263" s="16">
        <v>69484</v>
      </c>
      <c r="AL263" s="16">
        <v>70477</v>
      </c>
      <c r="AM263" s="16">
        <v>62442</v>
      </c>
      <c r="AN263" s="16">
        <v>65675</v>
      </c>
      <c r="AO263" s="16">
        <v>3471</v>
      </c>
      <c r="AP263" s="16">
        <v>8373</v>
      </c>
      <c r="AQ263" s="16">
        <v>9436</v>
      </c>
      <c r="AR263" s="16">
        <v>11431</v>
      </c>
      <c r="AS263" s="16">
        <v>11835</v>
      </c>
      <c r="AT263" s="16">
        <v>11148</v>
      </c>
      <c r="AU263" s="16">
        <v>10435</v>
      </c>
      <c r="AV263" s="16">
        <v>10510</v>
      </c>
      <c r="AW263" s="16">
        <v>10266</v>
      </c>
      <c r="AX263" s="16">
        <v>11742</v>
      </c>
      <c r="AY263" s="16">
        <v>10994</v>
      </c>
      <c r="AZ263" s="16">
        <v>9943</v>
      </c>
      <c r="BA263" s="16">
        <v>8927</v>
      </c>
      <c r="BB263" s="16">
        <v>7718</v>
      </c>
      <c r="BC263" s="16">
        <v>6283</v>
      </c>
      <c r="BD263" s="16">
        <v>4243</v>
      </c>
      <c r="BE263" s="16">
        <v>2315</v>
      </c>
      <c r="BF263" s="16">
        <v>2735</v>
      </c>
      <c r="BG263" s="16">
        <v>2028</v>
      </c>
      <c r="BH263" s="16">
        <v>133483</v>
      </c>
      <c r="BI263" s="21">
        <v>2</v>
      </c>
      <c r="BJ263" s="21">
        <v>2</v>
      </c>
      <c r="BK263" s="21">
        <v>1</v>
      </c>
      <c r="BL263" s="21">
        <v>1</v>
      </c>
      <c r="BM263" s="21">
        <v>0</v>
      </c>
      <c r="BN263" s="16">
        <v>4031</v>
      </c>
      <c r="BO263" s="16">
        <v>2118</v>
      </c>
      <c r="BP263" s="16">
        <v>13802</v>
      </c>
      <c r="BQ263" s="16">
        <v>7137</v>
      </c>
      <c r="BR263" s="16">
        <v>6728</v>
      </c>
      <c r="BS263" s="16">
        <v>10988</v>
      </c>
      <c r="BT263" s="16">
        <v>25120</v>
      </c>
      <c r="BU263" s="16">
        <v>13848</v>
      </c>
      <c r="BV263" s="16">
        <v>20776</v>
      </c>
      <c r="BW263" s="16">
        <v>18778</v>
      </c>
      <c r="BX263" s="16">
        <v>45262</v>
      </c>
      <c r="BY263" s="1">
        <v>656</v>
      </c>
      <c r="BZ263" s="16">
        <v>2629</v>
      </c>
      <c r="CA263" s="16">
        <v>12129</v>
      </c>
      <c r="CB263" s="1">
        <v>742</v>
      </c>
      <c r="CC263" s="1">
        <v>21</v>
      </c>
      <c r="CD263" s="16">
        <v>5071</v>
      </c>
      <c r="CE263" s="16">
        <v>8017</v>
      </c>
      <c r="CF263" s="16">
        <v>2578</v>
      </c>
      <c r="CG263" s="16">
        <v>12661</v>
      </c>
      <c r="CH263" s="1">
        <v>73</v>
      </c>
      <c r="CI263" s="1">
        <v>5</v>
      </c>
      <c r="CJ263" s="1">
        <v>70</v>
      </c>
      <c r="CK263" s="1">
        <v>4</v>
      </c>
      <c r="CL263" s="1">
        <v>25</v>
      </c>
      <c r="CM263" s="1">
        <v>10</v>
      </c>
      <c r="CN263" s="1">
        <v>56</v>
      </c>
      <c r="CO263" s="1">
        <v>79</v>
      </c>
      <c r="CP263" s="16">
        <v>111312</v>
      </c>
      <c r="CQ263" s="16">
        <v>28418</v>
      </c>
      <c r="CR263" s="16">
        <v>4032</v>
      </c>
      <c r="CS263" s="16">
        <v>1547</v>
      </c>
      <c r="CT263" s="16">
        <v>49201</v>
      </c>
      <c r="CU263" s="1">
        <v>455</v>
      </c>
      <c r="CV263" s="1">
        <v>0</v>
      </c>
      <c r="CW263" s="1">
        <v>55</v>
      </c>
      <c r="CX263" s="16">
        <v>26935</v>
      </c>
      <c r="CY263" s="1">
        <v>495</v>
      </c>
      <c r="CZ263" s="16">
        <v>2210</v>
      </c>
      <c r="DA263" s="16">
        <v>26613</v>
      </c>
      <c r="DB263" s="18">
        <v>6.24</v>
      </c>
      <c r="DC263" s="1" t="s">
        <v>134</v>
      </c>
    </row>
    <row r="264" spans="1:107" ht="12.75" x14ac:dyDescent="0.2">
      <c r="A264" s="1" t="s">
        <v>617</v>
      </c>
      <c r="B264" s="1" t="s">
        <v>618</v>
      </c>
      <c r="C264" s="1" t="s">
        <v>617</v>
      </c>
      <c r="D264" s="1" t="s">
        <v>689</v>
      </c>
      <c r="E264" s="1" t="s">
        <v>690</v>
      </c>
      <c r="F264" s="1" t="s">
        <v>689</v>
      </c>
      <c r="G264" s="1">
        <v>3</v>
      </c>
      <c r="H264" s="1">
        <v>0</v>
      </c>
      <c r="I264" s="1">
        <v>27</v>
      </c>
      <c r="J264" s="16">
        <v>201243</v>
      </c>
      <c r="K264" s="17">
        <v>0.34200000000000003</v>
      </c>
      <c r="L264" s="16">
        <v>71175</v>
      </c>
      <c r="M264" s="1">
        <v>33.92</v>
      </c>
      <c r="N264" s="16">
        <v>5933</v>
      </c>
      <c r="O264" s="17">
        <v>0.94199999999999995</v>
      </c>
      <c r="P264" s="16">
        <v>8955</v>
      </c>
      <c r="Q264" s="16">
        <f t="shared" si="2"/>
        <v>44498442.181839861</v>
      </c>
      <c r="R264" s="19">
        <v>0.44</v>
      </c>
      <c r="S264" s="16" t="s">
        <v>2468</v>
      </c>
      <c r="T264" s="19">
        <v>0.94199999999999995</v>
      </c>
      <c r="U264" s="18" t="e">
        <f t="shared" si="3"/>
        <v>#VALUE!</v>
      </c>
      <c r="V264" s="1" t="str">
        <f>IF(N264&gt;'Clustering (Gov City)'!$C$4,'Clustering (Gov City)'!$B$3,IF(N264&gt;'Clustering (Gov City)'!$H$4,'Clustering (Gov City)'!$G$3,IF(N264&gt;'Clustering (Gov City)'!$M$4,'Clustering (Gov City)'!$L$3,'Clustering (Gov City)'!$Q$3)))</f>
        <v>HIGH</v>
      </c>
      <c r="W264" s="1" t="str">
        <f>IF(Q264&gt;'Clustering (Gov City)'!$C$24,'Clustering (Gov City)'!$B$23,IF(Q264&gt;'Clustering (Gov City)'!$H$24,'Clustering (Gov City)'!$G$23,IF(Q264&gt;'Clustering (Gov City)'!$M$24,'Clustering (Gov City)'!$L$23,'Clustering (Gov City)'!$Q$23)))</f>
        <v>LOW</v>
      </c>
      <c r="X264" s="20">
        <v>0.80549999999999999</v>
      </c>
      <c r="Y264" s="1" t="s">
        <v>201</v>
      </c>
      <c r="Z264" s="1">
        <v>735</v>
      </c>
      <c r="AA264" s="16">
        <v>1335</v>
      </c>
      <c r="AB264" s="16">
        <v>188343</v>
      </c>
      <c r="AC264" s="16">
        <v>155940</v>
      </c>
      <c r="AD264" s="16">
        <v>183331</v>
      </c>
      <c r="AE264" s="16">
        <v>11223</v>
      </c>
      <c r="AF264" s="16">
        <v>5890</v>
      </c>
      <c r="AG264" s="1">
        <v>176</v>
      </c>
      <c r="AH264" s="1">
        <v>589</v>
      </c>
      <c r="AI264" s="1">
        <v>10</v>
      </c>
      <c r="AJ264" s="1">
        <v>24</v>
      </c>
      <c r="AK264" s="16">
        <v>98537</v>
      </c>
      <c r="AL264" s="16">
        <v>102706</v>
      </c>
      <c r="AM264" s="16">
        <v>88058</v>
      </c>
      <c r="AN264" s="16">
        <v>93192</v>
      </c>
      <c r="AO264" s="16">
        <v>5105</v>
      </c>
      <c r="AP264" s="16">
        <v>14888</v>
      </c>
      <c r="AQ264" s="16">
        <v>11737</v>
      </c>
      <c r="AR264" s="16">
        <v>13812</v>
      </c>
      <c r="AS264" s="16">
        <v>15011</v>
      </c>
      <c r="AT264" s="16">
        <v>15989</v>
      </c>
      <c r="AU264" s="16">
        <v>15310</v>
      </c>
      <c r="AV264" s="16">
        <v>14506</v>
      </c>
      <c r="AW264" s="16">
        <v>13266</v>
      </c>
      <c r="AX264" s="16">
        <v>15436</v>
      </c>
      <c r="AY264" s="16">
        <v>15835</v>
      </c>
      <c r="AZ264" s="16">
        <v>14851</v>
      </c>
      <c r="BA264" s="16">
        <v>13715</v>
      </c>
      <c r="BB264" s="16">
        <v>12244</v>
      </c>
      <c r="BC264" s="16">
        <v>10401</v>
      </c>
      <c r="BD264" s="16">
        <v>7682</v>
      </c>
      <c r="BE264" s="16">
        <v>4761</v>
      </c>
      <c r="BF264" s="16">
        <v>6687</v>
      </c>
      <c r="BG264" s="16">
        <v>2462</v>
      </c>
      <c r="BH264" s="16">
        <v>193257</v>
      </c>
      <c r="BI264" s="21">
        <v>1</v>
      </c>
      <c r="BJ264" s="21">
        <v>1</v>
      </c>
      <c r="BK264" s="21">
        <v>1</v>
      </c>
      <c r="BL264" s="21">
        <v>1</v>
      </c>
      <c r="BM264" s="21">
        <v>0</v>
      </c>
      <c r="BN264" s="16">
        <v>5020</v>
      </c>
      <c r="BO264" s="16">
        <v>2582</v>
      </c>
      <c r="BP264" s="16">
        <v>16740</v>
      </c>
      <c r="BQ264" s="16">
        <v>9063</v>
      </c>
      <c r="BR264" s="16">
        <v>9511</v>
      </c>
      <c r="BS264" s="16">
        <v>16056</v>
      </c>
      <c r="BT264" s="16">
        <v>32294</v>
      </c>
      <c r="BU264" s="16">
        <v>19241</v>
      </c>
      <c r="BV264" s="16">
        <v>25799</v>
      </c>
      <c r="BW264" s="16">
        <v>26405</v>
      </c>
      <c r="BX264" s="16">
        <v>69775</v>
      </c>
      <c r="BY264" s="1">
        <v>506</v>
      </c>
      <c r="BZ264" s="16">
        <v>5747</v>
      </c>
      <c r="CA264" s="16">
        <v>20030</v>
      </c>
      <c r="CB264" s="16">
        <v>1406</v>
      </c>
      <c r="CC264" s="1">
        <v>40</v>
      </c>
      <c r="CD264" s="16">
        <v>8516</v>
      </c>
      <c r="CE264" s="16">
        <v>11939</v>
      </c>
      <c r="CF264" s="16">
        <v>4000</v>
      </c>
      <c r="CG264" s="16">
        <v>21382</v>
      </c>
      <c r="CH264" s="1">
        <v>101</v>
      </c>
      <c r="CI264" s="1">
        <v>6</v>
      </c>
      <c r="CJ264" s="1">
        <v>153</v>
      </c>
      <c r="CK264" s="1">
        <v>11</v>
      </c>
      <c r="CL264" s="1">
        <v>77</v>
      </c>
      <c r="CM264" s="1">
        <v>22</v>
      </c>
      <c r="CN264" s="1">
        <v>72</v>
      </c>
      <c r="CO264" s="1">
        <v>128</v>
      </c>
      <c r="CP264" s="16">
        <v>154836</v>
      </c>
      <c r="CQ264" s="16">
        <v>36406</v>
      </c>
      <c r="CR264" s="16">
        <v>10707</v>
      </c>
      <c r="CS264" s="16">
        <v>2333</v>
      </c>
      <c r="CT264" s="16">
        <v>70037</v>
      </c>
      <c r="CU264" s="1">
        <v>943</v>
      </c>
      <c r="CV264" s="1">
        <v>8</v>
      </c>
      <c r="CW264" s="1">
        <v>92</v>
      </c>
      <c r="CX264" s="16">
        <v>41642</v>
      </c>
      <c r="CY264" s="1">
        <v>674</v>
      </c>
      <c r="CZ264" s="16">
        <v>5442</v>
      </c>
      <c r="DA264" s="16">
        <v>32959</v>
      </c>
      <c r="DB264" s="18">
        <v>4.9800000000000004</v>
      </c>
      <c r="DC264" s="1" t="s">
        <v>134</v>
      </c>
    </row>
    <row r="265" spans="1:107" ht="12.75" x14ac:dyDescent="0.2">
      <c r="A265" s="1" t="s">
        <v>617</v>
      </c>
      <c r="B265" s="1" t="s">
        <v>618</v>
      </c>
      <c r="C265" s="1" t="s">
        <v>617</v>
      </c>
      <c r="D265" s="1" t="s">
        <v>691</v>
      </c>
      <c r="E265" s="1" t="s">
        <v>692</v>
      </c>
      <c r="F265" s="1" t="s">
        <v>691</v>
      </c>
      <c r="G265" s="1">
        <v>31</v>
      </c>
      <c r="H265" s="1">
        <v>0</v>
      </c>
      <c r="I265" s="1">
        <v>154</v>
      </c>
      <c r="J265" s="16">
        <v>2970843</v>
      </c>
      <c r="K265" s="17">
        <v>0.99399999999999999</v>
      </c>
      <c r="L265" s="16">
        <v>966410</v>
      </c>
      <c r="M265" s="1">
        <v>350.54</v>
      </c>
      <c r="N265" s="16">
        <v>8475</v>
      </c>
      <c r="O265" s="17">
        <v>0.96399999999999997</v>
      </c>
      <c r="P265" s="16">
        <v>343653</v>
      </c>
      <c r="Q265" s="16">
        <f t="shared" si="2"/>
        <v>115675247.73271425</v>
      </c>
      <c r="R265" s="19">
        <v>0.54400000000000004</v>
      </c>
      <c r="S265" s="16" t="s">
        <v>2468</v>
      </c>
      <c r="T265" s="19">
        <v>0.99</v>
      </c>
      <c r="U265" s="18" t="e">
        <f t="shared" si="3"/>
        <v>#VALUE!</v>
      </c>
      <c r="V265" s="16" t="str">
        <f>IF(N265&gt;'Clustering (Gov City)'!$C$4,'Clustering (Gov City)'!$B$3,IF(N265&gt;'Clustering (Gov City)'!$H$4,'Clustering (Gov City)'!$G$3,IF(N265&gt;'Clustering (Gov City)'!$M$4,'Clustering (Gov City)'!$L$3,'Clustering (Gov City)'!$Q$3)))</f>
        <v>SUPER HIGH</v>
      </c>
      <c r="W265" s="16" t="str">
        <f>IF(Q265&gt;'Clustering (Gov City)'!$C$24,'Clustering (Gov City)'!$B$23,IF(Q265&gt;'Clustering (Gov City)'!$H$24,'Clustering (Gov City)'!$G$23,IF(Q265&gt;'Clustering (Gov City)'!$M$24,'Clustering (Gov City)'!$L$23,'Clustering (Gov City)'!$Q$23)))</f>
        <v>SUPER HIGH</v>
      </c>
      <c r="X265" s="20">
        <v>0.98319999999999996</v>
      </c>
      <c r="Y265" s="16" t="s">
        <v>244</v>
      </c>
      <c r="Z265" s="16">
        <v>7680</v>
      </c>
      <c r="AA265" s="16">
        <v>12537</v>
      </c>
      <c r="AB265" s="16">
        <v>2295944</v>
      </c>
      <c r="AC265" s="16">
        <v>2219692</v>
      </c>
      <c r="AD265" s="16">
        <v>2548094</v>
      </c>
      <c r="AE265" s="16">
        <v>258716</v>
      </c>
      <c r="AF265" s="16">
        <v>115375</v>
      </c>
      <c r="AG265" s="16">
        <v>6722</v>
      </c>
      <c r="AH265" s="16">
        <v>41105</v>
      </c>
      <c r="AI265" s="1">
        <v>612</v>
      </c>
      <c r="AJ265" s="1">
        <v>219</v>
      </c>
      <c r="AK265" s="16">
        <v>1473744</v>
      </c>
      <c r="AL265" s="16">
        <v>1497099</v>
      </c>
      <c r="AM265" s="16">
        <v>1383218</v>
      </c>
      <c r="AN265" s="16">
        <v>1375748</v>
      </c>
      <c r="AO265" s="16">
        <v>68817</v>
      </c>
      <c r="AP265" s="16">
        <v>143060</v>
      </c>
      <c r="AQ265" s="16">
        <v>188389</v>
      </c>
      <c r="AR265" s="16">
        <v>244942</v>
      </c>
      <c r="AS265" s="16">
        <v>246782</v>
      </c>
      <c r="AT265" s="16">
        <v>230890</v>
      </c>
      <c r="AU265" s="16">
        <v>225644</v>
      </c>
      <c r="AV265" s="16">
        <v>223837</v>
      </c>
      <c r="AW265" s="16">
        <v>212895</v>
      </c>
      <c r="AX265" s="16">
        <v>251932</v>
      </c>
      <c r="AY265" s="16">
        <v>244935</v>
      </c>
      <c r="AZ265" s="16">
        <v>225536</v>
      </c>
      <c r="BA265" s="16">
        <v>196948</v>
      </c>
      <c r="BB265" s="16">
        <v>158860</v>
      </c>
      <c r="BC265" s="16">
        <v>126248</v>
      </c>
      <c r="BD265" s="16">
        <v>88550</v>
      </c>
      <c r="BE265" s="16">
        <v>49617</v>
      </c>
      <c r="BF265" s="16">
        <v>54838</v>
      </c>
      <c r="BG265" s="16">
        <v>42270</v>
      </c>
      <c r="BH265" s="16">
        <v>2845799</v>
      </c>
      <c r="BI265" s="21">
        <v>2</v>
      </c>
      <c r="BJ265" s="21">
        <v>1</v>
      </c>
      <c r="BK265" s="21">
        <v>1</v>
      </c>
      <c r="BL265" s="21">
        <v>1</v>
      </c>
      <c r="BM265" s="21">
        <v>0</v>
      </c>
      <c r="BN265" s="16">
        <v>85026</v>
      </c>
      <c r="BO265" s="16">
        <v>44245</v>
      </c>
      <c r="BP265" s="16">
        <v>294173</v>
      </c>
      <c r="BQ265" s="16">
        <v>149189</v>
      </c>
      <c r="BR265" s="16">
        <v>136673</v>
      </c>
      <c r="BS265" s="16">
        <v>236660</v>
      </c>
      <c r="BT265" s="16">
        <v>764329</v>
      </c>
      <c r="BU265" s="16">
        <v>222280</v>
      </c>
      <c r="BV265" s="16">
        <v>426330</v>
      </c>
      <c r="BW265" s="16">
        <v>362950</v>
      </c>
      <c r="BX265" s="16">
        <v>828585</v>
      </c>
      <c r="BY265" s="16">
        <v>17635</v>
      </c>
      <c r="BZ265" s="16">
        <v>39822</v>
      </c>
      <c r="CA265" s="16">
        <v>287581</v>
      </c>
      <c r="CB265" s="16">
        <v>19936</v>
      </c>
      <c r="CC265" s="16">
        <v>1395</v>
      </c>
      <c r="CD265" s="16">
        <v>93301</v>
      </c>
      <c r="CE265" s="16">
        <v>127254</v>
      </c>
      <c r="CF265" s="16">
        <v>36425</v>
      </c>
      <c r="CG265" s="16">
        <v>253898</v>
      </c>
      <c r="CH265" s="16">
        <v>1205</v>
      </c>
      <c r="CI265" s="1">
        <v>89</v>
      </c>
      <c r="CJ265" s="16">
        <v>1453</v>
      </c>
      <c r="CK265" s="1">
        <v>89</v>
      </c>
      <c r="CL265" s="1">
        <v>873</v>
      </c>
      <c r="CM265" s="1">
        <v>132</v>
      </c>
      <c r="CN265" s="16">
        <v>1806</v>
      </c>
      <c r="CO265" s="16">
        <v>1273</v>
      </c>
      <c r="CP265" s="16">
        <v>2453045</v>
      </c>
      <c r="CQ265" s="16">
        <v>843099</v>
      </c>
      <c r="CR265" s="16">
        <v>61579</v>
      </c>
      <c r="CS265" s="16">
        <v>29200</v>
      </c>
      <c r="CT265" s="16">
        <v>1020738</v>
      </c>
      <c r="CU265" s="16">
        <v>3513</v>
      </c>
      <c r="CV265" s="16">
        <v>1182</v>
      </c>
      <c r="CW265" s="1">
        <v>618</v>
      </c>
      <c r="CX265" s="16">
        <v>444709</v>
      </c>
      <c r="CY265" s="16">
        <v>10228</v>
      </c>
      <c r="CZ265" s="16">
        <v>18254</v>
      </c>
      <c r="DA265" s="16">
        <v>537723</v>
      </c>
      <c r="DB265" s="18">
        <v>5.0199999999999996</v>
      </c>
      <c r="DC265" s="1" t="s">
        <v>134</v>
      </c>
    </row>
    <row r="266" spans="1:107" ht="12.75" x14ac:dyDescent="0.2">
      <c r="A266" s="1" t="s">
        <v>617</v>
      </c>
      <c r="B266" s="1" t="s">
        <v>618</v>
      </c>
      <c r="C266" s="1" t="s">
        <v>617</v>
      </c>
      <c r="D266" s="1" t="s">
        <v>693</v>
      </c>
      <c r="E266" s="1" t="s">
        <v>694</v>
      </c>
      <c r="F266" s="1" t="s">
        <v>693</v>
      </c>
      <c r="G266" s="1">
        <v>3</v>
      </c>
      <c r="H266" s="1">
        <v>19</v>
      </c>
      <c r="I266" s="1">
        <v>5</v>
      </c>
      <c r="J266" s="16">
        <v>215248</v>
      </c>
      <c r="K266" s="17">
        <v>0.37</v>
      </c>
      <c r="L266" s="16">
        <v>70035</v>
      </c>
      <c r="M266" s="1">
        <v>136.74</v>
      </c>
      <c r="N266" s="16">
        <v>1574</v>
      </c>
      <c r="O266" s="17">
        <v>0.85599999999999998</v>
      </c>
      <c r="P266" s="16">
        <v>9751</v>
      </c>
      <c r="Q266" s="16">
        <f t="shared" si="2"/>
        <v>45301233.925518468</v>
      </c>
      <c r="R266" s="19">
        <v>0.498</v>
      </c>
      <c r="S266" s="16" t="s">
        <v>2468</v>
      </c>
      <c r="T266" s="19">
        <v>0.86399999999999999</v>
      </c>
      <c r="U266" s="18" t="e">
        <f t="shared" si="3"/>
        <v>#VALUE!</v>
      </c>
      <c r="V266" s="1" t="str">
        <f>IF(N266&gt;'Clustering (Gov City)'!$C$4,'Clustering (Gov City)'!$B$3,IF(N266&gt;'Clustering (Gov City)'!$H$4,'Clustering (Gov City)'!$G$3,IF(N266&gt;'Clustering (Gov City)'!$M$4,'Clustering (Gov City)'!$L$3,'Clustering (Gov City)'!$Q$3)))</f>
        <v>HIGH</v>
      </c>
      <c r="W266" s="1" t="str">
        <f>IF(Q266&gt;'Clustering (Gov City)'!$C$24,'Clustering (Gov City)'!$B$23,IF(Q266&gt;'Clustering (Gov City)'!$H$24,'Clustering (Gov City)'!$G$23,IF(Q266&gt;'Clustering (Gov City)'!$M$24,'Clustering (Gov City)'!$L$23,'Clustering (Gov City)'!$Q$23)))</f>
        <v>LOW</v>
      </c>
      <c r="X266" s="20">
        <v>0.73809999999999998</v>
      </c>
      <c r="Y266" s="1" t="s">
        <v>201</v>
      </c>
      <c r="Z266" s="1">
        <v>426</v>
      </c>
      <c r="AA266" s="1">
        <v>871</v>
      </c>
      <c r="AB266" s="16">
        <v>193434</v>
      </c>
      <c r="AC266" s="16">
        <v>163654</v>
      </c>
      <c r="AD266" s="16">
        <v>204084</v>
      </c>
      <c r="AE266" s="16">
        <v>7761</v>
      </c>
      <c r="AF266" s="16">
        <v>2513</v>
      </c>
      <c r="AG266" s="1">
        <v>393</v>
      </c>
      <c r="AH266" s="1">
        <v>472</v>
      </c>
      <c r="AI266" s="1">
        <v>9</v>
      </c>
      <c r="AJ266" s="1">
        <v>16</v>
      </c>
      <c r="AK266" s="16">
        <v>108268</v>
      </c>
      <c r="AL266" s="16">
        <v>106980</v>
      </c>
      <c r="AM266" s="16">
        <v>88836</v>
      </c>
      <c r="AN266" s="16">
        <v>109910</v>
      </c>
      <c r="AO266" s="16">
        <v>5629</v>
      </c>
      <c r="AP266" s="16">
        <v>10873</v>
      </c>
      <c r="AQ266" s="16">
        <v>13916</v>
      </c>
      <c r="AR266" s="16">
        <v>16434</v>
      </c>
      <c r="AS266" s="16">
        <v>16471</v>
      </c>
      <c r="AT266" s="16">
        <v>16055</v>
      </c>
      <c r="AU266" s="16">
        <v>16625</v>
      </c>
      <c r="AV266" s="16">
        <v>16586</v>
      </c>
      <c r="AW266" s="16">
        <v>15831</v>
      </c>
      <c r="AX266" s="16">
        <v>17580</v>
      </c>
      <c r="AY266" s="16">
        <v>16966</v>
      </c>
      <c r="AZ266" s="16">
        <v>15285</v>
      </c>
      <c r="BA266" s="16">
        <v>14905</v>
      </c>
      <c r="BB266" s="16">
        <v>12944</v>
      </c>
      <c r="BC266" s="16">
        <v>10169</v>
      </c>
      <c r="BD266" s="16">
        <v>6555</v>
      </c>
      <c r="BE266" s="16">
        <v>3953</v>
      </c>
      <c r="BF266" s="16">
        <v>4973</v>
      </c>
      <c r="BG266" s="16">
        <v>3121</v>
      </c>
      <c r="BH266" s="16">
        <v>205992</v>
      </c>
      <c r="BI266" s="21">
        <v>2</v>
      </c>
      <c r="BJ266" s="21">
        <v>2</v>
      </c>
      <c r="BK266" s="21">
        <v>1</v>
      </c>
      <c r="BL266" s="21">
        <v>1</v>
      </c>
      <c r="BM266" s="21">
        <v>0</v>
      </c>
      <c r="BN266" s="16">
        <v>6248</v>
      </c>
      <c r="BO266" s="16">
        <v>3135</v>
      </c>
      <c r="BP266" s="16">
        <v>19916</v>
      </c>
      <c r="BQ266" s="16">
        <v>9824</v>
      </c>
      <c r="BR266" s="16">
        <v>9360</v>
      </c>
      <c r="BS266" s="16">
        <v>16840</v>
      </c>
      <c r="BT266" s="16">
        <v>33574</v>
      </c>
      <c r="BU266" s="16">
        <v>22850</v>
      </c>
      <c r="BV266" s="16">
        <v>51098</v>
      </c>
      <c r="BW266" s="16">
        <v>36048</v>
      </c>
      <c r="BX266" s="16">
        <v>51425</v>
      </c>
      <c r="BY266" s="16">
        <v>1798</v>
      </c>
      <c r="BZ266" s="16">
        <v>2784</v>
      </c>
      <c r="CA266" s="16">
        <v>14322</v>
      </c>
      <c r="CB266" s="16">
        <v>1245</v>
      </c>
      <c r="CC266" s="1">
        <v>104</v>
      </c>
      <c r="CD266" s="16">
        <v>6089</v>
      </c>
      <c r="CE266" s="16">
        <v>8588</v>
      </c>
      <c r="CF266" s="16">
        <v>4308</v>
      </c>
      <c r="CG266" s="16">
        <v>15051</v>
      </c>
      <c r="CH266" s="1">
        <v>174</v>
      </c>
      <c r="CI266" s="1">
        <v>23</v>
      </c>
      <c r="CJ266" s="1">
        <v>268</v>
      </c>
      <c r="CK266" s="1">
        <v>10</v>
      </c>
      <c r="CL266" s="1">
        <v>41</v>
      </c>
      <c r="CM266" s="1">
        <v>11</v>
      </c>
      <c r="CN266" s="1">
        <v>185</v>
      </c>
      <c r="CO266" s="1">
        <v>98</v>
      </c>
      <c r="CP266" s="16">
        <v>180402</v>
      </c>
      <c r="CQ266" s="16">
        <v>41802</v>
      </c>
      <c r="CR266" s="16">
        <v>4852</v>
      </c>
      <c r="CS266" s="16">
        <v>2703</v>
      </c>
      <c r="CT266" s="16">
        <v>60818</v>
      </c>
      <c r="CU266" s="16">
        <v>24572</v>
      </c>
      <c r="CV266" s="1">
        <v>14</v>
      </c>
      <c r="CW266" s="1">
        <v>161</v>
      </c>
      <c r="CX266" s="16">
        <v>37754</v>
      </c>
      <c r="CY266" s="1">
        <v>583</v>
      </c>
      <c r="CZ266" s="16">
        <v>1300</v>
      </c>
      <c r="DA266" s="16">
        <v>40689</v>
      </c>
      <c r="DB266" s="18">
        <v>3.89</v>
      </c>
      <c r="DC266" s="1" t="s">
        <v>134</v>
      </c>
    </row>
    <row r="267" spans="1:107" ht="12.75" x14ac:dyDescent="0.2">
      <c r="A267" s="1" t="s">
        <v>695</v>
      </c>
      <c r="B267" s="1" t="s">
        <v>696</v>
      </c>
      <c r="C267" s="1" t="s">
        <v>695</v>
      </c>
      <c r="D267" s="1" t="s">
        <v>697</v>
      </c>
      <c r="E267" s="1" t="s">
        <v>698</v>
      </c>
      <c r="F267" s="1" t="s">
        <v>697</v>
      </c>
      <c r="G267" s="1">
        <v>35</v>
      </c>
      <c r="H267" s="1">
        <v>326</v>
      </c>
      <c r="I267" s="1">
        <v>13</v>
      </c>
      <c r="J267" s="16">
        <v>1318614</v>
      </c>
      <c r="K267" s="17">
        <v>0.90400000000000003</v>
      </c>
      <c r="L267" s="16">
        <v>434743</v>
      </c>
      <c r="M267" s="18">
        <v>2746.89</v>
      </c>
      <c r="N267" s="1">
        <v>480</v>
      </c>
      <c r="O267" s="17">
        <v>0.65200000000000002</v>
      </c>
      <c r="P267" s="16">
        <v>16876</v>
      </c>
      <c r="Q267" s="16">
        <f t="shared" si="2"/>
        <v>12798286.685868647</v>
      </c>
      <c r="R267" s="19">
        <v>0.56399999999999995</v>
      </c>
      <c r="S267" s="16" t="s">
        <v>2468</v>
      </c>
      <c r="T267" s="19">
        <v>0.25800000000000001</v>
      </c>
      <c r="U267" s="18" t="e">
        <f t="shared" si="3"/>
        <v>#VALUE!</v>
      </c>
      <c r="V267" s="16" t="str">
        <f>IF(N267&gt;'Clustering (Gov City)'!$C$4,'Clustering (Gov City)'!$B$3,IF(N267&gt;'Clustering (Gov City)'!$H$4,'Clustering (Gov City)'!$G$3,IF(N267&gt;'Clustering (Gov City)'!$M$4,'Clustering (Gov City)'!$L$3,'Clustering (Gov City)'!$Q$3)))</f>
        <v>LOW</v>
      </c>
      <c r="W267" s="16" t="str">
        <f>IF(Q267&gt;'Clustering (Gov City)'!$C$24,'Clustering (Gov City)'!$B$23,IF(Q267&gt;'Clustering (Gov City)'!$H$24,'Clustering (Gov City)'!$G$23,IF(Q267&gt;'Clustering (Gov City)'!$M$24,'Clustering (Gov City)'!$L$23,'Clustering (Gov City)'!$Q$23)))</f>
        <v>SUPER LOW</v>
      </c>
      <c r="X267" s="20">
        <v>0.53769999999999996</v>
      </c>
      <c r="Y267" s="16" t="s">
        <v>151</v>
      </c>
      <c r="Z267" s="16">
        <v>4988</v>
      </c>
      <c r="AA267" s="1">
        <v>337</v>
      </c>
      <c r="AB267" s="16">
        <v>1128811</v>
      </c>
      <c r="AC267" s="16">
        <v>921363</v>
      </c>
      <c r="AD267" s="16">
        <v>1316460</v>
      </c>
      <c r="AE267" s="16">
        <v>1566</v>
      </c>
      <c r="AF267" s="1">
        <v>300</v>
      </c>
      <c r="AG267" s="1">
        <v>9</v>
      </c>
      <c r="AH267" s="1">
        <v>272</v>
      </c>
      <c r="AI267" s="1">
        <v>7</v>
      </c>
      <c r="AJ267" s="1">
        <v>0</v>
      </c>
      <c r="AK267" s="16">
        <v>675487</v>
      </c>
      <c r="AL267" s="16">
        <v>643127</v>
      </c>
      <c r="AM267" s="16">
        <v>610223</v>
      </c>
      <c r="AN267" s="16">
        <v>643472</v>
      </c>
      <c r="AO267" s="16">
        <v>20625</v>
      </c>
      <c r="AP267" s="16">
        <v>44294</v>
      </c>
      <c r="AQ267" s="16">
        <v>102730</v>
      </c>
      <c r="AR267" s="16">
        <v>129457</v>
      </c>
      <c r="AS267" s="16">
        <v>128647</v>
      </c>
      <c r="AT267" s="16">
        <v>84667</v>
      </c>
      <c r="AU267" s="16">
        <v>118570</v>
      </c>
      <c r="AV267" s="16">
        <v>119332</v>
      </c>
      <c r="AW267" s="16">
        <v>106910</v>
      </c>
      <c r="AX267" s="16">
        <v>107534</v>
      </c>
      <c r="AY267" s="16">
        <v>93782</v>
      </c>
      <c r="AZ267" s="16">
        <v>84959</v>
      </c>
      <c r="BA267" s="16">
        <v>71505</v>
      </c>
      <c r="BB267" s="16">
        <v>60216</v>
      </c>
      <c r="BC267" s="16">
        <v>43896</v>
      </c>
      <c r="BD267" s="16">
        <v>27941</v>
      </c>
      <c r="BE267" s="16">
        <v>16925</v>
      </c>
      <c r="BF267" s="16">
        <v>21543</v>
      </c>
      <c r="BG267" s="16">
        <v>24022</v>
      </c>
      <c r="BH267" s="16">
        <v>1252356</v>
      </c>
      <c r="BI267" s="21">
        <v>2</v>
      </c>
      <c r="BJ267" s="21">
        <v>2</v>
      </c>
      <c r="BK267" s="21">
        <v>2</v>
      </c>
      <c r="BL267" s="21">
        <v>1</v>
      </c>
      <c r="BM267" s="21">
        <v>0</v>
      </c>
      <c r="BN267" s="16">
        <v>48782</v>
      </c>
      <c r="BO267" s="16">
        <v>24818</v>
      </c>
      <c r="BP267" s="16">
        <v>154625</v>
      </c>
      <c r="BQ267" s="16">
        <v>77761</v>
      </c>
      <c r="BR267" s="16">
        <v>51750</v>
      </c>
      <c r="BS267" s="16">
        <v>108263</v>
      </c>
      <c r="BT267" s="16">
        <v>246010</v>
      </c>
      <c r="BU267" s="16">
        <v>150766</v>
      </c>
      <c r="BV267" s="16">
        <v>483252</v>
      </c>
      <c r="BW267" s="16">
        <v>206020</v>
      </c>
      <c r="BX267" s="16">
        <v>192626</v>
      </c>
      <c r="BY267" s="16">
        <v>2995</v>
      </c>
      <c r="BZ267" s="16">
        <v>5200</v>
      </c>
      <c r="CA267" s="16">
        <v>29987</v>
      </c>
      <c r="CB267" s="16">
        <v>1657</v>
      </c>
      <c r="CC267" s="1">
        <v>101</v>
      </c>
      <c r="CD267" s="16">
        <v>21642</v>
      </c>
      <c r="CE267" s="16">
        <v>10128</v>
      </c>
      <c r="CF267" s="16">
        <v>6530</v>
      </c>
      <c r="CG267" s="16">
        <v>16939</v>
      </c>
      <c r="CH267" s="16">
        <v>5503</v>
      </c>
      <c r="CI267" s="1">
        <v>96</v>
      </c>
      <c r="CJ267" s="16">
        <v>1828</v>
      </c>
      <c r="CK267" s="1">
        <v>102</v>
      </c>
      <c r="CL267" s="1">
        <v>710</v>
      </c>
      <c r="CM267" s="1">
        <v>236</v>
      </c>
      <c r="CN267" s="16">
        <v>2345</v>
      </c>
      <c r="CO267" s="16">
        <v>2138</v>
      </c>
      <c r="CP267" s="16">
        <v>1250417</v>
      </c>
      <c r="CQ267" s="16">
        <v>298240</v>
      </c>
      <c r="CR267" s="16">
        <v>15631</v>
      </c>
      <c r="CS267" s="16">
        <v>3759</v>
      </c>
      <c r="CT267" s="16">
        <v>322523</v>
      </c>
      <c r="CU267" s="16">
        <v>97231</v>
      </c>
      <c r="CV267" s="16">
        <v>6798</v>
      </c>
      <c r="CW267" s="1">
        <v>520</v>
      </c>
      <c r="CX267" s="16">
        <v>236721</v>
      </c>
      <c r="CY267" s="16">
        <v>1700</v>
      </c>
      <c r="CZ267" s="16">
        <v>6524</v>
      </c>
      <c r="DA267" s="16">
        <v>328967</v>
      </c>
      <c r="DB267" s="18">
        <v>9.92</v>
      </c>
      <c r="DC267" s="1" t="s">
        <v>134</v>
      </c>
    </row>
    <row r="268" spans="1:107" ht="12.75" x14ac:dyDescent="0.2">
      <c r="A268" s="1" t="s">
        <v>695</v>
      </c>
      <c r="B268" s="1" t="s">
        <v>696</v>
      </c>
      <c r="C268" s="1" t="s">
        <v>695</v>
      </c>
      <c r="D268" s="1" t="s">
        <v>699</v>
      </c>
      <c r="E268" s="1" t="s">
        <v>700</v>
      </c>
      <c r="F268" s="1" t="s">
        <v>699</v>
      </c>
      <c r="G268" s="1">
        <v>28</v>
      </c>
      <c r="H268" s="1">
        <v>340</v>
      </c>
      <c r="I268" s="1">
        <v>5</v>
      </c>
      <c r="J268" s="16">
        <v>1402324</v>
      </c>
      <c r="K268" s="17">
        <v>0.92200000000000004</v>
      </c>
      <c r="L268" s="16">
        <v>454102</v>
      </c>
      <c r="M268" s="18">
        <v>3426.56</v>
      </c>
      <c r="N268" s="1">
        <v>409</v>
      </c>
      <c r="O268" s="17">
        <v>0.63600000000000001</v>
      </c>
      <c r="P268" s="16">
        <v>17621</v>
      </c>
      <c r="Q268" s="16">
        <f t="shared" si="2"/>
        <v>12565569.725683937</v>
      </c>
      <c r="R268" s="19">
        <v>0.48199999999999998</v>
      </c>
      <c r="S268" s="16" t="s">
        <v>2468</v>
      </c>
      <c r="T268" s="19">
        <v>0.26800000000000002</v>
      </c>
      <c r="U268" s="18" t="e">
        <f t="shared" si="3"/>
        <v>#VALUE!</v>
      </c>
      <c r="V268" s="16" t="str">
        <f>IF(N268&gt;'Clustering (Gov City)'!$C$4,'Clustering (Gov City)'!$B$3,IF(N268&gt;'Clustering (Gov City)'!$H$4,'Clustering (Gov City)'!$G$3,IF(N268&gt;'Clustering (Gov City)'!$M$4,'Clustering (Gov City)'!$L$3,'Clustering (Gov City)'!$Q$3)))</f>
        <v>LOW</v>
      </c>
      <c r="W268" s="16" t="str">
        <f>IF(Q268&gt;'Clustering (Gov City)'!$C$24,'Clustering (Gov City)'!$B$23,IF(Q268&gt;'Clustering (Gov City)'!$H$24,'Clustering (Gov City)'!$G$23,IF(Q268&gt;'Clustering (Gov City)'!$M$24,'Clustering (Gov City)'!$L$23,'Clustering (Gov City)'!$Q$23)))</f>
        <v>SUPER LOW</v>
      </c>
      <c r="X268" s="20">
        <v>0.54190000000000005</v>
      </c>
      <c r="Y268" s="16" t="s">
        <v>151</v>
      </c>
      <c r="Z268" s="16">
        <v>4291</v>
      </c>
      <c r="AA268" s="16">
        <v>2112</v>
      </c>
      <c r="AB268" s="16">
        <v>1206892</v>
      </c>
      <c r="AC268" s="16">
        <v>979436</v>
      </c>
      <c r="AD268" s="16">
        <v>1391760</v>
      </c>
      <c r="AE268" s="16">
        <v>1905</v>
      </c>
      <c r="AF268" s="1">
        <v>979</v>
      </c>
      <c r="AG268" s="1">
        <v>12</v>
      </c>
      <c r="AH268" s="16">
        <v>1409</v>
      </c>
      <c r="AI268" s="1">
        <v>12</v>
      </c>
      <c r="AJ268" s="16">
        <v>6247</v>
      </c>
      <c r="AK268" s="16">
        <v>719236</v>
      </c>
      <c r="AL268" s="16">
        <v>683088</v>
      </c>
      <c r="AM268" s="16">
        <v>619376</v>
      </c>
      <c r="AN268" s="16">
        <v>716473</v>
      </c>
      <c r="AO268" s="16">
        <v>19804</v>
      </c>
      <c r="AP268" s="16">
        <v>46671</v>
      </c>
      <c r="AQ268" s="16">
        <v>116403</v>
      </c>
      <c r="AR268" s="16">
        <v>136966</v>
      </c>
      <c r="AS268" s="16">
        <v>131353</v>
      </c>
      <c r="AT268" s="16">
        <v>87564</v>
      </c>
      <c r="AU268" s="16">
        <v>130396</v>
      </c>
      <c r="AV268" s="16">
        <v>123832</v>
      </c>
      <c r="AW268" s="16">
        <v>120215</v>
      </c>
      <c r="AX268" s="16">
        <v>116677</v>
      </c>
      <c r="AY268" s="16">
        <v>102301</v>
      </c>
      <c r="AZ268" s="16">
        <v>87177</v>
      </c>
      <c r="BA268" s="16">
        <v>79410</v>
      </c>
      <c r="BB268" s="16">
        <v>58913</v>
      </c>
      <c r="BC268" s="16">
        <v>47444</v>
      </c>
      <c r="BD268" s="16">
        <v>25902</v>
      </c>
      <c r="BE268" s="16">
        <v>18485</v>
      </c>
      <c r="BF268" s="16">
        <v>19286</v>
      </c>
      <c r="BG268" s="16">
        <v>26671</v>
      </c>
      <c r="BH268" s="16">
        <v>1325502</v>
      </c>
      <c r="BI268" s="21">
        <v>2</v>
      </c>
      <c r="BJ268" s="21">
        <v>2</v>
      </c>
      <c r="BK268" s="21">
        <v>2</v>
      </c>
      <c r="BL268" s="21">
        <v>2</v>
      </c>
      <c r="BM268" s="21">
        <v>0</v>
      </c>
      <c r="BN268" s="16">
        <v>53444</v>
      </c>
      <c r="BO268" s="16">
        <v>26740</v>
      </c>
      <c r="BP268" s="16">
        <v>162255</v>
      </c>
      <c r="BQ268" s="16">
        <v>79142</v>
      </c>
      <c r="BR268" s="16">
        <v>54244</v>
      </c>
      <c r="BS268" s="16">
        <v>114078</v>
      </c>
      <c r="BT268" s="16">
        <v>347028</v>
      </c>
      <c r="BU268" s="16">
        <v>134190</v>
      </c>
      <c r="BV268" s="16">
        <v>571304</v>
      </c>
      <c r="BW268" s="16">
        <v>182551</v>
      </c>
      <c r="BX268" s="16">
        <v>135140</v>
      </c>
      <c r="BY268" s="16">
        <v>2882</v>
      </c>
      <c r="BZ268" s="16">
        <v>5255</v>
      </c>
      <c r="CA268" s="16">
        <v>22605</v>
      </c>
      <c r="CB268" s="16">
        <v>1297</v>
      </c>
      <c r="CC268" s="1">
        <v>72</v>
      </c>
      <c r="CD268" s="16">
        <v>6281</v>
      </c>
      <c r="CE268" s="16">
        <v>4147</v>
      </c>
      <c r="CF268" s="16">
        <v>2415</v>
      </c>
      <c r="CG268" s="16">
        <v>7513</v>
      </c>
      <c r="CH268" s="1">
        <v>466</v>
      </c>
      <c r="CI268" s="1">
        <v>36</v>
      </c>
      <c r="CJ268" s="1">
        <v>417</v>
      </c>
      <c r="CK268" s="1">
        <v>26</v>
      </c>
      <c r="CL268" s="1">
        <v>132</v>
      </c>
      <c r="CM268" s="1">
        <v>221</v>
      </c>
      <c r="CN268" s="1">
        <v>788</v>
      </c>
      <c r="CO268" s="16">
        <v>5374</v>
      </c>
      <c r="CP268" s="16">
        <v>1374508</v>
      </c>
      <c r="CQ268" s="16">
        <v>378835</v>
      </c>
      <c r="CR268" s="16">
        <v>15171</v>
      </c>
      <c r="CS268" s="16">
        <v>3965</v>
      </c>
      <c r="CT268" s="16">
        <v>297167</v>
      </c>
      <c r="CU268" s="16">
        <v>110994</v>
      </c>
      <c r="CV268" s="16">
        <v>2079</v>
      </c>
      <c r="CW268" s="1">
        <v>856</v>
      </c>
      <c r="CX268" s="16">
        <v>213651</v>
      </c>
      <c r="CY268" s="16">
        <v>2014</v>
      </c>
      <c r="CZ268" s="16">
        <v>3863</v>
      </c>
      <c r="DA268" s="16">
        <v>373729</v>
      </c>
      <c r="DB268" s="18">
        <v>9.24</v>
      </c>
      <c r="DC268" s="1" t="s">
        <v>134</v>
      </c>
    </row>
    <row r="269" spans="1:107" ht="12.75" x14ac:dyDescent="0.2">
      <c r="A269" s="1" t="s">
        <v>695</v>
      </c>
      <c r="B269" s="1" t="s">
        <v>696</v>
      </c>
      <c r="C269" s="1" t="s">
        <v>695</v>
      </c>
      <c r="D269" s="1" t="s">
        <v>701</v>
      </c>
      <c r="E269" s="1" t="s">
        <v>702</v>
      </c>
      <c r="F269" s="1" t="s">
        <v>701</v>
      </c>
      <c r="G269" s="1">
        <v>29</v>
      </c>
      <c r="H269" s="1">
        <v>246</v>
      </c>
      <c r="I269" s="1">
        <v>28</v>
      </c>
      <c r="J269" s="16">
        <v>3105042</v>
      </c>
      <c r="K269" s="17">
        <v>0.996</v>
      </c>
      <c r="L269" s="16">
        <v>1001119</v>
      </c>
      <c r="M269" s="18">
        <v>1011.86</v>
      </c>
      <c r="N269" s="16">
        <v>3069</v>
      </c>
      <c r="O269" s="17">
        <v>0.91200000000000003</v>
      </c>
      <c r="P269" s="16">
        <v>81924</v>
      </c>
      <c r="Q269" s="16">
        <f t="shared" si="2"/>
        <v>26384184.17528652</v>
      </c>
      <c r="R269" s="19">
        <v>0.59599999999999997</v>
      </c>
      <c r="S269" s="16" t="s">
        <v>2468</v>
      </c>
      <c r="T269" s="19">
        <v>0.98399999999999999</v>
      </c>
      <c r="U269" s="18" t="e">
        <f t="shared" si="3"/>
        <v>#VALUE!</v>
      </c>
      <c r="V269" s="16" t="str">
        <f>IF(N269&gt;'Clustering (Gov City)'!$C$4,'Clustering (Gov City)'!$B$3,IF(N269&gt;'Clustering (Gov City)'!$H$4,'Clustering (Gov City)'!$G$3,IF(N269&gt;'Clustering (Gov City)'!$M$4,'Clustering (Gov City)'!$L$3,'Clustering (Gov City)'!$Q$3)))</f>
        <v>HIGH</v>
      </c>
      <c r="W269" s="16" t="str">
        <f>IF(Q269&gt;'Clustering (Gov City)'!$C$24,'Clustering (Gov City)'!$B$23,IF(Q269&gt;'Clustering (Gov City)'!$H$24,'Clustering (Gov City)'!$G$23,IF(Q269&gt;'Clustering (Gov City)'!$M$24,'Clustering (Gov City)'!$L$23,'Clustering (Gov City)'!$Q$23)))</f>
        <v>LOW</v>
      </c>
      <c r="X269" s="20">
        <v>0.89249999999999996</v>
      </c>
      <c r="Y269" s="16" t="s">
        <v>172</v>
      </c>
      <c r="Z269" s="16">
        <v>8561</v>
      </c>
      <c r="AA269" s="16">
        <v>1524</v>
      </c>
      <c r="AB269" s="16">
        <v>2636063</v>
      </c>
      <c r="AC269" s="16">
        <v>2204977</v>
      </c>
      <c r="AD269" s="16">
        <v>2913269</v>
      </c>
      <c r="AE269" s="16">
        <v>96376</v>
      </c>
      <c r="AF269" s="16">
        <v>40508</v>
      </c>
      <c r="AG269" s="16">
        <v>1930</v>
      </c>
      <c r="AH269" s="16">
        <v>52105</v>
      </c>
      <c r="AI269" s="1">
        <v>693</v>
      </c>
      <c r="AJ269" s="1">
        <v>161</v>
      </c>
      <c r="AK269" s="16">
        <v>1580259</v>
      </c>
      <c r="AL269" s="16">
        <v>1524783</v>
      </c>
      <c r="AM269" s="16">
        <v>1413946</v>
      </c>
      <c r="AN269" s="16">
        <v>1574448</v>
      </c>
      <c r="AO269" s="16">
        <v>35346</v>
      </c>
      <c r="AP269" s="16">
        <v>81302</v>
      </c>
      <c r="AQ269" s="16">
        <v>241045</v>
      </c>
      <c r="AR269" s="16">
        <v>302122</v>
      </c>
      <c r="AS269" s="16">
        <v>281883</v>
      </c>
      <c r="AT269" s="16">
        <v>197720</v>
      </c>
      <c r="AU269" s="16">
        <v>272425</v>
      </c>
      <c r="AV269" s="16">
        <v>285892</v>
      </c>
      <c r="AW269" s="16">
        <v>278558</v>
      </c>
      <c r="AX269" s="16">
        <v>274150</v>
      </c>
      <c r="AY269" s="16">
        <v>258016</v>
      </c>
      <c r="AZ269" s="16">
        <v>227902</v>
      </c>
      <c r="BA269" s="16">
        <v>181338</v>
      </c>
      <c r="BB269" s="16">
        <v>121989</v>
      </c>
      <c r="BC269" s="16">
        <v>84058</v>
      </c>
      <c r="BD269" s="16">
        <v>46910</v>
      </c>
      <c r="BE269" s="16">
        <v>26651</v>
      </c>
      <c r="BF269" s="16">
        <v>24383</v>
      </c>
      <c r="BG269" s="16">
        <v>55661</v>
      </c>
      <c r="BH269" s="16">
        <v>2949475</v>
      </c>
      <c r="BI269" s="21">
        <v>2</v>
      </c>
      <c r="BJ269" s="21">
        <v>2</v>
      </c>
      <c r="BK269" s="21">
        <v>2</v>
      </c>
      <c r="BL269" s="21">
        <v>1</v>
      </c>
      <c r="BM269" s="21">
        <v>0</v>
      </c>
      <c r="BN269" s="16">
        <v>113618</v>
      </c>
      <c r="BO269" s="16">
        <v>57153</v>
      </c>
      <c r="BP269" s="16">
        <v>356710</v>
      </c>
      <c r="BQ269" s="16">
        <v>170011</v>
      </c>
      <c r="BR269" s="16">
        <v>111572</v>
      </c>
      <c r="BS269" s="16">
        <v>253438</v>
      </c>
      <c r="BT269" s="16">
        <v>680944</v>
      </c>
      <c r="BU269" s="16">
        <v>294457</v>
      </c>
      <c r="BV269" s="16">
        <v>651793</v>
      </c>
      <c r="BW269" s="16">
        <v>497277</v>
      </c>
      <c r="BX269" s="16">
        <v>833451</v>
      </c>
      <c r="BY269" s="16">
        <v>7022</v>
      </c>
      <c r="BZ269" s="16">
        <v>32565</v>
      </c>
      <c r="CA269" s="16">
        <v>101000</v>
      </c>
      <c r="CB269" s="16">
        <v>6136</v>
      </c>
      <c r="CC269" s="1">
        <v>397</v>
      </c>
      <c r="CD269" s="16">
        <v>70151</v>
      </c>
      <c r="CE269" s="16">
        <v>45691</v>
      </c>
      <c r="CF269" s="16">
        <v>19258</v>
      </c>
      <c r="CG269" s="16">
        <v>86926</v>
      </c>
      <c r="CH269" s="16">
        <v>2513</v>
      </c>
      <c r="CI269" s="1">
        <v>123</v>
      </c>
      <c r="CJ269" s="16">
        <v>85699</v>
      </c>
      <c r="CK269" s="1">
        <v>114</v>
      </c>
      <c r="CL269" s="1">
        <v>971</v>
      </c>
      <c r="CM269" s="1">
        <v>337</v>
      </c>
      <c r="CN269" s="16">
        <v>2388</v>
      </c>
      <c r="CO269" s="16">
        <v>3042</v>
      </c>
      <c r="CP269" s="16">
        <v>2787829</v>
      </c>
      <c r="CQ269" s="16">
        <v>748134</v>
      </c>
      <c r="CR269" s="16">
        <v>30143</v>
      </c>
      <c r="CS269" s="16">
        <v>21340</v>
      </c>
      <c r="CT269" s="16">
        <v>1041382</v>
      </c>
      <c r="CU269" s="16">
        <v>16705</v>
      </c>
      <c r="CV269" s="16">
        <v>5908</v>
      </c>
      <c r="CW269" s="16">
        <v>1816</v>
      </c>
      <c r="CX269" s="16">
        <v>554074</v>
      </c>
      <c r="CY269" s="16">
        <v>5323</v>
      </c>
      <c r="CZ269" s="16">
        <v>4446</v>
      </c>
      <c r="DA269" s="16">
        <v>675771</v>
      </c>
      <c r="DB269" s="18">
        <v>6.23</v>
      </c>
      <c r="DC269" s="1" t="s">
        <v>134</v>
      </c>
    </row>
    <row r="270" spans="1:107" ht="12.75" x14ac:dyDescent="0.2">
      <c r="A270" s="1" t="s">
        <v>695</v>
      </c>
      <c r="B270" s="1" t="s">
        <v>696</v>
      </c>
      <c r="C270" s="1" t="s">
        <v>695</v>
      </c>
      <c r="D270" s="1" t="s">
        <v>703</v>
      </c>
      <c r="E270" s="1" t="s">
        <v>704</v>
      </c>
      <c r="F270" s="1" t="s">
        <v>703</v>
      </c>
      <c r="G270" s="1">
        <v>29</v>
      </c>
      <c r="H270" s="1">
        <v>326</v>
      </c>
      <c r="I270" s="1">
        <v>0</v>
      </c>
      <c r="J270" s="16">
        <v>1623409</v>
      </c>
      <c r="K270" s="17">
        <v>0.93400000000000005</v>
      </c>
      <c r="L270" s="16">
        <v>510907</v>
      </c>
      <c r="M270" s="18">
        <v>1734.28</v>
      </c>
      <c r="N270" s="1">
        <v>936</v>
      </c>
      <c r="O270" s="17">
        <v>0.76200000000000001</v>
      </c>
      <c r="P270" s="16">
        <v>46647</v>
      </c>
      <c r="Q270" s="16">
        <f t="shared" si="2"/>
        <v>28733978.929524228</v>
      </c>
      <c r="R270" s="19">
        <v>0.45200000000000001</v>
      </c>
      <c r="S270" s="16" t="s">
        <v>2468</v>
      </c>
      <c r="T270" s="19">
        <v>0.59799999999999998</v>
      </c>
      <c r="U270" s="18" t="e">
        <f t="shared" si="3"/>
        <v>#VALUE!</v>
      </c>
      <c r="V270" s="16" t="str">
        <f>IF(N270&gt;'Clustering (Gov City)'!$C$4,'Clustering (Gov City)'!$B$3,IF(N270&gt;'Clustering (Gov City)'!$H$4,'Clustering (Gov City)'!$G$3,IF(N270&gt;'Clustering (Gov City)'!$M$4,'Clustering (Gov City)'!$L$3,'Clustering (Gov City)'!$Q$3)))</f>
        <v>LOW</v>
      </c>
      <c r="W270" s="16" t="str">
        <f>IF(Q270&gt;'Clustering (Gov City)'!$C$24,'Clustering (Gov City)'!$B$23,IF(Q270&gt;'Clustering (Gov City)'!$H$24,'Clustering (Gov City)'!$G$23,IF(Q270&gt;'Clustering (Gov City)'!$M$24,'Clustering (Gov City)'!$L$23,'Clustering (Gov City)'!$Q$23)))</f>
        <v>LOW</v>
      </c>
      <c r="X270" s="20">
        <v>0.73119999999999996</v>
      </c>
      <c r="Y270" s="16" t="s">
        <v>201</v>
      </c>
      <c r="Z270" s="16">
        <v>4393</v>
      </c>
      <c r="AA270" s="1">
        <v>858</v>
      </c>
      <c r="AB270" s="16">
        <v>1263774</v>
      </c>
      <c r="AC270" s="16">
        <v>1143520</v>
      </c>
      <c r="AD270" s="16">
        <v>1609617</v>
      </c>
      <c r="AE270" s="16">
        <v>10273</v>
      </c>
      <c r="AF270" s="16">
        <v>2566</v>
      </c>
      <c r="AG270" s="1">
        <v>317</v>
      </c>
      <c r="AH270" s="1">
        <v>621</v>
      </c>
      <c r="AI270" s="1">
        <v>2</v>
      </c>
      <c r="AJ270" s="1">
        <v>13</v>
      </c>
      <c r="AK270" s="16">
        <v>827545</v>
      </c>
      <c r="AL270" s="16">
        <v>795864</v>
      </c>
      <c r="AM270" s="16">
        <v>758584</v>
      </c>
      <c r="AN270" s="16">
        <v>794025</v>
      </c>
      <c r="AO270" s="16">
        <v>20721</v>
      </c>
      <c r="AP270" s="16">
        <v>50079</v>
      </c>
      <c r="AQ270" s="16">
        <v>133973</v>
      </c>
      <c r="AR270" s="16">
        <v>159723</v>
      </c>
      <c r="AS270" s="16">
        <v>144398</v>
      </c>
      <c r="AT270" s="16">
        <v>109426</v>
      </c>
      <c r="AU270" s="16">
        <v>154904</v>
      </c>
      <c r="AV270" s="16">
        <v>149975</v>
      </c>
      <c r="AW270" s="16">
        <v>145253</v>
      </c>
      <c r="AX270" s="16">
        <v>135268</v>
      </c>
      <c r="AY270" s="16">
        <v>120125</v>
      </c>
      <c r="AZ270" s="16">
        <v>104598</v>
      </c>
      <c r="BA270" s="16">
        <v>87691</v>
      </c>
      <c r="BB270" s="16">
        <v>64302</v>
      </c>
      <c r="BC270" s="16">
        <v>49086</v>
      </c>
      <c r="BD270" s="16">
        <v>28676</v>
      </c>
      <c r="BE270" s="16">
        <v>18265</v>
      </c>
      <c r="BF270" s="16">
        <v>17746</v>
      </c>
      <c r="BG270" s="16">
        <v>30797</v>
      </c>
      <c r="BH270" s="16">
        <v>1535673</v>
      </c>
      <c r="BI270" s="21">
        <v>2</v>
      </c>
      <c r="BJ270" s="21">
        <v>2</v>
      </c>
      <c r="BK270" s="21">
        <v>2</v>
      </c>
      <c r="BL270" s="21">
        <v>2</v>
      </c>
      <c r="BM270" s="21">
        <v>0</v>
      </c>
      <c r="BN270" s="16">
        <v>62221</v>
      </c>
      <c r="BO270" s="16">
        <v>31177</v>
      </c>
      <c r="BP270" s="16">
        <v>187121</v>
      </c>
      <c r="BQ270" s="16">
        <v>84767</v>
      </c>
      <c r="BR270" s="16">
        <v>61947</v>
      </c>
      <c r="BS270" s="16">
        <v>142934</v>
      </c>
      <c r="BT270" s="16">
        <v>426322</v>
      </c>
      <c r="BU270" s="16">
        <v>130161</v>
      </c>
      <c r="BV270" s="16">
        <v>510422</v>
      </c>
      <c r="BW270" s="16">
        <v>277104</v>
      </c>
      <c r="BX270" s="16">
        <v>237584</v>
      </c>
      <c r="BY270" s="16">
        <v>4385</v>
      </c>
      <c r="BZ270" s="16">
        <v>7709</v>
      </c>
      <c r="CA270" s="16">
        <v>28444</v>
      </c>
      <c r="CB270" s="16">
        <v>1207</v>
      </c>
      <c r="CC270" s="1">
        <v>71</v>
      </c>
      <c r="CD270" s="16">
        <v>7603</v>
      </c>
      <c r="CE270" s="16">
        <v>7210</v>
      </c>
      <c r="CF270" s="16">
        <v>2710</v>
      </c>
      <c r="CG270" s="16">
        <v>12169</v>
      </c>
      <c r="CH270" s="1">
        <v>443</v>
      </c>
      <c r="CI270" s="1">
        <v>26</v>
      </c>
      <c r="CJ270" s="1">
        <v>600</v>
      </c>
      <c r="CK270" s="1">
        <v>29</v>
      </c>
      <c r="CL270" s="1">
        <v>103</v>
      </c>
      <c r="CM270" s="1">
        <v>115</v>
      </c>
      <c r="CN270" s="1">
        <v>517</v>
      </c>
      <c r="CO270" s="16">
        <v>1622</v>
      </c>
      <c r="CP270" s="16">
        <v>1590262</v>
      </c>
      <c r="CQ270" s="16">
        <v>492700</v>
      </c>
      <c r="CR270" s="16">
        <v>13497</v>
      </c>
      <c r="CS270" s="16">
        <v>5326</v>
      </c>
      <c r="CT270" s="16">
        <v>407547</v>
      </c>
      <c r="CU270" s="16">
        <v>48864</v>
      </c>
      <c r="CV270" s="16">
        <v>4687</v>
      </c>
      <c r="CW270" s="1">
        <v>811</v>
      </c>
      <c r="CX270" s="16">
        <v>240012</v>
      </c>
      <c r="CY270" s="16">
        <v>1462</v>
      </c>
      <c r="CZ270" s="16">
        <v>2556</v>
      </c>
      <c r="DA270" s="16">
        <v>405947</v>
      </c>
      <c r="DB270" s="18">
        <v>4.9400000000000004</v>
      </c>
      <c r="DC270" s="1" t="s">
        <v>134</v>
      </c>
    </row>
    <row r="271" spans="1:107" ht="12.75" x14ac:dyDescent="0.2">
      <c r="A271" s="1" t="s">
        <v>695</v>
      </c>
      <c r="B271" s="1" t="s">
        <v>696</v>
      </c>
      <c r="C271" s="1" t="s">
        <v>695</v>
      </c>
      <c r="D271" s="1" t="s">
        <v>705</v>
      </c>
      <c r="E271" s="1" t="s">
        <v>706</v>
      </c>
      <c r="F271" s="1" t="s">
        <v>705</v>
      </c>
      <c r="G271" s="1">
        <v>13</v>
      </c>
      <c r="H271" s="1">
        <v>0</v>
      </c>
      <c r="I271" s="1">
        <v>104</v>
      </c>
      <c r="J271" s="16">
        <v>1853462</v>
      </c>
      <c r="K271" s="17">
        <v>0.95199999999999996</v>
      </c>
      <c r="L271" s="16">
        <v>593226</v>
      </c>
      <c r="M271" s="1">
        <v>153.93</v>
      </c>
      <c r="N271" s="16">
        <v>12041</v>
      </c>
      <c r="O271" s="17">
        <v>0.98199999999999998</v>
      </c>
      <c r="P271" s="16">
        <v>95622</v>
      </c>
      <c r="Q271" s="16">
        <f t="shared" si="2"/>
        <v>51591022.637637027</v>
      </c>
      <c r="R271" s="19">
        <v>0.45</v>
      </c>
      <c r="S271" s="16" t="s">
        <v>2468</v>
      </c>
      <c r="T271" s="19">
        <v>0.93</v>
      </c>
      <c r="U271" s="18" t="e">
        <f t="shared" si="3"/>
        <v>#VALUE!</v>
      </c>
      <c r="V271" s="16" t="str">
        <f>IF(N271&gt;'Clustering (Gov City)'!$C$4,'Clustering (Gov City)'!$B$3,IF(N271&gt;'Clustering (Gov City)'!$H$4,'Clustering (Gov City)'!$G$3,IF(N271&gt;'Clustering (Gov City)'!$M$4,'Clustering (Gov City)'!$L$3,'Clustering (Gov City)'!$Q$3)))</f>
        <v>SUPER HIGH</v>
      </c>
      <c r="W271" s="16" t="str">
        <f>IF(Q271&gt;'Clustering (Gov City)'!$C$24,'Clustering (Gov City)'!$B$23,IF(Q271&gt;'Clustering (Gov City)'!$H$24,'Clustering (Gov City)'!$G$23,IF(Q271&gt;'Clustering (Gov City)'!$M$24,'Clustering (Gov City)'!$L$23,'Clustering (Gov City)'!$Q$23)))</f>
        <v>HIGH</v>
      </c>
      <c r="X271" s="20">
        <v>0.95109999999999995</v>
      </c>
      <c r="Y271" s="16" t="s">
        <v>244</v>
      </c>
      <c r="Z271" s="16">
        <v>6286</v>
      </c>
      <c r="AA271" s="16">
        <v>4543</v>
      </c>
      <c r="AB271" s="16">
        <v>1602936</v>
      </c>
      <c r="AC271" s="16">
        <v>1336337</v>
      </c>
      <c r="AD271" s="16">
        <v>1630668</v>
      </c>
      <c r="AE271" s="16">
        <v>103291</v>
      </c>
      <c r="AF271" s="16">
        <v>46067</v>
      </c>
      <c r="AG271" s="16">
        <v>2678</v>
      </c>
      <c r="AH271" s="16">
        <v>69869</v>
      </c>
      <c r="AI271" s="1">
        <v>792</v>
      </c>
      <c r="AJ271" s="1">
        <v>97</v>
      </c>
      <c r="AK271" s="16">
        <v>933381</v>
      </c>
      <c r="AL271" s="16">
        <v>920081</v>
      </c>
      <c r="AM271" s="16">
        <v>870654</v>
      </c>
      <c r="AN271" s="16">
        <v>905716</v>
      </c>
      <c r="AO271" s="16">
        <v>19583</v>
      </c>
      <c r="AP271" s="16">
        <v>57509</v>
      </c>
      <c r="AQ271" s="16">
        <v>146935</v>
      </c>
      <c r="AR271" s="16">
        <v>167116</v>
      </c>
      <c r="AS271" s="16">
        <v>159752</v>
      </c>
      <c r="AT271" s="16">
        <v>131385</v>
      </c>
      <c r="AU271" s="16">
        <v>144097</v>
      </c>
      <c r="AV271" s="16">
        <v>153566</v>
      </c>
      <c r="AW271" s="16">
        <v>154630</v>
      </c>
      <c r="AX271" s="16">
        <v>169040</v>
      </c>
      <c r="AY271" s="16">
        <v>160502</v>
      </c>
      <c r="AZ271" s="16">
        <v>137234</v>
      </c>
      <c r="BA271" s="16">
        <v>110961</v>
      </c>
      <c r="BB271" s="16">
        <v>83864</v>
      </c>
      <c r="BC271" s="16">
        <v>61771</v>
      </c>
      <c r="BD271" s="16">
        <v>37779</v>
      </c>
      <c r="BE271" s="16">
        <v>18609</v>
      </c>
      <c r="BF271" s="16">
        <v>16221</v>
      </c>
      <c r="BG271" s="16">
        <v>32447</v>
      </c>
      <c r="BH271" s="16">
        <v>1755329</v>
      </c>
      <c r="BI271" s="21">
        <v>2</v>
      </c>
      <c r="BJ271" s="21">
        <v>2</v>
      </c>
      <c r="BK271" s="21">
        <v>2</v>
      </c>
      <c r="BL271" s="21">
        <v>2</v>
      </c>
      <c r="BM271" s="21">
        <v>0</v>
      </c>
      <c r="BN271" s="16">
        <v>65254</v>
      </c>
      <c r="BO271" s="16">
        <v>32054</v>
      </c>
      <c r="BP271" s="16">
        <v>198520</v>
      </c>
      <c r="BQ271" s="16">
        <v>95772</v>
      </c>
      <c r="BR271" s="16">
        <v>79916</v>
      </c>
      <c r="BS271" s="16">
        <v>141292</v>
      </c>
      <c r="BT271" s="16">
        <v>340559</v>
      </c>
      <c r="BU271" s="16">
        <v>181806</v>
      </c>
      <c r="BV271" s="16">
        <v>196405</v>
      </c>
      <c r="BW271" s="16">
        <v>242124</v>
      </c>
      <c r="BX271" s="16">
        <v>692059</v>
      </c>
      <c r="BY271" s="16">
        <v>6642</v>
      </c>
      <c r="BZ271" s="16">
        <v>42490</v>
      </c>
      <c r="CA271" s="16">
        <v>141322</v>
      </c>
      <c r="CB271" s="16">
        <v>9602</v>
      </c>
      <c r="CC271" s="1">
        <v>453</v>
      </c>
      <c r="CD271" s="16">
        <v>103969</v>
      </c>
      <c r="CE271" s="16">
        <v>117155</v>
      </c>
      <c r="CF271" s="16">
        <v>49415</v>
      </c>
      <c r="CG271" s="16">
        <v>224394</v>
      </c>
      <c r="CH271" s="16">
        <v>4838</v>
      </c>
      <c r="CI271" s="1">
        <v>207</v>
      </c>
      <c r="CJ271" s="16">
        <v>6390</v>
      </c>
      <c r="CK271" s="1">
        <v>265</v>
      </c>
      <c r="CL271" s="16">
        <v>2125</v>
      </c>
      <c r="CM271" s="1">
        <v>424</v>
      </c>
      <c r="CN271" s="16">
        <v>5030</v>
      </c>
      <c r="CO271" s="16">
        <v>2839</v>
      </c>
      <c r="CP271" s="16">
        <v>1336411</v>
      </c>
      <c r="CQ271" s="16">
        <v>350241</v>
      </c>
      <c r="CR271" s="16">
        <v>37558</v>
      </c>
      <c r="CS271" s="16">
        <v>18724</v>
      </c>
      <c r="CT271" s="16">
        <v>671601</v>
      </c>
      <c r="CU271" s="16">
        <v>1790</v>
      </c>
      <c r="CV271" s="1">
        <v>35</v>
      </c>
      <c r="CW271" s="1">
        <v>449</v>
      </c>
      <c r="CX271" s="16">
        <v>409817</v>
      </c>
      <c r="CY271" s="16">
        <v>4758</v>
      </c>
      <c r="CZ271" s="16">
        <v>13199</v>
      </c>
      <c r="DA271" s="16">
        <v>345290</v>
      </c>
      <c r="DB271" s="18">
        <v>5.22</v>
      </c>
      <c r="DC271" s="1" t="s">
        <v>134</v>
      </c>
    </row>
    <row r="272" spans="1:107" ht="12.75" x14ac:dyDescent="0.2">
      <c r="A272" s="1" t="s">
        <v>695</v>
      </c>
      <c r="B272" s="1" t="s">
        <v>696</v>
      </c>
      <c r="C272" s="1" t="s">
        <v>695</v>
      </c>
      <c r="D272" s="1" t="s">
        <v>707</v>
      </c>
      <c r="E272" s="1" t="s">
        <v>708</v>
      </c>
      <c r="F272" s="1" t="s">
        <v>707</v>
      </c>
      <c r="G272" s="1">
        <v>8</v>
      </c>
      <c r="H272" s="1">
        <v>0</v>
      </c>
      <c r="I272" s="1">
        <v>43</v>
      </c>
      <c r="J272" s="16">
        <v>445961</v>
      </c>
      <c r="K272" s="17">
        <v>0.68400000000000005</v>
      </c>
      <c r="L272" s="16">
        <v>136294</v>
      </c>
      <c r="M272" s="1">
        <v>175.5</v>
      </c>
      <c r="N272" s="16">
        <v>2541</v>
      </c>
      <c r="O272" s="17">
        <v>0.9</v>
      </c>
      <c r="P272" s="16">
        <v>63029</v>
      </c>
      <c r="Q272" s="16">
        <f t="shared" si="2"/>
        <v>141332986.51675817</v>
      </c>
      <c r="R272" s="19">
        <v>0.54600000000000004</v>
      </c>
      <c r="S272" s="16" t="s">
        <v>2468</v>
      </c>
      <c r="T272" s="19">
        <v>0.92800000000000005</v>
      </c>
      <c r="U272" s="18" t="e">
        <f t="shared" si="3"/>
        <v>#VALUE!</v>
      </c>
      <c r="V272" s="16" t="str">
        <f>IF(N272&gt;'Clustering (Gov City)'!$C$4,'Clustering (Gov City)'!$B$3,IF(N272&gt;'Clustering (Gov City)'!$H$4,'Clustering (Gov City)'!$G$3,IF(N272&gt;'Clustering (Gov City)'!$M$4,'Clustering (Gov City)'!$L$3,'Clustering (Gov City)'!$Q$3)))</f>
        <v>HIGH</v>
      </c>
      <c r="W272" s="16" t="str">
        <f>IF(Q272&gt;'Clustering (Gov City)'!$C$24,'Clustering (Gov City)'!$B$23,IF(Q272&gt;'Clustering (Gov City)'!$H$24,'Clustering (Gov City)'!$G$23,IF(Q272&gt;'Clustering (Gov City)'!$M$24,'Clustering (Gov City)'!$L$23,'Clustering (Gov City)'!$Q$23)))</f>
        <v>SUPER HIGH</v>
      </c>
      <c r="X272" s="20">
        <v>0.83340000000000003</v>
      </c>
      <c r="Y272" s="16" t="s">
        <v>172</v>
      </c>
      <c r="Z272" s="16">
        <v>1392</v>
      </c>
      <c r="AA272" s="1">
        <v>755</v>
      </c>
      <c r="AB272" s="16">
        <v>422878</v>
      </c>
      <c r="AC272" s="16">
        <v>312000</v>
      </c>
      <c r="AD272" s="16">
        <v>435275</v>
      </c>
      <c r="AE272" s="16">
        <v>6979</v>
      </c>
      <c r="AF272" s="16">
        <v>1797</v>
      </c>
      <c r="AG272" s="1">
        <v>228</v>
      </c>
      <c r="AH272" s="16">
        <v>1675</v>
      </c>
      <c r="AI272" s="1">
        <v>7</v>
      </c>
      <c r="AJ272" s="1">
        <v>0</v>
      </c>
      <c r="AK272" s="16">
        <v>226076</v>
      </c>
      <c r="AL272" s="16">
        <v>219885</v>
      </c>
      <c r="AM272" s="16">
        <v>210108</v>
      </c>
      <c r="AN272" s="16">
        <v>214067</v>
      </c>
      <c r="AO272" s="16">
        <v>5493</v>
      </c>
      <c r="AP272" s="16">
        <v>16293</v>
      </c>
      <c r="AQ272" s="16">
        <v>40702</v>
      </c>
      <c r="AR272" s="16">
        <v>43057</v>
      </c>
      <c r="AS272" s="16">
        <v>39940</v>
      </c>
      <c r="AT272" s="16">
        <v>30921</v>
      </c>
      <c r="AU272" s="16">
        <v>38432</v>
      </c>
      <c r="AV272" s="16">
        <v>39335</v>
      </c>
      <c r="AW272" s="16">
        <v>37926</v>
      </c>
      <c r="AX272" s="16">
        <v>38223</v>
      </c>
      <c r="AY272" s="16">
        <v>33697</v>
      </c>
      <c r="AZ272" s="16">
        <v>30671</v>
      </c>
      <c r="BA272" s="16">
        <v>25504</v>
      </c>
      <c r="BB272" s="16">
        <v>18856</v>
      </c>
      <c r="BC272" s="16">
        <v>13270</v>
      </c>
      <c r="BD272" s="16">
        <v>7748</v>
      </c>
      <c r="BE272" s="16">
        <v>4062</v>
      </c>
      <c r="BF272" s="16">
        <v>3617</v>
      </c>
      <c r="BG272" s="16">
        <v>8681</v>
      </c>
      <c r="BH272" s="16">
        <v>418462</v>
      </c>
      <c r="BI272" s="21">
        <v>2</v>
      </c>
      <c r="BJ272" s="21">
        <v>2</v>
      </c>
      <c r="BK272" s="21">
        <v>2</v>
      </c>
      <c r="BL272" s="21">
        <v>2</v>
      </c>
      <c r="BM272" s="21">
        <v>0</v>
      </c>
      <c r="BN272" s="16">
        <v>17636</v>
      </c>
      <c r="BO272" s="16">
        <v>8594</v>
      </c>
      <c r="BP272" s="16">
        <v>51020</v>
      </c>
      <c r="BQ272" s="16">
        <v>23737</v>
      </c>
      <c r="BR272" s="16">
        <v>17831</v>
      </c>
      <c r="BS272" s="16">
        <v>36456</v>
      </c>
      <c r="BT272" s="16">
        <v>77996</v>
      </c>
      <c r="BU272" s="16">
        <v>52018</v>
      </c>
      <c r="BV272" s="16">
        <v>67059</v>
      </c>
      <c r="BW272" s="16">
        <v>65492</v>
      </c>
      <c r="BX272" s="16">
        <v>143533</v>
      </c>
      <c r="BY272" s="16">
        <v>2851</v>
      </c>
      <c r="BZ272" s="16">
        <v>8020</v>
      </c>
      <c r="CA272" s="16">
        <v>26981</v>
      </c>
      <c r="CB272" s="16">
        <v>1931</v>
      </c>
      <c r="CC272" s="1">
        <v>80</v>
      </c>
      <c r="CD272" s="16">
        <v>25117</v>
      </c>
      <c r="CE272" s="16">
        <v>28688</v>
      </c>
      <c r="CF272" s="16">
        <v>11105</v>
      </c>
      <c r="CG272" s="16">
        <v>49820</v>
      </c>
      <c r="CH272" s="16">
        <v>1687</v>
      </c>
      <c r="CI272" s="1">
        <v>47</v>
      </c>
      <c r="CJ272" s="16">
        <v>1895</v>
      </c>
      <c r="CK272" s="1">
        <v>42</v>
      </c>
      <c r="CL272" s="1">
        <v>647</v>
      </c>
      <c r="CM272" s="1">
        <v>124</v>
      </c>
      <c r="CN272" s="16">
        <v>1140</v>
      </c>
      <c r="CO272" s="1">
        <v>478</v>
      </c>
      <c r="CP272" s="16">
        <v>325171</v>
      </c>
      <c r="CQ272" s="16">
        <v>90883</v>
      </c>
      <c r="CR272" s="16">
        <v>10485</v>
      </c>
      <c r="CS272" s="16">
        <v>4274</v>
      </c>
      <c r="CT272" s="16">
        <v>127581</v>
      </c>
      <c r="CU272" s="16">
        <v>1821</v>
      </c>
      <c r="CV272" s="1">
        <v>251</v>
      </c>
      <c r="CW272" s="1">
        <v>147</v>
      </c>
      <c r="CX272" s="16">
        <v>99170</v>
      </c>
      <c r="CY272" s="16">
        <v>1194</v>
      </c>
      <c r="CZ272" s="16">
        <v>3155</v>
      </c>
      <c r="DA272" s="16">
        <v>107000</v>
      </c>
      <c r="DB272" s="18">
        <v>3.69</v>
      </c>
      <c r="DC272" s="1" t="s">
        <v>134</v>
      </c>
    </row>
    <row r="273" spans="1:107" ht="12.75" x14ac:dyDescent="0.2">
      <c r="A273" s="1" t="s">
        <v>695</v>
      </c>
      <c r="B273" s="1" t="s">
        <v>696</v>
      </c>
      <c r="C273" s="1" t="s">
        <v>695</v>
      </c>
      <c r="D273" s="1" t="s">
        <v>709</v>
      </c>
      <c r="E273" s="1" t="s">
        <v>710</v>
      </c>
      <c r="F273" s="1" t="s">
        <v>709</v>
      </c>
      <c r="G273" s="1">
        <v>6</v>
      </c>
      <c r="H273" s="1">
        <v>0</v>
      </c>
      <c r="I273" s="1">
        <v>66</v>
      </c>
      <c r="J273" s="16">
        <v>687881</v>
      </c>
      <c r="K273" s="17">
        <v>0.76800000000000002</v>
      </c>
      <c r="L273" s="16">
        <v>206578</v>
      </c>
      <c r="M273" s="1">
        <v>266.70999999999998</v>
      </c>
      <c r="N273" s="16">
        <v>2579</v>
      </c>
      <c r="O273" s="17">
        <v>0.90200000000000002</v>
      </c>
      <c r="P273" s="16">
        <v>18906</v>
      </c>
      <c r="Q273" s="16">
        <f t="shared" si="2"/>
        <v>27484405.006098438</v>
      </c>
      <c r="R273" s="19">
        <v>0.50600000000000001</v>
      </c>
      <c r="S273" s="16" t="s">
        <v>2468</v>
      </c>
      <c r="T273" s="19">
        <v>0.95199999999999996</v>
      </c>
      <c r="U273" s="18" t="e">
        <f t="shared" si="3"/>
        <v>#VALUE!</v>
      </c>
      <c r="V273" s="16" t="str">
        <f>IF(N273&gt;'Clustering (Gov City)'!$C$4,'Clustering (Gov City)'!$B$3,IF(N273&gt;'Clustering (Gov City)'!$H$4,'Clustering (Gov City)'!$G$3,IF(N273&gt;'Clustering (Gov City)'!$M$4,'Clustering (Gov City)'!$L$3,'Clustering (Gov City)'!$Q$3)))</f>
        <v>HIGH</v>
      </c>
      <c r="W273" s="16" t="str">
        <f>IF(Q273&gt;'Clustering (Gov City)'!$C$24,'Clustering (Gov City)'!$B$23,IF(Q273&gt;'Clustering (Gov City)'!$H$24,'Clustering (Gov City)'!$G$23,IF(Q273&gt;'Clustering (Gov City)'!$M$24,'Clustering (Gov City)'!$L$23,'Clustering (Gov City)'!$Q$23)))</f>
        <v>LOW</v>
      </c>
      <c r="X273" s="20">
        <v>0.86129999999999995</v>
      </c>
      <c r="Y273" s="16" t="s">
        <v>172</v>
      </c>
      <c r="Z273" s="16">
        <v>1639</v>
      </c>
      <c r="AA273" s="1">
        <v>861</v>
      </c>
      <c r="AB273" s="16">
        <v>534576</v>
      </c>
      <c r="AC273" s="16">
        <v>475721</v>
      </c>
      <c r="AD273" s="16">
        <v>673312</v>
      </c>
      <c r="AE273" s="16">
        <v>8704</v>
      </c>
      <c r="AF273" s="16">
        <v>3060</v>
      </c>
      <c r="AG273" s="1">
        <v>278</v>
      </c>
      <c r="AH273" s="16">
        <v>2516</v>
      </c>
      <c r="AI273" s="1">
        <v>11</v>
      </c>
      <c r="AJ273" s="1">
        <v>0</v>
      </c>
      <c r="AK273" s="16">
        <v>350204</v>
      </c>
      <c r="AL273" s="16">
        <v>337677</v>
      </c>
      <c r="AM273" s="16">
        <v>333481</v>
      </c>
      <c r="AN273" s="16">
        <v>325682</v>
      </c>
      <c r="AO273" s="16">
        <v>7254</v>
      </c>
      <c r="AP273" s="16">
        <v>21464</v>
      </c>
      <c r="AQ273" s="16">
        <v>58655</v>
      </c>
      <c r="AR273" s="16">
        <v>69725</v>
      </c>
      <c r="AS273" s="16">
        <v>65194</v>
      </c>
      <c r="AT273" s="16">
        <v>45536</v>
      </c>
      <c r="AU273" s="16">
        <v>63282</v>
      </c>
      <c r="AV273" s="16">
        <v>64865</v>
      </c>
      <c r="AW273" s="16">
        <v>60978</v>
      </c>
      <c r="AX273" s="16">
        <v>57445</v>
      </c>
      <c r="AY273" s="16">
        <v>51304</v>
      </c>
      <c r="AZ273" s="16">
        <v>46046</v>
      </c>
      <c r="BA273" s="16">
        <v>37258</v>
      </c>
      <c r="BB273" s="16">
        <v>26783</v>
      </c>
      <c r="BC273" s="16">
        <v>18599</v>
      </c>
      <c r="BD273" s="16">
        <v>11028</v>
      </c>
      <c r="BE273" s="16">
        <v>5767</v>
      </c>
      <c r="BF273" s="16">
        <v>5416</v>
      </c>
      <c r="BG273" s="16">
        <v>13441</v>
      </c>
      <c r="BH273" s="16">
        <v>649630</v>
      </c>
      <c r="BI273" s="21">
        <v>2</v>
      </c>
      <c r="BJ273" s="21">
        <v>2</v>
      </c>
      <c r="BK273" s="21">
        <v>2</v>
      </c>
      <c r="BL273" s="21">
        <v>2</v>
      </c>
      <c r="BM273" s="21">
        <v>0</v>
      </c>
      <c r="BN273" s="16">
        <v>27281</v>
      </c>
      <c r="BO273" s="16">
        <v>13476</v>
      </c>
      <c r="BP273" s="16">
        <v>82528</v>
      </c>
      <c r="BQ273" s="16">
        <v>38699</v>
      </c>
      <c r="BR273" s="16">
        <v>28090</v>
      </c>
      <c r="BS273" s="16">
        <v>56629</v>
      </c>
      <c r="BT273" s="16">
        <v>199165</v>
      </c>
      <c r="BU273" s="16">
        <v>38777</v>
      </c>
      <c r="BV273" s="16">
        <v>172260</v>
      </c>
      <c r="BW273" s="16">
        <v>84318</v>
      </c>
      <c r="BX273" s="16">
        <v>143707</v>
      </c>
      <c r="BY273" s="16">
        <v>2701</v>
      </c>
      <c r="BZ273" s="16">
        <v>9040</v>
      </c>
      <c r="CA273" s="16">
        <v>34365</v>
      </c>
      <c r="CB273" s="16">
        <v>3378</v>
      </c>
      <c r="CC273" s="1">
        <v>170</v>
      </c>
      <c r="CD273" s="16">
        <v>9330</v>
      </c>
      <c r="CE273" s="16">
        <v>9346</v>
      </c>
      <c r="CF273" s="16">
        <v>3690</v>
      </c>
      <c r="CG273" s="16">
        <v>16237</v>
      </c>
      <c r="CH273" s="1">
        <v>496</v>
      </c>
      <c r="CI273" s="1">
        <v>26</v>
      </c>
      <c r="CJ273" s="1">
        <v>299</v>
      </c>
      <c r="CK273" s="1">
        <v>17</v>
      </c>
      <c r="CL273" s="1">
        <v>112</v>
      </c>
      <c r="CM273" s="1">
        <v>29</v>
      </c>
      <c r="CN273" s="1">
        <v>253</v>
      </c>
      <c r="CO273" s="1">
        <v>238</v>
      </c>
      <c r="CP273" s="16">
        <v>647808</v>
      </c>
      <c r="CQ273" s="16">
        <v>213196</v>
      </c>
      <c r="CR273" s="16">
        <v>21315</v>
      </c>
      <c r="CS273" s="16">
        <v>3962</v>
      </c>
      <c r="CT273" s="16">
        <v>179291</v>
      </c>
      <c r="CU273" s="16">
        <v>4713</v>
      </c>
      <c r="CV273" s="16">
        <v>1424</v>
      </c>
      <c r="CW273" s="1">
        <v>198</v>
      </c>
      <c r="CX273" s="16">
        <v>99510</v>
      </c>
      <c r="CY273" s="16">
        <v>1685</v>
      </c>
      <c r="CZ273" s="16">
        <v>2699</v>
      </c>
      <c r="DA273" s="16">
        <v>159888</v>
      </c>
      <c r="DB273" s="18">
        <v>6.06</v>
      </c>
      <c r="DC273" s="1" t="s">
        <v>134</v>
      </c>
    </row>
    <row r="274" spans="1:107" ht="12.75" x14ac:dyDescent="0.2">
      <c r="A274" s="1" t="s">
        <v>695</v>
      </c>
      <c r="B274" s="1" t="s">
        <v>696</v>
      </c>
      <c r="C274" s="1" t="s">
        <v>695</v>
      </c>
      <c r="D274" s="1" t="s">
        <v>711</v>
      </c>
      <c r="E274" s="1" t="s">
        <v>712</v>
      </c>
      <c r="F274" s="1" t="s">
        <v>711</v>
      </c>
      <c r="G274" s="1">
        <v>7</v>
      </c>
      <c r="H274" s="1">
        <v>0</v>
      </c>
      <c r="I274" s="1">
        <v>54</v>
      </c>
      <c r="J274" s="16">
        <v>1352035</v>
      </c>
      <c r="K274" s="17">
        <v>0.91600000000000004</v>
      </c>
      <c r="L274" s="16">
        <v>423189</v>
      </c>
      <c r="M274" s="1">
        <v>147.19</v>
      </c>
      <c r="N274" s="16">
        <v>9186</v>
      </c>
      <c r="O274" s="17">
        <v>0.97</v>
      </c>
      <c r="P274" s="16">
        <v>48637</v>
      </c>
      <c r="Q274" s="16">
        <f t="shared" si="2"/>
        <v>35973181.167647287</v>
      </c>
      <c r="R274" s="19">
        <v>0.46600000000000003</v>
      </c>
      <c r="S274" s="16" t="s">
        <v>2468</v>
      </c>
      <c r="T274" s="19">
        <v>0.96399999999999997</v>
      </c>
      <c r="U274" s="18" t="e">
        <f t="shared" si="3"/>
        <v>#VALUE!</v>
      </c>
      <c r="V274" s="16" t="str">
        <f>IF(N274&gt;'Clustering (Gov City)'!$C$4,'Clustering (Gov City)'!$B$3,IF(N274&gt;'Clustering (Gov City)'!$H$4,'Clustering (Gov City)'!$G$3,IF(N274&gt;'Clustering (Gov City)'!$M$4,'Clustering (Gov City)'!$L$3,'Clustering (Gov City)'!$Q$3)))</f>
        <v>SUPER HIGH</v>
      </c>
      <c r="W274" s="16" t="str">
        <f>IF(Q274&gt;'Clustering (Gov City)'!$C$24,'Clustering (Gov City)'!$B$23,IF(Q274&gt;'Clustering (Gov City)'!$H$24,'Clustering (Gov City)'!$G$23,IF(Q274&gt;'Clustering (Gov City)'!$M$24,'Clustering (Gov City)'!$L$23,'Clustering (Gov City)'!$Q$23)))</f>
        <v>LOW</v>
      </c>
      <c r="X274" s="20">
        <v>0.95379999999999998</v>
      </c>
      <c r="Y274" s="16" t="s">
        <v>244</v>
      </c>
      <c r="Z274" s="16">
        <v>3006</v>
      </c>
      <c r="AA274" s="16">
        <v>3357</v>
      </c>
      <c r="AB274" s="16">
        <v>1278580</v>
      </c>
      <c r="AC274" s="16">
        <v>996869</v>
      </c>
      <c r="AD274" s="16">
        <v>1207254</v>
      </c>
      <c r="AE274" s="16">
        <v>79850</v>
      </c>
      <c r="AF274" s="16">
        <v>48039</v>
      </c>
      <c r="AG274" s="16">
        <v>3014</v>
      </c>
      <c r="AH274" s="16">
        <v>13168</v>
      </c>
      <c r="AI274" s="1">
        <v>693</v>
      </c>
      <c r="AJ274" s="1">
        <v>17</v>
      </c>
      <c r="AK274" s="16">
        <v>675616</v>
      </c>
      <c r="AL274" s="16">
        <v>676419</v>
      </c>
      <c r="AM274" s="16">
        <v>637826</v>
      </c>
      <c r="AN274" s="16">
        <v>662268</v>
      </c>
      <c r="AO274" s="16">
        <v>15440</v>
      </c>
      <c r="AP274" s="16">
        <v>36501</v>
      </c>
      <c r="AQ274" s="16">
        <v>90711</v>
      </c>
      <c r="AR274" s="16">
        <v>115809</v>
      </c>
      <c r="AS274" s="16">
        <v>116273</v>
      </c>
      <c r="AT274" s="16">
        <v>95005</v>
      </c>
      <c r="AU274" s="16">
        <v>109515</v>
      </c>
      <c r="AV274" s="16">
        <v>112353</v>
      </c>
      <c r="AW274" s="16">
        <v>108617</v>
      </c>
      <c r="AX274" s="16">
        <v>116850</v>
      </c>
      <c r="AY274" s="16">
        <v>112596</v>
      </c>
      <c r="AZ274" s="16">
        <v>103540</v>
      </c>
      <c r="BA274" s="16">
        <v>88436</v>
      </c>
      <c r="BB274" s="16">
        <v>69516</v>
      </c>
      <c r="BC274" s="16">
        <v>50334</v>
      </c>
      <c r="BD274" s="16">
        <v>31307</v>
      </c>
      <c r="BE274" s="16">
        <v>15988</v>
      </c>
      <c r="BF274" s="16">
        <v>15185</v>
      </c>
      <c r="BG274" s="16">
        <v>20932</v>
      </c>
      <c r="BH274" s="16">
        <v>1294002</v>
      </c>
      <c r="BI274" s="21">
        <v>2</v>
      </c>
      <c r="BJ274" s="21">
        <v>2</v>
      </c>
      <c r="BK274" s="21">
        <v>2</v>
      </c>
      <c r="BL274" s="21">
        <v>1</v>
      </c>
      <c r="BM274" s="21">
        <v>0</v>
      </c>
      <c r="BN274" s="16">
        <v>42614</v>
      </c>
      <c r="BO274" s="16">
        <v>22073</v>
      </c>
      <c r="BP274" s="16">
        <v>138821</v>
      </c>
      <c r="BQ274" s="16">
        <v>70400</v>
      </c>
      <c r="BR274" s="16">
        <v>54797</v>
      </c>
      <c r="BS274" s="16">
        <v>107908</v>
      </c>
      <c r="BT274" s="16">
        <v>239673</v>
      </c>
      <c r="BU274" s="16">
        <v>131310</v>
      </c>
      <c r="BV274" s="16">
        <v>145310</v>
      </c>
      <c r="BW274" s="16">
        <v>155808</v>
      </c>
      <c r="BX274" s="16">
        <v>447236</v>
      </c>
      <c r="BY274" s="16">
        <v>5485</v>
      </c>
      <c r="BZ274" s="16">
        <v>44084</v>
      </c>
      <c r="CA274" s="16">
        <v>165262</v>
      </c>
      <c r="CB274" s="16">
        <v>16562</v>
      </c>
      <c r="CC274" s="16">
        <v>1305</v>
      </c>
      <c r="CD274" s="16">
        <v>61819</v>
      </c>
      <c r="CE274" s="16">
        <v>71673</v>
      </c>
      <c r="CF274" s="16">
        <v>26911</v>
      </c>
      <c r="CG274" s="16">
        <v>128224</v>
      </c>
      <c r="CH274" s="16">
        <v>3667</v>
      </c>
      <c r="CI274" s="1">
        <v>146</v>
      </c>
      <c r="CJ274" s="16">
        <v>3814</v>
      </c>
      <c r="CK274" s="1">
        <v>166</v>
      </c>
      <c r="CL274" s="16">
        <v>1184</v>
      </c>
      <c r="CM274" s="1">
        <v>110</v>
      </c>
      <c r="CN274" s="16">
        <v>2568</v>
      </c>
      <c r="CO274" s="1">
        <v>578</v>
      </c>
      <c r="CP274" s="16">
        <v>1051175</v>
      </c>
      <c r="CQ274" s="16">
        <v>244182</v>
      </c>
      <c r="CR274" s="16">
        <v>31715</v>
      </c>
      <c r="CS274" s="16">
        <v>13024</v>
      </c>
      <c r="CT274" s="16">
        <v>473928</v>
      </c>
      <c r="CU274" s="16">
        <v>2056</v>
      </c>
      <c r="CV274" s="1">
        <v>63</v>
      </c>
      <c r="CW274" s="1">
        <v>340</v>
      </c>
      <c r="CX274" s="16">
        <v>318729</v>
      </c>
      <c r="CY274" s="16">
        <v>4455</v>
      </c>
      <c r="CZ274" s="16">
        <v>14373</v>
      </c>
      <c r="DA274" s="16">
        <v>249170</v>
      </c>
      <c r="DB274" s="18">
        <v>2.29</v>
      </c>
      <c r="DC274" s="1" t="s">
        <v>134</v>
      </c>
    </row>
    <row r="275" spans="1:107" ht="12.75" x14ac:dyDescent="0.2">
      <c r="A275" s="1" t="s">
        <v>713</v>
      </c>
      <c r="B275" s="1" t="s">
        <v>714</v>
      </c>
      <c r="C275" s="1" t="s">
        <v>713</v>
      </c>
      <c r="D275" s="1" t="s">
        <v>715</v>
      </c>
      <c r="E275" s="1" t="s">
        <v>716</v>
      </c>
      <c r="F275" s="1" t="s">
        <v>715</v>
      </c>
      <c r="G275" s="1">
        <v>5</v>
      </c>
      <c r="H275" s="1">
        <v>41</v>
      </c>
      <c r="I275" s="1">
        <v>10</v>
      </c>
      <c r="J275" s="16">
        <v>325456</v>
      </c>
      <c r="K275" s="17">
        <v>0.55400000000000005</v>
      </c>
      <c r="L275" s="16">
        <v>96257</v>
      </c>
      <c r="M275" s="1">
        <v>841.8</v>
      </c>
      <c r="N275" s="1">
        <v>387</v>
      </c>
      <c r="O275" s="17">
        <v>0.628</v>
      </c>
      <c r="P275" s="16">
        <v>8031.0000000000009</v>
      </c>
      <c r="Q275" s="16">
        <f t="shared" si="2"/>
        <v>24676146.698785707</v>
      </c>
      <c r="R275" s="19">
        <v>0.54800000000000004</v>
      </c>
      <c r="S275" s="16" t="s">
        <v>2468</v>
      </c>
      <c r="T275" s="19">
        <v>0.746</v>
      </c>
      <c r="U275" s="18" t="e">
        <f t="shared" si="3"/>
        <v>#VALUE!</v>
      </c>
      <c r="V275" s="16" t="str">
        <f>IF(N275&gt;'Clustering (Gov City)'!$C$4,'Clustering (Gov City)'!$B$3,IF(N275&gt;'Clustering (Gov City)'!$H$4,'Clustering (Gov City)'!$G$3,IF(N275&gt;'Clustering (Gov City)'!$M$4,'Clustering (Gov City)'!$L$3,'Clustering (Gov City)'!$Q$3)))</f>
        <v>LOW</v>
      </c>
      <c r="W275" s="16" t="str">
        <f>IF(Q275&gt;'Clustering (Gov City)'!$C$24,'Clustering (Gov City)'!$B$23,IF(Q275&gt;'Clustering (Gov City)'!$H$24,'Clustering (Gov City)'!$G$23,IF(Q275&gt;'Clustering (Gov City)'!$M$24,'Clustering (Gov City)'!$L$23,'Clustering (Gov City)'!$Q$23)))</f>
        <v>LOW</v>
      </c>
      <c r="X275" s="20">
        <v>0.66259999999999997</v>
      </c>
      <c r="Y275" s="16" t="s">
        <v>151</v>
      </c>
      <c r="Z275" s="16">
        <v>1019</v>
      </c>
      <c r="AA275" s="16">
        <v>1470</v>
      </c>
      <c r="AB275" s="16">
        <v>228126</v>
      </c>
      <c r="AC275" s="16">
        <v>244613</v>
      </c>
      <c r="AD275" s="16">
        <v>85842</v>
      </c>
      <c r="AE275" s="16">
        <v>4103</v>
      </c>
      <c r="AF275" s="16">
        <v>2650</v>
      </c>
      <c r="AG275" s="16">
        <v>231860</v>
      </c>
      <c r="AH275" s="1">
        <v>977</v>
      </c>
      <c r="AI275" s="1">
        <v>18</v>
      </c>
      <c r="AJ275" s="1">
        <v>6</v>
      </c>
      <c r="AK275" s="16">
        <v>163308</v>
      </c>
      <c r="AL275" s="16">
        <v>162148</v>
      </c>
      <c r="AM275" s="16">
        <v>135761</v>
      </c>
      <c r="AN275" s="16">
        <v>169139</v>
      </c>
      <c r="AO275" s="16">
        <v>5155</v>
      </c>
      <c r="AP275" s="16">
        <v>15401</v>
      </c>
      <c r="AQ275" s="16">
        <v>20752</v>
      </c>
      <c r="AR275" s="16">
        <v>26343</v>
      </c>
      <c r="AS275" s="16">
        <v>26523</v>
      </c>
      <c r="AT275" s="16">
        <v>25851</v>
      </c>
      <c r="AU275" s="16">
        <v>25847</v>
      </c>
      <c r="AV275" s="16">
        <v>23522</v>
      </c>
      <c r="AW275" s="16">
        <v>21247</v>
      </c>
      <c r="AX275" s="16">
        <v>23677</v>
      </c>
      <c r="AY275" s="16">
        <v>24949</v>
      </c>
      <c r="AZ275" s="16">
        <v>24949</v>
      </c>
      <c r="BA275" s="16">
        <v>22023</v>
      </c>
      <c r="BB275" s="16">
        <v>19514</v>
      </c>
      <c r="BC275" s="16">
        <v>15063</v>
      </c>
      <c r="BD275" s="16">
        <v>9624</v>
      </c>
      <c r="BE275" s="16">
        <v>7030</v>
      </c>
      <c r="BF275" s="16">
        <v>8542</v>
      </c>
      <c r="BG275" s="16">
        <v>4798</v>
      </c>
      <c r="BH275" s="16">
        <v>311774</v>
      </c>
      <c r="BI275" s="21">
        <v>2</v>
      </c>
      <c r="BJ275" s="21">
        <v>2</v>
      </c>
      <c r="BK275" s="21">
        <v>2</v>
      </c>
      <c r="BL275" s="21">
        <v>1</v>
      </c>
      <c r="BM275" s="21">
        <v>0</v>
      </c>
      <c r="BN275" s="16">
        <v>9587</v>
      </c>
      <c r="BO275" s="16">
        <v>5027</v>
      </c>
      <c r="BP275" s="16">
        <v>31823</v>
      </c>
      <c r="BQ275" s="16">
        <v>15926</v>
      </c>
      <c r="BR275" s="16">
        <v>14859</v>
      </c>
      <c r="BS275" s="16">
        <v>27036</v>
      </c>
      <c r="BT275" s="16">
        <v>91237</v>
      </c>
      <c r="BU275" s="16">
        <v>29490</v>
      </c>
      <c r="BV275" s="16">
        <v>79985</v>
      </c>
      <c r="BW275" s="16">
        <v>38800</v>
      </c>
      <c r="BX275" s="16">
        <v>68962</v>
      </c>
      <c r="BY275" s="16">
        <v>2930</v>
      </c>
      <c r="BZ275" s="16">
        <v>3432</v>
      </c>
      <c r="CA275" s="16">
        <v>9976</v>
      </c>
      <c r="CB275" s="1">
        <v>616</v>
      </c>
      <c r="CC275" s="1">
        <v>28</v>
      </c>
      <c r="CD275" s="16">
        <v>7542</v>
      </c>
      <c r="CE275" s="16">
        <v>14706</v>
      </c>
      <c r="CF275" s="16">
        <v>3317</v>
      </c>
      <c r="CG275" s="16">
        <v>37938</v>
      </c>
      <c r="CH275" s="1">
        <v>86</v>
      </c>
      <c r="CI275" s="1">
        <v>28</v>
      </c>
      <c r="CJ275" s="1">
        <v>79</v>
      </c>
      <c r="CK275" s="1">
        <v>62</v>
      </c>
      <c r="CL275" s="1">
        <v>132</v>
      </c>
      <c r="CM275" s="1">
        <v>100</v>
      </c>
      <c r="CN275" s="1">
        <v>167</v>
      </c>
      <c r="CO275" s="1">
        <v>683</v>
      </c>
      <c r="CP275" s="16">
        <v>260616</v>
      </c>
      <c r="CQ275" s="16">
        <v>113753</v>
      </c>
      <c r="CR275" s="16">
        <v>7462</v>
      </c>
      <c r="CS275" s="16">
        <v>1617</v>
      </c>
      <c r="CT275" s="16">
        <v>74560</v>
      </c>
      <c r="CU275" s="16">
        <v>47853</v>
      </c>
      <c r="CV275" s="16">
        <v>6015</v>
      </c>
      <c r="CW275" s="1">
        <v>110</v>
      </c>
      <c r="CX275" s="16">
        <v>26873</v>
      </c>
      <c r="CY275" s="1">
        <v>681</v>
      </c>
      <c r="CZ275" s="16">
        <v>2663</v>
      </c>
      <c r="DA275" s="16">
        <v>43869</v>
      </c>
      <c r="DB275" s="18">
        <v>4.51</v>
      </c>
      <c r="DC275" s="1" t="s">
        <v>134</v>
      </c>
    </row>
    <row r="276" spans="1:107" ht="12.75" x14ac:dyDescent="0.2">
      <c r="A276" s="1" t="s">
        <v>713</v>
      </c>
      <c r="B276" s="1" t="s">
        <v>714</v>
      </c>
      <c r="C276" s="1" t="s">
        <v>713</v>
      </c>
      <c r="D276" s="1" t="s">
        <v>717</v>
      </c>
      <c r="E276" s="1" t="s">
        <v>718</v>
      </c>
      <c r="F276" s="1" t="s">
        <v>717</v>
      </c>
      <c r="G276" s="1">
        <v>10</v>
      </c>
      <c r="H276" s="1">
        <v>133</v>
      </c>
      <c r="I276" s="1">
        <v>0</v>
      </c>
      <c r="J276" s="16">
        <v>462652</v>
      </c>
      <c r="K276" s="17">
        <v>0.69</v>
      </c>
      <c r="L276" s="16">
        <v>145875</v>
      </c>
      <c r="M276" s="18">
        <v>1013.88</v>
      </c>
      <c r="N276" s="1">
        <v>456</v>
      </c>
      <c r="O276" s="17">
        <v>0.64600000000000002</v>
      </c>
      <c r="P276" s="16">
        <v>13426</v>
      </c>
      <c r="Q276" s="16">
        <f t="shared" si="2"/>
        <v>29019651.919801492</v>
      </c>
      <c r="R276" s="19">
        <v>0.44400000000000001</v>
      </c>
      <c r="S276" s="16" t="s">
        <v>2468</v>
      </c>
      <c r="T276" s="19">
        <v>0.91800000000000004</v>
      </c>
      <c r="U276" s="18" t="e">
        <f t="shared" si="3"/>
        <v>#VALUE!</v>
      </c>
      <c r="V276" s="16" t="str">
        <f>IF(N276&gt;'Clustering (Gov City)'!$C$4,'Clustering (Gov City)'!$B$3,IF(N276&gt;'Clustering (Gov City)'!$H$4,'Clustering (Gov City)'!$G$3,IF(N276&gt;'Clustering (Gov City)'!$M$4,'Clustering (Gov City)'!$L$3,'Clustering (Gov City)'!$Q$3)))</f>
        <v>LOW</v>
      </c>
      <c r="W276" s="16" t="str">
        <f>IF(Q276&gt;'Clustering (Gov City)'!$C$24,'Clustering (Gov City)'!$B$23,IF(Q276&gt;'Clustering (Gov City)'!$H$24,'Clustering (Gov City)'!$G$23,IF(Q276&gt;'Clustering (Gov City)'!$M$24,'Clustering (Gov City)'!$L$23,'Clustering (Gov City)'!$Q$23)))</f>
        <v>LOW</v>
      </c>
      <c r="X276" s="20">
        <v>0.77939999999999998</v>
      </c>
      <c r="Y276" s="16" t="s">
        <v>201</v>
      </c>
      <c r="Z276" s="16">
        <v>1028</v>
      </c>
      <c r="AA276" s="16">
        <v>1469</v>
      </c>
      <c r="AB276" s="16">
        <v>355951</v>
      </c>
      <c r="AC276" s="16">
        <v>369842</v>
      </c>
      <c r="AD276" s="16">
        <v>24174</v>
      </c>
      <c r="AE276" s="16">
        <v>4349</v>
      </c>
      <c r="AF276" s="16">
        <v>1903</v>
      </c>
      <c r="AG276" s="16">
        <v>430035</v>
      </c>
      <c r="AH276" s="16">
        <v>2167</v>
      </c>
      <c r="AI276" s="1">
        <v>23</v>
      </c>
      <c r="AJ276" s="1">
        <v>1</v>
      </c>
      <c r="AK276" s="16">
        <v>231112</v>
      </c>
      <c r="AL276" s="16">
        <v>231540</v>
      </c>
      <c r="AM276" s="16">
        <v>172365</v>
      </c>
      <c r="AN276" s="16">
        <v>262781</v>
      </c>
      <c r="AO276" s="16">
        <v>3859</v>
      </c>
      <c r="AP276" s="16">
        <v>23647</v>
      </c>
      <c r="AQ276" s="16">
        <v>23699</v>
      </c>
      <c r="AR276" s="16">
        <v>29241</v>
      </c>
      <c r="AS276" s="16">
        <v>30753</v>
      </c>
      <c r="AT276" s="16">
        <v>30928</v>
      </c>
      <c r="AU276" s="16">
        <v>34779</v>
      </c>
      <c r="AV276" s="16">
        <v>31400</v>
      </c>
      <c r="AW276" s="16">
        <v>27331</v>
      </c>
      <c r="AX276" s="16">
        <v>29439</v>
      </c>
      <c r="AY276" s="16">
        <v>32461</v>
      </c>
      <c r="AZ276" s="16">
        <v>38735</v>
      </c>
      <c r="BA276" s="16">
        <v>40151</v>
      </c>
      <c r="BB276" s="16">
        <v>32251</v>
      </c>
      <c r="BC276" s="16">
        <v>26451</v>
      </c>
      <c r="BD276" s="16">
        <v>19039</v>
      </c>
      <c r="BE276" s="16">
        <v>14809</v>
      </c>
      <c r="BF276" s="16">
        <v>21185</v>
      </c>
      <c r="BG276" s="16">
        <v>5396</v>
      </c>
      <c r="BH276" s="16">
        <v>446892</v>
      </c>
      <c r="BI276" s="21">
        <v>1</v>
      </c>
      <c r="BJ276" s="21">
        <v>1</v>
      </c>
      <c r="BK276" s="21">
        <v>1</v>
      </c>
      <c r="BL276" s="21">
        <v>1</v>
      </c>
      <c r="BM276" s="21">
        <v>0</v>
      </c>
      <c r="BN276" s="16">
        <v>10773</v>
      </c>
      <c r="BO276" s="16">
        <v>5463</v>
      </c>
      <c r="BP276" s="16">
        <v>35151</v>
      </c>
      <c r="BQ276" s="16">
        <v>18915</v>
      </c>
      <c r="BR276" s="16">
        <v>17956</v>
      </c>
      <c r="BS276" s="16">
        <v>33756</v>
      </c>
      <c r="BT276" s="16">
        <v>89821</v>
      </c>
      <c r="BU276" s="16">
        <v>27809</v>
      </c>
      <c r="BV276" s="16">
        <v>117177</v>
      </c>
      <c r="BW276" s="16">
        <v>57517</v>
      </c>
      <c r="BX276" s="16">
        <v>132294</v>
      </c>
      <c r="BY276" s="16">
        <v>5659</v>
      </c>
      <c r="BZ276" s="16">
        <v>7193</v>
      </c>
      <c r="CA276" s="16">
        <v>23810</v>
      </c>
      <c r="CB276" s="16">
        <v>1312</v>
      </c>
      <c r="CC276" s="1">
        <v>60</v>
      </c>
      <c r="CD276" s="16">
        <v>9693</v>
      </c>
      <c r="CE276" s="16">
        <v>20843</v>
      </c>
      <c r="CF276" s="16">
        <v>4128</v>
      </c>
      <c r="CG276" s="16">
        <v>39476</v>
      </c>
      <c r="CH276" s="1">
        <v>121</v>
      </c>
      <c r="CI276" s="1">
        <v>4</v>
      </c>
      <c r="CJ276" s="1">
        <v>188</v>
      </c>
      <c r="CK276" s="1">
        <v>13</v>
      </c>
      <c r="CL276" s="1">
        <v>53</v>
      </c>
      <c r="CM276" s="1">
        <v>14</v>
      </c>
      <c r="CN276" s="1">
        <v>204</v>
      </c>
      <c r="CO276" s="1">
        <v>513</v>
      </c>
      <c r="CP276" s="16">
        <v>387402</v>
      </c>
      <c r="CQ276" s="16">
        <v>96478</v>
      </c>
      <c r="CR276" s="16">
        <v>12731</v>
      </c>
      <c r="CS276" s="16">
        <v>4065</v>
      </c>
      <c r="CT276" s="16">
        <v>150484</v>
      </c>
      <c r="CU276" s="16">
        <v>97042</v>
      </c>
      <c r="CV276" s="1">
        <v>60</v>
      </c>
      <c r="CW276" s="1">
        <v>55</v>
      </c>
      <c r="CX276" s="16">
        <v>66913</v>
      </c>
      <c r="CY276" s="16">
        <v>1069</v>
      </c>
      <c r="CZ276" s="16">
        <v>2576</v>
      </c>
      <c r="DA276" s="16">
        <v>31179</v>
      </c>
      <c r="DB276" s="18">
        <v>4.2699999999999996</v>
      </c>
      <c r="DC276" s="1" t="s">
        <v>134</v>
      </c>
    </row>
    <row r="277" spans="1:107" ht="12.75" x14ac:dyDescent="0.2">
      <c r="A277" s="1" t="s">
        <v>713</v>
      </c>
      <c r="B277" s="1" t="s">
        <v>714</v>
      </c>
      <c r="C277" s="1" t="s">
        <v>713</v>
      </c>
      <c r="D277" s="1" t="s">
        <v>719</v>
      </c>
      <c r="E277" s="1" t="s">
        <v>720</v>
      </c>
      <c r="F277" s="1" t="s">
        <v>719</v>
      </c>
      <c r="G277" s="1">
        <v>6</v>
      </c>
      <c r="H277" s="1">
        <v>46</v>
      </c>
      <c r="I277" s="1">
        <v>16</v>
      </c>
      <c r="J277" s="16">
        <v>512485</v>
      </c>
      <c r="K277" s="17">
        <v>0.70799999999999996</v>
      </c>
      <c r="L277" s="16">
        <v>130579</v>
      </c>
      <c r="M277" s="1">
        <v>418.62</v>
      </c>
      <c r="N277" s="16">
        <v>1224</v>
      </c>
      <c r="O277" s="17">
        <v>0.82799999999999996</v>
      </c>
      <c r="P277" s="16">
        <v>31161</v>
      </c>
      <c r="Q277" s="16">
        <f t="shared" si="2"/>
        <v>60803730.840902664</v>
      </c>
      <c r="R277" s="19">
        <v>0.59</v>
      </c>
      <c r="S277" s="16" t="s">
        <v>2468</v>
      </c>
      <c r="T277" s="19">
        <v>0.92200000000000004</v>
      </c>
      <c r="U277" s="18" t="e">
        <f t="shared" si="3"/>
        <v>#VALUE!</v>
      </c>
      <c r="V277" s="16" t="str">
        <f>IF(N277&gt;'Clustering (Gov City)'!$C$4,'Clustering (Gov City)'!$B$3,IF(N277&gt;'Clustering (Gov City)'!$H$4,'Clustering (Gov City)'!$G$3,IF(N277&gt;'Clustering (Gov City)'!$M$4,'Clustering (Gov City)'!$L$3,'Clustering (Gov City)'!$Q$3)))</f>
        <v>HIGH</v>
      </c>
      <c r="W277" s="16" t="str">
        <f>IF(Q277&gt;'Clustering (Gov City)'!$C$24,'Clustering (Gov City)'!$B$23,IF(Q277&gt;'Clustering (Gov City)'!$H$24,'Clustering (Gov City)'!$G$23,IF(Q277&gt;'Clustering (Gov City)'!$M$24,'Clustering (Gov City)'!$L$23,'Clustering (Gov City)'!$Q$23)))</f>
        <v>HIGH</v>
      </c>
      <c r="X277" s="20">
        <v>0.86819999999999997</v>
      </c>
      <c r="Y277" s="16" t="s">
        <v>172</v>
      </c>
      <c r="Z277" s="16">
        <v>1094</v>
      </c>
      <c r="AA277" s="16">
        <v>1565</v>
      </c>
      <c r="AB277" s="16">
        <v>486354</v>
      </c>
      <c r="AC277" s="16">
        <v>393034</v>
      </c>
      <c r="AD277" s="16">
        <v>54006</v>
      </c>
      <c r="AE277" s="16">
        <v>18269</v>
      </c>
      <c r="AF277" s="16">
        <v>11226</v>
      </c>
      <c r="AG277" s="16">
        <v>425240</v>
      </c>
      <c r="AH277" s="16">
        <v>3690</v>
      </c>
      <c r="AI277" s="1">
        <v>37</v>
      </c>
      <c r="AJ277" s="1">
        <v>17</v>
      </c>
      <c r="AK277" s="16">
        <v>255508</v>
      </c>
      <c r="AL277" s="16">
        <v>256977</v>
      </c>
      <c r="AM277" s="16">
        <v>222431</v>
      </c>
      <c r="AN277" s="16">
        <v>260960</v>
      </c>
      <c r="AO277" s="16">
        <v>5638</v>
      </c>
      <c r="AP277" s="16">
        <v>23456</v>
      </c>
      <c r="AQ277" s="16">
        <v>28575</v>
      </c>
      <c r="AR277" s="16">
        <v>37147</v>
      </c>
      <c r="AS277" s="16">
        <v>41114</v>
      </c>
      <c r="AT277" s="16">
        <v>41727</v>
      </c>
      <c r="AU277" s="16">
        <v>44106</v>
      </c>
      <c r="AV277" s="16">
        <v>36794</v>
      </c>
      <c r="AW277" s="16">
        <v>29660</v>
      </c>
      <c r="AX277" s="16">
        <v>33876</v>
      </c>
      <c r="AY277" s="16">
        <v>40292</v>
      </c>
      <c r="AZ277" s="16">
        <v>46984</v>
      </c>
      <c r="BA277" s="16">
        <v>41980</v>
      </c>
      <c r="BB277" s="16">
        <v>29502</v>
      </c>
      <c r="BC277" s="16">
        <v>20926</v>
      </c>
      <c r="BD277" s="16">
        <v>14443</v>
      </c>
      <c r="BE277" s="16">
        <v>10852</v>
      </c>
      <c r="BF277" s="16">
        <v>14507</v>
      </c>
      <c r="BG277" s="16">
        <v>6614</v>
      </c>
      <c r="BH277" s="16">
        <v>493386</v>
      </c>
      <c r="BI277" s="21">
        <v>1</v>
      </c>
      <c r="BJ277" s="21">
        <v>1</v>
      </c>
      <c r="BK277" s="21">
        <v>1</v>
      </c>
      <c r="BL277" s="21">
        <v>1</v>
      </c>
      <c r="BM277" s="21">
        <v>0</v>
      </c>
      <c r="BN277" s="16">
        <v>13123</v>
      </c>
      <c r="BO277" s="16">
        <v>6591</v>
      </c>
      <c r="BP277" s="16">
        <v>45183</v>
      </c>
      <c r="BQ277" s="16">
        <v>25317</v>
      </c>
      <c r="BR277" s="16">
        <v>24181</v>
      </c>
      <c r="BS277" s="16">
        <v>44690</v>
      </c>
      <c r="BT277" s="16">
        <v>88181</v>
      </c>
      <c r="BU277" s="16">
        <v>54995</v>
      </c>
      <c r="BV277" s="16">
        <v>76533</v>
      </c>
      <c r="BW277" s="16">
        <v>54575</v>
      </c>
      <c r="BX277" s="16">
        <v>171319</v>
      </c>
      <c r="BY277" s="16">
        <v>10355</v>
      </c>
      <c r="BZ277" s="16">
        <v>13251</v>
      </c>
      <c r="CA277" s="16">
        <v>39855</v>
      </c>
      <c r="CB277" s="16">
        <v>3184</v>
      </c>
      <c r="CC277" s="1">
        <v>237</v>
      </c>
      <c r="CD277" s="16">
        <v>50409</v>
      </c>
      <c r="CE277" s="16">
        <v>107493</v>
      </c>
      <c r="CF277" s="16">
        <v>18562</v>
      </c>
      <c r="CG277" s="16">
        <v>196418</v>
      </c>
      <c r="CH277" s="16">
        <v>2472</v>
      </c>
      <c r="CI277" s="1">
        <v>137</v>
      </c>
      <c r="CJ277" s="16">
        <v>3933</v>
      </c>
      <c r="CK277" s="1">
        <v>173</v>
      </c>
      <c r="CL277" s="1">
        <v>828</v>
      </c>
      <c r="CM277" s="1">
        <v>104</v>
      </c>
      <c r="CN277" s="16">
        <v>4136</v>
      </c>
      <c r="CO277" s="1">
        <v>695</v>
      </c>
      <c r="CP277" s="16">
        <v>127125</v>
      </c>
      <c r="CQ277" s="16">
        <v>92599</v>
      </c>
      <c r="CR277" s="16">
        <v>16237</v>
      </c>
      <c r="CS277" s="16">
        <v>2454</v>
      </c>
      <c r="CT277" s="16">
        <v>196001</v>
      </c>
      <c r="CU277" s="16">
        <v>31998</v>
      </c>
      <c r="CV277" s="1">
        <v>612</v>
      </c>
      <c r="CW277" s="1">
        <v>196</v>
      </c>
      <c r="CX277" s="16">
        <v>113506</v>
      </c>
      <c r="CY277" s="16">
        <v>1447</v>
      </c>
      <c r="CZ277" s="16">
        <v>3916</v>
      </c>
      <c r="DA277" s="16">
        <v>53519</v>
      </c>
      <c r="DB277" s="18">
        <v>2.02</v>
      </c>
      <c r="DC277" s="1" t="s">
        <v>134</v>
      </c>
    </row>
    <row r="278" spans="1:107" ht="12.75" x14ac:dyDescent="0.2">
      <c r="A278" s="1" t="s">
        <v>713</v>
      </c>
      <c r="B278" s="1" t="s">
        <v>714</v>
      </c>
      <c r="C278" s="1" t="s">
        <v>713</v>
      </c>
      <c r="D278" s="1" t="s">
        <v>721</v>
      </c>
      <c r="E278" s="1" t="s">
        <v>722</v>
      </c>
      <c r="F278" s="1" t="s">
        <v>721</v>
      </c>
      <c r="G278" s="1">
        <v>7</v>
      </c>
      <c r="H278" s="1">
        <v>64</v>
      </c>
      <c r="I278" s="1">
        <v>6</v>
      </c>
      <c r="J278" s="16">
        <v>501317</v>
      </c>
      <c r="K278" s="17">
        <v>0.70399999999999996</v>
      </c>
      <c r="L278" s="16">
        <v>114322</v>
      </c>
      <c r="M278" s="1">
        <v>368</v>
      </c>
      <c r="N278" s="16">
        <v>1362</v>
      </c>
      <c r="O278" s="17">
        <v>0.84199999999999997</v>
      </c>
      <c r="P278" s="16">
        <v>16129.999999999998</v>
      </c>
      <c r="Q278" s="16">
        <f t="shared" si="2"/>
        <v>32175250.390471499</v>
      </c>
      <c r="R278" s="19">
        <v>0.53400000000000003</v>
      </c>
      <c r="S278" s="16" t="s">
        <v>2468</v>
      </c>
      <c r="T278" s="19">
        <v>0.82199999999999995</v>
      </c>
      <c r="U278" s="18" t="e">
        <f t="shared" si="3"/>
        <v>#VALUE!</v>
      </c>
      <c r="V278" s="16" t="str">
        <f>IF(N278&gt;'Clustering (Gov City)'!$C$4,'Clustering (Gov City)'!$B$3,IF(N278&gt;'Clustering (Gov City)'!$H$4,'Clustering (Gov City)'!$G$3,IF(N278&gt;'Clustering (Gov City)'!$M$4,'Clustering (Gov City)'!$L$3,'Clustering (Gov City)'!$Q$3)))</f>
        <v>HIGH</v>
      </c>
      <c r="W278" s="16" t="str">
        <f>IF(Q278&gt;'Clustering (Gov City)'!$C$24,'Clustering (Gov City)'!$B$23,IF(Q278&gt;'Clustering (Gov City)'!$H$24,'Clustering (Gov City)'!$G$23,IF(Q278&gt;'Clustering (Gov City)'!$M$24,'Clustering (Gov City)'!$L$23,'Clustering (Gov City)'!$Q$23)))</f>
        <v>LOW</v>
      </c>
      <c r="X278" s="20">
        <v>0.84440000000000004</v>
      </c>
      <c r="Y278" s="16" t="s">
        <v>172</v>
      </c>
      <c r="Z278" s="16">
        <v>1216</v>
      </c>
      <c r="AA278" s="16">
        <v>1738</v>
      </c>
      <c r="AB278" s="16">
        <v>449071</v>
      </c>
      <c r="AC278" s="16">
        <v>393141</v>
      </c>
      <c r="AD278" s="16">
        <v>10466</v>
      </c>
      <c r="AE278" s="16">
        <v>2333</v>
      </c>
      <c r="AF278" s="16">
        <v>1139</v>
      </c>
      <c r="AG278" s="16">
        <v>486164</v>
      </c>
      <c r="AH278" s="16">
        <v>1155</v>
      </c>
      <c r="AI278" s="1">
        <v>46</v>
      </c>
      <c r="AJ278" s="1">
        <v>14</v>
      </c>
      <c r="AK278" s="16">
        <v>250848</v>
      </c>
      <c r="AL278" s="16">
        <v>250469</v>
      </c>
      <c r="AM278" s="16">
        <v>207401</v>
      </c>
      <c r="AN278" s="16">
        <v>267539</v>
      </c>
      <c r="AO278" s="16">
        <v>4106</v>
      </c>
      <c r="AP278" s="16">
        <v>22271</v>
      </c>
      <c r="AQ278" s="16">
        <v>26859</v>
      </c>
      <c r="AR278" s="16">
        <v>33389</v>
      </c>
      <c r="AS278" s="16">
        <v>36694</v>
      </c>
      <c r="AT278" s="16">
        <v>39624</v>
      </c>
      <c r="AU278" s="16">
        <v>40317</v>
      </c>
      <c r="AV278" s="16">
        <v>36039</v>
      </c>
      <c r="AW278" s="16">
        <v>29827</v>
      </c>
      <c r="AX278" s="16">
        <v>33578</v>
      </c>
      <c r="AY278" s="16">
        <v>38738</v>
      </c>
      <c r="AZ278" s="16">
        <v>44609</v>
      </c>
      <c r="BA278" s="16">
        <v>38389</v>
      </c>
      <c r="BB278" s="16">
        <v>28961</v>
      </c>
      <c r="BC278" s="16">
        <v>23317</v>
      </c>
      <c r="BD278" s="16">
        <v>17364</v>
      </c>
      <c r="BE278" s="16">
        <v>13463</v>
      </c>
      <c r="BF278" s="16">
        <v>20149</v>
      </c>
      <c r="BG278" s="16">
        <v>6164</v>
      </c>
      <c r="BH278" s="16">
        <v>483368</v>
      </c>
      <c r="BI278" s="21">
        <v>1</v>
      </c>
      <c r="BJ278" s="21">
        <v>1</v>
      </c>
      <c r="BK278" s="21">
        <v>1</v>
      </c>
      <c r="BL278" s="21">
        <v>1</v>
      </c>
      <c r="BM278" s="21">
        <v>0</v>
      </c>
      <c r="BN278" s="16">
        <v>12158</v>
      </c>
      <c r="BO278" s="16">
        <v>6217</v>
      </c>
      <c r="BP278" s="16">
        <v>40700</v>
      </c>
      <c r="BQ278" s="16">
        <v>22446</v>
      </c>
      <c r="BR278" s="16">
        <v>22695</v>
      </c>
      <c r="BS278" s="16">
        <v>41114</v>
      </c>
      <c r="BT278" s="16">
        <v>103240</v>
      </c>
      <c r="BU278" s="16">
        <v>44113</v>
      </c>
      <c r="BV278" s="16">
        <v>96401</v>
      </c>
      <c r="BW278" s="16">
        <v>65266</v>
      </c>
      <c r="BX278" s="16">
        <v>142674</v>
      </c>
      <c r="BY278" s="16">
        <v>9768</v>
      </c>
      <c r="BZ278" s="16">
        <v>6824</v>
      </c>
      <c r="CA278" s="16">
        <v>30925</v>
      </c>
      <c r="CB278" s="16">
        <v>1978</v>
      </c>
      <c r="CC278" s="1">
        <v>128</v>
      </c>
      <c r="CD278" s="16">
        <v>12204</v>
      </c>
      <c r="CE278" s="16">
        <v>26926</v>
      </c>
      <c r="CF278" s="16">
        <v>5458</v>
      </c>
      <c r="CG278" s="16">
        <v>58120</v>
      </c>
      <c r="CH278" s="1">
        <v>165</v>
      </c>
      <c r="CI278" s="1">
        <v>56</v>
      </c>
      <c r="CJ278" s="1">
        <v>192</v>
      </c>
      <c r="CK278" s="1">
        <v>143</v>
      </c>
      <c r="CL278" s="1">
        <v>59</v>
      </c>
      <c r="CM278" s="1">
        <v>41</v>
      </c>
      <c r="CN278" s="1">
        <v>188</v>
      </c>
      <c r="CO278" s="1">
        <v>476</v>
      </c>
      <c r="CP278" s="16">
        <v>397289</v>
      </c>
      <c r="CQ278" s="16">
        <v>99783</v>
      </c>
      <c r="CR278" s="16">
        <v>13183</v>
      </c>
      <c r="CS278" s="16">
        <v>4976</v>
      </c>
      <c r="CT278" s="16">
        <v>198059</v>
      </c>
      <c r="CU278" s="16">
        <v>47249</v>
      </c>
      <c r="CV278" s="1">
        <v>119</v>
      </c>
      <c r="CW278" s="1">
        <v>157</v>
      </c>
      <c r="CX278" s="16">
        <v>89092</v>
      </c>
      <c r="CY278" s="16">
        <v>1506</v>
      </c>
      <c r="CZ278" s="16">
        <v>2918</v>
      </c>
      <c r="DA278" s="16">
        <v>44275</v>
      </c>
      <c r="DB278" s="18">
        <v>4.08</v>
      </c>
      <c r="DC278" s="1" t="s">
        <v>134</v>
      </c>
    </row>
    <row r="279" spans="1:107" ht="12.75" x14ac:dyDescent="0.2">
      <c r="A279" s="1" t="s">
        <v>713</v>
      </c>
      <c r="B279" s="1" t="s">
        <v>714</v>
      </c>
      <c r="C279" s="1" t="s">
        <v>713</v>
      </c>
      <c r="D279" s="1" t="s">
        <v>723</v>
      </c>
      <c r="E279" s="1" t="s">
        <v>724</v>
      </c>
      <c r="F279" s="1" t="s">
        <v>723</v>
      </c>
      <c r="G279" s="1">
        <v>4</v>
      </c>
      <c r="H279" s="1">
        <v>53</v>
      </c>
      <c r="I279" s="1">
        <v>6</v>
      </c>
      <c r="J279" s="16">
        <v>216538</v>
      </c>
      <c r="K279" s="17">
        <v>0.374</v>
      </c>
      <c r="L279" s="16">
        <v>56633</v>
      </c>
      <c r="M279" s="1">
        <v>315</v>
      </c>
      <c r="N279" s="1">
        <v>687</v>
      </c>
      <c r="O279" s="17">
        <v>0.69599999999999995</v>
      </c>
      <c r="P279" s="16">
        <v>5115</v>
      </c>
      <c r="Q279" s="16">
        <f t="shared" si="2"/>
        <v>23621719.975246839</v>
      </c>
      <c r="R279" s="19">
        <v>0.64600000000000002</v>
      </c>
      <c r="S279" s="16" t="s">
        <v>2468</v>
      </c>
      <c r="T279" s="19">
        <v>0.67400000000000004</v>
      </c>
      <c r="U279" s="18" t="e">
        <f t="shared" si="3"/>
        <v>#VALUE!</v>
      </c>
      <c r="V279" s="1" t="str">
        <f>IF(N279&gt;'Clustering (Gov City)'!$C$4,'Clustering (Gov City)'!$B$3,IF(N279&gt;'Clustering (Gov City)'!$H$4,'Clustering (Gov City)'!$G$3,IF(N279&gt;'Clustering (Gov City)'!$M$4,'Clustering (Gov City)'!$L$3,'Clustering (Gov City)'!$Q$3)))</f>
        <v>LOW</v>
      </c>
      <c r="W279" s="1" t="str">
        <f>IF(Q279&gt;'Clustering (Gov City)'!$C$24,'Clustering (Gov City)'!$B$23,IF(Q279&gt;'Clustering (Gov City)'!$H$24,'Clustering (Gov City)'!$G$23,IF(Q279&gt;'Clustering (Gov City)'!$M$24,'Clustering (Gov City)'!$L$23,'Clustering (Gov City)'!$Q$23)))</f>
        <v>LOW</v>
      </c>
      <c r="X279" s="20">
        <v>0.60560000000000003</v>
      </c>
      <c r="Y279" s="1" t="s">
        <v>151</v>
      </c>
      <c r="Z279" s="1">
        <v>517</v>
      </c>
      <c r="AA279" s="1">
        <v>797</v>
      </c>
      <c r="AB279" s="16">
        <v>186208</v>
      </c>
      <c r="AC279" s="16">
        <v>164388</v>
      </c>
      <c r="AD279" s="16">
        <v>8845</v>
      </c>
      <c r="AE279" s="1">
        <v>568</v>
      </c>
      <c r="AF279" s="1">
        <v>212</v>
      </c>
      <c r="AG279" s="16">
        <v>206319</v>
      </c>
      <c r="AH279" s="1">
        <v>578</v>
      </c>
      <c r="AI279" s="1">
        <v>13</v>
      </c>
      <c r="AJ279" s="1">
        <v>3</v>
      </c>
      <c r="AK279" s="16">
        <v>108309</v>
      </c>
      <c r="AL279" s="16">
        <v>108229</v>
      </c>
      <c r="AM279" s="16">
        <v>94055</v>
      </c>
      <c r="AN279" s="16">
        <v>113736</v>
      </c>
      <c r="AO279" s="16">
        <v>1987</v>
      </c>
      <c r="AP279" s="16">
        <v>6760</v>
      </c>
      <c r="AQ279" s="16">
        <v>13479</v>
      </c>
      <c r="AR279" s="16">
        <v>16687</v>
      </c>
      <c r="AS279" s="16">
        <v>17026</v>
      </c>
      <c r="AT279" s="16">
        <v>16586</v>
      </c>
      <c r="AU279" s="16">
        <v>17044</v>
      </c>
      <c r="AV279" s="16">
        <v>15596</v>
      </c>
      <c r="AW279" s="16">
        <v>13837</v>
      </c>
      <c r="AX279" s="16">
        <v>15671</v>
      </c>
      <c r="AY279" s="16">
        <v>16345</v>
      </c>
      <c r="AZ279" s="16">
        <v>16344</v>
      </c>
      <c r="BA279" s="16">
        <v>14271</v>
      </c>
      <c r="BB279" s="16">
        <v>12216</v>
      </c>
      <c r="BC279" s="16">
        <v>9974</v>
      </c>
      <c r="BD279" s="16">
        <v>7404</v>
      </c>
      <c r="BE279" s="16">
        <v>6049</v>
      </c>
      <c r="BF279" s="16">
        <v>8009</v>
      </c>
      <c r="BG279" s="16">
        <v>3137</v>
      </c>
      <c r="BH279" s="16">
        <v>207404</v>
      </c>
      <c r="BI279" s="21">
        <v>1</v>
      </c>
      <c r="BJ279" s="21">
        <v>2</v>
      </c>
      <c r="BK279" s="21">
        <v>1</v>
      </c>
      <c r="BL279" s="21">
        <v>1</v>
      </c>
      <c r="BM279" s="21">
        <v>0</v>
      </c>
      <c r="BN279" s="16">
        <v>6071</v>
      </c>
      <c r="BO279" s="16">
        <v>3059</v>
      </c>
      <c r="BP279" s="16">
        <v>20030</v>
      </c>
      <c r="BQ279" s="16">
        <v>10311</v>
      </c>
      <c r="BR279" s="16">
        <v>9638</v>
      </c>
      <c r="BS279" s="16">
        <v>17505</v>
      </c>
      <c r="BT279" s="16">
        <v>62532</v>
      </c>
      <c r="BU279" s="16">
        <v>19306</v>
      </c>
      <c r="BV279" s="16">
        <v>43832</v>
      </c>
      <c r="BW279" s="16">
        <v>25224</v>
      </c>
      <c r="BX279" s="16">
        <v>48400</v>
      </c>
      <c r="BY279" s="16">
        <v>4640</v>
      </c>
      <c r="BZ279" s="16">
        <v>2548</v>
      </c>
      <c r="CA279" s="16">
        <v>9477</v>
      </c>
      <c r="CB279" s="1">
        <v>553</v>
      </c>
      <c r="CC279" s="1">
        <v>26</v>
      </c>
      <c r="CD279" s="16">
        <v>4133</v>
      </c>
      <c r="CE279" s="16">
        <v>9067</v>
      </c>
      <c r="CF279" s="16">
        <v>1575</v>
      </c>
      <c r="CG279" s="16">
        <v>18627</v>
      </c>
      <c r="CH279" s="1">
        <v>213</v>
      </c>
      <c r="CI279" s="1">
        <v>7</v>
      </c>
      <c r="CJ279" s="1">
        <v>77</v>
      </c>
      <c r="CK279" s="1">
        <v>16</v>
      </c>
      <c r="CL279" s="1">
        <v>33</v>
      </c>
      <c r="CM279" s="1">
        <v>10</v>
      </c>
      <c r="CN279" s="1">
        <v>90</v>
      </c>
      <c r="CO279" s="1">
        <v>389</v>
      </c>
      <c r="CP279" s="16">
        <v>182301</v>
      </c>
      <c r="CQ279" s="16">
        <v>60674</v>
      </c>
      <c r="CR279" s="16">
        <v>6487</v>
      </c>
      <c r="CS279" s="16">
        <v>1432</v>
      </c>
      <c r="CT279" s="16">
        <v>68871</v>
      </c>
      <c r="CU279" s="16">
        <v>32337</v>
      </c>
      <c r="CV279" s="16">
        <v>1533</v>
      </c>
      <c r="CW279" s="1">
        <v>54</v>
      </c>
      <c r="CX279" s="16">
        <v>27614</v>
      </c>
      <c r="CY279" s="1">
        <v>524</v>
      </c>
      <c r="CZ279" s="16">
        <v>1247</v>
      </c>
      <c r="DA279" s="16">
        <v>15765</v>
      </c>
      <c r="DB279" s="18">
        <v>4.87</v>
      </c>
      <c r="DC279" s="1" t="s">
        <v>134</v>
      </c>
    </row>
    <row r="280" spans="1:107" ht="12.75" x14ac:dyDescent="0.2">
      <c r="A280" s="1" t="s">
        <v>713</v>
      </c>
      <c r="B280" s="1" t="s">
        <v>714</v>
      </c>
      <c r="C280" s="1" t="s">
        <v>713</v>
      </c>
      <c r="D280" s="1" t="s">
        <v>725</v>
      </c>
      <c r="E280" s="1" t="s">
        <v>726</v>
      </c>
      <c r="F280" s="1" t="s">
        <v>725</v>
      </c>
      <c r="G280" s="1">
        <v>4</v>
      </c>
      <c r="H280" s="1">
        <v>68</v>
      </c>
      <c r="I280" s="1">
        <v>4</v>
      </c>
      <c r="J280" s="16">
        <v>254738</v>
      </c>
      <c r="K280" s="17">
        <v>0.45400000000000001</v>
      </c>
      <c r="L280" s="16">
        <v>74274</v>
      </c>
      <c r="M280" s="1">
        <v>490.71</v>
      </c>
      <c r="N280" s="1">
        <v>519</v>
      </c>
      <c r="O280" s="17">
        <v>0.66</v>
      </c>
      <c r="P280" s="16">
        <v>3918</v>
      </c>
      <c r="Q280" s="16">
        <f t="shared" si="2"/>
        <v>15380508.600993963</v>
      </c>
      <c r="R280" s="19">
        <v>0.47199999999999998</v>
      </c>
      <c r="S280" s="16" t="s">
        <v>2468</v>
      </c>
      <c r="T280" s="19">
        <v>0.66</v>
      </c>
      <c r="U280" s="18" t="e">
        <f t="shared" si="3"/>
        <v>#VALUE!</v>
      </c>
      <c r="V280" s="1" t="str">
        <f>IF(N280&gt;'Clustering (Gov City)'!$C$4,'Clustering (Gov City)'!$B$3,IF(N280&gt;'Clustering (Gov City)'!$H$4,'Clustering (Gov City)'!$G$3,IF(N280&gt;'Clustering (Gov City)'!$M$4,'Clustering (Gov City)'!$L$3,'Clustering (Gov City)'!$Q$3)))</f>
        <v>LOW</v>
      </c>
      <c r="W280" s="1" t="str">
        <f>IF(Q280&gt;'Clustering (Gov City)'!$C$24,'Clustering (Gov City)'!$B$23,IF(Q280&gt;'Clustering (Gov City)'!$H$24,'Clustering (Gov City)'!$G$23,IF(Q280&gt;'Clustering (Gov City)'!$M$24,'Clustering (Gov City)'!$L$23,'Clustering (Gov City)'!$Q$23)))</f>
        <v>SUPER LOW</v>
      </c>
      <c r="X280" s="20">
        <v>0.60850000000000004</v>
      </c>
      <c r="Y280" s="1" t="s">
        <v>151</v>
      </c>
      <c r="Z280" s="1">
        <v>576</v>
      </c>
      <c r="AA280" s="1">
        <v>967</v>
      </c>
      <c r="AB280" s="16">
        <v>230424</v>
      </c>
      <c r="AC280" s="16">
        <v>193377</v>
      </c>
      <c r="AD280" s="16">
        <v>2481</v>
      </c>
      <c r="AE280" s="1">
        <v>287</v>
      </c>
      <c r="AF280" s="1">
        <v>74</v>
      </c>
      <c r="AG280" s="16">
        <v>251619</v>
      </c>
      <c r="AH280" s="1">
        <v>270</v>
      </c>
      <c r="AI280" s="1">
        <v>7</v>
      </c>
      <c r="AJ280" s="1">
        <v>0</v>
      </c>
      <c r="AK280" s="16">
        <v>129040</v>
      </c>
      <c r="AL280" s="16">
        <v>125698</v>
      </c>
      <c r="AM280" s="16">
        <v>108345</v>
      </c>
      <c r="AN280" s="16">
        <v>133298</v>
      </c>
      <c r="AO280" s="16">
        <v>2166</v>
      </c>
      <c r="AP280" s="16">
        <v>10929</v>
      </c>
      <c r="AQ280" s="16">
        <v>14108</v>
      </c>
      <c r="AR280" s="16">
        <v>20053</v>
      </c>
      <c r="AS280" s="16">
        <v>21274</v>
      </c>
      <c r="AT280" s="16">
        <v>21340</v>
      </c>
      <c r="AU280" s="16">
        <v>21059</v>
      </c>
      <c r="AV280" s="16">
        <v>18359</v>
      </c>
      <c r="AW280" s="16">
        <v>16957</v>
      </c>
      <c r="AX280" s="16">
        <v>18823</v>
      </c>
      <c r="AY280" s="16">
        <v>19668</v>
      </c>
      <c r="AZ280" s="16">
        <v>19940</v>
      </c>
      <c r="BA280" s="16">
        <v>15526</v>
      </c>
      <c r="BB280" s="16">
        <v>12838</v>
      </c>
      <c r="BC280" s="16">
        <v>11638</v>
      </c>
      <c r="BD280" s="16">
        <v>7983</v>
      </c>
      <c r="BE280" s="16">
        <v>6363</v>
      </c>
      <c r="BF280" s="16">
        <v>8809</v>
      </c>
      <c r="BG280" s="16">
        <v>3283</v>
      </c>
      <c r="BH280" s="16">
        <v>245727</v>
      </c>
      <c r="BI280" s="21">
        <v>1</v>
      </c>
      <c r="BJ280" s="21">
        <v>1</v>
      </c>
      <c r="BK280" s="21">
        <v>1</v>
      </c>
      <c r="BL280" s="21">
        <v>1</v>
      </c>
      <c r="BM280" s="21">
        <v>0</v>
      </c>
      <c r="BN280" s="16">
        <v>6696</v>
      </c>
      <c r="BO280" s="16">
        <v>3639</v>
      </c>
      <c r="BP280" s="16">
        <v>24688</v>
      </c>
      <c r="BQ280" s="16">
        <v>12688</v>
      </c>
      <c r="BR280" s="16">
        <v>12284</v>
      </c>
      <c r="BS280" s="16">
        <v>21619</v>
      </c>
      <c r="BT280" s="16">
        <v>52745</v>
      </c>
      <c r="BU280" s="16">
        <v>26533</v>
      </c>
      <c r="BV280" s="16">
        <v>79810</v>
      </c>
      <c r="BW280" s="16">
        <v>34246</v>
      </c>
      <c r="BX280" s="16">
        <v>45550</v>
      </c>
      <c r="BY280" s="16">
        <v>4049</v>
      </c>
      <c r="BZ280" s="16">
        <v>2637</v>
      </c>
      <c r="CA280" s="16">
        <v>8507</v>
      </c>
      <c r="CB280" s="1">
        <v>615</v>
      </c>
      <c r="CC280" s="1">
        <v>46</v>
      </c>
      <c r="CD280" s="16">
        <v>3946</v>
      </c>
      <c r="CE280" s="16">
        <v>8884</v>
      </c>
      <c r="CF280" s="16">
        <v>1625</v>
      </c>
      <c r="CG280" s="16">
        <v>16599</v>
      </c>
      <c r="CH280" s="1">
        <v>37</v>
      </c>
      <c r="CI280" s="1">
        <v>6</v>
      </c>
      <c r="CJ280" s="1">
        <v>79</v>
      </c>
      <c r="CK280" s="1">
        <v>26</v>
      </c>
      <c r="CL280" s="1">
        <v>34</v>
      </c>
      <c r="CM280" s="1">
        <v>46</v>
      </c>
      <c r="CN280" s="1">
        <v>68</v>
      </c>
      <c r="CO280" s="1">
        <v>297</v>
      </c>
      <c r="CP280" s="16">
        <v>223091</v>
      </c>
      <c r="CQ280" s="16">
        <v>54934</v>
      </c>
      <c r="CR280" s="16">
        <v>7199</v>
      </c>
      <c r="CS280" s="16">
        <v>1307</v>
      </c>
      <c r="CT280" s="16">
        <v>52890</v>
      </c>
      <c r="CU280" s="16">
        <v>75426</v>
      </c>
      <c r="CV280" s="1">
        <v>57</v>
      </c>
      <c r="CW280" s="1">
        <v>30</v>
      </c>
      <c r="CX280" s="16">
        <v>43372</v>
      </c>
      <c r="CY280" s="1">
        <v>652</v>
      </c>
      <c r="CZ280" s="16">
        <v>1249</v>
      </c>
      <c r="DA280" s="16">
        <v>17622</v>
      </c>
      <c r="DB280" s="18">
        <v>4.1900000000000004</v>
      </c>
      <c r="DC280" s="1" t="s">
        <v>134</v>
      </c>
    </row>
    <row r="281" spans="1:107" ht="12.75" x14ac:dyDescent="0.2">
      <c r="A281" s="1" t="s">
        <v>713</v>
      </c>
      <c r="B281" s="1" t="s">
        <v>714</v>
      </c>
      <c r="C281" s="1" t="s">
        <v>713</v>
      </c>
      <c r="D281" s="1" t="s">
        <v>727</v>
      </c>
      <c r="E281" s="1" t="s">
        <v>728</v>
      </c>
      <c r="F281" s="1" t="s">
        <v>727</v>
      </c>
      <c r="G281" s="1">
        <v>8</v>
      </c>
      <c r="H281" s="1">
        <v>75</v>
      </c>
      <c r="I281" s="1">
        <v>3</v>
      </c>
      <c r="J281" s="16">
        <v>521954</v>
      </c>
      <c r="K281" s="17">
        <v>0.71399999999999997</v>
      </c>
      <c r="L281" s="16">
        <v>154752</v>
      </c>
      <c r="M281" s="1">
        <v>839.54</v>
      </c>
      <c r="N281" s="1">
        <v>622</v>
      </c>
      <c r="O281" s="17">
        <v>0.68400000000000005</v>
      </c>
      <c r="P281" s="16">
        <v>9525</v>
      </c>
      <c r="Q281" s="16">
        <f t="shared" si="2"/>
        <v>18248734.562815879</v>
      </c>
      <c r="R281" s="19">
        <v>0.57999999999999996</v>
      </c>
      <c r="S281" s="16" t="s">
        <v>2468</v>
      </c>
      <c r="T281" s="19">
        <v>0.496</v>
      </c>
      <c r="U281" s="18" t="e">
        <f t="shared" si="3"/>
        <v>#VALUE!</v>
      </c>
      <c r="V281" s="16" t="str">
        <f>IF(N281&gt;'Clustering (Gov City)'!$C$4,'Clustering (Gov City)'!$B$3,IF(N281&gt;'Clustering (Gov City)'!$H$4,'Clustering (Gov City)'!$G$3,IF(N281&gt;'Clustering (Gov City)'!$M$4,'Clustering (Gov City)'!$L$3,'Clustering (Gov City)'!$Q$3)))</f>
        <v>LOW</v>
      </c>
      <c r="W281" s="16" t="str">
        <f>IF(Q281&gt;'Clustering (Gov City)'!$C$24,'Clustering (Gov City)'!$B$23,IF(Q281&gt;'Clustering (Gov City)'!$H$24,'Clustering (Gov City)'!$G$23,IF(Q281&gt;'Clustering (Gov City)'!$M$24,'Clustering (Gov City)'!$L$23,'Clustering (Gov City)'!$Q$23)))</f>
        <v>SUPER LOW</v>
      </c>
      <c r="X281" s="20">
        <v>0.6069</v>
      </c>
      <c r="Y281" s="16" t="s">
        <v>151</v>
      </c>
      <c r="Z281" s="16">
        <v>2344</v>
      </c>
      <c r="AA281" s="1">
        <v>689</v>
      </c>
      <c r="AB281" s="16">
        <v>448851</v>
      </c>
      <c r="AC281" s="16">
        <v>383561</v>
      </c>
      <c r="AD281" s="16">
        <v>20532</v>
      </c>
      <c r="AE281" s="1">
        <v>656</v>
      </c>
      <c r="AF281" s="1">
        <v>283</v>
      </c>
      <c r="AG281" s="16">
        <v>500014</v>
      </c>
      <c r="AH281" s="1">
        <v>469</v>
      </c>
      <c r="AI281" s="1">
        <v>0</v>
      </c>
      <c r="AJ281" s="1">
        <v>0</v>
      </c>
      <c r="AK281" s="16">
        <v>264352</v>
      </c>
      <c r="AL281" s="16">
        <v>257602</v>
      </c>
      <c r="AM281" s="16">
        <v>235692</v>
      </c>
      <c r="AN281" s="16">
        <v>263702</v>
      </c>
      <c r="AO281" s="16">
        <v>3679</v>
      </c>
      <c r="AP281" s="16">
        <v>18881</v>
      </c>
      <c r="AQ281" s="16">
        <v>33710</v>
      </c>
      <c r="AR281" s="16">
        <v>46100</v>
      </c>
      <c r="AS281" s="16">
        <v>45660</v>
      </c>
      <c r="AT281" s="16">
        <v>41724</v>
      </c>
      <c r="AU281" s="16">
        <v>42130</v>
      </c>
      <c r="AV281" s="16">
        <v>38616</v>
      </c>
      <c r="AW281" s="16">
        <v>37252</v>
      </c>
      <c r="AX281" s="16">
        <v>41374</v>
      </c>
      <c r="AY281" s="16">
        <v>39604</v>
      </c>
      <c r="AZ281" s="16">
        <v>37276</v>
      </c>
      <c r="BA281" s="16">
        <v>28190</v>
      </c>
      <c r="BB281" s="16">
        <v>23774</v>
      </c>
      <c r="BC281" s="16">
        <v>20685</v>
      </c>
      <c r="BD281" s="16">
        <v>15550</v>
      </c>
      <c r="BE281" s="16">
        <v>12689</v>
      </c>
      <c r="BF281" s="16">
        <v>17620</v>
      </c>
      <c r="BG281" s="16">
        <v>7719</v>
      </c>
      <c r="BH281" s="16">
        <v>500210</v>
      </c>
      <c r="BI281" s="21">
        <v>2</v>
      </c>
      <c r="BJ281" s="21">
        <v>2</v>
      </c>
      <c r="BK281" s="21">
        <v>2</v>
      </c>
      <c r="BL281" s="21">
        <v>1</v>
      </c>
      <c r="BM281" s="21">
        <v>0</v>
      </c>
      <c r="BN281" s="16">
        <v>15772</v>
      </c>
      <c r="BO281" s="16">
        <v>8343</v>
      </c>
      <c r="BP281" s="16">
        <v>55602</v>
      </c>
      <c r="BQ281" s="16">
        <v>27373</v>
      </c>
      <c r="BR281" s="16">
        <v>24976</v>
      </c>
      <c r="BS281" s="16">
        <v>42795</v>
      </c>
      <c r="BT281" s="16">
        <v>182616</v>
      </c>
      <c r="BU281" s="16">
        <v>51376</v>
      </c>
      <c r="BV281" s="16">
        <v>139194</v>
      </c>
      <c r="BW281" s="16">
        <v>53976</v>
      </c>
      <c r="BX281" s="16">
        <v>73501</v>
      </c>
      <c r="BY281" s="16">
        <v>4435</v>
      </c>
      <c r="BZ281" s="16">
        <v>3347</v>
      </c>
      <c r="CA281" s="16">
        <v>12729</v>
      </c>
      <c r="CB281" s="1">
        <v>743</v>
      </c>
      <c r="CC281" s="1">
        <v>37</v>
      </c>
      <c r="CD281" s="16">
        <v>2594</v>
      </c>
      <c r="CE281" s="16">
        <v>5082</v>
      </c>
      <c r="CF281" s="1">
        <v>984</v>
      </c>
      <c r="CG281" s="16">
        <v>10218</v>
      </c>
      <c r="CH281" s="1">
        <v>56</v>
      </c>
      <c r="CI281" s="1">
        <v>24</v>
      </c>
      <c r="CJ281" s="1">
        <v>76</v>
      </c>
      <c r="CK281" s="1">
        <v>33</v>
      </c>
      <c r="CL281" s="1">
        <v>23</v>
      </c>
      <c r="CM281" s="1">
        <v>20</v>
      </c>
      <c r="CN281" s="1">
        <v>147</v>
      </c>
      <c r="CO281" s="1">
        <v>707</v>
      </c>
      <c r="CP281" s="16">
        <v>501990</v>
      </c>
      <c r="CQ281" s="16">
        <v>154479</v>
      </c>
      <c r="CR281" s="16">
        <v>9147</v>
      </c>
      <c r="CS281" s="16">
        <v>2271</v>
      </c>
      <c r="CT281" s="16">
        <v>124742</v>
      </c>
      <c r="CU281" s="16">
        <v>111024</v>
      </c>
      <c r="CV281" s="16">
        <v>3350</v>
      </c>
      <c r="CW281" s="1">
        <v>55</v>
      </c>
      <c r="CX281" s="16">
        <v>65828</v>
      </c>
      <c r="CY281" s="1">
        <v>715</v>
      </c>
      <c r="CZ281" s="16">
        <v>1489</v>
      </c>
      <c r="DA281" s="16">
        <v>48854</v>
      </c>
      <c r="DB281" s="18">
        <v>5.91</v>
      </c>
      <c r="DC281" s="1" t="s">
        <v>134</v>
      </c>
    </row>
    <row r="282" spans="1:107" ht="12.75" x14ac:dyDescent="0.2">
      <c r="A282" s="1" t="s">
        <v>713</v>
      </c>
      <c r="B282" s="1" t="s">
        <v>714</v>
      </c>
      <c r="C282" s="1" t="s">
        <v>713</v>
      </c>
      <c r="D282" s="1" t="s">
        <v>729</v>
      </c>
      <c r="E282" s="1" t="s">
        <v>730</v>
      </c>
      <c r="F282" s="1" t="s">
        <v>729</v>
      </c>
      <c r="G282" s="1">
        <v>9</v>
      </c>
      <c r="H282" s="1">
        <v>129</v>
      </c>
      <c r="I282" s="1">
        <v>19</v>
      </c>
      <c r="J282" s="16">
        <v>826613</v>
      </c>
      <c r="K282" s="17">
        <v>0.80600000000000005</v>
      </c>
      <c r="L282" s="16">
        <v>248920</v>
      </c>
      <c r="M282" s="18">
        <v>1364.73</v>
      </c>
      <c r="N282" s="1">
        <v>606</v>
      </c>
      <c r="O282" s="17">
        <v>0.67600000000000005</v>
      </c>
      <c r="P282" s="16">
        <v>19960</v>
      </c>
      <c r="Q282" s="16">
        <f t="shared" si="2"/>
        <v>24146728.880382959</v>
      </c>
      <c r="R282" s="19">
        <v>0.56999999999999995</v>
      </c>
      <c r="S282" s="16" t="s">
        <v>2468</v>
      </c>
      <c r="T282" s="19">
        <v>0.93600000000000005</v>
      </c>
      <c r="U282" s="18" t="e">
        <f t="shared" si="3"/>
        <v>#VALUE!</v>
      </c>
      <c r="V282" s="16" t="str">
        <f>IF(N282&gt;'Clustering (Gov City)'!$C$4,'Clustering (Gov City)'!$B$3,IF(N282&gt;'Clustering (Gov City)'!$H$4,'Clustering (Gov City)'!$G$3,IF(N282&gt;'Clustering (Gov City)'!$M$4,'Clustering (Gov City)'!$L$3,'Clustering (Gov City)'!$Q$3)))</f>
        <v>LOW</v>
      </c>
      <c r="W282" s="16" t="str">
        <f>IF(Q282&gt;'Clustering (Gov City)'!$C$24,'Clustering (Gov City)'!$B$23,IF(Q282&gt;'Clustering (Gov City)'!$H$24,'Clustering (Gov City)'!$G$23,IF(Q282&gt;'Clustering (Gov City)'!$M$24,'Clustering (Gov City)'!$L$23,'Clustering (Gov City)'!$Q$23)))</f>
        <v>LOW</v>
      </c>
      <c r="X282" s="20">
        <v>0.8075</v>
      </c>
      <c r="Y282" s="16" t="s">
        <v>201</v>
      </c>
      <c r="Z282" s="16">
        <v>3639</v>
      </c>
      <c r="AA282" s="16">
        <v>1918</v>
      </c>
      <c r="AB282" s="16">
        <v>576889</v>
      </c>
      <c r="AC282" s="16">
        <v>613803</v>
      </c>
      <c r="AD282" s="16">
        <v>76202</v>
      </c>
      <c r="AE282" s="16">
        <v>5520</v>
      </c>
      <c r="AF282" s="16">
        <v>1654</v>
      </c>
      <c r="AG282" s="16">
        <v>738892</v>
      </c>
      <c r="AH282" s="16">
        <v>4234</v>
      </c>
      <c r="AI282" s="1">
        <v>83</v>
      </c>
      <c r="AJ282" s="1">
        <v>28</v>
      </c>
      <c r="AK282" s="16">
        <v>415780</v>
      </c>
      <c r="AL282" s="16">
        <v>410833</v>
      </c>
      <c r="AM282" s="16">
        <v>365419</v>
      </c>
      <c r="AN282" s="16">
        <v>416853</v>
      </c>
      <c r="AO282" s="16">
        <v>10875</v>
      </c>
      <c r="AP282" s="16">
        <v>33466</v>
      </c>
      <c r="AQ282" s="16">
        <v>51124</v>
      </c>
      <c r="AR282" s="16">
        <v>70999</v>
      </c>
      <c r="AS282" s="16">
        <v>70570</v>
      </c>
      <c r="AT282" s="16">
        <v>69731</v>
      </c>
      <c r="AU282" s="16">
        <v>67450</v>
      </c>
      <c r="AV282" s="16">
        <v>62239</v>
      </c>
      <c r="AW282" s="16">
        <v>58484</v>
      </c>
      <c r="AX282" s="16">
        <v>64536</v>
      </c>
      <c r="AY282" s="16">
        <v>61601</v>
      </c>
      <c r="AZ282" s="16">
        <v>56736</v>
      </c>
      <c r="BA282" s="16">
        <v>51245</v>
      </c>
      <c r="BB282" s="16">
        <v>42176</v>
      </c>
      <c r="BC282" s="16">
        <v>34806</v>
      </c>
      <c r="BD282" s="16">
        <v>23887</v>
      </c>
      <c r="BE282" s="16">
        <v>17119</v>
      </c>
      <c r="BF282" s="16">
        <v>23910</v>
      </c>
      <c r="BG282" s="16">
        <v>12387</v>
      </c>
      <c r="BH282" s="16">
        <v>794101</v>
      </c>
      <c r="BI282" s="21">
        <v>2</v>
      </c>
      <c r="BJ282" s="21">
        <v>2</v>
      </c>
      <c r="BK282" s="21">
        <v>2</v>
      </c>
      <c r="BL282" s="21">
        <v>1</v>
      </c>
      <c r="BM282" s="21">
        <v>0</v>
      </c>
      <c r="BN282" s="16">
        <v>24802</v>
      </c>
      <c r="BO282" s="16">
        <v>13369</v>
      </c>
      <c r="BP282" s="16">
        <v>85178</v>
      </c>
      <c r="BQ282" s="16">
        <v>42492</v>
      </c>
      <c r="BR282" s="16">
        <v>40919</v>
      </c>
      <c r="BS282" s="16">
        <v>70435</v>
      </c>
      <c r="BT282" s="16">
        <v>248063</v>
      </c>
      <c r="BU282" s="16">
        <v>51037</v>
      </c>
      <c r="BV282" s="16">
        <v>244462</v>
      </c>
      <c r="BW282" s="16">
        <v>95955</v>
      </c>
      <c r="BX282" s="16">
        <v>145596</v>
      </c>
      <c r="BY282" s="16">
        <v>8626</v>
      </c>
      <c r="BZ282" s="16">
        <v>7174</v>
      </c>
      <c r="CA282" s="16">
        <v>24094</v>
      </c>
      <c r="CB282" s="16">
        <v>1446</v>
      </c>
      <c r="CC282" s="1">
        <v>160</v>
      </c>
      <c r="CD282" s="16">
        <v>6363</v>
      </c>
      <c r="CE282" s="16">
        <v>7952</v>
      </c>
      <c r="CF282" s="16">
        <v>1732</v>
      </c>
      <c r="CG282" s="16">
        <v>17559</v>
      </c>
      <c r="CH282" s="1">
        <v>102</v>
      </c>
      <c r="CI282" s="1">
        <v>30</v>
      </c>
      <c r="CJ282" s="1">
        <v>108</v>
      </c>
      <c r="CK282" s="1">
        <v>43</v>
      </c>
      <c r="CL282" s="1">
        <v>65</v>
      </c>
      <c r="CM282" s="1">
        <v>68</v>
      </c>
      <c r="CN282" s="1">
        <v>181</v>
      </c>
      <c r="CO282" s="1">
        <v>481</v>
      </c>
      <c r="CP282" s="16">
        <v>791929</v>
      </c>
      <c r="CQ282" s="16">
        <v>265724</v>
      </c>
      <c r="CR282" s="16">
        <v>17040</v>
      </c>
      <c r="CS282" s="16">
        <v>3484</v>
      </c>
      <c r="CT282" s="16">
        <v>227931</v>
      </c>
      <c r="CU282" s="16">
        <v>134382</v>
      </c>
      <c r="CV282" s="16">
        <v>2706</v>
      </c>
      <c r="CW282" s="1">
        <v>60</v>
      </c>
      <c r="CX282" s="16">
        <v>93956</v>
      </c>
      <c r="CY282" s="1">
        <v>726</v>
      </c>
      <c r="CZ282" s="16">
        <v>3389</v>
      </c>
      <c r="DA282" s="16">
        <v>77215</v>
      </c>
      <c r="DB282" s="18">
        <v>5.32</v>
      </c>
      <c r="DC282" s="1" t="s">
        <v>134</v>
      </c>
    </row>
    <row r="283" spans="1:107" ht="12.75" x14ac:dyDescent="0.2">
      <c r="A283" s="1" t="s">
        <v>713</v>
      </c>
      <c r="B283" s="1" t="s">
        <v>714</v>
      </c>
      <c r="C283" s="1" t="s">
        <v>713</v>
      </c>
      <c r="D283" s="1" t="s">
        <v>731</v>
      </c>
      <c r="E283" s="1" t="s">
        <v>732</v>
      </c>
      <c r="F283" s="1" t="s">
        <v>731</v>
      </c>
      <c r="G283" s="1">
        <v>4</v>
      </c>
      <c r="H283" s="1">
        <v>27</v>
      </c>
      <c r="I283" s="1">
        <v>16</v>
      </c>
      <c r="J283" s="16">
        <v>652239</v>
      </c>
      <c r="K283" s="17">
        <v>0.75600000000000001</v>
      </c>
      <c r="L283" s="16">
        <v>169096</v>
      </c>
      <c r="M283" s="1">
        <v>127.78</v>
      </c>
      <c r="N283" s="16">
        <v>5104</v>
      </c>
      <c r="O283" s="17">
        <v>0.93600000000000005</v>
      </c>
      <c r="P283" s="16">
        <v>30291</v>
      </c>
      <c r="Q283" s="16">
        <f t="shared" si="2"/>
        <v>46441565.131799847</v>
      </c>
      <c r="R283" s="19">
        <v>0.58599999999999997</v>
      </c>
      <c r="S283" s="16" t="s">
        <v>2468</v>
      </c>
      <c r="T283" s="19">
        <v>0.92600000000000005</v>
      </c>
      <c r="U283" s="18" t="e">
        <f t="shared" si="3"/>
        <v>#VALUE!</v>
      </c>
      <c r="V283" s="16" t="str">
        <f>IF(N283&gt;'Clustering (Gov City)'!$C$4,'Clustering (Gov City)'!$B$3,IF(N283&gt;'Clustering (Gov City)'!$H$4,'Clustering (Gov City)'!$G$3,IF(N283&gt;'Clustering (Gov City)'!$M$4,'Clustering (Gov City)'!$L$3,'Clustering (Gov City)'!$Q$3)))</f>
        <v>HIGH</v>
      </c>
      <c r="W283" s="16" t="str">
        <f>IF(Q283&gt;'Clustering (Gov City)'!$C$24,'Clustering (Gov City)'!$B$23,IF(Q283&gt;'Clustering (Gov City)'!$H$24,'Clustering (Gov City)'!$G$23,IF(Q283&gt;'Clustering (Gov City)'!$M$24,'Clustering (Gov City)'!$L$23,'Clustering (Gov City)'!$Q$23)))</f>
        <v>LOW</v>
      </c>
      <c r="X283" s="20">
        <v>0.91890000000000005</v>
      </c>
      <c r="Y283" s="16" t="s">
        <v>172</v>
      </c>
      <c r="Z283" s="16">
        <v>3566</v>
      </c>
      <c r="AA283" s="16">
        <v>1676</v>
      </c>
      <c r="AB283" s="16">
        <v>623577</v>
      </c>
      <c r="AC283" s="16">
        <v>495908</v>
      </c>
      <c r="AD283" s="16">
        <v>148370</v>
      </c>
      <c r="AE283" s="16">
        <v>32949</v>
      </c>
      <c r="AF283" s="16">
        <v>15457</v>
      </c>
      <c r="AG283" s="16">
        <v>439641</v>
      </c>
      <c r="AH283" s="16">
        <v>15498</v>
      </c>
      <c r="AI283" s="1">
        <v>294</v>
      </c>
      <c r="AJ283" s="1">
        <v>30</v>
      </c>
      <c r="AK283" s="16">
        <v>325856</v>
      </c>
      <c r="AL283" s="16">
        <v>326383</v>
      </c>
      <c r="AM283" s="16">
        <v>300283</v>
      </c>
      <c r="AN283" s="16">
        <v>320309</v>
      </c>
      <c r="AO283" s="16">
        <v>8696</v>
      </c>
      <c r="AP283" s="16">
        <v>22951</v>
      </c>
      <c r="AQ283" s="16">
        <v>35555</v>
      </c>
      <c r="AR283" s="16">
        <v>49570</v>
      </c>
      <c r="AS283" s="16">
        <v>54420</v>
      </c>
      <c r="AT283" s="16">
        <v>56203</v>
      </c>
      <c r="AU283" s="16">
        <v>55880</v>
      </c>
      <c r="AV283" s="16">
        <v>47810</v>
      </c>
      <c r="AW283" s="16">
        <v>41185</v>
      </c>
      <c r="AX283" s="16">
        <v>46249</v>
      </c>
      <c r="AY283" s="16">
        <v>52736</v>
      </c>
      <c r="AZ283" s="16">
        <v>56436</v>
      </c>
      <c r="BA283" s="16">
        <v>51932</v>
      </c>
      <c r="BB283" s="16">
        <v>38181</v>
      </c>
      <c r="BC283" s="16">
        <v>25782</v>
      </c>
      <c r="BD283" s="16">
        <v>17949</v>
      </c>
      <c r="BE283" s="16">
        <v>10876</v>
      </c>
      <c r="BF283" s="16">
        <v>11475</v>
      </c>
      <c r="BG283" s="16">
        <v>8207</v>
      </c>
      <c r="BH283" s="16">
        <v>629234</v>
      </c>
      <c r="BI283" s="21">
        <v>1</v>
      </c>
      <c r="BJ283" s="21">
        <v>1</v>
      </c>
      <c r="BK283" s="21">
        <v>1</v>
      </c>
      <c r="BL283" s="21">
        <v>1</v>
      </c>
      <c r="BM283" s="21">
        <v>0</v>
      </c>
      <c r="BN283" s="16">
        <v>16800</v>
      </c>
      <c r="BO283" s="16">
        <v>8848</v>
      </c>
      <c r="BP283" s="16">
        <v>60064</v>
      </c>
      <c r="BQ283" s="16">
        <v>33479</v>
      </c>
      <c r="BR283" s="16">
        <v>33756</v>
      </c>
      <c r="BS283" s="16">
        <v>57252</v>
      </c>
      <c r="BT283" s="16">
        <v>108862</v>
      </c>
      <c r="BU283" s="16">
        <v>72523</v>
      </c>
      <c r="BV283" s="16">
        <v>77179</v>
      </c>
      <c r="BW283" s="16">
        <v>72215</v>
      </c>
      <c r="BX283" s="16">
        <v>206375</v>
      </c>
      <c r="BY283" s="16">
        <v>15637</v>
      </c>
      <c r="BZ283" s="16">
        <v>17848</v>
      </c>
      <c r="CA283" s="16">
        <v>72565</v>
      </c>
      <c r="CB283" s="16">
        <v>8203</v>
      </c>
      <c r="CC283" s="1">
        <v>832</v>
      </c>
      <c r="CD283" s="16">
        <v>50950</v>
      </c>
      <c r="CE283" s="16">
        <v>100915</v>
      </c>
      <c r="CF283" s="16">
        <v>21841</v>
      </c>
      <c r="CG283" s="16">
        <v>202281</v>
      </c>
      <c r="CH283" s="16">
        <v>2864</v>
      </c>
      <c r="CI283" s="1">
        <v>50</v>
      </c>
      <c r="CJ283" s="16">
        <v>1047</v>
      </c>
      <c r="CK283" s="1">
        <v>80</v>
      </c>
      <c r="CL283" s="1">
        <v>361</v>
      </c>
      <c r="CM283" s="1">
        <v>104</v>
      </c>
      <c r="CN283" s="1">
        <v>970</v>
      </c>
      <c r="CO283" s="1">
        <v>459</v>
      </c>
      <c r="CP283" s="16">
        <v>270317</v>
      </c>
      <c r="CQ283" s="16">
        <v>121163</v>
      </c>
      <c r="CR283" s="16">
        <v>27717</v>
      </c>
      <c r="CS283" s="16">
        <v>5796</v>
      </c>
      <c r="CT283" s="16">
        <v>254941</v>
      </c>
      <c r="CU283" s="16">
        <v>5170</v>
      </c>
      <c r="CV283" s="1">
        <v>812</v>
      </c>
      <c r="CW283" s="1">
        <v>305</v>
      </c>
      <c r="CX283" s="16">
        <v>156746</v>
      </c>
      <c r="CY283" s="16">
        <v>3718</v>
      </c>
      <c r="CZ283" s="16">
        <v>8427</v>
      </c>
      <c r="DA283" s="16">
        <v>67444</v>
      </c>
      <c r="DB283" s="18">
        <v>2.14</v>
      </c>
      <c r="DC283" s="1" t="s">
        <v>134</v>
      </c>
    </row>
    <row r="284" spans="1:107" ht="12.75" x14ac:dyDescent="0.2">
      <c r="A284" s="1" t="s">
        <v>733</v>
      </c>
      <c r="B284" s="1" t="s">
        <v>734</v>
      </c>
      <c r="C284" s="1" t="s">
        <v>733</v>
      </c>
      <c r="D284" s="1" t="s">
        <v>735</v>
      </c>
      <c r="E284" s="1" t="s">
        <v>736</v>
      </c>
      <c r="F284" s="1" t="s">
        <v>735</v>
      </c>
      <c r="G284" s="1">
        <v>10</v>
      </c>
      <c r="H284" s="1">
        <v>119</v>
      </c>
      <c r="I284" s="1">
        <v>3</v>
      </c>
      <c r="J284" s="16">
        <v>724875</v>
      </c>
      <c r="K284" s="17">
        <v>0.77200000000000002</v>
      </c>
      <c r="L284" s="16">
        <v>239757</v>
      </c>
      <c r="M284" s="1">
        <v>896.56</v>
      </c>
      <c r="N284" s="1">
        <v>809</v>
      </c>
      <c r="O284" s="17">
        <v>0.73399999999999999</v>
      </c>
      <c r="P284" s="16">
        <v>9796</v>
      </c>
      <c r="Q284" s="16">
        <f t="shared" si="2"/>
        <v>13514054.147266772</v>
      </c>
      <c r="R284" s="19">
        <v>0.496</v>
      </c>
      <c r="S284" s="16" t="s">
        <v>2468</v>
      </c>
      <c r="T284" s="19">
        <v>0.68600000000000005</v>
      </c>
      <c r="U284" s="18" t="e">
        <f t="shared" si="3"/>
        <v>#VALUE!</v>
      </c>
      <c r="V284" s="16" t="str">
        <f>IF(N284&gt;'Clustering (Gov City)'!$C$4,'Clustering (Gov City)'!$B$3,IF(N284&gt;'Clustering (Gov City)'!$H$4,'Clustering (Gov City)'!$G$3,IF(N284&gt;'Clustering (Gov City)'!$M$4,'Clustering (Gov City)'!$L$3,'Clustering (Gov City)'!$Q$3)))</f>
        <v>LOW</v>
      </c>
      <c r="W284" s="16" t="str">
        <f>IF(Q284&gt;'Clustering (Gov City)'!$C$24,'Clustering (Gov City)'!$B$23,IF(Q284&gt;'Clustering (Gov City)'!$H$24,'Clustering (Gov City)'!$G$23,IF(Q284&gt;'Clustering (Gov City)'!$M$24,'Clustering (Gov City)'!$L$23,'Clustering (Gov City)'!$Q$23)))</f>
        <v>SUPER LOW</v>
      </c>
      <c r="X284" s="20">
        <v>0.72189999999999999</v>
      </c>
      <c r="Y284" s="16" t="s">
        <v>201</v>
      </c>
      <c r="Z284" s="16">
        <v>1874</v>
      </c>
      <c r="AA284" s="16">
        <v>1345</v>
      </c>
      <c r="AB284" s="16">
        <v>621148</v>
      </c>
      <c r="AC284" s="16">
        <v>516336</v>
      </c>
      <c r="AD284" s="16">
        <v>683694</v>
      </c>
      <c r="AE284" s="16">
        <v>1127</v>
      </c>
      <c r="AF284" s="1">
        <v>519</v>
      </c>
      <c r="AG284" s="16">
        <v>37684</v>
      </c>
      <c r="AH284" s="16">
        <v>1845</v>
      </c>
      <c r="AI284" s="1">
        <v>4</v>
      </c>
      <c r="AJ284" s="1">
        <v>2</v>
      </c>
      <c r="AK284" s="16">
        <v>363253</v>
      </c>
      <c r="AL284" s="16">
        <v>361622</v>
      </c>
      <c r="AM284" s="16">
        <v>320071</v>
      </c>
      <c r="AN284" s="16">
        <v>363494</v>
      </c>
      <c r="AO284" s="16">
        <v>15951</v>
      </c>
      <c r="AP284" s="16">
        <v>25359</v>
      </c>
      <c r="AQ284" s="16">
        <v>54870</v>
      </c>
      <c r="AR284" s="16">
        <v>70897</v>
      </c>
      <c r="AS284" s="16">
        <v>64847</v>
      </c>
      <c r="AT284" s="16">
        <v>56825</v>
      </c>
      <c r="AU284" s="16">
        <v>58418</v>
      </c>
      <c r="AV284" s="16">
        <v>62054</v>
      </c>
      <c r="AW284" s="16">
        <v>65229</v>
      </c>
      <c r="AX284" s="16">
        <v>62393</v>
      </c>
      <c r="AY284" s="16">
        <v>59269</v>
      </c>
      <c r="AZ284" s="16">
        <v>47059</v>
      </c>
      <c r="BA284" s="16">
        <v>40203</v>
      </c>
      <c r="BB284" s="16">
        <v>26292</v>
      </c>
      <c r="BC284" s="16">
        <v>22551</v>
      </c>
      <c r="BD284" s="16">
        <v>12533</v>
      </c>
      <c r="BE284" s="16">
        <v>10786</v>
      </c>
      <c r="BF284" s="16">
        <v>10649</v>
      </c>
      <c r="BG284" s="16">
        <v>12904</v>
      </c>
      <c r="BH284" s="16">
        <v>689561</v>
      </c>
      <c r="BI284" s="21">
        <v>2</v>
      </c>
      <c r="BJ284" s="21">
        <v>2</v>
      </c>
      <c r="BK284" s="21">
        <v>2</v>
      </c>
      <c r="BL284" s="21">
        <v>1</v>
      </c>
      <c r="BM284" s="21">
        <v>0</v>
      </c>
      <c r="BN284" s="16">
        <v>26098</v>
      </c>
      <c r="BO284" s="16">
        <v>13266</v>
      </c>
      <c r="BP284" s="16">
        <v>84901</v>
      </c>
      <c r="BQ284" s="16">
        <v>37876</v>
      </c>
      <c r="BR284" s="16">
        <v>34001</v>
      </c>
      <c r="BS284" s="16">
        <v>58825</v>
      </c>
      <c r="BT284" s="16">
        <v>246314</v>
      </c>
      <c r="BU284" s="16">
        <v>76878</v>
      </c>
      <c r="BV284" s="16">
        <v>165737</v>
      </c>
      <c r="BW284" s="16">
        <v>87989</v>
      </c>
      <c r="BX284" s="16">
        <v>115836</v>
      </c>
      <c r="BY284" s="16">
        <v>2365</v>
      </c>
      <c r="BZ284" s="16">
        <v>4998</v>
      </c>
      <c r="CA284" s="16">
        <v>23227</v>
      </c>
      <c r="CB284" s="16">
        <v>1432</v>
      </c>
      <c r="CC284" s="1">
        <v>99</v>
      </c>
      <c r="CD284" s="16">
        <v>14189</v>
      </c>
      <c r="CE284" s="16">
        <v>19371</v>
      </c>
      <c r="CF284" s="16">
        <v>5458</v>
      </c>
      <c r="CG284" s="16">
        <v>45766</v>
      </c>
      <c r="CH284" s="1">
        <v>759</v>
      </c>
      <c r="CI284" s="1">
        <v>35</v>
      </c>
      <c r="CJ284" s="1">
        <v>953</v>
      </c>
      <c r="CK284" s="1">
        <v>33</v>
      </c>
      <c r="CL284" s="1">
        <v>272</v>
      </c>
      <c r="CM284" s="1">
        <v>27</v>
      </c>
      <c r="CN284" s="16">
        <v>1319</v>
      </c>
      <c r="CO284" s="1">
        <v>569</v>
      </c>
      <c r="CP284" s="16">
        <v>636124</v>
      </c>
      <c r="CQ284" s="16">
        <v>199294</v>
      </c>
      <c r="CR284" s="16">
        <v>12525</v>
      </c>
      <c r="CS284" s="16">
        <v>6246</v>
      </c>
      <c r="CT284" s="16">
        <v>201703</v>
      </c>
      <c r="CU284" s="16">
        <v>74214</v>
      </c>
      <c r="CV284" s="16">
        <v>2720</v>
      </c>
      <c r="CW284" s="1">
        <v>109</v>
      </c>
      <c r="CX284" s="16">
        <v>115023</v>
      </c>
      <c r="CY284" s="1">
        <v>965</v>
      </c>
      <c r="CZ284" s="16">
        <v>1415</v>
      </c>
      <c r="DA284" s="16">
        <v>110661</v>
      </c>
      <c r="DB284" s="18">
        <v>14.28</v>
      </c>
      <c r="DC284" s="1" t="s">
        <v>134</v>
      </c>
    </row>
    <row r="285" spans="1:107" ht="12.75" x14ac:dyDescent="0.2">
      <c r="A285" s="1" t="s">
        <v>733</v>
      </c>
      <c r="B285" s="1" t="s">
        <v>734</v>
      </c>
      <c r="C285" s="1" t="s">
        <v>733</v>
      </c>
      <c r="D285" s="1" t="s">
        <v>737</v>
      </c>
      <c r="E285" s="1" t="s">
        <v>738</v>
      </c>
      <c r="F285" s="1" t="s">
        <v>737</v>
      </c>
      <c r="G285" s="1">
        <v>12</v>
      </c>
      <c r="H285" s="1">
        <v>127</v>
      </c>
      <c r="I285" s="1">
        <v>12</v>
      </c>
      <c r="J285" s="16">
        <v>1059042</v>
      </c>
      <c r="K285" s="17">
        <v>0.85199999999999998</v>
      </c>
      <c r="L285" s="16">
        <v>360128</v>
      </c>
      <c r="M285" s="18">
        <v>1095.03</v>
      </c>
      <c r="N285" s="1">
        <v>967</v>
      </c>
      <c r="O285" s="17">
        <v>0.77</v>
      </c>
      <c r="P285" s="16">
        <v>10854</v>
      </c>
      <c r="Q285" s="16">
        <f t="shared" si="2"/>
        <v>10248885.313330349</v>
      </c>
      <c r="R285" s="19">
        <v>0.67400000000000004</v>
      </c>
      <c r="S285" s="16" t="s">
        <v>2468</v>
      </c>
      <c r="T285" s="19">
        <v>0.45800000000000002</v>
      </c>
      <c r="U285" s="18" t="e">
        <f t="shared" si="3"/>
        <v>#VALUE!</v>
      </c>
      <c r="V285" s="16" t="str">
        <f>IF(N285&gt;'Clustering (Gov City)'!$C$4,'Clustering (Gov City)'!$B$3,IF(N285&gt;'Clustering (Gov City)'!$H$4,'Clustering (Gov City)'!$G$3,IF(N285&gt;'Clustering (Gov City)'!$M$4,'Clustering (Gov City)'!$L$3,'Clustering (Gov City)'!$Q$3)))</f>
        <v>LOW</v>
      </c>
      <c r="W285" s="16" t="str">
        <f>IF(Q285&gt;'Clustering (Gov City)'!$C$24,'Clustering (Gov City)'!$B$23,IF(Q285&gt;'Clustering (Gov City)'!$H$24,'Clustering (Gov City)'!$G$23,IF(Q285&gt;'Clustering (Gov City)'!$M$24,'Clustering (Gov City)'!$L$23,'Clustering (Gov City)'!$Q$23)))</f>
        <v>SUPER LOW</v>
      </c>
      <c r="X285" s="20">
        <v>0.65010000000000001</v>
      </c>
      <c r="Y285" s="16" t="s">
        <v>151</v>
      </c>
      <c r="Z285" s="16">
        <v>2061</v>
      </c>
      <c r="AA285" s="16">
        <v>1403</v>
      </c>
      <c r="AB285" s="16">
        <v>904842</v>
      </c>
      <c r="AC285" s="16">
        <v>746193</v>
      </c>
      <c r="AD285" s="16">
        <v>1055574</v>
      </c>
      <c r="AE285" s="1">
        <v>288</v>
      </c>
      <c r="AF285" s="1">
        <v>94</v>
      </c>
      <c r="AG285" s="16">
        <v>2964</v>
      </c>
      <c r="AH285" s="1">
        <v>121</v>
      </c>
      <c r="AI285" s="1">
        <v>1</v>
      </c>
      <c r="AJ285" s="1">
        <v>0</v>
      </c>
      <c r="AK285" s="16">
        <v>526813</v>
      </c>
      <c r="AL285" s="16">
        <v>532229</v>
      </c>
      <c r="AM285" s="16">
        <v>460474</v>
      </c>
      <c r="AN285" s="16">
        <v>546685</v>
      </c>
      <c r="AO285" s="16">
        <v>21273</v>
      </c>
      <c r="AP285" s="16">
        <v>30610</v>
      </c>
      <c r="AQ285" s="16">
        <v>80889</v>
      </c>
      <c r="AR285" s="16">
        <v>105546</v>
      </c>
      <c r="AS285" s="16">
        <v>99869</v>
      </c>
      <c r="AT285" s="16">
        <v>82764</v>
      </c>
      <c r="AU285" s="16">
        <v>85801</v>
      </c>
      <c r="AV285" s="16">
        <v>82587</v>
      </c>
      <c r="AW285" s="16">
        <v>89862</v>
      </c>
      <c r="AX285" s="16">
        <v>89854</v>
      </c>
      <c r="AY285" s="16">
        <v>86743</v>
      </c>
      <c r="AZ285" s="16">
        <v>67573</v>
      </c>
      <c r="BA285" s="16">
        <v>60886</v>
      </c>
      <c r="BB285" s="16">
        <v>39833</v>
      </c>
      <c r="BC285" s="16">
        <v>37013</v>
      </c>
      <c r="BD285" s="16">
        <v>19189</v>
      </c>
      <c r="BE285" s="16">
        <v>16745</v>
      </c>
      <c r="BF285" s="16">
        <v>13888</v>
      </c>
      <c r="BG285" s="16">
        <v>18884</v>
      </c>
      <c r="BH285" s="16">
        <v>1007566</v>
      </c>
      <c r="BI285" s="21">
        <v>2</v>
      </c>
      <c r="BJ285" s="21">
        <v>2</v>
      </c>
      <c r="BK285" s="21">
        <v>2</v>
      </c>
      <c r="BL285" s="21">
        <v>1</v>
      </c>
      <c r="BM285" s="21">
        <v>0</v>
      </c>
      <c r="BN285" s="16">
        <v>38814</v>
      </c>
      <c r="BO285" s="16">
        <v>20400</v>
      </c>
      <c r="BP285" s="16">
        <v>127648</v>
      </c>
      <c r="BQ285" s="16">
        <v>57465</v>
      </c>
      <c r="BR285" s="16">
        <v>50874</v>
      </c>
      <c r="BS285" s="16">
        <v>85349</v>
      </c>
      <c r="BT285" s="16">
        <v>373223</v>
      </c>
      <c r="BU285" s="16">
        <v>151349</v>
      </c>
      <c r="BV285" s="16">
        <v>201835</v>
      </c>
      <c r="BW285" s="16">
        <v>137774</v>
      </c>
      <c r="BX285" s="16">
        <v>149637</v>
      </c>
      <c r="BY285" s="16">
        <v>4679</v>
      </c>
      <c r="BZ285" s="16">
        <v>6122</v>
      </c>
      <c r="CA285" s="16">
        <v>32997</v>
      </c>
      <c r="CB285" s="16">
        <v>1386</v>
      </c>
      <c r="CC285" s="1">
        <v>40</v>
      </c>
      <c r="CD285" s="16">
        <v>6977</v>
      </c>
      <c r="CE285" s="16">
        <v>4949</v>
      </c>
      <c r="CF285" s="16">
        <v>1660</v>
      </c>
      <c r="CG285" s="16">
        <v>10424</v>
      </c>
      <c r="CH285" s="1">
        <v>153</v>
      </c>
      <c r="CI285" s="1">
        <v>22</v>
      </c>
      <c r="CJ285" s="1">
        <v>154</v>
      </c>
      <c r="CK285" s="1">
        <v>14</v>
      </c>
      <c r="CL285" s="1">
        <v>121</v>
      </c>
      <c r="CM285" s="1">
        <v>66</v>
      </c>
      <c r="CN285" s="1">
        <v>272</v>
      </c>
      <c r="CO285" s="1">
        <v>632</v>
      </c>
      <c r="CP285" s="16">
        <v>1033598</v>
      </c>
      <c r="CQ285" s="16">
        <v>325699</v>
      </c>
      <c r="CR285" s="16">
        <v>14732</v>
      </c>
      <c r="CS285" s="16">
        <v>5989</v>
      </c>
      <c r="CT285" s="16">
        <v>132556</v>
      </c>
      <c r="CU285" s="16">
        <v>244613</v>
      </c>
      <c r="CV285" s="16">
        <v>1773</v>
      </c>
      <c r="CW285" s="1">
        <v>215</v>
      </c>
      <c r="CX285" s="16">
        <v>170190</v>
      </c>
      <c r="CY285" s="16">
        <v>1468</v>
      </c>
      <c r="CZ285" s="16">
        <v>2081</v>
      </c>
      <c r="DA285" s="16">
        <v>159726</v>
      </c>
      <c r="DB285" s="18">
        <v>13.44</v>
      </c>
      <c r="DC285" s="1" t="s">
        <v>134</v>
      </c>
    </row>
    <row r="286" spans="1:107" ht="12.75" x14ac:dyDescent="0.2">
      <c r="A286" s="1" t="s">
        <v>733</v>
      </c>
      <c r="B286" s="1" t="s">
        <v>734</v>
      </c>
      <c r="C286" s="1" t="s">
        <v>733</v>
      </c>
      <c r="D286" s="1" t="s">
        <v>739</v>
      </c>
      <c r="E286" s="1" t="s">
        <v>740</v>
      </c>
      <c r="F286" s="1" t="s">
        <v>739</v>
      </c>
      <c r="G286" s="1">
        <v>21</v>
      </c>
      <c r="H286" s="1">
        <v>239</v>
      </c>
      <c r="I286" s="1">
        <v>15</v>
      </c>
      <c r="J286" s="16">
        <v>1334499</v>
      </c>
      <c r="K286" s="17">
        <v>0.90800000000000003</v>
      </c>
      <c r="L286" s="16">
        <v>456707</v>
      </c>
      <c r="M286" s="18">
        <v>1230.76</v>
      </c>
      <c r="N286" s="16">
        <v>1084</v>
      </c>
      <c r="O286" s="17">
        <v>0.79800000000000004</v>
      </c>
      <c r="P286" s="16">
        <v>12535</v>
      </c>
      <c r="Q286" s="16">
        <f t="shared" si="2"/>
        <v>9393038.1364092436</v>
      </c>
      <c r="R286" s="19">
        <v>0.64400000000000002</v>
      </c>
      <c r="S286" s="16" t="s">
        <v>2468</v>
      </c>
      <c r="T286" s="19">
        <v>0.38200000000000001</v>
      </c>
      <c r="U286" s="18" t="e">
        <f t="shared" si="3"/>
        <v>#VALUE!</v>
      </c>
      <c r="V286" s="16" t="str">
        <f>IF(N286&gt;'Clustering (Gov City)'!$C$4,'Clustering (Gov City)'!$B$3,IF(N286&gt;'Clustering (Gov City)'!$H$4,'Clustering (Gov City)'!$G$3,IF(N286&gt;'Clustering (Gov City)'!$M$4,'Clustering (Gov City)'!$L$3,'Clustering (Gov City)'!$Q$3)))</f>
        <v>LOW</v>
      </c>
      <c r="W286" s="16" t="str">
        <f>IF(Q286&gt;'Clustering (Gov City)'!$C$24,'Clustering (Gov City)'!$B$23,IF(Q286&gt;'Clustering (Gov City)'!$H$24,'Clustering (Gov City)'!$G$23,IF(Q286&gt;'Clustering (Gov City)'!$M$24,'Clustering (Gov City)'!$L$23,'Clustering (Gov City)'!$Q$23)))</f>
        <v>SUPER LOW</v>
      </c>
      <c r="X286" s="20">
        <v>0.63829999999999998</v>
      </c>
      <c r="Y286" s="16" t="s">
        <v>151</v>
      </c>
      <c r="Z286" s="16">
        <v>2965</v>
      </c>
      <c r="AA286" s="16">
        <v>1771</v>
      </c>
      <c r="AB286" s="16">
        <v>881052</v>
      </c>
      <c r="AC286" s="16">
        <v>911740</v>
      </c>
      <c r="AD286" s="16">
        <v>1333507</v>
      </c>
      <c r="AE286" s="1">
        <v>172</v>
      </c>
      <c r="AF286" s="1">
        <v>82</v>
      </c>
      <c r="AG286" s="1">
        <v>718</v>
      </c>
      <c r="AH286" s="1">
        <v>18</v>
      </c>
      <c r="AI286" s="1">
        <v>0</v>
      </c>
      <c r="AJ286" s="1">
        <v>2</v>
      </c>
      <c r="AK286" s="16">
        <v>662010</v>
      </c>
      <c r="AL286" s="16">
        <v>672489</v>
      </c>
      <c r="AM286" s="16">
        <v>599430</v>
      </c>
      <c r="AN286" s="16">
        <v>657611</v>
      </c>
      <c r="AO286" s="16">
        <v>36907</v>
      </c>
      <c r="AP286" s="16">
        <v>40551</v>
      </c>
      <c r="AQ286" s="16">
        <v>122655</v>
      </c>
      <c r="AR286" s="16">
        <v>136644</v>
      </c>
      <c r="AS286" s="16">
        <v>128794</v>
      </c>
      <c r="AT286" s="16">
        <v>101429</v>
      </c>
      <c r="AU286" s="16">
        <v>105994</v>
      </c>
      <c r="AV286" s="16">
        <v>101983</v>
      </c>
      <c r="AW286" s="16">
        <v>113058</v>
      </c>
      <c r="AX286" s="16">
        <v>115854</v>
      </c>
      <c r="AY286" s="16">
        <v>106201</v>
      </c>
      <c r="AZ286" s="16">
        <v>84377</v>
      </c>
      <c r="BA286" s="16">
        <v>69177</v>
      </c>
      <c r="BB286" s="16">
        <v>47106</v>
      </c>
      <c r="BC286" s="16">
        <v>41897</v>
      </c>
      <c r="BD286" s="16">
        <v>23686</v>
      </c>
      <c r="BE286" s="16">
        <v>19292</v>
      </c>
      <c r="BF286" s="16">
        <v>16352</v>
      </c>
      <c r="BG286" s="16">
        <v>27754</v>
      </c>
      <c r="BH286" s="16">
        <v>1251487</v>
      </c>
      <c r="BI286" s="21">
        <v>2</v>
      </c>
      <c r="BJ286" s="21">
        <v>2</v>
      </c>
      <c r="BK286" s="21">
        <v>2</v>
      </c>
      <c r="BL286" s="21">
        <v>2</v>
      </c>
      <c r="BM286" s="21">
        <v>0</v>
      </c>
      <c r="BN286" s="16">
        <v>54333</v>
      </c>
      <c r="BO286" s="16">
        <v>27357</v>
      </c>
      <c r="BP286" s="16">
        <v>162898</v>
      </c>
      <c r="BQ286" s="16">
        <v>75878</v>
      </c>
      <c r="BR286" s="16">
        <v>66991</v>
      </c>
      <c r="BS286" s="16">
        <v>103762</v>
      </c>
      <c r="BT286" s="16">
        <v>447626</v>
      </c>
      <c r="BU286" s="16">
        <v>150625</v>
      </c>
      <c r="BV286" s="16">
        <v>332340</v>
      </c>
      <c r="BW286" s="16">
        <v>178508</v>
      </c>
      <c r="BX286" s="16">
        <v>166927</v>
      </c>
      <c r="BY286" s="16">
        <v>5298</v>
      </c>
      <c r="BZ286" s="16">
        <v>6929</v>
      </c>
      <c r="CA286" s="16">
        <v>44309</v>
      </c>
      <c r="CB286" s="16">
        <v>1742</v>
      </c>
      <c r="CC286" s="1">
        <v>195</v>
      </c>
      <c r="CD286" s="16">
        <v>6442</v>
      </c>
      <c r="CE286" s="16">
        <v>7313</v>
      </c>
      <c r="CF286" s="16">
        <v>2178</v>
      </c>
      <c r="CG286" s="16">
        <v>11528</v>
      </c>
      <c r="CH286" s="1">
        <v>146</v>
      </c>
      <c r="CI286" s="1">
        <v>17</v>
      </c>
      <c r="CJ286" s="1">
        <v>197</v>
      </c>
      <c r="CK286" s="1">
        <v>38</v>
      </c>
      <c r="CL286" s="1">
        <v>73</v>
      </c>
      <c r="CM286" s="1">
        <v>136</v>
      </c>
      <c r="CN286" s="1">
        <v>294</v>
      </c>
      <c r="CO286" s="16">
        <v>1518</v>
      </c>
      <c r="CP286" s="16">
        <v>1304619</v>
      </c>
      <c r="CQ286" s="16">
        <v>475016</v>
      </c>
      <c r="CR286" s="16">
        <v>14049</v>
      </c>
      <c r="CS286" s="16">
        <v>11675</v>
      </c>
      <c r="CT286" s="16">
        <v>236887</v>
      </c>
      <c r="CU286" s="16">
        <v>271124</v>
      </c>
      <c r="CV286" s="16">
        <v>8754</v>
      </c>
      <c r="CW286" s="1">
        <v>113</v>
      </c>
      <c r="CX286" s="16">
        <v>169702</v>
      </c>
      <c r="CY286" s="16">
        <v>2193</v>
      </c>
      <c r="CZ286" s="16">
        <v>3242</v>
      </c>
      <c r="DA286" s="16">
        <v>141744</v>
      </c>
      <c r="DB286" s="18">
        <v>15.24</v>
      </c>
      <c r="DC286" s="1" t="s">
        <v>134</v>
      </c>
    </row>
    <row r="287" spans="1:107" ht="12.75" x14ac:dyDescent="0.2">
      <c r="A287" s="1" t="s">
        <v>733</v>
      </c>
      <c r="B287" s="1" t="s">
        <v>734</v>
      </c>
      <c r="C287" s="1" t="s">
        <v>733</v>
      </c>
      <c r="D287" s="1" t="s">
        <v>741</v>
      </c>
      <c r="E287" s="1" t="s">
        <v>742</v>
      </c>
      <c r="F287" s="1" t="s">
        <v>741</v>
      </c>
      <c r="G287" s="1">
        <v>24</v>
      </c>
      <c r="H287" s="1">
        <v>157</v>
      </c>
      <c r="I287" s="1">
        <v>8</v>
      </c>
      <c r="J287" s="16">
        <v>519061</v>
      </c>
      <c r="K287" s="17">
        <v>0.71199999999999997</v>
      </c>
      <c r="L287" s="16">
        <v>158752</v>
      </c>
      <c r="M287" s="18">
        <v>6643.98</v>
      </c>
      <c r="N287" s="1">
        <v>78</v>
      </c>
      <c r="O287" s="17">
        <v>0.35599999999999998</v>
      </c>
      <c r="P287" s="16">
        <v>8959</v>
      </c>
      <c r="Q287" s="16">
        <f t="shared" si="2"/>
        <v>17260013.755608685</v>
      </c>
      <c r="R287" s="19">
        <v>0.55000000000000004</v>
      </c>
      <c r="S287" s="16" t="s">
        <v>2468</v>
      </c>
      <c r="T287" s="19">
        <v>0.33400000000000002</v>
      </c>
      <c r="U287" s="18" t="e">
        <f t="shared" si="3"/>
        <v>#VALUE!</v>
      </c>
      <c r="V287" s="16" t="str">
        <f>IF(N287&gt;'Clustering (Gov City)'!$C$4,'Clustering (Gov City)'!$B$3,IF(N287&gt;'Clustering (Gov City)'!$H$4,'Clustering (Gov City)'!$G$3,IF(N287&gt;'Clustering (Gov City)'!$M$4,'Clustering (Gov City)'!$L$3,'Clustering (Gov City)'!$Q$3)))</f>
        <v>SUPER LOW</v>
      </c>
      <c r="W287" s="16" t="str">
        <f>IF(Q287&gt;'Clustering (Gov City)'!$C$24,'Clustering (Gov City)'!$B$23,IF(Q287&gt;'Clustering (Gov City)'!$H$24,'Clustering (Gov City)'!$G$23,IF(Q287&gt;'Clustering (Gov City)'!$M$24,'Clustering (Gov City)'!$L$23,'Clustering (Gov City)'!$Q$23)))</f>
        <v>SUPER LOW</v>
      </c>
      <c r="X287" s="20">
        <v>0.43509999999999999</v>
      </c>
      <c r="Y287" s="16" t="s">
        <v>133</v>
      </c>
      <c r="Z287" s="16">
        <v>1414</v>
      </c>
      <c r="AA287" s="1">
        <v>798</v>
      </c>
      <c r="AB287" s="16">
        <v>373817</v>
      </c>
      <c r="AC287" s="16">
        <v>383341</v>
      </c>
      <c r="AD287" s="16">
        <v>500711</v>
      </c>
      <c r="AE287" s="16">
        <v>2182</v>
      </c>
      <c r="AF287" s="16">
        <v>2603</v>
      </c>
      <c r="AG287" s="16">
        <v>13211</v>
      </c>
      <c r="AH287" s="1">
        <v>294</v>
      </c>
      <c r="AI287" s="1">
        <v>11</v>
      </c>
      <c r="AJ287" s="1">
        <v>49</v>
      </c>
      <c r="AK287" s="16">
        <v>259536</v>
      </c>
      <c r="AL287" s="16">
        <v>259525</v>
      </c>
      <c r="AM287" s="16">
        <v>238557</v>
      </c>
      <c r="AN287" s="16">
        <v>257845</v>
      </c>
      <c r="AO287" s="16">
        <v>6241</v>
      </c>
      <c r="AP287" s="16">
        <v>16418</v>
      </c>
      <c r="AQ287" s="16">
        <v>32070</v>
      </c>
      <c r="AR287" s="16">
        <v>45162</v>
      </c>
      <c r="AS287" s="16">
        <v>44841</v>
      </c>
      <c r="AT287" s="16">
        <v>45622</v>
      </c>
      <c r="AU287" s="16">
        <v>43180</v>
      </c>
      <c r="AV287" s="16">
        <v>40698</v>
      </c>
      <c r="AW287" s="16">
        <v>41977</v>
      </c>
      <c r="AX287" s="16">
        <v>43809</v>
      </c>
      <c r="AY287" s="16">
        <v>40865</v>
      </c>
      <c r="AZ287" s="16">
        <v>35614</v>
      </c>
      <c r="BA287" s="16">
        <v>29821</v>
      </c>
      <c r="BB287" s="16">
        <v>24618</v>
      </c>
      <c r="BC287" s="16">
        <v>19671</v>
      </c>
      <c r="BD287" s="16">
        <v>12311</v>
      </c>
      <c r="BE287" s="16">
        <v>8740</v>
      </c>
      <c r="BF287" s="16">
        <v>10062</v>
      </c>
      <c r="BG287" s="16">
        <v>7667</v>
      </c>
      <c r="BH287" s="16">
        <v>498750</v>
      </c>
      <c r="BI287" s="21">
        <v>2</v>
      </c>
      <c r="BJ287" s="21">
        <v>2</v>
      </c>
      <c r="BK287" s="21">
        <v>2</v>
      </c>
      <c r="BL287" s="21">
        <v>1</v>
      </c>
      <c r="BM287" s="21">
        <v>0</v>
      </c>
      <c r="BN287" s="16">
        <v>15587</v>
      </c>
      <c r="BO287" s="16">
        <v>8182</v>
      </c>
      <c r="BP287" s="16">
        <v>54590</v>
      </c>
      <c r="BQ287" s="16">
        <v>26871</v>
      </c>
      <c r="BR287" s="16">
        <v>27450</v>
      </c>
      <c r="BS287" s="16">
        <v>44659</v>
      </c>
      <c r="BT287" s="16">
        <v>115101</v>
      </c>
      <c r="BU287" s="16">
        <v>66254</v>
      </c>
      <c r="BV287" s="16">
        <v>144591</v>
      </c>
      <c r="BW287" s="16">
        <v>77236</v>
      </c>
      <c r="BX287" s="16">
        <v>88136</v>
      </c>
      <c r="BY287" s="16">
        <v>2828</v>
      </c>
      <c r="BZ287" s="16">
        <v>5097</v>
      </c>
      <c r="CA287" s="16">
        <v>19132</v>
      </c>
      <c r="CB287" s="1">
        <v>654</v>
      </c>
      <c r="CC287" s="1">
        <v>32</v>
      </c>
      <c r="CD287" s="16">
        <v>1827</v>
      </c>
      <c r="CE287" s="16">
        <v>2707</v>
      </c>
      <c r="CF287" s="1">
        <v>859</v>
      </c>
      <c r="CG287" s="16">
        <v>4711</v>
      </c>
      <c r="CH287" s="1">
        <v>335</v>
      </c>
      <c r="CI287" s="1">
        <v>0</v>
      </c>
      <c r="CJ287" s="1">
        <v>17</v>
      </c>
      <c r="CK287" s="1">
        <v>6</v>
      </c>
      <c r="CL287" s="1">
        <v>10</v>
      </c>
      <c r="CM287" s="1">
        <v>24</v>
      </c>
      <c r="CN287" s="1">
        <v>54</v>
      </c>
      <c r="CO287" s="1">
        <v>272</v>
      </c>
      <c r="CP287" s="16">
        <v>508239</v>
      </c>
      <c r="CQ287" s="16">
        <v>129841</v>
      </c>
      <c r="CR287" s="16">
        <v>11866</v>
      </c>
      <c r="CS287" s="16">
        <v>3126</v>
      </c>
      <c r="CT287" s="16">
        <v>57321</v>
      </c>
      <c r="CU287" s="16">
        <v>143353</v>
      </c>
      <c r="CV287" s="16">
        <v>7537</v>
      </c>
      <c r="CW287" s="1">
        <v>67</v>
      </c>
      <c r="CX287" s="16">
        <v>98569</v>
      </c>
      <c r="CY287" s="16">
        <v>1496</v>
      </c>
      <c r="CZ287" s="16">
        <v>1917</v>
      </c>
      <c r="DA287" s="16">
        <v>63968</v>
      </c>
      <c r="DB287" s="18">
        <v>13.65</v>
      </c>
      <c r="DC287" s="1" t="s">
        <v>134</v>
      </c>
    </row>
    <row r="288" spans="1:107" ht="12.75" x14ac:dyDescent="0.2">
      <c r="A288" s="1" t="s">
        <v>733</v>
      </c>
      <c r="B288" s="1" t="s">
        <v>734</v>
      </c>
      <c r="C288" s="1" t="s">
        <v>733</v>
      </c>
      <c r="D288" s="1" t="s">
        <v>743</v>
      </c>
      <c r="E288" s="1" t="s">
        <v>744</v>
      </c>
      <c r="F288" s="1" t="s">
        <v>743</v>
      </c>
      <c r="G288" s="1">
        <v>8</v>
      </c>
      <c r="H288" s="1">
        <v>72</v>
      </c>
      <c r="I288" s="1">
        <v>9</v>
      </c>
      <c r="J288" s="16">
        <v>241836</v>
      </c>
      <c r="K288" s="17">
        <v>0.42799999999999999</v>
      </c>
      <c r="L288" s="16">
        <v>76983</v>
      </c>
      <c r="M288" s="18">
        <v>2391.54</v>
      </c>
      <c r="N288" s="1">
        <v>101</v>
      </c>
      <c r="O288" s="17">
        <v>0.41799999999999998</v>
      </c>
      <c r="P288" s="16">
        <v>4356</v>
      </c>
      <c r="Q288" s="16">
        <f t="shared" si="2"/>
        <v>18012206.619361881</v>
      </c>
      <c r="R288" s="19">
        <v>0.60199999999999998</v>
      </c>
      <c r="S288" s="16" t="s">
        <v>2468</v>
      </c>
      <c r="T288" s="19">
        <v>0.3</v>
      </c>
      <c r="U288" s="18" t="e">
        <f t="shared" si="3"/>
        <v>#VALUE!</v>
      </c>
      <c r="V288" s="1" t="str">
        <f>IF(N288&gt;'Clustering (Gov City)'!$C$4,'Clustering (Gov City)'!$B$3,IF(N288&gt;'Clustering (Gov City)'!$H$4,'Clustering (Gov City)'!$G$3,IF(N288&gt;'Clustering (Gov City)'!$M$4,'Clustering (Gov City)'!$L$3,'Clustering (Gov City)'!$Q$3)))</f>
        <v>SUPER LOW</v>
      </c>
      <c r="W288" s="1" t="str">
        <f>IF(Q288&gt;'Clustering (Gov City)'!$C$24,'Clustering (Gov City)'!$B$23,IF(Q288&gt;'Clustering (Gov City)'!$H$24,'Clustering (Gov City)'!$G$23,IF(Q288&gt;'Clustering (Gov City)'!$M$24,'Clustering (Gov City)'!$L$23,'Clustering (Gov City)'!$Q$23)))</f>
        <v>SUPER LOW</v>
      </c>
      <c r="X288" s="20">
        <v>0.3674</v>
      </c>
      <c r="Y288" s="1" t="s">
        <v>133</v>
      </c>
      <c r="Z288" s="1">
        <v>318</v>
      </c>
      <c r="AA288" s="1">
        <v>381</v>
      </c>
      <c r="AB288" s="16">
        <v>177259</v>
      </c>
      <c r="AC288" s="16">
        <v>171484</v>
      </c>
      <c r="AD288" s="16">
        <v>237107</v>
      </c>
      <c r="AE288" s="1">
        <v>551</v>
      </c>
      <c r="AF288" s="1">
        <v>386</v>
      </c>
      <c r="AG288" s="16">
        <v>3787</v>
      </c>
      <c r="AH288" s="1">
        <v>4</v>
      </c>
      <c r="AI288" s="1">
        <v>0</v>
      </c>
      <c r="AJ288" s="1">
        <v>1</v>
      </c>
      <c r="AK288" s="16">
        <v>121008</v>
      </c>
      <c r="AL288" s="16">
        <v>120828</v>
      </c>
      <c r="AM288" s="16">
        <v>110306</v>
      </c>
      <c r="AN288" s="16">
        <v>122953</v>
      </c>
      <c r="AO288" s="16">
        <v>3745</v>
      </c>
      <c r="AP288" s="16">
        <v>4832</v>
      </c>
      <c r="AQ288" s="16">
        <v>15989</v>
      </c>
      <c r="AR288" s="16">
        <v>22954</v>
      </c>
      <c r="AS288" s="16">
        <v>23933</v>
      </c>
      <c r="AT288" s="16">
        <v>17571</v>
      </c>
      <c r="AU288" s="16">
        <v>22569</v>
      </c>
      <c r="AV288" s="16">
        <v>21218</v>
      </c>
      <c r="AW288" s="16">
        <v>20184</v>
      </c>
      <c r="AX288" s="16">
        <v>20645</v>
      </c>
      <c r="AY288" s="16">
        <v>17814</v>
      </c>
      <c r="AZ288" s="16">
        <v>15526</v>
      </c>
      <c r="BA288" s="16">
        <v>12768</v>
      </c>
      <c r="BB288" s="16">
        <v>9694</v>
      </c>
      <c r="BC288" s="16">
        <v>8582</v>
      </c>
      <c r="BD288" s="16">
        <v>4646</v>
      </c>
      <c r="BE288" s="16">
        <v>3583</v>
      </c>
      <c r="BF288" s="16">
        <v>4160</v>
      </c>
      <c r="BG288" s="16">
        <v>4012</v>
      </c>
      <c r="BH288" s="16">
        <v>232454</v>
      </c>
      <c r="BI288" s="21">
        <v>2</v>
      </c>
      <c r="BJ288" s="21">
        <v>2</v>
      </c>
      <c r="BK288" s="21">
        <v>2</v>
      </c>
      <c r="BL288" s="21">
        <v>1</v>
      </c>
      <c r="BM288" s="21">
        <v>0</v>
      </c>
      <c r="BN288" s="16">
        <v>8560</v>
      </c>
      <c r="BO288" s="16">
        <v>4478</v>
      </c>
      <c r="BP288" s="16">
        <v>27564</v>
      </c>
      <c r="BQ288" s="16">
        <v>14209</v>
      </c>
      <c r="BR288" s="16">
        <v>10750</v>
      </c>
      <c r="BS288" s="16">
        <v>21020</v>
      </c>
      <c r="BT288" s="16">
        <v>92111</v>
      </c>
      <c r="BU288" s="16">
        <v>35313</v>
      </c>
      <c r="BV288" s="16">
        <v>29553</v>
      </c>
      <c r="BW288" s="16">
        <v>26365</v>
      </c>
      <c r="BX288" s="16">
        <v>42155</v>
      </c>
      <c r="BY288" s="16">
        <v>2292</v>
      </c>
      <c r="BZ288" s="16">
        <v>2377</v>
      </c>
      <c r="CA288" s="16">
        <v>11363</v>
      </c>
      <c r="CB288" s="1">
        <v>300</v>
      </c>
      <c r="CC288" s="1">
        <v>7</v>
      </c>
      <c r="CD288" s="16">
        <v>2613</v>
      </c>
      <c r="CE288" s="16">
        <v>4227</v>
      </c>
      <c r="CF288" s="16">
        <v>1972</v>
      </c>
      <c r="CG288" s="16">
        <v>6728</v>
      </c>
      <c r="CH288" s="1">
        <v>76</v>
      </c>
      <c r="CI288" s="1">
        <v>8</v>
      </c>
      <c r="CJ288" s="1">
        <v>54</v>
      </c>
      <c r="CK288" s="1">
        <v>28</v>
      </c>
      <c r="CL288" s="1">
        <v>58</v>
      </c>
      <c r="CM288" s="1">
        <v>51</v>
      </c>
      <c r="CN288" s="1">
        <v>95</v>
      </c>
      <c r="CO288" s="1">
        <v>199</v>
      </c>
      <c r="CP288" s="16">
        <v>225727</v>
      </c>
      <c r="CQ288" s="16">
        <v>87480</v>
      </c>
      <c r="CR288" s="16">
        <v>6472</v>
      </c>
      <c r="CS288" s="16">
        <v>2863</v>
      </c>
      <c r="CT288" s="16">
        <v>23949</v>
      </c>
      <c r="CU288" s="16">
        <v>36664</v>
      </c>
      <c r="CV288" s="16">
        <v>2068</v>
      </c>
      <c r="CW288" s="1">
        <v>59</v>
      </c>
      <c r="CX288" s="16">
        <v>22755</v>
      </c>
      <c r="CY288" s="1">
        <v>652</v>
      </c>
      <c r="CZ288" s="16">
        <v>1370</v>
      </c>
      <c r="DA288" s="16">
        <v>57504</v>
      </c>
      <c r="DB288" s="18">
        <v>12.16</v>
      </c>
      <c r="DC288" s="1" t="s">
        <v>134</v>
      </c>
    </row>
    <row r="289" spans="1:107" ht="12.75" x14ac:dyDescent="0.2">
      <c r="A289" s="1" t="s">
        <v>733</v>
      </c>
      <c r="B289" s="1" t="s">
        <v>734</v>
      </c>
      <c r="C289" s="1" t="s">
        <v>733</v>
      </c>
      <c r="D289" s="1" t="s">
        <v>745</v>
      </c>
      <c r="E289" s="1" t="s">
        <v>746</v>
      </c>
      <c r="F289" s="1" t="s">
        <v>745</v>
      </c>
      <c r="G289" s="1">
        <v>18</v>
      </c>
      <c r="H289" s="1">
        <v>191</v>
      </c>
      <c r="I289" s="1">
        <v>0</v>
      </c>
      <c r="J289" s="16">
        <v>532789</v>
      </c>
      <c r="K289" s="17">
        <v>0.71799999999999997</v>
      </c>
      <c r="L289" s="16">
        <v>165573</v>
      </c>
      <c r="M289" s="18">
        <v>3405.63</v>
      </c>
      <c r="N289" s="1">
        <v>156</v>
      </c>
      <c r="O289" s="17">
        <v>0.504</v>
      </c>
      <c r="P289" s="16">
        <v>7096</v>
      </c>
      <c r="Q289" s="16">
        <f t="shared" si="2"/>
        <v>13318593.289275868</v>
      </c>
      <c r="R289" s="19">
        <v>0.52800000000000002</v>
      </c>
      <c r="S289" s="16" t="s">
        <v>2468</v>
      </c>
      <c r="T289" s="19">
        <v>0.23799999999999999</v>
      </c>
      <c r="U289" s="18" t="e">
        <f t="shared" si="3"/>
        <v>#VALUE!</v>
      </c>
      <c r="V289" s="16" t="str">
        <f>IF(N289&gt;'Clustering (Gov City)'!$C$4,'Clustering (Gov City)'!$B$3,IF(N289&gt;'Clustering (Gov City)'!$H$4,'Clustering (Gov City)'!$G$3,IF(N289&gt;'Clustering (Gov City)'!$M$4,'Clustering (Gov City)'!$L$3,'Clustering (Gov City)'!$Q$3)))</f>
        <v>SUPER LOW</v>
      </c>
      <c r="W289" s="16" t="str">
        <f>IF(Q289&gt;'Clustering (Gov City)'!$C$24,'Clustering (Gov City)'!$B$23,IF(Q289&gt;'Clustering (Gov City)'!$H$24,'Clustering (Gov City)'!$G$23,IF(Q289&gt;'Clustering (Gov City)'!$M$24,'Clustering (Gov City)'!$L$23,'Clustering (Gov City)'!$Q$23)))</f>
        <v>SUPER LOW</v>
      </c>
      <c r="X289" s="20">
        <v>0.43780000000000002</v>
      </c>
      <c r="Y289" s="16" t="s">
        <v>133</v>
      </c>
      <c r="Z289" s="16">
        <v>4142</v>
      </c>
      <c r="AA289" s="1">
        <v>444</v>
      </c>
      <c r="AB289" s="16">
        <v>419488</v>
      </c>
      <c r="AC289" s="16">
        <v>386866</v>
      </c>
      <c r="AD289" s="16">
        <v>530301</v>
      </c>
      <c r="AE289" s="1">
        <v>709</v>
      </c>
      <c r="AF289" s="16">
        <v>1457</v>
      </c>
      <c r="AG289" s="1">
        <v>310</v>
      </c>
      <c r="AH289" s="1">
        <v>11</v>
      </c>
      <c r="AI289" s="1">
        <v>0</v>
      </c>
      <c r="AJ289" s="1">
        <v>1</v>
      </c>
      <c r="AK289" s="16">
        <v>267637</v>
      </c>
      <c r="AL289" s="16">
        <v>265152</v>
      </c>
      <c r="AM289" s="16">
        <v>256552</v>
      </c>
      <c r="AN289" s="16">
        <v>254644</v>
      </c>
      <c r="AO289" s="16">
        <v>6021</v>
      </c>
      <c r="AP289" s="16">
        <v>15572</v>
      </c>
      <c r="AQ289" s="16">
        <v>36409</v>
      </c>
      <c r="AR289" s="16">
        <v>44596</v>
      </c>
      <c r="AS289" s="16">
        <v>48920</v>
      </c>
      <c r="AT289" s="16">
        <v>52445</v>
      </c>
      <c r="AU289" s="16">
        <v>50738</v>
      </c>
      <c r="AV289" s="16">
        <v>44915</v>
      </c>
      <c r="AW289" s="16">
        <v>43186</v>
      </c>
      <c r="AX289" s="16">
        <v>41825</v>
      </c>
      <c r="AY289" s="16">
        <v>36630</v>
      </c>
      <c r="AZ289" s="16">
        <v>32863</v>
      </c>
      <c r="BA289" s="16">
        <v>27894</v>
      </c>
      <c r="BB289" s="16">
        <v>20958</v>
      </c>
      <c r="BC289" s="16">
        <v>19933</v>
      </c>
      <c r="BD289" s="16">
        <v>11919</v>
      </c>
      <c r="BE289" s="16">
        <v>9154</v>
      </c>
      <c r="BF289" s="16">
        <v>10404</v>
      </c>
      <c r="BG289" s="16">
        <v>9064</v>
      </c>
      <c r="BH289" s="16">
        <v>510049</v>
      </c>
      <c r="BI289" s="21">
        <v>2</v>
      </c>
      <c r="BJ289" s="21">
        <v>2</v>
      </c>
      <c r="BK289" s="21">
        <v>2</v>
      </c>
      <c r="BL289" s="21">
        <v>1</v>
      </c>
      <c r="BM289" s="21">
        <v>0</v>
      </c>
      <c r="BN289" s="16">
        <v>18473</v>
      </c>
      <c r="BO289" s="16">
        <v>9114</v>
      </c>
      <c r="BP289" s="16">
        <v>53585</v>
      </c>
      <c r="BQ289" s="16">
        <v>29804</v>
      </c>
      <c r="BR289" s="16">
        <v>32115</v>
      </c>
      <c r="BS289" s="16">
        <v>51950</v>
      </c>
      <c r="BT289" s="16">
        <v>147098</v>
      </c>
      <c r="BU289" s="16">
        <v>66901</v>
      </c>
      <c r="BV289" s="16">
        <v>104494</v>
      </c>
      <c r="BW289" s="16">
        <v>59153</v>
      </c>
      <c r="BX289" s="16">
        <v>122142</v>
      </c>
      <c r="BY289" s="16">
        <v>3397</v>
      </c>
      <c r="BZ289" s="16">
        <v>3212</v>
      </c>
      <c r="CA289" s="16">
        <v>25697</v>
      </c>
      <c r="CB289" s="1">
        <v>632</v>
      </c>
      <c r="CC289" s="1">
        <v>63</v>
      </c>
      <c r="CD289" s="16">
        <v>2596</v>
      </c>
      <c r="CE289" s="16">
        <v>3979</v>
      </c>
      <c r="CF289" s="16">
        <v>1307</v>
      </c>
      <c r="CG289" s="16">
        <v>5076</v>
      </c>
      <c r="CH289" s="1">
        <v>45</v>
      </c>
      <c r="CI289" s="1">
        <v>9</v>
      </c>
      <c r="CJ289" s="1">
        <v>100</v>
      </c>
      <c r="CK289" s="1">
        <v>15</v>
      </c>
      <c r="CL289" s="1">
        <v>31</v>
      </c>
      <c r="CM289" s="1">
        <v>43</v>
      </c>
      <c r="CN289" s="1">
        <v>187</v>
      </c>
      <c r="CO289" s="16">
        <v>1126</v>
      </c>
      <c r="CP289" s="16">
        <v>518275</v>
      </c>
      <c r="CQ289" s="16">
        <v>159971</v>
      </c>
      <c r="CR289" s="16">
        <v>9947</v>
      </c>
      <c r="CS289" s="16">
        <v>8177</v>
      </c>
      <c r="CT289" s="16">
        <v>39358</v>
      </c>
      <c r="CU289" s="16">
        <v>87137</v>
      </c>
      <c r="CV289" s="16">
        <v>5173</v>
      </c>
      <c r="CW289" s="1">
        <v>54</v>
      </c>
      <c r="CX289" s="16">
        <v>95731</v>
      </c>
      <c r="CY289" s="1">
        <v>992</v>
      </c>
      <c r="CZ289" s="16">
        <v>1206</v>
      </c>
      <c r="DA289" s="16">
        <v>125043</v>
      </c>
      <c r="DB289" s="18">
        <v>14.49</v>
      </c>
      <c r="DC289" s="1" t="s">
        <v>134</v>
      </c>
    </row>
    <row r="290" spans="1:107" ht="12.75" x14ac:dyDescent="0.2">
      <c r="A290" s="1" t="s">
        <v>733</v>
      </c>
      <c r="B290" s="1" t="s">
        <v>734</v>
      </c>
      <c r="C290" s="1" t="s">
        <v>733</v>
      </c>
      <c r="D290" s="1" t="s">
        <v>747</v>
      </c>
      <c r="E290" s="1" t="s">
        <v>748</v>
      </c>
      <c r="F290" s="1" t="s">
        <v>747</v>
      </c>
      <c r="G290" s="1">
        <v>8</v>
      </c>
      <c r="H290" s="1">
        <v>57</v>
      </c>
      <c r="I290" s="1">
        <v>7</v>
      </c>
      <c r="J290" s="16">
        <v>143633</v>
      </c>
      <c r="K290" s="17">
        <v>0.22</v>
      </c>
      <c r="L290" s="16">
        <v>44027</v>
      </c>
      <c r="M290" s="18">
        <v>1849.02</v>
      </c>
      <c r="N290" s="1">
        <v>78</v>
      </c>
      <c r="O290" s="17">
        <v>0.35599999999999998</v>
      </c>
      <c r="P290" s="16">
        <v>24563</v>
      </c>
      <c r="Q290" s="16">
        <f t="shared" si="2"/>
        <v>171012232.5649398</v>
      </c>
      <c r="R290" s="19">
        <v>0.50800000000000001</v>
      </c>
      <c r="S290" s="16" t="s">
        <v>2468</v>
      </c>
      <c r="T290" s="19">
        <v>0.72799999999999998</v>
      </c>
      <c r="U290" s="18" t="e">
        <f t="shared" si="3"/>
        <v>#VALUE!</v>
      </c>
      <c r="V290" s="1" t="str">
        <f>IF(N290&gt;'Clustering (Gov City)'!$C$4,'Clustering (Gov City)'!$B$3,IF(N290&gt;'Clustering (Gov City)'!$H$4,'Clustering (Gov City)'!$G$3,IF(N290&gt;'Clustering (Gov City)'!$M$4,'Clustering (Gov City)'!$L$3,'Clustering (Gov City)'!$Q$3)))</f>
        <v>SUPER LOW</v>
      </c>
      <c r="W290" s="1" t="str">
        <f>IF(Q290&gt;'Clustering (Gov City)'!$C$24,'Clustering (Gov City)'!$B$23,IF(Q290&gt;'Clustering (Gov City)'!$H$24,'Clustering (Gov City)'!$G$23,IF(Q290&gt;'Clustering (Gov City)'!$M$24,'Clustering (Gov City)'!$L$23,'Clustering (Gov City)'!$Q$23)))</f>
        <v>SUPER HIGH</v>
      </c>
      <c r="X290" s="20">
        <v>0.4894</v>
      </c>
      <c r="Y290" s="1" t="s">
        <v>133</v>
      </c>
      <c r="Z290" s="1">
        <v>386</v>
      </c>
      <c r="AA290" s="1">
        <v>795</v>
      </c>
      <c r="AB290" s="16">
        <v>127552</v>
      </c>
      <c r="AC290" s="16">
        <v>97990</v>
      </c>
      <c r="AD290" s="16">
        <v>141481</v>
      </c>
      <c r="AE290" s="1">
        <v>421</v>
      </c>
      <c r="AF290" s="1">
        <v>422</v>
      </c>
      <c r="AG290" s="16">
        <v>1298</v>
      </c>
      <c r="AH290" s="1">
        <v>11</v>
      </c>
      <c r="AI290" s="1">
        <v>0</v>
      </c>
      <c r="AJ290" s="1">
        <v>0</v>
      </c>
      <c r="AK290" s="16">
        <v>71285</v>
      </c>
      <c r="AL290" s="16">
        <v>72348</v>
      </c>
      <c r="AM290" s="16">
        <v>68038</v>
      </c>
      <c r="AN290" s="16">
        <v>68476</v>
      </c>
      <c r="AO290" s="16">
        <v>2689</v>
      </c>
      <c r="AP290" s="16">
        <v>4430</v>
      </c>
      <c r="AQ290" s="16">
        <v>11823</v>
      </c>
      <c r="AR290" s="16">
        <v>15491</v>
      </c>
      <c r="AS290" s="16">
        <v>14526</v>
      </c>
      <c r="AT290" s="16">
        <v>11410</v>
      </c>
      <c r="AU290" s="16">
        <v>10697</v>
      </c>
      <c r="AV290" s="16">
        <v>10067</v>
      </c>
      <c r="AW290" s="16">
        <v>11112</v>
      </c>
      <c r="AX290" s="16">
        <v>11933</v>
      </c>
      <c r="AY290" s="16">
        <v>11875</v>
      </c>
      <c r="AZ290" s="16">
        <v>10081</v>
      </c>
      <c r="BA290" s="16">
        <v>7768</v>
      </c>
      <c r="BB290" s="16">
        <v>5648</v>
      </c>
      <c r="BC290" s="16">
        <v>4287</v>
      </c>
      <c r="BD290" s="16">
        <v>2657</v>
      </c>
      <c r="BE290" s="16">
        <v>1985</v>
      </c>
      <c r="BF290" s="16">
        <v>2273</v>
      </c>
      <c r="BG290" s="16">
        <v>2738</v>
      </c>
      <c r="BH290" s="16">
        <v>135923</v>
      </c>
      <c r="BI290" s="21">
        <v>2</v>
      </c>
      <c r="BJ290" s="21">
        <v>2</v>
      </c>
      <c r="BK290" s="21">
        <v>2</v>
      </c>
      <c r="BL290" s="21">
        <v>2</v>
      </c>
      <c r="BM290" s="21">
        <v>0</v>
      </c>
      <c r="BN290" s="16">
        <v>5559</v>
      </c>
      <c r="BO290" s="16">
        <v>2733</v>
      </c>
      <c r="BP290" s="16">
        <v>18562</v>
      </c>
      <c r="BQ290" s="16">
        <v>8730</v>
      </c>
      <c r="BR290" s="16">
        <v>7355</v>
      </c>
      <c r="BS290" s="16">
        <v>11173</v>
      </c>
      <c r="BT290" s="16">
        <v>43143</v>
      </c>
      <c r="BU290" s="16">
        <v>11171</v>
      </c>
      <c r="BV290" s="16">
        <v>37067</v>
      </c>
      <c r="BW290" s="16">
        <v>17499</v>
      </c>
      <c r="BX290" s="16">
        <v>25285</v>
      </c>
      <c r="BY290" s="1">
        <v>712</v>
      </c>
      <c r="BZ290" s="16">
        <v>1537</v>
      </c>
      <c r="CA290" s="16">
        <v>6916</v>
      </c>
      <c r="CB290" s="1">
        <v>297</v>
      </c>
      <c r="CC290" s="1">
        <v>6</v>
      </c>
      <c r="CD290" s="1">
        <v>883</v>
      </c>
      <c r="CE290" s="16">
        <v>1078</v>
      </c>
      <c r="CF290" s="1">
        <v>374</v>
      </c>
      <c r="CG290" s="16">
        <v>1900</v>
      </c>
      <c r="CH290" s="1">
        <v>22</v>
      </c>
      <c r="CI290" s="1">
        <v>1</v>
      </c>
      <c r="CJ290" s="1">
        <v>14</v>
      </c>
      <c r="CK290" s="1">
        <v>1</v>
      </c>
      <c r="CL290" s="1">
        <v>7</v>
      </c>
      <c r="CM290" s="1">
        <v>3</v>
      </c>
      <c r="CN290" s="1">
        <v>29</v>
      </c>
      <c r="CO290" s="1">
        <v>29</v>
      </c>
      <c r="CP290" s="16">
        <v>139292</v>
      </c>
      <c r="CQ290" s="16">
        <v>53273</v>
      </c>
      <c r="CR290" s="16">
        <v>3779</v>
      </c>
      <c r="CS290" s="1">
        <v>805</v>
      </c>
      <c r="CT290" s="16">
        <v>23424</v>
      </c>
      <c r="CU290" s="16">
        <v>27679</v>
      </c>
      <c r="CV290" s="1">
        <v>993</v>
      </c>
      <c r="CW290" s="1">
        <v>8</v>
      </c>
      <c r="CX290" s="16">
        <v>17634</v>
      </c>
      <c r="CY290" s="1">
        <v>296</v>
      </c>
      <c r="CZ290" s="1">
        <v>287</v>
      </c>
      <c r="DA290" s="16">
        <v>15455</v>
      </c>
      <c r="DB290" s="18">
        <v>13.34</v>
      </c>
      <c r="DC290" s="1" t="s">
        <v>134</v>
      </c>
    </row>
    <row r="291" spans="1:107" ht="12.75" x14ac:dyDescent="0.2">
      <c r="A291" s="1" t="s">
        <v>733</v>
      </c>
      <c r="B291" s="1" t="s">
        <v>734</v>
      </c>
      <c r="C291" s="1" t="s">
        <v>733</v>
      </c>
      <c r="D291" s="1" t="s">
        <v>749</v>
      </c>
      <c r="E291" s="1" t="s">
        <v>750</v>
      </c>
      <c r="F291" s="1" t="s">
        <v>749</v>
      </c>
      <c r="G291" s="1">
        <v>5</v>
      </c>
      <c r="H291" s="1">
        <v>33</v>
      </c>
      <c r="I291" s="1">
        <v>0</v>
      </c>
      <c r="J291" s="16">
        <v>252949</v>
      </c>
      <c r="K291" s="17">
        <v>0.45</v>
      </c>
      <c r="L291" s="16">
        <v>82453</v>
      </c>
      <c r="M291" s="1">
        <v>776.25</v>
      </c>
      <c r="N291" s="1">
        <v>326</v>
      </c>
      <c r="O291" s="17">
        <v>0.61599999999999999</v>
      </c>
      <c r="P291" s="16">
        <v>3111</v>
      </c>
      <c r="Q291" s="16">
        <f t="shared" si="2"/>
        <v>12298921.917066287</v>
      </c>
      <c r="R291" s="19">
        <v>0.53</v>
      </c>
      <c r="S291" s="16" t="s">
        <v>2468</v>
      </c>
      <c r="T291" s="19">
        <v>0.316</v>
      </c>
      <c r="U291" s="18" t="e">
        <f t="shared" si="3"/>
        <v>#VALUE!</v>
      </c>
      <c r="V291" s="1" t="str">
        <f>IF(N291&gt;'Clustering (Gov City)'!$C$4,'Clustering (Gov City)'!$B$3,IF(N291&gt;'Clustering (Gov City)'!$H$4,'Clustering (Gov City)'!$G$3,IF(N291&gt;'Clustering (Gov City)'!$M$4,'Clustering (Gov City)'!$L$3,'Clustering (Gov City)'!$Q$3)))</f>
        <v>LOW</v>
      </c>
      <c r="W291" s="1" t="str">
        <f>IF(Q291&gt;'Clustering (Gov City)'!$C$24,'Clustering (Gov City)'!$B$23,IF(Q291&gt;'Clustering (Gov City)'!$H$24,'Clustering (Gov City)'!$G$23,IF(Q291&gt;'Clustering (Gov City)'!$M$24,'Clustering (Gov City)'!$L$23,'Clustering (Gov City)'!$Q$23)))</f>
        <v>SUPER LOW</v>
      </c>
      <c r="X291" s="20">
        <v>0.4395</v>
      </c>
      <c r="Y291" s="1" t="s">
        <v>133</v>
      </c>
      <c r="Z291" s="1">
        <v>353</v>
      </c>
      <c r="AA291" s="1">
        <v>384</v>
      </c>
      <c r="AB291" s="16">
        <v>236201</v>
      </c>
      <c r="AC291" s="16">
        <v>177164</v>
      </c>
      <c r="AD291" s="16">
        <v>233819</v>
      </c>
      <c r="AE291" s="1">
        <v>60</v>
      </c>
      <c r="AF291" s="1">
        <v>33</v>
      </c>
      <c r="AG291" s="16">
        <v>8783</v>
      </c>
      <c r="AH291" s="16">
        <v>10254</v>
      </c>
      <c r="AI291" s="1">
        <v>0</v>
      </c>
      <c r="AJ291" s="1">
        <v>0</v>
      </c>
      <c r="AK291" s="16">
        <v>126724</v>
      </c>
      <c r="AL291" s="16">
        <v>126225</v>
      </c>
      <c r="AM291" s="16">
        <v>110837</v>
      </c>
      <c r="AN291" s="16">
        <v>128050</v>
      </c>
      <c r="AO291" s="16">
        <v>4690</v>
      </c>
      <c r="AP291" s="16">
        <v>9372</v>
      </c>
      <c r="AQ291" s="16">
        <v>22341</v>
      </c>
      <c r="AR291" s="16">
        <v>24455</v>
      </c>
      <c r="AS291" s="16">
        <v>22776</v>
      </c>
      <c r="AT291" s="16">
        <v>20096</v>
      </c>
      <c r="AU291" s="16">
        <v>20992</v>
      </c>
      <c r="AV291" s="16">
        <v>20046</v>
      </c>
      <c r="AW291" s="16">
        <v>23265</v>
      </c>
      <c r="AX291" s="16">
        <v>21441</v>
      </c>
      <c r="AY291" s="16">
        <v>19345</v>
      </c>
      <c r="AZ291" s="16">
        <v>16059</v>
      </c>
      <c r="BA291" s="16">
        <v>13890</v>
      </c>
      <c r="BB291" s="16">
        <v>9132</v>
      </c>
      <c r="BC291" s="16">
        <v>7799</v>
      </c>
      <c r="BD291" s="16">
        <v>4127</v>
      </c>
      <c r="BE291" s="16">
        <v>3350</v>
      </c>
      <c r="BF291" s="16">
        <v>3835</v>
      </c>
      <c r="BG291" s="16">
        <v>4935</v>
      </c>
      <c r="BH291" s="16">
        <v>237852</v>
      </c>
      <c r="BI291" s="21">
        <v>2</v>
      </c>
      <c r="BJ291" s="21">
        <v>2</v>
      </c>
      <c r="BK291" s="21">
        <v>2</v>
      </c>
      <c r="BL291" s="21">
        <v>2</v>
      </c>
      <c r="BM291" s="21">
        <v>0</v>
      </c>
      <c r="BN291" s="16">
        <v>9871</v>
      </c>
      <c r="BO291" s="16">
        <v>4850</v>
      </c>
      <c r="BP291" s="16">
        <v>28825</v>
      </c>
      <c r="BQ291" s="16">
        <v>13505</v>
      </c>
      <c r="BR291" s="16">
        <v>12597</v>
      </c>
      <c r="BS291" s="16">
        <v>20534</v>
      </c>
      <c r="BT291" s="16">
        <v>86099</v>
      </c>
      <c r="BU291" s="16">
        <v>36988</v>
      </c>
      <c r="BV291" s="16">
        <v>57311</v>
      </c>
      <c r="BW291" s="16">
        <v>29790</v>
      </c>
      <c r="BX291" s="16">
        <v>33803</v>
      </c>
      <c r="BY291" s="1">
        <v>911</v>
      </c>
      <c r="BZ291" s="16">
        <v>1475</v>
      </c>
      <c r="CA291" s="16">
        <v>6357</v>
      </c>
      <c r="CB291" s="1">
        <v>207</v>
      </c>
      <c r="CC291" s="1">
        <v>8</v>
      </c>
      <c r="CD291" s="16">
        <v>1170</v>
      </c>
      <c r="CE291" s="16">
        <v>1570</v>
      </c>
      <c r="CF291" s="1">
        <v>374</v>
      </c>
      <c r="CG291" s="16">
        <v>2278</v>
      </c>
      <c r="CH291" s="16">
        <v>2730</v>
      </c>
      <c r="CI291" s="1">
        <v>21</v>
      </c>
      <c r="CJ291" s="1">
        <v>73</v>
      </c>
      <c r="CK291" s="1">
        <v>33</v>
      </c>
      <c r="CL291" s="1">
        <v>22</v>
      </c>
      <c r="CM291" s="1">
        <v>13</v>
      </c>
      <c r="CN291" s="1">
        <v>67</v>
      </c>
      <c r="CO291" s="1">
        <v>108</v>
      </c>
      <c r="CP291" s="16">
        <v>244490</v>
      </c>
      <c r="CQ291" s="16">
        <v>64283</v>
      </c>
      <c r="CR291" s="16">
        <v>2598</v>
      </c>
      <c r="CS291" s="16">
        <v>1610</v>
      </c>
      <c r="CT291" s="16">
        <v>42803</v>
      </c>
      <c r="CU291" s="16">
        <v>57108</v>
      </c>
      <c r="CV291" s="16">
        <v>1479</v>
      </c>
      <c r="CW291" s="1">
        <v>40</v>
      </c>
      <c r="CX291" s="16">
        <v>46116</v>
      </c>
      <c r="CY291" s="1">
        <v>401</v>
      </c>
      <c r="CZ291" s="1">
        <v>232</v>
      </c>
      <c r="DA291" s="16">
        <v>36279</v>
      </c>
      <c r="DB291" s="18">
        <v>26.99</v>
      </c>
      <c r="DC291" s="1" t="s">
        <v>134</v>
      </c>
    </row>
    <row r="292" spans="1:107" ht="12.75" x14ac:dyDescent="0.2">
      <c r="A292" s="1" t="s">
        <v>733</v>
      </c>
      <c r="B292" s="1" t="s">
        <v>734</v>
      </c>
      <c r="C292" s="1" t="s">
        <v>733</v>
      </c>
      <c r="D292" s="1" t="s">
        <v>751</v>
      </c>
      <c r="E292" s="1" t="s">
        <v>752</v>
      </c>
      <c r="F292" s="1" t="s">
        <v>751</v>
      </c>
      <c r="G292" s="1">
        <v>6</v>
      </c>
      <c r="H292" s="1">
        <v>0</v>
      </c>
      <c r="I292" s="1">
        <v>50</v>
      </c>
      <c r="J292" s="16">
        <v>441561</v>
      </c>
      <c r="K292" s="17">
        <v>0.67400000000000004</v>
      </c>
      <c r="L292" s="16">
        <v>135374</v>
      </c>
      <c r="M292" s="1">
        <v>61.3</v>
      </c>
      <c r="N292" s="16">
        <v>7203</v>
      </c>
      <c r="O292" s="17">
        <v>0.95399999999999996</v>
      </c>
      <c r="P292" s="16">
        <v>11541</v>
      </c>
      <c r="Q292" s="16">
        <f t="shared" si="2"/>
        <v>26136819.148430228</v>
      </c>
      <c r="R292" s="19">
        <v>0.61799999999999999</v>
      </c>
      <c r="S292" s="16" t="s">
        <v>2468</v>
      </c>
      <c r="T292" s="19">
        <v>0.96</v>
      </c>
      <c r="U292" s="18" t="e">
        <f t="shared" si="3"/>
        <v>#VALUE!</v>
      </c>
      <c r="V292" s="16" t="str">
        <f>IF(N292&gt;'Clustering (Gov City)'!$C$4,'Clustering (Gov City)'!$B$3,IF(N292&gt;'Clustering (Gov City)'!$H$4,'Clustering (Gov City)'!$G$3,IF(N292&gt;'Clustering (Gov City)'!$M$4,'Clustering (Gov City)'!$L$3,'Clustering (Gov City)'!$Q$3)))</f>
        <v>HIGH</v>
      </c>
      <c r="W292" s="16" t="str">
        <f>IF(Q292&gt;'Clustering (Gov City)'!$C$24,'Clustering (Gov City)'!$B$23,IF(Q292&gt;'Clustering (Gov City)'!$H$24,'Clustering (Gov City)'!$G$23,IF(Q292&gt;'Clustering (Gov City)'!$M$24,'Clustering (Gov City)'!$L$23,'Clustering (Gov City)'!$Q$23)))</f>
        <v>LOW</v>
      </c>
      <c r="X292" s="20">
        <v>0.8831</v>
      </c>
      <c r="Y292" s="16" t="s">
        <v>172</v>
      </c>
      <c r="Z292" s="16">
        <v>1688</v>
      </c>
      <c r="AA292" s="1">
        <v>836</v>
      </c>
      <c r="AB292" s="16">
        <v>395636</v>
      </c>
      <c r="AC292" s="16">
        <v>312891</v>
      </c>
      <c r="AD292" s="16">
        <v>365030</v>
      </c>
      <c r="AE292" s="16">
        <v>6812</v>
      </c>
      <c r="AF292" s="16">
        <v>3595</v>
      </c>
      <c r="AG292" s="16">
        <v>61781</v>
      </c>
      <c r="AH292" s="16">
        <v>4316</v>
      </c>
      <c r="AI292" s="1">
        <v>24</v>
      </c>
      <c r="AJ292" s="1">
        <v>3</v>
      </c>
      <c r="AK292" s="16">
        <v>219805</v>
      </c>
      <c r="AL292" s="16">
        <v>221756</v>
      </c>
      <c r="AM292" s="16">
        <v>212808</v>
      </c>
      <c r="AN292" s="16">
        <v>204533</v>
      </c>
      <c r="AO292" s="16">
        <v>9002</v>
      </c>
      <c r="AP292" s="16">
        <v>15218</v>
      </c>
      <c r="AQ292" s="16">
        <v>35303</v>
      </c>
      <c r="AR292" s="16">
        <v>41862</v>
      </c>
      <c r="AS292" s="16">
        <v>40225</v>
      </c>
      <c r="AT292" s="16">
        <v>34499</v>
      </c>
      <c r="AU292" s="16">
        <v>36063</v>
      </c>
      <c r="AV292" s="16">
        <v>35635</v>
      </c>
      <c r="AW292" s="16">
        <v>36633</v>
      </c>
      <c r="AX292" s="16">
        <v>36495</v>
      </c>
      <c r="AY292" s="16">
        <v>34419</v>
      </c>
      <c r="AZ292" s="16">
        <v>29406</v>
      </c>
      <c r="BA292" s="16">
        <v>25354</v>
      </c>
      <c r="BB292" s="16">
        <v>18961</v>
      </c>
      <c r="BC292" s="16">
        <v>14647</v>
      </c>
      <c r="BD292" s="16">
        <v>9351</v>
      </c>
      <c r="BE292" s="16">
        <v>6197</v>
      </c>
      <c r="BF292" s="16">
        <v>6511</v>
      </c>
      <c r="BG292" s="16">
        <v>8004</v>
      </c>
      <c r="BH292" s="16">
        <v>418013</v>
      </c>
      <c r="BI292" s="21">
        <v>2</v>
      </c>
      <c r="BJ292" s="21">
        <v>2</v>
      </c>
      <c r="BK292" s="21">
        <v>2</v>
      </c>
      <c r="BL292" s="21">
        <v>2</v>
      </c>
      <c r="BM292" s="21">
        <v>0</v>
      </c>
      <c r="BN292" s="16">
        <v>15987</v>
      </c>
      <c r="BO292" s="16">
        <v>8058</v>
      </c>
      <c r="BP292" s="16">
        <v>49986</v>
      </c>
      <c r="BQ292" s="16">
        <v>24024</v>
      </c>
      <c r="BR292" s="16">
        <v>21818</v>
      </c>
      <c r="BS292" s="16">
        <v>35070</v>
      </c>
      <c r="BT292" s="16">
        <v>109663</v>
      </c>
      <c r="BU292" s="16">
        <v>68170</v>
      </c>
      <c r="BV292" s="16">
        <v>41569</v>
      </c>
      <c r="BW292" s="16">
        <v>54401</v>
      </c>
      <c r="BX292" s="16">
        <v>115018</v>
      </c>
      <c r="BY292" s="16">
        <v>1642</v>
      </c>
      <c r="BZ292" s="16">
        <v>8041</v>
      </c>
      <c r="CA292" s="16">
        <v>38863</v>
      </c>
      <c r="CB292" s="16">
        <v>3835</v>
      </c>
      <c r="CC292" s="1">
        <v>359</v>
      </c>
      <c r="CD292" s="16">
        <v>20333</v>
      </c>
      <c r="CE292" s="16">
        <v>29652</v>
      </c>
      <c r="CF292" s="16">
        <v>7886</v>
      </c>
      <c r="CG292" s="16">
        <v>53283</v>
      </c>
      <c r="CH292" s="1">
        <v>613</v>
      </c>
      <c r="CI292" s="1">
        <v>14</v>
      </c>
      <c r="CJ292" s="1">
        <v>538</v>
      </c>
      <c r="CK292" s="1">
        <v>27</v>
      </c>
      <c r="CL292" s="1">
        <v>158</v>
      </c>
      <c r="CM292" s="1">
        <v>44</v>
      </c>
      <c r="CN292" s="1">
        <v>328</v>
      </c>
      <c r="CO292" s="1">
        <v>286</v>
      </c>
      <c r="CP292" s="16">
        <v>328399</v>
      </c>
      <c r="CQ292" s="16">
        <v>112508</v>
      </c>
      <c r="CR292" s="16">
        <v>22504</v>
      </c>
      <c r="CS292" s="16">
        <v>4483</v>
      </c>
      <c r="CT292" s="16">
        <v>135050</v>
      </c>
      <c r="CU292" s="16">
        <v>3296</v>
      </c>
      <c r="CV292" s="16">
        <v>1577</v>
      </c>
      <c r="CW292" s="1">
        <v>70</v>
      </c>
      <c r="CX292" s="16">
        <v>85768</v>
      </c>
      <c r="CY292" s="16">
        <v>1640</v>
      </c>
      <c r="CZ292" s="16">
        <v>5041</v>
      </c>
      <c r="DA292" s="16">
        <v>69624</v>
      </c>
      <c r="DB292" s="18">
        <v>8.4700000000000006</v>
      </c>
      <c r="DC292" s="1" t="s">
        <v>134</v>
      </c>
    </row>
    <row r="293" spans="1:107" ht="12.75" x14ac:dyDescent="0.2">
      <c r="A293" s="1" t="s">
        <v>733</v>
      </c>
      <c r="B293" s="1" t="s">
        <v>734</v>
      </c>
      <c r="C293" s="1" t="s">
        <v>733</v>
      </c>
      <c r="D293" s="1" t="s">
        <v>753</v>
      </c>
      <c r="E293" s="1" t="s">
        <v>754</v>
      </c>
      <c r="F293" s="1" t="s">
        <v>753</v>
      </c>
      <c r="G293" s="1">
        <v>5</v>
      </c>
      <c r="H293" s="1">
        <v>0</v>
      </c>
      <c r="I293" s="1">
        <v>41</v>
      </c>
      <c r="J293" s="16">
        <v>155140</v>
      </c>
      <c r="K293" s="17">
        <v>0.25</v>
      </c>
      <c r="L293" s="16">
        <v>48595</v>
      </c>
      <c r="M293" s="1">
        <v>222.25</v>
      </c>
      <c r="N293" s="1">
        <v>698</v>
      </c>
      <c r="O293" s="17">
        <v>0.7</v>
      </c>
      <c r="P293" s="16">
        <v>2580</v>
      </c>
      <c r="Q293" s="16">
        <f t="shared" si="2"/>
        <v>16630140.518241586</v>
      </c>
      <c r="R293" s="19">
        <v>0.61599999999999999</v>
      </c>
      <c r="S293" s="16" t="s">
        <v>2468</v>
      </c>
      <c r="T293" s="19">
        <v>0.65400000000000003</v>
      </c>
      <c r="U293" s="18" t="e">
        <f t="shared" si="3"/>
        <v>#VALUE!</v>
      </c>
      <c r="V293" s="1" t="str">
        <f>IF(N293&gt;'Clustering (Gov City)'!$C$4,'Clustering (Gov City)'!$B$3,IF(N293&gt;'Clustering (Gov City)'!$H$4,'Clustering (Gov City)'!$G$3,IF(N293&gt;'Clustering (Gov City)'!$M$4,'Clustering (Gov City)'!$L$3,'Clustering (Gov City)'!$Q$3)))</f>
        <v>LOW</v>
      </c>
      <c r="W293" s="1" t="str">
        <f>IF(Q293&gt;'Clustering (Gov City)'!$C$24,'Clustering (Gov City)'!$B$23,IF(Q293&gt;'Clustering (Gov City)'!$H$24,'Clustering (Gov City)'!$G$23,IF(Q293&gt;'Clustering (Gov City)'!$M$24,'Clustering (Gov City)'!$L$23,'Clustering (Gov City)'!$Q$23)))</f>
        <v>SUPER LOW</v>
      </c>
      <c r="X293" s="20">
        <v>0.56679999999999997</v>
      </c>
      <c r="Y293" s="1" t="s">
        <v>151</v>
      </c>
      <c r="Z293" s="1">
        <v>618</v>
      </c>
      <c r="AA293" s="1">
        <v>407</v>
      </c>
      <c r="AB293" s="16">
        <v>135496</v>
      </c>
      <c r="AC293" s="16">
        <v>108791</v>
      </c>
      <c r="AD293" s="16">
        <v>152959</v>
      </c>
      <c r="AE293" s="16">
        <v>1227</v>
      </c>
      <c r="AF293" s="1">
        <v>742</v>
      </c>
      <c r="AG293" s="1">
        <v>181</v>
      </c>
      <c r="AH293" s="1">
        <v>31</v>
      </c>
      <c r="AI293" s="1">
        <v>0</v>
      </c>
      <c r="AJ293" s="1">
        <v>0</v>
      </c>
      <c r="AK293" s="16">
        <v>76815</v>
      </c>
      <c r="AL293" s="16">
        <v>78325</v>
      </c>
      <c r="AM293" s="16">
        <v>73636</v>
      </c>
      <c r="AN293" s="16">
        <v>72896</v>
      </c>
      <c r="AO293" s="16">
        <v>3179</v>
      </c>
      <c r="AP293" s="16">
        <v>5429</v>
      </c>
      <c r="AQ293" s="16">
        <v>12635</v>
      </c>
      <c r="AR293" s="16">
        <v>15041</v>
      </c>
      <c r="AS293" s="16">
        <v>14280</v>
      </c>
      <c r="AT293" s="16">
        <v>12339</v>
      </c>
      <c r="AU293" s="16">
        <v>12339</v>
      </c>
      <c r="AV293" s="16">
        <v>12532</v>
      </c>
      <c r="AW293" s="16">
        <v>12553</v>
      </c>
      <c r="AX293" s="16">
        <v>13138</v>
      </c>
      <c r="AY293" s="16">
        <v>11471</v>
      </c>
      <c r="AZ293" s="16">
        <v>10168</v>
      </c>
      <c r="BA293" s="16">
        <v>8568</v>
      </c>
      <c r="BB293" s="16">
        <v>6526</v>
      </c>
      <c r="BC293" s="16">
        <v>5246</v>
      </c>
      <c r="BD293" s="16">
        <v>3379</v>
      </c>
      <c r="BE293" s="16">
        <v>2378</v>
      </c>
      <c r="BF293" s="16">
        <v>2547</v>
      </c>
      <c r="BG293" s="16">
        <v>2891</v>
      </c>
      <c r="BH293" s="16">
        <v>146703</v>
      </c>
      <c r="BI293" s="21">
        <v>2</v>
      </c>
      <c r="BJ293" s="21">
        <v>2</v>
      </c>
      <c r="BK293" s="21">
        <v>2</v>
      </c>
      <c r="BL293" s="21">
        <v>2</v>
      </c>
      <c r="BM293" s="21">
        <v>0</v>
      </c>
      <c r="BN293" s="16">
        <v>5859</v>
      </c>
      <c r="BO293" s="16">
        <v>2832</v>
      </c>
      <c r="BP293" s="16">
        <v>17618</v>
      </c>
      <c r="BQ293" s="16">
        <v>8651</v>
      </c>
      <c r="BR293" s="16">
        <v>8458</v>
      </c>
      <c r="BS293" s="16">
        <v>11744</v>
      </c>
      <c r="BT293" s="16">
        <v>39491</v>
      </c>
      <c r="BU293" s="16">
        <v>20075</v>
      </c>
      <c r="BV293" s="16">
        <v>16249</v>
      </c>
      <c r="BW293" s="16">
        <v>16609</v>
      </c>
      <c r="BX293" s="16">
        <v>44648</v>
      </c>
      <c r="BY293" s="16">
        <v>1211</v>
      </c>
      <c r="BZ293" s="16">
        <v>2368</v>
      </c>
      <c r="CA293" s="16">
        <v>13818</v>
      </c>
      <c r="CB293" s="1">
        <v>656</v>
      </c>
      <c r="CC293" s="1">
        <v>15</v>
      </c>
      <c r="CD293" s="16">
        <v>5871</v>
      </c>
      <c r="CE293" s="16">
        <v>10140</v>
      </c>
      <c r="CF293" s="16">
        <v>2796</v>
      </c>
      <c r="CG293" s="16">
        <v>12666</v>
      </c>
      <c r="CH293" s="1">
        <v>95</v>
      </c>
      <c r="CI293" s="1">
        <v>14</v>
      </c>
      <c r="CJ293" s="1">
        <v>44</v>
      </c>
      <c r="CK293" s="1">
        <v>46</v>
      </c>
      <c r="CL293" s="1">
        <v>54</v>
      </c>
      <c r="CM293" s="1">
        <v>42</v>
      </c>
      <c r="CN293" s="1">
        <v>50</v>
      </c>
      <c r="CO293" s="1">
        <v>303</v>
      </c>
      <c r="CP293" s="16">
        <v>123019</v>
      </c>
      <c r="CQ293" s="16">
        <v>45401</v>
      </c>
      <c r="CR293" s="16">
        <v>8943</v>
      </c>
      <c r="CS293" s="16">
        <v>1785</v>
      </c>
      <c r="CT293" s="16">
        <v>27403</v>
      </c>
      <c r="CU293" s="16">
        <v>8412</v>
      </c>
      <c r="CV293" s="16">
        <v>1070</v>
      </c>
      <c r="CW293" s="1">
        <v>20</v>
      </c>
      <c r="CX293" s="16">
        <v>27605</v>
      </c>
      <c r="CY293" s="1">
        <v>456</v>
      </c>
      <c r="CZ293" s="16">
        <v>1477</v>
      </c>
      <c r="DA293" s="16">
        <v>32568</v>
      </c>
      <c r="DB293" s="18">
        <v>8.35</v>
      </c>
      <c r="DC293" s="1" t="s">
        <v>134</v>
      </c>
    </row>
    <row r="294" spans="1:107" ht="12.75" x14ac:dyDescent="0.2">
      <c r="A294" s="1" t="s">
        <v>755</v>
      </c>
      <c r="B294" s="1" t="s">
        <v>756</v>
      </c>
      <c r="C294" s="1" t="s">
        <v>755</v>
      </c>
      <c r="D294" s="1" t="s">
        <v>757</v>
      </c>
      <c r="E294" s="1" t="s">
        <v>758</v>
      </c>
      <c r="F294" s="1" t="s">
        <v>757</v>
      </c>
      <c r="G294" s="1">
        <v>6</v>
      </c>
      <c r="H294" s="1">
        <v>63</v>
      </c>
      <c r="I294" s="1">
        <v>11</v>
      </c>
      <c r="J294" s="16">
        <v>149496</v>
      </c>
      <c r="K294" s="17">
        <v>0.23200000000000001</v>
      </c>
      <c r="L294" s="16">
        <v>35898</v>
      </c>
      <c r="M294" s="18">
        <v>2183.1799999999998</v>
      </c>
      <c r="N294" s="1">
        <v>68</v>
      </c>
      <c r="O294" s="17">
        <v>0.30399999999999999</v>
      </c>
      <c r="P294" s="16">
        <v>1242</v>
      </c>
      <c r="Q294" s="16">
        <f t="shared" si="2"/>
        <v>8307914.5930325892</v>
      </c>
      <c r="R294" s="19">
        <v>0.61</v>
      </c>
      <c r="S294" s="16" t="s">
        <v>2468</v>
      </c>
      <c r="T294" s="19">
        <v>0.10199999999999999</v>
      </c>
      <c r="U294" s="18" t="e">
        <f t="shared" si="3"/>
        <v>#VALUE!</v>
      </c>
      <c r="V294" s="1" t="str">
        <f>IF(N294&gt;'Clustering (Gov City)'!$C$4,'Clustering (Gov City)'!$B$3,IF(N294&gt;'Clustering (Gov City)'!$H$4,'Clustering (Gov City)'!$G$3,IF(N294&gt;'Clustering (Gov City)'!$M$4,'Clustering (Gov City)'!$L$3,'Clustering (Gov City)'!$Q$3)))</f>
        <v>SUPER LOW</v>
      </c>
      <c r="W294" s="1" t="str">
        <f>IF(Q294&gt;'Clustering (Gov City)'!$C$24,'Clustering (Gov City)'!$B$23,IF(Q294&gt;'Clustering (Gov City)'!$H$24,'Clustering (Gov City)'!$G$23,IF(Q294&gt;'Clustering (Gov City)'!$M$24,'Clustering (Gov City)'!$L$23,'Clustering (Gov City)'!$Q$23)))</f>
        <v>SUPER LOW</v>
      </c>
      <c r="X294" s="20">
        <v>0.1951</v>
      </c>
      <c r="Y294" s="1" t="s">
        <v>133</v>
      </c>
      <c r="Z294" s="1">
        <v>303</v>
      </c>
      <c r="AA294" s="1">
        <v>157</v>
      </c>
      <c r="AB294" s="16">
        <v>123526</v>
      </c>
      <c r="AC294" s="16">
        <v>102191</v>
      </c>
      <c r="AD294" s="16">
        <v>6465</v>
      </c>
      <c r="AE294" s="16">
        <v>105271</v>
      </c>
      <c r="AF294" s="16">
        <v>27812</v>
      </c>
      <c r="AG294" s="1">
        <v>171</v>
      </c>
      <c r="AH294" s="1">
        <v>1</v>
      </c>
      <c r="AI294" s="1">
        <v>0</v>
      </c>
      <c r="AJ294" s="16">
        <v>9776</v>
      </c>
      <c r="AK294" s="16">
        <v>76515</v>
      </c>
      <c r="AL294" s="16">
        <v>72981</v>
      </c>
      <c r="AM294" s="16">
        <v>90009</v>
      </c>
      <c r="AN294" s="16">
        <v>54774</v>
      </c>
      <c r="AO294" s="1">
        <v>361</v>
      </c>
      <c r="AP294" s="16">
        <v>4352</v>
      </c>
      <c r="AQ294" s="16">
        <v>10834</v>
      </c>
      <c r="AR294" s="16">
        <v>13908</v>
      </c>
      <c r="AS294" s="16">
        <v>16833</v>
      </c>
      <c r="AT294" s="16">
        <v>17900</v>
      </c>
      <c r="AU294" s="16">
        <v>16327</v>
      </c>
      <c r="AV294" s="16">
        <v>12560</v>
      </c>
      <c r="AW294" s="16">
        <v>11449</v>
      </c>
      <c r="AX294" s="16">
        <v>10114</v>
      </c>
      <c r="AY294" s="16">
        <v>9057</v>
      </c>
      <c r="AZ294" s="16">
        <v>7543</v>
      </c>
      <c r="BA294" s="16">
        <v>6220</v>
      </c>
      <c r="BB294" s="16">
        <v>4970</v>
      </c>
      <c r="BC294" s="16">
        <v>4312</v>
      </c>
      <c r="BD294" s="16">
        <v>2677</v>
      </c>
      <c r="BE294" s="16">
        <v>2172</v>
      </c>
      <c r="BF294" s="16">
        <v>2620</v>
      </c>
      <c r="BG294" s="16">
        <v>2457</v>
      </c>
      <c r="BH294" s="16">
        <v>142519</v>
      </c>
      <c r="BI294" s="21">
        <v>2</v>
      </c>
      <c r="BJ294" s="21">
        <v>2</v>
      </c>
      <c r="BK294" s="21">
        <v>2</v>
      </c>
      <c r="BL294" s="21">
        <v>1</v>
      </c>
      <c r="BM294" s="21">
        <v>0</v>
      </c>
      <c r="BN294" s="16">
        <v>5061</v>
      </c>
      <c r="BO294" s="16">
        <v>2630</v>
      </c>
      <c r="BP294" s="16">
        <v>17138</v>
      </c>
      <c r="BQ294" s="16">
        <v>10371</v>
      </c>
      <c r="BR294" s="16">
        <v>11428</v>
      </c>
      <c r="BS294" s="16">
        <v>17286</v>
      </c>
      <c r="BT294" s="16">
        <v>40594</v>
      </c>
      <c r="BU294" s="16">
        <v>52385</v>
      </c>
      <c r="BV294" s="16">
        <v>10023</v>
      </c>
      <c r="BW294" s="16">
        <v>15182</v>
      </c>
      <c r="BX294" s="16">
        <v>22688</v>
      </c>
      <c r="BY294" s="1">
        <v>320</v>
      </c>
      <c r="BZ294" s="16">
        <v>1285</v>
      </c>
      <c r="CA294" s="16">
        <v>6903</v>
      </c>
      <c r="CB294" s="1">
        <v>114</v>
      </c>
      <c r="CC294" s="1">
        <v>2</v>
      </c>
      <c r="CD294" s="16">
        <v>2128</v>
      </c>
      <c r="CE294" s="16">
        <v>2694</v>
      </c>
      <c r="CF294" s="16">
        <v>1046</v>
      </c>
      <c r="CG294" s="16">
        <v>6377</v>
      </c>
      <c r="CH294" s="1">
        <v>16</v>
      </c>
      <c r="CI294" s="1">
        <v>7</v>
      </c>
      <c r="CJ294" s="1">
        <v>3</v>
      </c>
      <c r="CK294" s="1">
        <v>1</v>
      </c>
      <c r="CL294" s="1">
        <v>5</v>
      </c>
      <c r="CM294" s="1">
        <v>19</v>
      </c>
      <c r="CN294" s="1">
        <v>48</v>
      </c>
      <c r="CO294" s="1">
        <v>112</v>
      </c>
      <c r="CP294" s="16">
        <v>137040</v>
      </c>
      <c r="CQ294" s="16">
        <v>39919</v>
      </c>
      <c r="CR294" s="16">
        <v>3432</v>
      </c>
      <c r="CS294" s="1">
        <v>513</v>
      </c>
      <c r="CT294" s="16">
        <v>9010</v>
      </c>
      <c r="CU294" s="16">
        <v>36900</v>
      </c>
      <c r="CV294" s="1">
        <v>74</v>
      </c>
      <c r="CW294" s="1">
        <v>73</v>
      </c>
      <c r="CX294" s="16">
        <v>43771</v>
      </c>
      <c r="CY294" s="1">
        <v>254</v>
      </c>
      <c r="CZ294" s="1">
        <v>757</v>
      </c>
      <c r="DA294" s="16">
        <v>14793</v>
      </c>
      <c r="DB294" s="18">
        <v>28.17</v>
      </c>
      <c r="DC294" s="1" t="s">
        <v>134</v>
      </c>
    </row>
    <row r="295" spans="1:107" ht="12.75" x14ac:dyDescent="0.2">
      <c r="A295" s="1" t="s">
        <v>755</v>
      </c>
      <c r="B295" s="1" t="s">
        <v>756</v>
      </c>
      <c r="C295" s="1" t="s">
        <v>755</v>
      </c>
      <c r="D295" s="1" t="s">
        <v>759</v>
      </c>
      <c r="E295" s="1" t="s">
        <v>760</v>
      </c>
      <c r="F295" s="1" t="s">
        <v>759</v>
      </c>
      <c r="G295" s="1">
        <v>22</v>
      </c>
      <c r="H295" s="1">
        <v>140</v>
      </c>
      <c r="I295" s="1">
        <v>16</v>
      </c>
      <c r="J295" s="16">
        <v>248864</v>
      </c>
      <c r="K295" s="17">
        <v>0.436</v>
      </c>
      <c r="L295" s="16">
        <v>64845</v>
      </c>
      <c r="M295" s="18">
        <v>7000.5</v>
      </c>
      <c r="N295" s="1">
        <v>36</v>
      </c>
      <c r="O295" s="17">
        <v>0.156</v>
      </c>
      <c r="P295" s="16">
        <v>3440</v>
      </c>
      <c r="Q295" s="16">
        <f t="shared" si="2"/>
        <v>13822810.852513824</v>
      </c>
      <c r="R295" s="19">
        <v>0.55400000000000005</v>
      </c>
      <c r="S295" s="16" t="s">
        <v>2468</v>
      </c>
      <c r="T295" s="19">
        <v>0.35599999999999998</v>
      </c>
      <c r="U295" s="18" t="e">
        <f t="shared" si="3"/>
        <v>#VALUE!</v>
      </c>
      <c r="V295" s="1" t="str">
        <f>IF(N295&gt;'Clustering (Gov City)'!$C$4,'Clustering (Gov City)'!$B$3,IF(N295&gt;'Clustering (Gov City)'!$H$4,'Clustering (Gov City)'!$G$3,IF(N295&gt;'Clustering (Gov City)'!$M$4,'Clustering (Gov City)'!$L$3,'Clustering (Gov City)'!$Q$3)))</f>
        <v>SUPER LOW</v>
      </c>
      <c r="W295" s="1" t="str">
        <f>IF(Q295&gt;'Clustering (Gov City)'!$C$24,'Clustering (Gov City)'!$B$23,IF(Q295&gt;'Clustering (Gov City)'!$H$24,'Clustering (Gov City)'!$G$23,IF(Q295&gt;'Clustering (Gov City)'!$M$24,'Clustering (Gov City)'!$L$23,'Clustering (Gov City)'!$Q$23)))</f>
        <v>SUPER LOW</v>
      </c>
      <c r="X295" s="20">
        <v>0.316</v>
      </c>
      <c r="Y295" s="1" t="s">
        <v>133</v>
      </c>
      <c r="Z295" s="1">
        <v>282</v>
      </c>
      <c r="AA295" s="1">
        <v>333</v>
      </c>
      <c r="AB295" s="16">
        <v>223863</v>
      </c>
      <c r="AC295" s="16">
        <v>168261</v>
      </c>
      <c r="AD295" s="16">
        <v>15838</v>
      </c>
      <c r="AE295" s="16">
        <v>193820</v>
      </c>
      <c r="AF295" s="16">
        <v>22635</v>
      </c>
      <c r="AG295" s="1">
        <v>441</v>
      </c>
      <c r="AH295" s="1">
        <v>22</v>
      </c>
      <c r="AI295" s="1">
        <v>3</v>
      </c>
      <c r="AJ295" s="16">
        <v>16105</v>
      </c>
      <c r="AK295" s="16">
        <v>127788</v>
      </c>
      <c r="AL295" s="16">
        <v>121076</v>
      </c>
      <c r="AM295" s="16">
        <v>147300</v>
      </c>
      <c r="AN295" s="16">
        <v>92639</v>
      </c>
      <c r="AO295" s="1">
        <v>702</v>
      </c>
      <c r="AP295" s="16">
        <v>8223</v>
      </c>
      <c r="AQ295" s="16">
        <v>15738</v>
      </c>
      <c r="AR295" s="16">
        <v>26409</v>
      </c>
      <c r="AS295" s="16">
        <v>29491</v>
      </c>
      <c r="AT295" s="16">
        <v>22347</v>
      </c>
      <c r="AU295" s="16">
        <v>23489</v>
      </c>
      <c r="AV295" s="16">
        <v>20849</v>
      </c>
      <c r="AW295" s="16">
        <v>19181</v>
      </c>
      <c r="AX295" s="16">
        <v>17900</v>
      </c>
      <c r="AY295" s="16">
        <v>15874</v>
      </c>
      <c r="AZ295" s="16">
        <v>14175</v>
      </c>
      <c r="BA295" s="16">
        <v>11390</v>
      </c>
      <c r="BB295" s="16">
        <v>9745</v>
      </c>
      <c r="BC295" s="16">
        <v>8065</v>
      </c>
      <c r="BD295" s="16">
        <v>5824</v>
      </c>
      <c r="BE295" s="16">
        <v>3976</v>
      </c>
      <c r="BF295" s="16">
        <v>4411</v>
      </c>
      <c r="BG295" s="16">
        <v>4070</v>
      </c>
      <c r="BH295" s="16">
        <v>239697</v>
      </c>
      <c r="BI295" s="21">
        <v>2</v>
      </c>
      <c r="BJ295" s="21">
        <v>2</v>
      </c>
      <c r="BK295" s="21">
        <v>2</v>
      </c>
      <c r="BL295" s="21">
        <v>1</v>
      </c>
      <c r="BM295" s="21">
        <v>0</v>
      </c>
      <c r="BN295" s="16">
        <v>8535</v>
      </c>
      <c r="BO295" s="16">
        <v>4748</v>
      </c>
      <c r="BP295" s="16">
        <v>32125</v>
      </c>
      <c r="BQ295" s="16">
        <v>18212</v>
      </c>
      <c r="BR295" s="16">
        <v>16725</v>
      </c>
      <c r="BS295" s="16">
        <v>20856</v>
      </c>
      <c r="BT295" s="16">
        <v>66575</v>
      </c>
      <c r="BU295" s="16">
        <v>38198</v>
      </c>
      <c r="BV295" s="16">
        <v>66328</v>
      </c>
      <c r="BW295" s="16">
        <v>25965</v>
      </c>
      <c r="BX295" s="16">
        <v>38688</v>
      </c>
      <c r="BY295" s="1">
        <v>828</v>
      </c>
      <c r="BZ295" s="16">
        <v>2313</v>
      </c>
      <c r="CA295" s="16">
        <v>9673</v>
      </c>
      <c r="CB295" s="1">
        <v>292</v>
      </c>
      <c r="CC295" s="1">
        <v>4</v>
      </c>
      <c r="CD295" s="16">
        <v>6017</v>
      </c>
      <c r="CE295" s="16">
        <v>10517</v>
      </c>
      <c r="CF295" s="16">
        <v>2196</v>
      </c>
      <c r="CG295" s="16">
        <v>16662</v>
      </c>
      <c r="CH295" s="1">
        <v>25</v>
      </c>
      <c r="CI295" s="1">
        <v>7</v>
      </c>
      <c r="CJ295" s="1">
        <v>22</v>
      </c>
      <c r="CK295" s="1">
        <v>25</v>
      </c>
      <c r="CL295" s="1">
        <v>16</v>
      </c>
      <c r="CM295" s="1">
        <v>34</v>
      </c>
      <c r="CN295" s="1">
        <v>83</v>
      </c>
      <c r="CO295" s="1">
        <v>363</v>
      </c>
      <c r="CP295" s="16">
        <v>212897</v>
      </c>
      <c r="CQ295" s="16">
        <v>58853</v>
      </c>
      <c r="CR295" s="16">
        <v>5152</v>
      </c>
      <c r="CS295" s="16">
        <v>1631</v>
      </c>
      <c r="CT295" s="16">
        <v>12467</v>
      </c>
      <c r="CU295" s="16">
        <v>84813</v>
      </c>
      <c r="CV295" s="16">
        <v>1110</v>
      </c>
      <c r="CW295" s="1">
        <v>285</v>
      </c>
      <c r="CX295" s="16">
        <v>68753</v>
      </c>
      <c r="CY295" s="1">
        <v>289</v>
      </c>
      <c r="CZ295" s="16">
        <v>1416</v>
      </c>
      <c r="DA295" s="16">
        <v>14095</v>
      </c>
      <c r="DB295" s="18">
        <v>29.65</v>
      </c>
      <c r="DC295" s="1" t="s">
        <v>134</v>
      </c>
    </row>
    <row r="296" spans="1:107" ht="12.75" x14ac:dyDescent="0.2">
      <c r="A296" s="1" t="s">
        <v>755</v>
      </c>
      <c r="B296" s="1" t="s">
        <v>756</v>
      </c>
      <c r="C296" s="1" t="s">
        <v>755</v>
      </c>
      <c r="D296" s="1" t="s">
        <v>761</v>
      </c>
      <c r="E296" s="1" t="s">
        <v>762</v>
      </c>
      <c r="F296" s="1" t="s">
        <v>761</v>
      </c>
      <c r="G296" s="1">
        <v>24</v>
      </c>
      <c r="H296" s="1">
        <v>160</v>
      </c>
      <c r="I296" s="1">
        <v>17</v>
      </c>
      <c r="J296" s="16">
        <v>382402</v>
      </c>
      <c r="K296" s="17">
        <v>0.61199999999999999</v>
      </c>
      <c r="L296" s="16">
        <v>93309</v>
      </c>
      <c r="M296" s="18">
        <v>5434.76</v>
      </c>
      <c r="N296" s="1">
        <v>70</v>
      </c>
      <c r="O296" s="17">
        <v>0.318</v>
      </c>
      <c r="P296" s="16">
        <v>4167</v>
      </c>
      <c r="Q296" s="16">
        <f t="shared" si="2"/>
        <v>10896909.534991972</v>
      </c>
      <c r="R296" s="19">
        <v>0.54</v>
      </c>
      <c r="S296" s="16" t="s">
        <v>2468</v>
      </c>
      <c r="T296" s="19">
        <v>0.128</v>
      </c>
      <c r="U296" s="18" t="e">
        <f t="shared" si="3"/>
        <v>#VALUE!</v>
      </c>
      <c r="V296" s="1" t="str">
        <f>IF(N296&gt;'Clustering (Gov City)'!$C$4,'Clustering (Gov City)'!$B$3,IF(N296&gt;'Clustering (Gov City)'!$H$4,'Clustering (Gov City)'!$G$3,IF(N296&gt;'Clustering (Gov City)'!$M$4,'Clustering (Gov City)'!$L$3,'Clustering (Gov City)'!$Q$3)))</f>
        <v>SUPER LOW</v>
      </c>
      <c r="W296" s="1" t="str">
        <f>IF(Q296&gt;'Clustering (Gov City)'!$C$24,'Clustering (Gov City)'!$B$23,IF(Q296&gt;'Clustering (Gov City)'!$H$24,'Clustering (Gov City)'!$G$23,IF(Q296&gt;'Clustering (Gov City)'!$M$24,'Clustering (Gov City)'!$L$23,'Clustering (Gov City)'!$Q$23)))</f>
        <v>SUPER LOW</v>
      </c>
      <c r="X296" s="20">
        <v>0.30599999999999999</v>
      </c>
      <c r="Y296" s="1" t="s">
        <v>133</v>
      </c>
      <c r="Z296" s="1">
        <v>745</v>
      </c>
      <c r="AA296" s="1">
        <v>294</v>
      </c>
      <c r="AB296" s="16">
        <v>252012</v>
      </c>
      <c r="AC296" s="16">
        <v>293426</v>
      </c>
      <c r="AD296" s="16">
        <v>10855</v>
      </c>
      <c r="AE296" s="16">
        <v>320852</v>
      </c>
      <c r="AF296" s="16">
        <v>50392</v>
      </c>
      <c r="AG296" s="1">
        <v>272</v>
      </c>
      <c r="AH296" s="1">
        <v>3</v>
      </c>
      <c r="AI296" s="1">
        <v>1</v>
      </c>
      <c r="AJ296" s="1">
        <v>27</v>
      </c>
      <c r="AK296" s="16">
        <v>193879</v>
      </c>
      <c r="AL296" s="16">
        <v>188523</v>
      </c>
      <c r="AM296" s="16">
        <v>231945</v>
      </c>
      <c r="AN296" s="16">
        <v>140764</v>
      </c>
      <c r="AO296" s="16">
        <v>1055</v>
      </c>
      <c r="AP296" s="16">
        <v>8638</v>
      </c>
      <c r="AQ296" s="16">
        <v>11843</v>
      </c>
      <c r="AR296" s="16">
        <v>26831</v>
      </c>
      <c r="AS296" s="16">
        <v>37563</v>
      </c>
      <c r="AT296" s="16">
        <v>43602</v>
      </c>
      <c r="AU296" s="16">
        <v>41008</v>
      </c>
      <c r="AV296" s="16">
        <v>35614</v>
      </c>
      <c r="AW296" s="16">
        <v>33766</v>
      </c>
      <c r="AX296" s="16">
        <v>31039</v>
      </c>
      <c r="AY296" s="16">
        <v>25559</v>
      </c>
      <c r="AZ296" s="16">
        <v>22164</v>
      </c>
      <c r="BA296" s="16">
        <v>18497</v>
      </c>
      <c r="BB296" s="16">
        <v>17623</v>
      </c>
      <c r="BC296" s="16">
        <v>14413</v>
      </c>
      <c r="BD296" s="16">
        <v>9138</v>
      </c>
      <c r="BE296" s="16">
        <v>6303</v>
      </c>
      <c r="BF296" s="16">
        <v>7439</v>
      </c>
      <c r="BG296" s="16">
        <v>2969</v>
      </c>
      <c r="BH296" s="16">
        <v>375971</v>
      </c>
      <c r="BI296" s="21">
        <v>1</v>
      </c>
      <c r="BJ296" s="21">
        <v>1</v>
      </c>
      <c r="BK296" s="21">
        <v>1</v>
      </c>
      <c r="BL296" s="21">
        <v>0</v>
      </c>
      <c r="BM296" s="21">
        <v>0</v>
      </c>
      <c r="BN296" s="16">
        <v>6575</v>
      </c>
      <c r="BO296" s="16">
        <v>4183</v>
      </c>
      <c r="BP296" s="16">
        <v>34755</v>
      </c>
      <c r="BQ296" s="16">
        <v>23420</v>
      </c>
      <c r="BR296" s="16">
        <v>25245</v>
      </c>
      <c r="BS296" s="16">
        <v>44331</v>
      </c>
      <c r="BT296" s="16">
        <v>92061</v>
      </c>
      <c r="BU296" s="16">
        <v>72349</v>
      </c>
      <c r="BV296" s="16">
        <v>102831</v>
      </c>
      <c r="BW296" s="16">
        <v>47561</v>
      </c>
      <c r="BX296" s="16">
        <v>52863</v>
      </c>
      <c r="BY296" s="16">
        <v>1692</v>
      </c>
      <c r="BZ296" s="16">
        <v>2984</v>
      </c>
      <c r="CA296" s="16">
        <v>9427</v>
      </c>
      <c r="CB296" s="1">
        <v>572</v>
      </c>
      <c r="CC296" s="1">
        <v>62</v>
      </c>
      <c r="CD296" s="16">
        <v>11856</v>
      </c>
      <c r="CE296" s="16">
        <v>18885</v>
      </c>
      <c r="CF296" s="16">
        <v>4150</v>
      </c>
      <c r="CG296" s="16">
        <v>35163</v>
      </c>
      <c r="CH296" s="16">
        <v>1245</v>
      </c>
      <c r="CI296" s="1">
        <v>95</v>
      </c>
      <c r="CJ296" s="1">
        <v>243</v>
      </c>
      <c r="CK296" s="1">
        <v>163</v>
      </c>
      <c r="CL296" s="1">
        <v>215</v>
      </c>
      <c r="CM296" s="1">
        <v>233</v>
      </c>
      <c r="CN296" s="1">
        <v>463</v>
      </c>
      <c r="CO296" s="1">
        <v>564</v>
      </c>
      <c r="CP296" s="16">
        <v>309127</v>
      </c>
      <c r="CQ296" s="16">
        <v>134180</v>
      </c>
      <c r="CR296" s="16">
        <v>6332</v>
      </c>
      <c r="CS296" s="16">
        <v>2127</v>
      </c>
      <c r="CT296" s="16">
        <v>27385</v>
      </c>
      <c r="CU296" s="16">
        <v>67138</v>
      </c>
      <c r="CV296" s="16">
        <v>1517</v>
      </c>
      <c r="CW296" s="1">
        <v>393</v>
      </c>
      <c r="CX296" s="16">
        <v>72105</v>
      </c>
      <c r="CY296" s="1">
        <v>340</v>
      </c>
      <c r="CZ296" s="16">
        <v>1710</v>
      </c>
      <c r="DA296" s="16">
        <v>69175</v>
      </c>
      <c r="DB296" s="18">
        <v>22.77</v>
      </c>
      <c r="DC296" s="1" t="s">
        <v>134</v>
      </c>
    </row>
    <row r="297" spans="1:107" ht="12.75" x14ac:dyDescent="0.2">
      <c r="A297" s="1" t="s">
        <v>755</v>
      </c>
      <c r="B297" s="1" t="s">
        <v>756</v>
      </c>
      <c r="C297" s="1" t="s">
        <v>755</v>
      </c>
      <c r="D297" s="1" t="s">
        <v>763</v>
      </c>
      <c r="E297" s="1" t="s">
        <v>764</v>
      </c>
      <c r="F297" s="1" t="s">
        <v>763</v>
      </c>
      <c r="G297" s="1">
        <v>32</v>
      </c>
      <c r="H297" s="1">
        <v>265</v>
      </c>
      <c r="I297" s="1">
        <v>12</v>
      </c>
      <c r="J297" s="16">
        <v>469714</v>
      </c>
      <c r="K297" s="17">
        <v>0.69199999999999995</v>
      </c>
      <c r="L297" s="16">
        <v>116183</v>
      </c>
      <c r="M297" s="18">
        <v>3947</v>
      </c>
      <c r="N297" s="1">
        <v>119</v>
      </c>
      <c r="O297" s="17">
        <v>0.46200000000000002</v>
      </c>
      <c r="P297" s="16">
        <v>4120</v>
      </c>
      <c r="Q297" s="16">
        <f t="shared" si="2"/>
        <v>8771294.8730504084</v>
      </c>
      <c r="R297" s="19">
        <v>0.57599999999999996</v>
      </c>
      <c r="S297" s="16" t="s">
        <v>2468</v>
      </c>
      <c r="T297" s="19">
        <v>7.8E-2</v>
      </c>
      <c r="U297" s="18" t="e">
        <f t="shared" si="3"/>
        <v>#VALUE!</v>
      </c>
      <c r="V297" s="16" t="str">
        <f>IF(N297&gt;'Clustering (Gov City)'!$C$4,'Clustering (Gov City)'!$B$3,IF(N297&gt;'Clustering (Gov City)'!$H$4,'Clustering (Gov City)'!$G$3,IF(N297&gt;'Clustering (Gov City)'!$M$4,'Clustering (Gov City)'!$L$3,'Clustering (Gov City)'!$Q$3)))</f>
        <v>SUPER LOW</v>
      </c>
      <c r="W297" s="16" t="str">
        <f>IF(Q297&gt;'Clustering (Gov City)'!$C$24,'Clustering (Gov City)'!$B$23,IF(Q297&gt;'Clustering (Gov City)'!$H$24,'Clustering (Gov City)'!$G$23,IF(Q297&gt;'Clustering (Gov City)'!$M$24,'Clustering (Gov City)'!$L$23,'Clustering (Gov City)'!$Q$23)))</f>
        <v>SUPER LOW</v>
      </c>
      <c r="X297" s="20">
        <v>0.34670000000000001</v>
      </c>
      <c r="Y297" s="16" t="s">
        <v>133</v>
      </c>
      <c r="Z297" s="16">
        <v>1101</v>
      </c>
      <c r="AA297" s="1">
        <v>252</v>
      </c>
      <c r="AB297" s="16">
        <v>304255</v>
      </c>
      <c r="AC297" s="16">
        <v>342484</v>
      </c>
      <c r="AD297" s="16">
        <v>10425</v>
      </c>
      <c r="AE297" s="16">
        <v>417145</v>
      </c>
      <c r="AF297" s="16">
        <v>41590</v>
      </c>
      <c r="AG297" s="1">
        <v>254</v>
      </c>
      <c r="AH297" s="1">
        <v>1</v>
      </c>
      <c r="AI297" s="1">
        <v>0</v>
      </c>
      <c r="AJ297" s="1">
        <v>299</v>
      </c>
      <c r="AK297" s="16">
        <v>233779</v>
      </c>
      <c r="AL297" s="16">
        <v>235935</v>
      </c>
      <c r="AM297" s="16">
        <v>282732</v>
      </c>
      <c r="AN297" s="16">
        <v>172076</v>
      </c>
      <c r="AO297" s="16">
        <v>1394</v>
      </c>
      <c r="AP297" s="16">
        <v>13512</v>
      </c>
      <c r="AQ297" s="16">
        <v>16201</v>
      </c>
      <c r="AR297" s="16">
        <v>38411</v>
      </c>
      <c r="AS297" s="16">
        <v>54039</v>
      </c>
      <c r="AT297" s="16">
        <v>57847</v>
      </c>
      <c r="AU297" s="16">
        <v>46086</v>
      </c>
      <c r="AV297" s="16">
        <v>37248</v>
      </c>
      <c r="AW297" s="16">
        <v>32279</v>
      </c>
      <c r="AX297" s="16">
        <v>32413</v>
      </c>
      <c r="AY297" s="16">
        <v>28679</v>
      </c>
      <c r="AZ297" s="16">
        <v>27303</v>
      </c>
      <c r="BA297" s="16">
        <v>24219</v>
      </c>
      <c r="BB297" s="16">
        <v>22298</v>
      </c>
      <c r="BC297" s="16">
        <v>19469</v>
      </c>
      <c r="BD297" s="16">
        <v>12153</v>
      </c>
      <c r="BE297" s="16">
        <v>9370</v>
      </c>
      <c r="BF297" s="16">
        <v>11699</v>
      </c>
      <c r="BG297" s="16">
        <v>4229</v>
      </c>
      <c r="BH297" s="16">
        <v>461750</v>
      </c>
      <c r="BI297" s="21">
        <v>1</v>
      </c>
      <c r="BJ297" s="21">
        <v>1</v>
      </c>
      <c r="BK297" s="21">
        <v>1</v>
      </c>
      <c r="BL297" s="21">
        <v>0</v>
      </c>
      <c r="BM297" s="21">
        <v>0</v>
      </c>
      <c r="BN297" s="16">
        <v>9707</v>
      </c>
      <c r="BO297" s="16">
        <v>5927</v>
      </c>
      <c r="BP297" s="16">
        <v>49768</v>
      </c>
      <c r="BQ297" s="16">
        <v>33096</v>
      </c>
      <c r="BR297" s="16">
        <v>37928</v>
      </c>
      <c r="BS297" s="16">
        <v>51655</v>
      </c>
      <c r="BT297" s="16">
        <v>130891</v>
      </c>
      <c r="BU297" s="16">
        <v>88389</v>
      </c>
      <c r="BV297" s="16">
        <v>101902</v>
      </c>
      <c r="BW297" s="16">
        <v>52562</v>
      </c>
      <c r="BX297" s="16">
        <v>78733</v>
      </c>
      <c r="BY297" s="16">
        <v>1586</v>
      </c>
      <c r="BZ297" s="16">
        <v>3127</v>
      </c>
      <c r="CA297" s="16">
        <v>12211</v>
      </c>
      <c r="CB297" s="1">
        <v>304</v>
      </c>
      <c r="CC297" s="1">
        <v>9</v>
      </c>
      <c r="CD297" s="16">
        <v>8628</v>
      </c>
      <c r="CE297" s="16">
        <v>11597</v>
      </c>
      <c r="CF297" s="16">
        <v>8043</v>
      </c>
      <c r="CG297" s="16">
        <v>18627</v>
      </c>
      <c r="CH297" s="1">
        <v>85</v>
      </c>
      <c r="CI297" s="1">
        <v>33</v>
      </c>
      <c r="CJ297" s="1">
        <v>55</v>
      </c>
      <c r="CK297" s="1">
        <v>25</v>
      </c>
      <c r="CL297" s="1">
        <v>93</v>
      </c>
      <c r="CM297" s="1">
        <v>64</v>
      </c>
      <c r="CN297" s="1">
        <v>120</v>
      </c>
      <c r="CO297" s="1">
        <v>371</v>
      </c>
      <c r="CP297" s="16">
        <v>421973</v>
      </c>
      <c r="CQ297" s="16">
        <v>142542</v>
      </c>
      <c r="CR297" s="16">
        <v>7307</v>
      </c>
      <c r="CS297" s="16">
        <v>3751</v>
      </c>
      <c r="CT297" s="16">
        <v>26387</v>
      </c>
      <c r="CU297" s="16">
        <v>79091</v>
      </c>
      <c r="CV297" s="1">
        <v>102</v>
      </c>
      <c r="CW297" s="1">
        <v>346</v>
      </c>
      <c r="CX297" s="16">
        <v>115264</v>
      </c>
      <c r="CY297" s="1">
        <v>706</v>
      </c>
      <c r="CZ297" s="16">
        <v>1905</v>
      </c>
      <c r="DA297" s="16">
        <v>92313</v>
      </c>
      <c r="DB297" s="18">
        <v>27.49</v>
      </c>
      <c r="DC297" s="1" t="s">
        <v>134</v>
      </c>
    </row>
    <row r="298" spans="1:107" ht="12.75" x14ac:dyDescent="0.2">
      <c r="A298" s="1" t="s">
        <v>755</v>
      </c>
      <c r="B298" s="1" t="s">
        <v>756</v>
      </c>
      <c r="C298" s="1" t="s">
        <v>755</v>
      </c>
      <c r="D298" s="1" t="s">
        <v>765</v>
      </c>
      <c r="E298" s="1" t="s">
        <v>766</v>
      </c>
      <c r="F298" s="1" t="s">
        <v>765</v>
      </c>
      <c r="G298" s="1">
        <v>24</v>
      </c>
      <c r="H298" s="1">
        <v>160</v>
      </c>
      <c r="I298" s="1">
        <v>33</v>
      </c>
      <c r="J298" s="16">
        <v>267947</v>
      </c>
      <c r="K298" s="17">
        <v>0.47199999999999998</v>
      </c>
      <c r="L298" s="16">
        <v>70788</v>
      </c>
      <c r="M298" s="18">
        <v>2669.7</v>
      </c>
      <c r="N298" s="1">
        <v>100</v>
      </c>
      <c r="O298" s="17">
        <v>0.41599999999999998</v>
      </c>
      <c r="P298" s="16">
        <v>2503</v>
      </c>
      <c r="Q298" s="16">
        <f t="shared" si="2"/>
        <v>9341399.6051457934</v>
      </c>
      <c r="R298" s="19">
        <v>0.54200000000000004</v>
      </c>
      <c r="S298" s="16" t="s">
        <v>2468</v>
      </c>
      <c r="T298" s="19">
        <v>5.3999999999999999E-2</v>
      </c>
      <c r="U298" s="18" t="e">
        <f t="shared" si="3"/>
        <v>#VALUE!</v>
      </c>
      <c r="V298" s="1" t="str">
        <f>IF(N298&gt;'Clustering (Gov City)'!$C$4,'Clustering (Gov City)'!$B$3,IF(N298&gt;'Clustering (Gov City)'!$H$4,'Clustering (Gov City)'!$G$3,IF(N298&gt;'Clustering (Gov City)'!$M$4,'Clustering (Gov City)'!$L$3,'Clustering (Gov City)'!$Q$3)))</f>
        <v>SUPER LOW</v>
      </c>
      <c r="W298" s="1" t="str">
        <f>IF(Q298&gt;'Clustering (Gov City)'!$C$24,'Clustering (Gov City)'!$B$23,IF(Q298&gt;'Clustering (Gov City)'!$H$24,'Clustering (Gov City)'!$G$23,IF(Q298&gt;'Clustering (Gov City)'!$M$24,'Clustering (Gov City)'!$L$23,'Clustering (Gov City)'!$Q$23)))</f>
        <v>SUPER LOW</v>
      </c>
      <c r="X298" s="20">
        <v>0.2671</v>
      </c>
      <c r="Y298" s="1" t="s">
        <v>133</v>
      </c>
      <c r="Z298" s="1">
        <v>923</v>
      </c>
      <c r="AA298" s="1">
        <v>293</v>
      </c>
      <c r="AB298" s="16">
        <v>247204</v>
      </c>
      <c r="AC298" s="16">
        <v>190071</v>
      </c>
      <c r="AD298" s="16">
        <v>5088</v>
      </c>
      <c r="AE298" s="16">
        <v>21928</v>
      </c>
      <c r="AF298" s="16">
        <v>240739</v>
      </c>
      <c r="AG298" s="1">
        <v>180</v>
      </c>
      <c r="AH298" s="1">
        <v>10</v>
      </c>
      <c r="AI298" s="1">
        <v>2</v>
      </c>
      <c r="AJ298" s="1">
        <v>0</v>
      </c>
      <c r="AK298" s="16">
        <v>134815</v>
      </c>
      <c r="AL298" s="16">
        <v>133132</v>
      </c>
      <c r="AM298" s="16">
        <v>156392</v>
      </c>
      <c r="AN298" s="16">
        <v>100278</v>
      </c>
      <c r="AO298" s="1">
        <v>268</v>
      </c>
      <c r="AP298" s="16">
        <v>11009</v>
      </c>
      <c r="AQ298" s="16">
        <v>13755</v>
      </c>
      <c r="AR298" s="16">
        <v>26405</v>
      </c>
      <c r="AS298" s="16">
        <v>28569</v>
      </c>
      <c r="AT298" s="16">
        <v>30785</v>
      </c>
      <c r="AU298" s="16">
        <v>25755</v>
      </c>
      <c r="AV298" s="16">
        <v>20882</v>
      </c>
      <c r="AW298" s="16">
        <v>18489</v>
      </c>
      <c r="AX298" s="16">
        <v>18679</v>
      </c>
      <c r="AY298" s="16">
        <v>16346</v>
      </c>
      <c r="AZ298" s="16">
        <v>14400</v>
      </c>
      <c r="BA298" s="16">
        <v>13304</v>
      </c>
      <c r="BB298" s="16">
        <v>12408</v>
      </c>
      <c r="BC298" s="16">
        <v>9885</v>
      </c>
      <c r="BD298" s="16">
        <v>6507</v>
      </c>
      <c r="BE298" s="16">
        <v>4887</v>
      </c>
      <c r="BF298" s="16">
        <v>6891</v>
      </c>
      <c r="BG298" s="16">
        <v>3490</v>
      </c>
      <c r="BH298" s="16">
        <v>260101</v>
      </c>
      <c r="BI298" s="21">
        <v>2</v>
      </c>
      <c r="BJ298" s="21">
        <v>1</v>
      </c>
      <c r="BK298" s="21">
        <v>1</v>
      </c>
      <c r="BL298" s="21">
        <v>1</v>
      </c>
      <c r="BM298" s="21">
        <v>0</v>
      </c>
      <c r="BN298" s="16">
        <v>7398</v>
      </c>
      <c r="BO298" s="16">
        <v>4457</v>
      </c>
      <c r="BP298" s="16">
        <v>32397</v>
      </c>
      <c r="BQ298" s="16">
        <v>17177</v>
      </c>
      <c r="BR298" s="16">
        <v>18708</v>
      </c>
      <c r="BS298" s="16">
        <v>29215</v>
      </c>
      <c r="BT298" s="16">
        <v>50857</v>
      </c>
      <c r="BU298" s="16">
        <v>38857</v>
      </c>
      <c r="BV298" s="16">
        <v>89576</v>
      </c>
      <c r="BW298" s="16">
        <v>30920</v>
      </c>
      <c r="BX298" s="16">
        <v>42454</v>
      </c>
      <c r="BY298" s="1">
        <v>999</v>
      </c>
      <c r="BZ298" s="16">
        <v>2513</v>
      </c>
      <c r="CA298" s="16">
        <v>11463</v>
      </c>
      <c r="CB298" s="1">
        <v>297</v>
      </c>
      <c r="CC298" s="1">
        <v>11</v>
      </c>
      <c r="CD298" s="16">
        <v>12846</v>
      </c>
      <c r="CE298" s="16">
        <v>20902</v>
      </c>
      <c r="CF298" s="16">
        <v>4802</v>
      </c>
      <c r="CG298" s="16">
        <v>29117</v>
      </c>
      <c r="CH298" s="1">
        <v>73</v>
      </c>
      <c r="CI298" s="1">
        <v>41</v>
      </c>
      <c r="CJ298" s="1">
        <v>86</v>
      </c>
      <c r="CK298" s="1">
        <v>44</v>
      </c>
      <c r="CL298" s="1">
        <v>52</v>
      </c>
      <c r="CM298" s="1">
        <v>45</v>
      </c>
      <c r="CN298" s="1">
        <v>129</v>
      </c>
      <c r="CO298" s="1">
        <v>625</v>
      </c>
      <c r="CP298" s="16">
        <v>199185</v>
      </c>
      <c r="CQ298" s="16">
        <v>58464</v>
      </c>
      <c r="CR298" s="16">
        <v>5854</v>
      </c>
      <c r="CS298" s="16">
        <v>3793</v>
      </c>
      <c r="CT298" s="16">
        <v>19730</v>
      </c>
      <c r="CU298" s="16">
        <v>48945</v>
      </c>
      <c r="CV298" s="1">
        <v>215</v>
      </c>
      <c r="CW298" s="1">
        <v>369</v>
      </c>
      <c r="CX298" s="16">
        <v>78268</v>
      </c>
      <c r="CY298" s="1">
        <v>871</v>
      </c>
      <c r="CZ298" s="16">
        <v>1385</v>
      </c>
      <c r="DA298" s="16">
        <v>50053</v>
      </c>
      <c r="DB298" s="18">
        <v>22.28</v>
      </c>
      <c r="DC298" s="1" t="s">
        <v>134</v>
      </c>
    </row>
    <row r="299" spans="1:107" ht="12.75" x14ac:dyDescent="0.2">
      <c r="A299" s="1" t="s">
        <v>755</v>
      </c>
      <c r="B299" s="1" t="s">
        <v>756</v>
      </c>
      <c r="C299" s="1" t="s">
        <v>755</v>
      </c>
      <c r="D299" s="1" t="s">
        <v>767</v>
      </c>
      <c r="E299" s="1" t="s">
        <v>768</v>
      </c>
      <c r="F299" s="1" t="s">
        <v>767</v>
      </c>
      <c r="G299" s="1">
        <v>12</v>
      </c>
      <c r="H299" s="1">
        <v>69</v>
      </c>
      <c r="I299" s="1">
        <v>12</v>
      </c>
      <c r="J299" s="16">
        <v>227203</v>
      </c>
      <c r="K299" s="17">
        <v>0.39400000000000002</v>
      </c>
      <c r="L299" s="16">
        <v>58221</v>
      </c>
      <c r="M299" s="18">
        <v>1284.97</v>
      </c>
      <c r="N299" s="1">
        <v>177</v>
      </c>
      <c r="O299" s="17">
        <v>0.53</v>
      </c>
      <c r="P299" s="16">
        <v>2511</v>
      </c>
      <c r="Q299" s="16">
        <f t="shared" si="2"/>
        <v>11051790.689383503</v>
      </c>
      <c r="R299" s="19">
        <v>0.59799999999999998</v>
      </c>
      <c r="S299" s="16" t="s">
        <v>2468</v>
      </c>
      <c r="T299" s="19">
        <v>0.11600000000000001</v>
      </c>
      <c r="U299" s="18" t="e">
        <f t="shared" si="3"/>
        <v>#VALUE!</v>
      </c>
      <c r="V299" s="1" t="str">
        <f>IF(N299&gt;'Clustering (Gov City)'!$C$4,'Clustering (Gov City)'!$B$3,IF(N299&gt;'Clustering (Gov City)'!$H$4,'Clustering (Gov City)'!$G$3,IF(N299&gt;'Clustering (Gov City)'!$M$4,'Clustering (Gov City)'!$L$3,'Clustering (Gov City)'!$Q$3)))</f>
        <v>SUPER LOW</v>
      </c>
      <c r="W299" s="1" t="str">
        <f>IF(Q299&gt;'Clustering (Gov City)'!$C$24,'Clustering (Gov City)'!$B$23,IF(Q299&gt;'Clustering (Gov City)'!$H$24,'Clustering (Gov City)'!$G$23,IF(Q299&gt;'Clustering (Gov City)'!$M$24,'Clustering (Gov City)'!$L$23,'Clustering (Gov City)'!$Q$23)))</f>
        <v>SUPER LOW</v>
      </c>
      <c r="X299" s="20">
        <v>0.30969999999999998</v>
      </c>
      <c r="Y299" s="1" t="s">
        <v>133</v>
      </c>
      <c r="Z299" s="1">
        <v>794</v>
      </c>
      <c r="AA299" s="1">
        <v>273</v>
      </c>
      <c r="AB299" s="16">
        <v>208552</v>
      </c>
      <c r="AC299" s="16">
        <v>163990</v>
      </c>
      <c r="AD299" s="16">
        <v>9458</v>
      </c>
      <c r="AE299" s="16">
        <v>16458</v>
      </c>
      <c r="AF299" s="16">
        <v>200839</v>
      </c>
      <c r="AG299" s="1">
        <v>407</v>
      </c>
      <c r="AH299" s="1">
        <v>38</v>
      </c>
      <c r="AI299" s="1">
        <v>3</v>
      </c>
      <c r="AJ299" s="1">
        <v>0</v>
      </c>
      <c r="AK299" s="16">
        <v>114022</v>
      </c>
      <c r="AL299" s="16">
        <v>113181</v>
      </c>
      <c r="AM299" s="16">
        <v>145287</v>
      </c>
      <c r="AN299" s="16">
        <v>73168</v>
      </c>
      <c r="AO299" s="1">
        <v>940</v>
      </c>
      <c r="AP299" s="16">
        <v>7808</v>
      </c>
      <c r="AQ299" s="16">
        <v>12034</v>
      </c>
      <c r="AR299" s="16">
        <v>20670</v>
      </c>
      <c r="AS299" s="16">
        <v>22329</v>
      </c>
      <c r="AT299" s="16">
        <v>27203</v>
      </c>
      <c r="AU299" s="16">
        <v>23418</v>
      </c>
      <c r="AV299" s="16">
        <v>21466</v>
      </c>
      <c r="AW299" s="16">
        <v>19622</v>
      </c>
      <c r="AX299" s="16">
        <v>17613</v>
      </c>
      <c r="AY299" s="16">
        <v>12919</v>
      </c>
      <c r="AZ299" s="16">
        <v>11374</v>
      </c>
      <c r="BA299" s="16">
        <v>10019</v>
      </c>
      <c r="BB299" s="16">
        <v>8847</v>
      </c>
      <c r="BC299" s="16">
        <v>7664</v>
      </c>
      <c r="BD299" s="16">
        <v>4757</v>
      </c>
      <c r="BE299" s="16">
        <v>3337</v>
      </c>
      <c r="BF299" s="16">
        <v>3931</v>
      </c>
      <c r="BG299" s="16">
        <v>3055</v>
      </c>
      <c r="BH299" s="16">
        <v>219966</v>
      </c>
      <c r="BI299" s="21">
        <v>1</v>
      </c>
      <c r="BJ299" s="21">
        <v>1</v>
      </c>
      <c r="BK299" s="21">
        <v>1</v>
      </c>
      <c r="BL299" s="21">
        <v>1</v>
      </c>
      <c r="BM299" s="21">
        <v>0</v>
      </c>
      <c r="BN299" s="16">
        <v>6222</v>
      </c>
      <c r="BO299" s="16">
        <v>3477</v>
      </c>
      <c r="BP299" s="16">
        <v>25499</v>
      </c>
      <c r="BQ299" s="16">
        <v>13293</v>
      </c>
      <c r="BR299" s="16">
        <v>16291</v>
      </c>
      <c r="BS299" s="16">
        <v>25549</v>
      </c>
      <c r="BT299" s="16">
        <v>66610</v>
      </c>
      <c r="BU299" s="16">
        <v>18020</v>
      </c>
      <c r="BV299" s="16">
        <v>71802</v>
      </c>
      <c r="BW299" s="16">
        <v>23781</v>
      </c>
      <c r="BX299" s="16">
        <v>36070</v>
      </c>
      <c r="BY299" s="1">
        <v>803</v>
      </c>
      <c r="BZ299" s="16">
        <v>2496</v>
      </c>
      <c r="CA299" s="16">
        <v>7411</v>
      </c>
      <c r="CB299" s="1">
        <v>203</v>
      </c>
      <c r="CC299" s="1">
        <v>7</v>
      </c>
      <c r="CD299" s="16">
        <v>8872</v>
      </c>
      <c r="CE299" s="16">
        <v>10210</v>
      </c>
      <c r="CF299" s="16">
        <v>2609</v>
      </c>
      <c r="CG299" s="16">
        <v>22027</v>
      </c>
      <c r="CH299" s="1">
        <v>608</v>
      </c>
      <c r="CI299" s="1">
        <v>14</v>
      </c>
      <c r="CJ299" s="1">
        <v>112</v>
      </c>
      <c r="CK299" s="1">
        <v>11</v>
      </c>
      <c r="CL299" s="1">
        <v>48</v>
      </c>
      <c r="CM299" s="1">
        <v>21</v>
      </c>
      <c r="CN299" s="1">
        <v>210</v>
      </c>
      <c r="CO299" s="1">
        <v>127</v>
      </c>
      <c r="CP299" s="16">
        <v>182334</v>
      </c>
      <c r="CQ299" s="16">
        <v>63270</v>
      </c>
      <c r="CR299" s="16">
        <v>5523</v>
      </c>
      <c r="CS299" s="16">
        <v>2551</v>
      </c>
      <c r="CT299" s="16">
        <v>19567</v>
      </c>
      <c r="CU299" s="16">
        <v>33451</v>
      </c>
      <c r="CV299" s="1">
        <v>759</v>
      </c>
      <c r="CW299" s="1">
        <v>597</v>
      </c>
      <c r="CX299" s="16">
        <v>57831</v>
      </c>
      <c r="CY299" s="1">
        <v>800</v>
      </c>
      <c r="CZ299" s="16">
        <v>2294</v>
      </c>
      <c r="DA299" s="16">
        <v>40560</v>
      </c>
      <c r="DB299" s="18">
        <v>15.37</v>
      </c>
      <c r="DC299" s="1" t="s">
        <v>134</v>
      </c>
    </row>
    <row r="300" spans="1:107" ht="12.75" x14ac:dyDescent="0.2">
      <c r="A300" s="1" t="s">
        <v>755</v>
      </c>
      <c r="B300" s="1" t="s">
        <v>756</v>
      </c>
      <c r="C300" s="1" t="s">
        <v>755</v>
      </c>
      <c r="D300" s="1" t="s">
        <v>769</v>
      </c>
      <c r="E300" s="1" t="s">
        <v>770</v>
      </c>
      <c r="F300" s="1" t="s">
        <v>769</v>
      </c>
      <c r="G300" s="1">
        <v>17</v>
      </c>
      <c r="H300" s="1">
        <v>158</v>
      </c>
      <c r="I300" s="1">
        <v>17</v>
      </c>
      <c r="J300" s="16">
        <v>219510</v>
      </c>
      <c r="K300" s="17">
        <v>0.38</v>
      </c>
      <c r="L300" s="16">
        <v>58584</v>
      </c>
      <c r="M300" s="18">
        <v>2864.6</v>
      </c>
      <c r="N300" s="1">
        <v>77</v>
      </c>
      <c r="O300" s="17">
        <v>0.35</v>
      </c>
      <c r="P300" s="16">
        <v>1727</v>
      </c>
      <c r="Q300" s="16">
        <f t="shared" si="2"/>
        <v>7867523.11967564</v>
      </c>
      <c r="R300" s="19">
        <v>0.61399999999999999</v>
      </c>
      <c r="S300" s="16" t="s">
        <v>2468</v>
      </c>
      <c r="T300" s="19">
        <v>7.3999999999999996E-2</v>
      </c>
      <c r="U300" s="18" t="e">
        <f t="shared" si="3"/>
        <v>#VALUE!</v>
      </c>
      <c r="V300" s="1" t="str">
        <f>IF(N300&gt;'Clustering (Gov City)'!$C$4,'Clustering (Gov City)'!$B$3,IF(N300&gt;'Clustering (Gov City)'!$H$4,'Clustering (Gov City)'!$G$3,IF(N300&gt;'Clustering (Gov City)'!$M$4,'Clustering (Gov City)'!$L$3,'Clustering (Gov City)'!$Q$3)))</f>
        <v>SUPER LOW</v>
      </c>
      <c r="W300" s="1" t="str">
        <f>IF(Q300&gt;'Clustering (Gov City)'!$C$24,'Clustering (Gov City)'!$B$23,IF(Q300&gt;'Clustering (Gov City)'!$H$24,'Clustering (Gov City)'!$G$23,IF(Q300&gt;'Clustering (Gov City)'!$M$24,'Clustering (Gov City)'!$L$23,'Clustering (Gov City)'!$Q$23)))</f>
        <v>SUPER LOW</v>
      </c>
      <c r="X300" s="20">
        <v>0.23330000000000001</v>
      </c>
      <c r="Y300" s="1" t="s">
        <v>133</v>
      </c>
      <c r="Z300" s="1">
        <v>748</v>
      </c>
      <c r="AA300" s="1">
        <v>624</v>
      </c>
      <c r="AB300" s="16">
        <v>147766</v>
      </c>
      <c r="AC300" s="16">
        <v>150343</v>
      </c>
      <c r="AD300" s="16">
        <v>54965</v>
      </c>
      <c r="AE300" s="16">
        <v>157586</v>
      </c>
      <c r="AF300" s="16">
        <v>6828</v>
      </c>
      <c r="AG300" s="1">
        <v>128</v>
      </c>
      <c r="AH300" s="1">
        <v>3</v>
      </c>
      <c r="AI300" s="1">
        <v>0</v>
      </c>
      <c r="AJ300" s="1">
        <v>0</v>
      </c>
      <c r="AK300" s="16">
        <v>108519</v>
      </c>
      <c r="AL300" s="16">
        <v>110991</v>
      </c>
      <c r="AM300" s="16">
        <v>129724</v>
      </c>
      <c r="AN300" s="16">
        <v>80601</v>
      </c>
      <c r="AO300" s="1">
        <v>563</v>
      </c>
      <c r="AP300" s="16">
        <v>8622</v>
      </c>
      <c r="AQ300" s="16">
        <v>12863</v>
      </c>
      <c r="AR300" s="16">
        <v>23095</v>
      </c>
      <c r="AS300" s="16">
        <v>25445</v>
      </c>
      <c r="AT300" s="16">
        <v>23229</v>
      </c>
      <c r="AU300" s="16">
        <v>20565</v>
      </c>
      <c r="AV300" s="16">
        <v>17919</v>
      </c>
      <c r="AW300" s="16">
        <v>16745</v>
      </c>
      <c r="AX300" s="16">
        <v>15523</v>
      </c>
      <c r="AY300" s="16">
        <v>12696</v>
      </c>
      <c r="AZ300" s="16">
        <v>12167</v>
      </c>
      <c r="BA300" s="16">
        <v>10518</v>
      </c>
      <c r="BB300" s="16">
        <v>8722</v>
      </c>
      <c r="BC300" s="16">
        <v>7759</v>
      </c>
      <c r="BD300" s="16">
        <v>4873</v>
      </c>
      <c r="BE300" s="16">
        <v>3264</v>
      </c>
      <c r="BF300" s="16">
        <v>4127</v>
      </c>
      <c r="BG300" s="16">
        <v>3126</v>
      </c>
      <c r="BH300" s="16">
        <v>211853</v>
      </c>
      <c r="BI300" s="21">
        <v>2</v>
      </c>
      <c r="BJ300" s="21">
        <v>1</v>
      </c>
      <c r="BK300" s="21">
        <v>1</v>
      </c>
      <c r="BL300" s="21">
        <v>1</v>
      </c>
      <c r="BM300" s="21">
        <v>0</v>
      </c>
      <c r="BN300" s="16">
        <v>6624</v>
      </c>
      <c r="BO300" s="16">
        <v>3838</v>
      </c>
      <c r="BP300" s="16">
        <v>28490</v>
      </c>
      <c r="BQ300" s="16">
        <v>15366</v>
      </c>
      <c r="BR300" s="16">
        <v>15100</v>
      </c>
      <c r="BS300" s="16">
        <v>21708</v>
      </c>
      <c r="BT300" s="16">
        <v>51311</v>
      </c>
      <c r="BU300" s="16">
        <v>38029</v>
      </c>
      <c r="BV300" s="16">
        <v>56841</v>
      </c>
      <c r="BW300" s="16">
        <v>25943</v>
      </c>
      <c r="BX300" s="16">
        <v>34472</v>
      </c>
      <c r="BY300" s="1">
        <v>961</v>
      </c>
      <c r="BZ300" s="16">
        <v>2518</v>
      </c>
      <c r="CA300" s="16">
        <v>9255</v>
      </c>
      <c r="CB300" s="1">
        <v>180</v>
      </c>
      <c r="CC300" s="1">
        <v>0</v>
      </c>
      <c r="CD300" s="16">
        <v>3735</v>
      </c>
      <c r="CE300" s="16">
        <v>4212</v>
      </c>
      <c r="CF300" s="16">
        <v>1098</v>
      </c>
      <c r="CG300" s="16">
        <v>12844</v>
      </c>
      <c r="CH300" s="1">
        <v>18</v>
      </c>
      <c r="CI300" s="1">
        <v>8</v>
      </c>
      <c r="CJ300" s="1">
        <v>7</v>
      </c>
      <c r="CK300" s="1">
        <v>10</v>
      </c>
      <c r="CL300" s="1">
        <v>12</v>
      </c>
      <c r="CM300" s="1">
        <v>22</v>
      </c>
      <c r="CN300" s="1">
        <v>31</v>
      </c>
      <c r="CO300" s="1">
        <v>153</v>
      </c>
      <c r="CP300" s="16">
        <v>197360</v>
      </c>
      <c r="CQ300" s="16">
        <v>59151</v>
      </c>
      <c r="CR300" s="16">
        <v>5152</v>
      </c>
      <c r="CS300" s="16">
        <v>3339</v>
      </c>
      <c r="CT300" s="16">
        <v>15110</v>
      </c>
      <c r="CU300" s="16">
        <v>53636</v>
      </c>
      <c r="CV300" s="16">
        <v>2562</v>
      </c>
      <c r="CW300" s="1">
        <v>221</v>
      </c>
      <c r="CX300" s="16">
        <v>56497</v>
      </c>
      <c r="CY300" s="1">
        <v>868</v>
      </c>
      <c r="CZ300" s="16">
        <v>1387</v>
      </c>
      <c r="DA300" s="16">
        <v>21587</v>
      </c>
      <c r="DB300" s="18">
        <v>21.09</v>
      </c>
      <c r="DC300" s="1" t="s">
        <v>134</v>
      </c>
    </row>
    <row r="301" spans="1:107" ht="12.75" x14ac:dyDescent="0.2">
      <c r="A301" s="1" t="s">
        <v>755</v>
      </c>
      <c r="B301" s="1" t="s">
        <v>756</v>
      </c>
      <c r="C301" s="1" t="s">
        <v>755</v>
      </c>
      <c r="D301" s="1" t="s">
        <v>771</v>
      </c>
      <c r="E301" s="1" t="s">
        <v>772</v>
      </c>
      <c r="F301" s="1" t="s">
        <v>771</v>
      </c>
      <c r="G301" s="1">
        <v>9</v>
      </c>
      <c r="H301" s="1">
        <v>144</v>
      </c>
      <c r="I301" s="1">
        <v>7</v>
      </c>
      <c r="J301" s="16">
        <v>140954</v>
      </c>
      <c r="K301" s="17">
        <v>0.214</v>
      </c>
      <c r="L301" s="16">
        <v>40560</v>
      </c>
      <c r="M301" s="18">
        <v>1266</v>
      </c>
      <c r="N301" s="1">
        <v>111</v>
      </c>
      <c r="O301" s="17">
        <v>0.44800000000000001</v>
      </c>
      <c r="P301" s="16">
        <v>1006</v>
      </c>
      <c r="Q301" s="16">
        <f t="shared" si="2"/>
        <v>7137080.1821870962</v>
      </c>
      <c r="R301" s="19">
        <v>0.64</v>
      </c>
      <c r="S301" s="16" t="s">
        <v>2468</v>
      </c>
      <c r="T301" s="19">
        <v>9.8000000000000004E-2</v>
      </c>
      <c r="U301" s="18" t="e">
        <f t="shared" si="3"/>
        <v>#VALUE!</v>
      </c>
      <c r="V301" s="1" t="str">
        <f>IF(N301&gt;'Clustering (Gov City)'!$C$4,'Clustering (Gov City)'!$B$3,IF(N301&gt;'Clustering (Gov City)'!$H$4,'Clustering (Gov City)'!$G$3,IF(N301&gt;'Clustering (Gov City)'!$M$4,'Clustering (Gov City)'!$L$3,'Clustering (Gov City)'!$Q$3)))</f>
        <v>SUPER LOW</v>
      </c>
      <c r="W301" s="1" t="str">
        <f>IF(Q301&gt;'Clustering (Gov City)'!$C$24,'Clustering (Gov City)'!$B$23,IF(Q301&gt;'Clustering (Gov City)'!$H$24,'Clustering (Gov City)'!$G$23,IF(Q301&gt;'Clustering (Gov City)'!$M$24,'Clustering (Gov City)'!$L$23,'Clustering (Gov City)'!$Q$23)))</f>
        <v>SUPER LOW</v>
      </c>
      <c r="X301" s="20">
        <v>0.23200000000000001</v>
      </c>
      <c r="Y301" s="1" t="s">
        <v>133</v>
      </c>
      <c r="Z301" s="1">
        <v>744</v>
      </c>
      <c r="AA301" s="1">
        <v>283</v>
      </c>
      <c r="AB301" s="16">
        <v>127647</v>
      </c>
      <c r="AC301" s="16">
        <v>96960</v>
      </c>
      <c r="AD301" s="16">
        <v>40458</v>
      </c>
      <c r="AE301" s="16">
        <v>2230</v>
      </c>
      <c r="AF301" s="16">
        <v>98204</v>
      </c>
      <c r="AG301" s="1">
        <v>58</v>
      </c>
      <c r="AH301" s="1">
        <v>3</v>
      </c>
      <c r="AI301" s="1">
        <v>0</v>
      </c>
      <c r="AJ301" s="1">
        <v>1</v>
      </c>
      <c r="AK301" s="16">
        <v>68539</v>
      </c>
      <c r="AL301" s="16">
        <v>72415</v>
      </c>
      <c r="AM301" s="16">
        <v>78647</v>
      </c>
      <c r="AN301" s="16">
        <v>59597</v>
      </c>
      <c r="AO301" s="1">
        <v>350</v>
      </c>
      <c r="AP301" s="16">
        <v>2360</v>
      </c>
      <c r="AQ301" s="16">
        <v>8527</v>
      </c>
      <c r="AR301" s="16">
        <v>14338</v>
      </c>
      <c r="AS301" s="16">
        <v>16104</v>
      </c>
      <c r="AT301" s="16">
        <v>14519</v>
      </c>
      <c r="AU301" s="16">
        <v>12976</v>
      </c>
      <c r="AV301" s="16">
        <v>10006</v>
      </c>
      <c r="AW301" s="16">
        <v>8848</v>
      </c>
      <c r="AX301" s="16">
        <v>9744</v>
      </c>
      <c r="AY301" s="16">
        <v>9116</v>
      </c>
      <c r="AZ301" s="16">
        <v>8146</v>
      </c>
      <c r="BA301" s="16">
        <v>6949</v>
      </c>
      <c r="BB301" s="16">
        <v>5911</v>
      </c>
      <c r="BC301" s="16">
        <v>5355</v>
      </c>
      <c r="BD301" s="16">
        <v>4038</v>
      </c>
      <c r="BE301" s="16">
        <v>2898</v>
      </c>
      <c r="BF301" s="16">
        <v>3479</v>
      </c>
      <c r="BG301" s="16">
        <v>2149</v>
      </c>
      <c r="BH301" s="16">
        <v>135540</v>
      </c>
      <c r="BI301" s="21">
        <v>2</v>
      </c>
      <c r="BJ301" s="21">
        <v>2</v>
      </c>
      <c r="BK301" s="21">
        <v>2</v>
      </c>
      <c r="BL301" s="21">
        <v>1</v>
      </c>
      <c r="BM301" s="21">
        <v>0</v>
      </c>
      <c r="BN301" s="16">
        <v>4279</v>
      </c>
      <c r="BO301" s="16">
        <v>2356</v>
      </c>
      <c r="BP301" s="16">
        <v>17604</v>
      </c>
      <c r="BQ301" s="16">
        <v>9903</v>
      </c>
      <c r="BR301" s="16">
        <v>9828</v>
      </c>
      <c r="BS301" s="16">
        <v>13211</v>
      </c>
      <c r="BT301" s="16">
        <v>21505</v>
      </c>
      <c r="BU301" s="16">
        <v>23985</v>
      </c>
      <c r="BV301" s="16">
        <v>40750</v>
      </c>
      <c r="BW301" s="16">
        <v>16543</v>
      </c>
      <c r="BX301" s="16">
        <v>28394</v>
      </c>
      <c r="BY301" s="1">
        <v>883</v>
      </c>
      <c r="BZ301" s="16">
        <v>1989</v>
      </c>
      <c r="CA301" s="16">
        <v>6759</v>
      </c>
      <c r="CB301" s="1">
        <v>141</v>
      </c>
      <c r="CC301" s="1">
        <v>5</v>
      </c>
      <c r="CD301" s="16">
        <v>7484</v>
      </c>
      <c r="CE301" s="16">
        <v>7937</v>
      </c>
      <c r="CF301" s="16">
        <v>1714</v>
      </c>
      <c r="CG301" s="16">
        <v>28513</v>
      </c>
      <c r="CH301" s="1">
        <v>123</v>
      </c>
      <c r="CI301" s="1">
        <v>6</v>
      </c>
      <c r="CJ301" s="1">
        <v>57</v>
      </c>
      <c r="CK301" s="1">
        <v>8</v>
      </c>
      <c r="CL301" s="1">
        <v>33</v>
      </c>
      <c r="CM301" s="1">
        <v>17</v>
      </c>
      <c r="CN301" s="1">
        <v>105</v>
      </c>
      <c r="CO301" s="1">
        <v>118</v>
      </c>
      <c r="CP301" s="16">
        <v>94839</v>
      </c>
      <c r="CQ301" s="16">
        <v>27369</v>
      </c>
      <c r="CR301" s="16">
        <v>4392</v>
      </c>
      <c r="CS301" s="16">
        <v>1964</v>
      </c>
      <c r="CT301" s="16">
        <v>8424</v>
      </c>
      <c r="CU301" s="16">
        <v>30022</v>
      </c>
      <c r="CV301" s="16">
        <v>1706</v>
      </c>
      <c r="CW301" s="1">
        <v>147</v>
      </c>
      <c r="CX301" s="16">
        <v>41093</v>
      </c>
      <c r="CY301" s="1">
        <v>490</v>
      </c>
      <c r="CZ301" s="1">
        <v>794</v>
      </c>
      <c r="DA301" s="16">
        <v>24553</v>
      </c>
      <c r="DB301" s="18">
        <v>26.14</v>
      </c>
      <c r="DC301" s="1" t="s">
        <v>134</v>
      </c>
    </row>
    <row r="302" spans="1:107" ht="12.75" x14ac:dyDescent="0.2">
      <c r="A302" s="1" t="s">
        <v>755</v>
      </c>
      <c r="B302" s="1" t="s">
        <v>756</v>
      </c>
      <c r="C302" s="1" t="s">
        <v>755</v>
      </c>
      <c r="D302" s="1" t="s">
        <v>773</v>
      </c>
      <c r="E302" s="1" t="s">
        <v>774</v>
      </c>
      <c r="F302" s="1" t="s">
        <v>773</v>
      </c>
      <c r="G302" s="1">
        <v>19</v>
      </c>
      <c r="H302" s="1">
        <v>229</v>
      </c>
      <c r="I302" s="1">
        <v>21</v>
      </c>
      <c r="J302" s="16">
        <v>285306</v>
      </c>
      <c r="K302" s="17">
        <v>0.498</v>
      </c>
      <c r="L302" s="16">
        <v>78565</v>
      </c>
      <c r="M302" s="18">
        <v>1813.2</v>
      </c>
      <c r="N302" s="1">
        <v>157</v>
      </c>
      <c r="O302" s="17">
        <v>0.50600000000000001</v>
      </c>
      <c r="P302" s="16">
        <v>3055</v>
      </c>
      <c r="Q302" s="16">
        <f t="shared" si="2"/>
        <v>10707801.448269578</v>
      </c>
      <c r="R302" s="19">
        <v>0.66600000000000004</v>
      </c>
      <c r="S302" s="16" t="s">
        <v>2468</v>
      </c>
      <c r="T302" s="19">
        <v>0.14000000000000001</v>
      </c>
      <c r="U302" s="18" t="e">
        <f t="shared" si="3"/>
        <v>#VALUE!</v>
      </c>
      <c r="V302" s="16" t="str">
        <f>IF(N302&gt;'Clustering (Gov City)'!$C$4,'Clustering (Gov City)'!$B$3,IF(N302&gt;'Clustering (Gov City)'!$H$4,'Clustering (Gov City)'!$G$3,IF(N302&gt;'Clustering (Gov City)'!$M$4,'Clustering (Gov City)'!$L$3,'Clustering (Gov City)'!$Q$3)))</f>
        <v>SUPER LOW</v>
      </c>
      <c r="W302" s="16" t="str">
        <f>IF(Q302&gt;'Clustering (Gov City)'!$C$24,'Clustering (Gov City)'!$B$23,IF(Q302&gt;'Clustering (Gov City)'!$H$24,'Clustering (Gov City)'!$G$23,IF(Q302&gt;'Clustering (Gov City)'!$M$24,'Clustering (Gov City)'!$L$23,'Clustering (Gov City)'!$Q$23)))</f>
        <v>SUPER LOW</v>
      </c>
      <c r="X302" s="20">
        <v>0.33929999999999999</v>
      </c>
      <c r="Y302" s="16" t="s">
        <v>133</v>
      </c>
      <c r="Z302" s="16">
        <v>2006</v>
      </c>
      <c r="AA302" s="16">
        <v>1118</v>
      </c>
      <c r="AB302" s="16">
        <v>253577</v>
      </c>
      <c r="AC302" s="16">
        <v>208833</v>
      </c>
      <c r="AD302" s="16">
        <v>60515</v>
      </c>
      <c r="AE302" s="16">
        <v>2556</v>
      </c>
      <c r="AF302" s="16">
        <v>222108</v>
      </c>
      <c r="AG302" s="1">
        <v>121</v>
      </c>
      <c r="AH302" s="1">
        <v>6</v>
      </c>
      <c r="AI302" s="1">
        <v>0</v>
      </c>
      <c r="AJ302" s="1">
        <v>0</v>
      </c>
      <c r="AK302" s="16">
        <v>140485</v>
      </c>
      <c r="AL302" s="16">
        <v>144821</v>
      </c>
      <c r="AM302" s="16">
        <v>162625</v>
      </c>
      <c r="AN302" s="16">
        <v>112071</v>
      </c>
      <c r="AO302" s="1">
        <v>732</v>
      </c>
      <c r="AP302" s="16">
        <v>9878</v>
      </c>
      <c r="AQ302" s="16">
        <v>14582</v>
      </c>
      <c r="AR302" s="16">
        <v>25315</v>
      </c>
      <c r="AS302" s="16">
        <v>27529</v>
      </c>
      <c r="AT302" s="16">
        <v>29529</v>
      </c>
      <c r="AU302" s="16">
        <v>28315</v>
      </c>
      <c r="AV302" s="16">
        <v>23401</v>
      </c>
      <c r="AW302" s="16">
        <v>20899</v>
      </c>
      <c r="AX302" s="16">
        <v>19355</v>
      </c>
      <c r="AY302" s="16">
        <v>17799</v>
      </c>
      <c r="AZ302" s="16">
        <v>17277</v>
      </c>
      <c r="BA302" s="16">
        <v>15246</v>
      </c>
      <c r="BB302" s="16">
        <v>13353</v>
      </c>
      <c r="BC302" s="16">
        <v>11070</v>
      </c>
      <c r="BD302" s="16">
        <v>8015</v>
      </c>
      <c r="BE302" s="16">
        <v>6119</v>
      </c>
      <c r="BF302" s="16">
        <v>7502</v>
      </c>
      <c r="BG302" s="16">
        <v>3544</v>
      </c>
      <c r="BH302" s="16">
        <v>276300</v>
      </c>
      <c r="BI302" s="21">
        <v>1</v>
      </c>
      <c r="BJ302" s="21">
        <v>1</v>
      </c>
      <c r="BK302" s="21">
        <v>1</v>
      </c>
      <c r="BL302" s="21">
        <v>1</v>
      </c>
      <c r="BM302" s="21">
        <v>0</v>
      </c>
      <c r="BN302" s="16">
        <v>7404</v>
      </c>
      <c r="BO302" s="16">
        <v>4064</v>
      </c>
      <c r="BP302" s="16">
        <v>30985</v>
      </c>
      <c r="BQ302" s="16">
        <v>16892</v>
      </c>
      <c r="BR302" s="16">
        <v>17711</v>
      </c>
      <c r="BS302" s="16">
        <v>29666</v>
      </c>
      <c r="BT302" s="16">
        <v>47164</v>
      </c>
      <c r="BU302" s="16">
        <v>40533</v>
      </c>
      <c r="BV302" s="16">
        <v>90286</v>
      </c>
      <c r="BW302" s="16">
        <v>36768</v>
      </c>
      <c r="BX302" s="16">
        <v>51562</v>
      </c>
      <c r="BY302" s="1">
        <v>437</v>
      </c>
      <c r="BZ302" s="16">
        <v>4308</v>
      </c>
      <c r="CA302" s="16">
        <v>14013</v>
      </c>
      <c r="CB302" s="1">
        <v>229</v>
      </c>
      <c r="CC302" s="1">
        <v>6</v>
      </c>
      <c r="CD302" s="16">
        <v>17428</v>
      </c>
      <c r="CE302" s="16">
        <v>20762</v>
      </c>
      <c r="CF302" s="16">
        <v>4084</v>
      </c>
      <c r="CG302" s="16">
        <v>69127</v>
      </c>
      <c r="CH302" s="1">
        <v>137</v>
      </c>
      <c r="CI302" s="1">
        <v>12</v>
      </c>
      <c r="CJ302" s="1">
        <v>44</v>
      </c>
      <c r="CK302" s="1">
        <v>20</v>
      </c>
      <c r="CL302" s="1">
        <v>16</v>
      </c>
      <c r="CM302" s="1">
        <v>25</v>
      </c>
      <c r="CN302" s="1">
        <v>74</v>
      </c>
      <c r="CO302" s="1">
        <v>301</v>
      </c>
      <c r="CP302" s="16">
        <v>173276</v>
      </c>
      <c r="CQ302" s="16">
        <v>64882</v>
      </c>
      <c r="CR302" s="16">
        <v>6058</v>
      </c>
      <c r="CS302" s="16">
        <v>3650</v>
      </c>
      <c r="CT302" s="16">
        <v>18552</v>
      </c>
      <c r="CU302" s="16">
        <v>51995</v>
      </c>
      <c r="CV302" s="16">
        <v>4486</v>
      </c>
      <c r="CW302" s="1">
        <v>450</v>
      </c>
      <c r="CX302" s="16">
        <v>76245</v>
      </c>
      <c r="CY302" s="1">
        <v>847</v>
      </c>
      <c r="CZ302" s="16">
        <v>1507</v>
      </c>
      <c r="DA302" s="16">
        <v>56634</v>
      </c>
      <c r="DB302" s="18">
        <v>10.84</v>
      </c>
      <c r="DC302" s="1" t="s">
        <v>134</v>
      </c>
    </row>
    <row r="303" spans="1:107" ht="12.75" x14ac:dyDescent="0.2">
      <c r="A303" s="1" t="s">
        <v>755</v>
      </c>
      <c r="B303" s="1" t="s">
        <v>756</v>
      </c>
      <c r="C303" s="1" t="s">
        <v>755</v>
      </c>
      <c r="D303" s="1" t="s">
        <v>775</v>
      </c>
      <c r="E303" s="1" t="s">
        <v>776</v>
      </c>
      <c r="F303" s="1" t="s">
        <v>775</v>
      </c>
      <c r="G303" s="1">
        <v>21</v>
      </c>
      <c r="H303" s="1">
        <v>147</v>
      </c>
      <c r="I303" s="1">
        <v>13</v>
      </c>
      <c r="J303" s="16">
        <v>326992</v>
      </c>
      <c r="K303" s="17">
        <v>0.56000000000000005</v>
      </c>
      <c r="L303" s="16">
        <v>98541</v>
      </c>
      <c r="M303" s="18">
        <v>1731.9</v>
      </c>
      <c r="N303" s="1">
        <v>189</v>
      </c>
      <c r="O303" s="17">
        <v>0.53800000000000003</v>
      </c>
      <c r="P303" s="16">
        <v>2859</v>
      </c>
      <c r="Q303" s="16">
        <f t="shared" si="2"/>
        <v>8743333.170230465</v>
      </c>
      <c r="R303" s="19">
        <v>0.56000000000000005</v>
      </c>
      <c r="S303" s="16" t="s">
        <v>2468</v>
      </c>
      <c r="T303" s="19">
        <v>0.188</v>
      </c>
      <c r="U303" s="18" t="e">
        <f t="shared" si="3"/>
        <v>#VALUE!</v>
      </c>
      <c r="V303" s="16" t="str">
        <f>IF(N303&gt;'Clustering (Gov City)'!$C$4,'Clustering (Gov City)'!$B$3,IF(N303&gt;'Clustering (Gov City)'!$H$4,'Clustering (Gov City)'!$G$3,IF(N303&gt;'Clustering (Gov City)'!$M$4,'Clustering (Gov City)'!$L$3,'Clustering (Gov City)'!$Q$3)))</f>
        <v>SUPER LOW</v>
      </c>
      <c r="W303" s="16" t="str">
        <f>IF(Q303&gt;'Clustering (Gov City)'!$C$24,'Clustering (Gov City)'!$B$23,IF(Q303&gt;'Clustering (Gov City)'!$H$24,'Clustering (Gov City)'!$G$23,IF(Q303&gt;'Clustering (Gov City)'!$M$24,'Clustering (Gov City)'!$L$23,'Clustering (Gov City)'!$Q$23)))</f>
        <v>SUPER LOW</v>
      </c>
      <c r="X303" s="20">
        <v>0.38600000000000001</v>
      </c>
      <c r="Y303" s="16" t="s">
        <v>133</v>
      </c>
      <c r="Z303" s="16">
        <v>1400</v>
      </c>
      <c r="AA303" s="1">
        <v>346</v>
      </c>
      <c r="AB303" s="16">
        <v>305715</v>
      </c>
      <c r="AC303" s="16">
        <v>230288</v>
      </c>
      <c r="AD303" s="16">
        <v>33816</v>
      </c>
      <c r="AE303" s="16">
        <v>5381</v>
      </c>
      <c r="AF303" s="16">
        <v>287508</v>
      </c>
      <c r="AG303" s="1">
        <v>208</v>
      </c>
      <c r="AH303" s="1">
        <v>63</v>
      </c>
      <c r="AI303" s="1">
        <v>2</v>
      </c>
      <c r="AJ303" s="1">
        <v>14</v>
      </c>
      <c r="AK303" s="16">
        <v>158313</v>
      </c>
      <c r="AL303" s="16">
        <v>168679</v>
      </c>
      <c r="AM303" s="16">
        <v>196683</v>
      </c>
      <c r="AN303" s="16">
        <v>116579</v>
      </c>
      <c r="AO303" s="1">
        <v>759</v>
      </c>
      <c r="AP303" s="16">
        <v>12971</v>
      </c>
      <c r="AQ303" s="16">
        <v>20105</v>
      </c>
      <c r="AR303" s="16">
        <v>32428</v>
      </c>
      <c r="AS303" s="16">
        <v>33079</v>
      </c>
      <c r="AT303" s="16">
        <v>31898</v>
      </c>
      <c r="AU303" s="16">
        <v>29359</v>
      </c>
      <c r="AV303" s="16">
        <v>24969</v>
      </c>
      <c r="AW303" s="16">
        <v>23321</v>
      </c>
      <c r="AX303" s="16">
        <v>22840</v>
      </c>
      <c r="AY303" s="16">
        <v>21019</v>
      </c>
      <c r="AZ303" s="16">
        <v>19686</v>
      </c>
      <c r="BA303" s="16">
        <v>16445</v>
      </c>
      <c r="BB303" s="16">
        <v>15483</v>
      </c>
      <c r="BC303" s="16">
        <v>13151</v>
      </c>
      <c r="BD303" s="16">
        <v>9613</v>
      </c>
      <c r="BE303" s="16">
        <v>6564</v>
      </c>
      <c r="BF303" s="16">
        <v>7032</v>
      </c>
      <c r="BG303" s="16">
        <v>4807</v>
      </c>
      <c r="BH303" s="16">
        <v>314771</v>
      </c>
      <c r="BI303" s="21">
        <v>2</v>
      </c>
      <c r="BJ303" s="21">
        <v>2</v>
      </c>
      <c r="BK303" s="21">
        <v>2</v>
      </c>
      <c r="BL303" s="21">
        <v>1</v>
      </c>
      <c r="BM303" s="21">
        <v>0</v>
      </c>
      <c r="BN303" s="16">
        <v>10111</v>
      </c>
      <c r="BO303" s="16">
        <v>5661</v>
      </c>
      <c r="BP303" s="16">
        <v>39094</v>
      </c>
      <c r="BQ303" s="16">
        <v>19960</v>
      </c>
      <c r="BR303" s="16">
        <v>20596</v>
      </c>
      <c r="BS303" s="16">
        <v>30285</v>
      </c>
      <c r="BT303" s="16">
        <v>55963</v>
      </c>
      <c r="BU303" s="16">
        <v>84127</v>
      </c>
      <c r="BV303" s="16">
        <v>77070</v>
      </c>
      <c r="BW303" s="16">
        <v>34567</v>
      </c>
      <c r="BX303" s="16">
        <v>52394</v>
      </c>
      <c r="BY303" s="16">
        <v>1303</v>
      </c>
      <c r="BZ303" s="16">
        <v>4151</v>
      </c>
      <c r="CA303" s="16">
        <v>16815</v>
      </c>
      <c r="CB303" s="1">
        <v>581</v>
      </c>
      <c r="CC303" s="1">
        <v>21</v>
      </c>
      <c r="CD303" s="16">
        <v>25081</v>
      </c>
      <c r="CE303" s="16">
        <v>23992</v>
      </c>
      <c r="CF303" s="16">
        <v>4534</v>
      </c>
      <c r="CG303" s="16">
        <v>101772</v>
      </c>
      <c r="CH303" s="1">
        <v>77</v>
      </c>
      <c r="CI303" s="1">
        <v>24</v>
      </c>
      <c r="CJ303" s="1">
        <v>32</v>
      </c>
      <c r="CK303" s="1">
        <v>24</v>
      </c>
      <c r="CL303" s="1">
        <v>21</v>
      </c>
      <c r="CM303" s="1">
        <v>17</v>
      </c>
      <c r="CN303" s="1">
        <v>98</v>
      </c>
      <c r="CO303" s="1">
        <v>185</v>
      </c>
      <c r="CP303" s="16">
        <v>171135</v>
      </c>
      <c r="CQ303" s="16">
        <v>59281</v>
      </c>
      <c r="CR303" s="16">
        <v>7081</v>
      </c>
      <c r="CS303" s="16">
        <v>5347</v>
      </c>
      <c r="CT303" s="16">
        <v>26551</v>
      </c>
      <c r="CU303" s="16">
        <v>80876</v>
      </c>
      <c r="CV303" s="16">
        <v>6425</v>
      </c>
      <c r="CW303" s="1">
        <v>935</v>
      </c>
      <c r="CX303" s="16">
        <v>83474</v>
      </c>
      <c r="CY303" s="16">
        <v>1265</v>
      </c>
      <c r="CZ303" s="16">
        <v>1684</v>
      </c>
      <c r="DA303" s="16">
        <v>54073</v>
      </c>
      <c r="DB303" s="18">
        <v>13.12</v>
      </c>
      <c r="DC303" s="1" t="s">
        <v>134</v>
      </c>
    </row>
    <row r="304" spans="1:107" ht="12.75" x14ac:dyDescent="0.2">
      <c r="A304" s="1" t="s">
        <v>755</v>
      </c>
      <c r="B304" s="1" t="s">
        <v>756</v>
      </c>
      <c r="C304" s="1" t="s">
        <v>755</v>
      </c>
      <c r="D304" s="1" t="s">
        <v>777</v>
      </c>
      <c r="E304" s="1" t="s">
        <v>778</v>
      </c>
      <c r="F304" s="1" t="s">
        <v>777</v>
      </c>
      <c r="G304" s="1">
        <v>21</v>
      </c>
      <c r="H304" s="1">
        <v>255</v>
      </c>
      <c r="I304" s="1">
        <v>23</v>
      </c>
      <c r="J304" s="16">
        <v>276852</v>
      </c>
      <c r="K304" s="17">
        <v>0.48599999999999999</v>
      </c>
      <c r="L304" s="16">
        <v>71414</v>
      </c>
      <c r="M304" s="18">
        <v>2046.5</v>
      </c>
      <c r="N304" s="1">
        <v>135</v>
      </c>
      <c r="O304" s="17">
        <v>0.48</v>
      </c>
      <c r="P304" s="16">
        <v>3568</v>
      </c>
      <c r="Q304" s="16">
        <f t="shared" si="2"/>
        <v>12887752.300868334</v>
      </c>
      <c r="R304" s="19">
        <v>0.51</v>
      </c>
      <c r="S304" s="16" t="s">
        <v>2468</v>
      </c>
      <c r="T304" s="19">
        <v>0.31</v>
      </c>
      <c r="U304" s="18" t="e">
        <f t="shared" si="3"/>
        <v>#VALUE!</v>
      </c>
      <c r="V304" s="16" t="str">
        <f>IF(N304&gt;'Clustering (Gov City)'!$C$4,'Clustering (Gov City)'!$B$3,IF(N304&gt;'Clustering (Gov City)'!$H$4,'Clustering (Gov City)'!$G$3,IF(N304&gt;'Clustering (Gov City)'!$M$4,'Clustering (Gov City)'!$L$3,'Clustering (Gov City)'!$Q$3)))</f>
        <v>SUPER LOW</v>
      </c>
      <c r="W304" s="16" t="str">
        <f>IF(Q304&gt;'Clustering (Gov City)'!$C$24,'Clustering (Gov City)'!$B$23,IF(Q304&gt;'Clustering (Gov City)'!$H$24,'Clustering (Gov City)'!$G$23,IF(Q304&gt;'Clustering (Gov City)'!$M$24,'Clustering (Gov City)'!$L$23,'Clustering (Gov City)'!$Q$23)))</f>
        <v>SUPER LOW</v>
      </c>
      <c r="X304" s="20">
        <v>0.40500000000000003</v>
      </c>
      <c r="Y304" s="16" t="s">
        <v>133</v>
      </c>
      <c r="Z304" s="16">
        <v>1313</v>
      </c>
      <c r="AA304" s="1">
        <v>547</v>
      </c>
      <c r="AB304" s="16">
        <v>187675</v>
      </c>
      <c r="AC304" s="16">
        <v>208458</v>
      </c>
      <c r="AD304" s="16">
        <v>75546</v>
      </c>
      <c r="AE304" s="16">
        <v>5795</v>
      </c>
      <c r="AF304" s="16">
        <v>195286</v>
      </c>
      <c r="AG304" s="1">
        <v>200</v>
      </c>
      <c r="AH304" s="1">
        <v>21</v>
      </c>
      <c r="AI304" s="1">
        <v>4</v>
      </c>
      <c r="AJ304" s="1">
        <v>0</v>
      </c>
      <c r="AK304" s="16">
        <v>135830</v>
      </c>
      <c r="AL304" s="16">
        <v>141022</v>
      </c>
      <c r="AM304" s="16">
        <v>161099</v>
      </c>
      <c r="AN304" s="16">
        <v>106876</v>
      </c>
      <c r="AO304" s="1">
        <v>589</v>
      </c>
      <c r="AP304" s="16">
        <v>8288</v>
      </c>
      <c r="AQ304" s="16">
        <v>9062</v>
      </c>
      <c r="AR304" s="16">
        <v>21771</v>
      </c>
      <c r="AS304" s="16">
        <v>28257</v>
      </c>
      <c r="AT304" s="16">
        <v>29347</v>
      </c>
      <c r="AU304" s="16">
        <v>27279</v>
      </c>
      <c r="AV304" s="16">
        <v>23018</v>
      </c>
      <c r="AW304" s="16">
        <v>21413</v>
      </c>
      <c r="AX304" s="16">
        <v>21150</v>
      </c>
      <c r="AY304" s="16">
        <v>18767</v>
      </c>
      <c r="AZ304" s="16">
        <v>17854</v>
      </c>
      <c r="BA304" s="16">
        <v>15577</v>
      </c>
      <c r="BB304" s="16">
        <v>13727</v>
      </c>
      <c r="BC304" s="16">
        <v>11262</v>
      </c>
      <c r="BD304" s="16">
        <v>7318</v>
      </c>
      <c r="BE304" s="16">
        <v>5120</v>
      </c>
      <c r="BF304" s="16">
        <v>5930</v>
      </c>
      <c r="BG304" s="16">
        <v>2268</v>
      </c>
      <c r="BH304" s="16">
        <v>272165</v>
      </c>
      <c r="BI304" s="21">
        <v>1</v>
      </c>
      <c r="BJ304" s="21">
        <v>1</v>
      </c>
      <c r="BK304" s="21">
        <v>1</v>
      </c>
      <c r="BL304" s="21">
        <v>0</v>
      </c>
      <c r="BM304" s="21">
        <v>0</v>
      </c>
      <c r="BN304" s="16">
        <v>5150</v>
      </c>
      <c r="BO304" s="16">
        <v>3313</v>
      </c>
      <c r="BP304" s="16">
        <v>27853</v>
      </c>
      <c r="BQ304" s="16">
        <v>17462</v>
      </c>
      <c r="BR304" s="16">
        <v>18216</v>
      </c>
      <c r="BS304" s="16">
        <v>28488</v>
      </c>
      <c r="BT304" s="16">
        <v>44282</v>
      </c>
      <c r="BU304" s="16">
        <v>56882</v>
      </c>
      <c r="BV304" s="16">
        <v>67877</v>
      </c>
      <c r="BW304" s="16">
        <v>32879</v>
      </c>
      <c r="BX304" s="16">
        <v>56346</v>
      </c>
      <c r="BY304" s="16">
        <v>2039</v>
      </c>
      <c r="BZ304" s="16">
        <v>3653</v>
      </c>
      <c r="CA304" s="16">
        <v>12429</v>
      </c>
      <c r="CB304" s="1">
        <v>444</v>
      </c>
      <c r="CC304" s="1">
        <v>21</v>
      </c>
      <c r="CD304" s="16">
        <v>25767</v>
      </c>
      <c r="CE304" s="16">
        <v>25601</v>
      </c>
      <c r="CF304" s="16">
        <v>4756</v>
      </c>
      <c r="CG304" s="16">
        <v>79777</v>
      </c>
      <c r="CH304" s="16">
        <v>2137</v>
      </c>
      <c r="CI304" s="1">
        <v>31</v>
      </c>
      <c r="CJ304" s="16">
        <v>2056</v>
      </c>
      <c r="CK304" s="1">
        <v>26</v>
      </c>
      <c r="CL304" s="1">
        <v>460</v>
      </c>
      <c r="CM304" s="1">
        <v>56</v>
      </c>
      <c r="CN304" s="16">
        <v>4668</v>
      </c>
      <c r="CO304" s="1">
        <v>294</v>
      </c>
      <c r="CP304" s="16">
        <v>131223</v>
      </c>
      <c r="CQ304" s="16">
        <v>53941</v>
      </c>
      <c r="CR304" s="16">
        <v>7637</v>
      </c>
      <c r="CS304" s="16">
        <v>4303</v>
      </c>
      <c r="CT304" s="16">
        <v>28696</v>
      </c>
      <c r="CU304" s="16">
        <v>74356</v>
      </c>
      <c r="CV304" s="16">
        <v>4197</v>
      </c>
      <c r="CW304" s="1">
        <v>333</v>
      </c>
      <c r="CX304" s="16">
        <v>73788</v>
      </c>
      <c r="CY304" s="16">
        <v>1065</v>
      </c>
      <c r="CZ304" s="16">
        <v>1750</v>
      </c>
      <c r="DA304" s="16">
        <v>26786</v>
      </c>
      <c r="DB304" s="18">
        <v>23.76</v>
      </c>
      <c r="DC304" s="1" t="s">
        <v>134</v>
      </c>
    </row>
    <row r="305" spans="1:107" ht="12.75" x14ac:dyDescent="0.2">
      <c r="A305" s="1" t="s">
        <v>755</v>
      </c>
      <c r="B305" s="1" t="s">
        <v>756</v>
      </c>
      <c r="C305" s="1" t="s">
        <v>755</v>
      </c>
      <c r="D305" s="1" t="s">
        <v>779</v>
      </c>
      <c r="E305" s="1" t="s">
        <v>780</v>
      </c>
      <c r="F305" s="1" t="s">
        <v>779</v>
      </c>
      <c r="G305" s="1">
        <v>12</v>
      </c>
      <c r="H305" s="1">
        <v>135</v>
      </c>
      <c r="I305" s="1">
        <v>16</v>
      </c>
      <c r="J305" s="16">
        <v>168906</v>
      </c>
      <c r="K305" s="17">
        <v>0.28000000000000003</v>
      </c>
      <c r="L305" s="16">
        <v>38733</v>
      </c>
      <c r="M305" s="18">
        <v>1645.88</v>
      </c>
      <c r="N305" s="1">
        <v>103</v>
      </c>
      <c r="O305" s="17">
        <v>0.42399999999999999</v>
      </c>
      <c r="P305" s="16">
        <v>1991</v>
      </c>
      <c r="Q305" s="16">
        <f t="shared" si="2"/>
        <v>11787621.517293641</v>
      </c>
      <c r="R305" s="19">
        <v>0.56200000000000006</v>
      </c>
      <c r="S305" s="16" t="s">
        <v>2468</v>
      </c>
      <c r="T305" s="19">
        <v>0.28000000000000003</v>
      </c>
      <c r="U305" s="18" t="e">
        <f t="shared" si="3"/>
        <v>#VALUE!</v>
      </c>
      <c r="V305" s="1" t="str">
        <f>IF(N305&gt;'Clustering (Gov City)'!$C$4,'Clustering (Gov City)'!$B$3,IF(N305&gt;'Clustering (Gov City)'!$H$4,'Clustering (Gov City)'!$G$3,IF(N305&gt;'Clustering (Gov City)'!$M$4,'Clustering (Gov City)'!$L$3,'Clustering (Gov City)'!$Q$3)))</f>
        <v>SUPER LOW</v>
      </c>
      <c r="W305" s="1" t="str">
        <f>IF(Q305&gt;'Clustering (Gov City)'!$C$24,'Clustering (Gov City)'!$B$23,IF(Q305&gt;'Clustering (Gov City)'!$H$24,'Clustering (Gov City)'!$G$23,IF(Q305&gt;'Clustering (Gov City)'!$M$24,'Clustering (Gov City)'!$L$23,'Clustering (Gov City)'!$Q$23)))</f>
        <v>SUPER LOW</v>
      </c>
      <c r="X305" s="20">
        <v>0.32319999999999999</v>
      </c>
      <c r="Y305" s="1" t="s">
        <v>133</v>
      </c>
      <c r="Z305" s="1">
        <v>824</v>
      </c>
      <c r="AA305" s="1">
        <v>161</v>
      </c>
      <c r="AB305" s="16">
        <v>144844</v>
      </c>
      <c r="AC305" s="16">
        <v>126476</v>
      </c>
      <c r="AD305" s="16">
        <v>10593</v>
      </c>
      <c r="AE305" s="16">
        <v>2718</v>
      </c>
      <c r="AF305" s="16">
        <v>155422</v>
      </c>
      <c r="AG305" s="1">
        <v>117</v>
      </c>
      <c r="AH305" s="1">
        <v>1</v>
      </c>
      <c r="AI305" s="1">
        <v>1</v>
      </c>
      <c r="AJ305" s="1">
        <v>54</v>
      </c>
      <c r="AK305" s="16">
        <v>83393</v>
      </c>
      <c r="AL305" s="16">
        <v>85513</v>
      </c>
      <c r="AM305" s="16">
        <v>98053</v>
      </c>
      <c r="AN305" s="16">
        <v>64869</v>
      </c>
      <c r="AO305" s="1">
        <v>629</v>
      </c>
      <c r="AP305" s="16">
        <v>5355</v>
      </c>
      <c r="AQ305" s="16">
        <v>5757</v>
      </c>
      <c r="AR305" s="16">
        <v>13743</v>
      </c>
      <c r="AS305" s="16">
        <v>17164</v>
      </c>
      <c r="AT305" s="16">
        <v>19201</v>
      </c>
      <c r="AU305" s="16">
        <v>18002</v>
      </c>
      <c r="AV305" s="16">
        <v>13858</v>
      </c>
      <c r="AW305" s="16">
        <v>11469</v>
      </c>
      <c r="AX305" s="16">
        <v>11999</v>
      </c>
      <c r="AY305" s="16">
        <v>11628</v>
      </c>
      <c r="AZ305" s="16">
        <v>10722</v>
      </c>
      <c r="BA305" s="16">
        <v>8506</v>
      </c>
      <c r="BB305" s="16">
        <v>7647</v>
      </c>
      <c r="BC305" s="16">
        <v>6155</v>
      </c>
      <c r="BD305" s="16">
        <v>4257</v>
      </c>
      <c r="BE305" s="16">
        <v>3232</v>
      </c>
      <c r="BF305" s="16">
        <v>5566</v>
      </c>
      <c r="BG305" s="16">
        <v>1444</v>
      </c>
      <c r="BH305" s="16">
        <v>165921</v>
      </c>
      <c r="BI305" s="21">
        <v>1</v>
      </c>
      <c r="BJ305" s="21">
        <v>1</v>
      </c>
      <c r="BK305" s="21">
        <v>1</v>
      </c>
      <c r="BL305" s="21">
        <v>0</v>
      </c>
      <c r="BM305" s="21">
        <v>0</v>
      </c>
      <c r="BN305" s="16">
        <v>3251</v>
      </c>
      <c r="BO305" s="16">
        <v>2181</v>
      </c>
      <c r="BP305" s="16">
        <v>17548</v>
      </c>
      <c r="BQ305" s="16">
        <v>10309</v>
      </c>
      <c r="BR305" s="16">
        <v>11518</v>
      </c>
      <c r="BS305" s="16">
        <v>19113</v>
      </c>
      <c r="BT305" s="16">
        <v>24574</v>
      </c>
      <c r="BU305" s="16">
        <v>24583</v>
      </c>
      <c r="BV305" s="16">
        <v>56472</v>
      </c>
      <c r="BW305" s="16">
        <v>19066</v>
      </c>
      <c r="BX305" s="16">
        <v>32751</v>
      </c>
      <c r="BY305" s="1">
        <v>970</v>
      </c>
      <c r="BZ305" s="16">
        <v>2269</v>
      </c>
      <c r="CA305" s="16">
        <v>7995</v>
      </c>
      <c r="CB305" s="1">
        <v>217</v>
      </c>
      <c r="CC305" s="1">
        <v>9</v>
      </c>
      <c r="CD305" s="16">
        <v>18224</v>
      </c>
      <c r="CE305" s="16">
        <v>8419</v>
      </c>
      <c r="CF305" s="16">
        <v>2977</v>
      </c>
      <c r="CG305" s="16">
        <v>30864</v>
      </c>
      <c r="CH305" s="1">
        <v>38</v>
      </c>
      <c r="CI305" s="1">
        <v>4</v>
      </c>
      <c r="CJ305" s="1">
        <v>18</v>
      </c>
      <c r="CK305" s="1">
        <v>2</v>
      </c>
      <c r="CL305" s="1">
        <v>8</v>
      </c>
      <c r="CM305" s="1">
        <v>26</v>
      </c>
      <c r="CN305" s="1">
        <v>14</v>
      </c>
      <c r="CO305" s="1">
        <v>76</v>
      </c>
      <c r="CP305" s="16">
        <v>108236</v>
      </c>
      <c r="CQ305" s="16">
        <v>26806</v>
      </c>
      <c r="CR305" s="16">
        <v>4209</v>
      </c>
      <c r="CS305" s="16">
        <v>2856</v>
      </c>
      <c r="CT305" s="16">
        <v>10159</v>
      </c>
      <c r="CU305" s="16">
        <v>67636</v>
      </c>
      <c r="CV305" s="1">
        <v>795</v>
      </c>
      <c r="CW305" s="1">
        <v>257</v>
      </c>
      <c r="CX305" s="16">
        <v>48280</v>
      </c>
      <c r="CY305" s="1">
        <v>717</v>
      </c>
      <c r="CZ305" s="16">
        <v>1117</v>
      </c>
      <c r="DA305" s="16">
        <v>6074</v>
      </c>
      <c r="DB305" s="18">
        <v>12.51</v>
      </c>
      <c r="DC305" s="1" t="s">
        <v>134</v>
      </c>
    </row>
    <row r="306" spans="1:107" ht="12.75" x14ac:dyDescent="0.2">
      <c r="A306" s="1" t="s">
        <v>755</v>
      </c>
      <c r="B306" s="1" t="s">
        <v>756</v>
      </c>
      <c r="C306" s="1" t="s">
        <v>755</v>
      </c>
      <c r="D306" s="1" t="s">
        <v>781</v>
      </c>
      <c r="E306" s="1" t="s">
        <v>782</v>
      </c>
      <c r="F306" s="1" t="s">
        <v>781</v>
      </c>
      <c r="G306" s="1">
        <v>12</v>
      </c>
      <c r="H306" s="1">
        <v>145</v>
      </c>
      <c r="I306" s="1">
        <v>26</v>
      </c>
      <c r="J306" s="16">
        <v>325530</v>
      </c>
      <c r="K306" s="17">
        <v>0.55600000000000005</v>
      </c>
      <c r="L306" s="16">
        <v>86984</v>
      </c>
      <c r="M306" s="18">
        <v>2096.44</v>
      </c>
      <c r="N306" s="1">
        <v>155</v>
      </c>
      <c r="O306" s="17">
        <v>0.502</v>
      </c>
      <c r="P306" s="16">
        <v>2603</v>
      </c>
      <c r="Q306" s="16">
        <f t="shared" si="2"/>
        <v>7996190.8272663048</v>
      </c>
      <c r="R306" s="19">
        <v>0.48799999999999999</v>
      </c>
      <c r="S306" s="16" t="s">
        <v>2468</v>
      </c>
      <c r="T306" s="19">
        <v>8.7999999999999995E-2</v>
      </c>
      <c r="U306" s="18" t="e">
        <f t="shared" si="3"/>
        <v>#VALUE!</v>
      </c>
      <c r="V306" s="1" t="str">
        <f>IF(N306&gt;'Clustering (Gov City)'!$C$4,'Clustering (Gov City)'!$B$3,IF(N306&gt;'Clustering (Gov City)'!$H$4,'Clustering (Gov City)'!$G$3,IF(N306&gt;'Clustering (Gov City)'!$M$4,'Clustering (Gov City)'!$L$3,'Clustering (Gov City)'!$Q$3)))</f>
        <v>SUPER LOW</v>
      </c>
      <c r="W306" s="1" t="str">
        <f>IF(Q306&gt;'Clustering (Gov City)'!$C$24,'Clustering (Gov City)'!$B$23,IF(Q306&gt;'Clustering (Gov City)'!$H$24,'Clustering (Gov City)'!$G$23,IF(Q306&gt;'Clustering (Gov City)'!$M$24,'Clustering (Gov City)'!$L$23,'Clustering (Gov City)'!$Q$23)))</f>
        <v>SUPER LOW</v>
      </c>
      <c r="X306" s="20">
        <v>0.32919999999999999</v>
      </c>
      <c r="Y306" s="1" t="s">
        <v>133</v>
      </c>
      <c r="Z306" s="1">
        <v>875</v>
      </c>
      <c r="AA306" s="1">
        <v>313</v>
      </c>
      <c r="AB306" s="16">
        <v>299334</v>
      </c>
      <c r="AC306" s="16">
        <v>226292</v>
      </c>
      <c r="AD306" s="16">
        <v>12663</v>
      </c>
      <c r="AE306" s="16">
        <v>2518</v>
      </c>
      <c r="AF306" s="16">
        <v>310018</v>
      </c>
      <c r="AG306" s="1">
        <v>303</v>
      </c>
      <c r="AH306" s="1">
        <v>19</v>
      </c>
      <c r="AI306" s="1">
        <v>0</v>
      </c>
      <c r="AJ306" s="1">
        <v>9</v>
      </c>
      <c r="AK306" s="16">
        <v>163170</v>
      </c>
      <c r="AL306" s="16">
        <v>162360</v>
      </c>
      <c r="AM306" s="16">
        <v>187593</v>
      </c>
      <c r="AN306" s="16">
        <v>128964</v>
      </c>
      <c r="AO306" s="1">
        <v>269</v>
      </c>
      <c r="AP306" s="16">
        <v>8704</v>
      </c>
      <c r="AQ306" s="16">
        <v>18388</v>
      </c>
      <c r="AR306" s="16">
        <v>32625</v>
      </c>
      <c r="AS306" s="16">
        <v>35980</v>
      </c>
      <c r="AT306" s="16">
        <v>38104</v>
      </c>
      <c r="AU306" s="16">
        <v>36348</v>
      </c>
      <c r="AV306" s="16">
        <v>27526</v>
      </c>
      <c r="AW306" s="16">
        <v>23264</v>
      </c>
      <c r="AX306" s="16">
        <v>21284</v>
      </c>
      <c r="AY306" s="16">
        <v>19652</v>
      </c>
      <c r="AZ306" s="16">
        <v>18137</v>
      </c>
      <c r="BA306" s="16">
        <v>16024</v>
      </c>
      <c r="BB306" s="16">
        <v>13886</v>
      </c>
      <c r="BC306" s="16">
        <v>9920</v>
      </c>
      <c r="BD306" s="16">
        <v>6226</v>
      </c>
      <c r="BE306" s="16">
        <v>3953</v>
      </c>
      <c r="BF306" s="16">
        <v>4213</v>
      </c>
      <c r="BG306" s="16">
        <v>4386</v>
      </c>
      <c r="BH306" s="16">
        <v>314776</v>
      </c>
      <c r="BI306" s="21">
        <v>2</v>
      </c>
      <c r="BJ306" s="21">
        <v>1</v>
      </c>
      <c r="BK306" s="21">
        <v>1</v>
      </c>
      <c r="BL306" s="21">
        <v>1</v>
      </c>
      <c r="BM306" s="21">
        <v>0</v>
      </c>
      <c r="BN306" s="16">
        <v>9366</v>
      </c>
      <c r="BO306" s="16">
        <v>5585</v>
      </c>
      <c r="BP306" s="16">
        <v>40163</v>
      </c>
      <c r="BQ306" s="16">
        <v>21729</v>
      </c>
      <c r="BR306" s="16">
        <v>23350</v>
      </c>
      <c r="BS306" s="16">
        <v>37681</v>
      </c>
      <c r="BT306" s="16">
        <v>66792</v>
      </c>
      <c r="BU306" s="16">
        <v>55365</v>
      </c>
      <c r="BV306" s="16">
        <v>102026</v>
      </c>
      <c r="BW306" s="16">
        <v>35912</v>
      </c>
      <c r="BX306" s="16">
        <v>46888</v>
      </c>
      <c r="BY306" s="16">
        <v>1121</v>
      </c>
      <c r="BZ306" s="16">
        <v>3663</v>
      </c>
      <c r="CA306" s="16">
        <v>13400</v>
      </c>
      <c r="CB306" s="1">
        <v>347</v>
      </c>
      <c r="CC306" s="1">
        <v>16</v>
      </c>
      <c r="CD306" s="16">
        <v>10733</v>
      </c>
      <c r="CE306" s="16">
        <v>8131</v>
      </c>
      <c r="CF306" s="16">
        <v>2509</v>
      </c>
      <c r="CG306" s="16">
        <v>19760</v>
      </c>
      <c r="CH306" s="1">
        <v>39</v>
      </c>
      <c r="CI306" s="1">
        <v>16</v>
      </c>
      <c r="CJ306" s="1">
        <v>29</v>
      </c>
      <c r="CK306" s="1">
        <v>6</v>
      </c>
      <c r="CL306" s="1">
        <v>33</v>
      </c>
      <c r="CM306" s="1">
        <v>24</v>
      </c>
      <c r="CN306" s="1">
        <v>41</v>
      </c>
      <c r="CO306" s="1">
        <v>141</v>
      </c>
      <c r="CP306" s="16">
        <v>284068</v>
      </c>
      <c r="CQ306" s="16">
        <v>67841</v>
      </c>
      <c r="CR306" s="16">
        <v>5772</v>
      </c>
      <c r="CS306" s="16">
        <v>4192</v>
      </c>
      <c r="CT306" s="16">
        <v>15050</v>
      </c>
      <c r="CU306" s="16">
        <v>100872</v>
      </c>
      <c r="CV306" s="1">
        <v>907</v>
      </c>
      <c r="CW306" s="1">
        <v>732</v>
      </c>
      <c r="CX306" s="16">
        <v>100032</v>
      </c>
      <c r="CY306" s="16">
        <v>1342</v>
      </c>
      <c r="CZ306" s="16">
        <v>1211</v>
      </c>
      <c r="DA306" s="16">
        <v>27579</v>
      </c>
      <c r="DB306" s="18">
        <v>20.34</v>
      </c>
      <c r="DC306" s="1" t="s">
        <v>134</v>
      </c>
    </row>
    <row r="307" spans="1:107" ht="12.75" x14ac:dyDescent="0.2">
      <c r="A307" s="1" t="s">
        <v>755</v>
      </c>
      <c r="B307" s="1" t="s">
        <v>756</v>
      </c>
      <c r="C307" s="1" t="s">
        <v>755</v>
      </c>
      <c r="D307" s="1" t="s">
        <v>783</v>
      </c>
      <c r="E307" s="1" t="s">
        <v>784</v>
      </c>
      <c r="F307" s="1" t="s">
        <v>783</v>
      </c>
      <c r="G307" s="1">
        <v>10</v>
      </c>
      <c r="H307" s="1">
        <v>112</v>
      </c>
      <c r="I307" s="1">
        <v>7</v>
      </c>
      <c r="J307" s="16">
        <v>148862</v>
      </c>
      <c r="K307" s="17">
        <v>0.23</v>
      </c>
      <c r="L307" s="16">
        <v>39311</v>
      </c>
      <c r="M307" s="18">
        <v>1280</v>
      </c>
      <c r="N307" s="1">
        <v>116</v>
      </c>
      <c r="O307" s="17">
        <v>0.45400000000000001</v>
      </c>
      <c r="P307" s="16">
        <v>1645</v>
      </c>
      <c r="Q307" s="16">
        <f t="shared" si="2"/>
        <v>11050503.150568984</v>
      </c>
      <c r="R307" s="19">
        <v>0.66800000000000004</v>
      </c>
      <c r="S307" s="16" t="s">
        <v>2468</v>
      </c>
      <c r="T307" s="19">
        <v>6.8000000000000005E-2</v>
      </c>
      <c r="U307" s="18" t="e">
        <f t="shared" si="3"/>
        <v>#VALUE!</v>
      </c>
      <c r="V307" s="1" t="str">
        <f>IF(N307&gt;'Clustering (Gov City)'!$C$4,'Clustering (Gov City)'!$B$3,IF(N307&gt;'Clustering (Gov City)'!$H$4,'Clustering (Gov City)'!$G$3,IF(N307&gt;'Clustering (Gov City)'!$M$4,'Clustering (Gov City)'!$L$3,'Clustering (Gov City)'!$Q$3)))</f>
        <v>SUPER LOW</v>
      </c>
      <c r="W307" s="1" t="str">
        <f>IF(Q307&gt;'Clustering (Gov City)'!$C$24,'Clustering (Gov City)'!$B$23,IF(Q307&gt;'Clustering (Gov City)'!$H$24,'Clustering (Gov City)'!$G$23,IF(Q307&gt;'Clustering (Gov City)'!$M$24,'Clustering (Gov City)'!$L$23,'Clustering (Gov City)'!$Q$23)))</f>
        <v>SUPER LOW</v>
      </c>
      <c r="X307" s="20">
        <v>0.2243</v>
      </c>
      <c r="Y307" s="1" t="s">
        <v>133</v>
      </c>
      <c r="Z307" s="1">
        <v>726</v>
      </c>
      <c r="AA307" s="1">
        <v>114</v>
      </c>
      <c r="AB307" s="16">
        <v>138367</v>
      </c>
      <c r="AC307" s="16">
        <v>102515</v>
      </c>
      <c r="AD307" s="16">
        <v>6411</v>
      </c>
      <c r="AE307" s="16">
        <v>139699</v>
      </c>
      <c r="AF307" s="16">
        <v>2634</v>
      </c>
      <c r="AG307" s="1">
        <v>89</v>
      </c>
      <c r="AH307" s="1">
        <v>5</v>
      </c>
      <c r="AI307" s="1">
        <v>2</v>
      </c>
      <c r="AJ307" s="1">
        <v>22</v>
      </c>
      <c r="AK307" s="16">
        <v>74989</v>
      </c>
      <c r="AL307" s="16">
        <v>73873</v>
      </c>
      <c r="AM307" s="16">
        <v>84264</v>
      </c>
      <c r="AN307" s="16">
        <v>59173</v>
      </c>
      <c r="AO307" s="1">
        <v>598</v>
      </c>
      <c r="AP307" s="16">
        <v>4827</v>
      </c>
      <c r="AQ307" s="16">
        <v>8480</v>
      </c>
      <c r="AR307" s="16">
        <v>15226</v>
      </c>
      <c r="AS307" s="16">
        <v>17279</v>
      </c>
      <c r="AT307" s="16">
        <v>16789</v>
      </c>
      <c r="AU307" s="16">
        <v>12906</v>
      </c>
      <c r="AV307" s="16">
        <v>11405</v>
      </c>
      <c r="AW307" s="16">
        <v>11298</v>
      </c>
      <c r="AX307" s="16">
        <v>11199</v>
      </c>
      <c r="AY307" s="16">
        <v>9756</v>
      </c>
      <c r="AZ307" s="16">
        <v>7458</v>
      </c>
      <c r="BA307" s="16">
        <v>6001</v>
      </c>
      <c r="BB307" s="16">
        <v>5527</v>
      </c>
      <c r="BC307" s="16">
        <v>4683</v>
      </c>
      <c r="BD307" s="16">
        <v>3815</v>
      </c>
      <c r="BE307" s="16">
        <v>2939</v>
      </c>
      <c r="BF307" s="16">
        <v>4101</v>
      </c>
      <c r="BG307" s="16">
        <v>2004</v>
      </c>
      <c r="BH307" s="16">
        <v>143713</v>
      </c>
      <c r="BI307" s="21">
        <v>2</v>
      </c>
      <c r="BJ307" s="21">
        <v>1</v>
      </c>
      <c r="BK307" s="21">
        <v>1</v>
      </c>
      <c r="BL307" s="21">
        <v>1</v>
      </c>
      <c r="BM307" s="21">
        <v>0</v>
      </c>
      <c r="BN307" s="16">
        <v>4309</v>
      </c>
      <c r="BO307" s="16">
        <v>2504</v>
      </c>
      <c r="BP307" s="16">
        <v>18966</v>
      </c>
      <c r="BQ307" s="16">
        <v>10497</v>
      </c>
      <c r="BR307" s="16">
        <v>10343</v>
      </c>
      <c r="BS307" s="16">
        <v>15163</v>
      </c>
      <c r="BT307" s="16">
        <v>32781</v>
      </c>
      <c r="BU307" s="16">
        <v>22967</v>
      </c>
      <c r="BV307" s="16">
        <v>41636</v>
      </c>
      <c r="BW307" s="16">
        <v>16538</v>
      </c>
      <c r="BX307" s="16">
        <v>28002</v>
      </c>
      <c r="BY307" s="1">
        <v>365</v>
      </c>
      <c r="BZ307" s="16">
        <v>1143</v>
      </c>
      <c r="CA307" s="16">
        <v>5323</v>
      </c>
      <c r="CB307" s="1">
        <v>100</v>
      </c>
      <c r="CC307" s="1">
        <v>7</v>
      </c>
      <c r="CD307" s="16">
        <v>1815</v>
      </c>
      <c r="CE307" s="16">
        <v>2960</v>
      </c>
      <c r="CF307" s="1">
        <v>759</v>
      </c>
      <c r="CG307" s="16">
        <v>5945</v>
      </c>
      <c r="CH307" s="1">
        <v>33</v>
      </c>
      <c r="CI307" s="1">
        <v>8</v>
      </c>
      <c r="CJ307" s="1">
        <v>18</v>
      </c>
      <c r="CK307" s="1">
        <v>10</v>
      </c>
      <c r="CL307" s="1">
        <v>9</v>
      </c>
      <c r="CM307" s="1">
        <v>17</v>
      </c>
      <c r="CN307" s="1">
        <v>49</v>
      </c>
      <c r="CO307" s="1">
        <v>169</v>
      </c>
      <c r="CP307" s="16">
        <v>137070</v>
      </c>
      <c r="CQ307" s="16">
        <v>40275</v>
      </c>
      <c r="CR307" s="16">
        <v>3469</v>
      </c>
      <c r="CS307" s="1">
        <v>854</v>
      </c>
      <c r="CT307" s="16">
        <v>8621</v>
      </c>
      <c r="CU307" s="16">
        <v>26223</v>
      </c>
      <c r="CV307" s="16">
        <v>2856</v>
      </c>
      <c r="CW307" s="1">
        <v>179</v>
      </c>
      <c r="CX307" s="16">
        <v>39245</v>
      </c>
      <c r="CY307" s="1">
        <v>123</v>
      </c>
      <c r="CZ307" s="1">
        <v>470</v>
      </c>
      <c r="DA307" s="16">
        <v>26547</v>
      </c>
      <c r="DB307" s="18">
        <v>27.54</v>
      </c>
      <c r="DC307" s="1" t="s">
        <v>134</v>
      </c>
    </row>
    <row r="308" spans="1:107" ht="12.75" x14ac:dyDescent="0.2">
      <c r="A308" s="22" t="s">
        <v>755</v>
      </c>
      <c r="B308" s="22" t="s">
        <v>756</v>
      </c>
      <c r="C308" s="22" t="s">
        <v>755</v>
      </c>
      <c r="D308" s="22" t="s">
        <v>785</v>
      </c>
      <c r="E308" s="22" t="s">
        <v>786</v>
      </c>
      <c r="F308" s="22" t="s">
        <v>785</v>
      </c>
      <c r="G308" s="22">
        <v>12</v>
      </c>
      <c r="H308" s="22">
        <v>164</v>
      </c>
      <c r="I308" s="22">
        <v>5</v>
      </c>
      <c r="J308" s="23">
        <v>266336</v>
      </c>
      <c r="K308" s="24">
        <v>0.46800000000000003</v>
      </c>
      <c r="L308" s="23">
        <v>70346</v>
      </c>
      <c r="M308" s="26">
        <v>2397.0300000000002</v>
      </c>
      <c r="N308" s="22">
        <v>111</v>
      </c>
      <c r="O308" s="24">
        <v>0.44800000000000001</v>
      </c>
      <c r="P308" s="23">
        <v>1923</v>
      </c>
      <c r="Q308" s="23">
        <f t="shared" si="2"/>
        <v>7220203.0517842118</v>
      </c>
      <c r="R308" s="25">
        <v>0.57799999999999996</v>
      </c>
      <c r="S308" s="23" t="s">
        <v>2468</v>
      </c>
      <c r="T308" s="25">
        <v>0.112</v>
      </c>
      <c r="U308" s="26" t="e">
        <f t="shared" si="3"/>
        <v>#VALUE!</v>
      </c>
      <c r="V308" s="23" t="str">
        <f>IF(N308&gt;'Clustering (Gov City)'!$C$4,'Clustering (Gov City)'!$B$3,IF(N308&gt;'Clustering (Gov City)'!$H$4,'Clustering (Gov City)'!$G$3,IF(N308&gt;'Clustering (Gov City)'!$M$4,'Clustering (Gov City)'!$L$3,'Clustering (Gov City)'!$Q$3)))</f>
        <v>SUPER LOW</v>
      </c>
      <c r="W308" s="23" t="str">
        <f>IF(Q308&gt;'Clustering (Gov City)'!$C$24,'Clustering (Gov City)'!$B$23,IF(Q308&gt;'Clustering (Gov City)'!$H$24,'Clustering (Gov City)'!$G$23,IF(Q308&gt;'Clustering (Gov City)'!$M$24,'Clustering (Gov City)'!$L$23,'Clustering (Gov City)'!$Q$23)))</f>
        <v>SUPER LOW</v>
      </c>
      <c r="X308" s="27">
        <v>0.30180000000000001</v>
      </c>
      <c r="Y308" s="23" t="s">
        <v>133</v>
      </c>
      <c r="Z308" s="23">
        <v>1024</v>
      </c>
      <c r="AA308" s="22">
        <v>96</v>
      </c>
      <c r="AB308" s="23">
        <v>196059</v>
      </c>
      <c r="AC308" s="23">
        <v>180333</v>
      </c>
      <c r="AD308" s="23">
        <v>53196</v>
      </c>
      <c r="AE308" s="23">
        <v>1737</v>
      </c>
      <c r="AF308" s="23">
        <v>211142</v>
      </c>
      <c r="AG308" s="22">
        <v>240</v>
      </c>
      <c r="AH308" s="22">
        <v>18</v>
      </c>
      <c r="AI308" s="22">
        <v>2</v>
      </c>
      <c r="AJ308" s="22">
        <v>1</v>
      </c>
      <c r="AK308" s="23">
        <v>134413</v>
      </c>
      <c r="AL308" s="23">
        <v>131923</v>
      </c>
      <c r="AM308" s="23">
        <v>149207</v>
      </c>
      <c r="AN308" s="23">
        <v>111198</v>
      </c>
      <c r="AO308" s="22">
        <v>347</v>
      </c>
      <c r="AP308" s="23">
        <v>5584</v>
      </c>
      <c r="AQ308" s="23">
        <v>18645</v>
      </c>
      <c r="AR308" s="23">
        <v>27007</v>
      </c>
      <c r="AS308" s="23">
        <v>29990</v>
      </c>
      <c r="AT308" s="23">
        <v>31007</v>
      </c>
      <c r="AU308" s="23">
        <v>29280</v>
      </c>
      <c r="AV308" s="23">
        <v>22306</v>
      </c>
      <c r="AW308" s="23">
        <v>19334</v>
      </c>
      <c r="AX308" s="23">
        <v>18400</v>
      </c>
      <c r="AY308" s="23">
        <v>15804</v>
      </c>
      <c r="AZ308" s="23">
        <v>14461</v>
      </c>
      <c r="BA308" s="23">
        <v>12690</v>
      </c>
      <c r="BB308" s="23">
        <v>9855</v>
      </c>
      <c r="BC308" s="23">
        <v>7200</v>
      </c>
      <c r="BD308" s="23">
        <v>4222</v>
      </c>
      <c r="BE308" s="23">
        <v>3137</v>
      </c>
      <c r="BF308" s="23">
        <v>2998</v>
      </c>
      <c r="BG308" s="23">
        <v>4568</v>
      </c>
      <c r="BH308" s="23">
        <v>254619</v>
      </c>
      <c r="BI308" s="28">
        <v>2</v>
      </c>
      <c r="BJ308" s="28">
        <v>2</v>
      </c>
      <c r="BK308" s="28">
        <v>2</v>
      </c>
      <c r="BL308" s="28">
        <v>1</v>
      </c>
      <c r="BM308" s="28">
        <v>0</v>
      </c>
      <c r="BN308" s="23">
        <v>9223</v>
      </c>
      <c r="BO308" s="23">
        <v>5104</v>
      </c>
      <c r="BP308" s="23">
        <v>32120</v>
      </c>
      <c r="BQ308" s="23">
        <v>18741</v>
      </c>
      <c r="BR308" s="23">
        <v>19383</v>
      </c>
      <c r="BS308" s="23">
        <v>30602</v>
      </c>
      <c r="BT308" s="23">
        <v>74754</v>
      </c>
      <c r="BU308" s="23">
        <v>38998</v>
      </c>
      <c r="BV308" s="23">
        <v>84933</v>
      </c>
      <c r="BW308" s="23">
        <v>22613</v>
      </c>
      <c r="BX308" s="23">
        <v>30607</v>
      </c>
      <c r="BY308" s="23">
        <v>1242</v>
      </c>
      <c r="BZ308" s="23">
        <v>2809</v>
      </c>
      <c r="CA308" s="23">
        <v>10206</v>
      </c>
      <c r="CB308" s="22">
        <v>163</v>
      </c>
      <c r="CC308" s="22">
        <v>11</v>
      </c>
      <c r="CD308" s="23">
        <v>2409</v>
      </c>
      <c r="CE308" s="23">
        <v>1903</v>
      </c>
      <c r="CF308" s="23">
        <v>2102</v>
      </c>
      <c r="CG308" s="23">
        <v>4684</v>
      </c>
      <c r="CH308" s="22">
        <v>79</v>
      </c>
      <c r="CI308" s="22">
        <v>9</v>
      </c>
      <c r="CJ308" s="22">
        <v>32</v>
      </c>
      <c r="CK308" s="22">
        <v>12</v>
      </c>
      <c r="CL308" s="22">
        <v>18</v>
      </c>
      <c r="CM308" s="22">
        <v>19</v>
      </c>
      <c r="CN308" s="22">
        <v>95</v>
      </c>
      <c r="CO308" s="22">
        <v>474</v>
      </c>
      <c r="CP308" s="23">
        <v>254500</v>
      </c>
      <c r="CQ308" s="23">
        <v>86553</v>
      </c>
      <c r="CR308" s="23">
        <v>4594</v>
      </c>
      <c r="CS308" s="23">
        <v>3041</v>
      </c>
      <c r="CT308" s="23">
        <v>11683</v>
      </c>
      <c r="CU308" s="23">
        <v>66641</v>
      </c>
      <c r="CV308" s="23">
        <v>4202</v>
      </c>
      <c r="CW308" s="22">
        <v>175</v>
      </c>
      <c r="CX308" s="23">
        <v>56173</v>
      </c>
      <c r="CY308" s="22">
        <v>642</v>
      </c>
      <c r="CZ308" s="22">
        <v>426</v>
      </c>
      <c r="DA308" s="23">
        <v>32206</v>
      </c>
      <c r="DB308" s="26">
        <v>17.71</v>
      </c>
      <c r="DC308" s="22" t="s">
        <v>134</v>
      </c>
    </row>
    <row r="309" spans="1:107" ht="12.75" x14ac:dyDescent="0.2">
      <c r="A309" s="1" t="s">
        <v>755</v>
      </c>
      <c r="B309" s="1" t="s">
        <v>756</v>
      </c>
      <c r="C309" s="1" t="s">
        <v>755</v>
      </c>
      <c r="D309" s="1" t="s">
        <v>787</v>
      </c>
      <c r="E309" s="1" t="s">
        <v>788</v>
      </c>
      <c r="F309" s="1" t="s">
        <v>787</v>
      </c>
      <c r="G309" s="1">
        <v>5</v>
      </c>
      <c r="H309" s="1">
        <v>65</v>
      </c>
      <c r="I309" s="1">
        <v>0</v>
      </c>
      <c r="J309" s="16">
        <v>88478</v>
      </c>
      <c r="K309" s="17">
        <v>0.08</v>
      </c>
      <c r="L309" s="16">
        <v>21102</v>
      </c>
      <c r="M309" s="18">
        <v>1868.74</v>
      </c>
      <c r="N309" s="1">
        <v>47</v>
      </c>
      <c r="O309" s="17">
        <v>0.214</v>
      </c>
      <c r="P309" s="16">
        <v>649</v>
      </c>
      <c r="Q309" s="16">
        <f t="shared" si="2"/>
        <v>7335156.7621329594</v>
      </c>
      <c r="R309" s="19">
        <v>0.65200000000000002</v>
      </c>
      <c r="S309" s="16" t="s">
        <v>2468</v>
      </c>
      <c r="T309" s="19">
        <v>4.5999999999999999E-2</v>
      </c>
      <c r="U309" s="18" t="e">
        <f t="shared" si="3"/>
        <v>#VALUE!</v>
      </c>
      <c r="V309" s="1" t="str">
        <f>IF(N309&gt;'Clustering (Gov City)'!$C$4,'Clustering (Gov City)'!$B$3,IF(N309&gt;'Clustering (Gov City)'!$H$4,'Clustering (Gov City)'!$G$3,IF(N309&gt;'Clustering (Gov City)'!$M$4,'Clustering (Gov City)'!$L$3,'Clustering (Gov City)'!$Q$3)))</f>
        <v>SUPER LOW</v>
      </c>
      <c r="W309" s="1" t="str">
        <f>IF(Q309&gt;'Clustering (Gov City)'!$C$24,'Clustering (Gov City)'!$B$23,IF(Q309&gt;'Clustering (Gov City)'!$H$24,'Clustering (Gov City)'!$G$23,IF(Q309&gt;'Clustering (Gov City)'!$M$24,'Clustering (Gov City)'!$L$23,'Clustering (Gov City)'!$Q$23)))</f>
        <v>SUPER LOW</v>
      </c>
      <c r="X309" s="20">
        <v>0.10489999999999999</v>
      </c>
      <c r="Y309" s="1" t="s">
        <v>133</v>
      </c>
      <c r="Z309" s="1">
        <v>219</v>
      </c>
      <c r="AA309" s="1">
        <v>110</v>
      </c>
      <c r="AB309" s="16">
        <v>75592</v>
      </c>
      <c r="AC309" s="16">
        <v>58813</v>
      </c>
      <c r="AD309" s="16">
        <v>4046</v>
      </c>
      <c r="AE309" s="16">
        <v>67749</v>
      </c>
      <c r="AF309" s="16">
        <v>15096</v>
      </c>
      <c r="AG309" s="1">
        <v>74</v>
      </c>
      <c r="AH309" s="1">
        <v>2</v>
      </c>
      <c r="AI309" s="1">
        <v>1</v>
      </c>
      <c r="AJ309" s="16">
        <v>1510</v>
      </c>
      <c r="AK309" s="16">
        <v>45351</v>
      </c>
      <c r="AL309" s="16">
        <v>43127</v>
      </c>
      <c r="AM309" s="16">
        <v>53595</v>
      </c>
      <c r="AN309" s="16">
        <v>32412</v>
      </c>
      <c r="AO309" s="1">
        <v>120</v>
      </c>
      <c r="AP309" s="16">
        <v>2351</v>
      </c>
      <c r="AQ309" s="16">
        <v>7281</v>
      </c>
      <c r="AR309" s="16">
        <v>8533</v>
      </c>
      <c r="AS309" s="16">
        <v>10475</v>
      </c>
      <c r="AT309" s="16">
        <v>10461</v>
      </c>
      <c r="AU309" s="16">
        <v>8858</v>
      </c>
      <c r="AV309" s="16">
        <v>6790</v>
      </c>
      <c r="AW309" s="16">
        <v>6479</v>
      </c>
      <c r="AX309" s="16">
        <v>5949</v>
      </c>
      <c r="AY309" s="16">
        <v>5274</v>
      </c>
      <c r="AZ309" s="16">
        <v>4498</v>
      </c>
      <c r="BA309" s="16">
        <v>3676</v>
      </c>
      <c r="BB309" s="16">
        <v>2984</v>
      </c>
      <c r="BC309" s="16">
        <v>2457</v>
      </c>
      <c r="BD309" s="16">
        <v>1655</v>
      </c>
      <c r="BE309" s="16">
        <v>1374</v>
      </c>
      <c r="BF309" s="16">
        <v>1734</v>
      </c>
      <c r="BG309" s="16">
        <v>1696</v>
      </c>
      <c r="BH309" s="16">
        <v>83703</v>
      </c>
      <c r="BI309" s="21">
        <v>2</v>
      </c>
      <c r="BJ309" s="21">
        <v>2</v>
      </c>
      <c r="BK309" s="21">
        <v>2</v>
      </c>
      <c r="BL309" s="21">
        <v>1</v>
      </c>
      <c r="BM309" s="21">
        <v>0</v>
      </c>
      <c r="BN309" s="16">
        <v>3446</v>
      </c>
      <c r="BO309" s="16">
        <v>1630</v>
      </c>
      <c r="BP309" s="16">
        <v>10524</v>
      </c>
      <c r="BQ309" s="16">
        <v>6468</v>
      </c>
      <c r="BR309" s="16">
        <v>6773</v>
      </c>
      <c r="BS309" s="16">
        <v>9648</v>
      </c>
      <c r="BT309" s="16">
        <v>26197</v>
      </c>
      <c r="BU309" s="16">
        <v>22107</v>
      </c>
      <c r="BV309" s="16">
        <v>17466</v>
      </c>
      <c r="BW309" s="16">
        <v>8586</v>
      </c>
      <c r="BX309" s="16">
        <v>10137</v>
      </c>
      <c r="BY309" s="1">
        <v>303</v>
      </c>
      <c r="BZ309" s="1">
        <v>719</v>
      </c>
      <c r="CA309" s="16">
        <v>2927</v>
      </c>
      <c r="CB309" s="1">
        <v>35</v>
      </c>
      <c r="CC309" s="1">
        <v>1</v>
      </c>
      <c r="CD309" s="1">
        <v>666</v>
      </c>
      <c r="CE309" s="1">
        <v>994</v>
      </c>
      <c r="CF309" s="1">
        <v>241</v>
      </c>
      <c r="CG309" s="16">
        <v>2217</v>
      </c>
      <c r="CH309" s="1">
        <v>20</v>
      </c>
      <c r="CI309" s="1">
        <v>11</v>
      </c>
      <c r="CJ309" s="1">
        <v>34</v>
      </c>
      <c r="CK309" s="1">
        <v>15</v>
      </c>
      <c r="CL309" s="1">
        <v>12</v>
      </c>
      <c r="CM309" s="1">
        <v>18</v>
      </c>
      <c r="CN309" s="1">
        <v>59</v>
      </c>
      <c r="CO309" s="1">
        <v>85</v>
      </c>
      <c r="CP309" s="16">
        <v>84106</v>
      </c>
      <c r="CQ309" s="16">
        <v>27456</v>
      </c>
      <c r="CR309" s="16">
        <v>1927</v>
      </c>
      <c r="CS309" s="1">
        <v>615</v>
      </c>
      <c r="CT309" s="16">
        <v>4281</v>
      </c>
      <c r="CU309" s="16">
        <v>19725</v>
      </c>
      <c r="CV309" s="1">
        <v>263</v>
      </c>
      <c r="CW309" s="1">
        <v>59</v>
      </c>
      <c r="CX309" s="16">
        <v>23366</v>
      </c>
      <c r="CY309" s="1">
        <v>120</v>
      </c>
      <c r="CZ309" s="1">
        <v>271</v>
      </c>
      <c r="DA309" s="16">
        <v>10395</v>
      </c>
      <c r="DB309" s="18">
        <v>34.49</v>
      </c>
      <c r="DC309" s="1" t="s">
        <v>134</v>
      </c>
    </row>
    <row r="310" spans="1:107" ht="12.75" x14ac:dyDescent="0.2">
      <c r="A310" s="1" t="s">
        <v>755</v>
      </c>
      <c r="B310" s="1" t="s">
        <v>756</v>
      </c>
      <c r="C310" s="1" t="s">
        <v>755</v>
      </c>
      <c r="D310" s="1" t="s">
        <v>789</v>
      </c>
      <c r="E310" s="1" t="s">
        <v>790</v>
      </c>
      <c r="F310" s="1" t="s">
        <v>789</v>
      </c>
      <c r="G310" s="1">
        <v>11</v>
      </c>
      <c r="H310" s="1">
        <v>173</v>
      </c>
      <c r="I310" s="1">
        <v>2</v>
      </c>
      <c r="J310" s="16">
        <v>317000</v>
      </c>
      <c r="K310" s="17">
        <v>0.54</v>
      </c>
      <c r="L310" s="16">
        <v>74771</v>
      </c>
      <c r="M310" s="18">
        <v>1480.46</v>
      </c>
      <c r="N310" s="1">
        <v>214</v>
      </c>
      <c r="O310" s="17">
        <v>0.56799999999999995</v>
      </c>
      <c r="P310" s="16">
        <v>1991</v>
      </c>
      <c r="Q310" s="16">
        <f t="shared" si="2"/>
        <v>6280757.0977917975</v>
      </c>
      <c r="R310" s="19">
        <v>0.47799999999999998</v>
      </c>
      <c r="S310" s="16" t="s">
        <v>2468</v>
      </c>
      <c r="T310" s="19">
        <v>0.06</v>
      </c>
      <c r="U310" s="18" t="e">
        <f t="shared" si="3"/>
        <v>#VALUE!</v>
      </c>
      <c r="V310" s="1" t="str">
        <f>IF(N310&gt;'Clustering (Gov City)'!$C$4,'Clustering (Gov City)'!$B$3,IF(N310&gt;'Clustering (Gov City)'!$H$4,'Clustering (Gov City)'!$G$3,IF(N310&gt;'Clustering (Gov City)'!$M$4,'Clustering (Gov City)'!$L$3,'Clustering (Gov City)'!$Q$3)))</f>
        <v>LOW</v>
      </c>
      <c r="W310" s="1" t="str">
        <f>IF(Q310&gt;'Clustering (Gov City)'!$C$24,'Clustering (Gov City)'!$B$23,IF(Q310&gt;'Clustering (Gov City)'!$H$24,'Clustering (Gov City)'!$G$23,IF(Q310&gt;'Clustering (Gov City)'!$M$24,'Clustering (Gov City)'!$L$23,'Clustering (Gov City)'!$Q$23)))</f>
        <v>SUPER LOW</v>
      </c>
      <c r="X310" s="20">
        <v>0.33239999999999997</v>
      </c>
      <c r="Y310" s="1" t="s">
        <v>133</v>
      </c>
      <c r="Z310" s="1">
        <v>276</v>
      </c>
      <c r="AA310" s="1">
        <v>125</v>
      </c>
      <c r="AB310" s="16">
        <v>204586</v>
      </c>
      <c r="AC310" s="16">
        <v>190429</v>
      </c>
      <c r="AD310" s="16">
        <v>6093</v>
      </c>
      <c r="AE310" s="16">
        <v>135794</v>
      </c>
      <c r="AF310" s="16">
        <v>172783</v>
      </c>
      <c r="AG310" s="1">
        <v>142</v>
      </c>
      <c r="AH310" s="1">
        <v>9</v>
      </c>
      <c r="AI310" s="1">
        <v>1</v>
      </c>
      <c r="AJ310" s="16">
        <v>2178</v>
      </c>
      <c r="AK310" s="16">
        <v>162066</v>
      </c>
      <c r="AL310" s="16">
        <v>154934</v>
      </c>
      <c r="AM310" s="16">
        <v>200341</v>
      </c>
      <c r="AN310" s="16">
        <v>111850</v>
      </c>
      <c r="AO310" s="1">
        <v>207</v>
      </c>
      <c r="AP310" s="16">
        <v>4602</v>
      </c>
      <c r="AQ310" s="16">
        <v>25516</v>
      </c>
      <c r="AR310" s="16">
        <v>37314</v>
      </c>
      <c r="AS310" s="16">
        <v>48717</v>
      </c>
      <c r="AT310" s="16">
        <v>37506</v>
      </c>
      <c r="AU310" s="16">
        <v>35053</v>
      </c>
      <c r="AV310" s="16">
        <v>22891</v>
      </c>
      <c r="AW310" s="16">
        <v>21232</v>
      </c>
      <c r="AX310" s="16">
        <v>19259</v>
      </c>
      <c r="AY310" s="16">
        <v>17162</v>
      </c>
      <c r="AZ310" s="16">
        <v>15286</v>
      </c>
      <c r="BA310" s="16">
        <v>12284</v>
      </c>
      <c r="BB310" s="16">
        <v>8928</v>
      </c>
      <c r="BC310" s="16">
        <v>6825</v>
      </c>
      <c r="BD310" s="16">
        <v>3980</v>
      </c>
      <c r="BE310" s="16">
        <v>2717</v>
      </c>
      <c r="BF310" s="16">
        <v>2330</v>
      </c>
      <c r="BG310" s="16">
        <v>6063</v>
      </c>
      <c r="BH310" s="16">
        <v>301881</v>
      </c>
      <c r="BI310" s="21">
        <v>2</v>
      </c>
      <c r="BJ310" s="21">
        <v>2</v>
      </c>
      <c r="BK310" s="21">
        <v>2</v>
      </c>
      <c r="BL310" s="21">
        <v>1</v>
      </c>
      <c r="BM310" s="21">
        <v>0</v>
      </c>
      <c r="BN310" s="16">
        <v>13286</v>
      </c>
      <c r="BO310" s="16">
        <v>6820</v>
      </c>
      <c r="BP310" s="16">
        <v>47690</v>
      </c>
      <c r="BQ310" s="16">
        <v>29936</v>
      </c>
      <c r="BR310" s="16">
        <v>25983</v>
      </c>
      <c r="BS310" s="16">
        <v>36091</v>
      </c>
      <c r="BT310" s="16">
        <v>102853</v>
      </c>
      <c r="BU310" s="16">
        <v>86707</v>
      </c>
      <c r="BV310" s="16">
        <v>46348</v>
      </c>
      <c r="BW310" s="16">
        <v>33784</v>
      </c>
      <c r="BX310" s="16">
        <v>37531</v>
      </c>
      <c r="BY310" s="1">
        <v>823</v>
      </c>
      <c r="BZ310" s="16">
        <v>1594</v>
      </c>
      <c r="CA310" s="16">
        <v>7227</v>
      </c>
      <c r="CB310" s="1">
        <v>127</v>
      </c>
      <c r="CC310" s="1">
        <v>6</v>
      </c>
      <c r="CD310" s="16">
        <v>1529</v>
      </c>
      <c r="CE310" s="16">
        <v>1740</v>
      </c>
      <c r="CF310" s="1">
        <v>524</v>
      </c>
      <c r="CG310" s="16">
        <v>4145</v>
      </c>
      <c r="CH310" s="1">
        <v>10</v>
      </c>
      <c r="CI310" s="1">
        <v>11</v>
      </c>
      <c r="CJ310" s="1">
        <v>42</v>
      </c>
      <c r="CK310" s="1">
        <v>35</v>
      </c>
      <c r="CL310" s="1">
        <v>49</v>
      </c>
      <c r="CM310" s="1">
        <v>112</v>
      </c>
      <c r="CN310" s="1">
        <v>338</v>
      </c>
      <c r="CO310" s="1">
        <v>485</v>
      </c>
      <c r="CP310" s="16">
        <v>307980</v>
      </c>
      <c r="CQ310" s="16">
        <v>109759</v>
      </c>
      <c r="CR310" s="16">
        <v>3126</v>
      </c>
      <c r="CS310" s="16">
        <v>1972</v>
      </c>
      <c r="CT310" s="16">
        <v>9861</v>
      </c>
      <c r="CU310" s="16">
        <v>86804</v>
      </c>
      <c r="CV310" s="1">
        <v>400</v>
      </c>
      <c r="CW310" s="1">
        <v>191</v>
      </c>
      <c r="CX310" s="16">
        <v>83008</v>
      </c>
      <c r="CY310" s="1">
        <v>360</v>
      </c>
      <c r="CZ310" s="1">
        <v>466</v>
      </c>
      <c r="DA310" s="16">
        <v>21053</v>
      </c>
      <c r="DB310" s="18">
        <v>28</v>
      </c>
      <c r="DC310" s="1" t="s">
        <v>134</v>
      </c>
    </row>
    <row r="311" spans="1:107" ht="12.75" x14ac:dyDescent="0.2">
      <c r="A311" s="1" t="s">
        <v>755</v>
      </c>
      <c r="B311" s="1" t="s">
        <v>756</v>
      </c>
      <c r="C311" s="1" t="s">
        <v>755</v>
      </c>
      <c r="D311" s="1" t="s">
        <v>791</v>
      </c>
      <c r="E311" s="1" t="s">
        <v>792</v>
      </c>
      <c r="F311" s="1" t="s">
        <v>791</v>
      </c>
      <c r="G311" s="1">
        <v>7</v>
      </c>
      <c r="H311" s="1">
        <v>97</v>
      </c>
      <c r="I311" s="1">
        <v>16</v>
      </c>
      <c r="J311" s="16">
        <v>165514</v>
      </c>
      <c r="K311" s="17">
        <v>0.26800000000000002</v>
      </c>
      <c r="L311" s="16">
        <v>39579</v>
      </c>
      <c r="M311" s="18">
        <v>1416.96</v>
      </c>
      <c r="N311" s="1">
        <v>117</v>
      </c>
      <c r="O311" s="17">
        <v>0.45800000000000002</v>
      </c>
      <c r="P311" s="16">
        <v>1196</v>
      </c>
      <c r="Q311" s="16">
        <f t="shared" si="2"/>
        <v>7225974.8420073232</v>
      </c>
      <c r="R311" s="19">
        <v>0.52200000000000002</v>
      </c>
      <c r="S311" s="16" t="s">
        <v>2468</v>
      </c>
      <c r="T311" s="19">
        <v>0.216</v>
      </c>
      <c r="U311" s="18" t="e">
        <f t="shared" si="3"/>
        <v>#VALUE!</v>
      </c>
      <c r="V311" s="1" t="str">
        <f>IF(N311&gt;'Clustering (Gov City)'!$C$4,'Clustering (Gov City)'!$B$3,IF(N311&gt;'Clustering (Gov City)'!$H$4,'Clustering (Gov City)'!$G$3,IF(N311&gt;'Clustering (Gov City)'!$M$4,'Clustering (Gov City)'!$L$3,'Clustering (Gov City)'!$Q$3)))</f>
        <v>SUPER LOW</v>
      </c>
      <c r="W311" s="1" t="str">
        <f>IF(Q311&gt;'Clustering (Gov City)'!$C$24,'Clustering (Gov City)'!$B$23,IF(Q311&gt;'Clustering (Gov City)'!$H$24,'Clustering (Gov City)'!$G$23,IF(Q311&gt;'Clustering (Gov City)'!$M$24,'Clustering (Gov City)'!$L$23,'Clustering (Gov City)'!$Q$23)))</f>
        <v>SUPER LOW</v>
      </c>
      <c r="X311" s="20">
        <v>0.30159999999999998</v>
      </c>
      <c r="Y311" s="1" t="s">
        <v>133</v>
      </c>
      <c r="Z311" s="1">
        <v>720</v>
      </c>
      <c r="AA311" s="1">
        <v>352</v>
      </c>
      <c r="AB311" s="16">
        <v>151698</v>
      </c>
      <c r="AC311" s="16">
        <v>121550</v>
      </c>
      <c r="AD311" s="16">
        <v>15450</v>
      </c>
      <c r="AE311" s="16">
        <v>1027</v>
      </c>
      <c r="AF311" s="16">
        <v>148920</v>
      </c>
      <c r="AG311" s="1">
        <v>53</v>
      </c>
      <c r="AH311" s="1">
        <v>4</v>
      </c>
      <c r="AI311" s="1">
        <v>0</v>
      </c>
      <c r="AJ311" s="1">
        <v>60</v>
      </c>
      <c r="AK311" s="16">
        <v>81758</v>
      </c>
      <c r="AL311" s="16">
        <v>83756</v>
      </c>
      <c r="AM311" s="16">
        <v>98607</v>
      </c>
      <c r="AN311" s="16">
        <v>61181</v>
      </c>
      <c r="AO311" s="1">
        <v>294</v>
      </c>
      <c r="AP311" s="16">
        <v>5432</v>
      </c>
      <c r="AQ311" s="16">
        <v>7623</v>
      </c>
      <c r="AR311" s="16">
        <v>14524</v>
      </c>
      <c r="AS311" s="16">
        <v>16343</v>
      </c>
      <c r="AT311" s="16">
        <v>17503</v>
      </c>
      <c r="AU311" s="16">
        <v>16466</v>
      </c>
      <c r="AV311" s="16">
        <v>13775</v>
      </c>
      <c r="AW311" s="16">
        <v>11641</v>
      </c>
      <c r="AX311" s="16">
        <v>12093</v>
      </c>
      <c r="AY311" s="16">
        <v>11396</v>
      </c>
      <c r="AZ311" s="16">
        <v>10351</v>
      </c>
      <c r="BA311" s="16">
        <v>8557</v>
      </c>
      <c r="BB311" s="16">
        <v>7244</v>
      </c>
      <c r="BC311" s="16">
        <v>6245</v>
      </c>
      <c r="BD311" s="16">
        <v>4296</v>
      </c>
      <c r="BE311" s="16">
        <v>3259</v>
      </c>
      <c r="BF311" s="16">
        <v>4198</v>
      </c>
      <c r="BG311" s="16">
        <v>1843</v>
      </c>
      <c r="BH311" s="16">
        <v>161078</v>
      </c>
      <c r="BI311" s="21">
        <v>1</v>
      </c>
      <c r="BJ311" s="21">
        <v>1</v>
      </c>
      <c r="BK311" s="21">
        <v>1</v>
      </c>
      <c r="BL311" s="21">
        <v>1</v>
      </c>
      <c r="BM311" s="21">
        <v>0</v>
      </c>
      <c r="BN311" s="16">
        <v>3951</v>
      </c>
      <c r="BO311" s="16">
        <v>2395</v>
      </c>
      <c r="BP311" s="16">
        <v>17935</v>
      </c>
      <c r="BQ311" s="16">
        <v>9900</v>
      </c>
      <c r="BR311" s="16">
        <v>10679</v>
      </c>
      <c r="BS311" s="16">
        <v>17286</v>
      </c>
      <c r="BT311" s="16">
        <v>23383</v>
      </c>
      <c r="BU311" s="16">
        <v>27112</v>
      </c>
      <c r="BV311" s="16">
        <v>52294</v>
      </c>
      <c r="BW311" s="16">
        <v>20321</v>
      </c>
      <c r="BX311" s="16">
        <v>30783</v>
      </c>
      <c r="BY311" s="1">
        <v>974</v>
      </c>
      <c r="BZ311" s="16">
        <v>2376</v>
      </c>
      <c r="CA311" s="16">
        <v>8154</v>
      </c>
      <c r="CB311" s="1">
        <v>115</v>
      </c>
      <c r="CC311" s="1">
        <v>2</v>
      </c>
      <c r="CD311" s="16">
        <v>6894</v>
      </c>
      <c r="CE311" s="16">
        <v>5711</v>
      </c>
      <c r="CF311" s="16">
        <v>1665</v>
      </c>
      <c r="CG311" s="16">
        <v>15309</v>
      </c>
      <c r="CH311" s="1">
        <v>27</v>
      </c>
      <c r="CI311" s="1">
        <v>12</v>
      </c>
      <c r="CJ311" s="1">
        <v>30</v>
      </c>
      <c r="CK311" s="1">
        <v>15</v>
      </c>
      <c r="CL311" s="1">
        <v>7</v>
      </c>
      <c r="CM311" s="1">
        <v>8</v>
      </c>
      <c r="CN311" s="1">
        <v>36</v>
      </c>
      <c r="CO311" s="1">
        <v>168</v>
      </c>
      <c r="CP311" s="16">
        <v>135632</v>
      </c>
      <c r="CQ311" s="16">
        <v>27663</v>
      </c>
      <c r="CR311" s="16">
        <v>3236</v>
      </c>
      <c r="CS311" s="16">
        <v>2713</v>
      </c>
      <c r="CT311" s="16">
        <v>10490</v>
      </c>
      <c r="CU311" s="16">
        <v>63572</v>
      </c>
      <c r="CV311" s="1">
        <v>706</v>
      </c>
      <c r="CW311" s="1">
        <v>237</v>
      </c>
      <c r="CX311" s="16">
        <v>48104</v>
      </c>
      <c r="CY311" s="1">
        <v>610</v>
      </c>
      <c r="CZ311" s="1">
        <v>762</v>
      </c>
      <c r="DA311" s="16">
        <v>7421</v>
      </c>
      <c r="DB311" s="18">
        <v>12.61</v>
      </c>
      <c r="DC311" s="1" t="s">
        <v>134</v>
      </c>
    </row>
    <row r="312" spans="1:107" ht="12.75" x14ac:dyDescent="0.2">
      <c r="A312" s="1" t="s">
        <v>755</v>
      </c>
      <c r="B312" s="1" t="s">
        <v>756</v>
      </c>
      <c r="C312" s="1" t="s">
        <v>755</v>
      </c>
      <c r="D312" s="1" t="s">
        <v>793</v>
      </c>
      <c r="E312" s="1" t="s">
        <v>794</v>
      </c>
      <c r="F312" s="1" t="s">
        <v>793</v>
      </c>
      <c r="G312" s="1">
        <v>9</v>
      </c>
      <c r="H312" s="1">
        <v>159</v>
      </c>
      <c r="I312" s="1">
        <v>17</v>
      </c>
      <c r="J312" s="16">
        <v>276115</v>
      </c>
      <c r="K312" s="17">
        <v>0.48399999999999999</v>
      </c>
      <c r="L312" s="16">
        <v>76347</v>
      </c>
      <c r="M312" s="18">
        <v>2642.93</v>
      </c>
      <c r="N312" s="1">
        <v>104</v>
      </c>
      <c r="O312" s="17">
        <v>0.42599999999999999</v>
      </c>
      <c r="P312" s="16">
        <v>1750</v>
      </c>
      <c r="Q312" s="16">
        <f t="shared" si="2"/>
        <v>6337938.9022689825</v>
      </c>
      <c r="R312" s="19">
        <v>0.69399999999999995</v>
      </c>
      <c r="S312" s="16" t="s">
        <v>2468</v>
      </c>
      <c r="T312" s="19">
        <v>0.04</v>
      </c>
      <c r="U312" s="18" t="e">
        <f t="shared" si="3"/>
        <v>#VALUE!</v>
      </c>
      <c r="V312" s="1" t="str">
        <f>IF(N312&gt;'Clustering (Gov City)'!$C$4,'Clustering (Gov City)'!$B$3,IF(N312&gt;'Clustering (Gov City)'!$H$4,'Clustering (Gov City)'!$G$3,IF(N312&gt;'Clustering (Gov City)'!$M$4,'Clustering (Gov City)'!$L$3,'Clustering (Gov City)'!$Q$3)))</f>
        <v>SUPER LOW</v>
      </c>
      <c r="W312" s="1" t="str">
        <f>IF(Q312&gt;'Clustering (Gov City)'!$C$24,'Clustering (Gov City)'!$B$23,IF(Q312&gt;'Clustering (Gov City)'!$H$24,'Clustering (Gov City)'!$G$23,IF(Q312&gt;'Clustering (Gov City)'!$M$24,'Clustering (Gov City)'!$L$23,'Clustering (Gov City)'!$Q$23)))</f>
        <v>SUPER LOW</v>
      </c>
      <c r="X312" s="20">
        <v>0.26679999999999998</v>
      </c>
      <c r="Y312" s="1" t="s">
        <v>133</v>
      </c>
      <c r="Z312" s="1">
        <v>733</v>
      </c>
      <c r="AA312" s="1">
        <v>294</v>
      </c>
      <c r="AB312" s="16">
        <v>240678</v>
      </c>
      <c r="AC312" s="16">
        <v>191748</v>
      </c>
      <c r="AD312" s="16">
        <v>19107</v>
      </c>
      <c r="AE312" s="16">
        <v>1107</v>
      </c>
      <c r="AF312" s="16">
        <v>255853</v>
      </c>
      <c r="AG312" s="1">
        <v>48</v>
      </c>
      <c r="AH312" s="1">
        <v>0</v>
      </c>
      <c r="AI312" s="1">
        <v>0</v>
      </c>
      <c r="AJ312" s="1">
        <v>0</v>
      </c>
      <c r="AK312" s="16">
        <v>140526</v>
      </c>
      <c r="AL312" s="16">
        <v>135589</v>
      </c>
      <c r="AM312" s="16">
        <v>154943</v>
      </c>
      <c r="AN312" s="16">
        <v>116148</v>
      </c>
      <c r="AO312" s="1">
        <v>183</v>
      </c>
      <c r="AP312" s="16">
        <v>4841</v>
      </c>
      <c r="AQ312" s="16">
        <v>13126</v>
      </c>
      <c r="AR312" s="16">
        <v>28899</v>
      </c>
      <c r="AS312" s="16">
        <v>31056</v>
      </c>
      <c r="AT312" s="16">
        <v>31731</v>
      </c>
      <c r="AU312" s="16">
        <v>30640</v>
      </c>
      <c r="AV312" s="16">
        <v>22768</v>
      </c>
      <c r="AW312" s="16">
        <v>18971</v>
      </c>
      <c r="AX312" s="16">
        <v>19294</v>
      </c>
      <c r="AY312" s="16">
        <v>18300</v>
      </c>
      <c r="AZ312" s="16">
        <v>16708</v>
      </c>
      <c r="BA312" s="16">
        <v>14455</v>
      </c>
      <c r="BB312" s="16">
        <v>12161</v>
      </c>
      <c r="BC312" s="16">
        <v>8155</v>
      </c>
      <c r="BD312" s="16">
        <v>4440</v>
      </c>
      <c r="BE312" s="16">
        <v>2768</v>
      </c>
      <c r="BF312" s="16">
        <v>2643</v>
      </c>
      <c r="BG312" s="16">
        <v>3017</v>
      </c>
      <c r="BH312" s="16">
        <v>269138</v>
      </c>
      <c r="BI312" s="21">
        <v>2</v>
      </c>
      <c r="BJ312" s="21">
        <v>1</v>
      </c>
      <c r="BK312" s="21">
        <v>1</v>
      </c>
      <c r="BL312" s="21">
        <v>1</v>
      </c>
      <c r="BM312" s="21">
        <v>0</v>
      </c>
      <c r="BN312" s="16">
        <v>7056</v>
      </c>
      <c r="BO312" s="16">
        <v>4826</v>
      </c>
      <c r="BP312" s="16">
        <v>35302</v>
      </c>
      <c r="BQ312" s="16">
        <v>18532</v>
      </c>
      <c r="BR312" s="16">
        <v>20654</v>
      </c>
      <c r="BS312" s="16">
        <v>31112</v>
      </c>
      <c r="BT312" s="16">
        <v>46963</v>
      </c>
      <c r="BU312" s="16">
        <v>42705</v>
      </c>
      <c r="BV312" s="16">
        <v>101544</v>
      </c>
      <c r="BW312" s="16">
        <v>29469</v>
      </c>
      <c r="BX312" s="16">
        <v>41272</v>
      </c>
      <c r="BY312" s="16">
        <v>1200</v>
      </c>
      <c r="BZ312" s="16">
        <v>2626</v>
      </c>
      <c r="CA312" s="16">
        <v>10211</v>
      </c>
      <c r="CB312" s="1">
        <v>125</v>
      </c>
      <c r="CC312" s="1">
        <v>0</v>
      </c>
      <c r="CD312" s="16">
        <v>6435</v>
      </c>
      <c r="CE312" s="16">
        <v>3453</v>
      </c>
      <c r="CF312" s="16">
        <v>1077</v>
      </c>
      <c r="CG312" s="16">
        <v>9312</v>
      </c>
      <c r="CH312" s="1">
        <v>20</v>
      </c>
      <c r="CI312" s="1">
        <v>3</v>
      </c>
      <c r="CJ312" s="1">
        <v>15</v>
      </c>
      <c r="CK312" s="1">
        <v>3</v>
      </c>
      <c r="CL312" s="1">
        <v>7</v>
      </c>
      <c r="CM312" s="1">
        <v>9</v>
      </c>
      <c r="CN312" s="1">
        <v>18</v>
      </c>
      <c r="CO312" s="1">
        <v>107</v>
      </c>
      <c r="CP312" s="16">
        <v>255656</v>
      </c>
      <c r="CQ312" s="16">
        <v>49939</v>
      </c>
      <c r="CR312" s="16">
        <v>3745</v>
      </c>
      <c r="CS312" s="16">
        <v>5284</v>
      </c>
      <c r="CT312" s="16">
        <v>8909</v>
      </c>
      <c r="CU312" s="16">
        <v>101698</v>
      </c>
      <c r="CV312" s="1">
        <v>918</v>
      </c>
      <c r="CW312" s="1">
        <v>134</v>
      </c>
      <c r="CX312" s="16">
        <v>90257</v>
      </c>
      <c r="CY312" s="16">
        <v>1181</v>
      </c>
      <c r="CZ312" s="1">
        <v>439</v>
      </c>
      <c r="DA312" s="16">
        <v>13611</v>
      </c>
      <c r="DB312" s="18">
        <v>26.52</v>
      </c>
      <c r="DC312" s="1" t="s">
        <v>134</v>
      </c>
    </row>
    <row r="313" spans="1:107" ht="12.75" x14ac:dyDescent="0.2">
      <c r="A313" s="1" t="s">
        <v>755</v>
      </c>
      <c r="B313" s="1" t="s">
        <v>756</v>
      </c>
      <c r="C313" s="1" t="s">
        <v>755</v>
      </c>
      <c r="D313" s="1" t="s">
        <v>795</v>
      </c>
      <c r="E313" s="1" t="s">
        <v>796</v>
      </c>
      <c r="F313" s="1" t="s">
        <v>795</v>
      </c>
      <c r="G313" s="1">
        <v>6</v>
      </c>
      <c r="H313" s="1">
        <v>58</v>
      </c>
      <c r="I313" s="1">
        <v>5</v>
      </c>
      <c r="J313" s="16">
        <v>93995</v>
      </c>
      <c r="K313" s="17">
        <v>9.4E-2</v>
      </c>
      <c r="L313" s="16">
        <v>25594</v>
      </c>
      <c r="M313" s="1">
        <v>460.54</v>
      </c>
      <c r="N313" s="1">
        <v>204</v>
      </c>
      <c r="O313" s="17">
        <v>0.55400000000000005</v>
      </c>
      <c r="P313" s="16">
        <v>678</v>
      </c>
      <c r="Q313" s="16">
        <f t="shared" si="2"/>
        <v>7213149.6356189167</v>
      </c>
      <c r="R313" s="19">
        <v>0.53600000000000003</v>
      </c>
      <c r="S313" s="16" t="s">
        <v>2468</v>
      </c>
      <c r="T313" s="19">
        <v>2.1999999999999999E-2</v>
      </c>
      <c r="U313" s="18" t="e">
        <f t="shared" si="3"/>
        <v>#VALUE!</v>
      </c>
      <c r="V313" s="1" t="str">
        <f>IF(N313&gt;'Clustering (Gov City)'!$C$4,'Clustering (Gov City)'!$B$3,IF(N313&gt;'Clustering (Gov City)'!$H$4,'Clustering (Gov City)'!$G$3,IF(N313&gt;'Clustering (Gov City)'!$M$4,'Clustering (Gov City)'!$L$3,'Clustering (Gov City)'!$Q$3)))</f>
        <v>LOW</v>
      </c>
      <c r="W313" s="1" t="str">
        <f>IF(Q313&gt;'Clustering (Gov City)'!$C$24,'Clustering (Gov City)'!$B$23,IF(Q313&gt;'Clustering (Gov City)'!$H$24,'Clustering (Gov City)'!$G$23,IF(Q313&gt;'Clustering (Gov City)'!$M$24,'Clustering (Gov City)'!$L$23,'Clustering (Gov City)'!$Q$23)))</f>
        <v>SUPER LOW</v>
      </c>
      <c r="X313" s="20">
        <v>0.1996</v>
      </c>
      <c r="Y313" s="1" t="s">
        <v>133</v>
      </c>
      <c r="Z313" s="1">
        <v>408</v>
      </c>
      <c r="AA313" s="1">
        <v>249</v>
      </c>
      <c r="AB313" s="16">
        <v>84880</v>
      </c>
      <c r="AC313" s="16">
        <v>63014</v>
      </c>
      <c r="AD313" s="1">
        <v>842</v>
      </c>
      <c r="AE313" s="16">
        <v>85003</v>
      </c>
      <c r="AF313" s="16">
        <v>2334</v>
      </c>
      <c r="AG313" s="1">
        <v>1</v>
      </c>
      <c r="AH313" s="1">
        <v>1</v>
      </c>
      <c r="AI313" s="1">
        <v>0</v>
      </c>
      <c r="AJ313" s="16">
        <v>5814</v>
      </c>
      <c r="AK313" s="16">
        <v>47979</v>
      </c>
      <c r="AL313" s="16">
        <v>46016</v>
      </c>
      <c r="AM313" s="16">
        <v>59778</v>
      </c>
      <c r="AN313" s="16">
        <v>30525</v>
      </c>
      <c r="AO313" s="1">
        <v>288</v>
      </c>
      <c r="AP313" s="16">
        <v>3404</v>
      </c>
      <c r="AQ313" s="16">
        <v>6346</v>
      </c>
      <c r="AR313" s="16">
        <v>10184</v>
      </c>
      <c r="AS313" s="16">
        <v>11019</v>
      </c>
      <c r="AT313" s="16">
        <v>10319</v>
      </c>
      <c r="AU313" s="16">
        <v>8879</v>
      </c>
      <c r="AV313" s="16">
        <v>7645</v>
      </c>
      <c r="AW313" s="16">
        <v>7163</v>
      </c>
      <c r="AX313" s="16">
        <v>6338</v>
      </c>
      <c r="AY313" s="16">
        <v>5165</v>
      </c>
      <c r="AZ313" s="16">
        <v>4541</v>
      </c>
      <c r="BA313" s="16">
        <v>3728</v>
      </c>
      <c r="BB313" s="16">
        <v>3221</v>
      </c>
      <c r="BC313" s="16">
        <v>2693</v>
      </c>
      <c r="BD313" s="16">
        <v>2264</v>
      </c>
      <c r="BE313" s="16">
        <v>1714</v>
      </c>
      <c r="BF313" s="16">
        <v>2776</v>
      </c>
      <c r="BG313" s="16">
        <v>1528</v>
      </c>
      <c r="BH313" s="16">
        <v>90014</v>
      </c>
      <c r="BI313" s="21">
        <v>2</v>
      </c>
      <c r="BJ313" s="21">
        <v>2</v>
      </c>
      <c r="BK313" s="21">
        <v>2</v>
      </c>
      <c r="BL313" s="21">
        <v>1</v>
      </c>
      <c r="BM313" s="21">
        <v>0</v>
      </c>
      <c r="BN313" s="16">
        <v>3161</v>
      </c>
      <c r="BO313" s="16">
        <v>1679</v>
      </c>
      <c r="BP313" s="16">
        <v>12386</v>
      </c>
      <c r="BQ313" s="16">
        <v>6869</v>
      </c>
      <c r="BR313" s="16">
        <v>6606</v>
      </c>
      <c r="BS313" s="16">
        <v>9325</v>
      </c>
      <c r="BT313" s="16">
        <v>26689</v>
      </c>
      <c r="BU313" s="16">
        <v>16129</v>
      </c>
      <c r="BV313" s="16">
        <v>24675</v>
      </c>
      <c r="BW313" s="16">
        <v>9679</v>
      </c>
      <c r="BX313" s="16">
        <v>12918</v>
      </c>
      <c r="BY313" s="1">
        <v>483</v>
      </c>
      <c r="BZ313" s="1">
        <v>892</v>
      </c>
      <c r="CA313" s="16">
        <v>2498</v>
      </c>
      <c r="CB313" s="1">
        <v>32</v>
      </c>
      <c r="CC313" s="1">
        <v>0</v>
      </c>
      <c r="CD313" s="1">
        <v>540</v>
      </c>
      <c r="CE313" s="16">
        <v>1012</v>
      </c>
      <c r="CF313" s="1">
        <v>243</v>
      </c>
      <c r="CG313" s="16">
        <v>2033</v>
      </c>
      <c r="CH313" s="1">
        <v>32</v>
      </c>
      <c r="CI313" s="1">
        <v>0</v>
      </c>
      <c r="CJ313" s="1">
        <v>37</v>
      </c>
      <c r="CK313" s="1">
        <v>2</v>
      </c>
      <c r="CL313" s="1">
        <v>7</v>
      </c>
      <c r="CM313" s="1">
        <v>0</v>
      </c>
      <c r="CN313" s="1">
        <v>24</v>
      </c>
      <c r="CO313" s="1">
        <v>29</v>
      </c>
      <c r="CP313" s="16">
        <v>90036</v>
      </c>
      <c r="CQ313" s="16">
        <v>24247</v>
      </c>
      <c r="CR313" s="16">
        <v>1550</v>
      </c>
      <c r="CS313" s="1">
        <v>479</v>
      </c>
      <c r="CT313" s="16">
        <v>3941</v>
      </c>
      <c r="CU313" s="16">
        <v>31493</v>
      </c>
      <c r="CV313" s="1">
        <v>226</v>
      </c>
      <c r="CW313" s="1">
        <v>56</v>
      </c>
      <c r="CX313" s="16">
        <v>24559</v>
      </c>
      <c r="CY313" s="1">
        <v>158</v>
      </c>
      <c r="CZ313" s="1">
        <v>245</v>
      </c>
      <c r="DA313" s="16">
        <v>7041</v>
      </c>
      <c r="DB313" s="18">
        <v>30.18</v>
      </c>
      <c r="DC313" s="1" t="s">
        <v>134</v>
      </c>
    </row>
    <row r="314" spans="1:107" ht="12.75" x14ac:dyDescent="0.2">
      <c r="A314" s="1" t="s">
        <v>755</v>
      </c>
      <c r="B314" s="1" t="s">
        <v>756</v>
      </c>
      <c r="C314" s="1" t="s">
        <v>755</v>
      </c>
      <c r="D314" s="1" t="s">
        <v>797</v>
      </c>
      <c r="E314" s="1" t="s">
        <v>798</v>
      </c>
      <c r="F314" s="1" t="s">
        <v>797</v>
      </c>
      <c r="G314" s="1">
        <v>12</v>
      </c>
      <c r="H314" s="1">
        <v>127</v>
      </c>
      <c r="I314" s="1">
        <v>0</v>
      </c>
      <c r="J314" s="16">
        <v>196916</v>
      </c>
      <c r="K314" s="17">
        <v>0.32800000000000001</v>
      </c>
      <c r="L314" s="16">
        <v>53265</v>
      </c>
      <c r="M314" s="18">
        <v>1160.6300000000001</v>
      </c>
      <c r="N314" s="1">
        <v>170</v>
      </c>
      <c r="O314" s="17">
        <v>0.52600000000000002</v>
      </c>
      <c r="P314" s="16">
        <v>1605</v>
      </c>
      <c r="Q314" s="16">
        <f t="shared" si="2"/>
        <v>8150683.5401897253</v>
      </c>
      <c r="R314" s="19">
        <v>0.46200000000000002</v>
      </c>
      <c r="S314" s="16" t="s">
        <v>2468</v>
      </c>
      <c r="T314" s="19">
        <v>4.2000000000000003E-2</v>
      </c>
      <c r="U314" s="18" t="e">
        <f t="shared" si="3"/>
        <v>#VALUE!</v>
      </c>
      <c r="V314" s="1" t="str">
        <f>IF(N314&gt;'Clustering (Gov City)'!$C$4,'Clustering (Gov City)'!$B$3,IF(N314&gt;'Clustering (Gov City)'!$H$4,'Clustering (Gov City)'!$G$3,IF(N314&gt;'Clustering (Gov City)'!$M$4,'Clustering (Gov City)'!$L$3,'Clustering (Gov City)'!$Q$3)))</f>
        <v>SUPER LOW</v>
      </c>
      <c r="W314" s="1" t="str">
        <f>IF(Q314&gt;'Clustering (Gov City)'!$C$24,'Clustering (Gov City)'!$B$23,IF(Q314&gt;'Clustering (Gov City)'!$H$24,'Clustering (Gov City)'!$G$23,IF(Q314&gt;'Clustering (Gov City)'!$M$24,'Clustering (Gov City)'!$L$23,'Clustering (Gov City)'!$Q$23)))</f>
        <v>SUPER LOW</v>
      </c>
      <c r="X314" s="20">
        <v>0.25869999999999999</v>
      </c>
      <c r="Y314" s="1" t="s">
        <v>133</v>
      </c>
      <c r="Z314" s="1">
        <v>601</v>
      </c>
      <c r="AA314" s="1">
        <v>77</v>
      </c>
      <c r="AB314" s="16">
        <v>176349</v>
      </c>
      <c r="AC314" s="16">
        <v>143307</v>
      </c>
      <c r="AD314" s="16">
        <v>2373</v>
      </c>
      <c r="AE314" s="16">
        <v>15016</v>
      </c>
      <c r="AF314" s="16">
        <v>179470</v>
      </c>
      <c r="AG314" s="1">
        <v>57</v>
      </c>
      <c r="AH314" s="1">
        <v>0</v>
      </c>
      <c r="AI314" s="1">
        <v>0</v>
      </c>
      <c r="AJ314" s="1">
        <v>0</v>
      </c>
      <c r="AK314" s="16">
        <v>97535</v>
      </c>
      <c r="AL314" s="16">
        <v>99381</v>
      </c>
      <c r="AM314" s="16">
        <v>118908</v>
      </c>
      <c r="AN314" s="16">
        <v>70209</v>
      </c>
      <c r="AO314" s="1">
        <v>841</v>
      </c>
      <c r="AP314" s="16">
        <v>6958</v>
      </c>
      <c r="AQ314" s="16">
        <v>9198</v>
      </c>
      <c r="AR314" s="16">
        <v>17149</v>
      </c>
      <c r="AS314" s="16">
        <v>19572</v>
      </c>
      <c r="AT314" s="16">
        <v>23807</v>
      </c>
      <c r="AU314" s="16">
        <v>20378</v>
      </c>
      <c r="AV314" s="16">
        <v>18202</v>
      </c>
      <c r="AW314" s="16">
        <v>14006</v>
      </c>
      <c r="AX314" s="16">
        <v>12683</v>
      </c>
      <c r="AY314" s="16">
        <v>11327</v>
      </c>
      <c r="AZ314" s="16">
        <v>10359</v>
      </c>
      <c r="BA314" s="16">
        <v>9689</v>
      </c>
      <c r="BB314" s="16">
        <v>8726</v>
      </c>
      <c r="BC314" s="16">
        <v>7366</v>
      </c>
      <c r="BD314" s="16">
        <v>5089</v>
      </c>
      <c r="BE314" s="16">
        <v>3764</v>
      </c>
      <c r="BF314" s="16">
        <v>5601</v>
      </c>
      <c r="BG314" s="16">
        <v>2380</v>
      </c>
      <c r="BH314" s="16">
        <v>191833</v>
      </c>
      <c r="BI314" s="21">
        <v>1</v>
      </c>
      <c r="BJ314" s="21">
        <v>1</v>
      </c>
      <c r="BK314" s="21">
        <v>1</v>
      </c>
      <c r="BL314" s="21">
        <v>0</v>
      </c>
      <c r="BM314" s="21">
        <v>0</v>
      </c>
      <c r="BN314" s="16">
        <v>5124</v>
      </c>
      <c r="BO314" s="16">
        <v>2981</v>
      </c>
      <c r="BP314" s="16">
        <v>21118</v>
      </c>
      <c r="BQ314" s="16">
        <v>11792</v>
      </c>
      <c r="BR314" s="16">
        <v>15196</v>
      </c>
      <c r="BS314" s="16">
        <v>21420</v>
      </c>
      <c r="BT314" s="16">
        <v>67406</v>
      </c>
      <c r="BU314" s="16">
        <v>27980</v>
      </c>
      <c r="BV314" s="16">
        <v>53954</v>
      </c>
      <c r="BW314" s="16">
        <v>17989</v>
      </c>
      <c r="BX314" s="16">
        <v>21546</v>
      </c>
      <c r="BY314" s="1">
        <v>660</v>
      </c>
      <c r="BZ314" s="16">
        <v>1775</v>
      </c>
      <c r="CA314" s="16">
        <v>5474</v>
      </c>
      <c r="CB314" s="1">
        <v>115</v>
      </c>
      <c r="CC314" s="1">
        <v>17</v>
      </c>
      <c r="CD314" s="16">
        <v>4436</v>
      </c>
      <c r="CE314" s="16">
        <v>5007</v>
      </c>
      <c r="CF314" s="16">
        <v>1401</v>
      </c>
      <c r="CG314" s="16">
        <v>9192</v>
      </c>
      <c r="CH314" s="16">
        <v>1050</v>
      </c>
      <c r="CI314" s="1">
        <v>10</v>
      </c>
      <c r="CJ314" s="1">
        <v>147</v>
      </c>
      <c r="CK314" s="1">
        <v>20</v>
      </c>
      <c r="CL314" s="1">
        <v>59</v>
      </c>
      <c r="CM314" s="1">
        <v>22</v>
      </c>
      <c r="CN314" s="1">
        <v>212</v>
      </c>
      <c r="CO314" s="1">
        <v>120</v>
      </c>
      <c r="CP314" s="16">
        <v>175240</v>
      </c>
      <c r="CQ314" s="16">
        <v>50367</v>
      </c>
      <c r="CR314" s="16">
        <v>3117</v>
      </c>
      <c r="CS314" s="16">
        <v>2686</v>
      </c>
      <c r="CT314" s="16">
        <v>10119</v>
      </c>
      <c r="CU314" s="16">
        <v>36616</v>
      </c>
      <c r="CV314" s="1">
        <v>199</v>
      </c>
      <c r="CW314" s="1">
        <v>165</v>
      </c>
      <c r="CX314" s="16">
        <v>53071</v>
      </c>
      <c r="CY314" s="1">
        <v>942</v>
      </c>
      <c r="CZ314" s="16">
        <v>1051</v>
      </c>
      <c r="DA314" s="16">
        <v>38583</v>
      </c>
      <c r="DB314" s="18">
        <v>16.04</v>
      </c>
      <c r="DC314" s="1" t="s">
        <v>134</v>
      </c>
    </row>
    <row r="315" spans="1:107" ht="12.75" x14ac:dyDescent="0.2">
      <c r="A315" s="1" t="s">
        <v>755</v>
      </c>
      <c r="B315" s="1" t="s">
        <v>756</v>
      </c>
      <c r="C315" s="1" t="s">
        <v>755</v>
      </c>
      <c r="D315" s="1" t="s">
        <v>799</v>
      </c>
      <c r="E315" s="1" t="s">
        <v>800</v>
      </c>
      <c r="F315" s="1" t="s">
        <v>799</v>
      </c>
      <c r="G315" s="1">
        <v>6</v>
      </c>
      <c r="H315" s="1">
        <v>0</v>
      </c>
      <c r="I315" s="1">
        <v>51</v>
      </c>
      <c r="J315" s="16">
        <v>441688</v>
      </c>
      <c r="K315" s="17">
        <v>0.67600000000000005</v>
      </c>
      <c r="L315" s="16">
        <v>132592</v>
      </c>
      <c r="M315" s="1">
        <v>26.18</v>
      </c>
      <c r="N315" s="16">
        <v>16871</v>
      </c>
      <c r="O315" s="17">
        <v>0.996</v>
      </c>
      <c r="P315" s="16">
        <v>13827</v>
      </c>
      <c r="Q315" s="16">
        <f t="shared" si="2"/>
        <v>31304903.008458458</v>
      </c>
      <c r="R315" s="19">
        <v>0.60399999999999998</v>
      </c>
      <c r="S315" s="16" t="s">
        <v>2468</v>
      </c>
      <c r="T315" s="19">
        <v>0.94599999999999995</v>
      </c>
      <c r="U315" s="18" t="e">
        <f t="shared" si="3"/>
        <v>#VALUE!</v>
      </c>
      <c r="V315" s="16" t="str">
        <f>IF(N315&gt;'Clustering (Gov City)'!$C$4,'Clustering (Gov City)'!$B$3,IF(N315&gt;'Clustering (Gov City)'!$H$4,'Clustering (Gov City)'!$G$3,IF(N315&gt;'Clustering (Gov City)'!$M$4,'Clustering (Gov City)'!$L$3,'Clustering (Gov City)'!$Q$3)))</f>
        <v>SUPER HIGH</v>
      </c>
      <c r="W315" s="16" t="str">
        <f>IF(Q315&gt;'Clustering (Gov City)'!$C$24,'Clustering (Gov City)'!$B$23,IF(Q315&gt;'Clustering (Gov City)'!$H$24,'Clustering (Gov City)'!$G$23,IF(Q315&gt;'Clustering (Gov City)'!$M$24,'Clustering (Gov City)'!$L$23,'Clustering (Gov City)'!$Q$23)))</f>
        <v>LOW</v>
      </c>
      <c r="X315" s="20">
        <v>0.86380000000000001</v>
      </c>
      <c r="Y315" s="16" t="s">
        <v>172</v>
      </c>
      <c r="Z315" s="16">
        <v>3922</v>
      </c>
      <c r="AA315" s="16">
        <v>1017</v>
      </c>
      <c r="AB315" s="16">
        <v>374235</v>
      </c>
      <c r="AC315" s="16">
        <v>331708</v>
      </c>
      <c r="AD315" s="16">
        <v>63541</v>
      </c>
      <c r="AE315" s="16">
        <v>282727</v>
      </c>
      <c r="AF315" s="16">
        <v>92939</v>
      </c>
      <c r="AG315" s="16">
        <v>2310</v>
      </c>
      <c r="AH315" s="1">
        <v>154</v>
      </c>
      <c r="AI315" s="1">
        <v>10</v>
      </c>
      <c r="AJ315" s="1">
        <v>7</v>
      </c>
      <c r="AK315" s="16">
        <v>223696</v>
      </c>
      <c r="AL315" s="16">
        <v>217992</v>
      </c>
      <c r="AM315" s="16">
        <v>265051</v>
      </c>
      <c r="AN315" s="16">
        <v>163116</v>
      </c>
      <c r="AO315" s="16">
        <v>2349</v>
      </c>
      <c r="AP315" s="16">
        <v>11172</v>
      </c>
      <c r="AQ315" s="16">
        <v>23065</v>
      </c>
      <c r="AR315" s="16">
        <v>36569</v>
      </c>
      <c r="AS315" s="16">
        <v>37876</v>
      </c>
      <c r="AT315" s="16">
        <v>40087</v>
      </c>
      <c r="AU315" s="16">
        <v>38430</v>
      </c>
      <c r="AV315" s="16">
        <v>43701</v>
      </c>
      <c r="AW315" s="16">
        <v>47005</v>
      </c>
      <c r="AX315" s="16">
        <v>44260</v>
      </c>
      <c r="AY315" s="16">
        <v>35873</v>
      </c>
      <c r="AZ315" s="16">
        <v>27378</v>
      </c>
      <c r="BA315" s="16">
        <v>21503</v>
      </c>
      <c r="BB315" s="16">
        <v>17462</v>
      </c>
      <c r="BC315" s="16">
        <v>12159</v>
      </c>
      <c r="BD315" s="16">
        <v>7295</v>
      </c>
      <c r="BE315" s="16">
        <v>4117</v>
      </c>
      <c r="BF315" s="16">
        <v>4908</v>
      </c>
      <c r="BG315" s="16">
        <v>5520</v>
      </c>
      <c r="BH315" s="16">
        <v>427028</v>
      </c>
      <c r="BI315" s="21">
        <v>1</v>
      </c>
      <c r="BJ315" s="21">
        <v>1</v>
      </c>
      <c r="BK315" s="21">
        <v>1</v>
      </c>
      <c r="BL315" s="21">
        <v>1</v>
      </c>
      <c r="BM315" s="21">
        <v>0</v>
      </c>
      <c r="BN315" s="16">
        <v>11317</v>
      </c>
      <c r="BO315" s="16">
        <v>6175</v>
      </c>
      <c r="BP315" s="16">
        <v>44450</v>
      </c>
      <c r="BQ315" s="16">
        <v>22861</v>
      </c>
      <c r="BR315" s="16">
        <v>24248</v>
      </c>
      <c r="BS315" s="16">
        <v>39339</v>
      </c>
      <c r="BT315" s="16">
        <v>80861</v>
      </c>
      <c r="BU315" s="16">
        <v>51836</v>
      </c>
      <c r="BV315" s="16">
        <v>51983</v>
      </c>
      <c r="BW315" s="16">
        <v>52756</v>
      </c>
      <c r="BX315" s="16">
        <v>143872</v>
      </c>
      <c r="BY315" s="16">
        <v>2933</v>
      </c>
      <c r="BZ315" s="16">
        <v>11114</v>
      </c>
      <c r="CA315" s="16">
        <v>41354</v>
      </c>
      <c r="CB315" s="16">
        <v>4629</v>
      </c>
      <c r="CC315" s="1">
        <v>350</v>
      </c>
      <c r="CD315" s="16">
        <v>30316</v>
      </c>
      <c r="CE315" s="16">
        <v>50307</v>
      </c>
      <c r="CF315" s="16">
        <v>10918</v>
      </c>
      <c r="CG315" s="16">
        <v>99162</v>
      </c>
      <c r="CH315" s="1">
        <v>264</v>
      </c>
      <c r="CI315" s="1">
        <v>49</v>
      </c>
      <c r="CJ315" s="1">
        <v>199</v>
      </c>
      <c r="CK315" s="1">
        <v>41</v>
      </c>
      <c r="CL315" s="1">
        <v>168</v>
      </c>
      <c r="CM315" s="1">
        <v>85</v>
      </c>
      <c r="CN315" s="1">
        <v>320</v>
      </c>
      <c r="CO315" s="1">
        <v>328</v>
      </c>
      <c r="CP315" s="16">
        <v>249531</v>
      </c>
      <c r="CQ315" s="16">
        <v>122872</v>
      </c>
      <c r="CR315" s="16">
        <v>27425</v>
      </c>
      <c r="CS315" s="16">
        <v>5799</v>
      </c>
      <c r="CT315" s="16">
        <v>107858</v>
      </c>
      <c r="CU315" s="16">
        <v>7759</v>
      </c>
      <c r="CV315" s="16">
        <v>2744</v>
      </c>
      <c r="CW315" s="16">
        <v>1244</v>
      </c>
      <c r="CX315" s="16">
        <v>102320</v>
      </c>
      <c r="CY315" s="16">
        <v>1851</v>
      </c>
      <c r="CZ315" s="16">
        <v>6024</v>
      </c>
      <c r="DA315" s="16">
        <v>55792</v>
      </c>
      <c r="DB315" s="18">
        <v>8.9600000000000009</v>
      </c>
      <c r="DC315" s="1" t="s">
        <v>134</v>
      </c>
    </row>
    <row r="316" spans="1:107" ht="12.75" x14ac:dyDescent="0.2">
      <c r="A316" s="1" t="s">
        <v>801</v>
      </c>
      <c r="B316" s="1" t="s">
        <v>802</v>
      </c>
      <c r="C316" s="1" t="s">
        <v>801</v>
      </c>
      <c r="D316" s="1" t="s">
        <v>803</v>
      </c>
      <c r="E316" s="1" t="s">
        <v>804</v>
      </c>
      <c r="F316" s="1" t="s">
        <v>803</v>
      </c>
      <c r="G316" s="1">
        <v>19</v>
      </c>
      <c r="H316" s="1">
        <v>193</v>
      </c>
      <c r="I316" s="1">
        <v>0</v>
      </c>
      <c r="J316" s="16">
        <v>639741</v>
      </c>
      <c r="K316" s="17">
        <v>0.748</v>
      </c>
      <c r="L316" s="16">
        <v>187092</v>
      </c>
      <c r="M316" s="18">
        <v>6716.52</v>
      </c>
      <c r="N316" s="1">
        <v>95</v>
      </c>
      <c r="O316" s="17">
        <v>0.40200000000000002</v>
      </c>
      <c r="P316" s="16">
        <v>11815</v>
      </c>
      <c r="Q316" s="16">
        <f t="shared" si="2"/>
        <v>18468411.435252704</v>
      </c>
      <c r="R316" s="19">
        <v>0.51600000000000001</v>
      </c>
      <c r="S316" s="16" t="s">
        <v>2468</v>
      </c>
      <c r="T316" s="19">
        <v>0.436</v>
      </c>
      <c r="U316" s="18" t="e">
        <f t="shared" si="3"/>
        <v>#VALUE!</v>
      </c>
      <c r="V316" s="16" t="str">
        <f>IF(N316&gt;'Clustering (Gov City)'!$C$4,'Clustering (Gov City)'!$B$3,IF(N316&gt;'Clustering (Gov City)'!$H$4,'Clustering (Gov City)'!$G$3,IF(N316&gt;'Clustering (Gov City)'!$M$4,'Clustering (Gov City)'!$L$3,'Clustering (Gov City)'!$Q$3)))</f>
        <v>SUPER LOW</v>
      </c>
      <c r="W316" s="16" t="str">
        <f>IF(Q316&gt;'Clustering (Gov City)'!$C$24,'Clustering (Gov City)'!$B$23,IF(Q316&gt;'Clustering (Gov City)'!$H$24,'Clustering (Gov City)'!$G$23,IF(Q316&gt;'Clustering (Gov City)'!$M$24,'Clustering (Gov City)'!$L$23,'Clustering (Gov City)'!$Q$23)))</f>
        <v>SUPER LOW</v>
      </c>
      <c r="X316" s="20">
        <v>0.50380000000000003</v>
      </c>
      <c r="Y316" s="16" t="s">
        <v>151</v>
      </c>
      <c r="Z316" s="16">
        <v>1268</v>
      </c>
      <c r="AA316" s="16">
        <v>1462</v>
      </c>
      <c r="AB316" s="16">
        <v>490191</v>
      </c>
      <c r="AC316" s="16">
        <v>455762</v>
      </c>
      <c r="AD316" s="16">
        <v>563778</v>
      </c>
      <c r="AE316" s="16">
        <v>11791</v>
      </c>
      <c r="AF316" s="16">
        <v>18507</v>
      </c>
      <c r="AG316" s="1">
        <v>188</v>
      </c>
      <c r="AH316" s="16">
        <v>42430</v>
      </c>
      <c r="AI316" s="16">
        <v>3045</v>
      </c>
      <c r="AJ316" s="1">
        <v>2</v>
      </c>
      <c r="AK316" s="16">
        <v>327942</v>
      </c>
      <c r="AL316" s="16">
        <v>311799</v>
      </c>
      <c r="AM316" s="16">
        <v>317303</v>
      </c>
      <c r="AN316" s="16">
        <v>288690</v>
      </c>
      <c r="AO316" s="16">
        <v>8129</v>
      </c>
      <c r="AP316" s="16">
        <v>25619</v>
      </c>
      <c r="AQ316" s="16">
        <v>45377</v>
      </c>
      <c r="AR316" s="16">
        <v>61221</v>
      </c>
      <c r="AS316" s="16">
        <v>60385</v>
      </c>
      <c r="AT316" s="16">
        <v>58497</v>
      </c>
      <c r="AU316" s="16">
        <v>53447</v>
      </c>
      <c r="AV316" s="16">
        <v>46353</v>
      </c>
      <c r="AW316" s="16">
        <v>48992</v>
      </c>
      <c r="AX316" s="16">
        <v>54906</v>
      </c>
      <c r="AY316" s="16">
        <v>49758</v>
      </c>
      <c r="AZ316" s="16">
        <v>43272</v>
      </c>
      <c r="BA316" s="16">
        <v>33437</v>
      </c>
      <c r="BB316" s="16">
        <v>25837</v>
      </c>
      <c r="BC316" s="16">
        <v>22437</v>
      </c>
      <c r="BD316" s="16">
        <v>15569</v>
      </c>
      <c r="BE316" s="16">
        <v>9951</v>
      </c>
      <c r="BF316" s="16">
        <v>10302</v>
      </c>
      <c r="BG316" s="16">
        <v>10261</v>
      </c>
      <c r="BH316" s="16">
        <v>610734</v>
      </c>
      <c r="BI316" s="21">
        <v>2</v>
      </c>
      <c r="BJ316" s="21">
        <v>2</v>
      </c>
      <c r="BK316" s="21">
        <v>2</v>
      </c>
      <c r="BL316" s="21">
        <v>1</v>
      </c>
      <c r="BM316" s="21">
        <v>0</v>
      </c>
      <c r="BN316" s="16">
        <v>21196</v>
      </c>
      <c r="BO316" s="16">
        <v>11317</v>
      </c>
      <c r="BP316" s="16">
        <v>73408</v>
      </c>
      <c r="BQ316" s="16">
        <v>36473</v>
      </c>
      <c r="BR316" s="16">
        <v>34393</v>
      </c>
      <c r="BS316" s="16">
        <v>58311</v>
      </c>
      <c r="BT316" s="16">
        <v>126854</v>
      </c>
      <c r="BU316" s="16">
        <v>83351</v>
      </c>
      <c r="BV316" s="16">
        <v>239404</v>
      </c>
      <c r="BW316" s="16">
        <v>94892</v>
      </c>
      <c r="BX316" s="16">
        <v>76312</v>
      </c>
      <c r="BY316" s="16">
        <v>1755</v>
      </c>
      <c r="BZ316" s="16">
        <v>4383</v>
      </c>
      <c r="CA316" s="16">
        <v>12289</v>
      </c>
      <c r="CB316" s="1">
        <v>479</v>
      </c>
      <c r="CC316" s="1">
        <v>22</v>
      </c>
      <c r="CD316" s="1">
        <v>744</v>
      </c>
      <c r="CE316" s="1">
        <v>970</v>
      </c>
      <c r="CF316" s="1">
        <v>353</v>
      </c>
      <c r="CG316" s="16">
        <v>1192</v>
      </c>
      <c r="CH316" s="1">
        <v>157</v>
      </c>
      <c r="CI316" s="1">
        <v>12</v>
      </c>
      <c r="CJ316" s="1">
        <v>171</v>
      </c>
      <c r="CK316" s="1">
        <v>14</v>
      </c>
      <c r="CL316" s="1">
        <v>83</v>
      </c>
      <c r="CM316" s="1">
        <v>30</v>
      </c>
      <c r="CN316" s="1">
        <v>179</v>
      </c>
      <c r="CO316" s="1">
        <v>389</v>
      </c>
      <c r="CP316" s="16">
        <v>635447</v>
      </c>
      <c r="CQ316" s="16">
        <v>136076</v>
      </c>
      <c r="CR316" s="16">
        <v>9159</v>
      </c>
      <c r="CS316" s="1">
        <v>557</v>
      </c>
      <c r="CT316" s="16">
        <v>103282</v>
      </c>
      <c r="CU316" s="16">
        <v>204963</v>
      </c>
      <c r="CV316" s="16">
        <v>3485</v>
      </c>
      <c r="CW316" s="1">
        <v>109</v>
      </c>
      <c r="CX316" s="16">
        <v>124350</v>
      </c>
      <c r="CY316" s="1">
        <v>196</v>
      </c>
      <c r="CZ316" s="16">
        <v>1377</v>
      </c>
      <c r="DA316" s="16">
        <v>56187</v>
      </c>
      <c r="DB316" s="18">
        <v>7.7</v>
      </c>
      <c r="DC316" s="1" t="s">
        <v>134</v>
      </c>
    </row>
    <row r="317" spans="1:107" ht="12.75" x14ac:dyDescent="0.2">
      <c r="A317" s="1" t="s">
        <v>801</v>
      </c>
      <c r="B317" s="1" t="s">
        <v>802</v>
      </c>
      <c r="C317" s="1" t="s">
        <v>801</v>
      </c>
      <c r="D317" s="1" t="s">
        <v>805</v>
      </c>
      <c r="E317" s="1" t="s">
        <v>806</v>
      </c>
      <c r="F317" s="1" t="s">
        <v>805</v>
      </c>
      <c r="G317" s="1">
        <v>17</v>
      </c>
      <c r="H317" s="1">
        <v>122</v>
      </c>
      <c r="I317" s="1">
        <v>2</v>
      </c>
      <c r="J317" s="16">
        <v>289688</v>
      </c>
      <c r="K317" s="17">
        <v>0.504</v>
      </c>
      <c r="L317" s="16">
        <v>80584</v>
      </c>
      <c r="M317" s="18">
        <v>5075.4799999999996</v>
      </c>
      <c r="N317" s="1">
        <v>57</v>
      </c>
      <c r="O317" s="17">
        <v>0.27600000000000002</v>
      </c>
      <c r="P317" s="16">
        <v>4889</v>
      </c>
      <c r="Q317" s="16">
        <f t="shared" si="2"/>
        <v>16876777.77470934</v>
      </c>
      <c r="R317" s="19">
        <v>0.63800000000000001</v>
      </c>
      <c r="S317" s="16" t="s">
        <v>2468</v>
      </c>
      <c r="T317" s="19">
        <v>0.34</v>
      </c>
      <c r="U317" s="18" t="e">
        <f t="shared" si="3"/>
        <v>#VALUE!</v>
      </c>
      <c r="V317" s="16" t="str">
        <f>IF(N317&gt;'Clustering (Gov City)'!$C$4,'Clustering (Gov City)'!$B$3,IF(N317&gt;'Clustering (Gov City)'!$H$4,'Clustering (Gov City)'!$G$3,IF(N317&gt;'Clustering (Gov City)'!$M$4,'Clustering (Gov City)'!$L$3,'Clustering (Gov City)'!$Q$3)))</f>
        <v>SUPER LOW</v>
      </c>
      <c r="W317" s="16" t="str">
        <f>IF(Q317&gt;'Clustering (Gov City)'!$C$24,'Clustering (Gov City)'!$B$23,IF(Q317&gt;'Clustering (Gov City)'!$H$24,'Clustering (Gov City)'!$G$23,IF(Q317&gt;'Clustering (Gov City)'!$M$24,'Clustering (Gov City)'!$L$23,'Clustering (Gov City)'!$Q$23)))</f>
        <v>SUPER LOW</v>
      </c>
      <c r="X317" s="20">
        <v>0.36180000000000001</v>
      </c>
      <c r="Y317" s="16" t="s">
        <v>133</v>
      </c>
      <c r="Z317" s="16">
        <v>1197</v>
      </c>
      <c r="AA317" s="1">
        <v>111</v>
      </c>
      <c r="AB317" s="16">
        <v>197829</v>
      </c>
      <c r="AC317" s="16">
        <v>205815</v>
      </c>
      <c r="AD317" s="16">
        <v>102109</v>
      </c>
      <c r="AE317" s="16">
        <v>78030</v>
      </c>
      <c r="AF317" s="16">
        <v>90100</v>
      </c>
      <c r="AG317" s="1">
        <v>272</v>
      </c>
      <c r="AH317" s="16">
        <v>16388</v>
      </c>
      <c r="AI317" s="16">
        <v>2661</v>
      </c>
      <c r="AJ317" s="1">
        <v>128</v>
      </c>
      <c r="AK317" s="16">
        <v>150430</v>
      </c>
      <c r="AL317" s="16">
        <v>139258</v>
      </c>
      <c r="AM317" s="16">
        <v>152294</v>
      </c>
      <c r="AN317" s="16">
        <v>124378</v>
      </c>
      <c r="AO317" s="16">
        <v>3360</v>
      </c>
      <c r="AP317" s="16">
        <v>9656</v>
      </c>
      <c r="AQ317" s="16">
        <v>20517</v>
      </c>
      <c r="AR317" s="16">
        <v>27382</v>
      </c>
      <c r="AS317" s="16">
        <v>27754</v>
      </c>
      <c r="AT317" s="16">
        <v>28568</v>
      </c>
      <c r="AU317" s="16">
        <v>26773</v>
      </c>
      <c r="AV317" s="16">
        <v>24197</v>
      </c>
      <c r="AW317" s="16">
        <v>25392</v>
      </c>
      <c r="AX317" s="16">
        <v>24116</v>
      </c>
      <c r="AY317" s="16">
        <v>21283</v>
      </c>
      <c r="AZ317" s="16">
        <v>17185</v>
      </c>
      <c r="BA317" s="16">
        <v>13593</v>
      </c>
      <c r="BB317" s="16">
        <v>10581</v>
      </c>
      <c r="BC317" s="16">
        <v>8821</v>
      </c>
      <c r="BD317" s="16">
        <v>5669</v>
      </c>
      <c r="BE317" s="16">
        <v>3725</v>
      </c>
      <c r="BF317" s="16">
        <v>4132</v>
      </c>
      <c r="BG317" s="16">
        <v>4638</v>
      </c>
      <c r="BH317" s="16">
        <v>276617</v>
      </c>
      <c r="BI317" s="21">
        <v>2</v>
      </c>
      <c r="BJ317" s="21">
        <v>2</v>
      </c>
      <c r="BK317" s="21">
        <v>2</v>
      </c>
      <c r="BL317" s="21">
        <v>1</v>
      </c>
      <c r="BM317" s="21">
        <v>0</v>
      </c>
      <c r="BN317" s="16">
        <v>9599</v>
      </c>
      <c r="BO317" s="16">
        <v>5009</v>
      </c>
      <c r="BP317" s="16">
        <v>33189</v>
      </c>
      <c r="BQ317" s="16">
        <v>16681</v>
      </c>
      <c r="BR317" s="16">
        <v>16690</v>
      </c>
      <c r="BS317" s="16">
        <v>28934</v>
      </c>
      <c r="BT317" s="16">
        <v>64099</v>
      </c>
      <c r="BU317" s="16">
        <v>51315</v>
      </c>
      <c r="BV317" s="16">
        <v>79028</v>
      </c>
      <c r="BW317" s="16">
        <v>39394</v>
      </c>
      <c r="BX317" s="16">
        <v>44842</v>
      </c>
      <c r="BY317" s="1">
        <v>763</v>
      </c>
      <c r="BZ317" s="16">
        <v>2948</v>
      </c>
      <c r="CA317" s="16">
        <v>7041</v>
      </c>
      <c r="CB317" s="1">
        <v>250</v>
      </c>
      <c r="CC317" s="1">
        <v>8</v>
      </c>
      <c r="CD317" s="16">
        <v>1606</v>
      </c>
      <c r="CE317" s="16">
        <v>1652</v>
      </c>
      <c r="CF317" s="1">
        <v>904</v>
      </c>
      <c r="CG317" s="16">
        <v>2300</v>
      </c>
      <c r="CH317" s="1">
        <v>253</v>
      </c>
      <c r="CI317" s="1">
        <v>8</v>
      </c>
      <c r="CJ317" s="1">
        <v>112</v>
      </c>
      <c r="CK317" s="1">
        <v>8</v>
      </c>
      <c r="CL317" s="1">
        <v>53</v>
      </c>
      <c r="CM317" s="1">
        <v>10</v>
      </c>
      <c r="CN317" s="1">
        <v>91</v>
      </c>
      <c r="CO317" s="1">
        <v>114</v>
      </c>
      <c r="CP317" s="16">
        <v>282577</v>
      </c>
      <c r="CQ317" s="16">
        <v>65566</v>
      </c>
      <c r="CR317" s="16">
        <v>5105</v>
      </c>
      <c r="CS317" s="1">
        <v>309</v>
      </c>
      <c r="CT317" s="16">
        <v>40572</v>
      </c>
      <c r="CU317" s="16">
        <v>59571</v>
      </c>
      <c r="CV317" s="16">
        <v>1479</v>
      </c>
      <c r="CW317" s="1">
        <v>168</v>
      </c>
      <c r="CX317" s="16">
        <v>64858</v>
      </c>
      <c r="CY317" s="1">
        <v>391</v>
      </c>
      <c r="CZ317" s="1">
        <v>599</v>
      </c>
      <c r="DA317" s="16">
        <v>51070</v>
      </c>
      <c r="DB317" s="18">
        <v>6.62</v>
      </c>
      <c r="DC317" s="1" t="s">
        <v>134</v>
      </c>
    </row>
    <row r="318" spans="1:107" ht="12.75" x14ac:dyDescent="0.2">
      <c r="A318" s="1" t="s">
        <v>801</v>
      </c>
      <c r="B318" s="1" t="s">
        <v>802</v>
      </c>
      <c r="C318" s="1" t="s">
        <v>801</v>
      </c>
      <c r="D318" s="1" t="s">
        <v>807</v>
      </c>
      <c r="E318" s="1" t="s">
        <v>808</v>
      </c>
      <c r="F318" s="1" t="s">
        <v>807</v>
      </c>
      <c r="G318" s="1">
        <v>13</v>
      </c>
      <c r="H318" s="1">
        <v>156</v>
      </c>
      <c r="I318" s="1">
        <v>0</v>
      </c>
      <c r="J318" s="16">
        <v>404155</v>
      </c>
      <c r="K318" s="17">
        <v>0.624</v>
      </c>
      <c r="L318" s="16">
        <v>109263</v>
      </c>
      <c r="M318" s="18">
        <v>8915.1</v>
      </c>
      <c r="N318" s="1">
        <v>45</v>
      </c>
      <c r="O318" s="17">
        <v>0.20200000000000001</v>
      </c>
      <c r="P318" s="16">
        <v>6068</v>
      </c>
      <c r="Q318" s="16">
        <f t="shared" si="2"/>
        <v>15014041.642439162</v>
      </c>
      <c r="R318" s="19">
        <v>0.62</v>
      </c>
      <c r="S318" s="16" t="s">
        <v>2468</v>
      </c>
      <c r="T318" s="19">
        <v>0.11600000000000001</v>
      </c>
      <c r="U318" s="18" t="e">
        <f t="shared" si="3"/>
        <v>#VALUE!</v>
      </c>
      <c r="V318" s="16" t="str">
        <f>IF(N318&gt;'Clustering (Gov City)'!$C$4,'Clustering (Gov City)'!$B$3,IF(N318&gt;'Clustering (Gov City)'!$H$4,'Clustering (Gov City)'!$G$3,IF(N318&gt;'Clustering (Gov City)'!$M$4,'Clustering (Gov City)'!$L$3,'Clustering (Gov City)'!$Q$3)))</f>
        <v>SUPER LOW</v>
      </c>
      <c r="W318" s="16" t="str">
        <f>IF(Q318&gt;'Clustering (Gov City)'!$C$24,'Clustering (Gov City)'!$B$23,IF(Q318&gt;'Clustering (Gov City)'!$H$24,'Clustering (Gov City)'!$G$23,IF(Q318&gt;'Clustering (Gov City)'!$M$24,'Clustering (Gov City)'!$L$23,'Clustering (Gov City)'!$Q$23)))</f>
        <v>SUPER LOW</v>
      </c>
      <c r="X318" s="20">
        <v>0.26879999999999998</v>
      </c>
      <c r="Y318" s="16" t="s">
        <v>133</v>
      </c>
      <c r="Z318" s="16">
        <v>1477</v>
      </c>
      <c r="AA318" s="1">
        <v>385</v>
      </c>
      <c r="AB318" s="16">
        <v>251967</v>
      </c>
      <c r="AC318" s="16">
        <v>286986</v>
      </c>
      <c r="AD318" s="16">
        <v>64764</v>
      </c>
      <c r="AE318" s="16">
        <v>120680</v>
      </c>
      <c r="AF318" s="16">
        <v>216086</v>
      </c>
      <c r="AG318" s="1">
        <v>48</v>
      </c>
      <c r="AH318" s="16">
        <v>2367</v>
      </c>
      <c r="AI318" s="1">
        <v>208</v>
      </c>
      <c r="AJ318" s="1">
        <v>2</v>
      </c>
      <c r="AK318" s="16">
        <v>212053</v>
      </c>
      <c r="AL318" s="16">
        <v>192102</v>
      </c>
      <c r="AM318" s="16">
        <v>205833</v>
      </c>
      <c r="AN318" s="16">
        <v>184264</v>
      </c>
      <c r="AO318" s="16">
        <v>2301</v>
      </c>
      <c r="AP318" s="16">
        <v>11757</v>
      </c>
      <c r="AQ318" s="16">
        <v>30698</v>
      </c>
      <c r="AR318" s="16">
        <v>38875</v>
      </c>
      <c r="AS318" s="16">
        <v>36753</v>
      </c>
      <c r="AT318" s="16">
        <v>38689</v>
      </c>
      <c r="AU318" s="16">
        <v>38453</v>
      </c>
      <c r="AV318" s="16">
        <v>34809</v>
      </c>
      <c r="AW318" s="16">
        <v>35456</v>
      </c>
      <c r="AX318" s="16">
        <v>33208</v>
      </c>
      <c r="AY318" s="16">
        <v>28581</v>
      </c>
      <c r="AZ318" s="16">
        <v>23870</v>
      </c>
      <c r="BA318" s="16">
        <v>19502</v>
      </c>
      <c r="BB318" s="16">
        <v>15218</v>
      </c>
      <c r="BC318" s="16">
        <v>12689</v>
      </c>
      <c r="BD318" s="16">
        <v>7543</v>
      </c>
      <c r="BE318" s="16">
        <v>4804</v>
      </c>
      <c r="BF318" s="16">
        <v>5007</v>
      </c>
      <c r="BG318" s="16">
        <v>6879</v>
      </c>
      <c r="BH318" s="16">
        <v>384641</v>
      </c>
      <c r="BI318" s="21">
        <v>2</v>
      </c>
      <c r="BJ318" s="21">
        <v>2</v>
      </c>
      <c r="BK318" s="21">
        <v>2</v>
      </c>
      <c r="BL318" s="21">
        <v>1</v>
      </c>
      <c r="BM318" s="21">
        <v>0</v>
      </c>
      <c r="BN318" s="16">
        <v>14435</v>
      </c>
      <c r="BO318" s="16">
        <v>7318</v>
      </c>
      <c r="BP318" s="16">
        <v>46462</v>
      </c>
      <c r="BQ318" s="16">
        <v>21948</v>
      </c>
      <c r="BR318" s="16">
        <v>22274</v>
      </c>
      <c r="BS318" s="16">
        <v>40146</v>
      </c>
      <c r="BT318" s="16">
        <v>127591</v>
      </c>
      <c r="BU318" s="16">
        <v>55921</v>
      </c>
      <c r="BV318" s="16">
        <v>97948</v>
      </c>
      <c r="BW318" s="16">
        <v>55117</v>
      </c>
      <c r="BX318" s="16">
        <v>54833</v>
      </c>
      <c r="BY318" s="16">
        <v>1796</v>
      </c>
      <c r="BZ318" s="16">
        <v>3029</v>
      </c>
      <c r="CA318" s="16">
        <v>7670</v>
      </c>
      <c r="CB318" s="1">
        <v>246</v>
      </c>
      <c r="CC318" s="1">
        <v>4</v>
      </c>
      <c r="CD318" s="16">
        <v>1276</v>
      </c>
      <c r="CE318" s="16">
        <v>1398</v>
      </c>
      <c r="CF318" s="16">
        <v>5442</v>
      </c>
      <c r="CG318" s="16">
        <v>1971</v>
      </c>
      <c r="CH318" s="1">
        <v>212</v>
      </c>
      <c r="CI318" s="1">
        <v>21</v>
      </c>
      <c r="CJ318" s="1">
        <v>187</v>
      </c>
      <c r="CK318" s="1">
        <v>154</v>
      </c>
      <c r="CL318" s="1">
        <v>286</v>
      </c>
      <c r="CM318" s="1">
        <v>326</v>
      </c>
      <c r="CN318" s="1">
        <v>489</v>
      </c>
      <c r="CO318" s="1">
        <v>986</v>
      </c>
      <c r="CP318" s="16">
        <v>391407</v>
      </c>
      <c r="CQ318" s="16">
        <v>133354</v>
      </c>
      <c r="CR318" s="16">
        <v>6779</v>
      </c>
      <c r="CS318" s="1">
        <v>864</v>
      </c>
      <c r="CT318" s="16">
        <v>29547</v>
      </c>
      <c r="CU318" s="16">
        <v>96416</v>
      </c>
      <c r="CV318" s="1">
        <v>41</v>
      </c>
      <c r="CW318" s="1">
        <v>373</v>
      </c>
      <c r="CX318" s="16">
        <v>58696</v>
      </c>
      <c r="CY318" s="1">
        <v>367</v>
      </c>
      <c r="CZ318" s="1">
        <v>726</v>
      </c>
      <c r="DA318" s="16">
        <v>76992</v>
      </c>
      <c r="DB318" s="18">
        <v>11.12</v>
      </c>
      <c r="DC318" s="1" t="s">
        <v>134</v>
      </c>
    </row>
    <row r="319" spans="1:107" ht="12.75" x14ac:dyDescent="0.2">
      <c r="A319" s="1" t="s">
        <v>801</v>
      </c>
      <c r="B319" s="1" t="s">
        <v>802</v>
      </c>
      <c r="C319" s="1" t="s">
        <v>801</v>
      </c>
      <c r="D319" s="1" t="s">
        <v>809</v>
      </c>
      <c r="E319" s="1" t="s">
        <v>810</v>
      </c>
      <c r="F319" s="1" t="s">
        <v>809</v>
      </c>
      <c r="G319" s="1">
        <v>9</v>
      </c>
      <c r="H319" s="1">
        <v>60</v>
      </c>
      <c r="I319" s="1">
        <v>7</v>
      </c>
      <c r="J319" s="16">
        <v>307846</v>
      </c>
      <c r="K319" s="17">
        <v>0.52800000000000002</v>
      </c>
      <c r="L319" s="16">
        <v>88158</v>
      </c>
      <c r="M319" s="18">
        <v>2797.88</v>
      </c>
      <c r="N319" s="1">
        <v>110</v>
      </c>
      <c r="O319" s="17">
        <v>0.44</v>
      </c>
      <c r="P319" s="16">
        <v>4426</v>
      </c>
      <c r="Q319" s="16">
        <f t="shared" si="2"/>
        <v>14377318.529394569</v>
      </c>
      <c r="R319" s="19">
        <v>0.58199999999999996</v>
      </c>
      <c r="S319" s="16" t="s">
        <v>2468</v>
      </c>
      <c r="T319" s="19">
        <v>0.156</v>
      </c>
      <c r="U319" s="18" t="e">
        <f t="shared" si="3"/>
        <v>#VALUE!</v>
      </c>
      <c r="V319" s="16" t="str">
        <f>IF(N319&gt;'Clustering (Gov City)'!$C$4,'Clustering (Gov City)'!$B$3,IF(N319&gt;'Clustering (Gov City)'!$H$4,'Clustering (Gov City)'!$G$3,IF(N319&gt;'Clustering (Gov City)'!$M$4,'Clustering (Gov City)'!$L$3,'Clustering (Gov City)'!$Q$3)))</f>
        <v>SUPER LOW</v>
      </c>
      <c r="W319" s="16" t="str">
        <f>IF(Q319&gt;'Clustering (Gov City)'!$C$24,'Clustering (Gov City)'!$B$23,IF(Q319&gt;'Clustering (Gov City)'!$H$24,'Clustering (Gov City)'!$G$23,IF(Q319&gt;'Clustering (Gov City)'!$M$24,'Clustering (Gov City)'!$L$23,'Clustering (Gov City)'!$Q$23)))</f>
        <v>SUPER LOW</v>
      </c>
      <c r="X319" s="20">
        <v>0.3342</v>
      </c>
      <c r="Y319" s="16" t="s">
        <v>133</v>
      </c>
      <c r="Z319" s="16">
        <v>1124</v>
      </c>
      <c r="AA319" s="1">
        <v>604</v>
      </c>
      <c r="AB319" s="16">
        <v>204152</v>
      </c>
      <c r="AC319" s="16">
        <v>223536</v>
      </c>
      <c r="AD319" s="16">
        <v>230074</v>
      </c>
      <c r="AE319" s="16">
        <v>19430</v>
      </c>
      <c r="AF319" s="16">
        <v>23645</v>
      </c>
      <c r="AG319" s="1">
        <v>65</v>
      </c>
      <c r="AH319" s="16">
        <v>33178</v>
      </c>
      <c r="AI319" s="16">
        <v>1049</v>
      </c>
      <c r="AJ319" s="1">
        <v>405</v>
      </c>
      <c r="AK319" s="16">
        <v>157587</v>
      </c>
      <c r="AL319" s="16">
        <v>150259</v>
      </c>
      <c r="AM319" s="16">
        <v>161493</v>
      </c>
      <c r="AN319" s="16">
        <v>130311</v>
      </c>
      <c r="AO319" s="16">
        <v>4257</v>
      </c>
      <c r="AP319" s="16">
        <v>11785</v>
      </c>
      <c r="AQ319" s="16">
        <v>22349</v>
      </c>
      <c r="AR319" s="16">
        <v>27262</v>
      </c>
      <c r="AS319" s="16">
        <v>26688</v>
      </c>
      <c r="AT319" s="16">
        <v>28962</v>
      </c>
      <c r="AU319" s="16">
        <v>28754</v>
      </c>
      <c r="AV319" s="16">
        <v>25227</v>
      </c>
      <c r="AW319" s="16">
        <v>24366</v>
      </c>
      <c r="AX319" s="16">
        <v>24869</v>
      </c>
      <c r="AY319" s="16">
        <v>22726</v>
      </c>
      <c r="AZ319" s="16">
        <v>19189</v>
      </c>
      <c r="BA319" s="16">
        <v>15830</v>
      </c>
      <c r="BB319" s="16">
        <v>12785</v>
      </c>
      <c r="BC319" s="16">
        <v>10803</v>
      </c>
      <c r="BD319" s="16">
        <v>7289</v>
      </c>
      <c r="BE319" s="16">
        <v>4822</v>
      </c>
      <c r="BF319" s="16">
        <v>5925</v>
      </c>
      <c r="BG319" s="16">
        <v>4972</v>
      </c>
      <c r="BH319" s="16">
        <v>293254</v>
      </c>
      <c r="BI319" s="21">
        <v>2</v>
      </c>
      <c r="BJ319" s="21">
        <v>2</v>
      </c>
      <c r="BK319" s="21">
        <v>2</v>
      </c>
      <c r="BL319" s="21">
        <v>1</v>
      </c>
      <c r="BM319" s="21">
        <v>0</v>
      </c>
      <c r="BN319" s="16">
        <v>10155</v>
      </c>
      <c r="BO319" s="16">
        <v>5123</v>
      </c>
      <c r="BP319" s="16">
        <v>32729</v>
      </c>
      <c r="BQ319" s="16">
        <v>15993</v>
      </c>
      <c r="BR319" s="16">
        <v>16339</v>
      </c>
      <c r="BS319" s="16">
        <v>30060</v>
      </c>
      <c r="BT319" s="16">
        <v>96179</v>
      </c>
      <c r="BU319" s="16">
        <v>46962</v>
      </c>
      <c r="BV319" s="16">
        <v>76515</v>
      </c>
      <c r="BW319" s="16">
        <v>38922</v>
      </c>
      <c r="BX319" s="16">
        <v>39243</v>
      </c>
      <c r="BY319" s="1">
        <v>995</v>
      </c>
      <c r="BZ319" s="16">
        <v>2085</v>
      </c>
      <c r="CA319" s="16">
        <v>6618</v>
      </c>
      <c r="CB319" s="1">
        <v>321</v>
      </c>
      <c r="CC319" s="1">
        <v>6</v>
      </c>
      <c r="CD319" s="16">
        <v>19731</v>
      </c>
      <c r="CE319" s="16">
        <v>3548</v>
      </c>
      <c r="CF319" s="16">
        <v>1402</v>
      </c>
      <c r="CG319" s="16">
        <v>6095</v>
      </c>
      <c r="CH319" s="1">
        <v>55</v>
      </c>
      <c r="CI319" s="1">
        <v>19</v>
      </c>
      <c r="CJ319" s="1">
        <v>60</v>
      </c>
      <c r="CK319" s="1">
        <v>19</v>
      </c>
      <c r="CL319" s="1">
        <v>45</v>
      </c>
      <c r="CM319" s="1">
        <v>26</v>
      </c>
      <c r="CN319" s="1">
        <v>79</v>
      </c>
      <c r="CO319" s="1">
        <v>208</v>
      </c>
      <c r="CP319" s="16">
        <v>276559</v>
      </c>
      <c r="CQ319" s="16">
        <v>97777</v>
      </c>
      <c r="CR319" s="16">
        <v>7002</v>
      </c>
      <c r="CS319" s="1">
        <v>669</v>
      </c>
      <c r="CT319" s="16">
        <v>53865</v>
      </c>
      <c r="CU319" s="16">
        <v>27554</v>
      </c>
      <c r="CV319" s="16">
        <v>3857</v>
      </c>
      <c r="CW319" s="1">
        <v>144</v>
      </c>
      <c r="CX319" s="16">
        <v>46230</v>
      </c>
      <c r="CY319" s="1">
        <v>195</v>
      </c>
      <c r="CZ319" s="16">
        <v>1395</v>
      </c>
      <c r="DA319" s="16">
        <v>69158</v>
      </c>
      <c r="DB319" s="18">
        <v>4.95</v>
      </c>
      <c r="DC319" s="1" t="s">
        <v>134</v>
      </c>
    </row>
    <row r="320" spans="1:107" ht="12.75" x14ac:dyDescent="0.2">
      <c r="A320" s="1" t="s">
        <v>801</v>
      </c>
      <c r="B320" s="1" t="s">
        <v>802</v>
      </c>
      <c r="C320" s="1" t="s">
        <v>801</v>
      </c>
      <c r="D320" s="1" t="s">
        <v>811</v>
      </c>
      <c r="E320" s="1" t="s">
        <v>812</v>
      </c>
      <c r="F320" s="1" t="s">
        <v>811</v>
      </c>
      <c r="G320" s="1">
        <v>15</v>
      </c>
      <c r="H320" s="1">
        <v>163</v>
      </c>
      <c r="I320" s="1">
        <v>6</v>
      </c>
      <c r="J320" s="16">
        <v>489409</v>
      </c>
      <c r="K320" s="17">
        <v>0.7</v>
      </c>
      <c r="L320" s="16">
        <v>144195</v>
      </c>
      <c r="M320" s="18">
        <v>12857.8</v>
      </c>
      <c r="N320" s="1">
        <v>38</v>
      </c>
      <c r="O320" s="17">
        <v>0.16600000000000001</v>
      </c>
      <c r="P320" s="16">
        <v>11639</v>
      </c>
      <c r="Q320" s="16">
        <f t="shared" si="2"/>
        <v>23781744.920914818</v>
      </c>
      <c r="R320" s="19">
        <v>0.61599999999999999</v>
      </c>
      <c r="S320" s="16" t="s">
        <v>2468</v>
      </c>
      <c r="T320" s="19">
        <v>0.22600000000000001</v>
      </c>
      <c r="U320" s="18" t="e">
        <f t="shared" si="3"/>
        <v>#VALUE!</v>
      </c>
      <c r="V320" s="16" t="str">
        <f>IF(N320&gt;'Clustering (Gov City)'!$C$4,'Clustering (Gov City)'!$B$3,IF(N320&gt;'Clustering (Gov City)'!$H$4,'Clustering (Gov City)'!$G$3,IF(N320&gt;'Clustering (Gov City)'!$M$4,'Clustering (Gov City)'!$L$3,'Clustering (Gov City)'!$Q$3)))</f>
        <v>SUPER LOW</v>
      </c>
      <c r="W320" s="16" t="str">
        <f>IF(Q320&gt;'Clustering (Gov City)'!$C$24,'Clustering (Gov City)'!$B$23,IF(Q320&gt;'Clustering (Gov City)'!$H$24,'Clustering (Gov City)'!$G$23,IF(Q320&gt;'Clustering (Gov City)'!$M$24,'Clustering (Gov City)'!$L$23,'Clustering (Gov City)'!$Q$23)))</f>
        <v>LOW</v>
      </c>
      <c r="X320" s="20">
        <v>0.32650000000000001</v>
      </c>
      <c r="Y320" s="16" t="s">
        <v>133</v>
      </c>
      <c r="Z320" s="16">
        <v>1260</v>
      </c>
      <c r="AA320" s="1">
        <v>274</v>
      </c>
      <c r="AB320" s="16">
        <v>429789</v>
      </c>
      <c r="AC320" s="16">
        <v>358446</v>
      </c>
      <c r="AD320" s="16">
        <v>164986</v>
      </c>
      <c r="AE320" s="16">
        <v>82603</v>
      </c>
      <c r="AF320" s="16">
        <v>237781</v>
      </c>
      <c r="AG320" s="1">
        <v>145</v>
      </c>
      <c r="AH320" s="16">
        <v>3515</v>
      </c>
      <c r="AI320" s="1">
        <v>101</v>
      </c>
      <c r="AJ320" s="1">
        <v>278</v>
      </c>
      <c r="AK320" s="16">
        <v>254000</v>
      </c>
      <c r="AL320" s="16">
        <v>235409</v>
      </c>
      <c r="AM320" s="16">
        <v>232319</v>
      </c>
      <c r="AN320" s="16">
        <v>233577</v>
      </c>
      <c r="AO320" s="16">
        <v>4963</v>
      </c>
      <c r="AP320" s="16">
        <v>18550</v>
      </c>
      <c r="AQ320" s="16">
        <v>32566</v>
      </c>
      <c r="AR320" s="16">
        <v>42871</v>
      </c>
      <c r="AS320" s="16">
        <v>43015</v>
      </c>
      <c r="AT320" s="16">
        <v>44612</v>
      </c>
      <c r="AU320" s="16">
        <v>44394</v>
      </c>
      <c r="AV320" s="16">
        <v>38936</v>
      </c>
      <c r="AW320" s="16">
        <v>40949</v>
      </c>
      <c r="AX320" s="16">
        <v>41575</v>
      </c>
      <c r="AY320" s="16">
        <v>39718</v>
      </c>
      <c r="AZ320" s="16">
        <v>33260</v>
      </c>
      <c r="BA320" s="16">
        <v>27048</v>
      </c>
      <c r="BB320" s="16">
        <v>22159</v>
      </c>
      <c r="BC320" s="16">
        <v>17167</v>
      </c>
      <c r="BD320" s="16">
        <v>10203</v>
      </c>
      <c r="BE320" s="16">
        <v>5472</v>
      </c>
      <c r="BF320" s="16">
        <v>5464</v>
      </c>
      <c r="BG320" s="16">
        <v>7333</v>
      </c>
      <c r="BH320" s="16">
        <v>468780</v>
      </c>
      <c r="BI320" s="21">
        <v>2</v>
      </c>
      <c r="BJ320" s="21">
        <v>2</v>
      </c>
      <c r="BK320" s="21">
        <v>2</v>
      </c>
      <c r="BL320" s="21">
        <v>1</v>
      </c>
      <c r="BM320" s="21">
        <v>0</v>
      </c>
      <c r="BN320" s="16">
        <v>15352</v>
      </c>
      <c r="BO320" s="16">
        <v>7938</v>
      </c>
      <c r="BP320" s="16">
        <v>52077</v>
      </c>
      <c r="BQ320" s="16">
        <v>25689</v>
      </c>
      <c r="BR320" s="16">
        <v>25481</v>
      </c>
      <c r="BS320" s="16">
        <v>46620</v>
      </c>
      <c r="BT320" s="16">
        <v>112305</v>
      </c>
      <c r="BU320" s="16">
        <v>89766</v>
      </c>
      <c r="BV320" s="16">
        <v>132518</v>
      </c>
      <c r="BW320" s="16">
        <v>66634</v>
      </c>
      <c r="BX320" s="16">
        <v>70645</v>
      </c>
      <c r="BY320" s="16">
        <v>1834</v>
      </c>
      <c r="BZ320" s="16">
        <v>4232</v>
      </c>
      <c r="CA320" s="16">
        <v>11125</v>
      </c>
      <c r="CB320" s="1">
        <v>349</v>
      </c>
      <c r="CC320" s="1">
        <v>1</v>
      </c>
      <c r="CD320" s="16">
        <v>1937</v>
      </c>
      <c r="CE320" s="16">
        <v>2192</v>
      </c>
      <c r="CF320" s="1">
        <v>876</v>
      </c>
      <c r="CG320" s="16">
        <v>3321</v>
      </c>
      <c r="CH320" s="1">
        <v>147</v>
      </c>
      <c r="CI320" s="1">
        <v>24</v>
      </c>
      <c r="CJ320" s="1">
        <v>121</v>
      </c>
      <c r="CK320" s="1">
        <v>27</v>
      </c>
      <c r="CL320" s="1">
        <v>58</v>
      </c>
      <c r="CM320" s="1">
        <v>29</v>
      </c>
      <c r="CN320" s="1">
        <v>92</v>
      </c>
      <c r="CO320" s="1">
        <v>152</v>
      </c>
      <c r="CP320" s="16">
        <v>480433</v>
      </c>
      <c r="CQ320" s="16">
        <v>111202</v>
      </c>
      <c r="CR320" s="16">
        <v>11739</v>
      </c>
      <c r="CS320" s="16">
        <v>2081</v>
      </c>
      <c r="CT320" s="16">
        <v>66093</v>
      </c>
      <c r="CU320" s="16">
        <v>112660</v>
      </c>
      <c r="CV320" s="1">
        <v>177</v>
      </c>
      <c r="CW320" s="1">
        <v>407</v>
      </c>
      <c r="CX320" s="16">
        <v>90291</v>
      </c>
      <c r="CY320" s="1">
        <v>742</v>
      </c>
      <c r="CZ320" s="16">
        <v>4377</v>
      </c>
      <c r="DA320" s="16">
        <v>89640</v>
      </c>
      <c r="DB320" s="18">
        <v>4.46</v>
      </c>
      <c r="DC320" s="1" t="s">
        <v>134</v>
      </c>
    </row>
    <row r="321" spans="1:107" ht="12.75" x14ac:dyDescent="0.2">
      <c r="A321" s="1" t="s">
        <v>801</v>
      </c>
      <c r="B321" s="1" t="s">
        <v>802</v>
      </c>
      <c r="C321" s="1" t="s">
        <v>801</v>
      </c>
      <c r="D321" s="1" t="s">
        <v>813</v>
      </c>
      <c r="E321" s="1" t="s">
        <v>814</v>
      </c>
      <c r="F321" s="1" t="s">
        <v>813</v>
      </c>
      <c r="G321" s="1">
        <v>20</v>
      </c>
      <c r="H321" s="1">
        <v>253</v>
      </c>
      <c r="I321" s="1">
        <v>9</v>
      </c>
      <c r="J321" s="16">
        <v>574966</v>
      </c>
      <c r="K321" s="17">
        <v>0.72599999999999998</v>
      </c>
      <c r="L321" s="16">
        <v>182934</v>
      </c>
      <c r="M321" s="18">
        <v>31240.74</v>
      </c>
      <c r="N321" s="1">
        <v>18</v>
      </c>
      <c r="O321" s="17">
        <v>0.09</v>
      </c>
      <c r="P321" s="16">
        <v>14608</v>
      </c>
      <c r="Q321" s="16">
        <f t="shared" si="2"/>
        <v>25406719.70168671</v>
      </c>
      <c r="R321" s="19">
        <v>0.64200000000000002</v>
      </c>
      <c r="S321" s="16" t="s">
        <v>2468</v>
      </c>
      <c r="T321" s="19">
        <v>0.34399999999999997</v>
      </c>
      <c r="U321" s="18" t="e">
        <f t="shared" si="3"/>
        <v>#VALUE!</v>
      </c>
      <c r="V321" s="16" t="str">
        <f>IF(N321&gt;'Clustering (Gov City)'!$C$4,'Clustering (Gov City)'!$B$3,IF(N321&gt;'Clustering (Gov City)'!$H$4,'Clustering (Gov City)'!$G$3,IF(N321&gt;'Clustering (Gov City)'!$M$4,'Clustering (Gov City)'!$L$3,'Clustering (Gov City)'!$Q$3)))</f>
        <v>SUPER LOW</v>
      </c>
      <c r="W321" s="16" t="str">
        <f>IF(Q321&gt;'Clustering (Gov City)'!$C$24,'Clustering (Gov City)'!$B$23,IF(Q321&gt;'Clustering (Gov City)'!$H$24,'Clustering (Gov City)'!$G$23,IF(Q321&gt;'Clustering (Gov City)'!$M$24,'Clustering (Gov City)'!$L$23,'Clustering (Gov City)'!$Q$23)))</f>
        <v>LOW</v>
      </c>
      <c r="X321" s="20">
        <v>0.36330000000000001</v>
      </c>
      <c r="Y321" s="16" t="s">
        <v>133</v>
      </c>
      <c r="Z321" s="16">
        <v>1646</v>
      </c>
      <c r="AA321" s="16">
        <v>2145</v>
      </c>
      <c r="AB321" s="16">
        <v>475169</v>
      </c>
      <c r="AC321" s="16">
        <v>418622</v>
      </c>
      <c r="AD321" s="16">
        <v>372520</v>
      </c>
      <c r="AE321" s="16">
        <v>45921</v>
      </c>
      <c r="AF321" s="16">
        <v>147923</v>
      </c>
      <c r="AG321" s="1">
        <v>510</v>
      </c>
      <c r="AH321" s="16">
        <v>6919</v>
      </c>
      <c r="AI321" s="1">
        <v>683</v>
      </c>
      <c r="AJ321" s="1">
        <v>490</v>
      </c>
      <c r="AK321" s="16">
        <v>297984</v>
      </c>
      <c r="AL321" s="16">
        <v>276982</v>
      </c>
      <c r="AM321" s="16">
        <v>268541</v>
      </c>
      <c r="AN321" s="16">
        <v>281107</v>
      </c>
      <c r="AO321" s="16">
        <v>7169</v>
      </c>
      <c r="AP321" s="16">
        <v>18149</v>
      </c>
      <c r="AQ321" s="16">
        <v>38827</v>
      </c>
      <c r="AR321" s="16">
        <v>50120</v>
      </c>
      <c r="AS321" s="16">
        <v>51850</v>
      </c>
      <c r="AT321" s="16">
        <v>56730</v>
      </c>
      <c r="AU321" s="16">
        <v>52231</v>
      </c>
      <c r="AV321" s="16">
        <v>49825</v>
      </c>
      <c r="AW321" s="16">
        <v>49366</v>
      </c>
      <c r="AX321" s="16">
        <v>49621</v>
      </c>
      <c r="AY321" s="16">
        <v>44506</v>
      </c>
      <c r="AZ321" s="16">
        <v>36701</v>
      </c>
      <c r="BA321" s="16">
        <v>31567</v>
      </c>
      <c r="BB321" s="16">
        <v>23084</v>
      </c>
      <c r="BC321" s="16">
        <v>17040</v>
      </c>
      <c r="BD321" s="16">
        <v>10025</v>
      </c>
      <c r="BE321" s="16">
        <v>6622</v>
      </c>
      <c r="BF321" s="16">
        <v>6851</v>
      </c>
      <c r="BG321" s="16">
        <v>8987</v>
      </c>
      <c r="BH321" s="16">
        <v>550012</v>
      </c>
      <c r="BI321" s="21">
        <v>2</v>
      </c>
      <c r="BJ321" s="21">
        <v>2</v>
      </c>
      <c r="BK321" s="21">
        <v>2</v>
      </c>
      <c r="BL321" s="21">
        <v>1</v>
      </c>
      <c r="BM321" s="21">
        <v>0</v>
      </c>
      <c r="BN321" s="16">
        <v>18360</v>
      </c>
      <c r="BO321" s="16">
        <v>9431</v>
      </c>
      <c r="BP321" s="16">
        <v>60502</v>
      </c>
      <c r="BQ321" s="16">
        <v>31093</v>
      </c>
      <c r="BR321" s="16">
        <v>32506</v>
      </c>
      <c r="BS321" s="16">
        <v>57556</v>
      </c>
      <c r="BT321" s="16">
        <v>145758</v>
      </c>
      <c r="BU321" s="16">
        <v>79465</v>
      </c>
      <c r="BV321" s="16">
        <v>178442</v>
      </c>
      <c r="BW321" s="16">
        <v>75133</v>
      </c>
      <c r="BX321" s="16">
        <v>75225</v>
      </c>
      <c r="BY321" s="16">
        <v>2022</v>
      </c>
      <c r="BZ321" s="16">
        <v>5482</v>
      </c>
      <c r="CA321" s="16">
        <v>12810</v>
      </c>
      <c r="CB321" s="1">
        <v>609</v>
      </c>
      <c r="CC321" s="1">
        <v>20</v>
      </c>
      <c r="CD321" s="16">
        <v>5432</v>
      </c>
      <c r="CE321" s="16">
        <v>4855</v>
      </c>
      <c r="CF321" s="16">
        <v>2297</v>
      </c>
      <c r="CG321" s="16">
        <v>7951</v>
      </c>
      <c r="CH321" s="1">
        <v>462</v>
      </c>
      <c r="CI321" s="1">
        <v>26</v>
      </c>
      <c r="CJ321" s="1">
        <v>407</v>
      </c>
      <c r="CK321" s="1">
        <v>27</v>
      </c>
      <c r="CL321" s="1">
        <v>238</v>
      </c>
      <c r="CM321" s="1">
        <v>87</v>
      </c>
      <c r="CN321" s="1">
        <v>381</v>
      </c>
      <c r="CO321" s="1">
        <v>347</v>
      </c>
      <c r="CP321" s="16">
        <v>552456</v>
      </c>
      <c r="CQ321" s="16">
        <v>157690</v>
      </c>
      <c r="CR321" s="16">
        <v>9524</v>
      </c>
      <c r="CS321" s="16">
        <v>3485</v>
      </c>
      <c r="CT321" s="16">
        <v>102165</v>
      </c>
      <c r="CU321" s="16">
        <v>72434</v>
      </c>
      <c r="CV321" s="16">
        <v>3257</v>
      </c>
      <c r="CW321" s="1">
        <v>364</v>
      </c>
      <c r="CX321" s="16">
        <v>88852</v>
      </c>
      <c r="CY321" s="16">
        <v>1145</v>
      </c>
      <c r="CZ321" s="16">
        <v>1400</v>
      </c>
      <c r="DA321" s="16">
        <v>134650</v>
      </c>
      <c r="DB321" s="18">
        <v>10.29</v>
      </c>
      <c r="DC321" s="1" t="s">
        <v>134</v>
      </c>
    </row>
    <row r="322" spans="1:107" ht="12.75" x14ac:dyDescent="0.2">
      <c r="A322" s="1" t="s">
        <v>801</v>
      </c>
      <c r="B322" s="1" t="s">
        <v>802</v>
      </c>
      <c r="C322" s="1" t="s">
        <v>801</v>
      </c>
      <c r="D322" s="1" t="s">
        <v>815</v>
      </c>
      <c r="E322" s="1" t="s">
        <v>816</v>
      </c>
      <c r="F322" s="1" t="s">
        <v>815</v>
      </c>
      <c r="G322" s="1">
        <v>14</v>
      </c>
      <c r="H322" s="1">
        <v>390</v>
      </c>
      <c r="I322" s="1">
        <v>16</v>
      </c>
      <c r="J322" s="16">
        <v>423303</v>
      </c>
      <c r="K322" s="17">
        <v>0.65</v>
      </c>
      <c r="L322" s="16">
        <v>127736</v>
      </c>
      <c r="M322" s="18">
        <v>21638.2</v>
      </c>
      <c r="N322" s="1">
        <v>20</v>
      </c>
      <c r="O322" s="17">
        <v>0.10199999999999999</v>
      </c>
      <c r="P322" s="16">
        <v>8244</v>
      </c>
      <c r="Q322" s="16">
        <f t="shared" si="2"/>
        <v>19475411.230253506</v>
      </c>
      <c r="R322" s="19">
        <v>0.66200000000000003</v>
      </c>
      <c r="S322" s="16" t="s">
        <v>2468</v>
      </c>
      <c r="T322" s="19">
        <v>0.26400000000000001</v>
      </c>
      <c r="U322" s="18" t="e">
        <f t="shared" si="3"/>
        <v>#VALUE!</v>
      </c>
      <c r="V322" s="1" t="str">
        <f>IF(N322&gt;'Clustering (Gov City)'!$C$4,'Clustering (Gov City)'!$B$3,IF(N322&gt;'Clustering (Gov City)'!$H$4,'Clustering (Gov City)'!$G$3,IF(N322&gt;'Clustering (Gov City)'!$M$4,'Clustering (Gov City)'!$L$3,'Clustering (Gov City)'!$Q$3)))</f>
        <v>SUPER LOW</v>
      </c>
      <c r="W322" s="1" t="str">
        <f>IF(Q322&gt;'Clustering (Gov City)'!$C$24,'Clustering (Gov City)'!$B$23,IF(Q322&gt;'Clustering (Gov City)'!$H$24,'Clustering (Gov City)'!$G$23,IF(Q322&gt;'Clustering (Gov City)'!$M$24,'Clustering (Gov City)'!$L$23,'Clustering (Gov City)'!$Q$23)))</f>
        <v>SUPER LOW</v>
      </c>
      <c r="X322" s="20">
        <v>0.31190000000000001</v>
      </c>
      <c r="Y322" s="1" t="s">
        <v>133</v>
      </c>
      <c r="Z322" s="1">
        <v>667</v>
      </c>
      <c r="AA322" s="1">
        <v>626</v>
      </c>
      <c r="AB322" s="16">
        <v>228207</v>
      </c>
      <c r="AC322" s="16">
        <v>294861</v>
      </c>
      <c r="AD322" s="16">
        <v>164971</v>
      </c>
      <c r="AE322" s="16">
        <v>101368</v>
      </c>
      <c r="AF322" s="16">
        <v>154128</v>
      </c>
      <c r="AG322" s="1">
        <v>119</v>
      </c>
      <c r="AH322" s="16">
        <v>2252</v>
      </c>
      <c r="AI322" s="1">
        <v>462</v>
      </c>
      <c r="AJ322" s="1">
        <v>3</v>
      </c>
      <c r="AK322" s="16">
        <v>219006</v>
      </c>
      <c r="AL322" s="16">
        <v>204297</v>
      </c>
      <c r="AM322" s="16">
        <v>201803</v>
      </c>
      <c r="AN322" s="16">
        <v>205920</v>
      </c>
      <c r="AO322" s="16">
        <v>4808</v>
      </c>
      <c r="AP322" s="16">
        <v>10772</v>
      </c>
      <c r="AQ322" s="16">
        <v>31100</v>
      </c>
      <c r="AR322" s="16">
        <v>42766</v>
      </c>
      <c r="AS322" s="16">
        <v>42342</v>
      </c>
      <c r="AT322" s="16">
        <v>38407</v>
      </c>
      <c r="AU322" s="16">
        <v>35345</v>
      </c>
      <c r="AV322" s="16">
        <v>34354</v>
      </c>
      <c r="AW322" s="16">
        <v>35974</v>
      </c>
      <c r="AX322" s="16">
        <v>36035</v>
      </c>
      <c r="AY322" s="16">
        <v>32721</v>
      </c>
      <c r="AZ322" s="16">
        <v>26419</v>
      </c>
      <c r="BA322" s="16">
        <v>21243</v>
      </c>
      <c r="BB322" s="16">
        <v>16017</v>
      </c>
      <c r="BC322" s="16">
        <v>12594</v>
      </c>
      <c r="BD322" s="16">
        <v>8111</v>
      </c>
      <c r="BE322" s="16">
        <v>5190</v>
      </c>
      <c r="BF322" s="16">
        <v>4685</v>
      </c>
      <c r="BG322" s="16">
        <v>7106</v>
      </c>
      <c r="BH322" s="16">
        <v>403632</v>
      </c>
      <c r="BI322" s="21">
        <v>2</v>
      </c>
      <c r="BJ322" s="21">
        <v>2</v>
      </c>
      <c r="BK322" s="21">
        <v>2</v>
      </c>
      <c r="BL322" s="21">
        <v>1</v>
      </c>
      <c r="BM322" s="21">
        <v>0</v>
      </c>
      <c r="BN322" s="16">
        <v>14810</v>
      </c>
      <c r="BO322" s="16">
        <v>7692</v>
      </c>
      <c r="BP322" s="16">
        <v>51497</v>
      </c>
      <c r="BQ322" s="16">
        <v>25467</v>
      </c>
      <c r="BR322" s="16">
        <v>23868</v>
      </c>
      <c r="BS322" s="16">
        <v>37597</v>
      </c>
      <c r="BT322" s="16">
        <v>150458</v>
      </c>
      <c r="BU322" s="16">
        <v>69467</v>
      </c>
      <c r="BV322" s="16">
        <v>91625</v>
      </c>
      <c r="BW322" s="16">
        <v>46455</v>
      </c>
      <c r="BX322" s="16">
        <v>48295</v>
      </c>
      <c r="BY322" s="16">
        <v>2091</v>
      </c>
      <c r="BZ322" s="16">
        <v>3527</v>
      </c>
      <c r="CA322" s="16">
        <v>10648</v>
      </c>
      <c r="CB322" s="1">
        <v>729</v>
      </c>
      <c r="CC322" s="1">
        <v>8</v>
      </c>
      <c r="CD322" s="16">
        <v>6657</v>
      </c>
      <c r="CE322" s="16">
        <v>7153</v>
      </c>
      <c r="CF322" s="16">
        <v>2840</v>
      </c>
      <c r="CG322" s="16">
        <v>10485</v>
      </c>
      <c r="CH322" s="16">
        <v>1850</v>
      </c>
      <c r="CI322" s="1">
        <v>19</v>
      </c>
      <c r="CJ322" s="1">
        <v>169</v>
      </c>
      <c r="CK322" s="1">
        <v>29</v>
      </c>
      <c r="CL322" s="1">
        <v>155</v>
      </c>
      <c r="CM322" s="1">
        <v>136</v>
      </c>
      <c r="CN322" s="1">
        <v>300</v>
      </c>
      <c r="CO322" s="1">
        <v>494</v>
      </c>
      <c r="CP322" s="16">
        <v>393016</v>
      </c>
      <c r="CQ322" s="16">
        <v>141429</v>
      </c>
      <c r="CR322" s="16">
        <v>8796</v>
      </c>
      <c r="CS322" s="16">
        <v>1917</v>
      </c>
      <c r="CT322" s="16">
        <v>45746</v>
      </c>
      <c r="CU322" s="16">
        <v>93500</v>
      </c>
      <c r="CV322" s="1">
        <v>137</v>
      </c>
      <c r="CW322" s="1">
        <v>397</v>
      </c>
      <c r="CX322" s="16">
        <v>48780</v>
      </c>
      <c r="CY322" s="1">
        <v>891</v>
      </c>
      <c r="CZ322" s="16">
        <v>1252</v>
      </c>
      <c r="DA322" s="16">
        <v>80458</v>
      </c>
      <c r="DB322" s="18">
        <v>9.27</v>
      </c>
      <c r="DC322" s="1" t="s">
        <v>134</v>
      </c>
    </row>
    <row r="323" spans="1:107" ht="12.75" x14ac:dyDescent="0.2">
      <c r="A323" s="1" t="s">
        <v>801</v>
      </c>
      <c r="B323" s="1" t="s">
        <v>802</v>
      </c>
      <c r="C323" s="1" t="s">
        <v>801</v>
      </c>
      <c r="D323" s="1" t="s">
        <v>817</v>
      </c>
      <c r="E323" s="1" t="s">
        <v>818</v>
      </c>
      <c r="F323" s="1" t="s">
        <v>817</v>
      </c>
      <c r="G323" s="1">
        <v>23</v>
      </c>
      <c r="H323" s="1">
        <v>278</v>
      </c>
      <c r="I323" s="1">
        <v>4</v>
      </c>
      <c r="J323" s="16">
        <v>258225</v>
      </c>
      <c r="K323" s="17">
        <v>0.45800000000000002</v>
      </c>
      <c r="L323" s="16">
        <v>82777</v>
      </c>
      <c r="M323" s="18">
        <v>29842</v>
      </c>
      <c r="N323" s="1">
        <v>9</v>
      </c>
      <c r="O323" s="17">
        <v>4.3999999999999997E-2</v>
      </c>
      <c r="P323" s="16">
        <v>5581</v>
      </c>
      <c r="Q323" s="16">
        <f t="shared" si="2"/>
        <v>21612934.456384938</v>
      </c>
      <c r="R323" s="19">
        <v>0.67200000000000004</v>
      </c>
      <c r="S323" s="16" t="s">
        <v>2468</v>
      </c>
      <c r="T323" s="19">
        <v>9.4E-2</v>
      </c>
      <c r="U323" s="18" t="e">
        <f t="shared" si="3"/>
        <v>#VALUE!</v>
      </c>
      <c r="V323" s="1" t="str">
        <f>IF(N323&gt;'Clustering (Gov City)'!$C$4,'Clustering (Gov City)'!$B$3,IF(N323&gt;'Clustering (Gov City)'!$H$4,'Clustering (Gov City)'!$G$3,IF(N323&gt;'Clustering (Gov City)'!$M$4,'Clustering (Gov City)'!$L$3,'Clustering (Gov City)'!$Q$3)))</f>
        <v>SUPER LOW</v>
      </c>
      <c r="W323" s="1" t="str">
        <f>IF(Q323&gt;'Clustering (Gov City)'!$C$24,'Clustering (Gov City)'!$B$23,IF(Q323&gt;'Clustering (Gov City)'!$H$24,'Clustering (Gov City)'!$G$23,IF(Q323&gt;'Clustering (Gov City)'!$M$24,'Clustering (Gov City)'!$L$23,'Clustering (Gov City)'!$Q$23)))</f>
        <v>SUPER LOW</v>
      </c>
      <c r="X323" s="20">
        <v>0.17</v>
      </c>
      <c r="Y323" s="1" t="s">
        <v>133</v>
      </c>
      <c r="Z323" s="1">
        <v>629</v>
      </c>
      <c r="AA323" s="1">
        <v>302</v>
      </c>
      <c r="AB323" s="16">
        <v>220565</v>
      </c>
      <c r="AC323" s="16">
        <v>184144</v>
      </c>
      <c r="AD323" s="16">
        <v>156565</v>
      </c>
      <c r="AE323" s="16">
        <v>21549</v>
      </c>
      <c r="AF323" s="16">
        <v>79430</v>
      </c>
      <c r="AG323" s="1">
        <v>24</v>
      </c>
      <c r="AH323" s="1">
        <v>297</v>
      </c>
      <c r="AI323" s="1">
        <v>358</v>
      </c>
      <c r="AJ323" s="1">
        <v>2</v>
      </c>
      <c r="AK323" s="16">
        <v>132368</v>
      </c>
      <c r="AL323" s="16">
        <v>125857</v>
      </c>
      <c r="AM323" s="16">
        <v>119708</v>
      </c>
      <c r="AN323" s="16">
        <v>125923</v>
      </c>
      <c r="AO323" s="16">
        <v>2904</v>
      </c>
      <c r="AP323" s="16">
        <v>9690</v>
      </c>
      <c r="AQ323" s="16">
        <v>18313</v>
      </c>
      <c r="AR323" s="16">
        <v>23927</v>
      </c>
      <c r="AS323" s="16">
        <v>24456</v>
      </c>
      <c r="AT323" s="16">
        <v>21918</v>
      </c>
      <c r="AU323" s="16">
        <v>22347</v>
      </c>
      <c r="AV323" s="16">
        <v>20434</v>
      </c>
      <c r="AW323" s="16">
        <v>20729</v>
      </c>
      <c r="AX323" s="16">
        <v>22323</v>
      </c>
      <c r="AY323" s="16">
        <v>20426</v>
      </c>
      <c r="AZ323" s="16">
        <v>17694</v>
      </c>
      <c r="BA323" s="16">
        <v>14687</v>
      </c>
      <c r="BB323" s="16">
        <v>11102</v>
      </c>
      <c r="BC323" s="16">
        <v>8528</v>
      </c>
      <c r="BD323" s="16">
        <v>5095</v>
      </c>
      <c r="BE323" s="16">
        <v>3181</v>
      </c>
      <c r="BF323" s="16">
        <v>3065</v>
      </c>
      <c r="BG323" s="16">
        <v>4122</v>
      </c>
      <c r="BH323" s="16">
        <v>246770</v>
      </c>
      <c r="BI323" s="21">
        <v>2</v>
      </c>
      <c r="BJ323" s="21">
        <v>2</v>
      </c>
      <c r="BK323" s="21">
        <v>2</v>
      </c>
      <c r="BL323" s="21">
        <v>1</v>
      </c>
      <c r="BM323" s="21">
        <v>0</v>
      </c>
      <c r="BN323" s="16">
        <v>8759</v>
      </c>
      <c r="BO323" s="16">
        <v>4544</v>
      </c>
      <c r="BP323" s="16">
        <v>28864</v>
      </c>
      <c r="BQ323" s="16">
        <v>14789</v>
      </c>
      <c r="BR323" s="16">
        <v>14312</v>
      </c>
      <c r="BS323" s="16">
        <v>21833</v>
      </c>
      <c r="BT323" s="16">
        <v>57637</v>
      </c>
      <c r="BU323" s="16">
        <v>40024</v>
      </c>
      <c r="BV323" s="16">
        <v>69403</v>
      </c>
      <c r="BW323" s="16">
        <v>36929</v>
      </c>
      <c r="BX323" s="16">
        <v>41110</v>
      </c>
      <c r="BY323" s="16">
        <v>1657</v>
      </c>
      <c r="BZ323" s="16">
        <v>3326</v>
      </c>
      <c r="CA323" s="16">
        <v>7897</v>
      </c>
      <c r="CB323" s="1">
        <v>237</v>
      </c>
      <c r="CC323" s="1">
        <v>5</v>
      </c>
      <c r="CD323" s="16">
        <v>7676</v>
      </c>
      <c r="CE323" s="16">
        <v>8163</v>
      </c>
      <c r="CF323" s="16">
        <v>3207</v>
      </c>
      <c r="CG323" s="16">
        <v>10088</v>
      </c>
      <c r="CH323" s="16">
        <v>1155</v>
      </c>
      <c r="CI323" s="1">
        <v>12</v>
      </c>
      <c r="CJ323" s="16">
        <v>1291</v>
      </c>
      <c r="CK323" s="1">
        <v>27</v>
      </c>
      <c r="CL323" s="1">
        <v>473</v>
      </c>
      <c r="CM323" s="1">
        <v>29</v>
      </c>
      <c r="CN323" s="16">
        <v>1036</v>
      </c>
      <c r="CO323" s="1">
        <v>392</v>
      </c>
      <c r="CP323" s="16">
        <v>224676</v>
      </c>
      <c r="CQ323" s="16">
        <v>50103</v>
      </c>
      <c r="CR323" s="16">
        <v>6210</v>
      </c>
      <c r="CS323" s="16">
        <v>1487</v>
      </c>
      <c r="CT323" s="16">
        <v>40859</v>
      </c>
      <c r="CU323" s="16">
        <v>57757</v>
      </c>
      <c r="CV323" s="16">
        <v>6196</v>
      </c>
      <c r="CW323" s="1">
        <v>111</v>
      </c>
      <c r="CX323" s="16">
        <v>50694</v>
      </c>
      <c r="CY323" s="1">
        <v>550</v>
      </c>
      <c r="CZ323" s="16">
        <v>1030</v>
      </c>
      <c r="DA323" s="16">
        <v>43228</v>
      </c>
      <c r="DB323" s="18">
        <v>8.99</v>
      </c>
      <c r="DC323" s="1" t="s">
        <v>134</v>
      </c>
    </row>
    <row r="324" spans="1:107" ht="12.75" x14ac:dyDescent="0.2">
      <c r="A324" s="1" t="s">
        <v>801</v>
      </c>
      <c r="B324" s="1" t="s">
        <v>802</v>
      </c>
      <c r="C324" s="1" t="s">
        <v>801</v>
      </c>
      <c r="D324" s="1" t="s">
        <v>819</v>
      </c>
      <c r="E324" s="1" t="s">
        <v>820</v>
      </c>
      <c r="F324" s="1" t="s">
        <v>819</v>
      </c>
      <c r="G324" s="1">
        <v>7</v>
      </c>
      <c r="H324" s="1">
        <v>87</v>
      </c>
      <c r="I324" s="1">
        <v>0</v>
      </c>
      <c r="J324" s="16">
        <v>215670</v>
      </c>
      <c r="K324" s="17">
        <v>0.372</v>
      </c>
      <c r="L324" s="16">
        <v>63133</v>
      </c>
      <c r="M324" s="18">
        <v>5444.2</v>
      </c>
      <c r="N324" s="1">
        <v>40</v>
      </c>
      <c r="O324" s="17">
        <v>0.17399999999999999</v>
      </c>
      <c r="P324" s="16">
        <v>3637</v>
      </c>
      <c r="Q324" s="16">
        <f t="shared" si="2"/>
        <v>16863726.990309268</v>
      </c>
      <c r="R324" s="19">
        <v>0.59399999999999997</v>
      </c>
      <c r="S324" s="16" t="s">
        <v>2468</v>
      </c>
      <c r="T324" s="19">
        <v>0.124</v>
      </c>
      <c r="U324" s="18" t="e">
        <f t="shared" si="3"/>
        <v>#VALUE!</v>
      </c>
      <c r="V324" s="1" t="str">
        <f>IF(N324&gt;'Clustering (Gov City)'!$C$4,'Clustering (Gov City)'!$B$3,IF(N324&gt;'Clustering (Gov City)'!$H$4,'Clustering (Gov City)'!$G$3,IF(N324&gt;'Clustering (Gov City)'!$M$4,'Clustering (Gov City)'!$L$3,'Clustering (Gov City)'!$Q$3)))</f>
        <v>SUPER LOW</v>
      </c>
      <c r="W324" s="1" t="str">
        <f>IF(Q324&gt;'Clustering (Gov City)'!$C$24,'Clustering (Gov City)'!$B$23,IF(Q324&gt;'Clustering (Gov City)'!$H$24,'Clustering (Gov City)'!$G$23,IF(Q324&gt;'Clustering (Gov City)'!$M$24,'Clustering (Gov City)'!$L$23,'Clustering (Gov City)'!$Q$23)))</f>
        <v>SUPER LOW</v>
      </c>
      <c r="X324" s="20">
        <v>0.20100000000000001</v>
      </c>
      <c r="Y324" s="1" t="s">
        <v>133</v>
      </c>
      <c r="Z324" s="1">
        <v>543</v>
      </c>
      <c r="AA324" s="1">
        <v>68</v>
      </c>
      <c r="AB324" s="16">
        <v>155615</v>
      </c>
      <c r="AC324" s="16">
        <v>155236</v>
      </c>
      <c r="AD324" s="16">
        <v>83804</v>
      </c>
      <c r="AE324" s="16">
        <v>29818</v>
      </c>
      <c r="AF324" s="16">
        <v>100309</v>
      </c>
      <c r="AG324" s="1">
        <v>5</v>
      </c>
      <c r="AH324" s="16">
        <v>1429</v>
      </c>
      <c r="AI324" s="1">
        <v>266</v>
      </c>
      <c r="AJ324" s="1">
        <v>39</v>
      </c>
      <c r="AK324" s="16">
        <v>111855</v>
      </c>
      <c r="AL324" s="16">
        <v>103815</v>
      </c>
      <c r="AM324" s="16">
        <v>102599</v>
      </c>
      <c r="AN324" s="16">
        <v>104044</v>
      </c>
      <c r="AO324" s="16">
        <v>1312</v>
      </c>
      <c r="AP324" s="16">
        <v>7715</v>
      </c>
      <c r="AQ324" s="16">
        <v>15032</v>
      </c>
      <c r="AR324" s="16">
        <v>20527</v>
      </c>
      <c r="AS324" s="16">
        <v>19260</v>
      </c>
      <c r="AT324" s="16">
        <v>19773</v>
      </c>
      <c r="AU324" s="16">
        <v>18927</v>
      </c>
      <c r="AV324" s="16">
        <v>18195</v>
      </c>
      <c r="AW324" s="16">
        <v>18468</v>
      </c>
      <c r="AX324" s="16">
        <v>18509</v>
      </c>
      <c r="AY324" s="16">
        <v>16150</v>
      </c>
      <c r="AZ324" s="16">
        <v>13380</v>
      </c>
      <c r="BA324" s="16">
        <v>11295</v>
      </c>
      <c r="BB324" s="16">
        <v>8928</v>
      </c>
      <c r="BC324" s="16">
        <v>7080</v>
      </c>
      <c r="BD324" s="16">
        <v>4568</v>
      </c>
      <c r="BE324" s="16">
        <v>2758</v>
      </c>
      <c r="BF324" s="16">
        <v>2820</v>
      </c>
      <c r="BG324" s="16">
        <v>3367</v>
      </c>
      <c r="BH324" s="16">
        <v>206252</v>
      </c>
      <c r="BI324" s="21">
        <v>2</v>
      </c>
      <c r="BJ324" s="21">
        <v>2</v>
      </c>
      <c r="BK324" s="21">
        <v>2</v>
      </c>
      <c r="BL324" s="21">
        <v>1</v>
      </c>
      <c r="BM324" s="21">
        <v>0</v>
      </c>
      <c r="BN324" s="16">
        <v>7109</v>
      </c>
      <c r="BO324" s="16">
        <v>3831</v>
      </c>
      <c r="BP324" s="16">
        <v>24358</v>
      </c>
      <c r="BQ324" s="16">
        <v>11585</v>
      </c>
      <c r="BR324" s="16">
        <v>11541</v>
      </c>
      <c r="BS324" s="16">
        <v>20106</v>
      </c>
      <c r="BT324" s="16">
        <v>55420</v>
      </c>
      <c r="BU324" s="16">
        <v>33924</v>
      </c>
      <c r="BV324" s="16">
        <v>65095</v>
      </c>
      <c r="BW324" s="16">
        <v>27033</v>
      </c>
      <c r="BX324" s="16">
        <v>27083</v>
      </c>
      <c r="BY324" s="1">
        <v>799</v>
      </c>
      <c r="BZ324" s="16">
        <v>1765</v>
      </c>
      <c r="CA324" s="16">
        <v>4430</v>
      </c>
      <c r="CB324" s="1">
        <v>121</v>
      </c>
      <c r="CC324" s="1">
        <v>0</v>
      </c>
      <c r="CD324" s="1">
        <v>807</v>
      </c>
      <c r="CE324" s="1">
        <v>854</v>
      </c>
      <c r="CF324" s="1">
        <v>378</v>
      </c>
      <c r="CG324" s="16">
        <v>1411</v>
      </c>
      <c r="CH324" s="1">
        <v>95</v>
      </c>
      <c r="CI324" s="1">
        <v>2</v>
      </c>
      <c r="CJ324" s="1">
        <v>83</v>
      </c>
      <c r="CK324" s="1">
        <v>12</v>
      </c>
      <c r="CL324" s="1">
        <v>47</v>
      </c>
      <c r="CM324" s="1">
        <v>19</v>
      </c>
      <c r="CN324" s="1">
        <v>103</v>
      </c>
      <c r="CO324" s="1">
        <v>133</v>
      </c>
      <c r="CP324" s="16">
        <v>211726</v>
      </c>
      <c r="CQ324" s="16">
        <v>57882</v>
      </c>
      <c r="CR324" s="16">
        <v>3441</v>
      </c>
      <c r="CS324" s="1">
        <v>370</v>
      </c>
      <c r="CT324" s="16">
        <v>21691</v>
      </c>
      <c r="CU324" s="16">
        <v>67090</v>
      </c>
      <c r="CV324" s="1">
        <v>21</v>
      </c>
      <c r="CW324" s="1">
        <v>174</v>
      </c>
      <c r="CX324" s="16">
        <v>34233</v>
      </c>
      <c r="CY324" s="1">
        <v>244</v>
      </c>
      <c r="CZ324" s="1">
        <v>397</v>
      </c>
      <c r="DA324" s="16">
        <v>30127</v>
      </c>
      <c r="DB324" s="18">
        <v>5.87</v>
      </c>
      <c r="DC324" s="1" t="s">
        <v>134</v>
      </c>
    </row>
    <row r="325" spans="1:107" ht="12.75" x14ac:dyDescent="0.2">
      <c r="A325" s="1" t="s">
        <v>801</v>
      </c>
      <c r="B325" s="1" t="s">
        <v>802</v>
      </c>
      <c r="C325" s="1" t="s">
        <v>801</v>
      </c>
      <c r="D325" s="1" t="s">
        <v>821</v>
      </c>
      <c r="E325" s="1" t="s">
        <v>822</v>
      </c>
      <c r="F325" s="1" t="s">
        <v>821</v>
      </c>
      <c r="G325" s="1">
        <v>11</v>
      </c>
      <c r="H325" s="1">
        <v>169</v>
      </c>
      <c r="I325" s="1">
        <v>0</v>
      </c>
      <c r="J325" s="16">
        <v>209069</v>
      </c>
      <c r="K325" s="17">
        <v>0.35799999999999998</v>
      </c>
      <c r="L325" s="16">
        <v>67147</v>
      </c>
      <c r="M325" s="18">
        <v>10640.8</v>
      </c>
      <c r="N325" s="1">
        <v>20</v>
      </c>
      <c r="O325" s="17">
        <v>0.10199999999999999</v>
      </c>
      <c r="P325" s="16">
        <v>2943</v>
      </c>
      <c r="Q325" s="16">
        <f t="shared" si="2"/>
        <v>14076692.383854134</v>
      </c>
      <c r="R325" s="19">
        <v>0.48599999999999999</v>
      </c>
      <c r="S325" s="16" t="s">
        <v>2468</v>
      </c>
      <c r="T325" s="19">
        <v>0.23200000000000001</v>
      </c>
      <c r="U325" s="18" t="e">
        <f t="shared" si="3"/>
        <v>#VALUE!</v>
      </c>
      <c r="V325" s="1" t="str">
        <f>IF(N325&gt;'Clustering (Gov City)'!$C$4,'Clustering (Gov City)'!$B$3,IF(N325&gt;'Clustering (Gov City)'!$H$4,'Clustering (Gov City)'!$G$3,IF(N325&gt;'Clustering (Gov City)'!$M$4,'Clustering (Gov City)'!$L$3,'Clustering (Gov City)'!$Q$3)))</f>
        <v>SUPER LOW</v>
      </c>
      <c r="W325" s="1" t="str">
        <f>IF(Q325&gt;'Clustering (Gov City)'!$C$24,'Clustering (Gov City)'!$B$23,IF(Q325&gt;'Clustering (Gov City)'!$H$24,'Clustering (Gov City)'!$G$23,IF(Q325&gt;'Clustering (Gov City)'!$M$24,'Clustering (Gov City)'!$L$23,'Clustering (Gov City)'!$Q$23)))</f>
        <v>SUPER LOW</v>
      </c>
      <c r="X325" s="20">
        <v>0.22450000000000001</v>
      </c>
      <c r="Y325" s="1" t="s">
        <v>133</v>
      </c>
      <c r="Z325" s="1">
        <v>682</v>
      </c>
      <c r="AA325" s="1">
        <v>170</v>
      </c>
      <c r="AB325" s="16">
        <v>152905</v>
      </c>
      <c r="AC325" s="16">
        <v>148016</v>
      </c>
      <c r="AD325" s="16">
        <v>110255</v>
      </c>
      <c r="AE325" s="16">
        <v>49015</v>
      </c>
      <c r="AF325" s="16">
        <v>48509</v>
      </c>
      <c r="AG325" s="1">
        <v>26</v>
      </c>
      <c r="AH325" s="16">
        <v>1028</v>
      </c>
      <c r="AI325" s="1">
        <v>236</v>
      </c>
      <c r="AJ325" s="1">
        <v>0</v>
      </c>
      <c r="AK325" s="16">
        <v>107987</v>
      </c>
      <c r="AL325" s="16">
        <v>101082</v>
      </c>
      <c r="AM325" s="16">
        <v>101018</v>
      </c>
      <c r="AN325" s="16">
        <v>100686</v>
      </c>
      <c r="AO325" s="16">
        <v>1636</v>
      </c>
      <c r="AP325" s="16">
        <v>5729</v>
      </c>
      <c r="AQ325" s="16">
        <v>14386</v>
      </c>
      <c r="AR325" s="16">
        <v>19556</v>
      </c>
      <c r="AS325" s="16">
        <v>20601</v>
      </c>
      <c r="AT325" s="16">
        <v>22454</v>
      </c>
      <c r="AU325" s="16">
        <v>20202</v>
      </c>
      <c r="AV325" s="16">
        <v>16486</v>
      </c>
      <c r="AW325" s="16">
        <v>17175</v>
      </c>
      <c r="AX325" s="16">
        <v>17520</v>
      </c>
      <c r="AY325" s="16">
        <v>15723</v>
      </c>
      <c r="AZ325" s="16">
        <v>12296</v>
      </c>
      <c r="BA325" s="16">
        <v>10700</v>
      </c>
      <c r="BB325" s="16">
        <v>7958</v>
      </c>
      <c r="BC325" s="16">
        <v>6170</v>
      </c>
      <c r="BD325" s="16">
        <v>3613</v>
      </c>
      <c r="BE325" s="16">
        <v>2285</v>
      </c>
      <c r="BF325" s="16">
        <v>1944</v>
      </c>
      <c r="BG325" s="16">
        <v>3308</v>
      </c>
      <c r="BH325" s="16">
        <v>200087</v>
      </c>
      <c r="BI325" s="21">
        <v>2</v>
      </c>
      <c r="BJ325" s="21">
        <v>2</v>
      </c>
      <c r="BK325" s="21">
        <v>2</v>
      </c>
      <c r="BL325" s="21">
        <v>1</v>
      </c>
      <c r="BM325" s="21">
        <v>0</v>
      </c>
      <c r="BN325" s="16">
        <v>6865</v>
      </c>
      <c r="BO325" s="16">
        <v>3732</v>
      </c>
      <c r="BP325" s="16">
        <v>23766</v>
      </c>
      <c r="BQ325" s="16">
        <v>12383</v>
      </c>
      <c r="BR325" s="16">
        <v>13199</v>
      </c>
      <c r="BS325" s="16">
        <v>23068</v>
      </c>
      <c r="BT325" s="16">
        <v>67379</v>
      </c>
      <c r="BU325" s="16">
        <v>29926</v>
      </c>
      <c r="BV325" s="16">
        <v>53397</v>
      </c>
      <c r="BW325" s="16">
        <v>24920</v>
      </c>
      <c r="BX325" s="16">
        <v>25197</v>
      </c>
      <c r="BY325" s="1">
        <v>986</v>
      </c>
      <c r="BZ325" s="16">
        <v>1802</v>
      </c>
      <c r="CA325" s="16">
        <v>5239</v>
      </c>
      <c r="CB325" s="1">
        <v>220</v>
      </c>
      <c r="CC325" s="1">
        <v>3</v>
      </c>
      <c r="CD325" s="16">
        <v>4284</v>
      </c>
      <c r="CE325" s="16">
        <v>4034</v>
      </c>
      <c r="CF325" s="16">
        <v>1792</v>
      </c>
      <c r="CG325" s="16">
        <v>6719</v>
      </c>
      <c r="CH325" s="1">
        <v>572</v>
      </c>
      <c r="CI325" s="1">
        <v>27</v>
      </c>
      <c r="CJ325" s="1">
        <v>511</v>
      </c>
      <c r="CK325" s="1">
        <v>42</v>
      </c>
      <c r="CL325" s="1">
        <v>274</v>
      </c>
      <c r="CM325" s="1">
        <v>103</v>
      </c>
      <c r="CN325" s="1">
        <v>788</v>
      </c>
      <c r="CO325" s="1">
        <v>494</v>
      </c>
      <c r="CP325" s="16">
        <v>189429</v>
      </c>
      <c r="CQ325" s="16">
        <v>69198</v>
      </c>
      <c r="CR325" s="16">
        <v>4273</v>
      </c>
      <c r="CS325" s="1">
        <v>548</v>
      </c>
      <c r="CT325" s="16">
        <v>26026</v>
      </c>
      <c r="CU325" s="16">
        <v>39416</v>
      </c>
      <c r="CV325" s="1">
        <v>13</v>
      </c>
      <c r="CW325" s="1">
        <v>141</v>
      </c>
      <c r="CX325" s="16">
        <v>27415</v>
      </c>
      <c r="CY325" s="1">
        <v>287</v>
      </c>
      <c r="CZ325" s="1">
        <v>452</v>
      </c>
      <c r="DA325" s="16">
        <v>41300</v>
      </c>
      <c r="DB325" s="18">
        <v>12.04</v>
      </c>
      <c r="DC325" s="1" t="s">
        <v>134</v>
      </c>
    </row>
    <row r="326" spans="1:107" ht="12.75" x14ac:dyDescent="0.2">
      <c r="A326" s="1" t="s">
        <v>801</v>
      </c>
      <c r="B326" s="1" t="s">
        <v>802</v>
      </c>
      <c r="C326" s="1" t="s">
        <v>801</v>
      </c>
      <c r="D326" s="1" t="s">
        <v>823</v>
      </c>
      <c r="E326" s="1" t="s">
        <v>824</v>
      </c>
      <c r="F326" s="1" t="s">
        <v>823</v>
      </c>
      <c r="G326" s="1">
        <v>6</v>
      </c>
      <c r="H326" s="1">
        <v>43</v>
      </c>
      <c r="I326" s="1">
        <v>0</v>
      </c>
      <c r="J326" s="16">
        <v>128009</v>
      </c>
      <c r="K326" s="17">
        <v>0.17399999999999999</v>
      </c>
      <c r="L326" s="16">
        <v>38261</v>
      </c>
      <c r="M326" s="18">
        <v>4568.26</v>
      </c>
      <c r="N326" s="1">
        <v>28</v>
      </c>
      <c r="O326" s="17">
        <v>0.124</v>
      </c>
      <c r="P326" s="16">
        <v>2185</v>
      </c>
      <c r="Q326" s="16">
        <f t="shared" si="2"/>
        <v>17069112.328039434</v>
      </c>
      <c r="R326" s="19">
        <v>0.622</v>
      </c>
      <c r="S326" s="16" t="s">
        <v>2468</v>
      </c>
      <c r="T326" s="19">
        <v>0.16800000000000001</v>
      </c>
      <c r="U326" s="18" t="e">
        <f t="shared" si="3"/>
        <v>#VALUE!</v>
      </c>
      <c r="V326" s="1" t="str">
        <f>IF(N326&gt;'Clustering (Gov City)'!$C$4,'Clustering (Gov City)'!$B$3,IF(N326&gt;'Clustering (Gov City)'!$H$4,'Clustering (Gov City)'!$G$3,IF(N326&gt;'Clustering (Gov City)'!$M$4,'Clustering (Gov City)'!$L$3,'Clustering (Gov City)'!$Q$3)))</f>
        <v>SUPER LOW</v>
      </c>
      <c r="W326" s="1" t="str">
        <f>IF(Q326&gt;'Clustering (Gov City)'!$C$24,'Clustering (Gov City)'!$B$23,IF(Q326&gt;'Clustering (Gov City)'!$H$24,'Clustering (Gov City)'!$G$23,IF(Q326&gt;'Clustering (Gov City)'!$M$24,'Clustering (Gov City)'!$L$23,'Clustering (Gov City)'!$Q$23)))</f>
        <v>SUPER LOW</v>
      </c>
      <c r="X326" s="20">
        <v>0.15629999999999999</v>
      </c>
      <c r="Y326" s="1" t="s">
        <v>133</v>
      </c>
      <c r="Z326" s="1">
        <v>344</v>
      </c>
      <c r="AA326" s="1">
        <v>496</v>
      </c>
      <c r="AB326" s="16">
        <v>95942</v>
      </c>
      <c r="AC326" s="16">
        <v>91563</v>
      </c>
      <c r="AD326" s="16">
        <v>122483</v>
      </c>
      <c r="AE326" s="16">
        <v>1738</v>
      </c>
      <c r="AF326" s="1">
        <v>969</v>
      </c>
      <c r="AG326" s="1">
        <v>501</v>
      </c>
      <c r="AH326" s="16">
        <v>1910</v>
      </c>
      <c r="AI326" s="1">
        <v>408</v>
      </c>
      <c r="AJ326" s="1">
        <v>0</v>
      </c>
      <c r="AK326" s="16">
        <v>65916</v>
      </c>
      <c r="AL326" s="16">
        <v>62093</v>
      </c>
      <c r="AM326" s="16">
        <v>60929</v>
      </c>
      <c r="AN326" s="16">
        <v>61764</v>
      </c>
      <c r="AO326" s="16">
        <v>1200</v>
      </c>
      <c r="AP326" s="16">
        <v>4116</v>
      </c>
      <c r="AQ326" s="16">
        <v>8958</v>
      </c>
      <c r="AR326" s="16">
        <v>11364</v>
      </c>
      <c r="AS326" s="16">
        <v>12301</v>
      </c>
      <c r="AT326" s="16">
        <v>12975</v>
      </c>
      <c r="AU326" s="16">
        <v>11504</v>
      </c>
      <c r="AV326" s="16">
        <v>10418</v>
      </c>
      <c r="AW326" s="16">
        <v>10806</v>
      </c>
      <c r="AX326" s="16">
        <v>11190</v>
      </c>
      <c r="AY326" s="16">
        <v>9569</v>
      </c>
      <c r="AZ326" s="16">
        <v>7827</v>
      </c>
      <c r="BA326" s="16">
        <v>6360</v>
      </c>
      <c r="BB326" s="16">
        <v>5007</v>
      </c>
      <c r="BC326" s="16">
        <v>4029</v>
      </c>
      <c r="BD326" s="16">
        <v>2570</v>
      </c>
      <c r="BE326" s="16">
        <v>1681</v>
      </c>
      <c r="BF326" s="16">
        <v>1450</v>
      </c>
      <c r="BG326" s="16">
        <v>2133</v>
      </c>
      <c r="BH326" s="16">
        <v>122234</v>
      </c>
      <c r="BI326" s="21">
        <v>2</v>
      </c>
      <c r="BJ326" s="21">
        <v>2</v>
      </c>
      <c r="BK326" s="21">
        <v>2</v>
      </c>
      <c r="BL326" s="21">
        <v>1</v>
      </c>
      <c r="BM326" s="21">
        <v>0</v>
      </c>
      <c r="BN326" s="16">
        <v>4325</v>
      </c>
      <c r="BO326" s="16">
        <v>2133</v>
      </c>
      <c r="BP326" s="16">
        <v>13655</v>
      </c>
      <c r="BQ326" s="16">
        <v>7474</v>
      </c>
      <c r="BR326" s="16">
        <v>7940</v>
      </c>
      <c r="BS326" s="16">
        <v>12494</v>
      </c>
      <c r="BT326" s="16">
        <v>40458</v>
      </c>
      <c r="BU326" s="16">
        <v>22712</v>
      </c>
      <c r="BV326" s="16">
        <v>35582</v>
      </c>
      <c r="BW326" s="16">
        <v>13184</v>
      </c>
      <c r="BX326" s="16">
        <v>11711</v>
      </c>
      <c r="BY326" s="1">
        <v>531</v>
      </c>
      <c r="BZ326" s="1">
        <v>946</v>
      </c>
      <c r="CA326" s="16">
        <v>2817</v>
      </c>
      <c r="CB326" s="1">
        <v>67</v>
      </c>
      <c r="CC326" s="1">
        <v>1</v>
      </c>
      <c r="CD326" s="1">
        <v>805</v>
      </c>
      <c r="CE326" s="1">
        <v>655</v>
      </c>
      <c r="CF326" s="1">
        <v>360</v>
      </c>
      <c r="CG326" s="16">
        <v>1134</v>
      </c>
      <c r="CH326" s="1">
        <v>59</v>
      </c>
      <c r="CI326" s="1">
        <v>3</v>
      </c>
      <c r="CJ326" s="1">
        <v>50</v>
      </c>
      <c r="CK326" s="1">
        <v>13</v>
      </c>
      <c r="CL326" s="1">
        <v>35</v>
      </c>
      <c r="CM326" s="1">
        <v>14</v>
      </c>
      <c r="CN326" s="1">
        <v>84</v>
      </c>
      <c r="CO326" s="1">
        <v>65</v>
      </c>
      <c r="CP326" s="16">
        <v>124732</v>
      </c>
      <c r="CQ326" s="16">
        <v>37488</v>
      </c>
      <c r="CR326" s="16">
        <v>2085</v>
      </c>
      <c r="CS326" s="1">
        <v>609</v>
      </c>
      <c r="CT326" s="16">
        <v>18148</v>
      </c>
      <c r="CU326" s="16">
        <v>16345</v>
      </c>
      <c r="CV326" s="16">
        <v>3394</v>
      </c>
      <c r="CW326" s="1">
        <v>40</v>
      </c>
      <c r="CX326" s="16">
        <v>19663</v>
      </c>
      <c r="CY326" s="1">
        <v>128</v>
      </c>
      <c r="CZ326" s="1">
        <v>252</v>
      </c>
      <c r="DA326" s="16">
        <v>29857</v>
      </c>
      <c r="DB326" s="18">
        <v>9.56</v>
      </c>
      <c r="DC326" s="1" t="s">
        <v>134</v>
      </c>
    </row>
    <row r="327" spans="1:107" ht="12.75" x14ac:dyDescent="0.2">
      <c r="A327" s="1" t="s">
        <v>801</v>
      </c>
      <c r="B327" s="1" t="s">
        <v>802</v>
      </c>
      <c r="C327" s="1" t="s">
        <v>801</v>
      </c>
      <c r="D327" s="1" t="s">
        <v>825</v>
      </c>
      <c r="E327" s="1" t="s">
        <v>826</v>
      </c>
      <c r="F327" s="1" t="s">
        <v>825</v>
      </c>
      <c r="G327" s="1">
        <v>9</v>
      </c>
      <c r="H327" s="1">
        <v>117</v>
      </c>
      <c r="I327" s="1">
        <v>0</v>
      </c>
      <c r="J327" s="16">
        <v>610212</v>
      </c>
      <c r="K327" s="17">
        <v>0.73799999999999999</v>
      </c>
      <c r="L327" s="16">
        <v>178221</v>
      </c>
      <c r="M327" s="18">
        <v>6958.22</v>
      </c>
      <c r="N327" s="1">
        <v>88</v>
      </c>
      <c r="O327" s="17">
        <v>0.38600000000000001</v>
      </c>
      <c r="P327" s="16">
        <v>15418</v>
      </c>
      <c r="Q327" s="16">
        <f t="shared" si="2"/>
        <v>25266628.647093143</v>
      </c>
      <c r="R327" s="19">
        <v>0.626</v>
      </c>
      <c r="S327" s="16" t="s">
        <v>2468</v>
      </c>
      <c r="T327" s="19">
        <v>0.25600000000000001</v>
      </c>
      <c r="U327" s="18" t="e">
        <f t="shared" si="3"/>
        <v>#VALUE!</v>
      </c>
      <c r="V327" s="16" t="str">
        <f>IF(N327&gt;'Clustering (Gov City)'!$C$4,'Clustering (Gov City)'!$B$3,IF(N327&gt;'Clustering (Gov City)'!$H$4,'Clustering (Gov City)'!$G$3,IF(N327&gt;'Clustering (Gov City)'!$M$4,'Clustering (Gov City)'!$L$3,'Clustering (Gov City)'!$Q$3)))</f>
        <v>SUPER LOW</v>
      </c>
      <c r="W327" s="16" t="str">
        <f>IF(Q327&gt;'Clustering (Gov City)'!$C$24,'Clustering (Gov City)'!$B$23,IF(Q327&gt;'Clustering (Gov City)'!$H$24,'Clustering (Gov City)'!$G$23,IF(Q327&gt;'Clustering (Gov City)'!$M$24,'Clustering (Gov City)'!$L$23,'Clustering (Gov City)'!$Q$23)))</f>
        <v>LOW</v>
      </c>
      <c r="X327" s="20">
        <v>0.41549999999999998</v>
      </c>
      <c r="Y327" s="16" t="s">
        <v>133</v>
      </c>
      <c r="Z327" s="16">
        <v>2479</v>
      </c>
      <c r="AA327" s="1">
        <v>693</v>
      </c>
      <c r="AB327" s="16">
        <v>408163</v>
      </c>
      <c r="AC327" s="16">
        <v>432903</v>
      </c>
      <c r="AD327" s="16">
        <v>506173</v>
      </c>
      <c r="AE327" s="16">
        <v>24040</v>
      </c>
      <c r="AF327" s="16">
        <v>34642</v>
      </c>
      <c r="AG327" s="1">
        <v>511</v>
      </c>
      <c r="AH327" s="16">
        <v>43641</v>
      </c>
      <c r="AI327" s="16">
        <v>1183</v>
      </c>
      <c r="AJ327" s="1">
        <v>22</v>
      </c>
      <c r="AK327" s="16">
        <v>312274</v>
      </c>
      <c r="AL327" s="16">
        <v>297938</v>
      </c>
      <c r="AM327" s="16">
        <v>310778</v>
      </c>
      <c r="AN327" s="16">
        <v>275122</v>
      </c>
      <c r="AO327" s="16">
        <v>6824</v>
      </c>
      <c r="AP327" s="16">
        <v>17488</v>
      </c>
      <c r="AQ327" s="16">
        <v>46161</v>
      </c>
      <c r="AR327" s="16">
        <v>58439</v>
      </c>
      <c r="AS327" s="16">
        <v>56185</v>
      </c>
      <c r="AT327" s="16">
        <v>56953</v>
      </c>
      <c r="AU327" s="16">
        <v>57024</v>
      </c>
      <c r="AV327" s="16">
        <v>52071</v>
      </c>
      <c r="AW327" s="16">
        <v>50106</v>
      </c>
      <c r="AX327" s="16">
        <v>48699</v>
      </c>
      <c r="AY327" s="16">
        <v>44096</v>
      </c>
      <c r="AZ327" s="16">
        <v>37797</v>
      </c>
      <c r="BA327" s="16">
        <v>32331</v>
      </c>
      <c r="BB327" s="16">
        <v>24956</v>
      </c>
      <c r="BC327" s="16">
        <v>18331</v>
      </c>
      <c r="BD327" s="16">
        <v>11615</v>
      </c>
      <c r="BE327" s="16">
        <v>7735</v>
      </c>
      <c r="BF327" s="16">
        <v>7713</v>
      </c>
      <c r="BG327" s="16">
        <v>10452</v>
      </c>
      <c r="BH327" s="16">
        <v>580363</v>
      </c>
      <c r="BI327" s="21">
        <v>2</v>
      </c>
      <c r="BJ327" s="21">
        <v>2</v>
      </c>
      <c r="BK327" s="21">
        <v>2</v>
      </c>
      <c r="BL327" s="21">
        <v>1</v>
      </c>
      <c r="BM327" s="21">
        <v>0</v>
      </c>
      <c r="BN327" s="16">
        <v>21342</v>
      </c>
      <c r="BO327" s="16">
        <v>11027</v>
      </c>
      <c r="BP327" s="16">
        <v>69878</v>
      </c>
      <c r="BQ327" s="16">
        <v>33630</v>
      </c>
      <c r="BR327" s="16">
        <v>33704</v>
      </c>
      <c r="BS327" s="16">
        <v>57886</v>
      </c>
      <c r="BT327" s="16">
        <v>185978</v>
      </c>
      <c r="BU327" s="16">
        <v>74696</v>
      </c>
      <c r="BV327" s="16">
        <v>160274</v>
      </c>
      <c r="BW327" s="16">
        <v>79338</v>
      </c>
      <c r="BX327" s="16">
        <v>87466</v>
      </c>
      <c r="BY327" s="16">
        <v>2418</v>
      </c>
      <c r="BZ327" s="16">
        <v>5608</v>
      </c>
      <c r="CA327" s="16">
        <v>13530</v>
      </c>
      <c r="CB327" s="1">
        <v>847</v>
      </c>
      <c r="CC327" s="1">
        <v>57</v>
      </c>
      <c r="CD327" s="16">
        <v>6626</v>
      </c>
      <c r="CE327" s="16">
        <v>6813</v>
      </c>
      <c r="CF327" s="16">
        <v>2450</v>
      </c>
      <c r="CG327" s="16">
        <v>11507</v>
      </c>
      <c r="CH327" s="1">
        <v>232</v>
      </c>
      <c r="CI327" s="1">
        <v>21</v>
      </c>
      <c r="CJ327" s="1">
        <v>244</v>
      </c>
      <c r="CK327" s="1">
        <v>26</v>
      </c>
      <c r="CL327" s="1">
        <v>146</v>
      </c>
      <c r="CM327" s="1">
        <v>80</v>
      </c>
      <c r="CN327" s="1">
        <v>274</v>
      </c>
      <c r="CO327" s="1">
        <v>505</v>
      </c>
      <c r="CP327" s="16">
        <v>581288</v>
      </c>
      <c r="CQ327" s="16">
        <v>194531</v>
      </c>
      <c r="CR327" s="16">
        <v>11507</v>
      </c>
      <c r="CS327" s="16">
        <v>2926</v>
      </c>
      <c r="CT327" s="16">
        <v>116977</v>
      </c>
      <c r="CU327" s="16">
        <v>46976</v>
      </c>
      <c r="CV327" s="16">
        <v>5167</v>
      </c>
      <c r="CW327" s="1">
        <v>249</v>
      </c>
      <c r="CX327" s="16">
        <v>92191</v>
      </c>
      <c r="CY327" s="1">
        <v>737</v>
      </c>
      <c r="CZ327" s="16">
        <v>1284</v>
      </c>
      <c r="DA327" s="16">
        <v>137667</v>
      </c>
      <c r="DB327" s="18">
        <v>4.42</v>
      </c>
      <c r="DC327" s="1" t="s">
        <v>134</v>
      </c>
    </row>
    <row r="328" spans="1:107" ht="12.75" x14ac:dyDescent="0.2">
      <c r="A328" s="1" t="s">
        <v>801</v>
      </c>
      <c r="B328" s="1" t="s">
        <v>802</v>
      </c>
      <c r="C328" s="1" t="s">
        <v>801</v>
      </c>
      <c r="D328" s="1" t="s">
        <v>827</v>
      </c>
      <c r="E328" s="1" t="s">
        <v>828</v>
      </c>
      <c r="F328" s="1" t="s">
        <v>827</v>
      </c>
      <c r="G328" s="1">
        <v>6</v>
      </c>
      <c r="H328" s="1">
        <v>0</v>
      </c>
      <c r="I328" s="1">
        <v>29</v>
      </c>
      <c r="J328" s="16">
        <v>672440</v>
      </c>
      <c r="K328" s="17">
        <v>0.76600000000000001</v>
      </c>
      <c r="L328" s="16">
        <v>196611</v>
      </c>
      <c r="M328" s="1">
        <v>107.8</v>
      </c>
      <c r="N328" s="16">
        <v>6238</v>
      </c>
      <c r="O328" s="17">
        <v>0.95</v>
      </c>
      <c r="P328" s="16">
        <v>21806</v>
      </c>
      <c r="Q328" s="16">
        <f t="shared" si="2"/>
        <v>32428172.030218311</v>
      </c>
      <c r="R328" s="19">
        <v>0.59199999999999997</v>
      </c>
      <c r="S328" s="16" t="s">
        <v>2468</v>
      </c>
      <c r="T328" s="19">
        <v>0.996</v>
      </c>
      <c r="U328" s="18" t="e">
        <f t="shared" si="3"/>
        <v>#VALUE!</v>
      </c>
      <c r="V328" s="16" t="str">
        <f>IF(N328&gt;'Clustering (Gov City)'!$C$4,'Clustering (Gov City)'!$B$3,IF(N328&gt;'Clustering (Gov City)'!$H$4,'Clustering (Gov City)'!$G$3,IF(N328&gt;'Clustering (Gov City)'!$M$4,'Clustering (Gov City)'!$L$3,'Clustering (Gov City)'!$Q$3)))</f>
        <v>HIGH</v>
      </c>
      <c r="W328" s="16" t="str">
        <f>IF(Q328&gt;'Clustering (Gov City)'!$C$24,'Clustering (Gov City)'!$B$23,IF(Q328&gt;'Clustering (Gov City)'!$H$24,'Clustering (Gov City)'!$G$23,IF(Q328&gt;'Clustering (Gov City)'!$M$24,'Clustering (Gov City)'!$L$23,'Clustering (Gov City)'!$Q$23)))</f>
        <v>LOW</v>
      </c>
      <c r="X328" s="20">
        <v>0.89770000000000005</v>
      </c>
      <c r="Y328" s="16" t="s">
        <v>172</v>
      </c>
      <c r="Z328" s="16">
        <v>2758</v>
      </c>
      <c r="AA328" s="16">
        <v>1725</v>
      </c>
      <c r="AB328" s="16">
        <v>471672</v>
      </c>
      <c r="AC328" s="16">
        <v>486566</v>
      </c>
      <c r="AD328" s="16">
        <v>514279</v>
      </c>
      <c r="AE328" s="16">
        <v>32690</v>
      </c>
      <c r="AF328" s="16">
        <v>39991</v>
      </c>
      <c r="AG328" s="1">
        <v>341</v>
      </c>
      <c r="AH328" s="16">
        <v>82328</v>
      </c>
      <c r="AI328" s="16">
        <v>2808</v>
      </c>
      <c r="AJ328" s="1">
        <v>3</v>
      </c>
      <c r="AK328" s="16">
        <v>336395</v>
      </c>
      <c r="AL328" s="16">
        <v>336045</v>
      </c>
      <c r="AM328" s="16">
        <v>355369</v>
      </c>
      <c r="AN328" s="16">
        <v>280837</v>
      </c>
      <c r="AO328" s="16">
        <v>11793</v>
      </c>
      <c r="AP328" s="16">
        <v>24441</v>
      </c>
      <c r="AQ328" s="16">
        <v>48089</v>
      </c>
      <c r="AR328" s="16">
        <v>61604</v>
      </c>
      <c r="AS328" s="16">
        <v>59093</v>
      </c>
      <c r="AT328" s="16">
        <v>58270</v>
      </c>
      <c r="AU328" s="16">
        <v>57098</v>
      </c>
      <c r="AV328" s="16">
        <v>53794</v>
      </c>
      <c r="AW328" s="16">
        <v>53371</v>
      </c>
      <c r="AX328" s="16">
        <v>55838</v>
      </c>
      <c r="AY328" s="16">
        <v>52223</v>
      </c>
      <c r="AZ328" s="16">
        <v>45282</v>
      </c>
      <c r="BA328" s="16">
        <v>37832</v>
      </c>
      <c r="BB328" s="16">
        <v>29699</v>
      </c>
      <c r="BC328" s="16">
        <v>23238</v>
      </c>
      <c r="BD328" s="16">
        <v>15775</v>
      </c>
      <c r="BE328" s="16">
        <v>10213</v>
      </c>
      <c r="BF328" s="16">
        <v>11021</v>
      </c>
      <c r="BG328" s="16">
        <v>10864</v>
      </c>
      <c r="BH328" s="16">
        <v>640998</v>
      </c>
      <c r="BI328" s="21">
        <v>2</v>
      </c>
      <c r="BJ328" s="21">
        <v>2</v>
      </c>
      <c r="BK328" s="21">
        <v>2</v>
      </c>
      <c r="BL328" s="21">
        <v>1</v>
      </c>
      <c r="BM328" s="21">
        <v>0</v>
      </c>
      <c r="BN328" s="16">
        <v>21862</v>
      </c>
      <c r="BO328" s="16">
        <v>11247</v>
      </c>
      <c r="BP328" s="16">
        <v>73681</v>
      </c>
      <c r="BQ328" s="16">
        <v>35577</v>
      </c>
      <c r="BR328" s="16">
        <v>34428</v>
      </c>
      <c r="BS328" s="16">
        <v>58854</v>
      </c>
      <c r="BT328" s="16">
        <v>175192</v>
      </c>
      <c r="BU328" s="16">
        <v>52608</v>
      </c>
      <c r="BV328" s="16">
        <v>104880</v>
      </c>
      <c r="BW328" s="16">
        <v>94616</v>
      </c>
      <c r="BX328" s="16">
        <v>176790</v>
      </c>
      <c r="BY328" s="16">
        <v>4535</v>
      </c>
      <c r="BZ328" s="16">
        <v>16337</v>
      </c>
      <c r="CA328" s="16">
        <v>42749</v>
      </c>
      <c r="CB328" s="16">
        <v>4412</v>
      </c>
      <c r="CC328" s="1">
        <v>321</v>
      </c>
      <c r="CD328" s="16">
        <v>17955</v>
      </c>
      <c r="CE328" s="16">
        <v>20415</v>
      </c>
      <c r="CF328" s="16">
        <v>6632</v>
      </c>
      <c r="CG328" s="16">
        <v>33447</v>
      </c>
      <c r="CH328" s="1">
        <v>514</v>
      </c>
      <c r="CI328" s="1">
        <v>63</v>
      </c>
      <c r="CJ328" s="1">
        <v>448</v>
      </c>
      <c r="CK328" s="1">
        <v>38</v>
      </c>
      <c r="CL328" s="1">
        <v>292</v>
      </c>
      <c r="CM328" s="1">
        <v>135</v>
      </c>
      <c r="CN328" s="1">
        <v>598</v>
      </c>
      <c r="CO328" s="1">
        <v>569</v>
      </c>
      <c r="CP328" s="16">
        <v>591334</v>
      </c>
      <c r="CQ328" s="16">
        <v>219638</v>
      </c>
      <c r="CR328" s="16">
        <v>28524</v>
      </c>
      <c r="CS328" s="16">
        <v>4576</v>
      </c>
      <c r="CT328" s="16">
        <v>175801</v>
      </c>
      <c r="CU328" s="16">
        <v>3918</v>
      </c>
      <c r="CV328" s="1">
        <v>467</v>
      </c>
      <c r="CW328" s="1">
        <v>361</v>
      </c>
      <c r="CX328" s="16">
        <v>99505</v>
      </c>
      <c r="CY328" s="16">
        <v>1537</v>
      </c>
      <c r="CZ328" s="16">
        <v>4434</v>
      </c>
      <c r="DA328" s="16">
        <v>133679</v>
      </c>
      <c r="DB328" s="18">
        <v>4.7</v>
      </c>
      <c r="DC328" s="1" t="s">
        <v>134</v>
      </c>
    </row>
    <row r="329" spans="1:107" ht="12.75" x14ac:dyDescent="0.2">
      <c r="A329" s="1" t="s">
        <v>801</v>
      </c>
      <c r="B329" s="1" t="s">
        <v>802</v>
      </c>
      <c r="C329" s="1" t="s">
        <v>801</v>
      </c>
      <c r="D329" s="1" t="s">
        <v>829</v>
      </c>
      <c r="E329" s="1" t="s">
        <v>830</v>
      </c>
      <c r="F329" s="1" t="s">
        <v>829</v>
      </c>
      <c r="G329" s="1">
        <v>5</v>
      </c>
      <c r="H329" s="1">
        <v>0</v>
      </c>
      <c r="I329" s="1">
        <v>26</v>
      </c>
      <c r="J329" s="16">
        <v>239260</v>
      </c>
      <c r="K329" s="17">
        <v>0.42</v>
      </c>
      <c r="L329" s="16">
        <v>68648</v>
      </c>
      <c r="M329" s="1">
        <v>504</v>
      </c>
      <c r="N329" s="1">
        <v>475</v>
      </c>
      <c r="O329" s="17">
        <v>0.65</v>
      </c>
      <c r="P329" s="16">
        <v>5931</v>
      </c>
      <c r="Q329" s="16">
        <f t="shared" si="2"/>
        <v>24788932.542004514</v>
      </c>
      <c r="R329" s="19">
        <v>0.60799999999999998</v>
      </c>
      <c r="S329" s="16" t="s">
        <v>2468</v>
      </c>
      <c r="T329" s="19">
        <v>0.75800000000000001</v>
      </c>
      <c r="U329" s="18" t="e">
        <f t="shared" si="3"/>
        <v>#VALUE!</v>
      </c>
      <c r="V329" s="1" t="str">
        <f>IF(N329&gt;'Clustering (Gov City)'!$C$4,'Clustering (Gov City)'!$B$3,IF(N329&gt;'Clustering (Gov City)'!$H$4,'Clustering (Gov City)'!$G$3,IF(N329&gt;'Clustering (Gov City)'!$M$4,'Clustering (Gov City)'!$L$3,'Clustering (Gov City)'!$Q$3)))</f>
        <v>LOW</v>
      </c>
      <c r="W329" s="1" t="str">
        <f>IF(Q329&gt;'Clustering (Gov City)'!$C$24,'Clustering (Gov City)'!$B$23,IF(Q329&gt;'Clustering (Gov City)'!$H$24,'Clustering (Gov City)'!$G$23,IF(Q329&gt;'Clustering (Gov City)'!$M$24,'Clustering (Gov City)'!$L$23,'Clustering (Gov City)'!$Q$23)))</f>
        <v>LOW</v>
      </c>
      <c r="X329" s="20">
        <v>0.6411</v>
      </c>
      <c r="Y329" s="1" t="s">
        <v>151</v>
      </c>
      <c r="Z329" s="1">
        <v>819</v>
      </c>
      <c r="AA329" s="1">
        <v>324</v>
      </c>
      <c r="AB329" s="16">
        <v>212284</v>
      </c>
      <c r="AC329" s="16">
        <v>168771</v>
      </c>
      <c r="AD329" s="16">
        <v>128055</v>
      </c>
      <c r="AE329" s="16">
        <v>13115</v>
      </c>
      <c r="AF329" s="16">
        <v>17861</v>
      </c>
      <c r="AG329" s="1">
        <v>67</v>
      </c>
      <c r="AH329" s="16">
        <v>78883</v>
      </c>
      <c r="AI329" s="16">
        <v>1275</v>
      </c>
      <c r="AJ329" s="1">
        <v>4</v>
      </c>
      <c r="AK329" s="16">
        <v>122228</v>
      </c>
      <c r="AL329" s="16">
        <v>117032</v>
      </c>
      <c r="AM329" s="16">
        <v>128573</v>
      </c>
      <c r="AN329" s="16">
        <v>95629</v>
      </c>
      <c r="AO329" s="16">
        <v>5297</v>
      </c>
      <c r="AP329" s="16">
        <v>9761</v>
      </c>
      <c r="AQ329" s="16">
        <v>19186</v>
      </c>
      <c r="AR329" s="16">
        <v>23111</v>
      </c>
      <c r="AS329" s="16">
        <v>22052</v>
      </c>
      <c r="AT329" s="16">
        <v>21181</v>
      </c>
      <c r="AU329" s="16">
        <v>20823</v>
      </c>
      <c r="AV329" s="16">
        <v>20561</v>
      </c>
      <c r="AW329" s="16">
        <v>20228</v>
      </c>
      <c r="AX329" s="16">
        <v>19145</v>
      </c>
      <c r="AY329" s="16">
        <v>17036</v>
      </c>
      <c r="AZ329" s="16">
        <v>14017</v>
      </c>
      <c r="BA329" s="16">
        <v>11435</v>
      </c>
      <c r="BB329" s="16">
        <v>9444</v>
      </c>
      <c r="BC329" s="16">
        <v>7977</v>
      </c>
      <c r="BD329" s="16">
        <v>5469</v>
      </c>
      <c r="BE329" s="16">
        <v>3463</v>
      </c>
      <c r="BF329" s="16">
        <v>4132</v>
      </c>
      <c r="BG329" s="16">
        <v>4323</v>
      </c>
      <c r="BH329" s="16">
        <v>226529</v>
      </c>
      <c r="BI329" s="21">
        <v>2</v>
      </c>
      <c r="BJ329" s="21">
        <v>2</v>
      </c>
      <c r="BK329" s="21">
        <v>2</v>
      </c>
      <c r="BL329" s="21">
        <v>2</v>
      </c>
      <c r="BM329" s="21">
        <v>0</v>
      </c>
      <c r="BN329" s="16">
        <v>8592</v>
      </c>
      <c r="BO329" s="16">
        <v>4307</v>
      </c>
      <c r="BP329" s="16">
        <v>27764</v>
      </c>
      <c r="BQ329" s="16">
        <v>13140</v>
      </c>
      <c r="BR329" s="16">
        <v>12505</v>
      </c>
      <c r="BS329" s="16">
        <v>21427</v>
      </c>
      <c r="BT329" s="16">
        <v>67512</v>
      </c>
      <c r="BU329" s="16">
        <v>37420</v>
      </c>
      <c r="BV329" s="16">
        <v>55543</v>
      </c>
      <c r="BW329" s="16">
        <v>27900</v>
      </c>
      <c r="BX329" s="16">
        <v>38793</v>
      </c>
      <c r="BY329" s="1">
        <v>788</v>
      </c>
      <c r="BZ329" s="16">
        <v>2896</v>
      </c>
      <c r="CA329" s="16">
        <v>7974</v>
      </c>
      <c r="CB329" s="1">
        <v>425</v>
      </c>
      <c r="CC329" s="1">
        <v>9</v>
      </c>
      <c r="CD329" s="16">
        <v>2353</v>
      </c>
      <c r="CE329" s="16">
        <v>2785</v>
      </c>
      <c r="CF329" s="1">
        <v>944</v>
      </c>
      <c r="CG329" s="16">
        <v>3937</v>
      </c>
      <c r="CH329" s="1">
        <v>114</v>
      </c>
      <c r="CI329" s="1">
        <v>1</v>
      </c>
      <c r="CJ329" s="1">
        <v>93</v>
      </c>
      <c r="CK329" s="1">
        <v>9</v>
      </c>
      <c r="CL329" s="1">
        <v>41</v>
      </c>
      <c r="CM329" s="1">
        <v>37</v>
      </c>
      <c r="CN329" s="1">
        <v>129</v>
      </c>
      <c r="CO329" s="1">
        <v>187</v>
      </c>
      <c r="CP329" s="16">
        <v>228630</v>
      </c>
      <c r="CQ329" s="16">
        <v>68851</v>
      </c>
      <c r="CR329" s="16">
        <v>8577</v>
      </c>
      <c r="CS329" s="1">
        <v>573</v>
      </c>
      <c r="CT329" s="16">
        <v>61593</v>
      </c>
      <c r="CU329" s="16">
        <v>8563</v>
      </c>
      <c r="CV329" s="1">
        <v>612</v>
      </c>
      <c r="CW329" s="1">
        <v>81</v>
      </c>
      <c r="CX329" s="16">
        <v>42127</v>
      </c>
      <c r="CY329" s="1">
        <v>293</v>
      </c>
      <c r="CZ329" s="16">
        <v>1911</v>
      </c>
      <c r="DA329" s="16">
        <v>46079</v>
      </c>
      <c r="DB329" s="18">
        <v>4.53</v>
      </c>
      <c r="DC329" s="1" t="s">
        <v>134</v>
      </c>
    </row>
    <row r="330" spans="1:107" ht="12.75" x14ac:dyDescent="0.2">
      <c r="A330" s="1" t="s">
        <v>831</v>
      </c>
      <c r="B330" s="1" t="s">
        <v>832</v>
      </c>
      <c r="C330" s="1" t="s">
        <v>831</v>
      </c>
      <c r="D330" s="1" t="s">
        <v>833</v>
      </c>
      <c r="E330" s="1" t="s">
        <v>834</v>
      </c>
      <c r="F330" s="1" t="s">
        <v>833</v>
      </c>
      <c r="G330" s="1">
        <v>6</v>
      </c>
      <c r="H330" s="1">
        <v>81</v>
      </c>
      <c r="I330" s="1">
        <v>13</v>
      </c>
      <c r="J330" s="16">
        <v>266779</v>
      </c>
      <c r="K330" s="17">
        <v>0.47</v>
      </c>
      <c r="L330" s="16">
        <v>85851</v>
      </c>
      <c r="M330" s="18">
        <v>10759</v>
      </c>
      <c r="N330" s="1">
        <v>25</v>
      </c>
      <c r="O330" s="17">
        <v>0.114</v>
      </c>
      <c r="P330" s="16">
        <v>10700</v>
      </c>
      <c r="Q330" s="16">
        <f t="shared" si="2"/>
        <v>40108104.460995801</v>
      </c>
      <c r="R330" s="19">
        <v>0.68799999999999994</v>
      </c>
      <c r="S330" s="16" t="s">
        <v>2468</v>
      </c>
      <c r="T330" s="19">
        <v>0.876</v>
      </c>
      <c r="U330" s="18" t="e">
        <f t="shared" si="3"/>
        <v>#VALUE!</v>
      </c>
      <c r="V330" s="1" t="str">
        <f>IF(N330&gt;'Clustering (Gov City)'!$C$4,'Clustering (Gov City)'!$B$3,IF(N330&gt;'Clustering (Gov City)'!$H$4,'Clustering (Gov City)'!$G$3,IF(N330&gt;'Clustering (Gov City)'!$M$4,'Clustering (Gov City)'!$L$3,'Clustering (Gov City)'!$Q$3)))</f>
        <v>SUPER LOW</v>
      </c>
      <c r="W330" s="1" t="str">
        <f>IF(Q330&gt;'Clustering (Gov City)'!$C$24,'Clustering (Gov City)'!$B$23,IF(Q330&gt;'Clustering (Gov City)'!$H$24,'Clustering (Gov City)'!$G$23,IF(Q330&gt;'Clustering (Gov City)'!$M$24,'Clustering (Gov City)'!$L$23,'Clustering (Gov City)'!$Q$23)))</f>
        <v>LOW</v>
      </c>
      <c r="X330" s="20">
        <v>0.54590000000000005</v>
      </c>
      <c r="Y330" s="1" t="s">
        <v>151</v>
      </c>
      <c r="Z330" s="1">
        <v>819</v>
      </c>
      <c r="AA330" s="1">
        <v>508</v>
      </c>
      <c r="AB330" s="16">
        <v>243721</v>
      </c>
      <c r="AC330" s="16">
        <v>186323</v>
      </c>
      <c r="AD330" s="16">
        <v>244624</v>
      </c>
      <c r="AE330" s="16">
        <v>12470</v>
      </c>
      <c r="AF330" s="16">
        <v>5704</v>
      </c>
      <c r="AG330" s="16">
        <v>3206</v>
      </c>
      <c r="AH330" s="1">
        <v>736</v>
      </c>
      <c r="AI330" s="1">
        <v>29</v>
      </c>
      <c r="AJ330" s="1">
        <v>10</v>
      </c>
      <c r="AK330" s="16">
        <v>137224</v>
      </c>
      <c r="AL330" s="16">
        <v>129555</v>
      </c>
      <c r="AM330" s="16">
        <v>118567</v>
      </c>
      <c r="AN330" s="16">
        <v>137466</v>
      </c>
      <c r="AO330" s="16">
        <v>3626</v>
      </c>
      <c r="AP330" s="16">
        <v>7120</v>
      </c>
      <c r="AQ330" s="16">
        <v>21312</v>
      </c>
      <c r="AR330" s="16">
        <v>26187</v>
      </c>
      <c r="AS330" s="16">
        <v>25971</v>
      </c>
      <c r="AT330" s="16">
        <v>18062</v>
      </c>
      <c r="AU330" s="16">
        <v>22306</v>
      </c>
      <c r="AV330" s="16">
        <v>21380</v>
      </c>
      <c r="AW330" s="16">
        <v>21183</v>
      </c>
      <c r="AX330" s="16">
        <v>23792</v>
      </c>
      <c r="AY330" s="16">
        <v>22753</v>
      </c>
      <c r="AZ330" s="16">
        <v>19524</v>
      </c>
      <c r="BA330" s="16">
        <v>15220</v>
      </c>
      <c r="BB330" s="16">
        <v>11491</v>
      </c>
      <c r="BC330" s="16">
        <v>7911</v>
      </c>
      <c r="BD330" s="16">
        <v>4600</v>
      </c>
      <c r="BE330" s="16">
        <v>2539</v>
      </c>
      <c r="BF330" s="16">
        <v>2548</v>
      </c>
      <c r="BG330" s="16">
        <v>4799</v>
      </c>
      <c r="BH330" s="16">
        <v>252957</v>
      </c>
      <c r="BI330" s="21">
        <v>2</v>
      </c>
      <c r="BJ330" s="21">
        <v>2</v>
      </c>
      <c r="BK330" s="21">
        <v>2</v>
      </c>
      <c r="BL330" s="21">
        <v>1</v>
      </c>
      <c r="BM330" s="21">
        <v>0</v>
      </c>
      <c r="BN330" s="16">
        <v>9828</v>
      </c>
      <c r="BO330" s="16">
        <v>5024</v>
      </c>
      <c r="BP330" s="16">
        <v>31493</v>
      </c>
      <c r="BQ330" s="16">
        <v>15538</v>
      </c>
      <c r="BR330" s="16">
        <v>10300</v>
      </c>
      <c r="BS330" s="16">
        <v>21956</v>
      </c>
      <c r="BT330" s="16">
        <v>56119</v>
      </c>
      <c r="BU330" s="16">
        <v>32118</v>
      </c>
      <c r="BV330" s="16">
        <v>66678</v>
      </c>
      <c r="BW330" s="16">
        <v>39125</v>
      </c>
      <c r="BX330" s="16">
        <v>58424</v>
      </c>
      <c r="BY330" s="16">
        <v>1170</v>
      </c>
      <c r="BZ330" s="16">
        <v>2674</v>
      </c>
      <c r="CA330" s="16">
        <v>10073</v>
      </c>
      <c r="CB330" s="1">
        <v>385</v>
      </c>
      <c r="CC330" s="1">
        <v>13</v>
      </c>
      <c r="CD330" s="16">
        <v>22997</v>
      </c>
      <c r="CE330" s="16">
        <v>27720</v>
      </c>
      <c r="CF330" s="16">
        <v>8151</v>
      </c>
      <c r="CG330" s="16">
        <v>44529</v>
      </c>
      <c r="CH330" s="16">
        <v>1749</v>
      </c>
      <c r="CI330" s="1">
        <v>25</v>
      </c>
      <c r="CJ330" s="16">
        <v>2113</v>
      </c>
      <c r="CK330" s="1">
        <v>30</v>
      </c>
      <c r="CL330" s="1">
        <v>508</v>
      </c>
      <c r="CM330" s="1">
        <v>151</v>
      </c>
      <c r="CN330" s="16">
        <v>1981</v>
      </c>
      <c r="CO330" s="1">
        <v>523</v>
      </c>
      <c r="CP330" s="16">
        <v>156302</v>
      </c>
      <c r="CQ330" s="16">
        <v>56733</v>
      </c>
      <c r="CR330" s="16">
        <v>6673</v>
      </c>
      <c r="CS330" s="16">
        <v>1506</v>
      </c>
      <c r="CT330" s="16">
        <v>64872</v>
      </c>
      <c r="CU330" s="16">
        <v>23148</v>
      </c>
      <c r="CV330" s="16">
        <v>2518</v>
      </c>
      <c r="CW330" s="1">
        <v>199</v>
      </c>
      <c r="CX330" s="16">
        <v>53813</v>
      </c>
      <c r="CY330" s="1">
        <v>629</v>
      </c>
      <c r="CZ330" s="1">
        <v>840</v>
      </c>
      <c r="DA330" s="16">
        <v>55848</v>
      </c>
      <c r="DB330" s="18">
        <v>3.59</v>
      </c>
      <c r="DC330" s="1" t="s">
        <v>134</v>
      </c>
    </row>
    <row r="331" spans="1:107" ht="12.75" x14ac:dyDescent="0.2">
      <c r="A331" s="1" t="s">
        <v>831</v>
      </c>
      <c r="B331" s="1" t="s">
        <v>832</v>
      </c>
      <c r="C331" s="1" t="s">
        <v>831</v>
      </c>
      <c r="D331" s="1" t="s">
        <v>835</v>
      </c>
      <c r="E331" s="1" t="s">
        <v>836</v>
      </c>
      <c r="F331" s="1" t="s">
        <v>835</v>
      </c>
      <c r="G331" s="1">
        <v>17</v>
      </c>
      <c r="H331" s="1">
        <v>168</v>
      </c>
      <c r="I331" s="1">
        <v>17</v>
      </c>
      <c r="J331" s="16">
        <v>416277</v>
      </c>
      <c r="K331" s="17">
        <v>0.64400000000000002</v>
      </c>
      <c r="L331" s="16">
        <v>124367</v>
      </c>
      <c r="M331" s="18">
        <v>16796</v>
      </c>
      <c r="N331" s="1">
        <v>25</v>
      </c>
      <c r="O331" s="17">
        <v>0.114</v>
      </c>
      <c r="P331" s="16">
        <v>14936</v>
      </c>
      <c r="Q331" s="16">
        <f t="shared" si="2"/>
        <v>35879954.93385414</v>
      </c>
      <c r="R331" s="19">
        <v>0.55200000000000005</v>
      </c>
      <c r="S331" s="16" t="s">
        <v>2468</v>
      </c>
      <c r="T331" s="19">
        <v>0.77800000000000002</v>
      </c>
      <c r="U331" s="18" t="e">
        <f t="shared" si="3"/>
        <v>#VALUE!</v>
      </c>
      <c r="V331" s="1" t="str">
        <f>IF(N331&gt;'Clustering (Gov City)'!$C$4,'Clustering (Gov City)'!$B$3,IF(N331&gt;'Clustering (Gov City)'!$H$4,'Clustering (Gov City)'!$G$3,IF(N331&gt;'Clustering (Gov City)'!$M$4,'Clustering (Gov City)'!$L$3,'Clustering (Gov City)'!$Q$3)))</f>
        <v>SUPER LOW</v>
      </c>
      <c r="W331" s="1" t="str">
        <f>IF(Q331&gt;'Clustering (Gov City)'!$C$24,'Clustering (Gov City)'!$B$23,IF(Q331&gt;'Clustering (Gov City)'!$H$24,'Clustering (Gov City)'!$G$23,IF(Q331&gt;'Clustering (Gov City)'!$M$24,'Clustering (Gov City)'!$L$23,'Clustering (Gov City)'!$Q$23)))</f>
        <v>LOW</v>
      </c>
      <c r="X331" s="20">
        <v>0.54530000000000001</v>
      </c>
      <c r="Y331" s="1" t="s">
        <v>151</v>
      </c>
      <c r="Z331" s="1">
        <v>629</v>
      </c>
      <c r="AA331" s="1">
        <v>314</v>
      </c>
      <c r="AB331" s="16">
        <v>327477</v>
      </c>
      <c r="AC331" s="16">
        <v>297592</v>
      </c>
      <c r="AD331" s="16">
        <v>360020</v>
      </c>
      <c r="AE331" s="16">
        <v>24820</v>
      </c>
      <c r="AF331" s="16">
        <v>8228</v>
      </c>
      <c r="AG331" s="16">
        <v>21909</v>
      </c>
      <c r="AH331" s="16">
        <v>1203</v>
      </c>
      <c r="AI331" s="1">
        <v>92</v>
      </c>
      <c r="AJ331" s="1">
        <v>5</v>
      </c>
      <c r="AK331" s="16">
        <v>215188</v>
      </c>
      <c r="AL331" s="16">
        <v>201089</v>
      </c>
      <c r="AM331" s="16">
        <v>201262</v>
      </c>
      <c r="AN331" s="16">
        <v>200385</v>
      </c>
      <c r="AO331" s="16">
        <v>4915</v>
      </c>
      <c r="AP331" s="16">
        <v>9715</v>
      </c>
      <c r="AQ331" s="16">
        <v>26330</v>
      </c>
      <c r="AR331" s="16">
        <v>39154</v>
      </c>
      <c r="AS331" s="16">
        <v>41113</v>
      </c>
      <c r="AT331" s="16">
        <v>39889</v>
      </c>
      <c r="AU331" s="16">
        <v>36691</v>
      </c>
      <c r="AV331" s="16">
        <v>34592</v>
      </c>
      <c r="AW331" s="16">
        <v>35643</v>
      </c>
      <c r="AX331" s="16">
        <v>35951</v>
      </c>
      <c r="AY331" s="16">
        <v>33901</v>
      </c>
      <c r="AZ331" s="16">
        <v>28443</v>
      </c>
      <c r="BA331" s="16">
        <v>22340</v>
      </c>
      <c r="BB331" s="16">
        <v>16423</v>
      </c>
      <c r="BC331" s="16">
        <v>11545</v>
      </c>
      <c r="BD331" s="16">
        <v>6830</v>
      </c>
      <c r="BE331" s="16">
        <v>3842</v>
      </c>
      <c r="BF331" s="16">
        <v>3590</v>
      </c>
      <c r="BG331" s="16">
        <v>6255</v>
      </c>
      <c r="BH331" s="16">
        <v>400140</v>
      </c>
      <c r="BI331" s="21">
        <v>2</v>
      </c>
      <c r="BJ331" s="21">
        <v>2</v>
      </c>
      <c r="BK331" s="21">
        <v>2</v>
      </c>
      <c r="BL331" s="21">
        <v>1</v>
      </c>
      <c r="BM331" s="21">
        <v>0</v>
      </c>
      <c r="BN331" s="16">
        <v>13112</v>
      </c>
      <c r="BO331" s="16">
        <v>7036</v>
      </c>
      <c r="BP331" s="16">
        <v>47431</v>
      </c>
      <c r="BQ331" s="16">
        <v>24907</v>
      </c>
      <c r="BR331" s="16">
        <v>24606</v>
      </c>
      <c r="BS331" s="16">
        <v>39580</v>
      </c>
      <c r="BT331" s="16">
        <v>108985</v>
      </c>
      <c r="BU331" s="16">
        <v>66707</v>
      </c>
      <c r="BV331" s="16">
        <v>103688</v>
      </c>
      <c r="BW331" s="16">
        <v>55327</v>
      </c>
      <c r="BX331" s="16">
        <v>64088</v>
      </c>
      <c r="BY331" s="16">
        <v>1940</v>
      </c>
      <c r="BZ331" s="16">
        <v>3379</v>
      </c>
      <c r="CA331" s="16">
        <v>11629</v>
      </c>
      <c r="CB331" s="1">
        <v>522</v>
      </c>
      <c r="CC331" s="1">
        <v>12</v>
      </c>
      <c r="CD331" s="16">
        <v>14851</v>
      </c>
      <c r="CE331" s="16">
        <v>18029</v>
      </c>
      <c r="CF331" s="16">
        <v>5377</v>
      </c>
      <c r="CG331" s="16">
        <v>25511</v>
      </c>
      <c r="CH331" s="1">
        <v>947</v>
      </c>
      <c r="CI331" s="1">
        <v>27</v>
      </c>
      <c r="CJ331" s="1">
        <v>771</v>
      </c>
      <c r="CK331" s="1">
        <v>44</v>
      </c>
      <c r="CL331" s="1">
        <v>303</v>
      </c>
      <c r="CM331" s="1">
        <v>71</v>
      </c>
      <c r="CN331" s="1">
        <v>880</v>
      </c>
      <c r="CO331" s="1">
        <v>731</v>
      </c>
      <c r="CP331" s="16">
        <v>348735</v>
      </c>
      <c r="CQ331" s="16">
        <v>113264</v>
      </c>
      <c r="CR331" s="16">
        <v>9334</v>
      </c>
      <c r="CS331" s="16">
        <v>1791</v>
      </c>
      <c r="CT331" s="16">
        <v>79952</v>
      </c>
      <c r="CU331" s="16">
        <v>48114</v>
      </c>
      <c r="CV331" s="16">
        <v>1342</v>
      </c>
      <c r="CW331" s="1">
        <v>208</v>
      </c>
      <c r="CX331" s="16">
        <v>74943</v>
      </c>
      <c r="CY331" s="1">
        <v>771</v>
      </c>
      <c r="CZ331" s="16">
        <v>1094</v>
      </c>
      <c r="DA331" s="16">
        <v>85464</v>
      </c>
      <c r="DB331" s="18">
        <v>5.62</v>
      </c>
      <c r="DC331" s="1" t="s">
        <v>134</v>
      </c>
    </row>
    <row r="332" spans="1:107" ht="12.75" x14ac:dyDescent="0.2">
      <c r="A332" s="1" t="s">
        <v>831</v>
      </c>
      <c r="B332" s="1" t="s">
        <v>832</v>
      </c>
      <c r="C332" s="1" t="s">
        <v>831</v>
      </c>
      <c r="D332" s="1" t="s">
        <v>837</v>
      </c>
      <c r="E332" s="1" t="s">
        <v>838</v>
      </c>
      <c r="F332" s="1" t="s">
        <v>837</v>
      </c>
      <c r="G332" s="1">
        <v>17</v>
      </c>
      <c r="H332" s="1">
        <v>214</v>
      </c>
      <c r="I332" s="1">
        <v>17</v>
      </c>
      <c r="J332" s="16">
        <v>411004</v>
      </c>
      <c r="K332" s="17">
        <v>0.63800000000000001</v>
      </c>
      <c r="L332" s="16">
        <v>132132</v>
      </c>
      <c r="M332" s="18">
        <v>14999</v>
      </c>
      <c r="N332" s="1">
        <v>27</v>
      </c>
      <c r="O332" s="17">
        <v>0.12</v>
      </c>
      <c r="P332" s="16">
        <v>8842</v>
      </c>
      <c r="Q332" s="16">
        <f t="shared" si="2"/>
        <v>21513172.621191032</v>
      </c>
      <c r="R332" s="19">
        <v>0.64800000000000002</v>
      </c>
      <c r="S332" s="16" t="s">
        <v>2468</v>
      </c>
      <c r="T332" s="19">
        <v>0.65800000000000003</v>
      </c>
      <c r="U332" s="18" t="e">
        <f t="shared" si="3"/>
        <v>#VALUE!</v>
      </c>
      <c r="V332" s="16" t="str">
        <f>IF(N332&gt;'Clustering (Gov City)'!$C$4,'Clustering (Gov City)'!$B$3,IF(N332&gt;'Clustering (Gov City)'!$H$4,'Clustering (Gov City)'!$G$3,IF(N332&gt;'Clustering (Gov City)'!$M$4,'Clustering (Gov City)'!$L$3,'Clustering (Gov City)'!$Q$3)))</f>
        <v>SUPER LOW</v>
      </c>
      <c r="W332" s="16" t="str">
        <f>IF(Q332&gt;'Clustering (Gov City)'!$C$24,'Clustering (Gov City)'!$B$23,IF(Q332&gt;'Clustering (Gov City)'!$H$24,'Clustering (Gov City)'!$G$23,IF(Q332&gt;'Clustering (Gov City)'!$M$24,'Clustering (Gov City)'!$L$23,'Clustering (Gov City)'!$Q$23)))</f>
        <v>SUPER LOW</v>
      </c>
      <c r="X332" s="20">
        <v>0.49159999999999998</v>
      </c>
      <c r="Y332" s="16" t="s">
        <v>133</v>
      </c>
      <c r="Z332" s="16">
        <v>1957</v>
      </c>
      <c r="AA332" s="1">
        <v>741</v>
      </c>
      <c r="AB332" s="16">
        <v>308160</v>
      </c>
      <c r="AC332" s="16">
        <v>299043</v>
      </c>
      <c r="AD332" s="16">
        <v>337163</v>
      </c>
      <c r="AE332" s="16">
        <v>47613</v>
      </c>
      <c r="AF332" s="16">
        <v>2208</v>
      </c>
      <c r="AG332" s="16">
        <v>23261</v>
      </c>
      <c r="AH332" s="1">
        <v>49</v>
      </c>
      <c r="AI332" s="1">
        <v>4</v>
      </c>
      <c r="AJ332" s="1">
        <v>706</v>
      </c>
      <c r="AK332" s="16">
        <v>212229</v>
      </c>
      <c r="AL332" s="16">
        <v>198775</v>
      </c>
      <c r="AM332" s="16">
        <v>191947</v>
      </c>
      <c r="AN332" s="16">
        <v>198627</v>
      </c>
      <c r="AO332" s="16">
        <v>5031</v>
      </c>
      <c r="AP332" s="16">
        <v>15399</v>
      </c>
      <c r="AQ332" s="16">
        <v>24872</v>
      </c>
      <c r="AR332" s="16">
        <v>36083</v>
      </c>
      <c r="AS332" s="16">
        <v>39201</v>
      </c>
      <c r="AT332" s="16">
        <v>39884</v>
      </c>
      <c r="AU332" s="16">
        <v>36420</v>
      </c>
      <c r="AV332" s="16">
        <v>34495</v>
      </c>
      <c r="AW332" s="16">
        <v>34378</v>
      </c>
      <c r="AX332" s="16">
        <v>33873</v>
      </c>
      <c r="AY332" s="16">
        <v>31445</v>
      </c>
      <c r="AZ332" s="16">
        <v>27817</v>
      </c>
      <c r="BA332" s="16">
        <v>23207</v>
      </c>
      <c r="BB332" s="16">
        <v>17381</v>
      </c>
      <c r="BC332" s="16">
        <v>13155</v>
      </c>
      <c r="BD332" s="16">
        <v>7860</v>
      </c>
      <c r="BE332" s="16">
        <v>4959</v>
      </c>
      <c r="BF332" s="16">
        <v>5974</v>
      </c>
      <c r="BG332" s="16">
        <v>5843</v>
      </c>
      <c r="BH332" s="16">
        <v>395600</v>
      </c>
      <c r="BI332" s="21">
        <v>2</v>
      </c>
      <c r="BJ332" s="21">
        <v>1</v>
      </c>
      <c r="BK332" s="21">
        <v>1</v>
      </c>
      <c r="BL332" s="21">
        <v>1</v>
      </c>
      <c r="BM332" s="21">
        <v>0</v>
      </c>
      <c r="BN332" s="16">
        <v>12115</v>
      </c>
      <c r="BO332" s="16">
        <v>6443</v>
      </c>
      <c r="BP332" s="16">
        <v>44295</v>
      </c>
      <c r="BQ332" s="16">
        <v>23731</v>
      </c>
      <c r="BR332" s="16">
        <v>24035</v>
      </c>
      <c r="BS332" s="16">
        <v>39715</v>
      </c>
      <c r="BT332" s="16">
        <v>94843</v>
      </c>
      <c r="BU332" s="16">
        <v>66664</v>
      </c>
      <c r="BV332" s="16">
        <v>119150</v>
      </c>
      <c r="BW332" s="16">
        <v>58667</v>
      </c>
      <c r="BX332" s="16">
        <v>54231</v>
      </c>
      <c r="BY332" s="16">
        <v>2240</v>
      </c>
      <c r="BZ332" s="16">
        <v>2581</v>
      </c>
      <c r="CA332" s="16">
        <v>12110</v>
      </c>
      <c r="CB332" s="1">
        <v>498</v>
      </c>
      <c r="CC332" s="1">
        <v>20</v>
      </c>
      <c r="CD332" s="16">
        <v>7867</v>
      </c>
      <c r="CE332" s="16">
        <v>10133</v>
      </c>
      <c r="CF332" s="16">
        <v>2984</v>
      </c>
      <c r="CG332" s="16">
        <v>12790</v>
      </c>
      <c r="CH332" s="1">
        <v>165</v>
      </c>
      <c r="CI332" s="1">
        <v>11</v>
      </c>
      <c r="CJ332" s="1">
        <v>180</v>
      </c>
      <c r="CK332" s="1">
        <v>22</v>
      </c>
      <c r="CL332" s="1">
        <v>93</v>
      </c>
      <c r="CM332" s="1">
        <v>91</v>
      </c>
      <c r="CN332" s="1">
        <v>291</v>
      </c>
      <c r="CO332" s="1">
        <v>483</v>
      </c>
      <c r="CP332" s="16">
        <v>375894</v>
      </c>
      <c r="CQ332" s="16">
        <v>105221</v>
      </c>
      <c r="CR332" s="16">
        <v>9488</v>
      </c>
      <c r="CS332" s="16">
        <v>1578</v>
      </c>
      <c r="CT332" s="16">
        <v>69692</v>
      </c>
      <c r="CU332" s="16">
        <v>94245</v>
      </c>
      <c r="CV332" s="16">
        <v>1032</v>
      </c>
      <c r="CW332" s="1">
        <v>172</v>
      </c>
      <c r="CX332" s="16">
        <v>67709</v>
      </c>
      <c r="CY332" s="1">
        <v>464</v>
      </c>
      <c r="CZ332" s="16">
        <v>1660</v>
      </c>
      <c r="DA332" s="16">
        <v>59743</v>
      </c>
      <c r="DB332" s="18">
        <v>5.04</v>
      </c>
      <c r="DC332" s="1" t="s">
        <v>134</v>
      </c>
    </row>
    <row r="333" spans="1:107" ht="12.75" x14ac:dyDescent="0.2">
      <c r="A333" s="1" t="s">
        <v>831</v>
      </c>
      <c r="B333" s="1" t="s">
        <v>832</v>
      </c>
      <c r="C333" s="1" t="s">
        <v>831</v>
      </c>
      <c r="D333" s="1" t="s">
        <v>839</v>
      </c>
      <c r="E333" s="1" t="s">
        <v>840</v>
      </c>
      <c r="F333" s="1" t="s">
        <v>839</v>
      </c>
      <c r="G333" s="1">
        <v>6</v>
      </c>
      <c r="H333" s="1">
        <v>86</v>
      </c>
      <c r="I333" s="1">
        <v>7</v>
      </c>
      <c r="J333" s="16">
        <v>132129</v>
      </c>
      <c r="K333" s="17">
        <v>0.188</v>
      </c>
      <c r="L333" s="16">
        <v>42727</v>
      </c>
      <c r="M333" s="18">
        <v>8830</v>
      </c>
      <c r="N333" s="1">
        <v>15</v>
      </c>
      <c r="O333" s="17">
        <v>7.8E-2</v>
      </c>
      <c r="P333" s="16">
        <v>3754</v>
      </c>
      <c r="Q333" s="16">
        <f t="shared" si="2"/>
        <v>28411628.030182626</v>
      </c>
      <c r="R333" s="19">
        <v>0.55800000000000005</v>
      </c>
      <c r="S333" s="16" t="s">
        <v>2468</v>
      </c>
      <c r="T333" s="19">
        <v>0.70799999999999996</v>
      </c>
      <c r="U333" s="18" t="e">
        <f t="shared" si="3"/>
        <v>#VALUE!</v>
      </c>
      <c r="V333" s="1" t="str">
        <f>IF(N333&gt;'Clustering (Gov City)'!$C$4,'Clustering (Gov City)'!$B$3,IF(N333&gt;'Clustering (Gov City)'!$H$4,'Clustering (Gov City)'!$G$3,IF(N333&gt;'Clustering (Gov City)'!$M$4,'Clustering (Gov City)'!$L$3,'Clustering (Gov City)'!$Q$3)))</f>
        <v>SUPER LOW</v>
      </c>
      <c r="W333" s="1" t="str">
        <f>IF(Q333&gt;'Clustering (Gov City)'!$C$24,'Clustering (Gov City)'!$B$23,IF(Q333&gt;'Clustering (Gov City)'!$H$24,'Clustering (Gov City)'!$G$23,IF(Q333&gt;'Clustering (Gov City)'!$M$24,'Clustering (Gov City)'!$L$23,'Clustering (Gov City)'!$Q$23)))</f>
        <v>LOW</v>
      </c>
      <c r="X333" s="20">
        <v>0.38900000000000001</v>
      </c>
      <c r="Y333" s="1" t="s">
        <v>133</v>
      </c>
      <c r="Z333" s="1">
        <v>395</v>
      </c>
      <c r="AA333" s="1">
        <v>386</v>
      </c>
      <c r="AB333" s="16">
        <v>102619</v>
      </c>
      <c r="AC333" s="16">
        <v>96194</v>
      </c>
      <c r="AD333" s="16">
        <v>93613</v>
      </c>
      <c r="AE333" s="16">
        <v>24889</v>
      </c>
      <c r="AF333" s="16">
        <v>9108</v>
      </c>
      <c r="AG333" s="16">
        <v>4509</v>
      </c>
      <c r="AH333" s="1">
        <v>3</v>
      </c>
      <c r="AI333" s="1">
        <v>5</v>
      </c>
      <c r="AJ333" s="1">
        <v>2</v>
      </c>
      <c r="AK333" s="16">
        <v>67659</v>
      </c>
      <c r="AL333" s="16">
        <v>64470</v>
      </c>
      <c r="AM333" s="16">
        <v>60716</v>
      </c>
      <c r="AN333" s="16">
        <v>65541</v>
      </c>
      <c r="AO333" s="16">
        <v>1446</v>
      </c>
      <c r="AP333" s="16">
        <v>4426</v>
      </c>
      <c r="AQ333" s="16">
        <v>8862</v>
      </c>
      <c r="AR333" s="16">
        <v>11273</v>
      </c>
      <c r="AS333" s="16">
        <v>12141</v>
      </c>
      <c r="AT333" s="16">
        <v>12567</v>
      </c>
      <c r="AU333" s="16">
        <v>11388</v>
      </c>
      <c r="AV333" s="16">
        <v>9978</v>
      </c>
      <c r="AW333" s="16">
        <v>10319</v>
      </c>
      <c r="AX333" s="16">
        <v>11042</v>
      </c>
      <c r="AY333" s="16">
        <v>10888</v>
      </c>
      <c r="AZ333" s="16">
        <v>9621</v>
      </c>
      <c r="BA333" s="16">
        <v>7864</v>
      </c>
      <c r="BB333" s="16">
        <v>5991</v>
      </c>
      <c r="BC333" s="16">
        <v>4583</v>
      </c>
      <c r="BD333" s="16">
        <v>2567</v>
      </c>
      <c r="BE333" s="16">
        <v>1480</v>
      </c>
      <c r="BF333" s="16">
        <v>1565</v>
      </c>
      <c r="BG333" s="16">
        <v>1969</v>
      </c>
      <c r="BH333" s="16">
        <v>126309</v>
      </c>
      <c r="BI333" s="21">
        <v>2</v>
      </c>
      <c r="BJ333" s="21">
        <v>2</v>
      </c>
      <c r="BK333" s="21">
        <v>2</v>
      </c>
      <c r="BL333" s="21">
        <v>1</v>
      </c>
      <c r="BM333" s="21">
        <v>0</v>
      </c>
      <c r="BN333" s="16">
        <v>3995</v>
      </c>
      <c r="BO333" s="16">
        <v>2140</v>
      </c>
      <c r="BP333" s="16">
        <v>13709</v>
      </c>
      <c r="BQ333" s="16">
        <v>7377</v>
      </c>
      <c r="BR333" s="16">
        <v>7380</v>
      </c>
      <c r="BS333" s="16">
        <v>12617</v>
      </c>
      <c r="BT333" s="16">
        <v>33034</v>
      </c>
      <c r="BU333" s="16">
        <v>17016</v>
      </c>
      <c r="BV333" s="16">
        <v>29288</v>
      </c>
      <c r="BW333" s="16">
        <v>20792</v>
      </c>
      <c r="BX333" s="16">
        <v>23617</v>
      </c>
      <c r="BY333" s="16">
        <v>1132</v>
      </c>
      <c r="BZ333" s="16">
        <v>1488</v>
      </c>
      <c r="CA333" s="16">
        <v>5536</v>
      </c>
      <c r="CB333" s="1">
        <v>226</v>
      </c>
      <c r="CC333" s="1">
        <v>0</v>
      </c>
      <c r="CD333" s="16">
        <v>5536</v>
      </c>
      <c r="CE333" s="16">
        <v>8686</v>
      </c>
      <c r="CF333" s="16">
        <v>2425</v>
      </c>
      <c r="CG333" s="16">
        <v>8821</v>
      </c>
      <c r="CH333" s="1">
        <v>55</v>
      </c>
      <c r="CI333" s="1">
        <v>11</v>
      </c>
      <c r="CJ333" s="1">
        <v>61</v>
      </c>
      <c r="CK333" s="1">
        <v>19</v>
      </c>
      <c r="CL333" s="1">
        <v>55</v>
      </c>
      <c r="CM333" s="1">
        <v>30</v>
      </c>
      <c r="CN333" s="1">
        <v>60</v>
      </c>
      <c r="CO333" s="1">
        <v>145</v>
      </c>
      <c r="CP333" s="16">
        <v>106225</v>
      </c>
      <c r="CQ333" s="16">
        <v>40928</v>
      </c>
      <c r="CR333" s="16">
        <v>5346</v>
      </c>
      <c r="CS333" s="1">
        <v>393</v>
      </c>
      <c r="CT333" s="16">
        <v>17796</v>
      </c>
      <c r="CU333" s="16">
        <v>19492</v>
      </c>
      <c r="CV333" s="16">
        <v>3467</v>
      </c>
      <c r="CW333" s="1">
        <v>65</v>
      </c>
      <c r="CX333" s="16">
        <v>17572</v>
      </c>
      <c r="CY333" s="1">
        <v>173</v>
      </c>
      <c r="CZ333" s="16">
        <v>1019</v>
      </c>
      <c r="DA333" s="16">
        <v>25878</v>
      </c>
      <c r="DB333" s="18">
        <v>4.45</v>
      </c>
      <c r="DC333" s="1" t="s">
        <v>134</v>
      </c>
    </row>
    <row r="334" spans="1:107" ht="12.75" x14ac:dyDescent="0.2">
      <c r="A334" s="1" t="s">
        <v>831</v>
      </c>
      <c r="B334" s="1" t="s">
        <v>832</v>
      </c>
      <c r="C334" s="1" t="s">
        <v>831</v>
      </c>
      <c r="D334" s="1" t="s">
        <v>841</v>
      </c>
      <c r="E334" s="1" t="s">
        <v>842</v>
      </c>
      <c r="F334" s="1" t="s">
        <v>841</v>
      </c>
      <c r="G334" s="1">
        <v>9</v>
      </c>
      <c r="H334" s="1">
        <v>93</v>
      </c>
      <c r="I334" s="1">
        <v>10</v>
      </c>
      <c r="J334" s="16">
        <v>157096</v>
      </c>
      <c r="K334" s="17">
        <v>0.252</v>
      </c>
      <c r="L334" s="16">
        <v>48761</v>
      </c>
      <c r="M334" s="18">
        <v>8300</v>
      </c>
      <c r="N334" s="1">
        <v>19</v>
      </c>
      <c r="O334" s="17">
        <v>9.6000000000000002E-2</v>
      </c>
      <c r="P334" s="16">
        <v>6009</v>
      </c>
      <c r="Q334" s="16">
        <f t="shared" si="2"/>
        <v>38250496.511687115</v>
      </c>
      <c r="R334" s="19">
        <v>0.67</v>
      </c>
      <c r="S334" s="16" t="s">
        <v>2468</v>
      </c>
      <c r="T334" s="19">
        <v>0.45600000000000002</v>
      </c>
      <c r="U334" s="18" t="e">
        <f t="shared" si="3"/>
        <v>#VALUE!</v>
      </c>
      <c r="V334" s="1" t="str">
        <f>IF(N334&gt;'Clustering (Gov City)'!$C$4,'Clustering (Gov City)'!$B$3,IF(N334&gt;'Clustering (Gov City)'!$H$4,'Clustering (Gov City)'!$G$3,IF(N334&gt;'Clustering (Gov City)'!$M$4,'Clustering (Gov City)'!$L$3,'Clustering (Gov City)'!$Q$3)))</f>
        <v>SUPER LOW</v>
      </c>
      <c r="W334" s="1" t="str">
        <f>IF(Q334&gt;'Clustering (Gov City)'!$C$24,'Clustering (Gov City)'!$B$23,IF(Q334&gt;'Clustering (Gov City)'!$H$24,'Clustering (Gov City)'!$G$23,IF(Q334&gt;'Clustering (Gov City)'!$M$24,'Clustering (Gov City)'!$L$23,'Clustering (Gov City)'!$Q$23)))</f>
        <v>LOW</v>
      </c>
      <c r="X334" s="20">
        <v>0.29699999999999999</v>
      </c>
      <c r="Y334" s="1" t="s">
        <v>133</v>
      </c>
      <c r="Z334" s="1">
        <v>845</v>
      </c>
      <c r="AA334" s="1">
        <v>172</v>
      </c>
      <c r="AB334" s="16">
        <v>125149</v>
      </c>
      <c r="AC334" s="16">
        <v>114187</v>
      </c>
      <c r="AD334" s="16">
        <v>114764</v>
      </c>
      <c r="AE334" s="16">
        <v>16416</v>
      </c>
      <c r="AF334" s="16">
        <v>8986</v>
      </c>
      <c r="AG334" s="16">
        <v>16841</v>
      </c>
      <c r="AH334" s="1">
        <v>45</v>
      </c>
      <c r="AI334" s="1">
        <v>6</v>
      </c>
      <c r="AJ334" s="1">
        <v>38</v>
      </c>
      <c r="AK334" s="16">
        <v>81440</v>
      </c>
      <c r="AL334" s="16">
        <v>75656</v>
      </c>
      <c r="AM334" s="16">
        <v>75427</v>
      </c>
      <c r="AN334" s="16">
        <v>74581</v>
      </c>
      <c r="AO334" s="16">
        <v>2224</v>
      </c>
      <c r="AP334" s="16">
        <v>4864</v>
      </c>
      <c r="AQ334" s="16">
        <v>10639</v>
      </c>
      <c r="AR334" s="16">
        <v>13526</v>
      </c>
      <c r="AS334" s="16">
        <v>14399</v>
      </c>
      <c r="AT334" s="16">
        <v>15478</v>
      </c>
      <c r="AU334" s="16">
        <v>14595</v>
      </c>
      <c r="AV334" s="16">
        <v>13246</v>
      </c>
      <c r="AW334" s="16">
        <v>12880</v>
      </c>
      <c r="AX334" s="16">
        <v>13274</v>
      </c>
      <c r="AY334" s="16">
        <v>12232</v>
      </c>
      <c r="AZ334" s="16">
        <v>10675</v>
      </c>
      <c r="BA334" s="16">
        <v>8688</v>
      </c>
      <c r="BB334" s="16">
        <v>6689</v>
      </c>
      <c r="BC334" s="16">
        <v>4628</v>
      </c>
      <c r="BD334" s="16">
        <v>2692</v>
      </c>
      <c r="BE334" s="16">
        <v>1581</v>
      </c>
      <c r="BF334" s="16">
        <v>1874</v>
      </c>
      <c r="BG334" s="16">
        <v>2386</v>
      </c>
      <c r="BH334" s="16">
        <v>150161</v>
      </c>
      <c r="BI334" s="21">
        <v>2</v>
      </c>
      <c r="BJ334" s="21">
        <v>2</v>
      </c>
      <c r="BK334" s="21">
        <v>2</v>
      </c>
      <c r="BL334" s="21">
        <v>1</v>
      </c>
      <c r="BM334" s="21">
        <v>0</v>
      </c>
      <c r="BN334" s="16">
        <v>4898</v>
      </c>
      <c r="BO334" s="16">
        <v>2544</v>
      </c>
      <c r="BP334" s="16">
        <v>16507</v>
      </c>
      <c r="BQ334" s="16">
        <v>8582</v>
      </c>
      <c r="BR334" s="16">
        <v>8979</v>
      </c>
      <c r="BS334" s="16">
        <v>15843</v>
      </c>
      <c r="BT334" s="16">
        <v>37121</v>
      </c>
      <c r="BU334" s="16">
        <v>25641</v>
      </c>
      <c r="BV334" s="16">
        <v>35089</v>
      </c>
      <c r="BW334" s="16">
        <v>24288</v>
      </c>
      <c r="BX334" s="16">
        <v>25767</v>
      </c>
      <c r="BY334" s="1">
        <v>951</v>
      </c>
      <c r="BZ334" s="16">
        <v>2087</v>
      </c>
      <c r="CA334" s="16">
        <v>5858</v>
      </c>
      <c r="CB334" s="1">
        <v>290</v>
      </c>
      <c r="CC334" s="1">
        <v>4</v>
      </c>
      <c r="CD334" s="16">
        <v>6875</v>
      </c>
      <c r="CE334" s="16">
        <v>8568</v>
      </c>
      <c r="CF334" s="16">
        <v>2441</v>
      </c>
      <c r="CG334" s="16">
        <v>10630</v>
      </c>
      <c r="CH334" s="1">
        <v>61</v>
      </c>
      <c r="CI334" s="1">
        <v>24</v>
      </c>
      <c r="CJ334" s="1">
        <v>68</v>
      </c>
      <c r="CK334" s="1">
        <v>17</v>
      </c>
      <c r="CL334" s="1">
        <v>86</v>
      </c>
      <c r="CM334" s="1">
        <v>58</v>
      </c>
      <c r="CN334" s="1">
        <v>86</v>
      </c>
      <c r="CO334" s="1">
        <v>154</v>
      </c>
      <c r="CP334" s="16">
        <v>128028</v>
      </c>
      <c r="CQ334" s="16">
        <v>43639</v>
      </c>
      <c r="CR334" s="16">
        <v>5863</v>
      </c>
      <c r="CS334" s="1">
        <v>600</v>
      </c>
      <c r="CT334" s="16">
        <v>26891</v>
      </c>
      <c r="CU334" s="16">
        <v>26712</v>
      </c>
      <c r="CV334" s="1">
        <v>151</v>
      </c>
      <c r="CW334" s="1">
        <v>107</v>
      </c>
      <c r="CX334" s="16">
        <v>25410</v>
      </c>
      <c r="CY334" s="1">
        <v>263</v>
      </c>
      <c r="CZ334" s="1">
        <v>809</v>
      </c>
      <c r="DA334" s="16">
        <v>26651</v>
      </c>
      <c r="DB334" s="18">
        <v>5.17</v>
      </c>
      <c r="DC334" s="1" t="s">
        <v>134</v>
      </c>
    </row>
    <row r="335" spans="1:107" ht="12.75" x14ac:dyDescent="0.2">
      <c r="A335" s="1" t="s">
        <v>831</v>
      </c>
      <c r="B335" s="1" t="s">
        <v>832</v>
      </c>
      <c r="C335" s="1" t="s">
        <v>831</v>
      </c>
      <c r="D335" s="1" t="s">
        <v>843</v>
      </c>
      <c r="E335" s="1" t="s">
        <v>844</v>
      </c>
      <c r="F335" s="1" t="s">
        <v>843</v>
      </c>
      <c r="G335" s="1">
        <v>5</v>
      </c>
      <c r="H335" s="1">
        <v>29</v>
      </c>
      <c r="I335" s="1">
        <v>3</v>
      </c>
      <c r="J335" s="16">
        <v>62143</v>
      </c>
      <c r="K335" s="17">
        <v>0.04</v>
      </c>
      <c r="L335" s="16">
        <v>20074</v>
      </c>
      <c r="M335" s="18">
        <v>3827</v>
      </c>
      <c r="N335" s="1">
        <v>16</v>
      </c>
      <c r="O335" s="17">
        <v>8.4000000000000005E-2</v>
      </c>
      <c r="P335" s="16">
        <v>2382</v>
      </c>
      <c r="Q335" s="16">
        <f t="shared" si="2"/>
        <v>38330946.365640536</v>
      </c>
      <c r="R335" s="19">
        <v>0.63</v>
      </c>
      <c r="S335" s="16" t="s">
        <v>2468</v>
      </c>
      <c r="T335" s="19">
        <v>0.27200000000000002</v>
      </c>
      <c r="U335" s="18" t="e">
        <f t="shared" si="3"/>
        <v>#VALUE!</v>
      </c>
      <c r="V335" s="1" t="str">
        <f>IF(N335&gt;'Clustering (Gov City)'!$C$4,'Clustering (Gov City)'!$B$3,IF(N335&gt;'Clustering (Gov City)'!$H$4,'Clustering (Gov City)'!$G$3,IF(N335&gt;'Clustering (Gov City)'!$M$4,'Clustering (Gov City)'!$L$3,'Clustering (Gov City)'!$Q$3)))</f>
        <v>SUPER LOW</v>
      </c>
      <c r="W335" s="1" t="str">
        <f>IF(Q335&gt;'Clustering (Gov City)'!$C$24,'Clustering (Gov City)'!$B$23,IF(Q335&gt;'Clustering (Gov City)'!$H$24,'Clustering (Gov City)'!$G$23,IF(Q335&gt;'Clustering (Gov City)'!$M$24,'Clustering (Gov City)'!$L$23,'Clustering (Gov City)'!$Q$23)))</f>
        <v>LOW</v>
      </c>
      <c r="X335" s="20">
        <v>0.15759999999999999</v>
      </c>
      <c r="Y335" s="1" t="s">
        <v>133</v>
      </c>
      <c r="Z335" s="1">
        <v>385</v>
      </c>
      <c r="AA335" s="1">
        <v>70</v>
      </c>
      <c r="AB335" s="16">
        <v>57505</v>
      </c>
      <c r="AC335" s="16">
        <v>44088</v>
      </c>
      <c r="AD335" s="16">
        <v>51137</v>
      </c>
      <c r="AE335" s="16">
        <v>5009</v>
      </c>
      <c r="AF335" s="16">
        <v>2422</v>
      </c>
      <c r="AG335" s="16">
        <v>3432</v>
      </c>
      <c r="AH335" s="1">
        <v>119</v>
      </c>
      <c r="AI335" s="1">
        <v>24</v>
      </c>
      <c r="AJ335" s="1">
        <v>0</v>
      </c>
      <c r="AK335" s="16">
        <v>32469</v>
      </c>
      <c r="AL335" s="16">
        <v>29674</v>
      </c>
      <c r="AM335" s="16">
        <v>28871</v>
      </c>
      <c r="AN335" s="16">
        <v>30664</v>
      </c>
      <c r="AO335" s="1">
        <v>955</v>
      </c>
      <c r="AP335" s="16">
        <v>1653</v>
      </c>
      <c r="AQ335" s="16">
        <v>4688</v>
      </c>
      <c r="AR335" s="16">
        <v>5773</v>
      </c>
      <c r="AS335" s="16">
        <v>5901</v>
      </c>
      <c r="AT335" s="16">
        <v>5824</v>
      </c>
      <c r="AU335" s="16">
        <v>5510</v>
      </c>
      <c r="AV335" s="16">
        <v>5095</v>
      </c>
      <c r="AW335" s="16">
        <v>5494</v>
      </c>
      <c r="AX335" s="16">
        <v>5791</v>
      </c>
      <c r="AY335" s="16">
        <v>5147</v>
      </c>
      <c r="AZ335" s="16">
        <v>4238</v>
      </c>
      <c r="BA335" s="16">
        <v>3189</v>
      </c>
      <c r="BB335" s="16">
        <v>2229</v>
      </c>
      <c r="BC335" s="16">
        <v>1458</v>
      </c>
      <c r="BD335" s="1">
        <v>790</v>
      </c>
      <c r="BE335" s="1">
        <v>486</v>
      </c>
      <c r="BF335" s="1">
        <v>530</v>
      </c>
      <c r="BG335" s="16">
        <v>1035</v>
      </c>
      <c r="BH335" s="16">
        <v>59112</v>
      </c>
      <c r="BI335" s="21">
        <v>2</v>
      </c>
      <c r="BJ335" s="21">
        <v>2</v>
      </c>
      <c r="BK335" s="21">
        <v>2</v>
      </c>
      <c r="BL335" s="21">
        <v>1</v>
      </c>
      <c r="BM335" s="21">
        <v>0</v>
      </c>
      <c r="BN335" s="16">
        <v>2174</v>
      </c>
      <c r="BO335" s="16">
        <v>1053</v>
      </c>
      <c r="BP335" s="16">
        <v>6988</v>
      </c>
      <c r="BQ335" s="16">
        <v>3537</v>
      </c>
      <c r="BR335" s="16">
        <v>3459</v>
      </c>
      <c r="BS335" s="16">
        <v>5916</v>
      </c>
      <c r="BT335" s="16">
        <v>14525</v>
      </c>
      <c r="BU335" s="16">
        <v>8548</v>
      </c>
      <c r="BV335" s="16">
        <v>17998</v>
      </c>
      <c r="BW335" s="16">
        <v>8574</v>
      </c>
      <c r="BX335" s="16">
        <v>9016</v>
      </c>
      <c r="BY335" s="1">
        <v>314</v>
      </c>
      <c r="BZ335" s="1">
        <v>676</v>
      </c>
      <c r="CA335" s="16">
        <v>2439</v>
      </c>
      <c r="CB335" s="1">
        <v>52</v>
      </c>
      <c r="CC335" s="1">
        <v>1</v>
      </c>
      <c r="CD335" s="16">
        <v>4134</v>
      </c>
      <c r="CE335" s="16">
        <v>2659</v>
      </c>
      <c r="CF335" s="1">
        <v>948</v>
      </c>
      <c r="CG335" s="16">
        <v>4264</v>
      </c>
      <c r="CH335" s="1">
        <v>162</v>
      </c>
      <c r="CI335" s="1">
        <v>7</v>
      </c>
      <c r="CJ335" s="1">
        <v>134</v>
      </c>
      <c r="CK335" s="1">
        <v>5</v>
      </c>
      <c r="CL335" s="1">
        <v>47</v>
      </c>
      <c r="CM335" s="1">
        <v>7</v>
      </c>
      <c r="CN335" s="1">
        <v>128</v>
      </c>
      <c r="CO335" s="1">
        <v>90</v>
      </c>
      <c r="CP335" s="16">
        <v>49558</v>
      </c>
      <c r="CQ335" s="16">
        <v>15067</v>
      </c>
      <c r="CR335" s="16">
        <v>2442</v>
      </c>
      <c r="CS335" s="1">
        <v>80</v>
      </c>
      <c r="CT335" s="16">
        <v>13657</v>
      </c>
      <c r="CU335" s="16">
        <v>6147</v>
      </c>
      <c r="CV335" s="16">
        <v>1262</v>
      </c>
      <c r="CW335" s="1">
        <v>47</v>
      </c>
      <c r="CX335" s="16">
        <v>11072</v>
      </c>
      <c r="CY335" s="1">
        <v>72</v>
      </c>
      <c r="CZ335" s="1">
        <v>84</v>
      </c>
      <c r="DA335" s="16">
        <v>12213</v>
      </c>
      <c r="DB335" s="18">
        <v>3.23</v>
      </c>
      <c r="DC335" s="1" t="s">
        <v>134</v>
      </c>
    </row>
    <row r="336" spans="1:107" ht="12.75" x14ac:dyDescent="0.2">
      <c r="A336" s="1" t="s">
        <v>831</v>
      </c>
      <c r="B336" s="1" t="s">
        <v>832</v>
      </c>
      <c r="C336" s="1" t="s">
        <v>831</v>
      </c>
      <c r="D336" s="1" t="s">
        <v>845</v>
      </c>
      <c r="E336" s="1" t="s">
        <v>846</v>
      </c>
      <c r="F336" s="1" t="s">
        <v>845</v>
      </c>
      <c r="G336" s="1">
        <v>8</v>
      </c>
      <c r="H336" s="1">
        <v>85</v>
      </c>
      <c r="I336" s="1">
        <v>3</v>
      </c>
      <c r="J336" s="16">
        <v>100240</v>
      </c>
      <c r="K336" s="17">
        <v>0.114</v>
      </c>
      <c r="L336" s="16">
        <v>34985</v>
      </c>
      <c r="M336" s="18">
        <v>6414</v>
      </c>
      <c r="N336" s="1">
        <v>16</v>
      </c>
      <c r="O336" s="17">
        <v>8.4000000000000005E-2</v>
      </c>
      <c r="P336" s="16">
        <v>3077</v>
      </c>
      <c r="Q336" s="16">
        <f t="shared" si="2"/>
        <v>30696328.810853951</v>
      </c>
      <c r="R336" s="19">
        <v>0.6</v>
      </c>
      <c r="S336" s="16" t="s">
        <v>2468</v>
      </c>
      <c r="T336" s="19">
        <v>0.66600000000000004</v>
      </c>
      <c r="U336" s="18" t="e">
        <f t="shared" si="3"/>
        <v>#VALUE!</v>
      </c>
      <c r="V336" s="1" t="str">
        <f>IF(N336&gt;'Clustering (Gov City)'!$C$4,'Clustering (Gov City)'!$B$3,IF(N336&gt;'Clustering (Gov City)'!$H$4,'Clustering (Gov City)'!$G$3,IF(N336&gt;'Clustering (Gov City)'!$M$4,'Clustering (Gov City)'!$L$3,'Clustering (Gov City)'!$Q$3)))</f>
        <v>SUPER LOW</v>
      </c>
      <c r="W336" s="1" t="str">
        <f>IF(Q336&gt;'Clustering (Gov City)'!$C$24,'Clustering (Gov City)'!$B$23,IF(Q336&gt;'Clustering (Gov City)'!$H$24,'Clustering (Gov City)'!$G$23,IF(Q336&gt;'Clustering (Gov City)'!$M$24,'Clustering (Gov City)'!$L$23,'Clustering (Gov City)'!$Q$23)))</f>
        <v>LOW</v>
      </c>
      <c r="X336" s="20">
        <v>0.35339999999999999</v>
      </c>
      <c r="Y336" s="1" t="s">
        <v>133</v>
      </c>
      <c r="Z336" s="1">
        <v>198</v>
      </c>
      <c r="AA336" s="1">
        <v>153</v>
      </c>
      <c r="AB336" s="16">
        <v>79355</v>
      </c>
      <c r="AC336" s="16">
        <v>71699</v>
      </c>
      <c r="AD336" s="16">
        <v>58030</v>
      </c>
      <c r="AE336" s="16">
        <v>23199</v>
      </c>
      <c r="AF336" s="16">
        <v>15687</v>
      </c>
      <c r="AG336" s="16">
        <v>3269</v>
      </c>
      <c r="AH336" s="1">
        <v>52</v>
      </c>
      <c r="AI336" s="1">
        <v>0</v>
      </c>
      <c r="AJ336" s="1">
        <v>3</v>
      </c>
      <c r="AK336" s="16">
        <v>53183</v>
      </c>
      <c r="AL336" s="16">
        <v>47057</v>
      </c>
      <c r="AM336" s="16">
        <v>45521</v>
      </c>
      <c r="AN336" s="16">
        <v>51022</v>
      </c>
      <c r="AO336" s="16">
        <v>1072</v>
      </c>
      <c r="AP336" s="16">
        <v>2625</v>
      </c>
      <c r="AQ336" s="16">
        <v>7357</v>
      </c>
      <c r="AR336" s="16">
        <v>9792</v>
      </c>
      <c r="AS336" s="16">
        <v>8822</v>
      </c>
      <c r="AT336" s="16">
        <v>7803</v>
      </c>
      <c r="AU336" s="16">
        <v>8699</v>
      </c>
      <c r="AV336" s="16">
        <v>8966</v>
      </c>
      <c r="AW336" s="16">
        <v>9275</v>
      </c>
      <c r="AX336" s="16">
        <v>9788</v>
      </c>
      <c r="AY336" s="16">
        <v>8608</v>
      </c>
      <c r="AZ336" s="16">
        <v>6379</v>
      </c>
      <c r="BA336" s="16">
        <v>4958</v>
      </c>
      <c r="BB336" s="16">
        <v>3582</v>
      </c>
      <c r="BC336" s="16">
        <v>2555</v>
      </c>
      <c r="BD336" s="16">
        <v>1591</v>
      </c>
      <c r="BE336" s="1">
        <v>954</v>
      </c>
      <c r="BF336" s="16">
        <v>1111</v>
      </c>
      <c r="BG336" s="16">
        <v>1685</v>
      </c>
      <c r="BH336" s="16">
        <v>95563</v>
      </c>
      <c r="BI336" s="21">
        <v>2</v>
      </c>
      <c r="BJ336" s="21">
        <v>2</v>
      </c>
      <c r="BK336" s="21">
        <v>2</v>
      </c>
      <c r="BL336" s="21">
        <v>1</v>
      </c>
      <c r="BM336" s="21">
        <v>0</v>
      </c>
      <c r="BN336" s="16">
        <v>3417</v>
      </c>
      <c r="BO336" s="16">
        <v>1895</v>
      </c>
      <c r="BP336" s="16">
        <v>11547</v>
      </c>
      <c r="BQ336" s="16">
        <v>5290</v>
      </c>
      <c r="BR336" s="16">
        <v>4852</v>
      </c>
      <c r="BS336" s="16">
        <v>8269</v>
      </c>
      <c r="BT336" s="16">
        <v>26167</v>
      </c>
      <c r="BU336" s="16">
        <v>12665</v>
      </c>
      <c r="BV336" s="16">
        <v>29363</v>
      </c>
      <c r="BW336" s="16">
        <v>13915</v>
      </c>
      <c r="BX336" s="16">
        <v>13057</v>
      </c>
      <c r="BY336" s="1">
        <v>662</v>
      </c>
      <c r="BZ336" s="1">
        <v>971</v>
      </c>
      <c r="CA336" s="16">
        <v>3303</v>
      </c>
      <c r="CB336" s="1">
        <v>133</v>
      </c>
      <c r="CC336" s="1">
        <v>4</v>
      </c>
      <c r="CD336" s="16">
        <v>6661</v>
      </c>
      <c r="CE336" s="16">
        <v>6702</v>
      </c>
      <c r="CF336" s="16">
        <v>2177</v>
      </c>
      <c r="CG336" s="16">
        <v>10257</v>
      </c>
      <c r="CH336" s="1">
        <v>115</v>
      </c>
      <c r="CI336" s="1">
        <v>8</v>
      </c>
      <c r="CJ336" s="1">
        <v>87</v>
      </c>
      <c r="CK336" s="1">
        <v>14</v>
      </c>
      <c r="CL336" s="1">
        <v>50</v>
      </c>
      <c r="CM336" s="1">
        <v>27</v>
      </c>
      <c r="CN336" s="1">
        <v>104</v>
      </c>
      <c r="CO336" s="1">
        <v>97</v>
      </c>
      <c r="CP336" s="16">
        <v>73941</v>
      </c>
      <c r="CQ336" s="16">
        <v>30446</v>
      </c>
      <c r="CR336" s="16">
        <v>3333</v>
      </c>
      <c r="CS336" s="1">
        <v>240</v>
      </c>
      <c r="CT336" s="16">
        <v>21340</v>
      </c>
      <c r="CU336" s="16">
        <v>15740</v>
      </c>
      <c r="CV336" s="1">
        <v>26</v>
      </c>
      <c r="CW336" s="1">
        <v>84</v>
      </c>
      <c r="CX336" s="16">
        <v>10141</v>
      </c>
      <c r="CY336" s="1">
        <v>168</v>
      </c>
      <c r="CZ336" s="1">
        <v>160</v>
      </c>
      <c r="DA336" s="16">
        <v>18562</v>
      </c>
      <c r="DB336" s="18">
        <v>3.09</v>
      </c>
      <c r="DC336" s="1" t="s">
        <v>134</v>
      </c>
    </row>
    <row r="337" spans="1:107" ht="12.75" x14ac:dyDescent="0.2">
      <c r="A337" s="1" t="s">
        <v>831</v>
      </c>
      <c r="B337" s="1" t="s">
        <v>832</v>
      </c>
      <c r="C337" s="1" t="s">
        <v>831</v>
      </c>
      <c r="D337" s="1" t="s">
        <v>847</v>
      </c>
      <c r="E337" s="1" t="s">
        <v>848</v>
      </c>
      <c r="F337" s="1" t="s">
        <v>847</v>
      </c>
      <c r="G337" s="1">
        <v>10</v>
      </c>
      <c r="H337" s="1">
        <v>97</v>
      </c>
      <c r="I337" s="1">
        <v>3</v>
      </c>
      <c r="J337" s="16">
        <v>149127</v>
      </c>
      <c r="K337" s="17">
        <v>0.23200000000000001</v>
      </c>
      <c r="L337" s="16">
        <v>46993</v>
      </c>
      <c r="M337" s="18">
        <v>16404</v>
      </c>
      <c r="N337" s="1">
        <v>9</v>
      </c>
      <c r="O337" s="17">
        <v>4.3999999999999997E-2</v>
      </c>
      <c r="P337" s="16">
        <v>5191</v>
      </c>
      <c r="Q337" s="16">
        <f t="shared" si="2"/>
        <v>34809256.539727882</v>
      </c>
      <c r="R337" s="19">
        <v>0.56599999999999995</v>
      </c>
      <c r="S337" s="16" t="s">
        <v>2468</v>
      </c>
      <c r="T337" s="19">
        <v>0.374</v>
      </c>
      <c r="U337" s="18" t="e">
        <f t="shared" si="3"/>
        <v>#VALUE!</v>
      </c>
      <c r="V337" s="16" t="str">
        <f>IF(N337&gt;'Clustering (Gov City)'!$C$4,'Clustering (Gov City)'!$B$3,IF(N337&gt;'Clustering (Gov City)'!$H$4,'Clustering (Gov City)'!$G$3,IF(N337&gt;'Clustering (Gov City)'!$M$4,'Clustering (Gov City)'!$L$3,'Clustering (Gov City)'!$Q$3)))</f>
        <v>SUPER LOW</v>
      </c>
      <c r="W337" s="16" t="str">
        <f>IF(Q337&gt;'Clustering (Gov City)'!$C$24,'Clustering (Gov City)'!$B$23,IF(Q337&gt;'Clustering (Gov City)'!$H$24,'Clustering (Gov City)'!$G$23,IF(Q337&gt;'Clustering (Gov City)'!$M$24,'Clustering (Gov City)'!$L$23,'Clustering (Gov City)'!$Q$23)))</f>
        <v>LOW</v>
      </c>
      <c r="X337" s="20">
        <v>0.23949999999999999</v>
      </c>
      <c r="Y337" s="16" t="s">
        <v>133</v>
      </c>
      <c r="Z337" s="16">
        <v>1082</v>
      </c>
      <c r="AA337" s="1">
        <v>267</v>
      </c>
      <c r="AB337" s="16">
        <v>128317</v>
      </c>
      <c r="AC337" s="16">
        <v>104162</v>
      </c>
      <c r="AD337" s="16">
        <v>128405</v>
      </c>
      <c r="AE337" s="16">
        <v>8411</v>
      </c>
      <c r="AF337" s="16">
        <v>5331</v>
      </c>
      <c r="AG337" s="16">
        <v>6914</v>
      </c>
      <c r="AH337" s="1">
        <v>60</v>
      </c>
      <c r="AI337" s="1">
        <v>4</v>
      </c>
      <c r="AJ337" s="1">
        <v>2</v>
      </c>
      <c r="AK337" s="16">
        <v>78032</v>
      </c>
      <c r="AL337" s="16">
        <v>71095</v>
      </c>
      <c r="AM337" s="16">
        <v>70699</v>
      </c>
      <c r="AN337" s="16">
        <v>73273</v>
      </c>
      <c r="AO337" s="16">
        <v>1126</v>
      </c>
      <c r="AP337" s="16">
        <v>4029</v>
      </c>
      <c r="AQ337" s="16">
        <v>10660</v>
      </c>
      <c r="AR337" s="16">
        <v>14730</v>
      </c>
      <c r="AS337" s="16">
        <v>15096</v>
      </c>
      <c r="AT337" s="16">
        <v>14382</v>
      </c>
      <c r="AU337" s="16">
        <v>12181</v>
      </c>
      <c r="AV337" s="16">
        <v>11787</v>
      </c>
      <c r="AW337" s="16">
        <v>12978</v>
      </c>
      <c r="AX337" s="16">
        <v>13540</v>
      </c>
      <c r="AY337" s="16">
        <v>12695</v>
      </c>
      <c r="AZ337" s="16">
        <v>10518</v>
      </c>
      <c r="BA337" s="16">
        <v>7618</v>
      </c>
      <c r="BB337" s="16">
        <v>5210</v>
      </c>
      <c r="BC337" s="16">
        <v>3475</v>
      </c>
      <c r="BD337" s="16">
        <v>1896</v>
      </c>
      <c r="BE337" s="16">
        <v>1150</v>
      </c>
      <c r="BF337" s="16">
        <v>1211</v>
      </c>
      <c r="BG337" s="16">
        <v>2422</v>
      </c>
      <c r="BH337" s="16">
        <v>142355</v>
      </c>
      <c r="BI337" s="21">
        <v>2</v>
      </c>
      <c r="BJ337" s="21">
        <v>2</v>
      </c>
      <c r="BK337" s="21">
        <v>2</v>
      </c>
      <c r="BL337" s="21">
        <v>1</v>
      </c>
      <c r="BM337" s="21">
        <v>0</v>
      </c>
      <c r="BN337" s="16">
        <v>5021</v>
      </c>
      <c r="BO337" s="16">
        <v>2698</v>
      </c>
      <c r="BP337" s="16">
        <v>17887</v>
      </c>
      <c r="BQ337" s="16">
        <v>9006</v>
      </c>
      <c r="BR337" s="16">
        <v>8916</v>
      </c>
      <c r="BS337" s="16">
        <v>13593</v>
      </c>
      <c r="BT337" s="16">
        <v>40085</v>
      </c>
      <c r="BU337" s="16">
        <v>24865</v>
      </c>
      <c r="BV337" s="16">
        <v>42533</v>
      </c>
      <c r="BW337" s="16">
        <v>17841</v>
      </c>
      <c r="BX337" s="16">
        <v>18122</v>
      </c>
      <c r="BY337" s="1">
        <v>561</v>
      </c>
      <c r="BZ337" s="16">
        <v>1187</v>
      </c>
      <c r="CA337" s="16">
        <v>3788</v>
      </c>
      <c r="CB337" s="1">
        <v>144</v>
      </c>
      <c r="CC337" s="1">
        <v>1</v>
      </c>
      <c r="CD337" s="16">
        <v>10023</v>
      </c>
      <c r="CE337" s="16">
        <v>11436</v>
      </c>
      <c r="CF337" s="16">
        <v>3114</v>
      </c>
      <c r="CG337" s="16">
        <v>15693</v>
      </c>
      <c r="CH337" s="16">
        <v>3652</v>
      </c>
      <c r="CI337" s="1">
        <v>24</v>
      </c>
      <c r="CJ337" s="16">
        <v>4299</v>
      </c>
      <c r="CK337" s="1">
        <v>40</v>
      </c>
      <c r="CL337" s="16">
        <v>1225</v>
      </c>
      <c r="CM337" s="1">
        <v>45</v>
      </c>
      <c r="CN337" s="16">
        <v>4765</v>
      </c>
      <c r="CO337" s="1">
        <v>186</v>
      </c>
      <c r="CP337" s="16">
        <v>94625</v>
      </c>
      <c r="CQ337" s="16">
        <v>40430</v>
      </c>
      <c r="CR337" s="16">
        <v>3297</v>
      </c>
      <c r="CS337" s="1">
        <v>618</v>
      </c>
      <c r="CT337" s="16">
        <v>36115</v>
      </c>
      <c r="CU337" s="16">
        <v>15023</v>
      </c>
      <c r="CV337" s="16">
        <v>2267</v>
      </c>
      <c r="CW337" s="1">
        <v>47</v>
      </c>
      <c r="CX337" s="16">
        <v>25071</v>
      </c>
      <c r="CY337" s="1">
        <v>205</v>
      </c>
      <c r="CZ337" s="1">
        <v>158</v>
      </c>
      <c r="DA337" s="16">
        <v>25896</v>
      </c>
      <c r="DB337" s="18">
        <v>6.85</v>
      </c>
      <c r="DC337" s="1" t="s">
        <v>134</v>
      </c>
    </row>
    <row r="338" spans="1:107" ht="12.75" x14ac:dyDescent="0.2">
      <c r="A338" s="1" t="s">
        <v>831</v>
      </c>
      <c r="B338" s="1" t="s">
        <v>832</v>
      </c>
      <c r="C338" s="1" t="s">
        <v>831</v>
      </c>
      <c r="D338" s="1" t="s">
        <v>849</v>
      </c>
      <c r="E338" s="1" t="s">
        <v>850</v>
      </c>
      <c r="F338" s="1" t="s">
        <v>849</v>
      </c>
      <c r="G338" s="1">
        <v>13</v>
      </c>
      <c r="H338" s="1">
        <v>154</v>
      </c>
      <c r="I338" s="1">
        <v>7</v>
      </c>
      <c r="J338" s="16">
        <v>166479</v>
      </c>
      <c r="K338" s="17">
        <v>0.27400000000000002</v>
      </c>
      <c r="L338" s="16">
        <v>51625</v>
      </c>
      <c r="M338" s="18">
        <v>17500</v>
      </c>
      <c r="N338" s="1">
        <v>10</v>
      </c>
      <c r="O338" s="17">
        <v>4.5999999999999999E-2</v>
      </c>
      <c r="P338" s="16">
        <v>4252</v>
      </c>
      <c r="Q338" s="16">
        <f t="shared" si="2"/>
        <v>25540758.894515224</v>
      </c>
      <c r="R338" s="19">
        <v>0.66400000000000003</v>
      </c>
      <c r="S338" s="16" t="s">
        <v>2468</v>
      </c>
      <c r="T338" s="19">
        <v>0.58799999999999997</v>
      </c>
      <c r="U338" s="18" t="e">
        <f t="shared" si="3"/>
        <v>#VALUE!</v>
      </c>
      <c r="V338" s="1" t="str">
        <f>IF(N338&gt;'Clustering (Gov City)'!$C$4,'Clustering (Gov City)'!$B$3,IF(N338&gt;'Clustering (Gov City)'!$H$4,'Clustering (Gov City)'!$G$3,IF(N338&gt;'Clustering (Gov City)'!$M$4,'Clustering (Gov City)'!$L$3,'Clustering (Gov City)'!$Q$3)))</f>
        <v>SUPER LOW</v>
      </c>
      <c r="W338" s="1" t="str">
        <f>IF(Q338&gt;'Clustering (Gov City)'!$C$24,'Clustering (Gov City)'!$B$23,IF(Q338&gt;'Clustering (Gov City)'!$H$24,'Clustering (Gov City)'!$G$23,IF(Q338&gt;'Clustering (Gov City)'!$M$24,'Clustering (Gov City)'!$L$23,'Clustering (Gov City)'!$Q$23)))</f>
        <v>LOW</v>
      </c>
      <c r="X338" s="20">
        <v>0.34689999999999999</v>
      </c>
      <c r="Y338" s="1" t="s">
        <v>133</v>
      </c>
      <c r="Z338" s="1">
        <v>489</v>
      </c>
      <c r="AA338" s="1">
        <v>318</v>
      </c>
      <c r="AB338" s="16">
        <v>148209</v>
      </c>
      <c r="AC338" s="16">
        <v>114970</v>
      </c>
      <c r="AD338" s="16">
        <v>103782</v>
      </c>
      <c r="AE338" s="16">
        <v>31069</v>
      </c>
      <c r="AF338" s="16">
        <v>3076</v>
      </c>
      <c r="AG338" s="16">
        <v>28542</v>
      </c>
      <c r="AH338" s="1">
        <v>9</v>
      </c>
      <c r="AI338" s="1">
        <v>0</v>
      </c>
      <c r="AJ338" s="1">
        <v>1</v>
      </c>
      <c r="AK338" s="16">
        <v>86201</v>
      </c>
      <c r="AL338" s="16">
        <v>80278</v>
      </c>
      <c r="AM338" s="16">
        <v>79081</v>
      </c>
      <c r="AN338" s="16">
        <v>80527</v>
      </c>
      <c r="AO338" s="16">
        <v>1782</v>
      </c>
      <c r="AP338" s="16">
        <v>5089</v>
      </c>
      <c r="AQ338" s="16">
        <v>11945</v>
      </c>
      <c r="AR338" s="16">
        <v>17161</v>
      </c>
      <c r="AS338" s="16">
        <v>17153</v>
      </c>
      <c r="AT338" s="16">
        <v>14893</v>
      </c>
      <c r="AU338" s="16">
        <v>14163</v>
      </c>
      <c r="AV338" s="16">
        <v>13696</v>
      </c>
      <c r="AW338" s="16">
        <v>13879</v>
      </c>
      <c r="AX338" s="16">
        <v>14159</v>
      </c>
      <c r="AY338" s="16">
        <v>12841</v>
      </c>
      <c r="AZ338" s="16">
        <v>11025</v>
      </c>
      <c r="BA338" s="16">
        <v>8649</v>
      </c>
      <c r="BB338" s="16">
        <v>6358</v>
      </c>
      <c r="BC338" s="16">
        <v>4377</v>
      </c>
      <c r="BD338" s="16">
        <v>2702</v>
      </c>
      <c r="BE338" s="16">
        <v>1674</v>
      </c>
      <c r="BF338" s="16">
        <v>1804</v>
      </c>
      <c r="BG338" s="16">
        <v>2830</v>
      </c>
      <c r="BH338" s="16">
        <v>159055</v>
      </c>
      <c r="BI338" s="21">
        <v>2</v>
      </c>
      <c r="BJ338" s="21">
        <v>2</v>
      </c>
      <c r="BK338" s="21">
        <v>2</v>
      </c>
      <c r="BL338" s="21">
        <v>1</v>
      </c>
      <c r="BM338" s="21">
        <v>0</v>
      </c>
      <c r="BN338" s="16">
        <v>5864</v>
      </c>
      <c r="BO338" s="16">
        <v>3117</v>
      </c>
      <c r="BP338" s="16">
        <v>20563</v>
      </c>
      <c r="BQ338" s="16">
        <v>10343</v>
      </c>
      <c r="BR338" s="16">
        <v>10023</v>
      </c>
      <c r="BS338" s="16">
        <v>14266</v>
      </c>
      <c r="BT338" s="16">
        <v>32606</v>
      </c>
      <c r="BU338" s="16">
        <v>24527</v>
      </c>
      <c r="BV338" s="16">
        <v>43603</v>
      </c>
      <c r="BW338" s="16">
        <v>30066</v>
      </c>
      <c r="BX338" s="16">
        <v>28026</v>
      </c>
      <c r="BY338" s="16">
        <v>1015</v>
      </c>
      <c r="BZ338" s="16">
        <v>1518</v>
      </c>
      <c r="CA338" s="16">
        <v>5005</v>
      </c>
      <c r="CB338" s="1">
        <v>113</v>
      </c>
      <c r="CC338" s="1">
        <v>0</v>
      </c>
      <c r="CD338" s="16">
        <v>1758</v>
      </c>
      <c r="CE338" s="16">
        <v>2000</v>
      </c>
      <c r="CF338" s="1">
        <v>715</v>
      </c>
      <c r="CG338" s="16">
        <v>2652</v>
      </c>
      <c r="CH338" s="1">
        <v>65</v>
      </c>
      <c r="CI338" s="1">
        <v>9</v>
      </c>
      <c r="CJ338" s="1">
        <v>67</v>
      </c>
      <c r="CK338" s="1">
        <v>13</v>
      </c>
      <c r="CL338" s="1">
        <v>31</v>
      </c>
      <c r="CM338" s="1">
        <v>21</v>
      </c>
      <c r="CN338" s="1">
        <v>66</v>
      </c>
      <c r="CO338" s="1">
        <v>110</v>
      </c>
      <c r="CP338" s="16">
        <v>158972</v>
      </c>
      <c r="CQ338" s="16">
        <v>35313</v>
      </c>
      <c r="CR338" s="16">
        <v>4340</v>
      </c>
      <c r="CS338" s="1">
        <v>378</v>
      </c>
      <c r="CT338" s="16">
        <v>27172</v>
      </c>
      <c r="CU338" s="16">
        <v>24621</v>
      </c>
      <c r="CV338" s="16">
        <v>2149</v>
      </c>
      <c r="CW338" s="1">
        <v>96</v>
      </c>
      <c r="CX338" s="16">
        <v>37684</v>
      </c>
      <c r="CY338" s="1">
        <v>264</v>
      </c>
      <c r="CZ338" s="1">
        <v>522</v>
      </c>
      <c r="DA338" s="16">
        <v>33940</v>
      </c>
      <c r="DB338" s="18">
        <v>4.79</v>
      </c>
      <c r="DC338" s="1" t="s">
        <v>134</v>
      </c>
    </row>
    <row r="339" spans="1:107" ht="12.75" x14ac:dyDescent="0.2">
      <c r="A339" s="1" t="s">
        <v>831</v>
      </c>
      <c r="B339" s="1" t="s">
        <v>832</v>
      </c>
      <c r="C339" s="1" t="s">
        <v>831</v>
      </c>
      <c r="D339" s="1" t="s">
        <v>851</v>
      </c>
      <c r="E339" s="1" t="s">
        <v>852</v>
      </c>
      <c r="F339" s="1" t="s">
        <v>851</v>
      </c>
      <c r="G339" s="1">
        <v>8</v>
      </c>
      <c r="H339" s="1">
        <v>95</v>
      </c>
      <c r="I339" s="1">
        <v>3</v>
      </c>
      <c r="J339" s="16">
        <v>135639</v>
      </c>
      <c r="K339" s="17">
        <v>0.19400000000000001</v>
      </c>
      <c r="L339" s="16">
        <v>43345</v>
      </c>
      <c r="M339" s="18">
        <v>8997</v>
      </c>
      <c r="N339" s="1">
        <v>15</v>
      </c>
      <c r="O339" s="17">
        <v>7.8E-2</v>
      </c>
      <c r="P339" s="16">
        <v>2845</v>
      </c>
      <c r="Q339" s="16">
        <f t="shared" si="2"/>
        <v>20974793.38538326</v>
      </c>
      <c r="R339" s="19">
        <v>0.61199999999999999</v>
      </c>
      <c r="S339" s="16" t="s">
        <v>2468</v>
      </c>
      <c r="T339" s="19">
        <v>0.48</v>
      </c>
      <c r="U339" s="18" t="e">
        <f t="shared" si="3"/>
        <v>#VALUE!</v>
      </c>
      <c r="V339" s="1" t="str">
        <f>IF(N339&gt;'Clustering (Gov City)'!$C$4,'Clustering (Gov City)'!$B$3,IF(N339&gt;'Clustering (Gov City)'!$H$4,'Clustering (Gov City)'!$G$3,IF(N339&gt;'Clustering (Gov City)'!$M$4,'Clustering (Gov City)'!$L$3,'Clustering (Gov City)'!$Q$3)))</f>
        <v>SUPER LOW</v>
      </c>
      <c r="W339" s="1" t="str">
        <f>IF(Q339&gt;'Clustering (Gov City)'!$C$24,'Clustering (Gov City)'!$B$23,IF(Q339&gt;'Clustering (Gov City)'!$H$24,'Clustering (Gov City)'!$G$23,IF(Q339&gt;'Clustering (Gov City)'!$M$24,'Clustering (Gov City)'!$L$23,'Clustering (Gov City)'!$Q$23)))</f>
        <v>SUPER LOW</v>
      </c>
      <c r="X339" s="20">
        <v>0.28789999999999999</v>
      </c>
      <c r="Y339" s="1" t="s">
        <v>133</v>
      </c>
      <c r="Z339" s="1">
        <v>318</v>
      </c>
      <c r="AA339" s="1">
        <v>184</v>
      </c>
      <c r="AB339" s="16">
        <v>123910</v>
      </c>
      <c r="AC339" s="16">
        <v>96254</v>
      </c>
      <c r="AD339" s="16">
        <v>104941</v>
      </c>
      <c r="AE339" s="16">
        <v>26655</v>
      </c>
      <c r="AF339" s="16">
        <v>1459</v>
      </c>
      <c r="AG339" s="16">
        <v>2573</v>
      </c>
      <c r="AH339" s="1">
        <v>6</v>
      </c>
      <c r="AI339" s="1">
        <v>1</v>
      </c>
      <c r="AJ339" s="1">
        <v>4</v>
      </c>
      <c r="AK339" s="16">
        <v>70318</v>
      </c>
      <c r="AL339" s="16">
        <v>65321</v>
      </c>
      <c r="AM339" s="16">
        <v>61789</v>
      </c>
      <c r="AN339" s="16">
        <v>68489</v>
      </c>
      <c r="AO339" s="16">
        <v>1002</v>
      </c>
      <c r="AP339" s="16">
        <v>4359</v>
      </c>
      <c r="AQ339" s="16">
        <v>9597</v>
      </c>
      <c r="AR339" s="16">
        <v>13122</v>
      </c>
      <c r="AS339" s="16">
        <v>13011</v>
      </c>
      <c r="AT339" s="16">
        <v>11486</v>
      </c>
      <c r="AU339" s="16">
        <v>11406</v>
      </c>
      <c r="AV339" s="16">
        <v>10898</v>
      </c>
      <c r="AW339" s="16">
        <v>10506</v>
      </c>
      <c r="AX339" s="16">
        <v>11000</v>
      </c>
      <c r="AY339" s="16">
        <v>10265</v>
      </c>
      <c r="AZ339" s="16">
        <v>8966</v>
      </c>
      <c r="BA339" s="16">
        <v>7170</v>
      </c>
      <c r="BB339" s="16">
        <v>6015</v>
      </c>
      <c r="BC339" s="16">
        <v>4632</v>
      </c>
      <c r="BD339" s="16">
        <v>3212</v>
      </c>
      <c r="BE339" s="16">
        <v>2041</v>
      </c>
      <c r="BF339" s="16">
        <v>2312</v>
      </c>
      <c r="BG339" s="16">
        <v>2235</v>
      </c>
      <c r="BH339" s="16">
        <v>129496</v>
      </c>
      <c r="BI339" s="21">
        <v>2</v>
      </c>
      <c r="BJ339" s="21">
        <v>2</v>
      </c>
      <c r="BK339" s="21">
        <v>2</v>
      </c>
      <c r="BL339" s="21">
        <v>1</v>
      </c>
      <c r="BM339" s="21">
        <v>0</v>
      </c>
      <c r="BN339" s="16">
        <v>4563</v>
      </c>
      <c r="BO339" s="16">
        <v>2423</v>
      </c>
      <c r="BP339" s="16">
        <v>15903</v>
      </c>
      <c r="BQ339" s="16">
        <v>7723</v>
      </c>
      <c r="BR339" s="16">
        <v>7121</v>
      </c>
      <c r="BS339" s="16">
        <v>11710</v>
      </c>
      <c r="BT339" s="16">
        <v>31427</v>
      </c>
      <c r="BU339" s="16">
        <v>16072</v>
      </c>
      <c r="BV339" s="16">
        <v>38596</v>
      </c>
      <c r="BW339" s="16">
        <v>21950</v>
      </c>
      <c r="BX339" s="16">
        <v>21179</v>
      </c>
      <c r="BY339" s="1">
        <v>775</v>
      </c>
      <c r="BZ339" s="1">
        <v>910</v>
      </c>
      <c r="CA339" s="16">
        <v>4552</v>
      </c>
      <c r="CB339" s="1">
        <v>176</v>
      </c>
      <c r="CC339" s="1">
        <v>2</v>
      </c>
      <c r="CD339" s="16">
        <v>1938</v>
      </c>
      <c r="CE339" s="16">
        <v>2300</v>
      </c>
      <c r="CF339" s="1">
        <v>769</v>
      </c>
      <c r="CG339" s="16">
        <v>3398</v>
      </c>
      <c r="CH339" s="1">
        <v>82</v>
      </c>
      <c r="CI339" s="1">
        <v>11</v>
      </c>
      <c r="CJ339" s="1">
        <v>77</v>
      </c>
      <c r="CK339" s="1">
        <v>16</v>
      </c>
      <c r="CL339" s="1">
        <v>50</v>
      </c>
      <c r="CM339" s="1">
        <v>32</v>
      </c>
      <c r="CN339" s="1">
        <v>142</v>
      </c>
      <c r="CO339" s="1">
        <v>281</v>
      </c>
      <c r="CP339" s="16">
        <v>126543</v>
      </c>
      <c r="CQ339" s="16">
        <v>32642</v>
      </c>
      <c r="CR339" s="16">
        <v>3437</v>
      </c>
      <c r="CS339" s="1">
        <v>272</v>
      </c>
      <c r="CT339" s="16">
        <v>12063</v>
      </c>
      <c r="CU339" s="16">
        <v>22738</v>
      </c>
      <c r="CV339" s="16">
        <v>1920</v>
      </c>
      <c r="CW339" s="1">
        <v>60</v>
      </c>
      <c r="CX339" s="16">
        <v>23809</v>
      </c>
      <c r="CY339" s="1">
        <v>72</v>
      </c>
      <c r="CZ339" s="1">
        <v>381</v>
      </c>
      <c r="DA339" s="16">
        <v>38245</v>
      </c>
      <c r="DB339" s="18">
        <v>4.09</v>
      </c>
      <c r="DC339" s="1" t="s">
        <v>134</v>
      </c>
    </row>
    <row r="340" spans="1:107" ht="12.75" x14ac:dyDescent="0.2">
      <c r="A340" s="1" t="s">
        <v>831</v>
      </c>
      <c r="B340" s="1" t="s">
        <v>832</v>
      </c>
      <c r="C340" s="1" t="s">
        <v>831</v>
      </c>
      <c r="D340" s="1" t="s">
        <v>853</v>
      </c>
      <c r="E340" s="1" t="s">
        <v>854</v>
      </c>
      <c r="F340" s="1" t="s">
        <v>853</v>
      </c>
      <c r="G340" s="1">
        <v>12</v>
      </c>
      <c r="H340" s="1">
        <v>114</v>
      </c>
      <c r="I340" s="1">
        <v>13</v>
      </c>
      <c r="J340" s="16">
        <v>130421</v>
      </c>
      <c r="K340" s="17">
        <v>0.184</v>
      </c>
      <c r="L340" s="16">
        <v>40329</v>
      </c>
      <c r="M340" s="18">
        <v>10805</v>
      </c>
      <c r="N340" s="1">
        <v>12</v>
      </c>
      <c r="O340" s="17">
        <v>5.6000000000000001E-2</v>
      </c>
      <c r="P340" s="16">
        <v>2866</v>
      </c>
      <c r="Q340" s="16">
        <f t="shared" si="2"/>
        <v>21974988.690471627</v>
      </c>
      <c r="R340" s="19">
        <v>0.69199999999999995</v>
      </c>
      <c r="S340" s="16" t="s">
        <v>2468</v>
      </c>
      <c r="T340" s="19">
        <v>0.61399999999999999</v>
      </c>
      <c r="U340" s="18" t="e">
        <f t="shared" si="3"/>
        <v>#VALUE!</v>
      </c>
      <c r="V340" s="1" t="str">
        <f>IF(N340&gt;'Clustering (Gov City)'!$C$4,'Clustering (Gov City)'!$B$3,IF(N340&gt;'Clustering (Gov City)'!$H$4,'Clustering (Gov City)'!$G$3,IF(N340&gt;'Clustering (Gov City)'!$M$4,'Clustering (Gov City)'!$L$3,'Clustering (Gov City)'!$Q$3)))</f>
        <v>SUPER LOW</v>
      </c>
      <c r="W340" s="1" t="str">
        <f>IF(Q340&gt;'Clustering (Gov City)'!$C$24,'Clustering (Gov City)'!$B$23,IF(Q340&gt;'Clustering (Gov City)'!$H$24,'Clustering (Gov City)'!$G$23,IF(Q340&gt;'Clustering (Gov City)'!$M$24,'Clustering (Gov City)'!$L$23,'Clustering (Gov City)'!$Q$23)))</f>
        <v>SUPER LOW</v>
      </c>
      <c r="X340" s="20">
        <v>0.33910000000000001</v>
      </c>
      <c r="Y340" s="1" t="s">
        <v>133</v>
      </c>
      <c r="Z340" s="1">
        <v>755</v>
      </c>
      <c r="AA340" s="1">
        <v>135</v>
      </c>
      <c r="AB340" s="16">
        <v>101718</v>
      </c>
      <c r="AC340" s="16">
        <v>88753</v>
      </c>
      <c r="AD340" s="16">
        <v>26168</v>
      </c>
      <c r="AE340" s="16">
        <v>84234</v>
      </c>
      <c r="AF340" s="16">
        <v>2667</v>
      </c>
      <c r="AG340" s="16">
        <v>17277</v>
      </c>
      <c r="AH340" s="1">
        <v>9</v>
      </c>
      <c r="AI340" s="1">
        <v>0</v>
      </c>
      <c r="AJ340" s="1">
        <v>66</v>
      </c>
      <c r="AK340" s="16">
        <v>68410</v>
      </c>
      <c r="AL340" s="16">
        <v>62011</v>
      </c>
      <c r="AM340" s="16">
        <v>65156</v>
      </c>
      <c r="AN340" s="16">
        <v>60981</v>
      </c>
      <c r="AO340" s="16">
        <v>1212</v>
      </c>
      <c r="AP340" s="16">
        <v>3072</v>
      </c>
      <c r="AQ340" s="16">
        <v>9857</v>
      </c>
      <c r="AR340" s="16">
        <v>13796</v>
      </c>
      <c r="AS340" s="16">
        <v>13669</v>
      </c>
      <c r="AT340" s="16">
        <v>12784</v>
      </c>
      <c r="AU340" s="16">
        <v>11277</v>
      </c>
      <c r="AV340" s="16">
        <v>11905</v>
      </c>
      <c r="AW340" s="16">
        <v>11662</v>
      </c>
      <c r="AX340" s="16">
        <v>11057</v>
      </c>
      <c r="AY340" s="16">
        <v>9157</v>
      </c>
      <c r="AZ340" s="16">
        <v>7304</v>
      </c>
      <c r="BA340" s="16">
        <v>5799</v>
      </c>
      <c r="BB340" s="16">
        <v>4177</v>
      </c>
      <c r="BC340" s="16">
        <v>3197</v>
      </c>
      <c r="BD340" s="16">
        <v>1980</v>
      </c>
      <c r="BE340" s="16">
        <v>1250</v>
      </c>
      <c r="BF340" s="16">
        <v>1550</v>
      </c>
      <c r="BG340" s="16">
        <v>2378</v>
      </c>
      <c r="BH340" s="16">
        <v>124275</v>
      </c>
      <c r="BI340" s="21">
        <v>2</v>
      </c>
      <c r="BJ340" s="21">
        <v>2</v>
      </c>
      <c r="BK340" s="21">
        <v>2</v>
      </c>
      <c r="BL340" s="21">
        <v>1</v>
      </c>
      <c r="BM340" s="21">
        <v>0</v>
      </c>
      <c r="BN340" s="16">
        <v>4916</v>
      </c>
      <c r="BO340" s="16">
        <v>2557</v>
      </c>
      <c r="BP340" s="16">
        <v>16635</v>
      </c>
      <c r="BQ340" s="16">
        <v>7948</v>
      </c>
      <c r="BR340" s="16">
        <v>8404</v>
      </c>
      <c r="BS340" s="16">
        <v>11686</v>
      </c>
      <c r="BT340" s="16">
        <v>30681</v>
      </c>
      <c r="BU340" s="16">
        <v>18320</v>
      </c>
      <c r="BV340" s="16">
        <v>25461</v>
      </c>
      <c r="BW340" s="16">
        <v>25746</v>
      </c>
      <c r="BX340" s="16">
        <v>22188</v>
      </c>
      <c r="BY340" s="16">
        <v>1186</v>
      </c>
      <c r="BZ340" s="16">
        <v>1594</v>
      </c>
      <c r="CA340" s="16">
        <v>5072</v>
      </c>
      <c r="CB340" s="1">
        <v>168</v>
      </c>
      <c r="CC340" s="1">
        <v>5</v>
      </c>
      <c r="CD340" s="16">
        <v>2899</v>
      </c>
      <c r="CE340" s="16">
        <v>3274</v>
      </c>
      <c r="CF340" s="16">
        <v>1022</v>
      </c>
      <c r="CG340" s="16">
        <v>4835</v>
      </c>
      <c r="CH340" s="1">
        <v>90</v>
      </c>
      <c r="CI340" s="1">
        <v>11</v>
      </c>
      <c r="CJ340" s="1">
        <v>86</v>
      </c>
      <c r="CK340" s="1">
        <v>5</v>
      </c>
      <c r="CL340" s="1">
        <v>53</v>
      </c>
      <c r="CM340" s="1">
        <v>23</v>
      </c>
      <c r="CN340" s="1">
        <v>106</v>
      </c>
      <c r="CO340" s="1">
        <v>142</v>
      </c>
      <c r="CP340" s="16">
        <v>117875</v>
      </c>
      <c r="CQ340" s="16">
        <v>34646</v>
      </c>
      <c r="CR340" s="16">
        <v>3880</v>
      </c>
      <c r="CS340" s="1">
        <v>392</v>
      </c>
      <c r="CT340" s="16">
        <v>20634</v>
      </c>
      <c r="CU340" s="16">
        <v>29078</v>
      </c>
      <c r="CV340" s="1">
        <v>32</v>
      </c>
      <c r="CW340" s="1">
        <v>118</v>
      </c>
      <c r="CX340" s="16">
        <v>25349</v>
      </c>
      <c r="CY340" s="1">
        <v>150</v>
      </c>
      <c r="CZ340" s="1">
        <v>320</v>
      </c>
      <c r="DA340" s="16">
        <v>15822</v>
      </c>
      <c r="DB340" s="18">
        <v>4.75</v>
      </c>
      <c r="DC340" s="1" t="s">
        <v>134</v>
      </c>
    </row>
    <row r="341" spans="1:107" ht="12.75" x14ac:dyDescent="0.2">
      <c r="A341" s="1" t="s">
        <v>831</v>
      </c>
      <c r="B341" s="1" t="s">
        <v>832</v>
      </c>
      <c r="C341" s="1" t="s">
        <v>831</v>
      </c>
      <c r="D341" s="1" t="s">
        <v>855</v>
      </c>
      <c r="E341" s="1" t="s">
        <v>856</v>
      </c>
      <c r="F341" s="1" t="s">
        <v>855</v>
      </c>
      <c r="G341" s="1">
        <v>10</v>
      </c>
      <c r="H341" s="1">
        <v>100</v>
      </c>
      <c r="I341" s="1">
        <v>3</v>
      </c>
      <c r="J341" s="16">
        <v>114634</v>
      </c>
      <c r="K341" s="17">
        <v>0.14199999999999999</v>
      </c>
      <c r="L341" s="16">
        <v>37155</v>
      </c>
      <c r="M341" s="18">
        <v>3834</v>
      </c>
      <c r="N341" s="1">
        <v>30</v>
      </c>
      <c r="O341" s="17">
        <v>0.13200000000000001</v>
      </c>
      <c r="P341" s="16">
        <v>4510</v>
      </c>
      <c r="Q341" s="16">
        <f t="shared" si="2"/>
        <v>39342603.416089468</v>
      </c>
      <c r="R341" s="19">
        <v>0.70399999999999996</v>
      </c>
      <c r="S341" s="16" t="s">
        <v>2468</v>
      </c>
      <c r="T341" s="19">
        <v>0.68200000000000005</v>
      </c>
      <c r="U341" s="18" t="e">
        <f t="shared" si="3"/>
        <v>#VALUE!</v>
      </c>
      <c r="V341" s="1" t="str">
        <f>IF(N341&gt;'Clustering (Gov City)'!$C$4,'Clustering (Gov City)'!$B$3,IF(N341&gt;'Clustering (Gov City)'!$H$4,'Clustering (Gov City)'!$G$3,IF(N341&gt;'Clustering (Gov City)'!$M$4,'Clustering (Gov City)'!$L$3,'Clustering (Gov City)'!$Q$3)))</f>
        <v>SUPER LOW</v>
      </c>
      <c r="W341" s="1" t="str">
        <f>IF(Q341&gt;'Clustering (Gov City)'!$C$24,'Clustering (Gov City)'!$B$23,IF(Q341&gt;'Clustering (Gov City)'!$H$24,'Clustering (Gov City)'!$G$23,IF(Q341&gt;'Clustering (Gov City)'!$M$24,'Clustering (Gov City)'!$L$23,'Clustering (Gov City)'!$Q$23)))</f>
        <v>LOW</v>
      </c>
      <c r="X341" s="20">
        <v>0.38200000000000001</v>
      </c>
      <c r="Y341" s="1" t="s">
        <v>133</v>
      </c>
      <c r="Z341" s="1">
        <v>405</v>
      </c>
      <c r="AA341" s="1">
        <v>252</v>
      </c>
      <c r="AB341" s="16">
        <v>93168</v>
      </c>
      <c r="AC341" s="16">
        <v>83851</v>
      </c>
      <c r="AD341" s="16">
        <v>58455</v>
      </c>
      <c r="AE341" s="16">
        <v>41586</v>
      </c>
      <c r="AF341" s="16">
        <v>9908</v>
      </c>
      <c r="AG341" s="16">
        <v>4658</v>
      </c>
      <c r="AH341" s="1">
        <v>20</v>
      </c>
      <c r="AI341" s="1">
        <v>2</v>
      </c>
      <c r="AJ341" s="1">
        <v>5</v>
      </c>
      <c r="AK341" s="16">
        <v>58818</v>
      </c>
      <c r="AL341" s="16">
        <v>55816</v>
      </c>
      <c r="AM341" s="16">
        <v>52606</v>
      </c>
      <c r="AN341" s="16">
        <v>56757</v>
      </c>
      <c r="AO341" s="16">
        <v>1420</v>
      </c>
      <c r="AP341" s="16">
        <v>3851</v>
      </c>
      <c r="AQ341" s="16">
        <v>7090</v>
      </c>
      <c r="AR341" s="16">
        <v>9873</v>
      </c>
      <c r="AS341" s="16">
        <v>10643</v>
      </c>
      <c r="AT341" s="16">
        <v>10822</v>
      </c>
      <c r="AU341" s="16">
        <v>9924</v>
      </c>
      <c r="AV341" s="16">
        <v>8829</v>
      </c>
      <c r="AW341" s="16">
        <v>8935</v>
      </c>
      <c r="AX341" s="16">
        <v>9781</v>
      </c>
      <c r="AY341" s="16">
        <v>9474</v>
      </c>
      <c r="AZ341" s="16">
        <v>8518</v>
      </c>
      <c r="BA341" s="16">
        <v>6772</v>
      </c>
      <c r="BB341" s="16">
        <v>5039</v>
      </c>
      <c r="BC341" s="16">
        <v>3695</v>
      </c>
      <c r="BD341" s="16">
        <v>2358</v>
      </c>
      <c r="BE341" s="16">
        <v>1289</v>
      </c>
      <c r="BF341" s="16">
        <v>1592</v>
      </c>
      <c r="BG341" s="16">
        <v>1709</v>
      </c>
      <c r="BH341" s="16">
        <v>109822</v>
      </c>
      <c r="BI341" s="21">
        <v>1</v>
      </c>
      <c r="BJ341" s="21">
        <v>2</v>
      </c>
      <c r="BK341" s="21">
        <v>2</v>
      </c>
      <c r="BL341" s="21">
        <v>1</v>
      </c>
      <c r="BM341" s="21">
        <v>0</v>
      </c>
      <c r="BN341" s="16">
        <v>3207</v>
      </c>
      <c r="BO341" s="16">
        <v>1699</v>
      </c>
      <c r="BP341" s="16">
        <v>12107</v>
      </c>
      <c r="BQ341" s="16">
        <v>6505</v>
      </c>
      <c r="BR341" s="16">
        <v>6342</v>
      </c>
      <c r="BS341" s="16">
        <v>10772</v>
      </c>
      <c r="BT341" s="16">
        <v>22639</v>
      </c>
      <c r="BU341" s="16">
        <v>14208</v>
      </c>
      <c r="BV341" s="16">
        <v>25862</v>
      </c>
      <c r="BW341" s="16">
        <v>19383</v>
      </c>
      <c r="BX341" s="16">
        <v>24360</v>
      </c>
      <c r="BY341" s="16">
        <v>1061</v>
      </c>
      <c r="BZ341" s="16">
        <v>1453</v>
      </c>
      <c r="CA341" s="16">
        <v>5417</v>
      </c>
      <c r="CB341" s="1">
        <v>248</v>
      </c>
      <c r="CC341" s="1">
        <v>3</v>
      </c>
      <c r="CD341" s="16">
        <v>4270</v>
      </c>
      <c r="CE341" s="16">
        <v>6447</v>
      </c>
      <c r="CF341" s="16">
        <v>2424</v>
      </c>
      <c r="CG341" s="16">
        <v>6706</v>
      </c>
      <c r="CH341" s="1">
        <v>52</v>
      </c>
      <c r="CI341" s="1">
        <v>22</v>
      </c>
      <c r="CJ341" s="1">
        <v>61</v>
      </c>
      <c r="CK341" s="1">
        <v>29</v>
      </c>
      <c r="CL341" s="1">
        <v>32</v>
      </c>
      <c r="CM341" s="1">
        <v>52</v>
      </c>
      <c r="CN341" s="1">
        <v>54</v>
      </c>
      <c r="CO341" s="1">
        <v>185</v>
      </c>
      <c r="CP341" s="16">
        <v>94300</v>
      </c>
      <c r="CQ341" s="16">
        <v>25462</v>
      </c>
      <c r="CR341" s="16">
        <v>4772</v>
      </c>
      <c r="CS341" s="1">
        <v>248</v>
      </c>
      <c r="CT341" s="16">
        <v>22741</v>
      </c>
      <c r="CU341" s="16">
        <v>19809</v>
      </c>
      <c r="CV341" s="1">
        <v>397</v>
      </c>
      <c r="CW341" s="1">
        <v>111</v>
      </c>
      <c r="CX341" s="16">
        <v>22979</v>
      </c>
      <c r="CY341" s="1">
        <v>152</v>
      </c>
      <c r="CZ341" s="1">
        <v>655</v>
      </c>
      <c r="DA341" s="16">
        <v>17308</v>
      </c>
      <c r="DB341" s="18">
        <v>6.09</v>
      </c>
      <c r="DC341" s="1" t="s">
        <v>134</v>
      </c>
    </row>
    <row r="342" spans="1:107" ht="12.75" x14ac:dyDescent="0.2">
      <c r="A342" s="1" t="s">
        <v>831</v>
      </c>
      <c r="B342" s="1" t="s">
        <v>832</v>
      </c>
      <c r="C342" s="1" t="s">
        <v>831</v>
      </c>
      <c r="D342" s="1" t="s">
        <v>857</v>
      </c>
      <c r="E342" s="1" t="s">
        <v>858</v>
      </c>
      <c r="F342" s="1" t="s">
        <v>857</v>
      </c>
      <c r="G342" s="1">
        <v>10</v>
      </c>
      <c r="H342" s="1">
        <v>116</v>
      </c>
      <c r="I342" s="1">
        <v>9</v>
      </c>
      <c r="J342" s="16">
        <v>111318</v>
      </c>
      <c r="K342" s="17">
        <v>0.13600000000000001</v>
      </c>
      <c r="L342" s="16">
        <v>33730</v>
      </c>
      <c r="M342" s="18">
        <v>23700</v>
      </c>
      <c r="N342" s="1">
        <v>5</v>
      </c>
      <c r="O342" s="17">
        <v>2.5999999999999999E-2</v>
      </c>
      <c r="P342" s="16">
        <v>4950</v>
      </c>
      <c r="Q342" s="16">
        <f t="shared" si="2"/>
        <v>44467202.069746129</v>
      </c>
      <c r="R342" s="19">
        <v>0.60599999999999998</v>
      </c>
      <c r="S342" s="16" t="s">
        <v>2468</v>
      </c>
      <c r="T342" s="19">
        <v>0.56000000000000005</v>
      </c>
      <c r="U342" s="18" t="e">
        <f t="shared" si="3"/>
        <v>#VALUE!</v>
      </c>
      <c r="V342" s="1" t="str">
        <f>IF(N342&gt;'Clustering (Gov City)'!$C$4,'Clustering (Gov City)'!$B$3,IF(N342&gt;'Clustering (Gov City)'!$H$4,'Clustering (Gov City)'!$G$3,IF(N342&gt;'Clustering (Gov City)'!$M$4,'Clustering (Gov City)'!$L$3,'Clustering (Gov City)'!$Q$3)))</f>
        <v>SUPER LOW</v>
      </c>
      <c r="W342" s="1" t="str">
        <f>IF(Q342&gt;'Clustering (Gov City)'!$C$24,'Clustering (Gov City)'!$B$23,IF(Q342&gt;'Clustering (Gov City)'!$H$24,'Clustering (Gov City)'!$G$23,IF(Q342&gt;'Clustering (Gov City)'!$M$24,'Clustering (Gov City)'!$L$23,'Clustering (Gov City)'!$Q$23)))</f>
        <v>LOW</v>
      </c>
      <c r="X342" s="20">
        <v>0.29380000000000001</v>
      </c>
      <c r="Y342" s="1" t="s">
        <v>133</v>
      </c>
      <c r="Z342" s="1">
        <v>171</v>
      </c>
      <c r="AA342" s="1">
        <v>54</v>
      </c>
      <c r="AB342" s="16">
        <v>75453</v>
      </c>
      <c r="AC342" s="16">
        <v>75327</v>
      </c>
      <c r="AD342" s="16">
        <v>73442</v>
      </c>
      <c r="AE342" s="16">
        <v>18835</v>
      </c>
      <c r="AF342" s="16">
        <v>6259</v>
      </c>
      <c r="AG342" s="16">
        <v>12774</v>
      </c>
      <c r="AH342" s="1">
        <v>6</v>
      </c>
      <c r="AI342" s="1">
        <v>1</v>
      </c>
      <c r="AJ342" s="1">
        <v>1</v>
      </c>
      <c r="AK342" s="16">
        <v>57884</v>
      </c>
      <c r="AL342" s="16">
        <v>53434</v>
      </c>
      <c r="AM342" s="16">
        <v>56502</v>
      </c>
      <c r="AN342" s="16">
        <v>51495</v>
      </c>
      <c r="AO342" s="16">
        <v>1053</v>
      </c>
      <c r="AP342" s="16">
        <v>2268</v>
      </c>
      <c r="AQ342" s="16">
        <v>8168</v>
      </c>
      <c r="AR342" s="16">
        <v>11741</v>
      </c>
      <c r="AS342" s="16">
        <v>12314</v>
      </c>
      <c r="AT342" s="16">
        <v>11860</v>
      </c>
      <c r="AU342" s="16">
        <v>10546</v>
      </c>
      <c r="AV342" s="16">
        <v>9064</v>
      </c>
      <c r="AW342" s="16">
        <v>9277</v>
      </c>
      <c r="AX342" s="16">
        <v>9568</v>
      </c>
      <c r="AY342" s="16">
        <v>8204</v>
      </c>
      <c r="AZ342" s="16">
        <v>6585</v>
      </c>
      <c r="BA342" s="16">
        <v>4778</v>
      </c>
      <c r="BB342" s="16">
        <v>3598</v>
      </c>
      <c r="BC342" s="16">
        <v>2514</v>
      </c>
      <c r="BD342" s="16">
        <v>1449</v>
      </c>
      <c r="BE342" s="1">
        <v>774</v>
      </c>
      <c r="BF342" s="1">
        <v>878</v>
      </c>
      <c r="BG342" s="16">
        <v>1938</v>
      </c>
      <c r="BH342" s="16">
        <v>105981</v>
      </c>
      <c r="BI342" s="21">
        <v>2</v>
      </c>
      <c r="BJ342" s="21">
        <v>2</v>
      </c>
      <c r="BK342" s="21">
        <v>2</v>
      </c>
      <c r="BL342" s="21">
        <v>1</v>
      </c>
      <c r="BM342" s="21">
        <v>0</v>
      </c>
      <c r="BN342" s="16">
        <v>3778</v>
      </c>
      <c r="BO342" s="16">
        <v>2082</v>
      </c>
      <c r="BP342" s="16">
        <v>14295</v>
      </c>
      <c r="BQ342" s="16">
        <v>7377</v>
      </c>
      <c r="BR342" s="16">
        <v>7191</v>
      </c>
      <c r="BS342" s="16">
        <v>11852</v>
      </c>
      <c r="BT342" s="16">
        <v>33681</v>
      </c>
      <c r="BU342" s="16">
        <v>17864</v>
      </c>
      <c r="BV342" s="16">
        <v>27745</v>
      </c>
      <c r="BW342" s="16">
        <v>13219</v>
      </c>
      <c r="BX342" s="16">
        <v>13307</v>
      </c>
      <c r="BY342" s="1">
        <v>744</v>
      </c>
      <c r="BZ342" s="16">
        <v>1073</v>
      </c>
      <c r="CA342" s="16">
        <v>3540</v>
      </c>
      <c r="CB342" s="1">
        <v>143</v>
      </c>
      <c r="CC342" s="1">
        <v>2</v>
      </c>
      <c r="CD342" s="16">
        <v>2749</v>
      </c>
      <c r="CE342" s="16">
        <v>3400</v>
      </c>
      <c r="CF342" s="16">
        <v>1085</v>
      </c>
      <c r="CG342" s="16">
        <v>4047</v>
      </c>
      <c r="CH342" s="1">
        <v>47</v>
      </c>
      <c r="CI342" s="1">
        <v>3</v>
      </c>
      <c r="CJ342" s="1">
        <v>40</v>
      </c>
      <c r="CK342" s="1">
        <v>4</v>
      </c>
      <c r="CL342" s="1">
        <v>49</v>
      </c>
      <c r="CM342" s="1">
        <v>13</v>
      </c>
      <c r="CN342" s="1">
        <v>32</v>
      </c>
      <c r="CO342" s="1">
        <v>136</v>
      </c>
      <c r="CP342" s="16">
        <v>99713</v>
      </c>
      <c r="CQ342" s="16">
        <v>38370</v>
      </c>
      <c r="CR342" s="16">
        <v>3378</v>
      </c>
      <c r="CS342" s="1">
        <v>577</v>
      </c>
      <c r="CT342" s="16">
        <v>22336</v>
      </c>
      <c r="CU342" s="16">
        <v>12176</v>
      </c>
      <c r="CV342" s="1">
        <v>38</v>
      </c>
      <c r="CW342" s="1">
        <v>69</v>
      </c>
      <c r="CX342" s="16">
        <v>15240</v>
      </c>
      <c r="CY342" s="1">
        <v>295</v>
      </c>
      <c r="CZ342" s="1">
        <v>200</v>
      </c>
      <c r="DA342" s="16">
        <v>18639</v>
      </c>
      <c r="DB342" s="18">
        <v>5.85</v>
      </c>
      <c r="DC342" s="1" t="s">
        <v>134</v>
      </c>
    </row>
    <row r="343" spans="1:107" ht="12.75" x14ac:dyDescent="0.2">
      <c r="A343" s="1" t="s">
        <v>831</v>
      </c>
      <c r="B343" s="1" t="s">
        <v>832</v>
      </c>
      <c r="C343" s="1" t="s">
        <v>831</v>
      </c>
      <c r="D343" s="1" t="s">
        <v>859</v>
      </c>
      <c r="E343" s="1" t="s">
        <v>860</v>
      </c>
      <c r="F343" s="1" t="s">
        <v>859</v>
      </c>
      <c r="G343" s="1">
        <v>5</v>
      </c>
      <c r="H343" s="1">
        <v>0</v>
      </c>
      <c r="I343" s="1">
        <v>30</v>
      </c>
      <c r="J343" s="16">
        <v>286704</v>
      </c>
      <c r="K343" s="17">
        <v>0.5</v>
      </c>
      <c r="L343" s="16">
        <v>89975</v>
      </c>
      <c r="M343" s="18">
        <v>2399.5</v>
      </c>
      <c r="N343" s="1">
        <v>119</v>
      </c>
      <c r="O343" s="17">
        <v>0.46200000000000002</v>
      </c>
      <c r="P343" s="16">
        <v>8860</v>
      </c>
      <c r="Q343" s="16">
        <f t="shared" si="2"/>
        <v>30902952.173670404</v>
      </c>
      <c r="R343" s="19">
        <v>0.69</v>
      </c>
      <c r="S343" s="16" t="s">
        <v>2468</v>
      </c>
      <c r="T343" s="19">
        <v>0.91200000000000003</v>
      </c>
      <c r="U343" s="18" t="e">
        <f t="shared" si="3"/>
        <v>#VALUE!</v>
      </c>
      <c r="V343" s="16" t="str">
        <f>IF(N343&gt;'Clustering (Gov City)'!$C$4,'Clustering (Gov City)'!$B$3,IF(N343&gt;'Clustering (Gov City)'!$H$4,'Clustering (Gov City)'!$G$3,IF(N343&gt;'Clustering (Gov City)'!$M$4,'Clustering (Gov City)'!$L$3,'Clustering (Gov City)'!$Q$3)))</f>
        <v>SUPER LOW</v>
      </c>
      <c r="W343" s="16" t="str">
        <f>IF(Q343&gt;'Clustering (Gov City)'!$C$24,'Clustering (Gov City)'!$B$23,IF(Q343&gt;'Clustering (Gov City)'!$H$24,'Clustering (Gov City)'!$G$23,IF(Q343&gt;'Clustering (Gov City)'!$M$24,'Clustering (Gov City)'!$L$23,'Clustering (Gov City)'!$Q$23)))</f>
        <v>LOW</v>
      </c>
      <c r="X343" s="20">
        <v>0.67400000000000004</v>
      </c>
      <c r="Y343" s="16" t="s">
        <v>151</v>
      </c>
      <c r="Z343" s="16">
        <v>1203</v>
      </c>
      <c r="AA343" s="1">
        <v>491</v>
      </c>
      <c r="AB343" s="16">
        <v>208799</v>
      </c>
      <c r="AC343" s="16">
        <v>200648</v>
      </c>
      <c r="AD343" s="16">
        <v>202441</v>
      </c>
      <c r="AE343" s="16">
        <v>74601</v>
      </c>
      <c r="AF343" s="16">
        <v>5653</v>
      </c>
      <c r="AG343" s="16">
        <v>3482</v>
      </c>
      <c r="AH343" s="1">
        <v>493</v>
      </c>
      <c r="AI343" s="1">
        <v>8</v>
      </c>
      <c r="AJ343" s="1">
        <v>26</v>
      </c>
      <c r="AK343" s="16">
        <v>145579</v>
      </c>
      <c r="AL343" s="16">
        <v>141125</v>
      </c>
      <c r="AM343" s="16">
        <v>137642</v>
      </c>
      <c r="AN343" s="16">
        <v>136609</v>
      </c>
      <c r="AO343" s="16">
        <v>4559</v>
      </c>
      <c r="AP343" s="16">
        <v>7894</v>
      </c>
      <c r="AQ343" s="16">
        <v>22258</v>
      </c>
      <c r="AR343" s="16">
        <v>27965</v>
      </c>
      <c r="AS343" s="16">
        <v>28246</v>
      </c>
      <c r="AT343" s="16">
        <v>20028</v>
      </c>
      <c r="AU343" s="16">
        <v>24141</v>
      </c>
      <c r="AV343" s="16">
        <v>25576</v>
      </c>
      <c r="AW343" s="16">
        <v>25445</v>
      </c>
      <c r="AX343" s="16">
        <v>24474</v>
      </c>
      <c r="AY343" s="16">
        <v>22877</v>
      </c>
      <c r="AZ343" s="16">
        <v>19760</v>
      </c>
      <c r="BA343" s="16">
        <v>15418</v>
      </c>
      <c r="BB343" s="16">
        <v>11976</v>
      </c>
      <c r="BC343" s="16">
        <v>8375</v>
      </c>
      <c r="BD343" s="16">
        <v>5305</v>
      </c>
      <c r="BE343" s="16">
        <v>2454</v>
      </c>
      <c r="BF343" s="16">
        <v>2406</v>
      </c>
      <c r="BG343" s="16">
        <v>4957</v>
      </c>
      <c r="BH343" s="16">
        <v>272281</v>
      </c>
      <c r="BI343" s="21">
        <v>2</v>
      </c>
      <c r="BJ343" s="21">
        <v>2</v>
      </c>
      <c r="BK343" s="21">
        <v>2</v>
      </c>
      <c r="BL343" s="21">
        <v>1</v>
      </c>
      <c r="BM343" s="21">
        <v>0</v>
      </c>
      <c r="BN343" s="16">
        <v>10243</v>
      </c>
      <c r="BO343" s="16">
        <v>5236</v>
      </c>
      <c r="BP343" s="16">
        <v>33636</v>
      </c>
      <c r="BQ343" s="16">
        <v>17096</v>
      </c>
      <c r="BR343" s="16">
        <v>11540</v>
      </c>
      <c r="BS343" s="16">
        <v>23510</v>
      </c>
      <c r="BT343" s="16">
        <v>75319</v>
      </c>
      <c r="BU343" s="16">
        <v>31198</v>
      </c>
      <c r="BV343" s="16">
        <v>32285</v>
      </c>
      <c r="BW343" s="16">
        <v>36691</v>
      </c>
      <c r="BX343" s="16">
        <v>69460</v>
      </c>
      <c r="BY343" s="16">
        <v>3242</v>
      </c>
      <c r="BZ343" s="16">
        <v>6351</v>
      </c>
      <c r="CA343" s="16">
        <v>28753</v>
      </c>
      <c r="CB343" s="16">
        <v>3162</v>
      </c>
      <c r="CC343" s="1">
        <v>243</v>
      </c>
      <c r="CD343" s="16">
        <v>20116</v>
      </c>
      <c r="CE343" s="16">
        <v>25503</v>
      </c>
      <c r="CF343" s="16">
        <v>7169</v>
      </c>
      <c r="CG343" s="16">
        <v>34848</v>
      </c>
      <c r="CH343" s="1">
        <v>482</v>
      </c>
      <c r="CI343" s="1">
        <v>57</v>
      </c>
      <c r="CJ343" s="1">
        <v>514</v>
      </c>
      <c r="CK343" s="1">
        <v>80</v>
      </c>
      <c r="CL343" s="1">
        <v>330</v>
      </c>
      <c r="CM343" s="1">
        <v>88</v>
      </c>
      <c r="CN343" s="1">
        <v>452</v>
      </c>
      <c r="CO343" s="1">
        <v>230</v>
      </c>
      <c r="CP343" s="16">
        <v>196835</v>
      </c>
      <c r="CQ343" s="16">
        <v>87534</v>
      </c>
      <c r="CR343" s="16">
        <v>21824</v>
      </c>
      <c r="CS343" s="16">
        <v>2329</v>
      </c>
      <c r="CT343" s="16">
        <v>78361</v>
      </c>
      <c r="CU343" s="16">
        <v>5329</v>
      </c>
      <c r="CV343" s="16">
        <v>1377</v>
      </c>
      <c r="CW343" s="1">
        <v>410</v>
      </c>
      <c r="CX343" s="16">
        <v>41300</v>
      </c>
      <c r="CY343" s="1">
        <v>866</v>
      </c>
      <c r="CZ343" s="16">
        <v>3972</v>
      </c>
      <c r="DA343" s="16">
        <v>43402</v>
      </c>
      <c r="DB343" s="18">
        <v>3.44</v>
      </c>
      <c r="DC343" s="1" t="s">
        <v>134</v>
      </c>
    </row>
    <row r="344" spans="1:107" ht="12.75" x14ac:dyDescent="0.2">
      <c r="A344" s="1" t="s">
        <v>861</v>
      </c>
      <c r="B344" s="1" t="s">
        <v>862</v>
      </c>
      <c r="C344" s="1" t="s">
        <v>861</v>
      </c>
      <c r="D344" s="1" t="s">
        <v>863</v>
      </c>
      <c r="E344" s="1" t="s">
        <v>864</v>
      </c>
      <c r="F344" s="1" t="s">
        <v>863</v>
      </c>
      <c r="G344" s="1">
        <v>11</v>
      </c>
      <c r="H344" s="1">
        <v>130</v>
      </c>
      <c r="I344" s="1">
        <v>5</v>
      </c>
      <c r="J344" s="16">
        <v>348226</v>
      </c>
      <c r="K344" s="17">
        <v>0.57799999999999996</v>
      </c>
      <c r="L344" s="16">
        <v>117692</v>
      </c>
      <c r="M344" s="18">
        <v>3631.35</v>
      </c>
      <c r="N344" s="1">
        <v>96</v>
      </c>
      <c r="O344" s="17">
        <v>0.40400000000000003</v>
      </c>
      <c r="P344" s="16">
        <v>9130</v>
      </c>
      <c r="Q344" s="16">
        <f t="shared" si="2"/>
        <v>26218605.158718761</v>
      </c>
      <c r="R344" s="19">
        <v>0.69399999999999995</v>
      </c>
      <c r="S344" s="16" t="s">
        <v>2468</v>
      </c>
      <c r="T344" s="19">
        <v>0.67800000000000005</v>
      </c>
      <c r="U344" s="18" t="e">
        <f t="shared" si="3"/>
        <v>#VALUE!</v>
      </c>
      <c r="V344" s="16" t="str">
        <f>IF(N344&gt;'Clustering (Gov City)'!$C$4,'Clustering (Gov City)'!$B$3,IF(N344&gt;'Clustering (Gov City)'!$H$4,'Clustering (Gov City)'!$G$3,IF(N344&gt;'Clustering (Gov City)'!$M$4,'Clustering (Gov City)'!$L$3,'Clustering (Gov City)'!$Q$3)))</f>
        <v>SUPER LOW</v>
      </c>
      <c r="W344" s="16" t="str">
        <f>IF(Q344&gt;'Clustering (Gov City)'!$C$24,'Clustering (Gov City)'!$B$23,IF(Q344&gt;'Clustering (Gov City)'!$H$24,'Clustering (Gov City)'!$G$23,IF(Q344&gt;'Clustering (Gov City)'!$M$24,'Clustering (Gov City)'!$L$23,'Clustering (Gov City)'!$Q$23)))</f>
        <v>LOW</v>
      </c>
      <c r="X344" s="20">
        <v>0.57079999999999997</v>
      </c>
      <c r="Y344" s="16" t="s">
        <v>151</v>
      </c>
      <c r="Z344" s="16">
        <v>1087</v>
      </c>
      <c r="AA344" s="1">
        <v>825</v>
      </c>
      <c r="AB344" s="16">
        <v>282102</v>
      </c>
      <c r="AC344" s="16">
        <v>248759</v>
      </c>
      <c r="AD344" s="16">
        <v>341267</v>
      </c>
      <c r="AE344" s="16">
        <v>3752</v>
      </c>
      <c r="AF344" s="16">
        <v>1520</v>
      </c>
      <c r="AG344" s="16">
        <v>1461</v>
      </c>
      <c r="AH344" s="1">
        <v>224</v>
      </c>
      <c r="AI344" s="1">
        <v>1</v>
      </c>
      <c r="AJ344" s="1">
        <v>1</v>
      </c>
      <c r="AK344" s="16">
        <v>177580</v>
      </c>
      <c r="AL344" s="16">
        <v>170646</v>
      </c>
      <c r="AM344" s="16">
        <v>155590</v>
      </c>
      <c r="AN344" s="16">
        <v>173925</v>
      </c>
      <c r="AO344" s="16">
        <v>6520</v>
      </c>
      <c r="AP344" s="16">
        <v>12191</v>
      </c>
      <c r="AQ344" s="16">
        <v>25293</v>
      </c>
      <c r="AR344" s="16">
        <v>32290</v>
      </c>
      <c r="AS344" s="16">
        <v>32778</v>
      </c>
      <c r="AT344" s="16">
        <v>29020</v>
      </c>
      <c r="AU344" s="16">
        <v>27773</v>
      </c>
      <c r="AV344" s="16">
        <v>27534</v>
      </c>
      <c r="AW344" s="16">
        <v>28155</v>
      </c>
      <c r="AX344" s="16">
        <v>29378</v>
      </c>
      <c r="AY344" s="16">
        <v>28034</v>
      </c>
      <c r="AZ344" s="16">
        <v>25136</v>
      </c>
      <c r="BA344" s="16">
        <v>20176</v>
      </c>
      <c r="BB344" s="16">
        <v>15594</v>
      </c>
      <c r="BC344" s="16">
        <v>11455</v>
      </c>
      <c r="BD344" s="16">
        <v>6958</v>
      </c>
      <c r="BE344" s="16">
        <v>4199</v>
      </c>
      <c r="BF344" s="16">
        <v>4453</v>
      </c>
      <c r="BG344" s="16">
        <v>5568</v>
      </c>
      <c r="BH344" s="16">
        <v>331785</v>
      </c>
      <c r="BI344" s="21">
        <v>2</v>
      </c>
      <c r="BJ344" s="21">
        <v>2</v>
      </c>
      <c r="BK344" s="21">
        <v>2</v>
      </c>
      <c r="BL344" s="21">
        <v>1</v>
      </c>
      <c r="BM344" s="21">
        <v>0</v>
      </c>
      <c r="BN344" s="16">
        <v>11520</v>
      </c>
      <c r="BO344" s="16">
        <v>5981</v>
      </c>
      <c r="BP344" s="16">
        <v>38991</v>
      </c>
      <c r="BQ344" s="16">
        <v>19883</v>
      </c>
      <c r="BR344" s="16">
        <v>18592</v>
      </c>
      <c r="BS344" s="16">
        <v>28337</v>
      </c>
      <c r="BT344" s="16">
        <v>89930</v>
      </c>
      <c r="BU344" s="16">
        <v>41023</v>
      </c>
      <c r="BV344" s="16">
        <v>101611</v>
      </c>
      <c r="BW344" s="16">
        <v>54180</v>
      </c>
      <c r="BX344" s="16">
        <v>48163</v>
      </c>
      <c r="BY344" s="16">
        <v>1283</v>
      </c>
      <c r="BZ344" s="16">
        <v>2768</v>
      </c>
      <c r="CA344" s="16">
        <v>8834</v>
      </c>
      <c r="CB344" s="1">
        <v>419</v>
      </c>
      <c r="CC344" s="1">
        <v>15</v>
      </c>
      <c r="CD344" s="16">
        <v>5918</v>
      </c>
      <c r="CE344" s="16">
        <v>7591</v>
      </c>
      <c r="CF344" s="16">
        <v>2189</v>
      </c>
      <c r="CG344" s="16">
        <v>11256</v>
      </c>
      <c r="CH344" s="1">
        <v>896</v>
      </c>
      <c r="CI344" s="1">
        <v>12</v>
      </c>
      <c r="CJ344" s="1">
        <v>60</v>
      </c>
      <c r="CK344" s="1">
        <v>16</v>
      </c>
      <c r="CL344" s="1">
        <v>28</v>
      </c>
      <c r="CM344" s="1">
        <v>26</v>
      </c>
      <c r="CN344" s="1">
        <v>81</v>
      </c>
      <c r="CO344" s="1">
        <v>79</v>
      </c>
      <c r="CP344" s="16">
        <v>320074</v>
      </c>
      <c r="CQ344" s="16">
        <v>111788</v>
      </c>
      <c r="CR344" s="16">
        <v>7432</v>
      </c>
      <c r="CS344" s="16">
        <v>1161</v>
      </c>
      <c r="CT344" s="16">
        <v>68061</v>
      </c>
      <c r="CU344" s="16">
        <v>44486</v>
      </c>
      <c r="CV344" s="16">
        <v>4977</v>
      </c>
      <c r="CW344" s="1">
        <v>141</v>
      </c>
      <c r="CX344" s="16">
        <v>37838</v>
      </c>
      <c r="CY344" s="1">
        <v>348</v>
      </c>
      <c r="CZ344" s="1">
        <v>955</v>
      </c>
      <c r="DA344" s="16">
        <v>71039</v>
      </c>
      <c r="DB344" s="18">
        <v>4.26</v>
      </c>
      <c r="DC344" s="1" t="s">
        <v>134</v>
      </c>
    </row>
    <row r="345" spans="1:107" ht="12.75" x14ac:dyDescent="0.2">
      <c r="A345" s="1" t="s">
        <v>861</v>
      </c>
      <c r="B345" s="1" t="s">
        <v>862</v>
      </c>
      <c r="C345" s="1" t="s">
        <v>861</v>
      </c>
      <c r="D345" s="1" t="s">
        <v>865</v>
      </c>
      <c r="E345" s="1" t="s">
        <v>866</v>
      </c>
      <c r="F345" s="1" t="s">
        <v>865</v>
      </c>
      <c r="G345" s="1">
        <v>21</v>
      </c>
      <c r="H345" s="1">
        <v>198</v>
      </c>
      <c r="I345" s="1">
        <v>4</v>
      </c>
      <c r="J345" s="16">
        <v>325711</v>
      </c>
      <c r="K345" s="17">
        <v>0.55800000000000005</v>
      </c>
      <c r="L345" s="16">
        <v>98461</v>
      </c>
      <c r="M345" s="18">
        <v>9482.73</v>
      </c>
      <c r="N345" s="1">
        <v>34</v>
      </c>
      <c r="O345" s="17">
        <v>0.14599999999999999</v>
      </c>
      <c r="P345" s="16">
        <v>15380</v>
      </c>
      <c r="Q345" s="16">
        <f t="shared" si="2"/>
        <v>47219774.585445382</v>
      </c>
      <c r="R345" s="19">
        <v>0.58799999999999997</v>
      </c>
      <c r="S345" s="16" t="s">
        <v>2468</v>
      </c>
      <c r="T345" s="19">
        <v>0.752</v>
      </c>
      <c r="U345" s="18" t="e">
        <f t="shared" si="3"/>
        <v>#VALUE!</v>
      </c>
      <c r="V345" s="16" t="str">
        <f>IF(N345&gt;'Clustering (Gov City)'!$C$4,'Clustering (Gov City)'!$B$3,IF(N345&gt;'Clustering (Gov City)'!$H$4,'Clustering (Gov City)'!$G$3,IF(N345&gt;'Clustering (Gov City)'!$M$4,'Clustering (Gov City)'!$L$3,'Clustering (Gov City)'!$Q$3)))</f>
        <v>SUPER LOW</v>
      </c>
      <c r="W345" s="16" t="str">
        <f>IF(Q345&gt;'Clustering (Gov City)'!$C$24,'Clustering (Gov City)'!$B$23,IF(Q345&gt;'Clustering (Gov City)'!$H$24,'Clustering (Gov City)'!$G$23,IF(Q345&gt;'Clustering (Gov City)'!$M$24,'Clustering (Gov City)'!$L$23,'Clustering (Gov City)'!$Q$23)))</f>
        <v>LOW</v>
      </c>
      <c r="X345" s="20">
        <v>0.52170000000000005</v>
      </c>
      <c r="Y345" s="16" t="s">
        <v>151</v>
      </c>
      <c r="Z345" s="16">
        <v>1423</v>
      </c>
      <c r="AA345" s="1">
        <v>517</v>
      </c>
      <c r="AB345" s="16">
        <v>251789</v>
      </c>
      <c r="AC345" s="16">
        <v>234102</v>
      </c>
      <c r="AD345" s="16">
        <v>300431</v>
      </c>
      <c r="AE345" s="16">
        <v>11014</v>
      </c>
      <c r="AF345" s="16">
        <v>3812</v>
      </c>
      <c r="AG345" s="16">
        <v>1880</v>
      </c>
      <c r="AH345" s="16">
        <v>2443</v>
      </c>
      <c r="AI345" s="1">
        <v>79</v>
      </c>
      <c r="AJ345" s="16">
        <v>6052</v>
      </c>
      <c r="AK345" s="16">
        <v>168441</v>
      </c>
      <c r="AL345" s="16">
        <v>157270</v>
      </c>
      <c r="AM345" s="16">
        <v>157267</v>
      </c>
      <c r="AN345" s="16">
        <v>152811</v>
      </c>
      <c r="AO345" s="16">
        <v>4445</v>
      </c>
      <c r="AP345" s="16">
        <v>11188</v>
      </c>
      <c r="AQ345" s="16">
        <v>20786</v>
      </c>
      <c r="AR345" s="16">
        <v>29683</v>
      </c>
      <c r="AS345" s="16">
        <v>31464</v>
      </c>
      <c r="AT345" s="16">
        <v>33328</v>
      </c>
      <c r="AU345" s="16">
        <v>28614</v>
      </c>
      <c r="AV345" s="16">
        <v>25619</v>
      </c>
      <c r="AW345" s="16">
        <v>25561</v>
      </c>
      <c r="AX345" s="16">
        <v>27653</v>
      </c>
      <c r="AY345" s="16">
        <v>26331</v>
      </c>
      <c r="AZ345" s="16">
        <v>23328</v>
      </c>
      <c r="BA345" s="16">
        <v>18800</v>
      </c>
      <c r="BB345" s="16">
        <v>12885</v>
      </c>
      <c r="BC345" s="16">
        <v>9036</v>
      </c>
      <c r="BD345" s="16">
        <v>5343</v>
      </c>
      <c r="BE345" s="16">
        <v>3662</v>
      </c>
      <c r="BF345" s="16">
        <v>3618</v>
      </c>
      <c r="BG345" s="16">
        <v>4835</v>
      </c>
      <c r="BH345" s="16">
        <v>312535</v>
      </c>
      <c r="BI345" s="21">
        <v>2</v>
      </c>
      <c r="BJ345" s="21">
        <v>2</v>
      </c>
      <c r="BK345" s="21">
        <v>2</v>
      </c>
      <c r="BL345" s="21">
        <v>1</v>
      </c>
      <c r="BM345" s="21">
        <v>0</v>
      </c>
      <c r="BN345" s="16">
        <v>9942</v>
      </c>
      <c r="BO345" s="16">
        <v>5277</v>
      </c>
      <c r="BP345" s="16">
        <v>36176</v>
      </c>
      <c r="BQ345" s="16">
        <v>18944</v>
      </c>
      <c r="BR345" s="16">
        <v>19829</v>
      </c>
      <c r="BS345" s="16">
        <v>32075</v>
      </c>
      <c r="BT345" s="16">
        <v>92477</v>
      </c>
      <c r="BU345" s="16">
        <v>57311</v>
      </c>
      <c r="BV345" s="16">
        <v>83879</v>
      </c>
      <c r="BW345" s="16">
        <v>36685</v>
      </c>
      <c r="BX345" s="16">
        <v>43000</v>
      </c>
      <c r="BY345" s="16">
        <v>1766</v>
      </c>
      <c r="BZ345" s="16">
        <v>2341</v>
      </c>
      <c r="CA345" s="16">
        <v>7857</v>
      </c>
      <c r="CB345" s="1">
        <v>374</v>
      </c>
      <c r="CC345" s="1">
        <v>21</v>
      </c>
      <c r="CD345" s="16">
        <v>7428</v>
      </c>
      <c r="CE345" s="16">
        <v>6289</v>
      </c>
      <c r="CF345" s="16">
        <v>1794</v>
      </c>
      <c r="CG345" s="16">
        <v>9371</v>
      </c>
      <c r="CH345" s="16">
        <v>2684</v>
      </c>
      <c r="CI345" s="1">
        <v>23</v>
      </c>
      <c r="CJ345" s="16">
        <v>2994</v>
      </c>
      <c r="CK345" s="1">
        <v>29</v>
      </c>
      <c r="CL345" s="1">
        <v>895</v>
      </c>
      <c r="CM345" s="1">
        <v>49</v>
      </c>
      <c r="CN345" s="16">
        <v>3774</v>
      </c>
      <c r="CO345" s="1">
        <v>311</v>
      </c>
      <c r="CP345" s="16">
        <v>290070</v>
      </c>
      <c r="CQ345" s="16">
        <v>108659</v>
      </c>
      <c r="CR345" s="16">
        <v>6291</v>
      </c>
      <c r="CS345" s="16">
        <v>1610</v>
      </c>
      <c r="CT345" s="16">
        <v>65115</v>
      </c>
      <c r="CU345" s="16">
        <v>23344</v>
      </c>
      <c r="CV345" s="16">
        <v>12625</v>
      </c>
      <c r="CW345" s="1">
        <v>145</v>
      </c>
      <c r="CX345" s="16">
        <v>38281</v>
      </c>
      <c r="CY345" s="1">
        <v>407</v>
      </c>
      <c r="CZ345" s="1">
        <v>715</v>
      </c>
      <c r="DA345" s="16">
        <v>68519</v>
      </c>
      <c r="DB345" s="18">
        <v>4.22</v>
      </c>
      <c r="DC345" s="1" t="s">
        <v>134</v>
      </c>
    </row>
    <row r="346" spans="1:107" ht="12.75" x14ac:dyDescent="0.2">
      <c r="A346" s="1" t="s">
        <v>861</v>
      </c>
      <c r="B346" s="1" t="s">
        <v>862</v>
      </c>
      <c r="C346" s="1" t="s">
        <v>861</v>
      </c>
      <c r="D346" s="1" t="s">
        <v>867</v>
      </c>
      <c r="E346" s="1" t="s">
        <v>868</v>
      </c>
      <c r="F346" s="1" t="s">
        <v>867</v>
      </c>
      <c r="G346" s="1">
        <v>20</v>
      </c>
      <c r="H346" s="1">
        <v>277</v>
      </c>
      <c r="I346" s="1">
        <v>13</v>
      </c>
      <c r="J346" s="16">
        <v>560769</v>
      </c>
      <c r="K346" s="17">
        <v>0.72399999999999998</v>
      </c>
      <c r="L346" s="16">
        <v>185114</v>
      </c>
      <c r="M346" s="18">
        <v>4668</v>
      </c>
      <c r="N346" s="1">
        <v>120</v>
      </c>
      <c r="O346" s="17">
        <v>0.46200000000000002</v>
      </c>
      <c r="P346" s="16">
        <v>10418</v>
      </c>
      <c r="Q346" s="16">
        <f t="shared" si="2"/>
        <v>18578059.771492362</v>
      </c>
      <c r="R346" s="19">
        <v>0.72</v>
      </c>
      <c r="S346" s="16" t="s">
        <v>2468</v>
      </c>
      <c r="T346" s="19">
        <v>0.85199999999999998</v>
      </c>
      <c r="U346" s="18" t="e">
        <f t="shared" si="3"/>
        <v>#VALUE!</v>
      </c>
      <c r="V346" s="16" t="str">
        <f>IF(N346&gt;'Clustering (Gov City)'!$C$4,'Clustering (Gov City)'!$B$3,IF(N346&gt;'Clustering (Gov City)'!$H$4,'Clustering (Gov City)'!$G$3,IF(N346&gt;'Clustering (Gov City)'!$M$4,'Clustering (Gov City)'!$L$3,'Clustering (Gov City)'!$Q$3)))</f>
        <v>SUPER LOW</v>
      </c>
      <c r="W346" s="16" t="str">
        <f>IF(Q346&gt;'Clustering (Gov City)'!$C$24,'Clustering (Gov City)'!$B$23,IF(Q346&gt;'Clustering (Gov City)'!$H$24,'Clustering (Gov City)'!$G$23,IF(Q346&gt;'Clustering (Gov City)'!$M$24,'Clustering (Gov City)'!$L$23,'Clustering (Gov City)'!$Q$23)))</f>
        <v>SUPER LOW</v>
      </c>
      <c r="X346" s="20">
        <v>0.70299999999999996</v>
      </c>
      <c r="Y346" s="16" t="s">
        <v>201</v>
      </c>
      <c r="Z346" s="16">
        <v>2176</v>
      </c>
      <c r="AA346" s="1">
        <v>581</v>
      </c>
      <c r="AB346" s="16">
        <v>464958</v>
      </c>
      <c r="AC346" s="16">
        <v>411194</v>
      </c>
      <c r="AD346" s="16">
        <v>556417</v>
      </c>
      <c r="AE346" s="16">
        <v>1453</v>
      </c>
      <c r="AF346" s="1">
        <v>656</v>
      </c>
      <c r="AG346" s="16">
        <v>1778</v>
      </c>
      <c r="AH346" s="1">
        <v>368</v>
      </c>
      <c r="AI346" s="1">
        <v>11</v>
      </c>
      <c r="AJ346" s="1">
        <v>86</v>
      </c>
      <c r="AK346" s="16">
        <v>283838</v>
      </c>
      <c r="AL346" s="16">
        <v>276931</v>
      </c>
      <c r="AM346" s="16">
        <v>250550</v>
      </c>
      <c r="AN346" s="16">
        <v>279685</v>
      </c>
      <c r="AO346" s="16">
        <v>9963</v>
      </c>
      <c r="AP346" s="16">
        <v>20571</v>
      </c>
      <c r="AQ346" s="16">
        <v>36477</v>
      </c>
      <c r="AR346" s="16">
        <v>49878</v>
      </c>
      <c r="AS346" s="16">
        <v>49132</v>
      </c>
      <c r="AT346" s="16">
        <v>47000</v>
      </c>
      <c r="AU346" s="16">
        <v>46087</v>
      </c>
      <c r="AV346" s="16">
        <v>46181</v>
      </c>
      <c r="AW346" s="16">
        <v>46435</v>
      </c>
      <c r="AX346" s="16">
        <v>47655</v>
      </c>
      <c r="AY346" s="16">
        <v>45726</v>
      </c>
      <c r="AZ346" s="16">
        <v>41759</v>
      </c>
      <c r="BA346" s="16">
        <v>34426</v>
      </c>
      <c r="BB346" s="16">
        <v>25808</v>
      </c>
      <c r="BC346" s="16">
        <v>19402</v>
      </c>
      <c r="BD346" s="16">
        <v>11195</v>
      </c>
      <c r="BE346" s="16">
        <v>6635</v>
      </c>
      <c r="BF346" s="16">
        <v>6973</v>
      </c>
      <c r="BG346" s="16">
        <v>8325</v>
      </c>
      <c r="BH346" s="16">
        <v>537965</v>
      </c>
      <c r="BI346" s="21">
        <v>2</v>
      </c>
      <c r="BJ346" s="21">
        <v>2</v>
      </c>
      <c r="BK346" s="21">
        <v>2</v>
      </c>
      <c r="BL346" s="21">
        <v>1</v>
      </c>
      <c r="BM346" s="21">
        <v>0</v>
      </c>
      <c r="BN346" s="16">
        <v>17331</v>
      </c>
      <c r="BO346" s="16">
        <v>9519</v>
      </c>
      <c r="BP346" s="16">
        <v>60227</v>
      </c>
      <c r="BQ346" s="16">
        <v>29031</v>
      </c>
      <c r="BR346" s="16">
        <v>27596</v>
      </c>
      <c r="BS346" s="16">
        <v>48985</v>
      </c>
      <c r="BT346" s="16">
        <v>134734</v>
      </c>
      <c r="BU346" s="16">
        <v>74969</v>
      </c>
      <c r="BV346" s="16">
        <v>156010</v>
      </c>
      <c r="BW346" s="16">
        <v>85391</v>
      </c>
      <c r="BX346" s="16">
        <v>84635</v>
      </c>
      <c r="BY346" s="16">
        <v>1748</v>
      </c>
      <c r="BZ346" s="16">
        <v>4428</v>
      </c>
      <c r="CA346" s="16">
        <v>17730</v>
      </c>
      <c r="CB346" s="16">
        <v>1066</v>
      </c>
      <c r="CC346" s="1">
        <v>58</v>
      </c>
      <c r="CD346" s="16">
        <v>15812</v>
      </c>
      <c r="CE346" s="16">
        <v>20975</v>
      </c>
      <c r="CF346" s="16">
        <v>5583</v>
      </c>
      <c r="CG346" s="16">
        <v>27433</v>
      </c>
      <c r="CH346" s="1">
        <v>173</v>
      </c>
      <c r="CI346" s="1">
        <v>26</v>
      </c>
      <c r="CJ346" s="1">
        <v>145</v>
      </c>
      <c r="CK346" s="1">
        <v>36</v>
      </c>
      <c r="CL346" s="1">
        <v>81</v>
      </c>
      <c r="CM346" s="1">
        <v>80</v>
      </c>
      <c r="CN346" s="1">
        <v>172</v>
      </c>
      <c r="CO346" s="1">
        <v>722</v>
      </c>
      <c r="CP346" s="16">
        <v>489531</v>
      </c>
      <c r="CQ346" s="16">
        <v>150854</v>
      </c>
      <c r="CR346" s="16">
        <v>11627</v>
      </c>
      <c r="CS346" s="16">
        <v>3580</v>
      </c>
      <c r="CT346" s="16">
        <v>113349</v>
      </c>
      <c r="CU346" s="16">
        <v>73483</v>
      </c>
      <c r="CV346" s="16">
        <v>1041</v>
      </c>
      <c r="CW346" s="1">
        <v>177</v>
      </c>
      <c r="CX346" s="16">
        <v>83524</v>
      </c>
      <c r="CY346" s="1">
        <v>672</v>
      </c>
      <c r="CZ346" s="16">
        <v>2005</v>
      </c>
      <c r="DA346" s="16">
        <v>120457</v>
      </c>
      <c r="DB346" s="18">
        <v>2.5499999999999998</v>
      </c>
      <c r="DC346" s="1" t="s">
        <v>134</v>
      </c>
    </row>
    <row r="347" spans="1:107" ht="12.75" x14ac:dyDescent="0.2">
      <c r="A347" s="1" t="s">
        <v>861</v>
      </c>
      <c r="B347" s="1" t="s">
        <v>862</v>
      </c>
      <c r="C347" s="1" t="s">
        <v>861</v>
      </c>
      <c r="D347" s="1" t="s">
        <v>869</v>
      </c>
      <c r="E347" s="1" t="s">
        <v>870</v>
      </c>
      <c r="F347" s="1" t="s">
        <v>869</v>
      </c>
      <c r="G347" s="1">
        <v>17</v>
      </c>
      <c r="H347" s="1">
        <v>195</v>
      </c>
      <c r="I347" s="1">
        <v>6</v>
      </c>
      <c r="J347" s="16">
        <v>316896</v>
      </c>
      <c r="K347" s="17">
        <v>0.53800000000000003</v>
      </c>
      <c r="L347" s="16">
        <v>104934</v>
      </c>
      <c r="M347" s="18">
        <v>2996.46</v>
      </c>
      <c r="N347" s="1">
        <v>106</v>
      </c>
      <c r="O347" s="17">
        <v>0.432</v>
      </c>
      <c r="P347" s="16">
        <v>4980</v>
      </c>
      <c r="Q347" s="16">
        <f t="shared" si="2"/>
        <v>15714934.86822175</v>
      </c>
      <c r="R347" s="19">
        <v>0.67800000000000005</v>
      </c>
      <c r="S347" s="16" t="s">
        <v>2468</v>
      </c>
      <c r="T347" s="19">
        <v>0.44600000000000001</v>
      </c>
      <c r="U347" s="18" t="e">
        <f t="shared" si="3"/>
        <v>#VALUE!</v>
      </c>
      <c r="V347" s="16" t="str">
        <f>IF(N347&gt;'Clustering (Gov City)'!$C$4,'Clustering (Gov City)'!$B$3,IF(N347&gt;'Clustering (Gov City)'!$H$4,'Clustering (Gov City)'!$G$3,IF(N347&gt;'Clustering (Gov City)'!$M$4,'Clustering (Gov City)'!$L$3,'Clustering (Gov City)'!$Q$3)))</f>
        <v>SUPER LOW</v>
      </c>
      <c r="W347" s="16" t="str">
        <f>IF(Q347&gt;'Clustering (Gov City)'!$C$24,'Clustering (Gov City)'!$B$23,IF(Q347&gt;'Clustering (Gov City)'!$H$24,'Clustering (Gov City)'!$G$23,IF(Q347&gt;'Clustering (Gov City)'!$M$24,'Clustering (Gov City)'!$L$23,'Clustering (Gov City)'!$Q$23)))</f>
        <v>SUPER LOW</v>
      </c>
      <c r="X347" s="20">
        <v>0.46479999999999999</v>
      </c>
      <c r="Y347" s="16" t="s">
        <v>133</v>
      </c>
      <c r="Z347" s="16">
        <v>1625</v>
      </c>
      <c r="AA347" s="1">
        <v>127</v>
      </c>
      <c r="AB347" s="16">
        <v>249206</v>
      </c>
      <c r="AC347" s="16">
        <v>233110</v>
      </c>
      <c r="AD347" s="16">
        <v>313621</v>
      </c>
      <c r="AE347" s="16">
        <v>1244</v>
      </c>
      <c r="AF347" s="1">
        <v>598</v>
      </c>
      <c r="AG347" s="16">
        <v>1364</v>
      </c>
      <c r="AH347" s="1">
        <v>67</v>
      </c>
      <c r="AI347" s="1">
        <v>0</v>
      </c>
      <c r="AJ347" s="1">
        <v>2</v>
      </c>
      <c r="AK347" s="16">
        <v>160915</v>
      </c>
      <c r="AL347" s="16">
        <v>155981</v>
      </c>
      <c r="AM347" s="16">
        <v>139798</v>
      </c>
      <c r="AN347" s="16">
        <v>158034</v>
      </c>
      <c r="AO347" s="16">
        <v>5264</v>
      </c>
      <c r="AP347" s="16">
        <v>13800</v>
      </c>
      <c r="AQ347" s="16">
        <v>19933</v>
      </c>
      <c r="AR347" s="16">
        <v>27363</v>
      </c>
      <c r="AS347" s="16">
        <v>28431</v>
      </c>
      <c r="AT347" s="16">
        <v>28030</v>
      </c>
      <c r="AU347" s="16">
        <v>25432</v>
      </c>
      <c r="AV347" s="16">
        <v>25337</v>
      </c>
      <c r="AW347" s="16">
        <v>25225</v>
      </c>
      <c r="AX347" s="16">
        <v>26244</v>
      </c>
      <c r="AY347" s="16">
        <v>25828</v>
      </c>
      <c r="AZ347" s="16">
        <v>23910</v>
      </c>
      <c r="BA347" s="16">
        <v>20249</v>
      </c>
      <c r="BB347" s="16">
        <v>14990</v>
      </c>
      <c r="BC347" s="16">
        <v>10975</v>
      </c>
      <c r="BD347" s="16">
        <v>6511</v>
      </c>
      <c r="BE347" s="16">
        <v>3928</v>
      </c>
      <c r="BF347" s="16">
        <v>4510</v>
      </c>
      <c r="BG347" s="16">
        <v>4737</v>
      </c>
      <c r="BH347" s="16">
        <v>304079</v>
      </c>
      <c r="BI347" s="21">
        <v>2</v>
      </c>
      <c r="BJ347" s="21">
        <v>2</v>
      </c>
      <c r="BK347" s="21">
        <v>2</v>
      </c>
      <c r="BL347" s="21">
        <v>1</v>
      </c>
      <c r="BM347" s="21">
        <v>0</v>
      </c>
      <c r="BN347" s="16">
        <v>9345</v>
      </c>
      <c r="BO347" s="16">
        <v>5036</v>
      </c>
      <c r="BP347" s="16">
        <v>33315</v>
      </c>
      <c r="BQ347" s="16">
        <v>17204</v>
      </c>
      <c r="BR347" s="16">
        <v>16487</v>
      </c>
      <c r="BS347" s="16">
        <v>28054</v>
      </c>
      <c r="BT347" s="16">
        <v>59385</v>
      </c>
      <c r="BU347" s="16">
        <v>42144</v>
      </c>
      <c r="BV347" s="16">
        <v>97581</v>
      </c>
      <c r="BW347" s="16">
        <v>54750</v>
      </c>
      <c r="BX347" s="16">
        <v>48909</v>
      </c>
      <c r="BY347" s="1">
        <v>850</v>
      </c>
      <c r="BZ347" s="16">
        <v>2172</v>
      </c>
      <c r="CA347" s="16">
        <v>10613</v>
      </c>
      <c r="CB347" s="1">
        <v>481</v>
      </c>
      <c r="CC347" s="1">
        <v>11</v>
      </c>
      <c r="CD347" s="16">
        <v>9455</v>
      </c>
      <c r="CE347" s="16">
        <v>7879</v>
      </c>
      <c r="CF347" s="16">
        <v>2222</v>
      </c>
      <c r="CG347" s="16">
        <v>10173</v>
      </c>
      <c r="CH347" s="1">
        <v>38</v>
      </c>
      <c r="CI347" s="1">
        <v>16</v>
      </c>
      <c r="CJ347" s="1">
        <v>43</v>
      </c>
      <c r="CK347" s="1">
        <v>15</v>
      </c>
      <c r="CL347" s="1">
        <v>20</v>
      </c>
      <c r="CM347" s="1">
        <v>10</v>
      </c>
      <c r="CN347" s="1">
        <v>50</v>
      </c>
      <c r="CO347" s="1">
        <v>246</v>
      </c>
      <c r="CP347" s="16">
        <v>286729</v>
      </c>
      <c r="CQ347" s="16">
        <v>67217</v>
      </c>
      <c r="CR347" s="16">
        <v>7127</v>
      </c>
      <c r="CS347" s="16">
        <v>1185</v>
      </c>
      <c r="CT347" s="16">
        <v>61101</v>
      </c>
      <c r="CU347" s="16">
        <v>62520</v>
      </c>
      <c r="CV347" s="1">
        <v>437</v>
      </c>
      <c r="CW347" s="1">
        <v>35</v>
      </c>
      <c r="CX347" s="16">
        <v>59918</v>
      </c>
      <c r="CY347" s="1">
        <v>276</v>
      </c>
      <c r="CZ347" s="1">
        <v>861</v>
      </c>
      <c r="DA347" s="16">
        <v>56219</v>
      </c>
      <c r="DB347" s="18">
        <v>4.51</v>
      </c>
      <c r="DC347" s="1" t="s">
        <v>134</v>
      </c>
    </row>
    <row r="348" spans="1:107" ht="12.75" x14ac:dyDescent="0.2">
      <c r="A348" s="1" t="s">
        <v>861</v>
      </c>
      <c r="B348" s="1" t="s">
        <v>862</v>
      </c>
      <c r="C348" s="1" t="s">
        <v>861</v>
      </c>
      <c r="D348" s="1" t="s">
        <v>871</v>
      </c>
      <c r="E348" s="1" t="s">
        <v>872</v>
      </c>
      <c r="F348" s="1" t="s">
        <v>871</v>
      </c>
      <c r="G348" s="1">
        <v>12</v>
      </c>
      <c r="H348" s="1">
        <v>126</v>
      </c>
      <c r="I348" s="1">
        <v>9</v>
      </c>
      <c r="J348" s="16">
        <v>190801</v>
      </c>
      <c r="K348" s="17">
        <v>0.314</v>
      </c>
      <c r="L348" s="16">
        <v>64810</v>
      </c>
      <c r="M348" s="18">
        <v>2700.82</v>
      </c>
      <c r="N348" s="1">
        <v>71</v>
      </c>
      <c r="O348" s="17">
        <v>0.32</v>
      </c>
      <c r="P348" s="16">
        <v>5603</v>
      </c>
      <c r="Q348" s="16">
        <f t="shared" si="2"/>
        <v>29365674.184097569</v>
      </c>
      <c r="R348" s="19">
        <v>0.67600000000000005</v>
      </c>
      <c r="S348" s="16" t="s">
        <v>2468</v>
      </c>
      <c r="T348" s="19">
        <v>0.78800000000000003</v>
      </c>
      <c r="U348" s="18" t="e">
        <f t="shared" si="3"/>
        <v>#VALUE!</v>
      </c>
      <c r="V348" s="1" t="str">
        <f>IF(N348&gt;'Clustering (Gov City)'!$C$4,'Clustering (Gov City)'!$B$3,IF(N348&gt;'Clustering (Gov City)'!$H$4,'Clustering (Gov City)'!$G$3,IF(N348&gt;'Clustering (Gov City)'!$M$4,'Clustering (Gov City)'!$L$3,'Clustering (Gov City)'!$Q$3)))</f>
        <v>SUPER LOW</v>
      </c>
      <c r="W348" s="1" t="str">
        <f>IF(Q348&gt;'Clustering (Gov City)'!$C$24,'Clustering (Gov City)'!$B$23,IF(Q348&gt;'Clustering (Gov City)'!$H$24,'Clustering (Gov City)'!$G$23,IF(Q348&gt;'Clustering (Gov City)'!$M$24,'Clustering (Gov City)'!$L$23,'Clustering (Gov City)'!$Q$23)))</f>
        <v>LOW</v>
      </c>
      <c r="X348" s="20">
        <v>0.52910000000000001</v>
      </c>
      <c r="Y348" s="1" t="s">
        <v>151</v>
      </c>
      <c r="Z348" s="1">
        <v>450</v>
      </c>
      <c r="AA348" s="1">
        <v>323</v>
      </c>
      <c r="AB348" s="16">
        <v>171216</v>
      </c>
      <c r="AC348" s="16">
        <v>139126</v>
      </c>
      <c r="AD348" s="16">
        <v>188667</v>
      </c>
      <c r="AE348" s="16">
        <v>1253</v>
      </c>
      <c r="AF348" s="1">
        <v>155</v>
      </c>
      <c r="AG348" s="1">
        <v>331</v>
      </c>
      <c r="AH348" s="1">
        <v>0</v>
      </c>
      <c r="AI348" s="1">
        <v>78</v>
      </c>
      <c r="AJ348" s="1">
        <v>317</v>
      </c>
      <c r="AK348" s="16">
        <v>95957</v>
      </c>
      <c r="AL348" s="16">
        <v>94844</v>
      </c>
      <c r="AM348" s="16">
        <v>82369</v>
      </c>
      <c r="AN348" s="16">
        <v>95330</v>
      </c>
      <c r="AO348" s="16">
        <v>5327</v>
      </c>
      <c r="AP348" s="16">
        <v>7775</v>
      </c>
      <c r="AQ348" s="16">
        <v>12397</v>
      </c>
      <c r="AR348" s="16">
        <v>17407</v>
      </c>
      <c r="AS348" s="16">
        <v>17140</v>
      </c>
      <c r="AT348" s="16">
        <v>15700</v>
      </c>
      <c r="AU348" s="16">
        <v>15094</v>
      </c>
      <c r="AV348" s="16">
        <v>15290</v>
      </c>
      <c r="AW348" s="16">
        <v>15756</v>
      </c>
      <c r="AX348" s="16">
        <v>16091</v>
      </c>
      <c r="AY348" s="16">
        <v>14851</v>
      </c>
      <c r="AZ348" s="16">
        <v>14215</v>
      </c>
      <c r="BA348" s="16">
        <v>11878</v>
      </c>
      <c r="BB348" s="16">
        <v>9216</v>
      </c>
      <c r="BC348" s="16">
        <v>6864</v>
      </c>
      <c r="BD348" s="16">
        <v>3904</v>
      </c>
      <c r="BE348" s="16">
        <v>2564</v>
      </c>
      <c r="BF348" s="16">
        <v>2434</v>
      </c>
      <c r="BG348" s="16">
        <v>2811</v>
      </c>
      <c r="BH348" s="16">
        <v>182963</v>
      </c>
      <c r="BI348" s="21">
        <v>2</v>
      </c>
      <c r="BJ348" s="21">
        <v>2</v>
      </c>
      <c r="BK348" s="21">
        <v>2</v>
      </c>
      <c r="BL348" s="21">
        <v>1</v>
      </c>
      <c r="BM348" s="21">
        <v>0</v>
      </c>
      <c r="BN348" s="16">
        <v>5792</v>
      </c>
      <c r="BO348" s="16">
        <v>3243</v>
      </c>
      <c r="BP348" s="16">
        <v>21083</v>
      </c>
      <c r="BQ348" s="16">
        <v>10155</v>
      </c>
      <c r="BR348" s="16">
        <v>9379</v>
      </c>
      <c r="BS348" s="16">
        <v>15951</v>
      </c>
      <c r="BT348" s="16">
        <v>36628</v>
      </c>
      <c r="BU348" s="16">
        <v>27050</v>
      </c>
      <c r="BV348" s="16">
        <v>61235</v>
      </c>
      <c r="BW348" s="16">
        <v>29708</v>
      </c>
      <c r="BX348" s="16">
        <v>27509</v>
      </c>
      <c r="BY348" s="1">
        <v>938</v>
      </c>
      <c r="BZ348" s="16">
        <v>1587</v>
      </c>
      <c r="CA348" s="16">
        <v>5845</v>
      </c>
      <c r="CB348" s="1">
        <v>295</v>
      </c>
      <c r="CC348" s="1">
        <v>6</v>
      </c>
      <c r="CD348" s="16">
        <v>6043</v>
      </c>
      <c r="CE348" s="16">
        <v>8671</v>
      </c>
      <c r="CF348" s="16">
        <v>2696</v>
      </c>
      <c r="CG348" s="16">
        <v>11242</v>
      </c>
      <c r="CH348" s="1">
        <v>61</v>
      </c>
      <c r="CI348" s="1">
        <v>11</v>
      </c>
      <c r="CJ348" s="1">
        <v>56</v>
      </c>
      <c r="CK348" s="1">
        <v>4</v>
      </c>
      <c r="CL348" s="1">
        <v>37</v>
      </c>
      <c r="CM348" s="1">
        <v>24</v>
      </c>
      <c r="CN348" s="1">
        <v>53</v>
      </c>
      <c r="CO348" s="1">
        <v>310</v>
      </c>
      <c r="CP348" s="16">
        <v>161593</v>
      </c>
      <c r="CQ348" s="16">
        <v>41345</v>
      </c>
      <c r="CR348" s="16">
        <v>5318</v>
      </c>
      <c r="CS348" s="1">
        <v>252</v>
      </c>
      <c r="CT348" s="16">
        <v>43412</v>
      </c>
      <c r="CU348" s="16">
        <v>32394</v>
      </c>
      <c r="CV348" s="1">
        <v>33</v>
      </c>
      <c r="CW348" s="1">
        <v>38</v>
      </c>
      <c r="CX348" s="16">
        <v>34877</v>
      </c>
      <c r="CY348" s="1">
        <v>170</v>
      </c>
      <c r="CZ348" s="16">
        <v>1140</v>
      </c>
      <c r="DA348" s="16">
        <v>31822</v>
      </c>
      <c r="DB348" s="18">
        <v>3.06</v>
      </c>
      <c r="DC348" s="1" t="s">
        <v>134</v>
      </c>
    </row>
    <row r="349" spans="1:107" ht="12.75" x14ac:dyDescent="0.2">
      <c r="A349" s="1" t="s">
        <v>861</v>
      </c>
      <c r="B349" s="1" t="s">
        <v>862</v>
      </c>
      <c r="C349" s="1" t="s">
        <v>861</v>
      </c>
      <c r="D349" s="1" t="s">
        <v>873</v>
      </c>
      <c r="E349" s="1" t="s">
        <v>874</v>
      </c>
      <c r="F349" s="1" t="s">
        <v>873</v>
      </c>
      <c r="G349" s="1">
        <v>11</v>
      </c>
      <c r="H349" s="1">
        <v>144</v>
      </c>
      <c r="I349" s="1">
        <v>4</v>
      </c>
      <c r="J349" s="16">
        <v>233157</v>
      </c>
      <c r="K349" s="17">
        <v>0.41199999999999998</v>
      </c>
      <c r="L349" s="16">
        <v>81135</v>
      </c>
      <c r="M349" s="18">
        <v>1804.94</v>
      </c>
      <c r="N349" s="1">
        <v>129</v>
      </c>
      <c r="O349" s="17">
        <v>0.47799999999999998</v>
      </c>
      <c r="P349" s="16">
        <v>3969</v>
      </c>
      <c r="Q349" s="16">
        <f t="shared" si="2"/>
        <v>17022864.421827354</v>
      </c>
      <c r="R349" s="19">
        <v>0.65</v>
      </c>
      <c r="S349" s="16" t="s">
        <v>2468</v>
      </c>
      <c r="T349" s="19">
        <v>0.85399999999999998</v>
      </c>
      <c r="U349" s="18" t="e">
        <f t="shared" si="3"/>
        <v>#VALUE!</v>
      </c>
      <c r="V349" s="1" t="str">
        <f>IF(N349&gt;'Clustering (Gov City)'!$C$4,'Clustering (Gov City)'!$B$3,IF(N349&gt;'Clustering (Gov City)'!$H$4,'Clustering (Gov City)'!$G$3,IF(N349&gt;'Clustering (Gov City)'!$M$4,'Clustering (Gov City)'!$L$3,'Clustering (Gov City)'!$Q$3)))</f>
        <v>SUPER LOW</v>
      </c>
      <c r="W349" s="1" t="str">
        <f>IF(Q349&gt;'Clustering (Gov City)'!$C$24,'Clustering (Gov City)'!$B$23,IF(Q349&gt;'Clustering (Gov City)'!$H$24,'Clustering (Gov City)'!$G$23,IF(Q349&gt;'Clustering (Gov City)'!$M$24,'Clustering (Gov City)'!$L$23,'Clustering (Gov City)'!$Q$23)))</f>
        <v>SUPER LOW</v>
      </c>
      <c r="X349" s="20">
        <v>0.63070000000000004</v>
      </c>
      <c r="Y349" s="1" t="s">
        <v>151</v>
      </c>
      <c r="Z349" s="1">
        <v>385</v>
      </c>
      <c r="AA349" s="1">
        <v>647</v>
      </c>
      <c r="AB349" s="16">
        <v>213602</v>
      </c>
      <c r="AC349" s="16">
        <v>173264</v>
      </c>
      <c r="AD349" s="16">
        <v>229554</v>
      </c>
      <c r="AE349" s="16">
        <v>1296</v>
      </c>
      <c r="AF349" s="1">
        <v>38</v>
      </c>
      <c r="AG349" s="1">
        <v>404</v>
      </c>
      <c r="AH349" s="1">
        <v>19</v>
      </c>
      <c r="AI349" s="1">
        <v>1</v>
      </c>
      <c r="AJ349" s="16">
        <v>1845</v>
      </c>
      <c r="AK349" s="16">
        <v>117250</v>
      </c>
      <c r="AL349" s="16">
        <v>115907</v>
      </c>
      <c r="AM349" s="16">
        <v>102622</v>
      </c>
      <c r="AN349" s="16">
        <v>111136</v>
      </c>
      <c r="AO349" s="16">
        <v>7482</v>
      </c>
      <c r="AP349" s="16">
        <v>11917</v>
      </c>
      <c r="AQ349" s="16">
        <v>14567</v>
      </c>
      <c r="AR349" s="16">
        <v>19480</v>
      </c>
      <c r="AS349" s="16">
        <v>19901</v>
      </c>
      <c r="AT349" s="16">
        <v>20779</v>
      </c>
      <c r="AU349" s="16">
        <v>20067</v>
      </c>
      <c r="AV349" s="16">
        <v>18731</v>
      </c>
      <c r="AW349" s="16">
        <v>18562</v>
      </c>
      <c r="AX349" s="16">
        <v>18160</v>
      </c>
      <c r="AY349" s="16">
        <v>17584</v>
      </c>
      <c r="AZ349" s="16">
        <v>17233</v>
      </c>
      <c r="BA349" s="16">
        <v>15084</v>
      </c>
      <c r="BB349" s="16">
        <v>11707</v>
      </c>
      <c r="BC349" s="16">
        <v>8927</v>
      </c>
      <c r="BD349" s="16">
        <v>5259</v>
      </c>
      <c r="BE349" s="16">
        <v>3421</v>
      </c>
      <c r="BF349" s="16">
        <v>3695</v>
      </c>
      <c r="BG349" s="16">
        <v>3318</v>
      </c>
      <c r="BH349" s="16">
        <v>223588</v>
      </c>
      <c r="BI349" s="21">
        <v>1</v>
      </c>
      <c r="BJ349" s="21">
        <v>1</v>
      </c>
      <c r="BK349" s="21">
        <v>1</v>
      </c>
      <c r="BL349" s="21">
        <v>1</v>
      </c>
      <c r="BM349" s="21">
        <v>0</v>
      </c>
      <c r="BN349" s="16">
        <v>6622</v>
      </c>
      <c r="BO349" s="16">
        <v>3572</v>
      </c>
      <c r="BP349" s="16">
        <v>23580</v>
      </c>
      <c r="BQ349" s="16">
        <v>11899</v>
      </c>
      <c r="BR349" s="16">
        <v>12162</v>
      </c>
      <c r="BS349" s="16">
        <v>21665</v>
      </c>
      <c r="BT349" s="16">
        <v>48588</v>
      </c>
      <c r="BU349" s="16">
        <v>35929</v>
      </c>
      <c r="BV349" s="16">
        <v>73418</v>
      </c>
      <c r="BW349" s="16">
        <v>31136</v>
      </c>
      <c r="BX349" s="16">
        <v>31272</v>
      </c>
      <c r="BY349" s="16">
        <v>1556</v>
      </c>
      <c r="BZ349" s="16">
        <v>2086</v>
      </c>
      <c r="CA349" s="16">
        <v>8832</v>
      </c>
      <c r="CB349" s="1">
        <v>335</v>
      </c>
      <c r="CC349" s="1">
        <v>5</v>
      </c>
      <c r="CD349" s="16">
        <v>8626</v>
      </c>
      <c r="CE349" s="16">
        <v>11947</v>
      </c>
      <c r="CF349" s="16">
        <v>3167</v>
      </c>
      <c r="CG349" s="16">
        <v>16113</v>
      </c>
      <c r="CH349" s="1">
        <v>350</v>
      </c>
      <c r="CI349" s="1">
        <v>26</v>
      </c>
      <c r="CJ349" s="1">
        <v>72</v>
      </c>
      <c r="CK349" s="1">
        <v>60</v>
      </c>
      <c r="CL349" s="1">
        <v>50</v>
      </c>
      <c r="CM349" s="1">
        <v>31</v>
      </c>
      <c r="CN349" s="1">
        <v>123</v>
      </c>
      <c r="CO349" s="1">
        <v>265</v>
      </c>
      <c r="CP349" s="16">
        <v>192327</v>
      </c>
      <c r="CQ349" s="16">
        <v>52426</v>
      </c>
      <c r="CR349" s="16">
        <v>7491</v>
      </c>
      <c r="CS349" s="1">
        <v>632</v>
      </c>
      <c r="CT349" s="16">
        <v>51109</v>
      </c>
      <c r="CU349" s="16">
        <v>32395</v>
      </c>
      <c r="CV349" s="16">
        <v>1808</v>
      </c>
      <c r="CW349" s="1">
        <v>131</v>
      </c>
      <c r="CX349" s="16">
        <v>42606</v>
      </c>
      <c r="CY349" s="1">
        <v>264</v>
      </c>
      <c r="CZ349" s="16">
        <v>1914</v>
      </c>
      <c r="DA349" s="16">
        <v>42381</v>
      </c>
      <c r="DB349" s="18">
        <v>5.17</v>
      </c>
      <c r="DC349" s="1" t="s">
        <v>134</v>
      </c>
    </row>
    <row r="350" spans="1:107" ht="12.75" x14ac:dyDescent="0.2">
      <c r="A350" s="1" t="s">
        <v>861</v>
      </c>
      <c r="B350" s="1" t="s">
        <v>862</v>
      </c>
      <c r="C350" s="1" t="s">
        <v>861</v>
      </c>
      <c r="D350" s="1" t="s">
        <v>875</v>
      </c>
      <c r="E350" s="1" t="s">
        <v>876</v>
      </c>
      <c r="F350" s="1" t="s">
        <v>875</v>
      </c>
      <c r="G350" s="1">
        <v>11</v>
      </c>
      <c r="H350" s="1">
        <v>161</v>
      </c>
      <c r="I350" s="1">
        <v>8</v>
      </c>
      <c r="J350" s="16">
        <v>262831</v>
      </c>
      <c r="K350" s="17">
        <v>0.46400000000000002</v>
      </c>
      <c r="L350" s="16">
        <v>91014</v>
      </c>
      <c r="M350" s="18">
        <v>1472</v>
      </c>
      <c r="N350" s="1">
        <v>179</v>
      </c>
      <c r="O350" s="17">
        <v>0.53400000000000003</v>
      </c>
      <c r="P350" s="16">
        <v>4192</v>
      </c>
      <c r="Q350" s="16">
        <f t="shared" si="2"/>
        <v>15949412.360033635</v>
      </c>
      <c r="R350" s="19">
        <v>0.68200000000000005</v>
      </c>
      <c r="S350" s="16" t="s">
        <v>2468</v>
      </c>
      <c r="T350" s="19">
        <v>0.82399999999999995</v>
      </c>
      <c r="U350" s="18" t="e">
        <f t="shared" si="3"/>
        <v>#VALUE!</v>
      </c>
      <c r="V350" s="1" t="str">
        <f>IF(N350&gt;'Clustering (Gov City)'!$C$4,'Clustering (Gov City)'!$B$3,IF(N350&gt;'Clustering (Gov City)'!$H$4,'Clustering (Gov City)'!$G$3,IF(N350&gt;'Clustering (Gov City)'!$M$4,'Clustering (Gov City)'!$L$3,'Clustering (Gov City)'!$Q$3)))</f>
        <v>SUPER LOW</v>
      </c>
      <c r="W350" s="1" t="str">
        <f>IF(Q350&gt;'Clustering (Gov City)'!$C$24,'Clustering (Gov City)'!$B$23,IF(Q350&gt;'Clustering (Gov City)'!$H$24,'Clustering (Gov City)'!$G$23,IF(Q350&gt;'Clustering (Gov City)'!$M$24,'Clustering (Gov City)'!$L$23,'Clustering (Gov City)'!$Q$23)))</f>
        <v>SUPER LOW</v>
      </c>
      <c r="X350" s="20">
        <v>0.64700000000000002</v>
      </c>
      <c r="Y350" s="1" t="s">
        <v>151</v>
      </c>
      <c r="Z350" s="1">
        <v>903</v>
      </c>
      <c r="AA350" s="16">
        <v>6848</v>
      </c>
      <c r="AB350" s="16">
        <v>239911</v>
      </c>
      <c r="AC350" s="16">
        <v>194947</v>
      </c>
      <c r="AD350" s="16">
        <v>256348</v>
      </c>
      <c r="AE350" s="1">
        <v>915</v>
      </c>
      <c r="AF350" s="1">
        <v>39</v>
      </c>
      <c r="AG350" s="16">
        <v>5046</v>
      </c>
      <c r="AH350" s="1">
        <v>109</v>
      </c>
      <c r="AI350" s="1">
        <v>2</v>
      </c>
      <c r="AJ350" s="1">
        <v>372</v>
      </c>
      <c r="AK350" s="16">
        <v>132356</v>
      </c>
      <c r="AL350" s="16">
        <v>130475</v>
      </c>
      <c r="AM350" s="16">
        <v>115800</v>
      </c>
      <c r="AN350" s="16">
        <v>125417</v>
      </c>
      <c r="AO350" s="16">
        <v>6600</v>
      </c>
      <c r="AP350" s="16">
        <v>15014</v>
      </c>
      <c r="AQ350" s="16">
        <v>17359</v>
      </c>
      <c r="AR350" s="16">
        <v>21703</v>
      </c>
      <c r="AS350" s="16">
        <v>22347</v>
      </c>
      <c r="AT350" s="16">
        <v>22759</v>
      </c>
      <c r="AU350" s="16">
        <v>22399</v>
      </c>
      <c r="AV350" s="16">
        <v>20744</v>
      </c>
      <c r="AW350" s="16">
        <v>20090</v>
      </c>
      <c r="AX350" s="16">
        <v>19323</v>
      </c>
      <c r="AY350" s="16">
        <v>19249</v>
      </c>
      <c r="AZ350" s="16">
        <v>19341</v>
      </c>
      <c r="BA350" s="16">
        <v>17682</v>
      </c>
      <c r="BB350" s="16">
        <v>14440</v>
      </c>
      <c r="BC350" s="16">
        <v>10997</v>
      </c>
      <c r="BD350" s="16">
        <v>6179</v>
      </c>
      <c r="BE350" s="16">
        <v>4052</v>
      </c>
      <c r="BF350" s="16">
        <v>4167</v>
      </c>
      <c r="BG350" s="16">
        <v>3825</v>
      </c>
      <c r="BH350" s="16">
        <v>251513</v>
      </c>
      <c r="BI350" s="21">
        <v>2</v>
      </c>
      <c r="BJ350" s="21">
        <v>2</v>
      </c>
      <c r="BK350" s="21">
        <v>1</v>
      </c>
      <c r="BL350" s="21">
        <v>1</v>
      </c>
      <c r="BM350" s="21">
        <v>0</v>
      </c>
      <c r="BN350" s="16">
        <v>7844</v>
      </c>
      <c r="BO350" s="16">
        <v>4136</v>
      </c>
      <c r="BP350" s="16">
        <v>26306</v>
      </c>
      <c r="BQ350" s="16">
        <v>13269</v>
      </c>
      <c r="BR350" s="16">
        <v>13087</v>
      </c>
      <c r="BS350" s="16">
        <v>24301</v>
      </c>
      <c r="BT350" s="16">
        <v>60790</v>
      </c>
      <c r="BU350" s="16">
        <v>37160</v>
      </c>
      <c r="BV350" s="16">
        <v>74458</v>
      </c>
      <c r="BW350" s="16">
        <v>37932</v>
      </c>
      <c r="BX350" s="16">
        <v>38997</v>
      </c>
      <c r="BY350" s="16">
        <v>1688</v>
      </c>
      <c r="BZ350" s="16">
        <v>2261</v>
      </c>
      <c r="CA350" s="16">
        <v>9262</v>
      </c>
      <c r="CB350" s="1">
        <v>279</v>
      </c>
      <c r="CC350" s="1">
        <v>4</v>
      </c>
      <c r="CD350" s="16">
        <v>16192</v>
      </c>
      <c r="CE350" s="16">
        <v>19191</v>
      </c>
      <c r="CF350" s="16">
        <v>5574</v>
      </c>
      <c r="CG350" s="16">
        <v>22463</v>
      </c>
      <c r="CH350" s="16">
        <v>2907</v>
      </c>
      <c r="CI350" s="1">
        <v>203</v>
      </c>
      <c r="CJ350" s="1">
        <v>143</v>
      </c>
      <c r="CK350" s="1">
        <v>196</v>
      </c>
      <c r="CL350" s="1">
        <v>55</v>
      </c>
      <c r="CM350" s="1">
        <v>99</v>
      </c>
      <c r="CN350" s="1">
        <v>178</v>
      </c>
      <c r="CO350" s="1">
        <v>551</v>
      </c>
      <c r="CP350" s="16">
        <v>195079</v>
      </c>
      <c r="CQ350" s="16">
        <v>74791</v>
      </c>
      <c r="CR350" s="16">
        <v>8285</v>
      </c>
      <c r="CS350" s="1">
        <v>193</v>
      </c>
      <c r="CT350" s="16">
        <v>56150</v>
      </c>
      <c r="CU350" s="16">
        <v>44045</v>
      </c>
      <c r="CV350" s="1">
        <v>609</v>
      </c>
      <c r="CW350" s="1">
        <v>144</v>
      </c>
      <c r="CX350" s="16">
        <v>31491</v>
      </c>
      <c r="CY350" s="1">
        <v>236</v>
      </c>
      <c r="CZ350" s="16">
        <v>2011</v>
      </c>
      <c r="DA350" s="16">
        <v>44876</v>
      </c>
      <c r="DB350" s="18">
        <v>5.64</v>
      </c>
      <c r="DC350" s="1" t="s">
        <v>134</v>
      </c>
    </row>
    <row r="351" spans="1:107" ht="12.75" x14ac:dyDescent="0.2">
      <c r="A351" s="1" t="s">
        <v>861</v>
      </c>
      <c r="B351" s="1" t="s">
        <v>862</v>
      </c>
      <c r="C351" s="1" t="s">
        <v>861</v>
      </c>
      <c r="D351" s="1" t="s">
        <v>877</v>
      </c>
      <c r="E351" s="1" t="s">
        <v>878</v>
      </c>
      <c r="F351" s="1" t="s">
        <v>877</v>
      </c>
      <c r="G351" s="1">
        <v>10</v>
      </c>
      <c r="H351" s="1">
        <v>214</v>
      </c>
      <c r="I351" s="1">
        <v>5</v>
      </c>
      <c r="J351" s="16">
        <v>231635</v>
      </c>
      <c r="K351" s="17">
        <v>0.40799999999999997</v>
      </c>
      <c r="L351" s="16">
        <v>74482</v>
      </c>
      <c r="M351" s="1">
        <v>892.7</v>
      </c>
      <c r="N351" s="1">
        <v>259</v>
      </c>
      <c r="O351" s="17">
        <v>0.59199999999999997</v>
      </c>
      <c r="P351" s="16">
        <v>2818</v>
      </c>
      <c r="Q351" s="16">
        <f t="shared" si="2"/>
        <v>12165691.713255769</v>
      </c>
      <c r="R351" s="19">
        <v>0.69599999999999995</v>
      </c>
      <c r="S351" s="16" t="s">
        <v>2468</v>
      </c>
      <c r="T351" s="19">
        <v>0.41</v>
      </c>
      <c r="U351" s="18" t="e">
        <f t="shared" si="3"/>
        <v>#VALUE!</v>
      </c>
      <c r="V351" s="1" t="str">
        <f>IF(N351&gt;'Clustering (Gov City)'!$C$4,'Clustering (Gov City)'!$B$3,IF(N351&gt;'Clustering (Gov City)'!$H$4,'Clustering (Gov City)'!$G$3,IF(N351&gt;'Clustering (Gov City)'!$M$4,'Clustering (Gov City)'!$L$3,'Clustering (Gov City)'!$Q$3)))</f>
        <v>LOW</v>
      </c>
      <c r="W351" s="1" t="str">
        <f>IF(Q351&gt;'Clustering (Gov City)'!$C$24,'Clustering (Gov City)'!$B$23,IF(Q351&gt;'Clustering (Gov City)'!$H$24,'Clustering (Gov City)'!$G$23,IF(Q351&gt;'Clustering (Gov City)'!$M$24,'Clustering (Gov City)'!$L$23,'Clustering (Gov City)'!$Q$23)))</f>
        <v>SUPER LOW</v>
      </c>
      <c r="X351" s="20">
        <v>0.46410000000000001</v>
      </c>
      <c r="Y351" s="1" t="s">
        <v>133</v>
      </c>
      <c r="Z351" s="1">
        <v>560</v>
      </c>
      <c r="AA351" s="1">
        <v>444</v>
      </c>
      <c r="AB351" s="16">
        <v>198317</v>
      </c>
      <c r="AC351" s="16">
        <v>168597</v>
      </c>
      <c r="AD351" s="16">
        <v>231494</v>
      </c>
      <c r="AE351" s="1">
        <v>82</v>
      </c>
      <c r="AF351" s="1">
        <v>31</v>
      </c>
      <c r="AG351" s="1">
        <v>18</v>
      </c>
      <c r="AH351" s="1">
        <v>8</v>
      </c>
      <c r="AI351" s="1">
        <v>0</v>
      </c>
      <c r="AJ351" s="1">
        <v>2</v>
      </c>
      <c r="AK351" s="16">
        <v>115988</v>
      </c>
      <c r="AL351" s="16">
        <v>115647</v>
      </c>
      <c r="AM351" s="16">
        <v>107511</v>
      </c>
      <c r="AN351" s="16">
        <v>106460</v>
      </c>
      <c r="AO351" s="16">
        <v>5331</v>
      </c>
      <c r="AP351" s="16">
        <v>12333</v>
      </c>
      <c r="AQ351" s="16">
        <v>16692</v>
      </c>
      <c r="AR351" s="16">
        <v>20061</v>
      </c>
      <c r="AS351" s="16">
        <v>20328</v>
      </c>
      <c r="AT351" s="16">
        <v>20872</v>
      </c>
      <c r="AU351" s="16">
        <v>19631</v>
      </c>
      <c r="AV351" s="16">
        <v>18913</v>
      </c>
      <c r="AW351" s="16">
        <v>19078</v>
      </c>
      <c r="AX351" s="16">
        <v>18078</v>
      </c>
      <c r="AY351" s="16">
        <v>17177</v>
      </c>
      <c r="AZ351" s="16">
        <v>15974</v>
      </c>
      <c r="BA351" s="16">
        <v>13797</v>
      </c>
      <c r="BB351" s="16">
        <v>10905</v>
      </c>
      <c r="BC351" s="16">
        <v>8619</v>
      </c>
      <c r="BD351" s="16">
        <v>5157</v>
      </c>
      <c r="BE351" s="16">
        <v>3282</v>
      </c>
      <c r="BF351" s="16">
        <v>3071</v>
      </c>
      <c r="BG351" s="16">
        <v>3847</v>
      </c>
      <c r="BH351" s="16">
        <v>220784</v>
      </c>
      <c r="BI351" s="21">
        <v>2</v>
      </c>
      <c r="BJ351" s="21">
        <v>2</v>
      </c>
      <c r="BK351" s="21">
        <v>2</v>
      </c>
      <c r="BL351" s="21">
        <v>1</v>
      </c>
      <c r="BM351" s="21">
        <v>0</v>
      </c>
      <c r="BN351" s="16">
        <v>7820</v>
      </c>
      <c r="BO351" s="16">
        <v>3597</v>
      </c>
      <c r="BP351" s="16">
        <v>24518</v>
      </c>
      <c r="BQ351" s="16">
        <v>12130</v>
      </c>
      <c r="BR351" s="16">
        <v>12035</v>
      </c>
      <c r="BS351" s="16">
        <v>21507</v>
      </c>
      <c r="BT351" s="16">
        <v>57853</v>
      </c>
      <c r="BU351" s="16">
        <v>32645</v>
      </c>
      <c r="BV351" s="16">
        <v>75311</v>
      </c>
      <c r="BW351" s="16">
        <v>29937</v>
      </c>
      <c r="BX351" s="16">
        <v>23760</v>
      </c>
      <c r="BY351" s="16">
        <v>1416</v>
      </c>
      <c r="BZ351" s="16">
        <v>1356</v>
      </c>
      <c r="CA351" s="16">
        <v>8967</v>
      </c>
      <c r="CB351" s="1">
        <v>383</v>
      </c>
      <c r="CC351" s="1">
        <v>7</v>
      </c>
      <c r="CD351" s="16">
        <v>4233</v>
      </c>
      <c r="CE351" s="16">
        <v>6714</v>
      </c>
      <c r="CF351" s="16">
        <v>1732</v>
      </c>
      <c r="CG351" s="16">
        <v>7217</v>
      </c>
      <c r="CH351" s="1">
        <v>33</v>
      </c>
      <c r="CI351" s="1">
        <v>4</v>
      </c>
      <c r="CJ351" s="1">
        <v>31</v>
      </c>
      <c r="CK351" s="1">
        <v>8</v>
      </c>
      <c r="CL351" s="1">
        <v>12</v>
      </c>
      <c r="CM351" s="1">
        <v>8</v>
      </c>
      <c r="CN351" s="1">
        <v>41</v>
      </c>
      <c r="CO351" s="1">
        <v>100</v>
      </c>
      <c r="CP351" s="16">
        <v>211502</v>
      </c>
      <c r="CQ351" s="16">
        <v>62533</v>
      </c>
      <c r="CR351" s="16">
        <v>6531</v>
      </c>
      <c r="CS351" s="1">
        <v>730</v>
      </c>
      <c r="CT351" s="16">
        <v>64722</v>
      </c>
      <c r="CU351" s="16">
        <v>20867</v>
      </c>
      <c r="CV351" s="16">
        <v>1782</v>
      </c>
      <c r="CW351" s="1">
        <v>36</v>
      </c>
      <c r="CX351" s="16">
        <v>36714</v>
      </c>
      <c r="CY351" s="1">
        <v>249</v>
      </c>
      <c r="CZ351" s="1">
        <v>863</v>
      </c>
      <c r="DA351" s="16">
        <v>36608</v>
      </c>
      <c r="DB351" s="18">
        <v>6.14</v>
      </c>
      <c r="DC351" s="1" t="s">
        <v>134</v>
      </c>
    </row>
    <row r="352" spans="1:107" ht="12.75" x14ac:dyDescent="0.2">
      <c r="A352" s="1" t="s">
        <v>861</v>
      </c>
      <c r="B352" s="1" t="s">
        <v>862</v>
      </c>
      <c r="C352" s="1" t="s">
        <v>861</v>
      </c>
      <c r="D352" s="1" t="s">
        <v>879</v>
      </c>
      <c r="E352" s="1" t="s">
        <v>880</v>
      </c>
      <c r="F352" s="1" t="s">
        <v>879</v>
      </c>
      <c r="G352" s="1">
        <v>12</v>
      </c>
      <c r="H352" s="1">
        <v>121</v>
      </c>
      <c r="I352" s="1">
        <v>10</v>
      </c>
      <c r="J352" s="16">
        <v>249900</v>
      </c>
      <c r="K352" s="17">
        <v>0.438</v>
      </c>
      <c r="L352" s="16">
        <v>81007</v>
      </c>
      <c r="M352" s="18">
        <v>3766.97</v>
      </c>
      <c r="N352" s="1">
        <v>66</v>
      </c>
      <c r="O352" s="17">
        <v>0.29399999999999998</v>
      </c>
      <c r="P352" s="16">
        <v>13314</v>
      </c>
      <c r="Q352" s="16">
        <f t="shared" si="2"/>
        <v>53277310.924369752</v>
      </c>
      <c r="R352" s="19">
        <v>0.72199999999999998</v>
      </c>
      <c r="S352" s="16" t="s">
        <v>2468</v>
      </c>
      <c r="T352" s="19">
        <v>0.70399999999999996</v>
      </c>
      <c r="U352" s="18" t="e">
        <f t="shared" si="3"/>
        <v>#VALUE!</v>
      </c>
      <c r="V352" s="1" t="str">
        <f>IF(N352&gt;'Clustering (Gov City)'!$C$4,'Clustering (Gov City)'!$B$3,IF(N352&gt;'Clustering (Gov City)'!$H$4,'Clustering (Gov City)'!$G$3,IF(N352&gt;'Clustering (Gov City)'!$M$4,'Clustering (Gov City)'!$L$3,'Clustering (Gov City)'!$Q$3)))</f>
        <v>SUPER LOW</v>
      </c>
      <c r="W352" s="1" t="str">
        <f>IF(Q352&gt;'Clustering (Gov City)'!$C$24,'Clustering (Gov City)'!$B$23,IF(Q352&gt;'Clustering (Gov City)'!$H$24,'Clustering (Gov City)'!$G$23,IF(Q352&gt;'Clustering (Gov City)'!$M$24,'Clustering (Gov City)'!$L$23,'Clustering (Gov City)'!$Q$23)))</f>
        <v>HIGH</v>
      </c>
      <c r="X352" s="20">
        <v>0.51449999999999996</v>
      </c>
      <c r="Y352" s="1" t="s">
        <v>151</v>
      </c>
      <c r="Z352" s="1">
        <v>621</v>
      </c>
      <c r="AA352" s="1">
        <v>704</v>
      </c>
      <c r="AB352" s="16">
        <v>207224</v>
      </c>
      <c r="AC352" s="16">
        <v>178619</v>
      </c>
      <c r="AD352" s="16">
        <v>239558</v>
      </c>
      <c r="AE352" s="16">
        <v>6877</v>
      </c>
      <c r="AF352" s="16">
        <v>2241</v>
      </c>
      <c r="AG352" s="16">
        <v>1191</v>
      </c>
      <c r="AH352" s="1">
        <v>27</v>
      </c>
      <c r="AI352" s="1">
        <v>0</v>
      </c>
      <c r="AJ352" s="1">
        <v>6</v>
      </c>
      <c r="AK352" s="16">
        <v>126128</v>
      </c>
      <c r="AL352" s="16">
        <v>123772</v>
      </c>
      <c r="AM352" s="16">
        <v>113984</v>
      </c>
      <c r="AN352" s="16">
        <v>120462</v>
      </c>
      <c r="AO352" s="16">
        <v>4358</v>
      </c>
      <c r="AP352" s="16">
        <v>11096</v>
      </c>
      <c r="AQ352" s="16">
        <v>18540</v>
      </c>
      <c r="AR352" s="16">
        <v>23554</v>
      </c>
      <c r="AS352" s="16">
        <v>22918</v>
      </c>
      <c r="AT352" s="16">
        <v>19746</v>
      </c>
      <c r="AU352" s="16">
        <v>20665</v>
      </c>
      <c r="AV352" s="16">
        <v>20719</v>
      </c>
      <c r="AW352" s="16">
        <v>21191</v>
      </c>
      <c r="AX352" s="16">
        <v>21082</v>
      </c>
      <c r="AY352" s="16">
        <v>19311</v>
      </c>
      <c r="AZ352" s="16">
        <v>18084</v>
      </c>
      <c r="BA352" s="16">
        <v>14506</v>
      </c>
      <c r="BB352" s="16">
        <v>11261</v>
      </c>
      <c r="BC352" s="16">
        <v>8301</v>
      </c>
      <c r="BD352" s="16">
        <v>4814</v>
      </c>
      <c r="BE352" s="16">
        <v>2701</v>
      </c>
      <c r="BF352" s="16">
        <v>2507</v>
      </c>
      <c r="BG352" s="16">
        <v>4271</v>
      </c>
      <c r="BH352" s="16">
        <v>237454</v>
      </c>
      <c r="BI352" s="21">
        <v>2</v>
      </c>
      <c r="BJ352" s="21">
        <v>2</v>
      </c>
      <c r="BK352" s="21">
        <v>2</v>
      </c>
      <c r="BL352" s="21">
        <v>1</v>
      </c>
      <c r="BM352" s="21">
        <v>0</v>
      </c>
      <c r="BN352" s="16">
        <v>8446</v>
      </c>
      <c r="BO352" s="16">
        <v>4191</v>
      </c>
      <c r="BP352" s="16">
        <v>28241</v>
      </c>
      <c r="BQ352" s="16">
        <v>13797</v>
      </c>
      <c r="BR352" s="16">
        <v>12354</v>
      </c>
      <c r="BS352" s="16">
        <v>20531</v>
      </c>
      <c r="BT352" s="16">
        <v>55296</v>
      </c>
      <c r="BU352" s="16">
        <v>31663</v>
      </c>
      <c r="BV352" s="16">
        <v>58918</v>
      </c>
      <c r="BW352" s="16">
        <v>40058</v>
      </c>
      <c r="BX352" s="16">
        <v>48045</v>
      </c>
      <c r="BY352" s="16">
        <v>1561</v>
      </c>
      <c r="BZ352" s="16">
        <v>2950</v>
      </c>
      <c r="CA352" s="16">
        <v>10981</v>
      </c>
      <c r="CB352" s="1">
        <v>413</v>
      </c>
      <c r="CC352" s="1">
        <v>15</v>
      </c>
      <c r="CD352" s="16">
        <v>11174</v>
      </c>
      <c r="CE352" s="16">
        <v>13151</v>
      </c>
      <c r="CF352" s="16">
        <v>3598</v>
      </c>
      <c r="CG352" s="16">
        <v>16112</v>
      </c>
      <c r="CH352" s="1">
        <v>977</v>
      </c>
      <c r="CI352" s="1">
        <v>29</v>
      </c>
      <c r="CJ352" s="1">
        <v>131</v>
      </c>
      <c r="CK352" s="1">
        <v>37</v>
      </c>
      <c r="CL352" s="1">
        <v>78</v>
      </c>
      <c r="CM352" s="1">
        <v>61</v>
      </c>
      <c r="CN352" s="1">
        <v>121</v>
      </c>
      <c r="CO352" s="1">
        <v>432</v>
      </c>
      <c r="CP352" s="16">
        <v>203999</v>
      </c>
      <c r="CQ352" s="16">
        <v>58462</v>
      </c>
      <c r="CR352" s="16">
        <v>6974</v>
      </c>
      <c r="CS352" s="1">
        <v>843</v>
      </c>
      <c r="CT352" s="16">
        <v>55166</v>
      </c>
      <c r="CU352" s="16">
        <v>43083</v>
      </c>
      <c r="CV352" s="1">
        <v>38</v>
      </c>
      <c r="CW352" s="1">
        <v>62</v>
      </c>
      <c r="CX352" s="16">
        <v>47047</v>
      </c>
      <c r="CY352" s="1">
        <v>288</v>
      </c>
      <c r="CZ352" s="16">
        <v>1018</v>
      </c>
      <c r="DA352" s="16">
        <v>36919</v>
      </c>
      <c r="DB352" s="18">
        <v>5.72</v>
      </c>
      <c r="DC352" s="1" t="s">
        <v>134</v>
      </c>
    </row>
    <row r="353" spans="1:107" ht="12.75" x14ac:dyDescent="0.2">
      <c r="A353" s="1" t="s">
        <v>861</v>
      </c>
      <c r="B353" s="1" t="s">
        <v>862</v>
      </c>
      <c r="C353" s="1" t="s">
        <v>861</v>
      </c>
      <c r="D353" s="1" t="s">
        <v>881</v>
      </c>
      <c r="E353" s="1" t="s">
        <v>882</v>
      </c>
      <c r="F353" s="1" t="s">
        <v>881</v>
      </c>
      <c r="G353" s="1">
        <v>10</v>
      </c>
      <c r="H353" s="1">
        <v>144</v>
      </c>
      <c r="I353" s="1">
        <v>5</v>
      </c>
      <c r="J353" s="16">
        <v>328692</v>
      </c>
      <c r="K353" s="17">
        <v>0.56200000000000006</v>
      </c>
      <c r="L353" s="16">
        <v>104938</v>
      </c>
      <c r="M353" s="18">
        <v>5006.96</v>
      </c>
      <c r="N353" s="1">
        <v>66</v>
      </c>
      <c r="O353" s="17">
        <v>0.29399999999999998</v>
      </c>
      <c r="P353" s="16">
        <v>13897</v>
      </c>
      <c r="Q353" s="16">
        <f t="shared" si="2"/>
        <v>42279702.578705899</v>
      </c>
      <c r="R353" s="19">
        <v>0.504</v>
      </c>
      <c r="S353" s="16" t="s">
        <v>2468</v>
      </c>
      <c r="T353" s="19">
        <v>0.77400000000000002</v>
      </c>
      <c r="U353" s="18" t="e">
        <f t="shared" si="3"/>
        <v>#VALUE!</v>
      </c>
      <c r="V353" s="1" t="str">
        <f>IF(N353&gt;'Clustering (Gov City)'!$C$4,'Clustering (Gov City)'!$B$3,IF(N353&gt;'Clustering (Gov City)'!$H$4,'Clustering (Gov City)'!$G$3,IF(N353&gt;'Clustering (Gov City)'!$M$4,'Clustering (Gov City)'!$L$3,'Clustering (Gov City)'!$Q$3)))</f>
        <v>SUPER LOW</v>
      </c>
      <c r="W353" s="1" t="str">
        <f>IF(Q353&gt;'Clustering (Gov City)'!$C$24,'Clustering (Gov City)'!$B$23,IF(Q353&gt;'Clustering (Gov City)'!$H$24,'Clustering (Gov City)'!$G$23,IF(Q353&gt;'Clustering (Gov City)'!$M$24,'Clustering (Gov City)'!$L$23,'Clustering (Gov City)'!$Q$23)))</f>
        <v>LOW</v>
      </c>
      <c r="X353" s="20">
        <v>0.57699999999999996</v>
      </c>
      <c r="Y353" s="1" t="s">
        <v>151</v>
      </c>
      <c r="Z353" s="1">
        <v>968</v>
      </c>
      <c r="AA353" s="1">
        <v>517</v>
      </c>
      <c r="AB353" s="16">
        <v>292296</v>
      </c>
      <c r="AC353" s="16">
        <v>226071</v>
      </c>
      <c r="AD353" s="16">
        <v>312522</v>
      </c>
      <c r="AE353" s="16">
        <v>4609</v>
      </c>
      <c r="AF353" s="16">
        <v>3221</v>
      </c>
      <c r="AG353" s="16">
        <v>7913</v>
      </c>
      <c r="AH353" s="1">
        <v>109</v>
      </c>
      <c r="AI353" s="1">
        <v>19</v>
      </c>
      <c r="AJ353" s="1">
        <v>299</v>
      </c>
      <c r="AK353" s="16">
        <v>168211</v>
      </c>
      <c r="AL353" s="16">
        <v>160481</v>
      </c>
      <c r="AM353" s="16">
        <v>151835</v>
      </c>
      <c r="AN353" s="16">
        <v>159581</v>
      </c>
      <c r="AO353" s="16">
        <v>5411</v>
      </c>
      <c r="AP353" s="16">
        <v>11865</v>
      </c>
      <c r="AQ353" s="16">
        <v>26372</v>
      </c>
      <c r="AR353" s="16">
        <v>33967</v>
      </c>
      <c r="AS353" s="16">
        <v>33288</v>
      </c>
      <c r="AT353" s="16">
        <v>26070</v>
      </c>
      <c r="AU353" s="16">
        <v>26380</v>
      </c>
      <c r="AV353" s="16">
        <v>27370</v>
      </c>
      <c r="AW353" s="16">
        <v>27156</v>
      </c>
      <c r="AX353" s="16">
        <v>29002</v>
      </c>
      <c r="AY353" s="16">
        <v>26538</v>
      </c>
      <c r="AZ353" s="16">
        <v>22460</v>
      </c>
      <c r="BA353" s="16">
        <v>17048</v>
      </c>
      <c r="BB353" s="16">
        <v>12226</v>
      </c>
      <c r="BC353" s="16">
        <v>8709</v>
      </c>
      <c r="BD353" s="16">
        <v>5472</v>
      </c>
      <c r="BE353" s="16">
        <v>3409</v>
      </c>
      <c r="BF353" s="16">
        <v>3225</v>
      </c>
      <c r="BG353" s="16">
        <v>6152</v>
      </c>
      <c r="BH353" s="16">
        <v>311538</v>
      </c>
      <c r="BI353" s="21">
        <v>2</v>
      </c>
      <c r="BJ353" s="21">
        <v>2</v>
      </c>
      <c r="BK353" s="21">
        <v>2</v>
      </c>
      <c r="BL353" s="21">
        <v>2</v>
      </c>
      <c r="BM353" s="21">
        <v>0</v>
      </c>
      <c r="BN353" s="16">
        <v>12380</v>
      </c>
      <c r="BO353" s="16">
        <v>6273</v>
      </c>
      <c r="BP353" s="16">
        <v>41092</v>
      </c>
      <c r="BQ353" s="16">
        <v>19754</v>
      </c>
      <c r="BR353" s="16">
        <v>15743</v>
      </c>
      <c r="BS353" s="16">
        <v>27625</v>
      </c>
      <c r="BT353" s="16">
        <v>62266</v>
      </c>
      <c r="BU353" s="16">
        <v>52214</v>
      </c>
      <c r="BV353" s="16">
        <v>84811</v>
      </c>
      <c r="BW353" s="16">
        <v>53248</v>
      </c>
      <c r="BX353" s="16">
        <v>61162</v>
      </c>
      <c r="BY353" s="1">
        <v>989</v>
      </c>
      <c r="BZ353" s="16">
        <v>2840</v>
      </c>
      <c r="CA353" s="16">
        <v>10693</v>
      </c>
      <c r="CB353" s="1">
        <v>462</v>
      </c>
      <c r="CC353" s="1">
        <v>7</v>
      </c>
      <c r="CD353" s="16">
        <v>47937</v>
      </c>
      <c r="CE353" s="16">
        <v>56114</v>
      </c>
      <c r="CF353" s="16">
        <v>15434</v>
      </c>
      <c r="CG353" s="16">
        <v>78247</v>
      </c>
      <c r="CH353" s="16">
        <v>2920</v>
      </c>
      <c r="CI353" s="1">
        <v>85</v>
      </c>
      <c r="CJ353" s="16">
        <v>3146</v>
      </c>
      <c r="CK353" s="1">
        <v>112</v>
      </c>
      <c r="CL353" s="1">
        <v>837</v>
      </c>
      <c r="CM353" s="1">
        <v>49</v>
      </c>
      <c r="CN353" s="16">
        <v>3651</v>
      </c>
      <c r="CO353" s="1">
        <v>413</v>
      </c>
      <c r="CP353" s="16">
        <v>119747</v>
      </c>
      <c r="CQ353" s="16">
        <v>76997</v>
      </c>
      <c r="CR353" s="16">
        <v>7517</v>
      </c>
      <c r="CS353" s="1">
        <v>563</v>
      </c>
      <c r="CT353" s="16">
        <v>79565</v>
      </c>
      <c r="CU353" s="16">
        <v>21185</v>
      </c>
      <c r="CV353" s="16">
        <v>4052</v>
      </c>
      <c r="CW353" s="1">
        <v>62</v>
      </c>
      <c r="CX353" s="16">
        <v>66036</v>
      </c>
      <c r="CY353" s="1">
        <v>345</v>
      </c>
      <c r="CZ353" s="1">
        <v>447</v>
      </c>
      <c r="DA353" s="16">
        <v>71923</v>
      </c>
      <c r="DB353" s="18">
        <v>4.5999999999999996</v>
      </c>
      <c r="DC353" s="1" t="s">
        <v>134</v>
      </c>
    </row>
    <row r="354" spans="1:107" ht="12.75" x14ac:dyDescent="0.2">
      <c r="A354" s="1" t="s">
        <v>861</v>
      </c>
      <c r="B354" s="1" t="s">
        <v>862</v>
      </c>
      <c r="C354" s="1" t="s">
        <v>861</v>
      </c>
      <c r="D354" s="1" t="s">
        <v>883</v>
      </c>
      <c r="E354" s="1" t="s">
        <v>884</v>
      </c>
      <c r="F354" s="1" t="s">
        <v>883</v>
      </c>
      <c r="G354" s="1">
        <v>8</v>
      </c>
      <c r="H354" s="1">
        <v>154</v>
      </c>
      <c r="I354" s="1">
        <v>3</v>
      </c>
      <c r="J354" s="16">
        <v>132210</v>
      </c>
      <c r="K354" s="17">
        <v>0.19</v>
      </c>
      <c r="L354" s="16">
        <v>43097</v>
      </c>
      <c r="M354" s="18">
        <v>1878.3</v>
      </c>
      <c r="N354" s="1">
        <v>70</v>
      </c>
      <c r="O354" s="17">
        <v>0.318</v>
      </c>
      <c r="P354" s="16">
        <v>8596</v>
      </c>
      <c r="Q354" s="16">
        <f t="shared" si="2"/>
        <v>65017774.752288021</v>
      </c>
      <c r="R354" s="19">
        <v>0.628</v>
      </c>
      <c r="S354" s="16" t="s">
        <v>2468</v>
      </c>
      <c r="T354" s="19">
        <v>0.71</v>
      </c>
      <c r="U354" s="18" t="e">
        <f t="shared" si="3"/>
        <v>#VALUE!</v>
      </c>
      <c r="V354" s="1" t="str">
        <f>IF(N354&gt;'Clustering (Gov City)'!$C$4,'Clustering (Gov City)'!$B$3,IF(N354&gt;'Clustering (Gov City)'!$H$4,'Clustering (Gov City)'!$G$3,IF(N354&gt;'Clustering (Gov City)'!$M$4,'Clustering (Gov City)'!$L$3,'Clustering (Gov City)'!$Q$3)))</f>
        <v>SUPER LOW</v>
      </c>
      <c r="W354" s="1" t="str">
        <f>IF(Q354&gt;'Clustering (Gov City)'!$C$24,'Clustering (Gov City)'!$B$23,IF(Q354&gt;'Clustering (Gov City)'!$H$24,'Clustering (Gov City)'!$G$23,IF(Q354&gt;'Clustering (Gov City)'!$M$24,'Clustering (Gov City)'!$L$23,'Clustering (Gov City)'!$Q$23)))</f>
        <v>HIGH</v>
      </c>
      <c r="X354" s="20">
        <v>0.46239999999999998</v>
      </c>
      <c r="Y354" s="1" t="s">
        <v>133</v>
      </c>
      <c r="Z354" s="1">
        <v>439</v>
      </c>
      <c r="AA354" s="1">
        <v>394</v>
      </c>
      <c r="AB354" s="16">
        <v>111958</v>
      </c>
      <c r="AC354" s="16">
        <v>94785</v>
      </c>
      <c r="AD354" s="16">
        <v>124910</v>
      </c>
      <c r="AE354" s="1">
        <v>920</v>
      </c>
      <c r="AF354" s="1">
        <v>271</v>
      </c>
      <c r="AG354" s="16">
        <v>1811</v>
      </c>
      <c r="AH354" s="16">
        <v>4206</v>
      </c>
      <c r="AI354" s="1">
        <v>0</v>
      </c>
      <c r="AJ354" s="1">
        <v>92</v>
      </c>
      <c r="AK354" s="16">
        <v>66981</v>
      </c>
      <c r="AL354" s="16">
        <v>65229</v>
      </c>
      <c r="AM354" s="16">
        <v>60787</v>
      </c>
      <c r="AN354" s="16">
        <v>62733</v>
      </c>
      <c r="AO354" s="16">
        <v>2525</v>
      </c>
      <c r="AP354" s="16">
        <v>6165</v>
      </c>
      <c r="AQ354" s="16">
        <v>9272</v>
      </c>
      <c r="AR354" s="16">
        <v>12512</v>
      </c>
      <c r="AS354" s="16">
        <v>12244</v>
      </c>
      <c r="AT354" s="16">
        <v>11648</v>
      </c>
      <c r="AU354" s="16">
        <v>11512</v>
      </c>
      <c r="AV354" s="16">
        <v>11311</v>
      </c>
      <c r="AW354" s="16">
        <v>11594</v>
      </c>
      <c r="AX354" s="16">
        <v>10937</v>
      </c>
      <c r="AY354" s="16">
        <v>9752</v>
      </c>
      <c r="AZ354" s="16">
        <v>8890</v>
      </c>
      <c r="BA354" s="16">
        <v>7712</v>
      </c>
      <c r="BB354" s="16">
        <v>5861</v>
      </c>
      <c r="BC354" s="16">
        <v>4347</v>
      </c>
      <c r="BD354" s="16">
        <v>2139</v>
      </c>
      <c r="BE354" s="16">
        <v>1315</v>
      </c>
      <c r="BF354" s="16">
        <v>1164</v>
      </c>
      <c r="BG354" s="16">
        <v>2160</v>
      </c>
      <c r="BH354" s="16">
        <v>126273</v>
      </c>
      <c r="BI354" s="21">
        <v>2</v>
      </c>
      <c r="BJ354" s="21">
        <v>2</v>
      </c>
      <c r="BK354" s="21">
        <v>2</v>
      </c>
      <c r="BL354" s="21">
        <v>1</v>
      </c>
      <c r="BM354" s="21">
        <v>0</v>
      </c>
      <c r="BN354" s="16">
        <v>4374</v>
      </c>
      <c r="BO354" s="16">
        <v>2278</v>
      </c>
      <c r="BP354" s="16">
        <v>15059</v>
      </c>
      <c r="BQ354" s="16">
        <v>7344</v>
      </c>
      <c r="BR354" s="16">
        <v>6793</v>
      </c>
      <c r="BS354" s="16">
        <v>12086</v>
      </c>
      <c r="BT354" s="16">
        <v>26766</v>
      </c>
      <c r="BU354" s="16">
        <v>11186</v>
      </c>
      <c r="BV354" s="16">
        <v>46916</v>
      </c>
      <c r="BW354" s="16">
        <v>21852</v>
      </c>
      <c r="BX354" s="16">
        <v>18936</v>
      </c>
      <c r="BY354" s="1">
        <v>593</v>
      </c>
      <c r="BZ354" s="16">
        <v>1044</v>
      </c>
      <c r="CA354" s="16">
        <v>4693</v>
      </c>
      <c r="CB354" s="1">
        <v>223</v>
      </c>
      <c r="CC354" s="1">
        <v>1</v>
      </c>
      <c r="CD354" s="16">
        <v>3058</v>
      </c>
      <c r="CE354" s="16">
        <v>3546</v>
      </c>
      <c r="CF354" s="16">
        <v>1805</v>
      </c>
      <c r="CG354" s="16">
        <v>3669</v>
      </c>
      <c r="CH354" s="1">
        <v>74</v>
      </c>
      <c r="CI354" s="1">
        <v>10</v>
      </c>
      <c r="CJ354" s="1">
        <v>51</v>
      </c>
      <c r="CK354" s="1">
        <v>17</v>
      </c>
      <c r="CL354" s="1">
        <v>28</v>
      </c>
      <c r="CM354" s="1">
        <v>45</v>
      </c>
      <c r="CN354" s="1">
        <v>104</v>
      </c>
      <c r="CO354" s="1">
        <v>286</v>
      </c>
      <c r="CP354" s="16">
        <v>119517</v>
      </c>
      <c r="CQ354" s="16">
        <v>27017</v>
      </c>
      <c r="CR354" s="16">
        <v>3118</v>
      </c>
      <c r="CS354" s="1">
        <v>540</v>
      </c>
      <c r="CT354" s="16">
        <v>20988</v>
      </c>
      <c r="CU354" s="16">
        <v>32869</v>
      </c>
      <c r="CV354" s="1">
        <v>8</v>
      </c>
      <c r="CW354" s="1">
        <v>39</v>
      </c>
      <c r="CX354" s="16">
        <v>30544</v>
      </c>
      <c r="CY354" s="1">
        <v>292</v>
      </c>
      <c r="CZ354" s="1">
        <v>387</v>
      </c>
      <c r="DA354" s="16">
        <v>16408</v>
      </c>
      <c r="DB354" s="18">
        <v>5.32</v>
      </c>
      <c r="DC354" s="1" t="s">
        <v>134</v>
      </c>
    </row>
    <row r="355" spans="1:107" ht="12.75" x14ac:dyDescent="0.2">
      <c r="A355" s="1" t="s">
        <v>861</v>
      </c>
      <c r="B355" s="1" t="s">
        <v>862</v>
      </c>
      <c r="C355" s="1" t="s">
        <v>861</v>
      </c>
      <c r="D355" s="1" t="s">
        <v>885</v>
      </c>
      <c r="E355" s="1" t="s">
        <v>886</v>
      </c>
      <c r="F355" s="1" t="s">
        <v>885</v>
      </c>
      <c r="G355" s="1">
        <v>5</v>
      </c>
      <c r="H355" s="1">
        <v>0</v>
      </c>
      <c r="I355" s="1">
        <v>52</v>
      </c>
      <c r="J355" s="16">
        <v>672121</v>
      </c>
      <c r="K355" s="17">
        <v>0.76400000000000001</v>
      </c>
      <c r="L355" s="16">
        <v>212602</v>
      </c>
      <c r="M355" s="1">
        <v>72</v>
      </c>
      <c r="N355" s="16">
        <v>9335</v>
      </c>
      <c r="O355" s="17">
        <v>0.97399999999999998</v>
      </c>
      <c r="P355" s="16">
        <v>18612</v>
      </c>
      <c r="Q355" s="16">
        <f t="shared" si="2"/>
        <v>27691442.463484999</v>
      </c>
      <c r="R355" s="19">
        <v>0.63400000000000001</v>
      </c>
      <c r="S355" s="16" t="s">
        <v>2468</v>
      </c>
      <c r="T355" s="19">
        <v>0.97</v>
      </c>
      <c r="U355" s="18" t="e">
        <f t="shared" si="3"/>
        <v>#VALUE!</v>
      </c>
      <c r="V355" s="16" t="str">
        <f>IF(N355&gt;'Clustering (Gov City)'!$C$4,'Clustering (Gov City)'!$B$3,IF(N355&gt;'Clustering (Gov City)'!$H$4,'Clustering (Gov City)'!$G$3,IF(N355&gt;'Clustering (Gov City)'!$M$4,'Clustering (Gov City)'!$L$3,'Clustering (Gov City)'!$Q$3)))</f>
        <v>SUPER HIGH</v>
      </c>
      <c r="W355" s="16" t="str">
        <f>IF(Q355&gt;'Clustering (Gov City)'!$C$24,'Clustering (Gov City)'!$B$23,IF(Q355&gt;'Clustering (Gov City)'!$H$24,'Clustering (Gov City)'!$G$23,IF(Q355&gt;'Clustering (Gov City)'!$M$24,'Clustering (Gov City)'!$L$23,'Clustering (Gov City)'!$Q$23)))</f>
        <v>LOW</v>
      </c>
      <c r="X355" s="20">
        <v>0.89990000000000003</v>
      </c>
      <c r="Y355" s="16" t="s">
        <v>172</v>
      </c>
      <c r="Z355" s="16">
        <v>2448</v>
      </c>
      <c r="AA355" s="1">
        <v>612</v>
      </c>
      <c r="AB355" s="16">
        <v>514494</v>
      </c>
      <c r="AC355" s="16">
        <v>489246</v>
      </c>
      <c r="AD355" s="16">
        <v>646225</v>
      </c>
      <c r="AE355" s="16">
        <v>13769</v>
      </c>
      <c r="AF355" s="16">
        <v>7355</v>
      </c>
      <c r="AG355" s="1">
        <v>271</v>
      </c>
      <c r="AH355" s="16">
        <v>4483</v>
      </c>
      <c r="AI355" s="1">
        <v>15</v>
      </c>
      <c r="AJ355" s="1">
        <v>3</v>
      </c>
      <c r="AK355" s="16">
        <v>336209</v>
      </c>
      <c r="AL355" s="16">
        <v>335912</v>
      </c>
      <c r="AM355" s="16">
        <v>320561</v>
      </c>
      <c r="AN355" s="16">
        <v>307974</v>
      </c>
      <c r="AO355" s="16">
        <v>15351</v>
      </c>
      <c r="AP355" s="16">
        <v>28235</v>
      </c>
      <c r="AQ355" s="16">
        <v>46320</v>
      </c>
      <c r="AR355" s="16">
        <v>59464</v>
      </c>
      <c r="AS355" s="16">
        <v>60264</v>
      </c>
      <c r="AT355" s="16">
        <v>56369</v>
      </c>
      <c r="AU355" s="16">
        <v>55907</v>
      </c>
      <c r="AV355" s="16">
        <v>53447</v>
      </c>
      <c r="AW355" s="16">
        <v>51495</v>
      </c>
      <c r="AX355" s="16">
        <v>53378</v>
      </c>
      <c r="AY355" s="16">
        <v>52562</v>
      </c>
      <c r="AZ355" s="16">
        <v>49615</v>
      </c>
      <c r="BA355" s="16">
        <v>41783</v>
      </c>
      <c r="BB355" s="16">
        <v>33086</v>
      </c>
      <c r="BC355" s="16">
        <v>24902</v>
      </c>
      <c r="BD355" s="16">
        <v>16025</v>
      </c>
      <c r="BE355" s="16">
        <v>8648</v>
      </c>
      <c r="BF355" s="16">
        <v>8856</v>
      </c>
      <c r="BG355" s="16">
        <v>10417</v>
      </c>
      <c r="BH355" s="16">
        <v>641902</v>
      </c>
      <c r="BI355" s="21">
        <v>2</v>
      </c>
      <c r="BJ355" s="21">
        <v>2</v>
      </c>
      <c r="BK355" s="21">
        <v>2</v>
      </c>
      <c r="BL355" s="21">
        <v>1</v>
      </c>
      <c r="BM355" s="21">
        <v>0</v>
      </c>
      <c r="BN355" s="16">
        <v>21085</v>
      </c>
      <c r="BO355" s="16">
        <v>10976</v>
      </c>
      <c r="BP355" s="16">
        <v>71764</v>
      </c>
      <c r="BQ355" s="16">
        <v>36500</v>
      </c>
      <c r="BR355" s="16">
        <v>33184</v>
      </c>
      <c r="BS355" s="16">
        <v>58830</v>
      </c>
      <c r="BT355" s="16">
        <v>170979</v>
      </c>
      <c r="BU355" s="16">
        <v>70832</v>
      </c>
      <c r="BV355" s="16">
        <v>104029</v>
      </c>
      <c r="BW355" s="16">
        <v>98175</v>
      </c>
      <c r="BX355" s="16">
        <v>162748</v>
      </c>
      <c r="BY355" s="16">
        <v>4210</v>
      </c>
      <c r="BZ355" s="16">
        <v>12801</v>
      </c>
      <c r="CA355" s="16">
        <v>43923</v>
      </c>
      <c r="CB355" s="16">
        <v>4170</v>
      </c>
      <c r="CC355" s="1">
        <v>254</v>
      </c>
      <c r="CD355" s="16">
        <v>45525</v>
      </c>
      <c r="CE355" s="16">
        <v>64345</v>
      </c>
      <c r="CF355" s="16">
        <v>16821</v>
      </c>
      <c r="CG355" s="16">
        <v>83597</v>
      </c>
      <c r="CH355" s="1">
        <v>471</v>
      </c>
      <c r="CI355" s="1">
        <v>57</v>
      </c>
      <c r="CJ355" s="1">
        <v>508</v>
      </c>
      <c r="CK355" s="1">
        <v>89</v>
      </c>
      <c r="CL355" s="1">
        <v>429</v>
      </c>
      <c r="CM355" s="1">
        <v>131</v>
      </c>
      <c r="CN355" s="1">
        <v>474</v>
      </c>
      <c r="CO355" s="1">
        <v>456</v>
      </c>
      <c r="CP355" s="16">
        <v>459218</v>
      </c>
      <c r="CQ355" s="16">
        <v>208237</v>
      </c>
      <c r="CR355" s="16">
        <v>22982</v>
      </c>
      <c r="CS355" s="16">
        <v>5220</v>
      </c>
      <c r="CT355" s="16">
        <v>197941</v>
      </c>
      <c r="CU355" s="16">
        <v>3720</v>
      </c>
      <c r="CV355" s="1">
        <v>235</v>
      </c>
      <c r="CW355" s="1">
        <v>358</v>
      </c>
      <c r="CX355" s="16">
        <v>90120</v>
      </c>
      <c r="CY355" s="16">
        <v>1933</v>
      </c>
      <c r="CZ355" s="16">
        <v>5192</v>
      </c>
      <c r="DA355" s="16">
        <v>136183</v>
      </c>
      <c r="DB355" s="18">
        <v>4.3899999999999997</v>
      </c>
      <c r="DC355" s="1" t="s">
        <v>134</v>
      </c>
    </row>
    <row r="356" spans="1:107" ht="12.75" x14ac:dyDescent="0.2">
      <c r="A356" s="1" t="s">
        <v>861</v>
      </c>
      <c r="B356" s="1" t="s">
        <v>862</v>
      </c>
      <c r="C356" s="1" t="s">
        <v>861</v>
      </c>
      <c r="D356" s="1" t="s">
        <v>887</v>
      </c>
      <c r="E356" s="1" t="s">
        <v>888</v>
      </c>
      <c r="F356" s="1" t="s">
        <v>887</v>
      </c>
      <c r="G356" s="1">
        <v>5</v>
      </c>
      <c r="H356" s="1">
        <v>0</v>
      </c>
      <c r="I356" s="1">
        <v>20</v>
      </c>
      <c r="J356" s="16">
        <v>250770</v>
      </c>
      <c r="K356" s="17">
        <v>0.44</v>
      </c>
      <c r="L356" s="16">
        <v>80785</v>
      </c>
      <c r="M356" s="1">
        <v>371</v>
      </c>
      <c r="N356" s="1">
        <v>676</v>
      </c>
      <c r="O356" s="17">
        <v>0.69399999999999995</v>
      </c>
      <c r="P356" s="16">
        <v>5103</v>
      </c>
      <c r="Q356" s="16">
        <f t="shared" si="2"/>
        <v>20349324.081827968</v>
      </c>
      <c r="R356" s="19">
        <v>0.74199999999999999</v>
      </c>
      <c r="S356" s="16" t="s">
        <v>2468</v>
      </c>
      <c r="T356" s="19">
        <v>0.90600000000000003</v>
      </c>
      <c r="U356" s="18" t="e">
        <f t="shared" si="3"/>
        <v>#VALUE!</v>
      </c>
      <c r="V356" s="1" t="str">
        <f>IF(N356&gt;'Clustering (Gov City)'!$C$4,'Clustering (Gov City)'!$B$3,IF(N356&gt;'Clustering (Gov City)'!$H$4,'Clustering (Gov City)'!$G$3,IF(N356&gt;'Clustering (Gov City)'!$M$4,'Clustering (Gov City)'!$L$3,'Clustering (Gov City)'!$Q$3)))</f>
        <v>LOW</v>
      </c>
      <c r="W356" s="1" t="str">
        <f>IF(Q356&gt;'Clustering (Gov City)'!$C$24,'Clustering (Gov City)'!$B$23,IF(Q356&gt;'Clustering (Gov City)'!$H$24,'Clustering (Gov City)'!$G$23,IF(Q356&gt;'Clustering (Gov City)'!$M$24,'Clustering (Gov City)'!$L$23,'Clustering (Gov City)'!$Q$23)))</f>
        <v>SUPER LOW</v>
      </c>
      <c r="X356" s="20">
        <v>0.72589999999999999</v>
      </c>
      <c r="Y356" s="1" t="s">
        <v>201</v>
      </c>
      <c r="Z356" s="1">
        <v>794</v>
      </c>
      <c r="AA356" s="1">
        <v>550</v>
      </c>
      <c r="AB356" s="16">
        <v>226699</v>
      </c>
      <c r="AC356" s="16">
        <v>178804</v>
      </c>
      <c r="AD356" s="16">
        <v>240478</v>
      </c>
      <c r="AE356" s="16">
        <v>7397</v>
      </c>
      <c r="AF356" s="16">
        <v>2318</v>
      </c>
      <c r="AG356" s="1">
        <v>352</v>
      </c>
      <c r="AH356" s="1">
        <v>223</v>
      </c>
      <c r="AI356" s="1">
        <v>0</v>
      </c>
      <c r="AJ356" s="1">
        <v>2</v>
      </c>
      <c r="AK356" s="16">
        <v>125917</v>
      </c>
      <c r="AL356" s="16">
        <v>124853</v>
      </c>
      <c r="AM356" s="16">
        <v>113900</v>
      </c>
      <c r="AN356" s="16">
        <v>122396</v>
      </c>
      <c r="AO356" s="16">
        <v>5518</v>
      </c>
      <c r="AP356" s="16">
        <v>8956</v>
      </c>
      <c r="AQ356" s="16">
        <v>19173</v>
      </c>
      <c r="AR356" s="16">
        <v>23537</v>
      </c>
      <c r="AS356" s="16">
        <v>23087</v>
      </c>
      <c r="AT356" s="16">
        <v>16877</v>
      </c>
      <c r="AU356" s="16">
        <v>20606</v>
      </c>
      <c r="AV356" s="16">
        <v>21022</v>
      </c>
      <c r="AW356" s="16">
        <v>20798</v>
      </c>
      <c r="AX356" s="16">
        <v>21273</v>
      </c>
      <c r="AY356" s="16">
        <v>21079</v>
      </c>
      <c r="AZ356" s="16">
        <v>19336</v>
      </c>
      <c r="BA356" s="16">
        <v>15055</v>
      </c>
      <c r="BB356" s="16">
        <v>11337</v>
      </c>
      <c r="BC356" s="16">
        <v>7925</v>
      </c>
      <c r="BD356" s="16">
        <v>4615</v>
      </c>
      <c r="BE356" s="16">
        <v>2460</v>
      </c>
      <c r="BF356" s="16">
        <v>2590</v>
      </c>
      <c r="BG356" s="16">
        <v>4270</v>
      </c>
      <c r="BH356" s="16">
        <v>237954</v>
      </c>
      <c r="BI356" s="21">
        <v>2</v>
      </c>
      <c r="BJ356" s="21">
        <v>2</v>
      </c>
      <c r="BK356" s="21">
        <v>2</v>
      </c>
      <c r="BL356" s="21">
        <v>2</v>
      </c>
      <c r="BM356" s="21">
        <v>0</v>
      </c>
      <c r="BN356" s="16">
        <v>8483</v>
      </c>
      <c r="BO356" s="16">
        <v>4380</v>
      </c>
      <c r="BP356" s="16">
        <v>28309</v>
      </c>
      <c r="BQ356" s="16">
        <v>13818</v>
      </c>
      <c r="BR356" s="16">
        <v>9418</v>
      </c>
      <c r="BS356" s="16">
        <v>20510</v>
      </c>
      <c r="BT356" s="16">
        <v>55529</v>
      </c>
      <c r="BU356" s="16">
        <v>30587</v>
      </c>
      <c r="BV356" s="16">
        <v>34489</v>
      </c>
      <c r="BW356" s="16">
        <v>32410</v>
      </c>
      <c r="BX356" s="16">
        <v>63775</v>
      </c>
      <c r="BY356" s="16">
        <v>1489</v>
      </c>
      <c r="BZ356" s="16">
        <v>6348</v>
      </c>
      <c r="CA356" s="16">
        <v>23516</v>
      </c>
      <c r="CB356" s="16">
        <v>2433</v>
      </c>
      <c r="CC356" s="1">
        <v>194</v>
      </c>
      <c r="CD356" s="16">
        <v>17431</v>
      </c>
      <c r="CE356" s="16">
        <v>24224</v>
      </c>
      <c r="CF356" s="16">
        <v>6365</v>
      </c>
      <c r="CG356" s="16">
        <v>34293</v>
      </c>
      <c r="CH356" s="1">
        <v>236</v>
      </c>
      <c r="CI356" s="1">
        <v>20</v>
      </c>
      <c r="CJ356" s="1">
        <v>194</v>
      </c>
      <c r="CK356" s="1">
        <v>41</v>
      </c>
      <c r="CL356" s="1">
        <v>140</v>
      </c>
      <c r="CM356" s="1">
        <v>56</v>
      </c>
      <c r="CN356" s="1">
        <v>170</v>
      </c>
      <c r="CO356" s="1">
        <v>240</v>
      </c>
      <c r="CP356" s="16">
        <v>167360</v>
      </c>
      <c r="CQ356" s="16">
        <v>60097</v>
      </c>
      <c r="CR356" s="16">
        <v>16454</v>
      </c>
      <c r="CS356" s="16">
        <v>2058</v>
      </c>
      <c r="CT356" s="16">
        <v>69295</v>
      </c>
      <c r="CU356" s="16">
        <v>2882</v>
      </c>
      <c r="CV356" s="1">
        <v>22</v>
      </c>
      <c r="CW356" s="1">
        <v>127</v>
      </c>
      <c r="CX356" s="16">
        <v>46460</v>
      </c>
      <c r="CY356" s="1">
        <v>865</v>
      </c>
      <c r="CZ356" s="16">
        <v>2947</v>
      </c>
      <c r="DA356" s="16">
        <v>49563</v>
      </c>
      <c r="DB356" s="18">
        <v>4.01</v>
      </c>
      <c r="DC356" s="1" t="s">
        <v>134</v>
      </c>
    </row>
    <row r="357" spans="1:107" ht="12.75" x14ac:dyDescent="0.2">
      <c r="A357" s="1" t="s">
        <v>889</v>
      </c>
      <c r="B357" s="1" t="s">
        <v>890</v>
      </c>
      <c r="C357" s="1" t="s">
        <v>889</v>
      </c>
      <c r="D357" s="1" t="s">
        <v>891</v>
      </c>
      <c r="E357" s="1" t="s">
        <v>892</v>
      </c>
      <c r="F357" s="1" t="s">
        <v>891</v>
      </c>
      <c r="G357" s="1">
        <v>10</v>
      </c>
      <c r="H357" s="1">
        <v>139</v>
      </c>
      <c r="I357" s="1">
        <v>5</v>
      </c>
      <c r="J357" s="16">
        <v>280250</v>
      </c>
      <c r="K357" s="17">
        <v>0.49</v>
      </c>
      <c r="L357" s="16">
        <v>92755</v>
      </c>
      <c r="M357" s="18">
        <v>7730.88</v>
      </c>
      <c r="N357" s="1">
        <v>36</v>
      </c>
      <c r="O357" s="17">
        <v>0.156</v>
      </c>
      <c r="P357" s="16">
        <v>32792</v>
      </c>
      <c r="Q357" s="16">
        <f t="shared" si="2"/>
        <v>117009812.66726138</v>
      </c>
      <c r="R357" s="19">
        <v>0.72799999999999998</v>
      </c>
      <c r="S357" s="16" t="s">
        <v>2468</v>
      </c>
      <c r="T357" s="19">
        <v>0.59399999999999997</v>
      </c>
      <c r="U357" s="18" t="e">
        <f t="shared" si="3"/>
        <v>#VALUE!</v>
      </c>
      <c r="V357" s="1" t="str">
        <f>IF(N357&gt;'Clustering (Gov City)'!$C$4,'Clustering (Gov City)'!$B$3,IF(N357&gt;'Clustering (Gov City)'!$H$4,'Clustering (Gov City)'!$G$3,IF(N357&gt;'Clustering (Gov City)'!$M$4,'Clustering (Gov City)'!$L$3,'Clustering (Gov City)'!$Q$3)))</f>
        <v>SUPER LOW</v>
      </c>
      <c r="W357" s="1" t="str">
        <f>IF(Q357&gt;'Clustering (Gov City)'!$C$24,'Clustering (Gov City)'!$B$23,IF(Q357&gt;'Clustering (Gov City)'!$H$24,'Clustering (Gov City)'!$G$23,IF(Q357&gt;'Clustering (Gov City)'!$M$24,'Clustering (Gov City)'!$L$23,'Clustering (Gov City)'!$Q$23)))</f>
        <v>SUPER HIGH</v>
      </c>
      <c r="X357" s="20">
        <v>0.43659999999999999</v>
      </c>
      <c r="Y357" s="1" t="s">
        <v>133</v>
      </c>
      <c r="Z357" s="1">
        <v>948</v>
      </c>
      <c r="AA357" s="1">
        <v>697</v>
      </c>
      <c r="AB357" s="16">
        <v>248198</v>
      </c>
      <c r="AC357" s="16">
        <v>195042</v>
      </c>
      <c r="AD357" s="16">
        <v>261349</v>
      </c>
      <c r="AE357" s="16">
        <v>9308</v>
      </c>
      <c r="AF357" s="16">
        <v>8651</v>
      </c>
      <c r="AG357" s="1">
        <v>450</v>
      </c>
      <c r="AH357" s="1">
        <v>490</v>
      </c>
      <c r="AI357" s="1">
        <v>0</v>
      </c>
      <c r="AJ357" s="1">
        <v>2</v>
      </c>
      <c r="AK357" s="16">
        <v>145366</v>
      </c>
      <c r="AL357" s="16">
        <v>134884</v>
      </c>
      <c r="AM357" s="16">
        <v>130973</v>
      </c>
      <c r="AN357" s="16">
        <v>136181</v>
      </c>
      <c r="AO357" s="16">
        <v>4114</v>
      </c>
      <c r="AP357" s="16">
        <v>8982</v>
      </c>
      <c r="AQ357" s="16">
        <v>22750</v>
      </c>
      <c r="AR357" s="16">
        <v>28097</v>
      </c>
      <c r="AS357" s="16">
        <v>26970</v>
      </c>
      <c r="AT357" s="16">
        <v>20246</v>
      </c>
      <c r="AU357" s="16">
        <v>24269</v>
      </c>
      <c r="AV357" s="16">
        <v>23331</v>
      </c>
      <c r="AW357" s="16">
        <v>23707</v>
      </c>
      <c r="AX357" s="16">
        <v>24429</v>
      </c>
      <c r="AY357" s="16">
        <v>22463</v>
      </c>
      <c r="AZ357" s="16">
        <v>19032</v>
      </c>
      <c r="BA357" s="16">
        <v>15297</v>
      </c>
      <c r="BB357" s="16">
        <v>11945</v>
      </c>
      <c r="BC357" s="16">
        <v>8086</v>
      </c>
      <c r="BD357" s="16">
        <v>4652</v>
      </c>
      <c r="BE357" s="16">
        <v>2570</v>
      </c>
      <c r="BF357" s="16">
        <v>2406</v>
      </c>
      <c r="BG357" s="16">
        <v>5062</v>
      </c>
      <c r="BH357" s="16">
        <v>265444</v>
      </c>
      <c r="BI357" s="21">
        <v>2</v>
      </c>
      <c r="BJ357" s="21">
        <v>2</v>
      </c>
      <c r="BK357" s="21">
        <v>2</v>
      </c>
      <c r="BL357" s="21">
        <v>2</v>
      </c>
      <c r="BM357" s="21">
        <v>0</v>
      </c>
      <c r="BN357" s="16">
        <v>10403</v>
      </c>
      <c r="BO357" s="16">
        <v>5439</v>
      </c>
      <c r="BP357" s="16">
        <v>33694</v>
      </c>
      <c r="BQ357" s="16">
        <v>16063</v>
      </c>
      <c r="BR357" s="16">
        <v>11310</v>
      </c>
      <c r="BS357" s="16">
        <v>24136</v>
      </c>
      <c r="BT357" s="16">
        <v>70010</v>
      </c>
      <c r="BU357" s="16">
        <v>38083</v>
      </c>
      <c r="BV357" s="16">
        <v>67662</v>
      </c>
      <c r="BW357" s="16">
        <v>36714</v>
      </c>
      <c r="BX357" s="16">
        <v>53177</v>
      </c>
      <c r="BY357" s="16">
        <v>1121</v>
      </c>
      <c r="BZ357" s="16">
        <v>2906</v>
      </c>
      <c r="CA357" s="16">
        <v>10019</v>
      </c>
      <c r="CB357" s="1">
        <v>542</v>
      </c>
      <c r="CC357" s="1">
        <v>16</v>
      </c>
      <c r="CD357" s="16">
        <v>9657</v>
      </c>
      <c r="CE357" s="16">
        <v>11498</v>
      </c>
      <c r="CF357" s="16">
        <v>3879</v>
      </c>
      <c r="CG357" s="16">
        <v>18314</v>
      </c>
      <c r="CH357" s="16">
        <v>1612</v>
      </c>
      <c r="CI357" s="1">
        <v>605</v>
      </c>
      <c r="CJ357" s="16">
        <v>1923</v>
      </c>
      <c r="CK357" s="1">
        <v>788</v>
      </c>
      <c r="CL357" s="1">
        <v>682</v>
      </c>
      <c r="CM357" s="1">
        <v>276</v>
      </c>
      <c r="CN357" s="16">
        <v>2954</v>
      </c>
      <c r="CO357" s="16">
        <v>1140</v>
      </c>
      <c r="CP357" s="16">
        <v>226922</v>
      </c>
      <c r="CQ357" s="16">
        <v>73127</v>
      </c>
      <c r="CR357" s="16">
        <v>8106</v>
      </c>
      <c r="CS357" s="16">
        <v>1541</v>
      </c>
      <c r="CT357" s="16">
        <v>55198</v>
      </c>
      <c r="CU357" s="16">
        <v>23793</v>
      </c>
      <c r="CV357" s="16">
        <v>4546</v>
      </c>
      <c r="CW357" s="1">
        <v>109</v>
      </c>
      <c r="CX357" s="16">
        <v>47863</v>
      </c>
      <c r="CY357" s="1">
        <v>628</v>
      </c>
      <c r="CZ357" s="1">
        <v>857</v>
      </c>
      <c r="DA357" s="16">
        <v>64482</v>
      </c>
      <c r="DB357" s="18">
        <v>9.23</v>
      </c>
      <c r="DC357" s="1" t="s">
        <v>134</v>
      </c>
    </row>
    <row r="358" spans="1:107" ht="12.75" x14ac:dyDescent="0.2">
      <c r="A358" s="1" t="s">
        <v>889</v>
      </c>
      <c r="B358" s="1" t="s">
        <v>890</v>
      </c>
      <c r="C358" s="1" t="s">
        <v>889</v>
      </c>
      <c r="D358" s="1" t="s">
        <v>893</v>
      </c>
      <c r="E358" s="1" t="s">
        <v>894</v>
      </c>
      <c r="F358" s="1" t="s">
        <v>893</v>
      </c>
      <c r="G358" s="1">
        <v>16</v>
      </c>
      <c r="H358" s="1">
        <v>190</v>
      </c>
      <c r="I358" s="1">
        <v>4</v>
      </c>
      <c r="J358" s="16">
        <v>168348</v>
      </c>
      <c r="K358" s="17">
        <v>0.27800000000000002</v>
      </c>
      <c r="L358" s="16">
        <v>54690</v>
      </c>
      <c r="M358" s="18">
        <v>20381.59</v>
      </c>
      <c r="N358" s="1">
        <v>8</v>
      </c>
      <c r="O358" s="17">
        <v>0.04</v>
      </c>
      <c r="P358" s="16">
        <v>18506</v>
      </c>
      <c r="Q358" s="16">
        <f t="shared" si="2"/>
        <v>109927055.86047949</v>
      </c>
      <c r="R358" s="19">
        <v>0.746</v>
      </c>
      <c r="S358" s="16" t="s">
        <v>2468</v>
      </c>
      <c r="T358" s="19">
        <v>0.47599999999999998</v>
      </c>
      <c r="U358" s="18" t="e">
        <f t="shared" si="3"/>
        <v>#VALUE!</v>
      </c>
      <c r="V358" s="1" t="str">
        <f>IF(N358&gt;'Clustering (Gov City)'!$C$4,'Clustering (Gov City)'!$B$3,IF(N358&gt;'Clustering (Gov City)'!$H$4,'Clustering (Gov City)'!$G$3,IF(N358&gt;'Clustering (Gov City)'!$M$4,'Clustering (Gov City)'!$L$3,'Clustering (Gov City)'!$Q$3)))</f>
        <v>SUPER LOW</v>
      </c>
      <c r="W358" s="1" t="str">
        <f>IF(Q358&gt;'Clustering (Gov City)'!$C$24,'Clustering (Gov City)'!$B$23,IF(Q358&gt;'Clustering (Gov City)'!$H$24,'Clustering (Gov City)'!$G$23,IF(Q358&gt;'Clustering (Gov City)'!$M$24,'Clustering (Gov City)'!$L$23,'Clustering (Gov City)'!$Q$23)))</f>
        <v>SUPER HIGH</v>
      </c>
      <c r="X358" s="20">
        <v>0.29570000000000002</v>
      </c>
      <c r="Y358" s="1" t="s">
        <v>133</v>
      </c>
      <c r="Z358" s="1">
        <v>360</v>
      </c>
      <c r="AA358" s="1">
        <v>194</v>
      </c>
      <c r="AB358" s="16">
        <v>143569</v>
      </c>
      <c r="AC358" s="16">
        <v>119241</v>
      </c>
      <c r="AD358" s="16">
        <v>79868</v>
      </c>
      <c r="AE358" s="16">
        <v>52883</v>
      </c>
      <c r="AF358" s="16">
        <v>35320</v>
      </c>
      <c r="AG358" s="1">
        <v>141</v>
      </c>
      <c r="AH358" s="1">
        <v>30</v>
      </c>
      <c r="AI358" s="1">
        <v>0</v>
      </c>
      <c r="AJ358" s="1">
        <v>106</v>
      </c>
      <c r="AK358" s="16">
        <v>88242</v>
      </c>
      <c r="AL358" s="16">
        <v>80106</v>
      </c>
      <c r="AM358" s="16">
        <v>80970</v>
      </c>
      <c r="AN358" s="16">
        <v>80834</v>
      </c>
      <c r="AO358" s="16">
        <v>2331</v>
      </c>
      <c r="AP358" s="16">
        <v>4213</v>
      </c>
      <c r="AQ358" s="16">
        <v>11288</v>
      </c>
      <c r="AR358" s="16">
        <v>16344</v>
      </c>
      <c r="AS358" s="16">
        <v>16740</v>
      </c>
      <c r="AT358" s="16">
        <v>13983</v>
      </c>
      <c r="AU358" s="16">
        <v>14860</v>
      </c>
      <c r="AV358" s="16">
        <v>13521</v>
      </c>
      <c r="AW358" s="16">
        <v>12845</v>
      </c>
      <c r="AX358" s="16">
        <v>14667</v>
      </c>
      <c r="AY358" s="16">
        <v>13855</v>
      </c>
      <c r="AZ358" s="16">
        <v>11981</v>
      </c>
      <c r="BA358" s="16">
        <v>9277</v>
      </c>
      <c r="BB358" s="16">
        <v>6952</v>
      </c>
      <c r="BC358" s="16">
        <v>5175</v>
      </c>
      <c r="BD358" s="16">
        <v>3084</v>
      </c>
      <c r="BE358" s="16">
        <v>1758</v>
      </c>
      <c r="BF358" s="16">
        <v>2018</v>
      </c>
      <c r="BG358" s="16">
        <v>2633</v>
      </c>
      <c r="BH358" s="16">
        <v>161394</v>
      </c>
      <c r="BI358" s="21">
        <v>2</v>
      </c>
      <c r="BJ358" s="21">
        <v>2</v>
      </c>
      <c r="BK358" s="21">
        <v>2</v>
      </c>
      <c r="BL358" s="21">
        <v>1</v>
      </c>
      <c r="BM358" s="21">
        <v>0</v>
      </c>
      <c r="BN358" s="16">
        <v>5520</v>
      </c>
      <c r="BO358" s="16">
        <v>2887</v>
      </c>
      <c r="BP358" s="16">
        <v>19914</v>
      </c>
      <c r="BQ358" s="16">
        <v>10065</v>
      </c>
      <c r="BR358" s="16">
        <v>9030</v>
      </c>
      <c r="BS358" s="16">
        <v>14335</v>
      </c>
      <c r="BT358" s="16">
        <v>44707</v>
      </c>
      <c r="BU358" s="16">
        <v>26769</v>
      </c>
      <c r="BV358" s="16">
        <v>32583</v>
      </c>
      <c r="BW358" s="16">
        <v>22975</v>
      </c>
      <c r="BX358" s="16">
        <v>31828</v>
      </c>
      <c r="BY358" s="1">
        <v>951</v>
      </c>
      <c r="BZ358" s="16">
        <v>2199</v>
      </c>
      <c r="CA358" s="16">
        <v>5945</v>
      </c>
      <c r="CB358" s="1">
        <v>371</v>
      </c>
      <c r="CC358" s="1">
        <v>20</v>
      </c>
      <c r="CD358" s="16">
        <v>4483</v>
      </c>
      <c r="CE358" s="16">
        <v>4809</v>
      </c>
      <c r="CF358" s="16">
        <v>1550</v>
      </c>
      <c r="CG358" s="16">
        <v>8972</v>
      </c>
      <c r="CH358" s="1">
        <v>685</v>
      </c>
      <c r="CI358" s="1">
        <v>24</v>
      </c>
      <c r="CJ358" s="1">
        <v>637</v>
      </c>
      <c r="CK358" s="1">
        <v>33</v>
      </c>
      <c r="CL358" s="1">
        <v>233</v>
      </c>
      <c r="CM358" s="1">
        <v>42</v>
      </c>
      <c r="CN358" s="1">
        <v>632</v>
      </c>
      <c r="CO358" s="1">
        <v>242</v>
      </c>
      <c r="CP358" s="16">
        <v>146006</v>
      </c>
      <c r="CQ358" s="16">
        <v>46722</v>
      </c>
      <c r="CR358" s="16">
        <v>4622</v>
      </c>
      <c r="CS358" s="16">
        <v>1002</v>
      </c>
      <c r="CT358" s="16">
        <v>29424</v>
      </c>
      <c r="CU358" s="16">
        <v>19955</v>
      </c>
      <c r="CV358" s="16">
        <v>1690</v>
      </c>
      <c r="CW358" s="1">
        <v>402</v>
      </c>
      <c r="CX358" s="16">
        <v>30723</v>
      </c>
      <c r="CY358" s="1">
        <v>514</v>
      </c>
      <c r="CZ358" s="1">
        <v>688</v>
      </c>
      <c r="DA358" s="16">
        <v>32606</v>
      </c>
      <c r="DB358" s="18">
        <v>9.2899999999999991</v>
      </c>
      <c r="DC358" s="1" t="s">
        <v>134</v>
      </c>
    </row>
    <row r="359" spans="1:107" ht="12.75" x14ac:dyDescent="0.2">
      <c r="A359" s="1" t="s">
        <v>889</v>
      </c>
      <c r="B359" s="1" t="s">
        <v>890</v>
      </c>
      <c r="C359" s="1" t="s">
        <v>889</v>
      </c>
      <c r="D359" s="1" t="s">
        <v>895</v>
      </c>
      <c r="E359" s="1" t="s">
        <v>896</v>
      </c>
      <c r="F359" s="1" t="s">
        <v>895</v>
      </c>
      <c r="G359" s="1">
        <v>18</v>
      </c>
      <c r="H359" s="1">
        <v>193</v>
      </c>
      <c r="I359" s="1">
        <v>44</v>
      </c>
      <c r="J359" s="16">
        <v>741950</v>
      </c>
      <c r="K359" s="17">
        <v>0.77800000000000002</v>
      </c>
      <c r="L359" s="16">
        <v>240615</v>
      </c>
      <c r="M359" s="18">
        <v>23601.91</v>
      </c>
      <c r="N359" s="1">
        <v>31</v>
      </c>
      <c r="O359" s="17">
        <v>0.13800000000000001</v>
      </c>
      <c r="P359" s="16">
        <v>117461</v>
      </c>
      <c r="Q359" s="16">
        <f t="shared" si="2"/>
        <v>158313902.55408046</v>
      </c>
      <c r="R359" s="19">
        <v>0.70599999999999996</v>
      </c>
      <c r="S359" s="16" t="s">
        <v>2468</v>
      </c>
      <c r="T359" s="19">
        <v>0.64200000000000002</v>
      </c>
      <c r="U359" s="18" t="e">
        <f t="shared" si="3"/>
        <v>#VALUE!</v>
      </c>
      <c r="V359" s="16" t="str">
        <f>IF(N359&gt;'Clustering (Gov City)'!$C$4,'Clustering (Gov City)'!$B$3,IF(N359&gt;'Clustering (Gov City)'!$H$4,'Clustering (Gov City)'!$G$3,IF(N359&gt;'Clustering (Gov City)'!$M$4,'Clustering (Gov City)'!$L$3,'Clustering (Gov City)'!$Q$3)))</f>
        <v>SUPER LOW</v>
      </c>
      <c r="W359" s="16" t="str">
        <f>IF(Q359&gt;'Clustering (Gov City)'!$C$24,'Clustering (Gov City)'!$B$23,IF(Q359&gt;'Clustering (Gov City)'!$H$24,'Clustering (Gov City)'!$G$23,IF(Q359&gt;'Clustering (Gov City)'!$M$24,'Clustering (Gov City)'!$L$23,'Clustering (Gov City)'!$Q$23)))</f>
        <v>SUPER HIGH</v>
      </c>
      <c r="X359" s="20">
        <v>0.52480000000000004</v>
      </c>
      <c r="Y359" s="16" t="s">
        <v>151</v>
      </c>
      <c r="Z359" s="16">
        <v>2402</v>
      </c>
      <c r="AA359" s="16">
        <v>1452</v>
      </c>
      <c r="AB359" s="16">
        <v>637285</v>
      </c>
      <c r="AC359" s="16">
        <v>506237</v>
      </c>
      <c r="AD359" s="16">
        <v>685315</v>
      </c>
      <c r="AE359" s="16">
        <v>40173</v>
      </c>
      <c r="AF359" s="16">
        <v>13613</v>
      </c>
      <c r="AG359" s="16">
        <v>2523</v>
      </c>
      <c r="AH359" s="1">
        <v>238</v>
      </c>
      <c r="AI359" s="1">
        <v>7</v>
      </c>
      <c r="AJ359" s="1">
        <v>81</v>
      </c>
      <c r="AK359" s="16">
        <v>386303</v>
      </c>
      <c r="AL359" s="16">
        <v>355647</v>
      </c>
      <c r="AM359" s="16">
        <v>357359</v>
      </c>
      <c r="AN359" s="16">
        <v>351557</v>
      </c>
      <c r="AO359" s="16">
        <v>10182</v>
      </c>
      <c r="AP359" s="16">
        <v>22852</v>
      </c>
      <c r="AQ359" s="16">
        <v>60485</v>
      </c>
      <c r="AR359" s="16">
        <v>77628</v>
      </c>
      <c r="AS359" s="16">
        <v>76726</v>
      </c>
      <c r="AT359" s="16">
        <v>55707</v>
      </c>
      <c r="AU359" s="16">
        <v>63721</v>
      </c>
      <c r="AV359" s="16">
        <v>59181</v>
      </c>
      <c r="AW359" s="16">
        <v>57625</v>
      </c>
      <c r="AX359" s="16">
        <v>62733</v>
      </c>
      <c r="AY359" s="16">
        <v>58416</v>
      </c>
      <c r="AZ359" s="16">
        <v>50804</v>
      </c>
      <c r="BA359" s="16">
        <v>40549</v>
      </c>
      <c r="BB359" s="16">
        <v>29940</v>
      </c>
      <c r="BC359" s="16">
        <v>21162</v>
      </c>
      <c r="BD359" s="16">
        <v>12725</v>
      </c>
      <c r="BE359" s="16">
        <v>7154</v>
      </c>
      <c r="BF359" s="16">
        <v>7394</v>
      </c>
      <c r="BG359" s="16">
        <v>13557</v>
      </c>
      <c r="BH359" s="16">
        <v>702502</v>
      </c>
      <c r="BI359" s="21">
        <v>2</v>
      </c>
      <c r="BJ359" s="21">
        <v>2</v>
      </c>
      <c r="BK359" s="21">
        <v>2</v>
      </c>
      <c r="BL359" s="21">
        <v>1</v>
      </c>
      <c r="BM359" s="21">
        <v>0</v>
      </c>
      <c r="BN359" s="16">
        <v>27612</v>
      </c>
      <c r="BO359" s="16">
        <v>14401</v>
      </c>
      <c r="BP359" s="16">
        <v>93447</v>
      </c>
      <c r="BQ359" s="16">
        <v>46164</v>
      </c>
      <c r="BR359" s="16">
        <v>33777</v>
      </c>
      <c r="BS359" s="16">
        <v>62822</v>
      </c>
      <c r="BT359" s="16">
        <v>182211</v>
      </c>
      <c r="BU359" s="16">
        <v>96403</v>
      </c>
      <c r="BV359" s="16">
        <v>151428</v>
      </c>
      <c r="BW359" s="16">
        <v>105601</v>
      </c>
      <c r="BX359" s="16">
        <v>170072</v>
      </c>
      <c r="BY359" s="16">
        <v>2605</v>
      </c>
      <c r="BZ359" s="16">
        <v>7190</v>
      </c>
      <c r="CA359" s="16">
        <v>24958</v>
      </c>
      <c r="CB359" s="16">
        <v>1425</v>
      </c>
      <c r="CC359" s="1">
        <v>57</v>
      </c>
      <c r="CD359" s="16">
        <v>27481</v>
      </c>
      <c r="CE359" s="16">
        <v>32566</v>
      </c>
      <c r="CF359" s="16">
        <v>10303</v>
      </c>
      <c r="CG359" s="16">
        <v>52787</v>
      </c>
      <c r="CH359" s="16">
        <v>11296</v>
      </c>
      <c r="CI359" s="1">
        <v>77</v>
      </c>
      <c r="CJ359" s="16">
        <v>12856</v>
      </c>
      <c r="CK359" s="1">
        <v>85</v>
      </c>
      <c r="CL359" s="16">
        <v>3595</v>
      </c>
      <c r="CM359" s="1">
        <v>99</v>
      </c>
      <c r="CN359" s="16">
        <v>14138</v>
      </c>
      <c r="CO359" s="1">
        <v>664</v>
      </c>
      <c r="CP359" s="16">
        <v>576003</v>
      </c>
      <c r="CQ359" s="16">
        <v>203799</v>
      </c>
      <c r="CR359" s="16">
        <v>18321</v>
      </c>
      <c r="CS359" s="16">
        <v>3647</v>
      </c>
      <c r="CT359" s="16">
        <v>165084</v>
      </c>
      <c r="CU359" s="16">
        <v>40717</v>
      </c>
      <c r="CV359" s="16">
        <v>11335</v>
      </c>
      <c r="CW359" s="1">
        <v>323</v>
      </c>
      <c r="CX359" s="16">
        <v>128569</v>
      </c>
      <c r="CY359" s="16">
        <v>1305</v>
      </c>
      <c r="CZ359" s="16">
        <v>1917</v>
      </c>
      <c r="DA359" s="16">
        <v>166933</v>
      </c>
      <c r="DB359" s="18">
        <v>7.31</v>
      </c>
      <c r="DC359" s="1" t="s">
        <v>134</v>
      </c>
    </row>
    <row r="360" spans="1:107" ht="12.75" x14ac:dyDescent="0.2">
      <c r="A360" s="1" t="s">
        <v>889</v>
      </c>
      <c r="B360" s="1" t="s">
        <v>890</v>
      </c>
      <c r="C360" s="1" t="s">
        <v>889</v>
      </c>
      <c r="D360" s="1" t="s">
        <v>897</v>
      </c>
      <c r="E360" s="1" t="s">
        <v>898</v>
      </c>
      <c r="F360" s="1" t="s">
        <v>897</v>
      </c>
      <c r="G360" s="1">
        <v>18</v>
      </c>
      <c r="H360" s="1">
        <v>139</v>
      </c>
      <c r="I360" s="1">
        <v>2</v>
      </c>
      <c r="J360" s="16">
        <v>424447</v>
      </c>
      <c r="K360" s="17">
        <v>0.65200000000000002</v>
      </c>
      <c r="L360" s="16">
        <v>131845</v>
      </c>
      <c r="M360" s="18">
        <v>35747.5</v>
      </c>
      <c r="N360" s="1">
        <v>12</v>
      </c>
      <c r="O360" s="17">
        <v>5.6000000000000001E-2</v>
      </c>
      <c r="P360" s="16">
        <v>83795</v>
      </c>
      <c r="Q360" s="16">
        <f t="shared" si="2"/>
        <v>197421586.20510924</v>
      </c>
      <c r="R360" s="19">
        <v>0.70199999999999996</v>
      </c>
      <c r="S360" s="16" t="s">
        <v>2468</v>
      </c>
      <c r="T360" s="19">
        <v>0.62</v>
      </c>
      <c r="U360" s="18" t="e">
        <f t="shared" si="3"/>
        <v>#VALUE!</v>
      </c>
      <c r="V360" s="16" t="str">
        <f>IF(N360&gt;'Clustering (Gov City)'!$C$4,'Clustering (Gov City)'!$B$3,IF(N360&gt;'Clustering (Gov City)'!$H$4,'Clustering (Gov City)'!$G$3,IF(N360&gt;'Clustering (Gov City)'!$M$4,'Clustering (Gov City)'!$L$3,'Clustering (Gov City)'!$Q$3)))</f>
        <v>SUPER LOW</v>
      </c>
      <c r="W360" s="16" t="str">
        <f>IF(Q360&gt;'Clustering (Gov City)'!$C$24,'Clustering (Gov City)'!$B$23,IF(Q360&gt;'Clustering (Gov City)'!$H$24,'Clustering (Gov City)'!$G$23,IF(Q360&gt;'Clustering (Gov City)'!$M$24,'Clustering (Gov City)'!$L$23,'Clustering (Gov City)'!$Q$23)))</f>
        <v>SUPER HIGH</v>
      </c>
      <c r="X360" s="20">
        <v>0.45879999999999999</v>
      </c>
      <c r="Y360" s="16" t="s">
        <v>133</v>
      </c>
      <c r="Z360" s="16">
        <v>2739</v>
      </c>
      <c r="AA360" s="1">
        <v>355</v>
      </c>
      <c r="AB360" s="16">
        <v>340529</v>
      </c>
      <c r="AC360" s="16">
        <v>297067</v>
      </c>
      <c r="AD360" s="16">
        <v>343705</v>
      </c>
      <c r="AE360" s="16">
        <v>42632</v>
      </c>
      <c r="AF360" s="16">
        <v>35452</v>
      </c>
      <c r="AG360" s="16">
        <v>2508</v>
      </c>
      <c r="AH360" s="1">
        <v>123</v>
      </c>
      <c r="AI360" s="1">
        <v>7</v>
      </c>
      <c r="AJ360" s="1">
        <v>20</v>
      </c>
      <c r="AK360" s="16">
        <v>228271</v>
      </c>
      <c r="AL360" s="16">
        <v>196176</v>
      </c>
      <c r="AM360" s="16">
        <v>224004</v>
      </c>
      <c r="AN360" s="16">
        <v>188270</v>
      </c>
      <c r="AO360" s="16">
        <v>4811</v>
      </c>
      <c r="AP360" s="16">
        <v>7362</v>
      </c>
      <c r="AQ360" s="16">
        <v>30495</v>
      </c>
      <c r="AR360" s="16">
        <v>43356</v>
      </c>
      <c r="AS360" s="16">
        <v>42009</v>
      </c>
      <c r="AT360" s="16">
        <v>37585</v>
      </c>
      <c r="AU360" s="16">
        <v>37414</v>
      </c>
      <c r="AV360" s="16">
        <v>39577</v>
      </c>
      <c r="AW360" s="16">
        <v>39757</v>
      </c>
      <c r="AX360" s="16">
        <v>39197</v>
      </c>
      <c r="AY360" s="16">
        <v>33661</v>
      </c>
      <c r="AZ360" s="16">
        <v>27523</v>
      </c>
      <c r="BA360" s="16">
        <v>20570</v>
      </c>
      <c r="BB360" s="16">
        <v>13486</v>
      </c>
      <c r="BC360" s="16">
        <v>8980</v>
      </c>
      <c r="BD360" s="16">
        <v>5133</v>
      </c>
      <c r="BE360" s="16">
        <v>2892</v>
      </c>
      <c r="BF360" s="16">
        <v>2812</v>
      </c>
      <c r="BG360" s="16">
        <v>6902</v>
      </c>
      <c r="BH360" s="16">
        <v>405242</v>
      </c>
      <c r="BI360" s="21">
        <v>2</v>
      </c>
      <c r="BJ360" s="21">
        <v>2</v>
      </c>
      <c r="BK360" s="21">
        <v>2</v>
      </c>
      <c r="BL360" s="21">
        <v>1</v>
      </c>
      <c r="BM360" s="21">
        <v>0</v>
      </c>
      <c r="BN360" s="16">
        <v>14372</v>
      </c>
      <c r="BO360" s="16">
        <v>7937</v>
      </c>
      <c r="BP360" s="16">
        <v>52248</v>
      </c>
      <c r="BQ360" s="16">
        <v>25100</v>
      </c>
      <c r="BR360" s="16">
        <v>22908</v>
      </c>
      <c r="BS360" s="16">
        <v>37861</v>
      </c>
      <c r="BT360" s="16">
        <v>122869</v>
      </c>
      <c r="BU360" s="16">
        <v>56404</v>
      </c>
      <c r="BV360" s="16">
        <v>77830</v>
      </c>
      <c r="BW360" s="16">
        <v>55990</v>
      </c>
      <c r="BX360" s="16">
        <v>90283</v>
      </c>
      <c r="BY360" s="16">
        <v>1853</v>
      </c>
      <c r="BZ360" s="16">
        <v>4852</v>
      </c>
      <c r="CA360" s="16">
        <v>13575</v>
      </c>
      <c r="CB360" s="1">
        <v>745</v>
      </c>
      <c r="CC360" s="1">
        <v>46</v>
      </c>
      <c r="CD360" s="16">
        <v>10227</v>
      </c>
      <c r="CE360" s="16">
        <v>11724</v>
      </c>
      <c r="CF360" s="16">
        <v>4361</v>
      </c>
      <c r="CG360" s="16">
        <v>22594</v>
      </c>
      <c r="CH360" s="16">
        <v>6323</v>
      </c>
      <c r="CI360" s="1">
        <v>33</v>
      </c>
      <c r="CJ360" s="1">
        <v>406</v>
      </c>
      <c r="CK360" s="1">
        <v>38</v>
      </c>
      <c r="CL360" s="1">
        <v>216</v>
      </c>
      <c r="CM360" s="1">
        <v>63</v>
      </c>
      <c r="CN360" s="1">
        <v>345</v>
      </c>
      <c r="CO360" s="1">
        <v>512</v>
      </c>
      <c r="CP360" s="16">
        <v>367605</v>
      </c>
      <c r="CQ360" s="16">
        <v>155993</v>
      </c>
      <c r="CR360" s="16">
        <v>7331</v>
      </c>
      <c r="CS360" s="16">
        <v>2343</v>
      </c>
      <c r="CT360" s="16">
        <v>100150</v>
      </c>
      <c r="CU360" s="16">
        <v>30712</v>
      </c>
      <c r="CV360" s="16">
        <v>1578</v>
      </c>
      <c r="CW360" s="1">
        <v>254</v>
      </c>
      <c r="CX360" s="16">
        <v>49564</v>
      </c>
      <c r="CY360" s="1">
        <v>920</v>
      </c>
      <c r="CZ360" s="1">
        <v>370</v>
      </c>
      <c r="DA360" s="16">
        <v>75232</v>
      </c>
      <c r="DB360" s="18">
        <v>9.5500000000000007</v>
      </c>
      <c r="DC360" s="1" t="s">
        <v>134</v>
      </c>
    </row>
    <row r="361" spans="1:107" ht="12.75" x14ac:dyDescent="0.2">
      <c r="A361" s="1" t="s">
        <v>889</v>
      </c>
      <c r="B361" s="1" t="s">
        <v>890</v>
      </c>
      <c r="C361" s="1" t="s">
        <v>889</v>
      </c>
      <c r="D361" s="1" t="s">
        <v>899</v>
      </c>
      <c r="E361" s="1" t="s">
        <v>900</v>
      </c>
      <c r="F361" s="1" t="s">
        <v>899</v>
      </c>
      <c r="G361" s="1">
        <v>13</v>
      </c>
      <c r="H361" s="1">
        <v>100</v>
      </c>
      <c r="I361" s="1">
        <v>10</v>
      </c>
      <c r="J361" s="16">
        <v>253979</v>
      </c>
      <c r="K361" s="17">
        <v>0.45200000000000001</v>
      </c>
      <c r="L361" s="16">
        <v>86016</v>
      </c>
      <c r="M361" s="18">
        <v>21240</v>
      </c>
      <c r="N361" s="1">
        <v>12</v>
      </c>
      <c r="O361" s="17">
        <v>5.6000000000000001E-2</v>
      </c>
      <c r="P361" s="16">
        <v>25482</v>
      </c>
      <c r="Q361" s="16">
        <f t="shared" si="2"/>
        <v>100331129.73907292</v>
      </c>
      <c r="R361" s="19">
        <v>0.63200000000000001</v>
      </c>
      <c r="S361" s="16" t="s">
        <v>2468</v>
      </c>
      <c r="T361" s="19">
        <v>0.83799999999999997</v>
      </c>
      <c r="U361" s="18" t="e">
        <f t="shared" si="3"/>
        <v>#VALUE!</v>
      </c>
      <c r="V361" s="16" t="str">
        <f>IF(N361&gt;'Clustering (Gov City)'!$C$4,'Clustering (Gov City)'!$B$3,IF(N361&gt;'Clustering (Gov City)'!$H$4,'Clustering (Gov City)'!$G$3,IF(N361&gt;'Clustering (Gov City)'!$M$4,'Clustering (Gov City)'!$L$3,'Clustering (Gov City)'!$Q$3)))</f>
        <v>SUPER LOW</v>
      </c>
      <c r="W361" s="16" t="str">
        <f>IF(Q361&gt;'Clustering (Gov City)'!$C$24,'Clustering (Gov City)'!$B$23,IF(Q361&gt;'Clustering (Gov City)'!$H$24,'Clustering (Gov City)'!$G$23,IF(Q361&gt;'Clustering (Gov City)'!$M$24,'Clustering (Gov City)'!$L$23,'Clustering (Gov City)'!$Q$23)))</f>
        <v>SUPER HIGH</v>
      </c>
      <c r="X361" s="20">
        <v>0.50690000000000002</v>
      </c>
      <c r="Y361" s="16" t="s">
        <v>151</v>
      </c>
      <c r="Z361" s="16">
        <v>1257</v>
      </c>
      <c r="AA361" s="1">
        <v>531</v>
      </c>
      <c r="AB361" s="16">
        <v>233674</v>
      </c>
      <c r="AC361" s="16">
        <v>173716</v>
      </c>
      <c r="AD361" s="16">
        <v>215123</v>
      </c>
      <c r="AE361" s="16">
        <v>23250</v>
      </c>
      <c r="AF361" s="16">
        <v>14707</v>
      </c>
      <c r="AG361" s="1">
        <v>223</v>
      </c>
      <c r="AH361" s="1">
        <v>648</v>
      </c>
      <c r="AI361" s="1">
        <v>20</v>
      </c>
      <c r="AJ361" s="1">
        <v>8</v>
      </c>
      <c r="AK361" s="16">
        <v>134703</v>
      </c>
      <c r="AL361" s="16">
        <v>119276</v>
      </c>
      <c r="AM361" s="16">
        <v>126733</v>
      </c>
      <c r="AN361" s="16">
        <v>118067</v>
      </c>
      <c r="AO361" s="16">
        <v>3567</v>
      </c>
      <c r="AP361" s="16">
        <v>5612</v>
      </c>
      <c r="AQ361" s="16">
        <v>21544</v>
      </c>
      <c r="AR361" s="16">
        <v>27103</v>
      </c>
      <c r="AS361" s="16">
        <v>24946</v>
      </c>
      <c r="AT361" s="16">
        <v>17930</v>
      </c>
      <c r="AU361" s="16">
        <v>23100</v>
      </c>
      <c r="AV361" s="16">
        <v>22666</v>
      </c>
      <c r="AW361" s="16">
        <v>21783</v>
      </c>
      <c r="AX361" s="16">
        <v>22251</v>
      </c>
      <c r="AY361" s="16">
        <v>20408</v>
      </c>
      <c r="AZ361" s="16">
        <v>17137</v>
      </c>
      <c r="BA361" s="16">
        <v>13297</v>
      </c>
      <c r="BB361" s="16">
        <v>8752</v>
      </c>
      <c r="BC361" s="16">
        <v>5819</v>
      </c>
      <c r="BD361" s="16">
        <v>3491</v>
      </c>
      <c r="BE361" s="16">
        <v>1946</v>
      </c>
      <c r="BF361" s="16">
        <v>1806</v>
      </c>
      <c r="BG361" s="16">
        <v>4740</v>
      </c>
      <c r="BH361" s="16">
        <v>239881</v>
      </c>
      <c r="BI361" s="21">
        <v>2</v>
      </c>
      <c r="BJ361" s="21">
        <v>2</v>
      </c>
      <c r="BK361" s="21">
        <v>2</v>
      </c>
      <c r="BL361" s="21">
        <v>2</v>
      </c>
      <c r="BM361" s="21">
        <v>0</v>
      </c>
      <c r="BN361" s="16">
        <v>9696</v>
      </c>
      <c r="BO361" s="16">
        <v>5070</v>
      </c>
      <c r="BP361" s="16">
        <v>32379</v>
      </c>
      <c r="BQ361" s="16">
        <v>14852</v>
      </c>
      <c r="BR361" s="16">
        <v>9741</v>
      </c>
      <c r="BS361" s="16">
        <v>22397</v>
      </c>
      <c r="BT361" s="16">
        <v>71026</v>
      </c>
      <c r="BU361" s="16">
        <v>35289</v>
      </c>
      <c r="BV361" s="16">
        <v>47976</v>
      </c>
      <c r="BW361" s="16">
        <v>33745</v>
      </c>
      <c r="BX361" s="16">
        <v>51531</v>
      </c>
      <c r="BY361" s="16">
        <v>1226</v>
      </c>
      <c r="BZ361" s="16">
        <v>2857</v>
      </c>
      <c r="CA361" s="16">
        <v>9875</v>
      </c>
      <c r="CB361" s="1">
        <v>439</v>
      </c>
      <c r="CC361" s="1">
        <v>15</v>
      </c>
      <c r="CD361" s="16">
        <v>5331</v>
      </c>
      <c r="CE361" s="16">
        <v>5941</v>
      </c>
      <c r="CF361" s="16">
        <v>2012</v>
      </c>
      <c r="CG361" s="16">
        <v>11345</v>
      </c>
      <c r="CH361" s="16">
        <v>1881</v>
      </c>
      <c r="CI361" s="1">
        <v>7</v>
      </c>
      <c r="CJ361" s="1">
        <v>76</v>
      </c>
      <c r="CK361" s="1">
        <v>11</v>
      </c>
      <c r="CL361" s="1">
        <v>36</v>
      </c>
      <c r="CM361" s="1">
        <v>34</v>
      </c>
      <c r="CN361" s="1">
        <v>97</v>
      </c>
      <c r="CO361" s="1">
        <v>327</v>
      </c>
      <c r="CP361" s="16">
        <v>226881</v>
      </c>
      <c r="CQ361" s="16">
        <v>79864</v>
      </c>
      <c r="CR361" s="16">
        <v>7119</v>
      </c>
      <c r="CS361" s="16">
        <v>1343</v>
      </c>
      <c r="CT361" s="16">
        <v>39995</v>
      </c>
      <c r="CU361" s="16">
        <v>22755</v>
      </c>
      <c r="CV361" s="16">
        <v>6953</v>
      </c>
      <c r="CW361" s="1">
        <v>193</v>
      </c>
      <c r="CX361" s="16">
        <v>40606</v>
      </c>
      <c r="CY361" s="1">
        <v>533</v>
      </c>
      <c r="CZ361" s="1">
        <v>813</v>
      </c>
      <c r="DA361" s="16">
        <v>53805</v>
      </c>
      <c r="DB361" s="18">
        <v>5.19</v>
      </c>
      <c r="DC361" s="1" t="s">
        <v>134</v>
      </c>
    </row>
    <row r="362" spans="1:107" ht="12.75" x14ac:dyDescent="0.2">
      <c r="A362" s="1" t="s">
        <v>889</v>
      </c>
      <c r="B362" s="1" t="s">
        <v>890</v>
      </c>
      <c r="C362" s="1" t="s">
        <v>889</v>
      </c>
      <c r="D362" s="1" t="s">
        <v>901</v>
      </c>
      <c r="E362" s="1" t="s">
        <v>902</v>
      </c>
      <c r="F362" s="1" t="s">
        <v>901</v>
      </c>
      <c r="G362" s="1">
        <v>4</v>
      </c>
      <c r="H362" s="1">
        <v>30</v>
      </c>
      <c r="I362" s="1">
        <v>24</v>
      </c>
      <c r="J362" s="16">
        <v>185022</v>
      </c>
      <c r="K362" s="17">
        <v>0.30599999999999999</v>
      </c>
      <c r="L362" s="16">
        <v>58941</v>
      </c>
      <c r="M362" s="18">
        <v>3333.06</v>
      </c>
      <c r="N362" s="1">
        <v>56</v>
      </c>
      <c r="O362" s="17">
        <v>0.26600000000000001</v>
      </c>
      <c r="P362" s="16">
        <v>6363</v>
      </c>
      <c r="Q362" s="16">
        <f t="shared" si="2"/>
        <v>34390504.912929274</v>
      </c>
      <c r="R362" s="19">
        <v>0.68600000000000005</v>
      </c>
      <c r="S362" s="16" t="s">
        <v>2468</v>
      </c>
      <c r="T362" s="19">
        <v>0.73599999999999999</v>
      </c>
      <c r="U362" s="18" t="e">
        <f t="shared" si="3"/>
        <v>#VALUE!</v>
      </c>
      <c r="V362" s="1" t="str">
        <f>IF(N362&gt;'Clustering (Gov City)'!$C$4,'Clustering (Gov City)'!$B$3,IF(N362&gt;'Clustering (Gov City)'!$H$4,'Clustering (Gov City)'!$G$3,IF(N362&gt;'Clustering (Gov City)'!$M$4,'Clustering (Gov City)'!$L$3,'Clustering (Gov City)'!$Q$3)))</f>
        <v>SUPER LOW</v>
      </c>
      <c r="W362" s="1" t="str">
        <f>IF(Q362&gt;'Clustering (Gov City)'!$C$24,'Clustering (Gov City)'!$B$23,IF(Q362&gt;'Clustering (Gov City)'!$H$24,'Clustering (Gov City)'!$G$23,IF(Q362&gt;'Clustering (Gov City)'!$M$24,'Clustering (Gov City)'!$L$23,'Clustering (Gov City)'!$Q$23)))</f>
        <v>LOW</v>
      </c>
      <c r="X362" s="20">
        <v>0.48749999999999999</v>
      </c>
      <c r="Y362" s="1" t="s">
        <v>133</v>
      </c>
      <c r="Z362" s="1">
        <v>477</v>
      </c>
      <c r="AA362" s="1">
        <v>504</v>
      </c>
      <c r="AB362" s="16">
        <v>158893</v>
      </c>
      <c r="AC362" s="16">
        <v>128475</v>
      </c>
      <c r="AD362" s="16">
        <v>175552</v>
      </c>
      <c r="AE362" s="16">
        <v>6891</v>
      </c>
      <c r="AF362" s="16">
        <v>2451</v>
      </c>
      <c r="AG362" s="1">
        <v>86</v>
      </c>
      <c r="AH362" s="1">
        <v>41</v>
      </c>
      <c r="AI362" s="1">
        <v>0</v>
      </c>
      <c r="AJ362" s="1">
        <v>1</v>
      </c>
      <c r="AK362" s="16">
        <v>95776</v>
      </c>
      <c r="AL362" s="16">
        <v>89246</v>
      </c>
      <c r="AM362" s="16">
        <v>89421</v>
      </c>
      <c r="AN362" s="16">
        <v>86842</v>
      </c>
      <c r="AO362" s="16">
        <v>3003</v>
      </c>
      <c r="AP362" s="16">
        <v>5756</v>
      </c>
      <c r="AQ362" s="16">
        <v>15373</v>
      </c>
      <c r="AR362" s="16">
        <v>18355</v>
      </c>
      <c r="AS362" s="16">
        <v>17995</v>
      </c>
      <c r="AT362" s="16">
        <v>15304</v>
      </c>
      <c r="AU362" s="16">
        <v>15791</v>
      </c>
      <c r="AV362" s="16">
        <v>14399</v>
      </c>
      <c r="AW362" s="16">
        <v>14103</v>
      </c>
      <c r="AX362" s="16">
        <v>15490</v>
      </c>
      <c r="AY362" s="16">
        <v>14358</v>
      </c>
      <c r="AZ362" s="16">
        <v>12218</v>
      </c>
      <c r="BA362" s="16">
        <v>10458</v>
      </c>
      <c r="BB362" s="16">
        <v>8015</v>
      </c>
      <c r="BC362" s="16">
        <v>5617</v>
      </c>
      <c r="BD362" s="16">
        <v>3516</v>
      </c>
      <c r="BE362" s="16">
        <v>1950</v>
      </c>
      <c r="BF362" s="16">
        <v>2080</v>
      </c>
      <c r="BG362" s="16">
        <v>3440</v>
      </c>
      <c r="BH362" s="16">
        <v>174835</v>
      </c>
      <c r="BI362" s="21">
        <v>2</v>
      </c>
      <c r="BJ362" s="21">
        <v>2</v>
      </c>
      <c r="BK362" s="21">
        <v>2</v>
      </c>
      <c r="BL362" s="21">
        <v>2</v>
      </c>
      <c r="BM362" s="21">
        <v>0</v>
      </c>
      <c r="BN362" s="16">
        <v>6981</v>
      </c>
      <c r="BO362" s="16">
        <v>3488</v>
      </c>
      <c r="BP362" s="16">
        <v>21931</v>
      </c>
      <c r="BQ362" s="16">
        <v>10804</v>
      </c>
      <c r="BR362" s="16">
        <v>9495</v>
      </c>
      <c r="BS362" s="16">
        <v>15759</v>
      </c>
      <c r="BT362" s="16">
        <v>58773</v>
      </c>
      <c r="BU362" s="16">
        <v>24473</v>
      </c>
      <c r="BV362" s="16">
        <v>37295</v>
      </c>
      <c r="BW362" s="16">
        <v>24293</v>
      </c>
      <c r="BX362" s="16">
        <v>31678</v>
      </c>
      <c r="BY362" s="1">
        <v>784</v>
      </c>
      <c r="BZ362" s="16">
        <v>2050</v>
      </c>
      <c r="CA362" s="16">
        <v>5447</v>
      </c>
      <c r="CB362" s="1">
        <v>223</v>
      </c>
      <c r="CC362" s="1">
        <v>6</v>
      </c>
      <c r="CD362" s="16">
        <v>3840</v>
      </c>
      <c r="CE362" s="16">
        <v>3998</v>
      </c>
      <c r="CF362" s="16">
        <v>1508</v>
      </c>
      <c r="CG362" s="16">
        <v>7716</v>
      </c>
      <c r="CH362" s="1">
        <v>111</v>
      </c>
      <c r="CI362" s="1">
        <v>21</v>
      </c>
      <c r="CJ362" s="1">
        <v>62</v>
      </c>
      <c r="CK362" s="1">
        <v>30</v>
      </c>
      <c r="CL362" s="1">
        <v>57</v>
      </c>
      <c r="CM362" s="1">
        <v>42</v>
      </c>
      <c r="CN362" s="1">
        <v>162</v>
      </c>
      <c r="CO362" s="1">
        <v>195</v>
      </c>
      <c r="CP362" s="16">
        <v>167280</v>
      </c>
      <c r="CQ362" s="16">
        <v>65237</v>
      </c>
      <c r="CR362" s="16">
        <v>4297</v>
      </c>
      <c r="CS362" s="1">
        <v>789</v>
      </c>
      <c r="CT362" s="16">
        <v>32132</v>
      </c>
      <c r="CU362" s="16">
        <v>16347</v>
      </c>
      <c r="CV362" s="16">
        <v>2605</v>
      </c>
      <c r="CW362" s="1">
        <v>100</v>
      </c>
      <c r="CX362" s="16">
        <v>21701</v>
      </c>
      <c r="CY362" s="1">
        <v>342</v>
      </c>
      <c r="CZ362" s="1">
        <v>342</v>
      </c>
      <c r="DA362" s="16">
        <v>41130</v>
      </c>
      <c r="DB362" s="18">
        <v>7.36</v>
      </c>
      <c r="DC362" s="1" t="s">
        <v>134</v>
      </c>
    </row>
    <row r="363" spans="1:107" ht="12.75" x14ac:dyDescent="0.2">
      <c r="A363" s="1" t="s">
        <v>889</v>
      </c>
      <c r="B363" s="1" t="s">
        <v>890</v>
      </c>
      <c r="C363" s="1" t="s">
        <v>889</v>
      </c>
      <c r="D363" s="1" t="s">
        <v>903</v>
      </c>
      <c r="E363" s="1" t="s">
        <v>904</v>
      </c>
      <c r="F363" s="1" t="s">
        <v>903</v>
      </c>
      <c r="G363" s="1">
        <v>5</v>
      </c>
      <c r="H363" s="1">
        <v>50</v>
      </c>
      <c r="I363" s="1">
        <v>0</v>
      </c>
      <c r="J363" s="16">
        <v>35171</v>
      </c>
      <c r="K363" s="17">
        <v>8.0000000000000002E-3</v>
      </c>
      <c r="L363" s="16">
        <v>12112</v>
      </c>
      <c r="M363" s="18">
        <v>15315</v>
      </c>
      <c r="N363" s="1">
        <v>2</v>
      </c>
      <c r="O363" s="17">
        <v>8.0000000000000002E-3</v>
      </c>
      <c r="P363" s="16">
        <v>1524</v>
      </c>
      <c r="Q363" s="16">
        <f t="shared" si="2"/>
        <v>43331153.507150777</v>
      </c>
      <c r="R363" s="19">
        <v>0.72399999999999998</v>
      </c>
      <c r="S363" s="16" t="s">
        <v>2468</v>
      </c>
      <c r="T363" s="19">
        <v>0.16</v>
      </c>
      <c r="U363" s="18" t="e">
        <f t="shared" si="3"/>
        <v>#VALUE!</v>
      </c>
      <c r="V363" s="1" t="str">
        <f>IF(N363&gt;'Clustering (Gov City)'!$C$4,'Clustering (Gov City)'!$B$3,IF(N363&gt;'Clustering (Gov City)'!$H$4,'Clustering (Gov City)'!$G$3,IF(N363&gt;'Clustering (Gov City)'!$M$4,'Clustering (Gov City)'!$L$3,'Clustering (Gov City)'!$Q$3)))</f>
        <v>SUPER LOW</v>
      </c>
      <c r="W363" s="1" t="str">
        <f>IF(Q363&gt;'Clustering (Gov City)'!$C$24,'Clustering (Gov City)'!$B$23,IF(Q363&gt;'Clustering (Gov City)'!$H$24,'Clustering (Gov City)'!$G$23,IF(Q363&gt;'Clustering (Gov City)'!$M$24,'Clustering (Gov City)'!$L$23,'Clustering (Gov City)'!$Q$23)))</f>
        <v>LOW</v>
      </c>
      <c r="X363" s="20">
        <v>7.6399999999999996E-2</v>
      </c>
      <c r="Y363" s="1" t="s">
        <v>133</v>
      </c>
      <c r="Z363" s="1">
        <v>127</v>
      </c>
      <c r="AA363" s="1">
        <v>59</v>
      </c>
      <c r="AB363" s="16">
        <v>33135</v>
      </c>
      <c r="AC363" s="16">
        <v>25962</v>
      </c>
      <c r="AD363" s="16">
        <v>8230</v>
      </c>
      <c r="AE363" s="16">
        <v>5174</v>
      </c>
      <c r="AF363" s="16">
        <v>21692</v>
      </c>
      <c r="AG363" s="1">
        <v>70</v>
      </c>
      <c r="AH363" s="1">
        <v>2</v>
      </c>
      <c r="AI363" s="1">
        <v>0</v>
      </c>
      <c r="AJ363" s="1">
        <v>3</v>
      </c>
      <c r="AK363" s="16">
        <v>18772</v>
      </c>
      <c r="AL363" s="16">
        <v>16399</v>
      </c>
      <c r="AM363" s="16">
        <v>17611</v>
      </c>
      <c r="AN363" s="16">
        <v>15959</v>
      </c>
      <c r="AO363" s="1">
        <v>467</v>
      </c>
      <c r="AP363" s="16">
        <v>1134</v>
      </c>
      <c r="AQ363" s="16">
        <v>2422</v>
      </c>
      <c r="AR363" s="16">
        <v>3038</v>
      </c>
      <c r="AS363" s="16">
        <v>2897</v>
      </c>
      <c r="AT363" s="16">
        <v>2941</v>
      </c>
      <c r="AU363" s="16">
        <v>3489</v>
      </c>
      <c r="AV363" s="16">
        <v>3408</v>
      </c>
      <c r="AW363" s="16">
        <v>2891</v>
      </c>
      <c r="AX363" s="16">
        <v>2879</v>
      </c>
      <c r="AY363" s="16">
        <v>2645</v>
      </c>
      <c r="AZ363" s="16">
        <v>2358</v>
      </c>
      <c r="BA363" s="16">
        <v>1853</v>
      </c>
      <c r="BB363" s="16">
        <v>1515</v>
      </c>
      <c r="BC363" s="16">
        <v>1108</v>
      </c>
      <c r="BD363" s="1">
        <v>748</v>
      </c>
      <c r="BE363" s="1">
        <v>445</v>
      </c>
      <c r="BF363" s="1">
        <v>534</v>
      </c>
      <c r="BG363" s="1">
        <v>550</v>
      </c>
      <c r="BH363" s="16">
        <v>33645</v>
      </c>
      <c r="BI363" s="21">
        <v>2</v>
      </c>
      <c r="BJ363" s="21">
        <v>2</v>
      </c>
      <c r="BK363" s="21">
        <v>2</v>
      </c>
      <c r="BL363" s="21">
        <v>1</v>
      </c>
      <c r="BM363" s="21">
        <v>0</v>
      </c>
      <c r="BN363" s="16">
        <v>1148</v>
      </c>
      <c r="BO363" s="1">
        <v>623</v>
      </c>
      <c r="BP363" s="16">
        <v>3517</v>
      </c>
      <c r="BQ363" s="16">
        <v>1770</v>
      </c>
      <c r="BR363" s="16">
        <v>1667</v>
      </c>
      <c r="BS363" s="16">
        <v>3343</v>
      </c>
      <c r="BT363" s="16">
        <v>5852</v>
      </c>
      <c r="BU363" s="16">
        <v>6141</v>
      </c>
      <c r="BV363" s="16">
        <v>8034</v>
      </c>
      <c r="BW363" s="16">
        <v>4948</v>
      </c>
      <c r="BX363" s="16">
        <v>7447</v>
      </c>
      <c r="BY363" s="1">
        <v>138</v>
      </c>
      <c r="BZ363" s="1">
        <v>675</v>
      </c>
      <c r="CA363" s="16">
        <v>1832</v>
      </c>
      <c r="CB363" s="1">
        <v>102</v>
      </c>
      <c r="CC363" s="1">
        <v>2</v>
      </c>
      <c r="CD363" s="1">
        <v>930</v>
      </c>
      <c r="CE363" s="16">
        <v>1210</v>
      </c>
      <c r="CF363" s="1">
        <v>328</v>
      </c>
      <c r="CG363" s="16">
        <v>2153</v>
      </c>
      <c r="CH363" s="1">
        <v>120</v>
      </c>
      <c r="CI363" s="1">
        <v>5</v>
      </c>
      <c r="CJ363" s="1">
        <v>143</v>
      </c>
      <c r="CK363" s="1">
        <v>1</v>
      </c>
      <c r="CL363" s="1">
        <v>35</v>
      </c>
      <c r="CM363" s="1">
        <v>10</v>
      </c>
      <c r="CN363" s="1">
        <v>161</v>
      </c>
      <c r="CO363" s="1">
        <v>60</v>
      </c>
      <c r="CP363" s="16">
        <v>30015</v>
      </c>
      <c r="CQ363" s="16">
        <v>6394</v>
      </c>
      <c r="CR363" s="16">
        <v>1193</v>
      </c>
      <c r="CS363" s="1">
        <v>323</v>
      </c>
      <c r="CT363" s="16">
        <v>6645</v>
      </c>
      <c r="CU363" s="16">
        <v>7574</v>
      </c>
      <c r="CV363" s="1">
        <v>11</v>
      </c>
      <c r="CW363" s="1">
        <v>59</v>
      </c>
      <c r="CX363" s="16">
        <v>8179</v>
      </c>
      <c r="CY363" s="1">
        <v>203</v>
      </c>
      <c r="CZ363" s="1">
        <v>114</v>
      </c>
      <c r="DA363" s="16">
        <v>4476</v>
      </c>
      <c r="DB363" s="18">
        <v>11.44</v>
      </c>
      <c r="DC363" s="1" t="s">
        <v>134</v>
      </c>
    </row>
    <row r="364" spans="1:107" ht="12.75" x14ac:dyDescent="0.2">
      <c r="A364" s="1" t="s">
        <v>889</v>
      </c>
      <c r="B364" s="1" t="s">
        <v>890</v>
      </c>
      <c r="C364" s="1" t="s">
        <v>889</v>
      </c>
      <c r="D364" s="1" t="s">
        <v>905</v>
      </c>
      <c r="E364" s="1" t="s">
        <v>906</v>
      </c>
      <c r="F364" s="1" t="s">
        <v>905</v>
      </c>
      <c r="G364" s="1">
        <v>6</v>
      </c>
      <c r="H364" s="1">
        <v>0</v>
      </c>
      <c r="I364" s="1">
        <v>34</v>
      </c>
      <c r="J364" s="16">
        <v>704110</v>
      </c>
      <c r="K364" s="17">
        <v>0.77</v>
      </c>
      <c r="L364" s="16">
        <v>237838</v>
      </c>
      <c r="M364" s="1">
        <v>527</v>
      </c>
      <c r="N364" s="16">
        <v>1336</v>
      </c>
      <c r="O364" s="17">
        <v>0.83399999999999996</v>
      </c>
      <c r="P364" s="16">
        <v>73185</v>
      </c>
      <c r="Q364" s="16">
        <f t="shared" si="2"/>
        <v>103939725.32700858</v>
      </c>
      <c r="R364" s="19">
        <v>0.71</v>
      </c>
      <c r="S364" s="16" t="s">
        <v>2468</v>
      </c>
      <c r="T364" s="19">
        <v>0.99199999999999999</v>
      </c>
      <c r="U364" s="18" t="e">
        <f t="shared" si="3"/>
        <v>#VALUE!</v>
      </c>
      <c r="V364" s="16" t="str">
        <f>IF(N364&gt;'Clustering (Gov City)'!$C$4,'Clustering (Gov City)'!$B$3,IF(N364&gt;'Clustering (Gov City)'!$H$4,'Clustering (Gov City)'!$G$3,IF(N364&gt;'Clustering (Gov City)'!$M$4,'Clustering (Gov City)'!$L$3,'Clustering (Gov City)'!$Q$3)))</f>
        <v>HIGH</v>
      </c>
      <c r="W364" s="16" t="str">
        <f>IF(Q364&gt;'Clustering (Gov City)'!$C$24,'Clustering (Gov City)'!$B$23,IF(Q364&gt;'Clustering (Gov City)'!$H$24,'Clustering (Gov City)'!$G$23,IF(Q364&gt;'Clustering (Gov City)'!$M$24,'Clustering (Gov City)'!$L$23,'Clustering (Gov City)'!$Q$23)))</f>
        <v>SUPER HIGH</v>
      </c>
      <c r="X364" s="20">
        <v>0.86660000000000004</v>
      </c>
      <c r="Y364" s="16" t="s">
        <v>172</v>
      </c>
      <c r="Z364" s="16">
        <v>3202</v>
      </c>
      <c r="AA364" s="16">
        <v>2003</v>
      </c>
      <c r="AB364" s="16">
        <v>391048</v>
      </c>
      <c r="AC364" s="16">
        <v>495275</v>
      </c>
      <c r="AD364" s="16">
        <v>635300</v>
      </c>
      <c r="AE364" s="16">
        <v>48834</v>
      </c>
      <c r="AF364" s="16">
        <v>12625</v>
      </c>
      <c r="AG364" s="16">
        <v>1351</v>
      </c>
      <c r="AH364" s="16">
        <v>5956</v>
      </c>
      <c r="AI364" s="1">
        <v>31</v>
      </c>
      <c r="AJ364" s="1">
        <v>13</v>
      </c>
      <c r="AK364" s="16">
        <v>359860</v>
      </c>
      <c r="AL364" s="16">
        <v>344250</v>
      </c>
      <c r="AM364" s="16">
        <v>346194</v>
      </c>
      <c r="AN364" s="16">
        <v>316106</v>
      </c>
      <c r="AO364" s="16">
        <v>16470</v>
      </c>
      <c r="AP364" s="16">
        <v>25340</v>
      </c>
      <c r="AQ364" s="16">
        <v>58582</v>
      </c>
      <c r="AR364" s="16">
        <v>68080</v>
      </c>
      <c r="AS364" s="16">
        <v>65457</v>
      </c>
      <c r="AT364" s="16">
        <v>50650</v>
      </c>
      <c r="AU364" s="16">
        <v>58634</v>
      </c>
      <c r="AV364" s="16">
        <v>59348</v>
      </c>
      <c r="AW364" s="16">
        <v>56819</v>
      </c>
      <c r="AX364" s="16">
        <v>61120</v>
      </c>
      <c r="AY364" s="16">
        <v>56276</v>
      </c>
      <c r="AZ364" s="16">
        <v>47781</v>
      </c>
      <c r="BA364" s="16">
        <v>38890</v>
      </c>
      <c r="BB364" s="16">
        <v>31609</v>
      </c>
      <c r="BC364" s="16">
        <v>23302</v>
      </c>
      <c r="BD364" s="16">
        <v>14897</v>
      </c>
      <c r="BE364" s="16">
        <v>7155</v>
      </c>
      <c r="BF364" s="16">
        <v>5510</v>
      </c>
      <c r="BG364" s="16">
        <v>12893</v>
      </c>
      <c r="BH364" s="16">
        <v>664758</v>
      </c>
      <c r="BI364" s="21">
        <v>2</v>
      </c>
      <c r="BJ364" s="21">
        <v>2</v>
      </c>
      <c r="BK364" s="21">
        <v>2</v>
      </c>
      <c r="BL364" s="21">
        <v>2</v>
      </c>
      <c r="BM364" s="21">
        <v>0</v>
      </c>
      <c r="BN364" s="16">
        <v>25863</v>
      </c>
      <c r="BO364" s="16">
        <v>12709</v>
      </c>
      <c r="BP364" s="16">
        <v>81354</v>
      </c>
      <c r="BQ364" s="16">
        <v>39399</v>
      </c>
      <c r="BR364" s="16">
        <v>30267</v>
      </c>
      <c r="BS364" s="16">
        <v>56450</v>
      </c>
      <c r="BT364" s="16">
        <v>182460</v>
      </c>
      <c r="BU364" s="16">
        <v>55783</v>
      </c>
      <c r="BV364" s="16">
        <v>94835</v>
      </c>
      <c r="BW364" s="16">
        <v>88717</v>
      </c>
      <c r="BX364" s="16">
        <v>215618</v>
      </c>
      <c r="BY364" s="16">
        <v>1311</v>
      </c>
      <c r="BZ364" s="16">
        <v>17685</v>
      </c>
      <c r="CA364" s="16">
        <v>45385</v>
      </c>
      <c r="CB364" s="16">
        <v>2267</v>
      </c>
      <c r="CC364" s="1">
        <v>49</v>
      </c>
      <c r="CD364" s="16">
        <v>64086</v>
      </c>
      <c r="CE364" s="16">
        <v>70707</v>
      </c>
      <c r="CF364" s="16">
        <v>20881</v>
      </c>
      <c r="CG364" s="16">
        <v>142501</v>
      </c>
      <c r="CH364" s="1">
        <v>652</v>
      </c>
      <c r="CI364" s="1">
        <v>20</v>
      </c>
      <c r="CJ364" s="1">
        <v>728</v>
      </c>
      <c r="CK364" s="1">
        <v>37</v>
      </c>
      <c r="CL364" s="1">
        <v>221</v>
      </c>
      <c r="CM364" s="1">
        <v>39</v>
      </c>
      <c r="CN364" s="1">
        <v>743</v>
      </c>
      <c r="CO364" s="1">
        <v>659</v>
      </c>
      <c r="CP364" s="16">
        <v>402836</v>
      </c>
      <c r="CQ364" s="16">
        <v>204384</v>
      </c>
      <c r="CR364" s="16">
        <v>18224</v>
      </c>
      <c r="CS364" s="16">
        <v>5951</v>
      </c>
      <c r="CT364" s="16">
        <v>194514</v>
      </c>
      <c r="CU364" s="16">
        <v>5667</v>
      </c>
      <c r="CV364" s="16">
        <v>2581</v>
      </c>
      <c r="CW364" s="1">
        <v>265</v>
      </c>
      <c r="CX364" s="16">
        <v>120455</v>
      </c>
      <c r="CY364" s="16">
        <v>2403</v>
      </c>
      <c r="CZ364" s="16">
        <v>3897</v>
      </c>
      <c r="DA364" s="16">
        <v>145769</v>
      </c>
      <c r="DB364" s="18">
        <v>2.57</v>
      </c>
      <c r="DC364" s="1" t="s">
        <v>134</v>
      </c>
    </row>
    <row r="365" spans="1:107" ht="12.75" x14ac:dyDescent="0.2">
      <c r="A365" s="1" t="s">
        <v>889</v>
      </c>
      <c r="B365" s="1" t="s">
        <v>890</v>
      </c>
      <c r="C365" s="1" t="s">
        <v>889</v>
      </c>
      <c r="D365" s="1" t="s">
        <v>907</v>
      </c>
      <c r="E365" s="1" t="s">
        <v>908</v>
      </c>
      <c r="F365" s="1" t="s">
        <v>907</v>
      </c>
      <c r="G365" s="1">
        <v>10</v>
      </c>
      <c r="H365" s="1">
        <v>0</v>
      </c>
      <c r="I365" s="1">
        <v>59</v>
      </c>
      <c r="J365" s="16">
        <v>825494</v>
      </c>
      <c r="K365" s="17">
        <v>0.80400000000000005</v>
      </c>
      <c r="L365" s="16">
        <v>269651</v>
      </c>
      <c r="M365" s="1">
        <v>783</v>
      </c>
      <c r="N365" s="16">
        <v>1054</v>
      </c>
      <c r="O365" s="17">
        <v>0.78</v>
      </c>
      <c r="P365" s="16">
        <v>39614</v>
      </c>
      <c r="Q365" s="16">
        <f t="shared" si="2"/>
        <v>47988234.923573032</v>
      </c>
      <c r="R365" s="19">
        <v>0.69799999999999995</v>
      </c>
      <c r="S365" s="16" t="s">
        <v>2468</v>
      </c>
      <c r="T365" s="19">
        <v>0.998</v>
      </c>
      <c r="U365" s="18" t="e">
        <f t="shared" si="3"/>
        <v>#VALUE!</v>
      </c>
      <c r="V365" s="16" t="str">
        <f>IF(N365&gt;'Clustering (Gov City)'!$C$4,'Clustering (Gov City)'!$B$3,IF(N365&gt;'Clustering (Gov City)'!$H$4,'Clustering (Gov City)'!$G$3,IF(N365&gt;'Clustering (Gov City)'!$M$4,'Clustering (Gov City)'!$L$3,'Clustering (Gov City)'!$Q$3)))</f>
        <v>LOW</v>
      </c>
      <c r="W365" s="16" t="str">
        <f>IF(Q365&gt;'Clustering (Gov City)'!$C$24,'Clustering (Gov City)'!$B$23,IF(Q365&gt;'Clustering (Gov City)'!$H$24,'Clustering (Gov City)'!$G$23,IF(Q365&gt;'Clustering (Gov City)'!$M$24,'Clustering (Gov City)'!$L$23,'Clustering (Gov City)'!$Q$23)))</f>
        <v>LOW</v>
      </c>
      <c r="X365" s="20">
        <v>0.85529999999999995</v>
      </c>
      <c r="Y365" s="16" t="s">
        <v>172</v>
      </c>
      <c r="Z365" s="16">
        <v>4152</v>
      </c>
      <c r="AA365" s="16">
        <v>2310</v>
      </c>
      <c r="AB365" s="16">
        <v>690041</v>
      </c>
      <c r="AC365" s="16">
        <v>582491</v>
      </c>
      <c r="AD365" s="16">
        <v>754202</v>
      </c>
      <c r="AE365" s="16">
        <v>41775</v>
      </c>
      <c r="AF365" s="16">
        <v>20355</v>
      </c>
      <c r="AG365" s="1">
        <v>831</v>
      </c>
      <c r="AH365" s="16">
        <v>7970</v>
      </c>
      <c r="AI365" s="1">
        <v>287</v>
      </c>
      <c r="AJ365" s="1">
        <v>74</v>
      </c>
      <c r="AK365" s="16">
        <v>420107</v>
      </c>
      <c r="AL365" s="16">
        <v>405387</v>
      </c>
      <c r="AM365" s="16">
        <v>402397</v>
      </c>
      <c r="AN365" s="16">
        <v>381208</v>
      </c>
      <c r="AO365" s="16">
        <v>14791</v>
      </c>
      <c r="AP365" s="16">
        <v>27098</v>
      </c>
      <c r="AQ365" s="16">
        <v>61579</v>
      </c>
      <c r="AR365" s="16">
        <v>79605</v>
      </c>
      <c r="AS365" s="16">
        <v>79677</v>
      </c>
      <c r="AT365" s="16">
        <v>64680</v>
      </c>
      <c r="AU365" s="16">
        <v>68445</v>
      </c>
      <c r="AV365" s="16">
        <v>67804</v>
      </c>
      <c r="AW365" s="16">
        <v>65151</v>
      </c>
      <c r="AX365" s="16">
        <v>71190</v>
      </c>
      <c r="AY365" s="16">
        <v>66245</v>
      </c>
      <c r="AZ365" s="16">
        <v>58495</v>
      </c>
      <c r="BA365" s="16">
        <v>49355</v>
      </c>
      <c r="BB365" s="16">
        <v>37987</v>
      </c>
      <c r="BC365" s="16">
        <v>25732</v>
      </c>
      <c r="BD365" s="16">
        <v>15239</v>
      </c>
      <c r="BE365" s="16">
        <v>7763</v>
      </c>
      <c r="BF365" s="16">
        <v>6547</v>
      </c>
      <c r="BG365" s="16">
        <v>13711</v>
      </c>
      <c r="BH365" s="16">
        <v>785139</v>
      </c>
      <c r="BI365" s="21">
        <v>2</v>
      </c>
      <c r="BJ365" s="21">
        <v>2</v>
      </c>
      <c r="BK365" s="21">
        <v>2</v>
      </c>
      <c r="BL365" s="21">
        <v>1</v>
      </c>
      <c r="BM365" s="21">
        <v>0</v>
      </c>
      <c r="BN365" s="16">
        <v>27770</v>
      </c>
      <c r="BO365" s="16">
        <v>14487</v>
      </c>
      <c r="BP365" s="16">
        <v>96521</v>
      </c>
      <c r="BQ365" s="16">
        <v>47560</v>
      </c>
      <c r="BR365" s="16">
        <v>40215</v>
      </c>
      <c r="BS365" s="16">
        <v>67437</v>
      </c>
      <c r="BT365" s="16">
        <v>212978</v>
      </c>
      <c r="BU365" s="16">
        <v>86834</v>
      </c>
      <c r="BV365" s="16">
        <v>103727</v>
      </c>
      <c r="BW365" s="16">
        <v>110391</v>
      </c>
      <c r="BX365" s="16">
        <v>230511</v>
      </c>
      <c r="BY365" s="16">
        <v>2956</v>
      </c>
      <c r="BZ365" s="16">
        <v>17431</v>
      </c>
      <c r="CA365" s="16">
        <v>55629</v>
      </c>
      <c r="CB365" s="16">
        <v>4725</v>
      </c>
      <c r="CC365" s="1">
        <v>312</v>
      </c>
      <c r="CD365" s="16">
        <v>30432</v>
      </c>
      <c r="CE365" s="16">
        <v>38708</v>
      </c>
      <c r="CF365" s="16">
        <v>10898</v>
      </c>
      <c r="CG365" s="16">
        <v>61972</v>
      </c>
      <c r="CH365" s="1">
        <v>819</v>
      </c>
      <c r="CI365" s="1">
        <v>67</v>
      </c>
      <c r="CJ365" s="1">
        <v>853</v>
      </c>
      <c r="CK365" s="1">
        <v>74</v>
      </c>
      <c r="CL365" s="1">
        <v>449</v>
      </c>
      <c r="CM365" s="1">
        <v>174</v>
      </c>
      <c r="CN365" s="1">
        <v>797</v>
      </c>
      <c r="CO365" s="1">
        <v>728</v>
      </c>
      <c r="CP365" s="16">
        <v>679523</v>
      </c>
      <c r="CQ365" s="16">
        <v>235596</v>
      </c>
      <c r="CR365" s="16">
        <v>25431</v>
      </c>
      <c r="CS365" s="16">
        <v>4844</v>
      </c>
      <c r="CT365" s="16">
        <v>239792</v>
      </c>
      <c r="CU365" s="16">
        <v>9932</v>
      </c>
      <c r="CV365" s="1">
        <v>810</v>
      </c>
      <c r="CW365" s="1">
        <v>298</v>
      </c>
      <c r="CX365" s="16">
        <v>136961</v>
      </c>
      <c r="CY365" s="16">
        <v>2302</v>
      </c>
      <c r="CZ365" s="16">
        <v>4012</v>
      </c>
      <c r="DA365" s="16">
        <v>165516</v>
      </c>
      <c r="DB365" s="18">
        <v>4.76</v>
      </c>
      <c r="DC365" s="1" t="s">
        <v>134</v>
      </c>
    </row>
    <row r="366" spans="1:107" ht="12.75" x14ac:dyDescent="0.2">
      <c r="A366" s="1" t="s">
        <v>889</v>
      </c>
      <c r="B366" s="1" t="s">
        <v>890</v>
      </c>
      <c r="C366" s="1" t="s">
        <v>889</v>
      </c>
      <c r="D366" s="1" t="s">
        <v>909</v>
      </c>
      <c r="E366" s="1" t="s">
        <v>910</v>
      </c>
      <c r="F366" s="1" t="s">
        <v>909</v>
      </c>
      <c r="G366" s="1">
        <v>3</v>
      </c>
      <c r="H366" s="1">
        <v>0</v>
      </c>
      <c r="I366" s="1">
        <v>15</v>
      </c>
      <c r="J366" s="16">
        <v>185201</v>
      </c>
      <c r="K366" s="17">
        <v>0.308</v>
      </c>
      <c r="L366" s="16">
        <v>58785</v>
      </c>
      <c r="M366" s="1">
        <v>406.7</v>
      </c>
      <c r="N366" s="1">
        <v>455</v>
      </c>
      <c r="O366" s="17">
        <v>0.64400000000000002</v>
      </c>
      <c r="P366" s="16">
        <v>42787</v>
      </c>
      <c r="Q366" s="16">
        <f t="shared" si="2"/>
        <v>231030070.03201926</v>
      </c>
      <c r="R366" s="19">
        <v>0.71399999999999997</v>
      </c>
      <c r="S366" s="16" t="s">
        <v>2468</v>
      </c>
      <c r="T366" s="19">
        <v>0.97599999999999998</v>
      </c>
      <c r="U366" s="18" t="e">
        <f t="shared" si="3"/>
        <v>#VALUE!</v>
      </c>
      <c r="V366" s="16" t="str">
        <f>IF(N366&gt;'Clustering (Gov City)'!$C$4,'Clustering (Gov City)'!$B$3,IF(N366&gt;'Clustering (Gov City)'!$H$4,'Clustering (Gov City)'!$G$3,IF(N366&gt;'Clustering (Gov City)'!$M$4,'Clustering (Gov City)'!$L$3,'Clustering (Gov City)'!$Q$3)))</f>
        <v>LOW</v>
      </c>
      <c r="W366" s="16" t="str">
        <f>IF(Q366&gt;'Clustering (Gov City)'!$C$24,'Clustering (Gov City)'!$B$23,IF(Q366&gt;'Clustering (Gov City)'!$H$24,'Clustering (Gov City)'!$G$23,IF(Q366&gt;'Clustering (Gov City)'!$M$24,'Clustering (Gov City)'!$L$23,'Clustering (Gov City)'!$Q$23)))</f>
        <v>SUPER HIGH</v>
      </c>
      <c r="X366" s="20">
        <v>0.70940000000000003</v>
      </c>
      <c r="Y366" s="16" t="s">
        <v>201</v>
      </c>
      <c r="Z366" s="16">
        <v>1077</v>
      </c>
      <c r="AA366" s="1">
        <v>412</v>
      </c>
      <c r="AB366" s="16">
        <v>160929</v>
      </c>
      <c r="AC366" s="16">
        <v>128816</v>
      </c>
      <c r="AD366" s="16">
        <v>166245</v>
      </c>
      <c r="AE366" s="16">
        <v>15225</v>
      </c>
      <c r="AF366" s="16">
        <v>3274</v>
      </c>
      <c r="AG366" s="1">
        <v>322</v>
      </c>
      <c r="AH366" s="1">
        <v>135</v>
      </c>
      <c r="AI366" s="1">
        <v>0</v>
      </c>
      <c r="AJ366" s="1">
        <v>0</v>
      </c>
      <c r="AK366" s="16">
        <v>95987</v>
      </c>
      <c r="AL366" s="16">
        <v>89214</v>
      </c>
      <c r="AM366" s="16">
        <v>94747</v>
      </c>
      <c r="AN366" s="16">
        <v>82674</v>
      </c>
      <c r="AO366" s="16">
        <v>3200</v>
      </c>
      <c r="AP366" s="16">
        <v>4580</v>
      </c>
      <c r="AQ366" s="16">
        <v>15997</v>
      </c>
      <c r="AR366" s="16">
        <v>18171</v>
      </c>
      <c r="AS366" s="16">
        <v>17311</v>
      </c>
      <c r="AT366" s="16">
        <v>16261</v>
      </c>
      <c r="AU366" s="16">
        <v>16615</v>
      </c>
      <c r="AV366" s="16">
        <v>16444</v>
      </c>
      <c r="AW366" s="16">
        <v>15876</v>
      </c>
      <c r="AX366" s="16">
        <v>15070</v>
      </c>
      <c r="AY366" s="16">
        <v>13426</v>
      </c>
      <c r="AZ366" s="16">
        <v>11673</v>
      </c>
      <c r="BA366" s="16">
        <v>10688</v>
      </c>
      <c r="BB366" s="16">
        <v>8299</v>
      </c>
      <c r="BC366" s="16">
        <v>5108</v>
      </c>
      <c r="BD366" s="16">
        <v>2442</v>
      </c>
      <c r="BE366" s="16">
        <v>1016</v>
      </c>
      <c r="BF366" s="1">
        <v>804</v>
      </c>
      <c r="BG366" s="16">
        <v>3534</v>
      </c>
      <c r="BH366" s="16">
        <v>174351</v>
      </c>
      <c r="BI366" s="21">
        <v>2</v>
      </c>
      <c r="BJ366" s="21">
        <v>2</v>
      </c>
      <c r="BK366" s="21">
        <v>2</v>
      </c>
      <c r="BL366" s="21">
        <v>2</v>
      </c>
      <c r="BM366" s="21">
        <v>0</v>
      </c>
      <c r="BN366" s="16">
        <v>7009</v>
      </c>
      <c r="BO366" s="16">
        <v>3435</v>
      </c>
      <c r="BP366" s="16">
        <v>21705</v>
      </c>
      <c r="BQ366" s="16">
        <v>10290</v>
      </c>
      <c r="BR366" s="16">
        <v>10067</v>
      </c>
      <c r="BS366" s="16">
        <v>16476</v>
      </c>
      <c r="BT366" s="16">
        <v>50737</v>
      </c>
      <c r="BU366" s="16">
        <v>20468</v>
      </c>
      <c r="BV366" s="16">
        <v>22015</v>
      </c>
      <c r="BW366" s="16">
        <v>23006</v>
      </c>
      <c r="BX366" s="16">
        <v>52055</v>
      </c>
      <c r="BY366" s="16">
        <v>1375</v>
      </c>
      <c r="BZ366" s="16">
        <v>4201</v>
      </c>
      <c r="CA366" s="16">
        <v>10648</v>
      </c>
      <c r="CB366" s="1">
        <v>675</v>
      </c>
      <c r="CC366" s="1">
        <v>21</v>
      </c>
      <c r="CD366" s="16">
        <v>10200</v>
      </c>
      <c r="CE366" s="16">
        <v>11570</v>
      </c>
      <c r="CF366" s="16">
        <v>3768</v>
      </c>
      <c r="CG366" s="16">
        <v>19753</v>
      </c>
      <c r="CH366" s="1">
        <v>349</v>
      </c>
      <c r="CI366" s="1">
        <v>26</v>
      </c>
      <c r="CJ366" s="1">
        <v>192</v>
      </c>
      <c r="CK366" s="1">
        <v>24</v>
      </c>
      <c r="CL366" s="1">
        <v>128</v>
      </c>
      <c r="CM366" s="1">
        <v>38</v>
      </c>
      <c r="CN366" s="1">
        <v>169</v>
      </c>
      <c r="CO366" s="1">
        <v>183</v>
      </c>
      <c r="CP366" s="16">
        <v>138801</v>
      </c>
      <c r="CQ366" s="16">
        <v>60092</v>
      </c>
      <c r="CR366" s="16">
        <v>6677</v>
      </c>
      <c r="CS366" s="16">
        <v>1554</v>
      </c>
      <c r="CT366" s="16">
        <v>43748</v>
      </c>
      <c r="CU366" s="16">
        <v>1828</v>
      </c>
      <c r="CV366" s="16">
        <v>1955</v>
      </c>
      <c r="CW366" s="1">
        <v>119</v>
      </c>
      <c r="CX366" s="16">
        <v>32224</v>
      </c>
      <c r="CY366" s="1">
        <v>679</v>
      </c>
      <c r="CZ366" s="1">
        <v>615</v>
      </c>
      <c r="DA366" s="16">
        <v>35710</v>
      </c>
      <c r="DB366" s="18">
        <v>4.38</v>
      </c>
      <c r="DC366" s="1" t="s">
        <v>134</v>
      </c>
    </row>
    <row r="367" spans="1:107" ht="12.75" x14ac:dyDescent="0.2">
      <c r="A367" s="1" t="s">
        <v>911</v>
      </c>
      <c r="B367" s="1" t="s">
        <v>912</v>
      </c>
      <c r="C367" s="1" t="s">
        <v>911</v>
      </c>
      <c r="D367" s="1" t="s">
        <v>913</v>
      </c>
      <c r="E367" s="1" t="s">
        <v>914</v>
      </c>
      <c r="F367" s="1" t="s">
        <v>913</v>
      </c>
      <c r="G367" s="1">
        <v>15</v>
      </c>
      <c r="H367" s="1">
        <v>109</v>
      </c>
      <c r="I367" s="1">
        <v>0</v>
      </c>
      <c r="J367" s="16">
        <v>81743</v>
      </c>
      <c r="K367" s="17">
        <v>7.3999999999999996E-2</v>
      </c>
      <c r="L367" s="16">
        <v>23127</v>
      </c>
      <c r="M367" s="18">
        <v>42620.7</v>
      </c>
      <c r="N367" s="1">
        <v>2</v>
      </c>
      <c r="O367" s="17">
        <v>8.0000000000000002E-3</v>
      </c>
      <c r="P367" s="16">
        <v>6556</v>
      </c>
      <c r="Q367" s="16">
        <f t="shared" si="2"/>
        <v>80202586.154166102</v>
      </c>
      <c r="R367" s="19">
        <v>0.66</v>
      </c>
      <c r="S367" s="16" t="s">
        <v>2468</v>
      </c>
      <c r="T367" s="19">
        <v>0.45</v>
      </c>
      <c r="U367" s="18" t="e">
        <f t="shared" si="3"/>
        <v>#VALUE!</v>
      </c>
      <c r="V367" s="1" t="str">
        <f>IF(N367&gt;'Clustering (Gov City)'!$C$4,'Clustering (Gov City)'!$B$3,IF(N367&gt;'Clustering (Gov City)'!$H$4,'Clustering (Gov City)'!$G$3,IF(N367&gt;'Clustering (Gov City)'!$M$4,'Clustering (Gov City)'!$L$3,'Clustering (Gov City)'!$Q$3)))</f>
        <v>SUPER LOW</v>
      </c>
      <c r="W367" s="1" t="str">
        <f>IF(Q367&gt;'Clustering (Gov City)'!$C$24,'Clustering (Gov City)'!$B$23,IF(Q367&gt;'Clustering (Gov City)'!$H$24,'Clustering (Gov City)'!$G$23,IF(Q367&gt;'Clustering (Gov City)'!$M$24,'Clustering (Gov City)'!$L$23,'Clustering (Gov City)'!$Q$23)))</f>
        <v>HIGH</v>
      </c>
      <c r="X367" s="20">
        <v>0.22339999999999999</v>
      </c>
      <c r="Y367" s="1" t="s">
        <v>133</v>
      </c>
      <c r="Z367" s="1">
        <v>323</v>
      </c>
      <c r="AA367" s="1">
        <v>97</v>
      </c>
      <c r="AB367" s="16">
        <v>73377</v>
      </c>
      <c r="AC367" s="16">
        <v>55993</v>
      </c>
      <c r="AD367" s="16">
        <v>27499</v>
      </c>
      <c r="AE367" s="16">
        <v>46795</v>
      </c>
      <c r="AF367" s="16">
        <v>7097</v>
      </c>
      <c r="AG367" s="1">
        <v>84</v>
      </c>
      <c r="AH367" s="1">
        <v>263</v>
      </c>
      <c r="AI367" s="1">
        <v>1</v>
      </c>
      <c r="AJ367" s="1">
        <v>4</v>
      </c>
      <c r="AK367" s="16">
        <v>43048</v>
      </c>
      <c r="AL367" s="16">
        <v>38695</v>
      </c>
      <c r="AM367" s="16">
        <v>44485</v>
      </c>
      <c r="AN367" s="16">
        <v>34906</v>
      </c>
      <c r="AO367" s="1">
        <v>514</v>
      </c>
      <c r="AP367" s="16">
        <v>1838</v>
      </c>
      <c r="AQ367" s="16">
        <v>6693</v>
      </c>
      <c r="AR367" s="16">
        <v>8336</v>
      </c>
      <c r="AS367" s="16">
        <v>8314</v>
      </c>
      <c r="AT367" s="16">
        <v>7862</v>
      </c>
      <c r="AU367" s="16">
        <v>7700</v>
      </c>
      <c r="AV367" s="16">
        <v>7162</v>
      </c>
      <c r="AW367" s="16">
        <v>6702</v>
      </c>
      <c r="AX367" s="16">
        <v>6730</v>
      </c>
      <c r="AY367" s="16">
        <v>6069</v>
      </c>
      <c r="AZ367" s="16">
        <v>4992</v>
      </c>
      <c r="BA367" s="16">
        <v>3727</v>
      </c>
      <c r="BB367" s="16">
        <v>2595</v>
      </c>
      <c r="BC367" s="16">
        <v>1879</v>
      </c>
      <c r="BD367" s="16">
        <v>1302</v>
      </c>
      <c r="BE367" s="1">
        <v>826</v>
      </c>
      <c r="BF367" s="1">
        <v>854</v>
      </c>
      <c r="BG367" s="16">
        <v>1560</v>
      </c>
      <c r="BH367" s="16">
        <v>77604</v>
      </c>
      <c r="BI367" s="21">
        <v>2</v>
      </c>
      <c r="BJ367" s="21">
        <v>2</v>
      </c>
      <c r="BK367" s="21">
        <v>2</v>
      </c>
      <c r="BL367" s="21">
        <v>1</v>
      </c>
      <c r="BM367" s="21">
        <v>0</v>
      </c>
      <c r="BN367" s="16">
        <v>3298</v>
      </c>
      <c r="BO367" s="16">
        <v>1637</v>
      </c>
      <c r="BP367" s="16">
        <v>10039</v>
      </c>
      <c r="BQ367" s="16">
        <v>4973</v>
      </c>
      <c r="BR367" s="16">
        <v>4719</v>
      </c>
      <c r="BS367" s="16">
        <v>7867</v>
      </c>
      <c r="BT367" s="16">
        <v>20284</v>
      </c>
      <c r="BU367" s="16">
        <v>15243</v>
      </c>
      <c r="BV367" s="16">
        <v>11537</v>
      </c>
      <c r="BW367" s="16">
        <v>9856</v>
      </c>
      <c r="BX367" s="16">
        <v>16980</v>
      </c>
      <c r="BY367" s="1">
        <v>398</v>
      </c>
      <c r="BZ367" s="16">
        <v>1904</v>
      </c>
      <c r="CA367" s="16">
        <v>5186</v>
      </c>
      <c r="CB367" s="1">
        <v>343</v>
      </c>
      <c r="CC367" s="1">
        <v>12</v>
      </c>
      <c r="CD367" s="16">
        <v>3271</v>
      </c>
      <c r="CE367" s="16">
        <v>4565</v>
      </c>
      <c r="CF367" s="16">
        <v>1235</v>
      </c>
      <c r="CG367" s="16">
        <v>10388</v>
      </c>
      <c r="CH367" s="1">
        <v>208</v>
      </c>
      <c r="CI367" s="1">
        <v>7</v>
      </c>
      <c r="CJ367" s="1">
        <v>145</v>
      </c>
      <c r="CK367" s="1">
        <v>8</v>
      </c>
      <c r="CL367" s="1">
        <v>42</v>
      </c>
      <c r="CM367" s="1">
        <v>11</v>
      </c>
      <c r="CN367" s="1">
        <v>136</v>
      </c>
      <c r="CO367" s="1">
        <v>50</v>
      </c>
      <c r="CP367" s="16">
        <v>61677</v>
      </c>
      <c r="CQ367" s="16">
        <v>21497</v>
      </c>
      <c r="CR367" s="16">
        <v>4768</v>
      </c>
      <c r="CS367" s="1">
        <v>545</v>
      </c>
      <c r="CT367" s="16">
        <v>10394</v>
      </c>
      <c r="CU367" s="16">
        <v>9747</v>
      </c>
      <c r="CV367" s="1">
        <v>86</v>
      </c>
      <c r="CW367" s="1">
        <v>237</v>
      </c>
      <c r="CX367" s="16">
        <v>19413</v>
      </c>
      <c r="CY367" s="1">
        <v>313</v>
      </c>
      <c r="CZ367" s="1">
        <v>257</v>
      </c>
      <c r="DA367" s="16">
        <v>14486</v>
      </c>
      <c r="DB367" s="18">
        <v>6.63</v>
      </c>
      <c r="DC367" s="1" t="s">
        <v>134</v>
      </c>
    </row>
    <row r="368" spans="1:107" ht="12.75" x14ac:dyDescent="0.2">
      <c r="A368" s="1" t="s">
        <v>911</v>
      </c>
      <c r="B368" s="1" t="s">
        <v>912</v>
      </c>
      <c r="C368" s="1" t="s">
        <v>911</v>
      </c>
      <c r="D368" s="1" t="s">
        <v>915</v>
      </c>
      <c r="E368" s="1" t="s">
        <v>916</v>
      </c>
      <c r="F368" s="1" t="s">
        <v>915</v>
      </c>
      <c r="G368" s="1">
        <v>10</v>
      </c>
      <c r="H368" s="1">
        <v>74</v>
      </c>
      <c r="I368" s="1">
        <v>7</v>
      </c>
      <c r="J368" s="16">
        <v>151997</v>
      </c>
      <c r="K368" s="17">
        <v>0.24199999999999999</v>
      </c>
      <c r="L368" s="16">
        <v>45462</v>
      </c>
      <c r="M368" s="18">
        <v>13925.72</v>
      </c>
      <c r="N368" s="1">
        <v>11</v>
      </c>
      <c r="O368" s="17">
        <v>0.05</v>
      </c>
      <c r="P368" s="16">
        <v>9930</v>
      </c>
      <c r="Q368" s="16">
        <f t="shared" si="2"/>
        <v>65330236.780989096</v>
      </c>
      <c r="R368" s="19">
        <v>0.70799999999999996</v>
      </c>
      <c r="S368" s="16" t="s">
        <v>2468</v>
      </c>
      <c r="T368" s="19">
        <v>0.376</v>
      </c>
      <c r="U368" s="18" t="e">
        <f t="shared" si="3"/>
        <v>#VALUE!</v>
      </c>
      <c r="V368" s="1" t="str">
        <f>IF(N368&gt;'Clustering (Gov City)'!$C$4,'Clustering (Gov City)'!$B$3,IF(N368&gt;'Clustering (Gov City)'!$H$4,'Clustering (Gov City)'!$G$3,IF(N368&gt;'Clustering (Gov City)'!$M$4,'Clustering (Gov City)'!$L$3,'Clustering (Gov City)'!$Q$3)))</f>
        <v>SUPER LOW</v>
      </c>
      <c r="W368" s="1" t="str">
        <f>IF(Q368&gt;'Clustering (Gov City)'!$C$24,'Clustering (Gov City)'!$B$23,IF(Q368&gt;'Clustering (Gov City)'!$H$24,'Clustering (Gov City)'!$G$23,IF(Q368&gt;'Clustering (Gov City)'!$M$24,'Clustering (Gov City)'!$L$23,'Clustering (Gov City)'!$Q$23)))</f>
        <v>HIGH</v>
      </c>
      <c r="X368" s="20">
        <v>0.2447</v>
      </c>
      <c r="Y368" s="1" t="s">
        <v>133</v>
      </c>
      <c r="Z368" s="1">
        <v>660</v>
      </c>
      <c r="AA368" s="1">
        <v>299</v>
      </c>
      <c r="AB368" s="16">
        <v>130613</v>
      </c>
      <c r="AC368" s="16">
        <v>105590</v>
      </c>
      <c r="AD368" s="16">
        <v>111759</v>
      </c>
      <c r="AE368" s="16">
        <v>30740</v>
      </c>
      <c r="AF368" s="16">
        <v>8820</v>
      </c>
      <c r="AG368" s="1">
        <v>90</v>
      </c>
      <c r="AH368" s="1">
        <v>582</v>
      </c>
      <c r="AI368" s="1">
        <v>5</v>
      </c>
      <c r="AJ368" s="1">
        <v>1</v>
      </c>
      <c r="AK368" s="16">
        <v>80090</v>
      </c>
      <c r="AL368" s="16">
        <v>71907</v>
      </c>
      <c r="AM368" s="16">
        <v>76788</v>
      </c>
      <c r="AN368" s="16">
        <v>69188</v>
      </c>
      <c r="AO368" s="16">
        <v>2149</v>
      </c>
      <c r="AP368" s="16">
        <v>3872</v>
      </c>
      <c r="AQ368" s="16">
        <v>12077</v>
      </c>
      <c r="AR368" s="16">
        <v>15059</v>
      </c>
      <c r="AS368" s="16">
        <v>15032</v>
      </c>
      <c r="AT368" s="16">
        <v>13232</v>
      </c>
      <c r="AU368" s="16">
        <v>13028</v>
      </c>
      <c r="AV368" s="16">
        <v>12689</v>
      </c>
      <c r="AW368" s="16">
        <v>12071</v>
      </c>
      <c r="AX368" s="16">
        <v>12673</v>
      </c>
      <c r="AY368" s="16">
        <v>11653</v>
      </c>
      <c r="AZ368" s="16">
        <v>10014</v>
      </c>
      <c r="BA368" s="16">
        <v>8116</v>
      </c>
      <c r="BB368" s="16">
        <v>5926</v>
      </c>
      <c r="BC368" s="16">
        <v>4300</v>
      </c>
      <c r="BD368" s="16">
        <v>2708</v>
      </c>
      <c r="BE368" s="16">
        <v>1686</v>
      </c>
      <c r="BF368" s="16">
        <v>1733</v>
      </c>
      <c r="BG368" s="16">
        <v>2641</v>
      </c>
      <c r="BH368" s="16">
        <v>144252</v>
      </c>
      <c r="BI368" s="21">
        <v>2</v>
      </c>
      <c r="BJ368" s="21">
        <v>2</v>
      </c>
      <c r="BK368" s="21">
        <v>2</v>
      </c>
      <c r="BL368" s="21">
        <v>2</v>
      </c>
      <c r="BM368" s="21">
        <v>0</v>
      </c>
      <c r="BN368" s="16">
        <v>5539</v>
      </c>
      <c r="BO368" s="16">
        <v>2805</v>
      </c>
      <c r="BP368" s="16">
        <v>18078</v>
      </c>
      <c r="BQ368" s="16">
        <v>9057</v>
      </c>
      <c r="BR368" s="16">
        <v>8402</v>
      </c>
      <c r="BS368" s="16">
        <v>13128</v>
      </c>
      <c r="BT368" s="16">
        <v>48183</v>
      </c>
      <c r="BU368" s="16">
        <v>21114</v>
      </c>
      <c r="BV368" s="16">
        <v>26551</v>
      </c>
      <c r="BW368" s="16">
        <v>18172</v>
      </c>
      <c r="BX368" s="16">
        <v>26410</v>
      </c>
      <c r="BY368" s="1">
        <v>721</v>
      </c>
      <c r="BZ368" s="16">
        <v>2117</v>
      </c>
      <c r="CA368" s="16">
        <v>8215</v>
      </c>
      <c r="CB368" s="1">
        <v>505</v>
      </c>
      <c r="CC368" s="1">
        <v>9</v>
      </c>
      <c r="CD368" s="16">
        <v>6189</v>
      </c>
      <c r="CE368" s="16">
        <v>6469</v>
      </c>
      <c r="CF368" s="16">
        <v>1998</v>
      </c>
      <c r="CG368" s="16">
        <v>13705</v>
      </c>
      <c r="CH368" s="1">
        <v>284</v>
      </c>
      <c r="CI368" s="1">
        <v>16</v>
      </c>
      <c r="CJ368" s="1">
        <v>292</v>
      </c>
      <c r="CK368" s="1">
        <v>11</v>
      </c>
      <c r="CL368" s="1">
        <v>133</v>
      </c>
      <c r="CM368" s="1">
        <v>48</v>
      </c>
      <c r="CN368" s="1">
        <v>237</v>
      </c>
      <c r="CO368" s="1">
        <v>115</v>
      </c>
      <c r="CP368" s="16">
        <v>122500</v>
      </c>
      <c r="CQ368" s="16">
        <v>53076</v>
      </c>
      <c r="CR368" s="16">
        <v>6561</v>
      </c>
      <c r="CS368" s="1">
        <v>846</v>
      </c>
      <c r="CT368" s="16">
        <v>22419</v>
      </c>
      <c r="CU368" s="16">
        <v>16101</v>
      </c>
      <c r="CV368" s="16">
        <v>4428</v>
      </c>
      <c r="CW368" s="1">
        <v>190</v>
      </c>
      <c r="CX368" s="16">
        <v>19141</v>
      </c>
      <c r="CY368" s="1">
        <v>436</v>
      </c>
      <c r="CZ368" s="1">
        <v>617</v>
      </c>
      <c r="DA368" s="16">
        <v>28182</v>
      </c>
      <c r="DB368" s="18">
        <v>9.06</v>
      </c>
      <c r="DC368" s="1" t="s">
        <v>134</v>
      </c>
    </row>
    <row r="369" spans="1:107" ht="12.75" x14ac:dyDescent="0.2">
      <c r="A369" s="1" t="s">
        <v>911</v>
      </c>
      <c r="B369" s="1" t="s">
        <v>912</v>
      </c>
      <c r="C369" s="1" t="s">
        <v>911</v>
      </c>
      <c r="D369" s="1" t="s">
        <v>917</v>
      </c>
      <c r="E369" s="1" t="s">
        <v>918</v>
      </c>
      <c r="F369" s="1" t="s">
        <v>917</v>
      </c>
      <c r="G369" s="1">
        <v>5</v>
      </c>
      <c r="H369" s="1">
        <v>32</v>
      </c>
      <c r="I369" s="1">
        <v>0</v>
      </c>
      <c r="J369" s="16">
        <v>26212</v>
      </c>
      <c r="K369" s="17">
        <v>2E-3</v>
      </c>
      <c r="L369" s="16">
        <v>8276</v>
      </c>
      <c r="M369" s="18">
        <v>4828.58</v>
      </c>
      <c r="N369" s="1">
        <v>5</v>
      </c>
      <c r="O369" s="17">
        <v>2.5999999999999999E-2</v>
      </c>
      <c r="P369" s="16">
        <v>3263</v>
      </c>
      <c r="Q369" s="16">
        <f t="shared" si="2"/>
        <v>124484968.71661834</v>
      </c>
      <c r="R369" s="19">
        <v>0.68</v>
      </c>
      <c r="S369" s="16" t="s">
        <v>2468</v>
      </c>
      <c r="T369" s="19">
        <v>0.15</v>
      </c>
      <c r="U369" s="18" t="e">
        <f t="shared" si="3"/>
        <v>#VALUE!</v>
      </c>
      <c r="V369" s="1" t="str">
        <f>IF(N369&gt;'Clustering (Gov City)'!$C$4,'Clustering (Gov City)'!$B$3,IF(N369&gt;'Clustering (Gov City)'!$H$4,'Clustering (Gov City)'!$G$3,IF(N369&gt;'Clustering (Gov City)'!$M$4,'Clustering (Gov City)'!$L$3,'Clustering (Gov City)'!$Q$3)))</f>
        <v>SUPER LOW</v>
      </c>
      <c r="W369" s="1" t="str">
        <f>IF(Q369&gt;'Clustering (Gov City)'!$C$24,'Clustering (Gov City)'!$B$23,IF(Q369&gt;'Clustering (Gov City)'!$H$24,'Clustering (Gov City)'!$G$23,IF(Q369&gt;'Clustering (Gov City)'!$M$24,'Clustering (Gov City)'!$L$23,'Clustering (Gov City)'!$Q$23)))</f>
        <v>SUPER HIGH</v>
      </c>
      <c r="X369" s="20">
        <v>7.5800000000000006E-2</v>
      </c>
      <c r="Y369" s="1" t="s">
        <v>133</v>
      </c>
      <c r="Z369" s="1">
        <v>114</v>
      </c>
      <c r="AA369" s="1">
        <v>37</v>
      </c>
      <c r="AB369" s="16">
        <v>25395</v>
      </c>
      <c r="AC369" s="16">
        <v>17601</v>
      </c>
      <c r="AD369" s="16">
        <v>20633</v>
      </c>
      <c r="AE369" s="16">
        <v>3377</v>
      </c>
      <c r="AF369" s="16">
        <v>2162</v>
      </c>
      <c r="AG369" s="1">
        <v>4</v>
      </c>
      <c r="AH369" s="1">
        <v>36</v>
      </c>
      <c r="AI369" s="1">
        <v>0</v>
      </c>
      <c r="AJ369" s="1">
        <v>0</v>
      </c>
      <c r="AK369" s="16">
        <v>13751</v>
      </c>
      <c r="AL369" s="16">
        <v>12461</v>
      </c>
      <c r="AM369" s="16">
        <v>13596</v>
      </c>
      <c r="AN369" s="16">
        <v>11811</v>
      </c>
      <c r="AO369" s="1">
        <v>262</v>
      </c>
      <c r="AP369" s="1">
        <v>543</v>
      </c>
      <c r="AQ369" s="16">
        <v>2397</v>
      </c>
      <c r="AR369" s="16">
        <v>3028</v>
      </c>
      <c r="AS369" s="16">
        <v>2561</v>
      </c>
      <c r="AT369" s="16">
        <v>2187</v>
      </c>
      <c r="AU369" s="16">
        <v>2193</v>
      </c>
      <c r="AV369" s="16">
        <v>2098</v>
      </c>
      <c r="AW369" s="16">
        <v>2309</v>
      </c>
      <c r="AX369" s="16">
        <v>2371</v>
      </c>
      <c r="AY369" s="16">
        <v>2061</v>
      </c>
      <c r="AZ369" s="16">
        <v>1627</v>
      </c>
      <c r="BA369" s="16">
        <v>1278</v>
      </c>
      <c r="BB369" s="1">
        <v>812</v>
      </c>
      <c r="BC369" s="1">
        <v>515</v>
      </c>
      <c r="BD369" s="1">
        <v>336</v>
      </c>
      <c r="BE369" s="1">
        <v>246</v>
      </c>
      <c r="BF369" s="1">
        <v>193</v>
      </c>
      <c r="BG369" s="1">
        <v>522</v>
      </c>
      <c r="BH369" s="16">
        <v>24694</v>
      </c>
      <c r="BI369" s="21">
        <v>3</v>
      </c>
      <c r="BJ369" s="21">
        <v>2</v>
      </c>
      <c r="BK369" s="21">
        <v>2</v>
      </c>
      <c r="BL369" s="21">
        <v>2</v>
      </c>
      <c r="BM369" s="21">
        <v>0</v>
      </c>
      <c r="BN369" s="16">
        <v>1128</v>
      </c>
      <c r="BO369" s="1">
        <v>593</v>
      </c>
      <c r="BP369" s="16">
        <v>3517</v>
      </c>
      <c r="BQ369" s="16">
        <v>1490</v>
      </c>
      <c r="BR369" s="16">
        <v>1283</v>
      </c>
      <c r="BS369" s="16">
        <v>2302</v>
      </c>
      <c r="BT369" s="16">
        <v>7177</v>
      </c>
      <c r="BU369" s="16">
        <v>3915</v>
      </c>
      <c r="BV369" s="16">
        <v>4537</v>
      </c>
      <c r="BW369" s="16">
        <v>3075</v>
      </c>
      <c r="BX369" s="16">
        <v>4679</v>
      </c>
      <c r="BY369" s="1">
        <v>179</v>
      </c>
      <c r="BZ369" s="1">
        <v>714</v>
      </c>
      <c r="CA369" s="16">
        <v>1854</v>
      </c>
      <c r="CB369" s="1">
        <v>79</v>
      </c>
      <c r="CC369" s="1">
        <v>3</v>
      </c>
      <c r="CD369" s="16">
        <v>2923</v>
      </c>
      <c r="CE369" s="16">
        <v>3431</v>
      </c>
      <c r="CF369" s="1">
        <v>925</v>
      </c>
      <c r="CG369" s="16">
        <v>7690</v>
      </c>
      <c r="CH369" s="1">
        <v>189</v>
      </c>
      <c r="CI369" s="1">
        <v>3</v>
      </c>
      <c r="CJ369" s="1">
        <v>217</v>
      </c>
      <c r="CK369" s="1">
        <v>3</v>
      </c>
      <c r="CL369" s="1">
        <v>53</v>
      </c>
      <c r="CM369" s="1">
        <v>7</v>
      </c>
      <c r="CN369" s="1">
        <v>226</v>
      </c>
      <c r="CO369" s="1">
        <v>26</v>
      </c>
      <c r="CP369" s="16">
        <v>10519</v>
      </c>
      <c r="CQ369" s="16">
        <v>7893</v>
      </c>
      <c r="CR369" s="16">
        <v>1939</v>
      </c>
      <c r="CS369" s="1">
        <v>102</v>
      </c>
      <c r="CT369" s="16">
        <v>4037</v>
      </c>
      <c r="CU369" s="16">
        <v>1514</v>
      </c>
      <c r="CV369" s="1">
        <v>784</v>
      </c>
      <c r="CW369" s="1">
        <v>41</v>
      </c>
      <c r="CX369" s="16">
        <v>4933</v>
      </c>
      <c r="CY369" s="1">
        <v>62</v>
      </c>
      <c r="CZ369" s="1">
        <v>62</v>
      </c>
      <c r="DA369" s="16">
        <v>4845</v>
      </c>
      <c r="DB369" s="18">
        <v>4.8099999999999996</v>
      </c>
      <c r="DC369" s="1" t="s">
        <v>134</v>
      </c>
    </row>
    <row r="370" spans="1:107" ht="12.75" x14ac:dyDescent="0.2">
      <c r="A370" s="1" t="s">
        <v>911</v>
      </c>
      <c r="B370" s="1" t="s">
        <v>912</v>
      </c>
      <c r="C370" s="1" t="s">
        <v>911</v>
      </c>
      <c r="D370" s="1" t="s">
        <v>919</v>
      </c>
      <c r="E370" s="1" t="s">
        <v>920</v>
      </c>
      <c r="F370" s="1" t="s">
        <v>919</v>
      </c>
      <c r="G370" s="1">
        <v>19</v>
      </c>
      <c r="H370" s="1">
        <v>232</v>
      </c>
      <c r="I370" s="1">
        <v>8</v>
      </c>
      <c r="J370" s="16">
        <v>192263</v>
      </c>
      <c r="K370" s="17">
        <v>0.32200000000000001</v>
      </c>
      <c r="L370" s="16">
        <v>62221</v>
      </c>
      <c r="M370" s="18">
        <v>13841.9</v>
      </c>
      <c r="N370" s="1">
        <v>14</v>
      </c>
      <c r="O370" s="17">
        <v>7.0000000000000007E-2</v>
      </c>
      <c r="P370" s="16">
        <v>13003</v>
      </c>
      <c r="Q370" s="16">
        <f t="shared" si="2"/>
        <v>67631317.518191218</v>
      </c>
      <c r="R370" s="19">
        <v>0.71199999999999997</v>
      </c>
      <c r="S370" s="16" t="s">
        <v>2468</v>
      </c>
      <c r="T370" s="19">
        <v>8.5999999999999993E-2</v>
      </c>
      <c r="U370" s="18" t="e">
        <f t="shared" si="3"/>
        <v>#VALUE!</v>
      </c>
      <c r="V370" s="16" t="str">
        <f>IF(N370&gt;'Clustering (Gov City)'!$C$4,'Clustering (Gov City)'!$B$3,IF(N370&gt;'Clustering (Gov City)'!$H$4,'Clustering (Gov City)'!$G$3,IF(N370&gt;'Clustering (Gov City)'!$M$4,'Clustering (Gov City)'!$L$3,'Clustering (Gov City)'!$Q$3)))</f>
        <v>SUPER LOW</v>
      </c>
      <c r="W370" s="16" t="str">
        <f>IF(Q370&gt;'Clustering (Gov City)'!$C$24,'Clustering (Gov City)'!$B$23,IF(Q370&gt;'Clustering (Gov City)'!$H$24,'Clustering (Gov City)'!$G$23,IF(Q370&gt;'Clustering (Gov City)'!$M$24,'Clustering (Gov City)'!$L$23,'Clustering (Gov City)'!$Q$23)))</f>
        <v>HIGH</v>
      </c>
      <c r="X370" s="20">
        <v>0.14019999999999999</v>
      </c>
      <c r="Y370" s="16" t="s">
        <v>133</v>
      </c>
      <c r="Z370" s="16">
        <v>1502</v>
      </c>
      <c r="AA370" s="1">
        <v>251</v>
      </c>
      <c r="AB370" s="16">
        <v>169353</v>
      </c>
      <c r="AC370" s="16">
        <v>132223</v>
      </c>
      <c r="AD370" s="16">
        <v>142735</v>
      </c>
      <c r="AE370" s="16">
        <v>33298</v>
      </c>
      <c r="AF370" s="16">
        <v>15908</v>
      </c>
      <c r="AG370" s="1">
        <v>63</v>
      </c>
      <c r="AH370" s="1">
        <v>180</v>
      </c>
      <c r="AI370" s="1">
        <v>78</v>
      </c>
      <c r="AJ370" s="1">
        <v>1</v>
      </c>
      <c r="AK370" s="16">
        <v>100940</v>
      </c>
      <c r="AL370" s="16">
        <v>91323</v>
      </c>
      <c r="AM370" s="16">
        <v>102318</v>
      </c>
      <c r="AN370" s="16">
        <v>83791</v>
      </c>
      <c r="AO370" s="16">
        <v>2014</v>
      </c>
      <c r="AP370" s="16">
        <v>4140</v>
      </c>
      <c r="AQ370" s="16">
        <v>14874</v>
      </c>
      <c r="AR370" s="16">
        <v>19498</v>
      </c>
      <c r="AS370" s="16">
        <v>20011</v>
      </c>
      <c r="AT370" s="16">
        <v>16807</v>
      </c>
      <c r="AU370" s="16">
        <v>17214</v>
      </c>
      <c r="AV370" s="16">
        <v>15970</v>
      </c>
      <c r="AW370" s="16">
        <v>14839</v>
      </c>
      <c r="AX370" s="16">
        <v>15580</v>
      </c>
      <c r="AY370" s="16">
        <v>15034</v>
      </c>
      <c r="AZ370" s="16">
        <v>13148</v>
      </c>
      <c r="BA370" s="16">
        <v>10675</v>
      </c>
      <c r="BB370" s="16">
        <v>7205</v>
      </c>
      <c r="BC370" s="16">
        <v>5064</v>
      </c>
      <c r="BD370" s="16">
        <v>2698</v>
      </c>
      <c r="BE370" s="16">
        <v>1687</v>
      </c>
      <c r="BF370" s="16">
        <v>1959</v>
      </c>
      <c r="BG370" s="16">
        <v>3318</v>
      </c>
      <c r="BH370" s="16">
        <v>182681</v>
      </c>
      <c r="BI370" s="21">
        <v>2</v>
      </c>
      <c r="BJ370" s="21">
        <v>2</v>
      </c>
      <c r="BK370" s="21">
        <v>2</v>
      </c>
      <c r="BL370" s="21">
        <v>1</v>
      </c>
      <c r="BM370" s="21">
        <v>0</v>
      </c>
      <c r="BN370" s="16">
        <v>6850</v>
      </c>
      <c r="BO370" s="16">
        <v>3584</v>
      </c>
      <c r="BP370" s="16">
        <v>23543</v>
      </c>
      <c r="BQ370" s="16">
        <v>12199</v>
      </c>
      <c r="BR370" s="16">
        <v>10908</v>
      </c>
      <c r="BS370" s="16">
        <v>16653</v>
      </c>
      <c r="BT370" s="16">
        <v>51091</v>
      </c>
      <c r="BU370" s="16">
        <v>34214</v>
      </c>
      <c r="BV370" s="16">
        <v>44708</v>
      </c>
      <c r="BW370" s="16">
        <v>23692</v>
      </c>
      <c r="BX370" s="16">
        <v>29444</v>
      </c>
      <c r="BY370" s="1">
        <v>765</v>
      </c>
      <c r="BZ370" s="16">
        <v>1877</v>
      </c>
      <c r="CA370" s="16">
        <v>6208</v>
      </c>
      <c r="CB370" s="1">
        <v>259</v>
      </c>
      <c r="CC370" s="1">
        <v>5</v>
      </c>
      <c r="CD370" s="16">
        <v>2942</v>
      </c>
      <c r="CE370" s="16">
        <v>2744</v>
      </c>
      <c r="CF370" s="1">
        <v>839</v>
      </c>
      <c r="CG370" s="16">
        <v>5998</v>
      </c>
      <c r="CH370" s="1">
        <v>110</v>
      </c>
      <c r="CI370" s="1">
        <v>7</v>
      </c>
      <c r="CJ370" s="1">
        <v>77</v>
      </c>
      <c r="CK370" s="1">
        <v>14</v>
      </c>
      <c r="CL370" s="1">
        <v>47</v>
      </c>
      <c r="CM370" s="1">
        <v>42</v>
      </c>
      <c r="CN370" s="1">
        <v>179</v>
      </c>
      <c r="CO370" s="1">
        <v>253</v>
      </c>
      <c r="CP370" s="16">
        <v>179011</v>
      </c>
      <c r="CQ370" s="16">
        <v>55508</v>
      </c>
      <c r="CR370" s="16">
        <v>5852</v>
      </c>
      <c r="CS370" s="1">
        <v>808</v>
      </c>
      <c r="CT370" s="16">
        <v>30356</v>
      </c>
      <c r="CU370" s="16">
        <v>17865</v>
      </c>
      <c r="CV370" s="16">
        <v>3456</v>
      </c>
      <c r="CW370" s="1">
        <v>142</v>
      </c>
      <c r="CX370" s="16">
        <v>37959</v>
      </c>
      <c r="CY370" s="1">
        <v>279</v>
      </c>
      <c r="CZ370" s="1">
        <v>325</v>
      </c>
      <c r="DA370" s="16">
        <v>39713</v>
      </c>
      <c r="DB370" s="18">
        <v>6.36</v>
      </c>
      <c r="DC370" s="1" t="s">
        <v>134</v>
      </c>
    </row>
    <row r="371" spans="1:107" ht="12.75" x14ac:dyDescent="0.2">
      <c r="A371" s="1" t="s">
        <v>911</v>
      </c>
      <c r="B371" s="1" t="s">
        <v>912</v>
      </c>
      <c r="C371" s="1" t="s">
        <v>911</v>
      </c>
      <c r="D371" s="1" t="s">
        <v>921</v>
      </c>
      <c r="E371" s="1" t="s">
        <v>922</v>
      </c>
      <c r="F371" s="1" t="s">
        <v>921</v>
      </c>
      <c r="G371" s="1">
        <v>4</v>
      </c>
      <c r="H371" s="1">
        <v>0</v>
      </c>
      <c r="I371" s="1">
        <v>20</v>
      </c>
      <c r="J371" s="16">
        <v>240024</v>
      </c>
      <c r="K371" s="17">
        <v>0.42399999999999999</v>
      </c>
      <c r="L371" s="16">
        <v>77146</v>
      </c>
      <c r="M371" s="1">
        <v>250.8</v>
      </c>
      <c r="N371" s="1">
        <v>957</v>
      </c>
      <c r="O371" s="17">
        <v>0.76800000000000002</v>
      </c>
      <c r="P371" s="16">
        <v>17764</v>
      </c>
      <c r="Q371" s="16">
        <f t="shared" si="2"/>
        <v>74009265.740092665</v>
      </c>
      <c r="R371" s="19">
        <v>0.73799999999999999</v>
      </c>
      <c r="S371" s="16" t="s">
        <v>2468</v>
      </c>
      <c r="T371" s="19">
        <v>0.67</v>
      </c>
      <c r="U371" s="18" t="e">
        <f t="shared" si="3"/>
        <v>#VALUE!</v>
      </c>
      <c r="V371" s="16" t="str">
        <f>IF(N371&gt;'Clustering (Gov City)'!$C$4,'Clustering (Gov City)'!$B$3,IF(N371&gt;'Clustering (Gov City)'!$H$4,'Clustering (Gov City)'!$G$3,IF(N371&gt;'Clustering (Gov City)'!$M$4,'Clustering (Gov City)'!$L$3,'Clustering (Gov City)'!$Q$3)))</f>
        <v>LOW</v>
      </c>
      <c r="W371" s="16" t="str">
        <f>IF(Q371&gt;'Clustering (Gov City)'!$C$24,'Clustering (Gov City)'!$B$23,IF(Q371&gt;'Clustering (Gov City)'!$H$24,'Clustering (Gov City)'!$G$23,IF(Q371&gt;'Clustering (Gov City)'!$M$24,'Clustering (Gov City)'!$L$23,'Clustering (Gov City)'!$Q$23)))</f>
        <v>HIGH</v>
      </c>
      <c r="X371" s="20">
        <v>0.63790000000000002</v>
      </c>
      <c r="Y371" s="16" t="s">
        <v>151</v>
      </c>
      <c r="Z371" s="16">
        <v>2067</v>
      </c>
      <c r="AA371" s="1">
        <v>584</v>
      </c>
      <c r="AB371" s="16">
        <v>210847</v>
      </c>
      <c r="AC371" s="16">
        <v>164438</v>
      </c>
      <c r="AD371" s="16">
        <v>205149</v>
      </c>
      <c r="AE371" s="16">
        <v>23326</v>
      </c>
      <c r="AF371" s="16">
        <v>8270</v>
      </c>
      <c r="AG371" s="1">
        <v>103</v>
      </c>
      <c r="AH371" s="16">
        <v>3104</v>
      </c>
      <c r="AI371" s="1">
        <v>67</v>
      </c>
      <c r="AJ371" s="1">
        <v>5</v>
      </c>
      <c r="AK371" s="16">
        <v>124302</v>
      </c>
      <c r="AL371" s="16">
        <v>115722</v>
      </c>
      <c r="AM371" s="16">
        <v>125260</v>
      </c>
      <c r="AN371" s="16">
        <v>104162</v>
      </c>
      <c r="AO371" s="16">
        <v>4285</v>
      </c>
      <c r="AP371" s="16">
        <v>6317</v>
      </c>
      <c r="AQ371" s="16">
        <v>20566</v>
      </c>
      <c r="AR371" s="16">
        <v>24574</v>
      </c>
      <c r="AS371" s="16">
        <v>23780</v>
      </c>
      <c r="AT371" s="16">
        <v>20690</v>
      </c>
      <c r="AU371" s="16">
        <v>21106</v>
      </c>
      <c r="AV371" s="16">
        <v>20170</v>
      </c>
      <c r="AW371" s="16">
        <v>19097</v>
      </c>
      <c r="AX371" s="16">
        <v>20361</v>
      </c>
      <c r="AY371" s="16">
        <v>18995</v>
      </c>
      <c r="AZ371" s="16">
        <v>15496</v>
      </c>
      <c r="BA371" s="16">
        <v>12369</v>
      </c>
      <c r="BB371" s="16">
        <v>8611</v>
      </c>
      <c r="BC371" s="16">
        <v>6359</v>
      </c>
      <c r="BD371" s="16">
        <v>3975</v>
      </c>
      <c r="BE371" s="16">
        <v>2042</v>
      </c>
      <c r="BF371" s="16">
        <v>1833</v>
      </c>
      <c r="BG371" s="16">
        <v>4435</v>
      </c>
      <c r="BH371" s="16">
        <v>226319</v>
      </c>
      <c r="BI371" s="21">
        <v>2</v>
      </c>
      <c r="BJ371" s="21">
        <v>2</v>
      </c>
      <c r="BK371" s="21">
        <v>2</v>
      </c>
      <c r="BL371" s="21">
        <v>2</v>
      </c>
      <c r="BM371" s="21">
        <v>0</v>
      </c>
      <c r="BN371" s="16">
        <v>8993</v>
      </c>
      <c r="BO371" s="16">
        <v>4510</v>
      </c>
      <c r="BP371" s="16">
        <v>29668</v>
      </c>
      <c r="BQ371" s="16">
        <v>14152</v>
      </c>
      <c r="BR371" s="16">
        <v>13326</v>
      </c>
      <c r="BS371" s="16">
        <v>20452</v>
      </c>
      <c r="BT371" s="16">
        <v>67862</v>
      </c>
      <c r="BU371" s="16">
        <v>27347</v>
      </c>
      <c r="BV371" s="16">
        <v>36673</v>
      </c>
      <c r="BW371" s="16">
        <v>34323</v>
      </c>
      <c r="BX371" s="16">
        <v>58679</v>
      </c>
      <c r="BY371" s="1">
        <v>816</v>
      </c>
      <c r="BZ371" s="16">
        <v>3427</v>
      </c>
      <c r="CA371" s="16">
        <v>10134</v>
      </c>
      <c r="CB371" s="1">
        <v>725</v>
      </c>
      <c r="CC371" s="1">
        <v>38</v>
      </c>
      <c r="CD371" s="16">
        <v>16400</v>
      </c>
      <c r="CE371" s="16">
        <v>17437</v>
      </c>
      <c r="CF371" s="16">
        <v>5263</v>
      </c>
      <c r="CG371" s="16">
        <v>35261</v>
      </c>
      <c r="CH371" s="16">
        <v>1302</v>
      </c>
      <c r="CI371" s="1">
        <v>15</v>
      </c>
      <c r="CJ371" s="16">
        <v>1115</v>
      </c>
      <c r="CK371" s="1">
        <v>31</v>
      </c>
      <c r="CL371" s="1">
        <v>380</v>
      </c>
      <c r="CM371" s="1">
        <v>87</v>
      </c>
      <c r="CN371" s="16">
        <v>1256</v>
      </c>
      <c r="CO371" s="1">
        <v>288</v>
      </c>
      <c r="CP371" s="16">
        <v>161189</v>
      </c>
      <c r="CQ371" s="16">
        <v>77599</v>
      </c>
      <c r="CR371" s="16">
        <v>6920</v>
      </c>
      <c r="CS371" s="16">
        <v>1471</v>
      </c>
      <c r="CT371" s="16">
        <v>51736</v>
      </c>
      <c r="CU371" s="16">
        <v>5263</v>
      </c>
      <c r="CV371" s="16">
        <v>8730</v>
      </c>
      <c r="CW371" s="1">
        <v>114</v>
      </c>
      <c r="CX371" s="16">
        <v>39378</v>
      </c>
      <c r="CY371" s="1">
        <v>561</v>
      </c>
      <c r="CZ371" s="1">
        <v>854</v>
      </c>
      <c r="DA371" s="16">
        <v>47398</v>
      </c>
      <c r="DB371" s="18">
        <v>6.24</v>
      </c>
      <c r="DC371" s="1" t="s">
        <v>134</v>
      </c>
    </row>
    <row r="372" spans="1:107" ht="12.75" x14ac:dyDescent="0.2">
      <c r="A372" s="1" t="s">
        <v>923</v>
      </c>
      <c r="B372" s="1" t="s">
        <v>924</v>
      </c>
      <c r="C372" s="1" t="s">
        <v>923</v>
      </c>
      <c r="D372" s="1" t="s">
        <v>925</v>
      </c>
      <c r="E372" s="1" t="s">
        <v>926</v>
      </c>
      <c r="F372" s="1" t="s">
        <v>925</v>
      </c>
      <c r="G372" s="1">
        <v>15</v>
      </c>
      <c r="H372" s="1">
        <v>200</v>
      </c>
      <c r="I372" s="1">
        <v>2</v>
      </c>
      <c r="J372" s="16">
        <v>252011</v>
      </c>
      <c r="K372" s="17">
        <v>0.44600000000000001</v>
      </c>
      <c r="L372" s="16">
        <v>82990</v>
      </c>
      <c r="M372" s="18">
        <v>2871.65</v>
      </c>
      <c r="N372" s="1">
        <v>88</v>
      </c>
      <c r="O372" s="17">
        <v>0.38600000000000001</v>
      </c>
      <c r="P372" s="16">
        <v>4414</v>
      </c>
      <c r="Q372" s="16">
        <f t="shared" si="2"/>
        <v>17515108.467487529</v>
      </c>
      <c r="R372" s="19">
        <v>0.72599999999999998</v>
      </c>
      <c r="S372" s="16" t="s">
        <v>2468</v>
      </c>
      <c r="T372" s="19">
        <v>0.51</v>
      </c>
      <c r="U372" s="18" t="e">
        <f t="shared" si="3"/>
        <v>#VALUE!</v>
      </c>
      <c r="V372" s="16" t="str">
        <f>IF(N372&gt;'Clustering (Gov City)'!$C$4,'Clustering (Gov City)'!$B$3,IF(N372&gt;'Clustering (Gov City)'!$H$4,'Clustering (Gov City)'!$G$3,IF(N372&gt;'Clustering (Gov City)'!$M$4,'Clustering (Gov City)'!$L$3,'Clustering (Gov City)'!$Q$3)))</f>
        <v>SUPER LOW</v>
      </c>
      <c r="W372" s="16" t="str">
        <f>IF(Q372&gt;'Clustering (Gov City)'!$C$24,'Clustering (Gov City)'!$B$23,IF(Q372&gt;'Clustering (Gov City)'!$H$24,'Clustering (Gov City)'!$G$23,IF(Q372&gt;'Clustering (Gov City)'!$M$24,'Clustering (Gov City)'!$L$23,'Clustering (Gov City)'!$Q$23)))</f>
        <v>SUPER LOW</v>
      </c>
      <c r="X372" s="20">
        <v>0.45679999999999998</v>
      </c>
      <c r="Y372" s="16" t="s">
        <v>133</v>
      </c>
      <c r="Z372" s="16">
        <v>1098</v>
      </c>
      <c r="AA372" s="1">
        <v>633</v>
      </c>
      <c r="AB372" s="16">
        <v>226353</v>
      </c>
      <c r="AC372" s="16">
        <v>189482</v>
      </c>
      <c r="AD372" s="16">
        <v>154198</v>
      </c>
      <c r="AE372" s="16">
        <v>81878</v>
      </c>
      <c r="AF372" s="16">
        <v>2313</v>
      </c>
      <c r="AG372" s="16">
        <v>13592</v>
      </c>
      <c r="AH372" s="1">
        <v>20</v>
      </c>
      <c r="AI372" s="1">
        <v>0</v>
      </c>
      <c r="AJ372" s="1">
        <v>10</v>
      </c>
      <c r="AK372" s="16">
        <v>131335</v>
      </c>
      <c r="AL372" s="16">
        <v>120676</v>
      </c>
      <c r="AM372" s="16">
        <v>113237</v>
      </c>
      <c r="AN372" s="16">
        <v>127192</v>
      </c>
      <c r="AO372" s="16">
        <v>2348</v>
      </c>
      <c r="AP372" s="16">
        <v>9234</v>
      </c>
      <c r="AQ372" s="16">
        <v>13416</v>
      </c>
      <c r="AR372" s="16">
        <v>19876</v>
      </c>
      <c r="AS372" s="16">
        <v>21870</v>
      </c>
      <c r="AT372" s="16">
        <v>24832</v>
      </c>
      <c r="AU372" s="16">
        <v>22244</v>
      </c>
      <c r="AV372" s="16">
        <v>20991</v>
      </c>
      <c r="AW372" s="16">
        <v>16017</v>
      </c>
      <c r="AX372" s="16">
        <v>18362</v>
      </c>
      <c r="AY372" s="16">
        <v>19348</v>
      </c>
      <c r="AZ372" s="16">
        <v>19588</v>
      </c>
      <c r="BA372" s="16">
        <v>16304</v>
      </c>
      <c r="BB372" s="16">
        <v>12577</v>
      </c>
      <c r="BC372" s="16">
        <v>9795</v>
      </c>
      <c r="BD372" s="16">
        <v>7164</v>
      </c>
      <c r="BE372" s="16">
        <v>4468</v>
      </c>
      <c r="BF372" s="16">
        <v>5159</v>
      </c>
      <c r="BG372" s="16">
        <v>3167</v>
      </c>
      <c r="BH372" s="16">
        <v>243869</v>
      </c>
      <c r="BI372" s="21">
        <v>1</v>
      </c>
      <c r="BJ372" s="21">
        <v>1</v>
      </c>
      <c r="BK372" s="21">
        <v>1</v>
      </c>
      <c r="BL372" s="21">
        <v>1</v>
      </c>
      <c r="BM372" s="21">
        <v>0</v>
      </c>
      <c r="BN372" s="16">
        <v>6665</v>
      </c>
      <c r="BO372" s="16">
        <v>3691</v>
      </c>
      <c r="BP372" s="16">
        <v>24101</v>
      </c>
      <c r="BQ372" s="16">
        <v>13369</v>
      </c>
      <c r="BR372" s="16">
        <v>14942</v>
      </c>
      <c r="BS372" s="16">
        <v>23570</v>
      </c>
      <c r="BT372" s="16">
        <v>47265</v>
      </c>
      <c r="BU372" s="16">
        <v>33150</v>
      </c>
      <c r="BV372" s="16">
        <v>71370</v>
      </c>
      <c r="BW372" s="16">
        <v>50518</v>
      </c>
      <c r="BX372" s="16">
        <v>42545</v>
      </c>
      <c r="BY372" s="1">
        <v>561</v>
      </c>
      <c r="BZ372" s="16">
        <v>1457</v>
      </c>
      <c r="CA372" s="16">
        <v>4999</v>
      </c>
      <c r="CB372" s="1">
        <v>140</v>
      </c>
      <c r="CC372" s="1">
        <v>6</v>
      </c>
      <c r="CD372" s="16">
        <v>3018</v>
      </c>
      <c r="CE372" s="16">
        <v>2818</v>
      </c>
      <c r="CF372" s="16">
        <v>1089</v>
      </c>
      <c r="CG372" s="16">
        <v>10543</v>
      </c>
      <c r="CH372" s="1">
        <v>345</v>
      </c>
      <c r="CI372" s="1">
        <v>21</v>
      </c>
      <c r="CJ372" s="1">
        <v>436</v>
      </c>
      <c r="CK372" s="1">
        <v>22</v>
      </c>
      <c r="CL372" s="1">
        <v>98</v>
      </c>
      <c r="CM372" s="1">
        <v>23</v>
      </c>
      <c r="CN372" s="1">
        <v>859</v>
      </c>
      <c r="CO372" s="1">
        <v>557</v>
      </c>
      <c r="CP372" s="16">
        <v>232182</v>
      </c>
      <c r="CQ372" s="16">
        <v>68129</v>
      </c>
      <c r="CR372" s="16">
        <v>4631</v>
      </c>
      <c r="CS372" s="1">
        <v>701</v>
      </c>
      <c r="CT372" s="16">
        <v>22826</v>
      </c>
      <c r="CU372" s="16">
        <v>51348</v>
      </c>
      <c r="CV372" s="16">
        <v>3223</v>
      </c>
      <c r="CW372" s="1">
        <v>279</v>
      </c>
      <c r="CX372" s="16">
        <v>41091</v>
      </c>
      <c r="CY372" s="1">
        <v>220</v>
      </c>
      <c r="CZ372" s="1">
        <v>725</v>
      </c>
      <c r="DA372" s="16">
        <v>58838</v>
      </c>
      <c r="DB372" s="18">
        <v>7.27</v>
      </c>
      <c r="DC372" s="1" t="s">
        <v>134</v>
      </c>
    </row>
    <row r="373" spans="1:107" ht="12.75" x14ac:dyDescent="0.2">
      <c r="A373" s="1" t="s">
        <v>923</v>
      </c>
      <c r="B373" s="1" t="s">
        <v>924</v>
      </c>
      <c r="C373" s="1" t="s">
        <v>923</v>
      </c>
      <c r="D373" s="1" t="s">
        <v>927</v>
      </c>
      <c r="E373" s="1" t="s">
        <v>928</v>
      </c>
      <c r="F373" s="1" t="s">
        <v>927</v>
      </c>
      <c r="G373" s="1">
        <v>25</v>
      </c>
      <c r="H373" s="1">
        <v>227</v>
      </c>
      <c r="I373" s="1">
        <v>43</v>
      </c>
      <c r="J373" s="16">
        <v>343663</v>
      </c>
      <c r="K373" s="17">
        <v>0.57599999999999996</v>
      </c>
      <c r="L373" s="16">
        <v>120546</v>
      </c>
      <c r="M373" s="18">
        <v>1114.8699999999999</v>
      </c>
      <c r="N373" s="1">
        <v>308</v>
      </c>
      <c r="O373" s="17">
        <v>0.61199999999999999</v>
      </c>
      <c r="P373" s="16">
        <v>9917</v>
      </c>
      <c r="Q373" s="16">
        <f t="shared" si="2"/>
        <v>28856757.928552099</v>
      </c>
      <c r="R373" s="19">
        <v>0.71599999999999997</v>
      </c>
      <c r="S373" s="16" t="s">
        <v>2468</v>
      </c>
      <c r="T373" s="19">
        <v>0.84199999999999997</v>
      </c>
      <c r="U373" s="18" t="e">
        <f t="shared" si="3"/>
        <v>#VALUE!</v>
      </c>
      <c r="V373" s="16" t="str">
        <f>IF(N373&gt;'Clustering (Gov City)'!$C$4,'Clustering (Gov City)'!$B$3,IF(N373&gt;'Clustering (Gov City)'!$H$4,'Clustering (Gov City)'!$G$3,IF(N373&gt;'Clustering (Gov City)'!$M$4,'Clustering (Gov City)'!$L$3,'Clustering (Gov City)'!$Q$3)))</f>
        <v>LOW</v>
      </c>
      <c r="W373" s="16" t="str">
        <f>IF(Q373&gt;'Clustering (Gov City)'!$C$24,'Clustering (Gov City)'!$B$23,IF(Q373&gt;'Clustering (Gov City)'!$H$24,'Clustering (Gov City)'!$G$23,IF(Q373&gt;'Clustering (Gov City)'!$M$24,'Clustering (Gov City)'!$L$23,'Clustering (Gov City)'!$Q$23)))</f>
        <v>LOW</v>
      </c>
      <c r="X373" s="20">
        <v>0.70650000000000002</v>
      </c>
      <c r="Y373" s="16" t="s">
        <v>201</v>
      </c>
      <c r="Z373" s="16">
        <v>2183</v>
      </c>
      <c r="AA373" s="16">
        <v>1418</v>
      </c>
      <c r="AB373" s="16">
        <v>308949</v>
      </c>
      <c r="AC373" s="16">
        <v>273032</v>
      </c>
      <c r="AD373" s="16">
        <v>23140</v>
      </c>
      <c r="AE373" s="16">
        <v>291864</v>
      </c>
      <c r="AF373" s="16">
        <v>27748</v>
      </c>
      <c r="AG373" s="1">
        <v>200</v>
      </c>
      <c r="AH373" s="1">
        <v>73</v>
      </c>
      <c r="AI373" s="1">
        <v>20</v>
      </c>
      <c r="AJ373" s="1">
        <v>618</v>
      </c>
      <c r="AK373" s="16">
        <v>175834</v>
      </c>
      <c r="AL373" s="16">
        <v>167829</v>
      </c>
      <c r="AM373" s="16">
        <v>149351</v>
      </c>
      <c r="AN373" s="16">
        <v>171967</v>
      </c>
      <c r="AO373" s="16">
        <v>2250</v>
      </c>
      <c r="AP373" s="16">
        <v>20095</v>
      </c>
      <c r="AQ373" s="16">
        <v>15868</v>
      </c>
      <c r="AR373" s="16">
        <v>22386</v>
      </c>
      <c r="AS373" s="16">
        <v>24381</v>
      </c>
      <c r="AT373" s="16">
        <v>28460</v>
      </c>
      <c r="AU373" s="16">
        <v>28093</v>
      </c>
      <c r="AV373" s="16">
        <v>25671</v>
      </c>
      <c r="AW373" s="16">
        <v>22114</v>
      </c>
      <c r="AX373" s="16">
        <v>23107</v>
      </c>
      <c r="AY373" s="16">
        <v>25501</v>
      </c>
      <c r="AZ373" s="16">
        <v>26974</v>
      </c>
      <c r="BA373" s="16">
        <v>24703</v>
      </c>
      <c r="BB373" s="16">
        <v>21273</v>
      </c>
      <c r="BC373" s="16">
        <v>17716</v>
      </c>
      <c r="BD373" s="16">
        <v>14817</v>
      </c>
      <c r="BE373" s="16">
        <v>9485</v>
      </c>
      <c r="BF373" s="16">
        <v>13114</v>
      </c>
      <c r="BG373" s="16">
        <v>3655</v>
      </c>
      <c r="BH373" s="16">
        <v>333673</v>
      </c>
      <c r="BI373" s="21">
        <v>1</v>
      </c>
      <c r="BJ373" s="21">
        <v>1</v>
      </c>
      <c r="BK373" s="21">
        <v>1</v>
      </c>
      <c r="BL373" s="21">
        <v>1</v>
      </c>
      <c r="BM373" s="21">
        <v>0</v>
      </c>
      <c r="BN373" s="16">
        <v>7387</v>
      </c>
      <c r="BO373" s="16">
        <v>4224</v>
      </c>
      <c r="BP373" s="16">
        <v>27314</v>
      </c>
      <c r="BQ373" s="16">
        <v>14720</v>
      </c>
      <c r="BR373" s="16">
        <v>16140</v>
      </c>
      <c r="BS373" s="16">
        <v>29600</v>
      </c>
      <c r="BT373" s="16">
        <v>45876</v>
      </c>
      <c r="BU373" s="16">
        <v>37040</v>
      </c>
      <c r="BV373" s="16">
        <v>52121</v>
      </c>
      <c r="BW373" s="16">
        <v>58459</v>
      </c>
      <c r="BX373" s="16">
        <v>123598</v>
      </c>
      <c r="BY373" s="16">
        <v>1364</v>
      </c>
      <c r="BZ373" s="16">
        <v>3460</v>
      </c>
      <c r="CA373" s="16">
        <v>20170</v>
      </c>
      <c r="CB373" s="16">
        <v>1439</v>
      </c>
      <c r="CC373" s="1">
        <v>136</v>
      </c>
      <c r="CD373" s="16">
        <v>10474</v>
      </c>
      <c r="CE373" s="16">
        <v>10303</v>
      </c>
      <c r="CF373" s="16">
        <v>3275</v>
      </c>
      <c r="CG373" s="16">
        <v>59380</v>
      </c>
      <c r="CH373" s="1">
        <v>273</v>
      </c>
      <c r="CI373" s="1">
        <v>26</v>
      </c>
      <c r="CJ373" s="1">
        <v>226</v>
      </c>
      <c r="CK373" s="1">
        <v>19</v>
      </c>
      <c r="CL373" s="1">
        <v>67</v>
      </c>
      <c r="CM373" s="1">
        <v>43</v>
      </c>
      <c r="CN373" s="1">
        <v>359</v>
      </c>
      <c r="CO373" s="16">
        <v>1499</v>
      </c>
      <c r="CP373" s="16">
        <v>257719</v>
      </c>
      <c r="CQ373" s="16">
        <v>62825</v>
      </c>
      <c r="CR373" s="16">
        <v>10778</v>
      </c>
      <c r="CS373" s="16">
        <v>3902</v>
      </c>
      <c r="CT373" s="16">
        <v>72214</v>
      </c>
      <c r="CU373" s="16">
        <v>42704</v>
      </c>
      <c r="CV373" s="16">
        <v>1639</v>
      </c>
      <c r="CW373" s="16">
        <v>1272</v>
      </c>
      <c r="CX373" s="16">
        <v>68927</v>
      </c>
      <c r="CY373" s="1">
        <v>834</v>
      </c>
      <c r="CZ373" s="16">
        <v>5288</v>
      </c>
      <c r="DA373" s="16">
        <v>73280</v>
      </c>
      <c r="DB373" s="18">
        <v>7.3</v>
      </c>
      <c r="DC373" s="1" t="s">
        <v>134</v>
      </c>
    </row>
    <row r="374" spans="1:107" ht="12.75" x14ac:dyDescent="0.2">
      <c r="A374" s="1" t="s">
        <v>923</v>
      </c>
      <c r="B374" s="1" t="s">
        <v>924</v>
      </c>
      <c r="C374" s="1" t="s">
        <v>923</v>
      </c>
      <c r="D374" s="1" t="s">
        <v>929</v>
      </c>
      <c r="E374" s="1" t="s">
        <v>930</v>
      </c>
      <c r="F374" s="1" t="s">
        <v>929</v>
      </c>
      <c r="G374" s="1">
        <v>15</v>
      </c>
      <c r="H374" s="1">
        <v>145</v>
      </c>
      <c r="I374" s="1">
        <v>22</v>
      </c>
      <c r="J374" s="16">
        <v>136207</v>
      </c>
      <c r="K374" s="17">
        <v>0.2</v>
      </c>
      <c r="L374" s="16">
        <v>48958</v>
      </c>
      <c r="M374" s="1">
        <v>461.11</v>
      </c>
      <c r="N374" s="1">
        <v>295</v>
      </c>
      <c r="O374" s="17">
        <v>0.60799999999999998</v>
      </c>
      <c r="P374" s="16">
        <v>2568</v>
      </c>
      <c r="Q374" s="16">
        <f t="shared" si="2"/>
        <v>18853656.566843115</v>
      </c>
      <c r="R374" s="19">
        <v>0.65400000000000003</v>
      </c>
      <c r="S374" s="16" t="s">
        <v>2468</v>
      </c>
      <c r="T374" s="19">
        <v>0.72</v>
      </c>
      <c r="U374" s="18" t="e">
        <f t="shared" si="3"/>
        <v>#VALUE!</v>
      </c>
      <c r="V374" s="1" t="str">
        <f>IF(N374&gt;'Clustering (Gov City)'!$C$4,'Clustering (Gov City)'!$B$3,IF(N374&gt;'Clustering (Gov City)'!$H$4,'Clustering (Gov City)'!$G$3,IF(N374&gt;'Clustering (Gov City)'!$M$4,'Clustering (Gov City)'!$L$3,'Clustering (Gov City)'!$Q$3)))</f>
        <v>LOW</v>
      </c>
      <c r="W374" s="1" t="str">
        <f>IF(Q374&gt;'Clustering (Gov City)'!$C$24,'Clustering (Gov City)'!$B$23,IF(Q374&gt;'Clustering (Gov City)'!$H$24,'Clustering (Gov City)'!$G$23,IF(Q374&gt;'Clustering (Gov City)'!$M$24,'Clustering (Gov City)'!$L$23,'Clustering (Gov City)'!$Q$23)))</f>
        <v>SUPER LOW</v>
      </c>
      <c r="X374" s="20">
        <v>0.55640000000000001</v>
      </c>
      <c r="Y374" s="1" t="s">
        <v>151</v>
      </c>
      <c r="Z374" s="1">
        <v>787</v>
      </c>
      <c r="AA374" s="1">
        <v>651</v>
      </c>
      <c r="AB374" s="16">
        <v>131054</v>
      </c>
      <c r="AC374" s="16">
        <v>107277</v>
      </c>
      <c r="AD374" s="16">
        <v>28853</v>
      </c>
      <c r="AE374" s="16">
        <v>105525</v>
      </c>
      <c r="AF374" s="16">
        <v>1188</v>
      </c>
      <c r="AG374" s="1">
        <v>1</v>
      </c>
      <c r="AH374" s="1">
        <v>3</v>
      </c>
      <c r="AI374" s="1">
        <v>0</v>
      </c>
      <c r="AJ374" s="1">
        <v>637</v>
      </c>
      <c r="AK374" s="16">
        <v>69292</v>
      </c>
      <c r="AL374" s="16">
        <v>66915</v>
      </c>
      <c r="AM374" s="16">
        <v>63223</v>
      </c>
      <c r="AN374" s="16">
        <v>65426</v>
      </c>
      <c r="AO374" s="1">
        <v>769</v>
      </c>
      <c r="AP374" s="16">
        <v>6789</v>
      </c>
      <c r="AQ374" s="16">
        <v>5998</v>
      </c>
      <c r="AR374" s="16">
        <v>9325</v>
      </c>
      <c r="AS374" s="16">
        <v>10390</v>
      </c>
      <c r="AT374" s="16">
        <v>11020</v>
      </c>
      <c r="AU374" s="16">
        <v>10541</v>
      </c>
      <c r="AV374" s="16">
        <v>11491</v>
      </c>
      <c r="AW374" s="16">
        <v>10480</v>
      </c>
      <c r="AX374" s="16">
        <v>10212</v>
      </c>
      <c r="AY374" s="16">
        <v>9758</v>
      </c>
      <c r="AZ374" s="16">
        <v>10244</v>
      </c>
      <c r="BA374" s="16">
        <v>9589</v>
      </c>
      <c r="BB374" s="16">
        <v>8871</v>
      </c>
      <c r="BC374" s="16">
        <v>6694</v>
      </c>
      <c r="BD374" s="16">
        <v>5150</v>
      </c>
      <c r="BE374" s="16">
        <v>3013</v>
      </c>
      <c r="BF374" s="16">
        <v>3431</v>
      </c>
      <c r="BG374" s="16">
        <v>1372</v>
      </c>
      <c r="BH374" s="16">
        <v>132542</v>
      </c>
      <c r="BI374" s="21">
        <v>1</v>
      </c>
      <c r="BJ374" s="21">
        <v>1</v>
      </c>
      <c r="BK374" s="21">
        <v>1</v>
      </c>
      <c r="BL374" s="21">
        <v>1</v>
      </c>
      <c r="BM374" s="21">
        <v>0</v>
      </c>
      <c r="BN374" s="16">
        <v>2896</v>
      </c>
      <c r="BO374" s="16">
        <v>1620</v>
      </c>
      <c r="BP374" s="16">
        <v>11524</v>
      </c>
      <c r="BQ374" s="16">
        <v>6375</v>
      </c>
      <c r="BR374" s="16">
        <v>6510</v>
      </c>
      <c r="BS374" s="16">
        <v>10724</v>
      </c>
      <c r="BT374" s="16">
        <v>19252</v>
      </c>
      <c r="BU374" s="16">
        <v>23656</v>
      </c>
      <c r="BV374" s="16">
        <v>33549</v>
      </c>
      <c r="BW374" s="16">
        <v>21504</v>
      </c>
      <c r="BX374" s="16">
        <v>29534</v>
      </c>
      <c r="BY374" s="1">
        <v>684</v>
      </c>
      <c r="BZ374" s="16">
        <v>2211</v>
      </c>
      <c r="CA374" s="16">
        <v>5521</v>
      </c>
      <c r="CB374" s="1">
        <v>291</v>
      </c>
      <c r="CC374" s="1">
        <v>5</v>
      </c>
      <c r="CD374" s="16">
        <v>2535</v>
      </c>
      <c r="CE374" s="16">
        <v>2778</v>
      </c>
      <c r="CF374" s="1">
        <v>699</v>
      </c>
      <c r="CG374" s="16">
        <v>10714</v>
      </c>
      <c r="CH374" s="1">
        <v>53</v>
      </c>
      <c r="CI374" s="1">
        <v>9</v>
      </c>
      <c r="CJ374" s="1">
        <v>27</v>
      </c>
      <c r="CK374" s="1">
        <v>6</v>
      </c>
      <c r="CL374" s="1">
        <v>35</v>
      </c>
      <c r="CM374" s="1">
        <v>10</v>
      </c>
      <c r="CN374" s="1">
        <v>60</v>
      </c>
      <c r="CO374" s="1">
        <v>97</v>
      </c>
      <c r="CP374" s="16">
        <v>119184</v>
      </c>
      <c r="CQ374" s="16">
        <v>29115</v>
      </c>
      <c r="CR374" s="16">
        <v>5440</v>
      </c>
      <c r="CS374" s="1">
        <v>843</v>
      </c>
      <c r="CT374" s="16">
        <v>17206</v>
      </c>
      <c r="CU374" s="16">
        <v>18091</v>
      </c>
      <c r="CV374" s="16">
        <v>6848</v>
      </c>
      <c r="CW374" s="1">
        <v>279</v>
      </c>
      <c r="CX374" s="16">
        <v>24139</v>
      </c>
      <c r="CY374" s="1">
        <v>260</v>
      </c>
      <c r="CZ374" s="16">
        <v>1349</v>
      </c>
      <c r="DA374" s="16">
        <v>32637</v>
      </c>
      <c r="DB374" s="18">
        <v>11.14</v>
      </c>
      <c r="DC374" s="1" t="s">
        <v>134</v>
      </c>
    </row>
    <row r="375" spans="1:107" ht="12.75" x14ac:dyDescent="0.2">
      <c r="A375" s="1" t="s">
        <v>923</v>
      </c>
      <c r="B375" s="1" t="s">
        <v>924</v>
      </c>
      <c r="C375" s="1" t="s">
        <v>923</v>
      </c>
      <c r="D375" s="1" t="s">
        <v>931</v>
      </c>
      <c r="E375" s="1" t="s">
        <v>932</v>
      </c>
      <c r="F375" s="1" t="s">
        <v>931</v>
      </c>
      <c r="G375" s="1">
        <v>19</v>
      </c>
      <c r="H375" s="1">
        <v>142</v>
      </c>
      <c r="I375" s="1">
        <v>11</v>
      </c>
      <c r="J375" s="16">
        <v>98326</v>
      </c>
      <c r="K375" s="17">
        <v>0.11</v>
      </c>
      <c r="L375" s="16">
        <v>31736</v>
      </c>
      <c r="M375" s="18">
        <v>1240.4000000000001</v>
      </c>
      <c r="N375" s="1">
        <v>79</v>
      </c>
      <c r="O375" s="17">
        <v>0.36199999999999999</v>
      </c>
      <c r="P375" s="16">
        <v>1389</v>
      </c>
      <c r="Q375" s="16">
        <f t="shared" si="2"/>
        <v>14126477.228810282</v>
      </c>
      <c r="R375" s="19">
        <v>0.73199999999999998</v>
      </c>
      <c r="S375" s="16" t="s">
        <v>2468</v>
      </c>
      <c r="T375" s="19">
        <v>0.248</v>
      </c>
      <c r="U375" s="18" t="e">
        <f t="shared" si="3"/>
        <v>#VALUE!</v>
      </c>
      <c r="V375" s="1" t="str">
        <f>IF(N375&gt;'Clustering (Gov City)'!$C$4,'Clustering (Gov City)'!$B$3,IF(N375&gt;'Clustering (Gov City)'!$H$4,'Clustering (Gov City)'!$G$3,IF(N375&gt;'Clustering (Gov City)'!$M$4,'Clustering (Gov City)'!$L$3,'Clustering (Gov City)'!$Q$3)))</f>
        <v>SUPER LOW</v>
      </c>
      <c r="W375" s="1" t="str">
        <f>IF(Q375&gt;'Clustering (Gov City)'!$C$24,'Clustering (Gov City)'!$B$23,IF(Q375&gt;'Clustering (Gov City)'!$H$24,'Clustering (Gov City)'!$G$23,IF(Q375&gt;'Clustering (Gov City)'!$M$24,'Clustering (Gov City)'!$L$23,'Clustering (Gov City)'!$Q$23)))</f>
        <v>SUPER LOW</v>
      </c>
      <c r="X375" s="20">
        <v>0.2477</v>
      </c>
      <c r="Y375" s="1" t="s">
        <v>133</v>
      </c>
      <c r="Z375" s="1">
        <v>465</v>
      </c>
      <c r="AA375" s="1">
        <v>334</v>
      </c>
      <c r="AB375" s="16">
        <v>91269</v>
      </c>
      <c r="AC375" s="16">
        <v>75701</v>
      </c>
      <c r="AD375" s="16">
        <v>3017</v>
      </c>
      <c r="AE375" s="16">
        <v>92170</v>
      </c>
      <c r="AF375" s="16">
        <v>2864</v>
      </c>
      <c r="AG375" s="1">
        <v>7</v>
      </c>
      <c r="AH375" s="1">
        <v>1</v>
      </c>
      <c r="AI375" s="1">
        <v>1</v>
      </c>
      <c r="AJ375" s="1">
        <v>266</v>
      </c>
      <c r="AK375" s="16">
        <v>50741</v>
      </c>
      <c r="AL375" s="16">
        <v>47585</v>
      </c>
      <c r="AM375" s="16">
        <v>47233</v>
      </c>
      <c r="AN375" s="16">
        <v>47178</v>
      </c>
      <c r="AO375" s="1">
        <v>366</v>
      </c>
      <c r="AP375" s="16">
        <v>3549</v>
      </c>
      <c r="AQ375" s="16">
        <v>4620</v>
      </c>
      <c r="AR375" s="16">
        <v>7214</v>
      </c>
      <c r="AS375" s="16">
        <v>8140</v>
      </c>
      <c r="AT375" s="16">
        <v>8874</v>
      </c>
      <c r="AU375" s="16">
        <v>8279</v>
      </c>
      <c r="AV375" s="16">
        <v>7800</v>
      </c>
      <c r="AW375" s="16">
        <v>7358</v>
      </c>
      <c r="AX375" s="16">
        <v>7185</v>
      </c>
      <c r="AY375" s="16">
        <v>8102</v>
      </c>
      <c r="AZ375" s="16">
        <v>7340</v>
      </c>
      <c r="BA375" s="16">
        <v>5835</v>
      </c>
      <c r="BB375" s="16">
        <v>5361</v>
      </c>
      <c r="BC375" s="16">
        <v>4428</v>
      </c>
      <c r="BD375" s="16">
        <v>3278</v>
      </c>
      <c r="BE375" s="16">
        <v>2056</v>
      </c>
      <c r="BF375" s="16">
        <v>2456</v>
      </c>
      <c r="BG375" s="16">
        <v>1058</v>
      </c>
      <c r="BH375" s="16">
        <v>95498</v>
      </c>
      <c r="BI375" s="21">
        <v>1</v>
      </c>
      <c r="BJ375" s="21">
        <v>1</v>
      </c>
      <c r="BK375" s="21">
        <v>1</v>
      </c>
      <c r="BL375" s="21">
        <v>1</v>
      </c>
      <c r="BM375" s="21">
        <v>0</v>
      </c>
      <c r="BN375" s="16">
        <v>2186</v>
      </c>
      <c r="BO375" s="16">
        <v>1295</v>
      </c>
      <c r="BP375" s="16">
        <v>8801</v>
      </c>
      <c r="BQ375" s="16">
        <v>5009</v>
      </c>
      <c r="BR375" s="16">
        <v>5333</v>
      </c>
      <c r="BS375" s="16">
        <v>8626</v>
      </c>
      <c r="BT375" s="16">
        <v>13007</v>
      </c>
      <c r="BU375" s="16">
        <v>11841</v>
      </c>
      <c r="BV375" s="16">
        <v>21765</v>
      </c>
      <c r="BW375" s="16">
        <v>18910</v>
      </c>
      <c r="BX375" s="16">
        <v>24741</v>
      </c>
      <c r="BY375" s="1">
        <v>685</v>
      </c>
      <c r="BZ375" s="16">
        <v>1280</v>
      </c>
      <c r="CA375" s="16">
        <v>5766</v>
      </c>
      <c r="CB375" s="1">
        <v>320</v>
      </c>
      <c r="CC375" s="1">
        <v>11</v>
      </c>
      <c r="CD375" s="16">
        <v>2086</v>
      </c>
      <c r="CE375" s="16">
        <v>2077</v>
      </c>
      <c r="CF375" s="1">
        <v>844</v>
      </c>
      <c r="CG375" s="16">
        <v>9553</v>
      </c>
      <c r="CH375" s="1">
        <v>138</v>
      </c>
      <c r="CI375" s="1">
        <v>9</v>
      </c>
      <c r="CJ375" s="1">
        <v>83</v>
      </c>
      <c r="CK375" s="1">
        <v>13</v>
      </c>
      <c r="CL375" s="1">
        <v>52</v>
      </c>
      <c r="CM375" s="1">
        <v>5</v>
      </c>
      <c r="CN375" s="1">
        <v>150</v>
      </c>
      <c r="CO375" s="1">
        <v>96</v>
      </c>
      <c r="CP375" s="16">
        <v>83220</v>
      </c>
      <c r="CQ375" s="16">
        <v>20063</v>
      </c>
      <c r="CR375" s="16">
        <v>4690</v>
      </c>
      <c r="CS375" s="1">
        <v>676</v>
      </c>
      <c r="CT375" s="16">
        <v>8401</v>
      </c>
      <c r="CU375" s="16">
        <v>17397</v>
      </c>
      <c r="CV375" s="16">
        <v>1172</v>
      </c>
      <c r="CW375" s="1">
        <v>267</v>
      </c>
      <c r="CX375" s="16">
        <v>22905</v>
      </c>
      <c r="CY375" s="1">
        <v>155</v>
      </c>
      <c r="CZ375" s="1">
        <v>885</v>
      </c>
      <c r="DA375" s="16">
        <v>21715</v>
      </c>
      <c r="DB375" s="18">
        <v>9.49</v>
      </c>
      <c r="DC375" s="1" t="s">
        <v>134</v>
      </c>
    </row>
    <row r="376" spans="1:107" ht="12.75" x14ac:dyDescent="0.2">
      <c r="A376" s="1" t="s">
        <v>923</v>
      </c>
      <c r="B376" s="1" t="s">
        <v>924</v>
      </c>
      <c r="C376" s="1" t="s">
        <v>923</v>
      </c>
      <c r="D376" s="1" t="s">
        <v>933</v>
      </c>
      <c r="E376" s="1" t="s">
        <v>934</v>
      </c>
      <c r="F376" s="1" t="s">
        <v>933</v>
      </c>
      <c r="G376" s="1">
        <v>17</v>
      </c>
      <c r="H376" s="1">
        <v>167</v>
      </c>
      <c r="I376" s="1">
        <v>10</v>
      </c>
      <c r="J376" s="16">
        <v>239772</v>
      </c>
      <c r="K376" s="17">
        <v>0.42199999999999999</v>
      </c>
      <c r="L376" s="16">
        <v>81314</v>
      </c>
      <c r="M376" s="18">
        <v>1409.97</v>
      </c>
      <c r="N376" s="1">
        <v>170</v>
      </c>
      <c r="O376" s="17">
        <v>0.52600000000000002</v>
      </c>
      <c r="P376" s="16">
        <v>5110</v>
      </c>
      <c r="Q376" s="16">
        <f t="shared" si="2"/>
        <v>21311912.984001469</v>
      </c>
      <c r="R376" s="19">
        <v>0.75</v>
      </c>
      <c r="S376" s="16" t="s">
        <v>2468</v>
      </c>
      <c r="T376" s="19">
        <v>0.73</v>
      </c>
      <c r="U376" s="18" t="e">
        <f t="shared" si="3"/>
        <v>#VALUE!</v>
      </c>
      <c r="V376" s="16" t="str">
        <f>IF(N376&gt;'Clustering (Gov City)'!$C$4,'Clustering (Gov City)'!$B$3,IF(N376&gt;'Clustering (Gov City)'!$H$4,'Clustering (Gov City)'!$G$3,IF(N376&gt;'Clustering (Gov City)'!$M$4,'Clustering (Gov City)'!$L$3,'Clustering (Gov City)'!$Q$3)))</f>
        <v>SUPER LOW</v>
      </c>
      <c r="W376" s="16" t="str">
        <f>IF(Q376&gt;'Clustering (Gov City)'!$C$24,'Clustering (Gov City)'!$B$23,IF(Q376&gt;'Clustering (Gov City)'!$H$24,'Clustering (Gov City)'!$G$23,IF(Q376&gt;'Clustering (Gov City)'!$M$24,'Clustering (Gov City)'!$L$23,'Clustering (Gov City)'!$Q$23)))</f>
        <v>SUPER LOW</v>
      </c>
      <c r="X376" s="20">
        <v>0.59179999999999999</v>
      </c>
      <c r="Y376" s="16" t="s">
        <v>151</v>
      </c>
      <c r="Z376" s="16">
        <v>1313</v>
      </c>
      <c r="AA376" s="1">
        <v>795</v>
      </c>
      <c r="AB376" s="16">
        <v>216886</v>
      </c>
      <c r="AC376" s="16">
        <v>187289</v>
      </c>
      <c r="AD376" s="16">
        <v>23006</v>
      </c>
      <c r="AE376" s="16">
        <v>209311</v>
      </c>
      <c r="AF376" s="16">
        <v>7275</v>
      </c>
      <c r="AG376" s="1">
        <v>59</v>
      </c>
      <c r="AH376" s="1">
        <v>38</v>
      </c>
      <c r="AI376" s="1">
        <v>58</v>
      </c>
      <c r="AJ376" s="1">
        <v>25</v>
      </c>
      <c r="AK376" s="16">
        <v>124047</v>
      </c>
      <c r="AL376" s="16">
        <v>115725</v>
      </c>
      <c r="AM376" s="16">
        <v>105488</v>
      </c>
      <c r="AN376" s="16">
        <v>123556</v>
      </c>
      <c r="AO376" s="1">
        <v>815</v>
      </c>
      <c r="AP376" s="16">
        <v>9913</v>
      </c>
      <c r="AQ376" s="16">
        <v>11541</v>
      </c>
      <c r="AR376" s="16">
        <v>16569</v>
      </c>
      <c r="AS376" s="16">
        <v>18463</v>
      </c>
      <c r="AT376" s="16">
        <v>21431</v>
      </c>
      <c r="AU376" s="16">
        <v>20842</v>
      </c>
      <c r="AV376" s="16">
        <v>18039</v>
      </c>
      <c r="AW376" s="16">
        <v>15150</v>
      </c>
      <c r="AX376" s="16">
        <v>15121</v>
      </c>
      <c r="AY376" s="16">
        <v>17429</v>
      </c>
      <c r="AZ376" s="16">
        <v>18623</v>
      </c>
      <c r="BA376" s="16">
        <v>16647</v>
      </c>
      <c r="BB376" s="16">
        <v>13782</v>
      </c>
      <c r="BC376" s="16">
        <v>11587</v>
      </c>
      <c r="BD376" s="16">
        <v>9879</v>
      </c>
      <c r="BE376" s="16">
        <v>6249</v>
      </c>
      <c r="BF376" s="16">
        <v>8420</v>
      </c>
      <c r="BG376" s="16">
        <v>2692</v>
      </c>
      <c r="BH376" s="16">
        <v>232737</v>
      </c>
      <c r="BI376" s="21">
        <v>1</v>
      </c>
      <c r="BJ376" s="21">
        <v>1</v>
      </c>
      <c r="BK376" s="21">
        <v>1</v>
      </c>
      <c r="BL376" s="21">
        <v>1</v>
      </c>
      <c r="BM376" s="21">
        <v>0</v>
      </c>
      <c r="BN376" s="16">
        <v>5697</v>
      </c>
      <c r="BO376" s="16">
        <v>3031</v>
      </c>
      <c r="BP376" s="16">
        <v>20314</v>
      </c>
      <c r="BQ376" s="16">
        <v>11139</v>
      </c>
      <c r="BR376" s="16">
        <v>12330</v>
      </c>
      <c r="BS376" s="16">
        <v>22036</v>
      </c>
      <c r="BT376" s="16">
        <v>34536</v>
      </c>
      <c r="BU376" s="16">
        <v>26216</v>
      </c>
      <c r="BV376" s="16">
        <v>44017</v>
      </c>
      <c r="BW376" s="16">
        <v>47772</v>
      </c>
      <c r="BX376" s="16">
        <v>75202</v>
      </c>
      <c r="BY376" s="1">
        <v>651</v>
      </c>
      <c r="BZ376" s="16">
        <v>1520</v>
      </c>
      <c r="CA376" s="16">
        <v>9379</v>
      </c>
      <c r="CB376" s="1">
        <v>449</v>
      </c>
      <c r="CC376" s="1">
        <v>30</v>
      </c>
      <c r="CD376" s="16">
        <v>1797</v>
      </c>
      <c r="CE376" s="16">
        <v>1920</v>
      </c>
      <c r="CF376" s="1">
        <v>656</v>
      </c>
      <c r="CG376" s="16">
        <v>9277</v>
      </c>
      <c r="CH376" s="1">
        <v>55</v>
      </c>
      <c r="CI376" s="1">
        <v>5</v>
      </c>
      <c r="CJ376" s="1">
        <v>34</v>
      </c>
      <c r="CK376" s="1">
        <v>18</v>
      </c>
      <c r="CL376" s="1">
        <v>20</v>
      </c>
      <c r="CM376" s="1">
        <v>11</v>
      </c>
      <c r="CN376" s="1">
        <v>90</v>
      </c>
      <c r="CO376" s="1">
        <v>210</v>
      </c>
      <c r="CP376" s="16">
        <v>225679</v>
      </c>
      <c r="CQ376" s="16">
        <v>46342</v>
      </c>
      <c r="CR376" s="16">
        <v>4958</v>
      </c>
      <c r="CS376" s="16">
        <v>1701</v>
      </c>
      <c r="CT376" s="16">
        <v>36428</v>
      </c>
      <c r="CU376" s="16">
        <v>41759</v>
      </c>
      <c r="CV376" s="16">
        <v>2289</v>
      </c>
      <c r="CW376" s="1">
        <v>684</v>
      </c>
      <c r="CX376" s="16">
        <v>48799</v>
      </c>
      <c r="CY376" s="1">
        <v>386</v>
      </c>
      <c r="CZ376" s="16">
        <v>2251</v>
      </c>
      <c r="DA376" s="16">
        <v>54175</v>
      </c>
      <c r="DB376" s="18">
        <v>9.14</v>
      </c>
      <c r="DC376" s="1" t="s">
        <v>134</v>
      </c>
    </row>
    <row r="377" spans="1:107" ht="12.75" x14ac:dyDescent="0.2">
      <c r="A377" s="1" t="s">
        <v>923</v>
      </c>
      <c r="B377" s="1" t="s">
        <v>924</v>
      </c>
      <c r="C377" s="1" t="s">
        <v>923</v>
      </c>
      <c r="D377" s="1" t="s">
        <v>935</v>
      </c>
      <c r="E377" s="1" t="s">
        <v>936</v>
      </c>
      <c r="F377" s="1" t="s">
        <v>935</v>
      </c>
      <c r="G377" s="1">
        <v>10</v>
      </c>
      <c r="H377" s="1">
        <v>125</v>
      </c>
      <c r="I377" s="1">
        <v>6</v>
      </c>
      <c r="J377" s="16">
        <v>223119</v>
      </c>
      <c r="K377" s="17">
        <v>0.38400000000000001</v>
      </c>
      <c r="L377" s="16">
        <v>73445</v>
      </c>
      <c r="M377" s="1">
        <v>918.49</v>
      </c>
      <c r="N377" s="1">
        <v>243</v>
      </c>
      <c r="O377" s="17">
        <v>0.58799999999999997</v>
      </c>
      <c r="P377" s="16">
        <v>7782</v>
      </c>
      <c r="Q377" s="16">
        <f t="shared" si="2"/>
        <v>34878248.826859206</v>
      </c>
      <c r="R377" s="19">
        <v>0.71799999999999997</v>
      </c>
      <c r="S377" s="16" t="s">
        <v>2468</v>
      </c>
      <c r="T377" s="19">
        <v>0.70599999999999996</v>
      </c>
      <c r="U377" s="18" t="e">
        <f t="shared" si="3"/>
        <v>#VALUE!</v>
      </c>
      <c r="V377" s="1" t="str">
        <f>IF(N377&gt;'Clustering (Gov City)'!$C$4,'Clustering (Gov City)'!$B$3,IF(N377&gt;'Clustering (Gov City)'!$H$4,'Clustering (Gov City)'!$G$3,IF(N377&gt;'Clustering (Gov City)'!$M$4,'Clustering (Gov City)'!$L$3,'Clustering (Gov City)'!$Q$3)))</f>
        <v>LOW</v>
      </c>
      <c r="W377" s="1" t="str">
        <f>IF(Q377&gt;'Clustering (Gov City)'!$C$24,'Clustering (Gov City)'!$B$23,IF(Q377&gt;'Clustering (Gov City)'!$H$24,'Clustering (Gov City)'!$G$23,IF(Q377&gt;'Clustering (Gov City)'!$M$24,'Clustering (Gov City)'!$L$23,'Clustering (Gov City)'!$Q$23)))</f>
        <v>LOW</v>
      </c>
      <c r="X377" s="20">
        <v>0.59009999999999996</v>
      </c>
      <c r="Y377" s="1" t="s">
        <v>151</v>
      </c>
      <c r="Z377" s="1">
        <v>898</v>
      </c>
      <c r="AA377" s="1">
        <v>729</v>
      </c>
      <c r="AB377" s="16">
        <v>204243</v>
      </c>
      <c r="AC377" s="16">
        <v>170649</v>
      </c>
      <c r="AD377" s="16">
        <v>43224</v>
      </c>
      <c r="AE377" s="16">
        <v>164028</v>
      </c>
      <c r="AF377" s="16">
        <v>15592</v>
      </c>
      <c r="AG377" s="1">
        <v>185</v>
      </c>
      <c r="AH377" s="1">
        <v>76</v>
      </c>
      <c r="AI377" s="1">
        <v>3</v>
      </c>
      <c r="AJ377" s="1">
        <v>11</v>
      </c>
      <c r="AK377" s="16">
        <v>113589</v>
      </c>
      <c r="AL377" s="16">
        <v>109530</v>
      </c>
      <c r="AM377" s="16">
        <v>102980</v>
      </c>
      <c r="AN377" s="16">
        <v>109669</v>
      </c>
      <c r="AO377" s="16">
        <v>1413</v>
      </c>
      <c r="AP377" s="16">
        <v>9057</v>
      </c>
      <c r="AQ377" s="16">
        <v>11391</v>
      </c>
      <c r="AR377" s="16">
        <v>16969</v>
      </c>
      <c r="AS377" s="16">
        <v>18256</v>
      </c>
      <c r="AT377" s="16">
        <v>20318</v>
      </c>
      <c r="AU377" s="16">
        <v>19522</v>
      </c>
      <c r="AV377" s="16">
        <v>18179</v>
      </c>
      <c r="AW377" s="16">
        <v>16100</v>
      </c>
      <c r="AX377" s="16">
        <v>16022</v>
      </c>
      <c r="AY377" s="16">
        <v>16385</v>
      </c>
      <c r="AZ377" s="16">
        <v>16586</v>
      </c>
      <c r="BA377" s="16">
        <v>14646</v>
      </c>
      <c r="BB377" s="16">
        <v>12012</v>
      </c>
      <c r="BC377" s="16">
        <v>9782</v>
      </c>
      <c r="BD377" s="16">
        <v>7683</v>
      </c>
      <c r="BE377" s="16">
        <v>4544</v>
      </c>
      <c r="BF377" s="16">
        <v>4724</v>
      </c>
      <c r="BG377" s="16">
        <v>2636</v>
      </c>
      <c r="BH377" s="16">
        <v>215974</v>
      </c>
      <c r="BI377" s="21">
        <v>1</v>
      </c>
      <c r="BJ377" s="21">
        <v>1</v>
      </c>
      <c r="BK377" s="21">
        <v>1</v>
      </c>
      <c r="BL377" s="21">
        <v>1</v>
      </c>
      <c r="BM377" s="21">
        <v>0</v>
      </c>
      <c r="BN377" s="16">
        <v>5437</v>
      </c>
      <c r="BO377" s="16">
        <v>3085</v>
      </c>
      <c r="BP377" s="16">
        <v>20536</v>
      </c>
      <c r="BQ377" s="16">
        <v>11057</v>
      </c>
      <c r="BR377" s="16">
        <v>11892</v>
      </c>
      <c r="BS377" s="16">
        <v>20327</v>
      </c>
      <c r="BT377" s="16">
        <v>33866</v>
      </c>
      <c r="BU377" s="16">
        <v>24917</v>
      </c>
      <c r="BV377" s="16">
        <v>38901</v>
      </c>
      <c r="BW377" s="16">
        <v>35227</v>
      </c>
      <c r="BX377" s="16">
        <v>74188</v>
      </c>
      <c r="BY377" s="1">
        <v>881</v>
      </c>
      <c r="BZ377" s="16">
        <v>2615</v>
      </c>
      <c r="CA377" s="16">
        <v>11457</v>
      </c>
      <c r="CB377" s="1">
        <v>973</v>
      </c>
      <c r="CC377" s="1">
        <v>94</v>
      </c>
      <c r="CD377" s="16">
        <v>10543</v>
      </c>
      <c r="CE377" s="16">
        <v>9160</v>
      </c>
      <c r="CF377" s="16">
        <v>2491</v>
      </c>
      <c r="CG377" s="16">
        <v>50802</v>
      </c>
      <c r="CH377" s="16">
        <v>2049</v>
      </c>
      <c r="CI377" s="1">
        <v>26</v>
      </c>
      <c r="CJ377" s="1">
        <v>284</v>
      </c>
      <c r="CK377" s="1">
        <v>26</v>
      </c>
      <c r="CL377" s="1">
        <v>130</v>
      </c>
      <c r="CM377" s="1">
        <v>117</v>
      </c>
      <c r="CN377" s="1">
        <v>412</v>
      </c>
      <c r="CO377" s="1">
        <v>523</v>
      </c>
      <c r="CP377" s="16">
        <v>146556</v>
      </c>
      <c r="CQ377" s="16">
        <v>48613</v>
      </c>
      <c r="CR377" s="16">
        <v>7249</v>
      </c>
      <c r="CS377" s="16">
        <v>1647</v>
      </c>
      <c r="CT377" s="16">
        <v>46080</v>
      </c>
      <c r="CU377" s="16">
        <v>18498</v>
      </c>
      <c r="CV377" s="16">
        <v>6120</v>
      </c>
      <c r="CW377" s="1">
        <v>741</v>
      </c>
      <c r="CX377" s="16">
        <v>42776</v>
      </c>
      <c r="CY377" s="1">
        <v>590</v>
      </c>
      <c r="CZ377" s="16">
        <v>2515</v>
      </c>
      <c r="DA377" s="16">
        <v>48290</v>
      </c>
      <c r="DB377" s="18">
        <v>7</v>
      </c>
      <c r="DC377" s="1" t="s">
        <v>134</v>
      </c>
    </row>
    <row r="378" spans="1:107" ht="12.75" x14ac:dyDescent="0.2">
      <c r="A378" s="1" t="s">
        <v>923</v>
      </c>
      <c r="B378" s="1" t="s">
        <v>924</v>
      </c>
      <c r="C378" s="1" t="s">
        <v>923</v>
      </c>
      <c r="D378" s="1" t="s">
        <v>937</v>
      </c>
      <c r="E378" s="1" t="s">
        <v>938</v>
      </c>
      <c r="F378" s="1" t="s">
        <v>937</v>
      </c>
      <c r="G378" s="1">
        <v>6</v>
      </c>
      <c r="H378" s="1">
        <v>106</v>
      </c>
      <c r="I378" s="1">
        <v>1</v>
      </c>
      <c r="J378" s="16">
        <v>85395</v>
      </c>
      <c r="K378" s="17">
        <v>7.8E-2</v>
      </c>
      <c r="L378" s="16">
        <v>28030</v>
      </c>
      <c r="M378" s="18">
        <v>1680</v>
      </c>
      <c r="N378" s="1">
        <v>51</v>
      </c>
      <c r="O378" s="17">
        <v>0.23200000000000001</v>
      </c>
      <c r="P378" s="16">
        <v>1402</v>
      </c>
      <c r="Q378" s="16">
        <f t="shared" si="2"/>
        <v>16417823.057556063</v>
      </c>
      <c r="R378" s="19">
        <v>0.73599999999999999</v>
      </c>
      <c r="S378" s="16" t="s">
        <v>2468</v>
      </c>
      <c r="T378" s="19">
        <v>0.33</v>
      </c>
      <c r="U378" s="18" t="e">
        <f t="shared" si="3"/>
        <v>#VALUE!</v>
      </c>
      <c r="V378" s="1" t="str">
        <f>IF(N378&gt;'Clustering (Gov City)'!$C$4,'Clustering (Gov City)'!$B$3,IF(N378&gt;'Clustering (Gov City)'!$H$4,'Clustering (Gov City)'!$G$3,IF(N378&gt;'Clustering (Gov City)'!$M$4,'Clustering (Gov City)'!$L$3,'Clustering (Gov City)'!$Q$3)))</f>
        <v>SUPER LOW</v>
      </c>
      <c r="W378" s="1" t="str">
        <f>IF(Q378&gt;'Clustering (Gov City)'!$C$24,'Clustering (Gov City)'!$B$23,IF(Q378&gt;'Clustering (Gov City)'!$H$24,'Clustering (Gov City)'!$G$23,IF(Q378&gt;'Clustering (Gov City)'!$M$24,'Clustering (Gov City)'!$L$23,'Clustering (Gov City)'!$Q$23)))</f>
        <v>SUPER LOW</v>
      </c>
      <c r="X378" s="20">
        <v>0.23760000000000001</v>
      </c>
      <c r="Y378" s="1" t="s">
        <v>133</v>
      </c>
      <c r="Z378" s="1">
        <v>537</v>
      </c>
      <c r="AA378" s="1">
        <v>219</v>
      </c>
      <c r="AB378" s="16">
        <v>77461</v>
      </c>
      <c r="AC378" s="16">
        <v>62683</v>
      </c>
      <c r="AD378" s="16">
        <v>75611</v>
      </c>
      <c r="AE378" s="16">
        <v>9673</v>
      </c>
      <c r="AF378" s="1">
        <v>91</v>
      </c>
      <c r="AG378" s="1">
        <v>10</v>
      </c>
      <c r="AH378" s="1">
        <v>6</v>
      </c>
      <c r="AI378" s="1">
        <v>4</v>
      </c>
      <c r="AJ378" s="1">
        <v>0</v>
      </c>
      <c r="AK378" s="16">
        <v>43884</v>
      </c>
      <c r="AL378" s="16">
        <v>41511</v>
      </c>
      <c r="AM378" s="16">
        <v>38783</v>
      </c>
      <c r="AN378" s="16">
        <v>42945</v>
      </c>
      <c r="AO378" s="1">
        <v>760</v>
      </c>
      <c r="AP378" s="16">
        <v>2907</v>
      </c>
      <c r="AQ378" s="16">
        <v>5310</v>
      </c>
      <c r="AR378" s="16">
        <v>7242</v>
      </c>
      <c r="AS378" s="16">
        <v>7598</v>
      </c>
      <c r="AT378" s="16">
        <v>8829</v>
      </c>
      <c r="AU378" s="16">
        <v>7643</v>
      </c>
      <c r="AV378" s="16">
        <v>7285</v>
      </c>
      <c r="AW378" s="16">
        <v>5664</v>
      </c>
      <c r="AX378" s="16">
        <v>6313</v>
      </c>
      <c r="AY378" s="16">
        <v>6111</v>
      </c>
      <c r="AZ378" s="16">
        <v>6119</v>
      </c>
      <c r="BA378" s="16">
        <v>5040</v>
      </c>
      <c r="BB378" s="16">
        <v>4162</v>
      </c>
      <c r="BC378" s="16">
        <v>3032</v>
      </c>
      <c r="BD378" s="16">
        <v>2265</v>
      </c>
      <c r="BE378" s="16">
        <v>1323</v>
      </c>
      <c r="BF378" s="16">
        <v>1459</v>
      </c>
      <c r="BG378" s="16">
        <v>1230</v>
      </c>
      <c r="BH378" s="16">
        <v>81978</v>
      </c>
      <c r="BI378" s="21">
        <v>2</v>
      </c>
      <c r="BJ378" s="21">
        <v>2</v>
      </c>
      <c r="BK378" s="21">
        <v>1</v>
      </c>
      <c r="BL378" s="21">
        <v>1</v>
      </c>
      <c r="BM378" s="21">
        <v>0</v>
      </c>
      <c r="BN378" s="16">
        <v>2493</v>
      </c>
      <c r="BO378" s="16">
        <v>1311</v>
      </c>
      <c r="BP378" s="16">
        <v>8736</v>
      </c>
      <c r="BQ378" s="16">
        <v>4571</v>
      </c>
      <c r="BR378" s="16">
        <v>5318</v>
      </c>
      <c r="BS378" s="16">
        <v>8461</v>
      </c>
      <c r="BT378" s="16">
        <v>16997</v>
      </c>
      <c r="BU378" s="16">
        <v>10882</v>
      </c>
      <c r="BV378" s="16">
        <v>23613</v>
      </c>
      <c r="BW378" s="16">
        <v>13649</v>
      </c>
      <c r="BX378" s="16">
        <v>15908</v>
      </c>
      <c r="BY378" s="1">
        <v>414</v>
      </c>
      <c r="BZ378" s="1">
        <v>693</v>
      </c>
      <c r="CA378" s="16">
        <v>3150</v>
      </c>
      <c r="CB378" s="1">
        <v>84</v>
      </c>
      <c r="CC378" s="1">
        <v>5</v>
      </c>
      <c r="CD378" s="16">
        <v>1246</v>
      </c>
      <c r="CE378" s="16">
        <v>1293</v>
      </c>
      <c r="CF378" s="1">
        <v>467</v>
      </c>
      <c r="CG378" s="16">
        <v>4039</v>
      </c>
      <c r="CH378" s="1">
        <v>32</v>
      </c>
      <c r="CI378" s="1">
        <v>4</v>
      </c>
      <c r="CJ378" s="1">
        <v>44</v>
      </c>
      <c r="CK378" s="1">
        <v>2</v>
      </c>
      <c r="CL378" s="1">
        <v>17</v>
      </c>
      <c r="CM378" s="1">
        <v>16</v>
      </c>
      <c r="CN378" s="1">
        <v>43</v>
      </c>
      <c r="CO378" s="1">
        <v>152</v>
      </c>
      <c r="CP378" s="16">
        <v>78040</v>
      </c>
      <c r="CQ378" s="16">
        <v>21217</v>
      </c>
      <c r="CR378" s="16">
        <v>2517</v>
      </c>
      <c r="CS378" s="1">
        <v>148</v>
      </c>
      <c r="CT378" s="16">
        <v>8251</v>
      </c>
      <c r="CU378" s="16">
        <v>14925</v>
      </c>
      <c r="CV378" s="16">
        <v>1309</v>
      </c>
      <c r="CW378" s="1">
        <v>55</v>
      </c>
      <c r="CX378" s="16">
        <v>16563</v>
      </c>
      <c r="CY378" s="1">
        <v>39</v>
      </c>
      <c r="CZ378" s="1">
        <v>320</v>
      </c>
      <c r="DA378" s="16">
        <v>20051</v>
      </c>
      <c r="DB378" s="18">
        <v>8.41</v>
      </c>
      <c r="DC378" s="1" t="s">
        <v>134</v>
      </c>
    </row>
    <row r="379" spans="1:107" ht="12.75" x14ac:dyDescent="0.2">
      <c r="A379" s="1" t="s">
        <v>923</v>
      </c>
      <c r="B379" s="1" t="s">
        <v>924</v>
      </c>
      <c r="C379" s="1" t="s">
        <v>923</v>
      </c>
      <c r="D379" s="1" t="s">
        <v>939</v>
      </c>
      <c r="E379" s="1" t="s">
        <v>940</v>
      </c>
      <c r="F379" s="1" t="s">
        <v>939</v>
      </c>
      <c r="G379" s="1">
        <v>10</v>
      </c>
      <c r="H379" s="1">
        <v>83</v>
      </c>
      <c r="I379" s="1">
        <v>10</v>
      </c>
      <c r="J379" s="16">
        <v>71934</v>
      </c>
      <c r="K379" s="17">
        <v>5.8000000000000003E-2</v>
      </c>
      <c r="L379" s="16">
        <v>25839</v>
      </c>
      <c r="M379" s="1">
        <v>275.86</v>
      </c>
      <c r="N379" s="1">
        <v>261</v>
      </c>
      <c r="O379" s="17">
        <v>0.59399999999999997</v>
      </c>
      <c r="P379" s="16">
        <v>1309</v>
      </c>
      <c r="Q379" s="16">
        <f t="shared" si="2"/>
        <v>18197236.355548143</v>
      </c>
      <c r="R379" s="19">
        <v>0.78</v>
      </c>
      <c r="S379" s="16" t="s">
        <v>2468</v>
      </c>
      <c r="T379" s="19">
        <v>0.2</v>
      </c>
      <c r="U379" s="18" t="e">
        <f t="shared" si="3"/>
        <v>#VALUE!</v>
      </c>
      <c r="V379" s="1" t="str">
        <f>IF(N379&gt;'Clustering (Gov City)'!$C$4,'Clustering (Gov City)'!$B$3,IF(N379&gt;'Clustering (Gov City)'!$H$4,'Clustering (Gov City)'!$G$3,IF(N379&gt;'Clustering (Gov City)'!$M$4,'Clustering (Gov City)'!$L$3,'Clustering (Gov City)'!$Q$3)))</f>
        <v>LOW</v>
      </c>
      <c r="W379" s="1" t="str">
        <f>IF(Q379&gt;'Clustering (Gov City)'!$C$24,'Clustering (Gov City)'!$B$23,IF(Q379&gt;'Clustering (Gov City)'!$H$24,'Clustering (Gov City)'!$G$23,IF(Q379&gt;'Clustering (Gov City)'!$M$24,'Clustering (Gov City)'!$L$23,'Clustering (Gov City)'!$Q$23)))</f>
        <v>SUPER LOW</v>
      </c>
      <c r="X379" s="20">
        <v>0.28270000000000001</v>
      </c>
      <c r="Y379" s="1" t="s">
        <v>133</v>
      </c>
      <c r="Z379" s="1">
        <v>598</v>
      </c>
      <c r="AA379" s="1">
        <v>387</v>
      </c>
      <c r="AB379" s="16">
        <v>67752</v>
      </c>
      <c r="AC379" s="16">
        <v>57529</v>
      </c>
      <c r="AD379" s="16">
        <v>2379</v>
      </c>
      <c r="AE379" s="16">
        <v>69005</v>
      </c>
      <c r="AF379" s="1">
        <v>523</v>
      </c>
      <c r="AG379" s="1">
        <v>6</v>
      </c>
      <c r="AH379" s="1">
        <v>16</v>
      </c>
      <c r="AI379" s="1">
        <v>0</v>
      </c>
      <c r="AJ379" s="1">
        <v>5</v>
      </c>
      <c r="AK379" s="16">
        <v>36205</v>
      </c>
      <c r="AL379" s="16">
        <v>35729</v>
      </c>
      <c r="AM379" s="16">
        <v>32425</v>
      </c>
      <c r="AN379" s="16">
        <v>35398</v>
      </c>
      <c r="AO379" s="1">
        <v>339</v>
      </c>
      <c r="AP379" s="16">
        <v>3772</v>
      </c>
      <c r="AQ379" s="16">
        <v>2875</v>
      </c>
      <c r="AR379" s="16">
        <v>4716</v>
      </c>
      <c r="AS379" s="16">
        <v>5179</v>
      </c>
      <c r="AT379" s="16">
        <v>5972</v>
      </c>
      <c r="AU379" s="16">
        <v>5816</v>
      </c>
      <c r="AV379" s="16">
        <v>5802</v>
      </c>
      <c r="AW379" s="16">
        <v>5567</v>
      </c>
      <c r="AX379" s="16">
        <v>5332</v>
      </c>
      <c r="AY379" s="16">
        <v>4851</v>
      </c>
      <c r="AZ379" s="16">
        <v>5486</v>
      </c>
      <c r="BA379" s="16">
        <v>5219</v>
      </c>
      <c r="BB379" s="16">
        <v>4755</v>
      </c>
      <c r="BC379" s="16">
        <v>3752</v>
      </c>
      <c r="BD379" s="16">
        <v>2711</v>
      </c>
      <c r="BE379" s="16">
        <v>1772</v>
      </c>
      <c r="BF379" s="16">
        <v>2129</v>
      </c>
      <c r="BG379" s="1">
        <v>666</v>
      </c>
      <c r="BH379" s="16">
        <v>70255</v>
      </c>
      <c r="BI379" s="21">
        <v>1</v>
      </c>
      <c r="BJ379" s="21">
        <v>1</v>
      </c>
      <c r="BK379" s="21">
        <v>1</v>
      </c>
      <c r="BL379" s="21">
        <v>1</v>
      </c>
      <c r="BM379" s="21">
        <v>0</v>
      </c>
      <c r="BN379" s="16">
        <v>1451</v>
      </c>
      <c r="BO379" s="1">
        <v>803</v>
      </c>
      <c r="BP379" s="16">
        <v>5806</v>
      </c>
      <c r="BQ379" s="16">
        <v>3153</v>
      </c>
      <c r="BR379" s="16">
        <v>3394</v>
      </c>
      <c r="BS379" s="16">
        <v>6004</v>
      </c>
      <c r="BT379" s="16">
        <v>8997</v>
      </c>
      <c r="BU379" s="16">
        <v>6537</v>
      </c>
      <c r="BV379" s="16">
        <v>18206</v>
      </c>
      <c r="BW379" s="16">
        <v>14226</v>
      </c>
      <c r="BX379" s="16">
        <v>19346</v>
      </c>
      <c r="BY379" s="1">
        <v>429</v>
      </c>
      <c r="BZ379" s="1">
        <v>997</v>
      </c>
      <c r="CA379" s="16">
        <v>3071</v>
      </c>
      <c r="CB379" s="1">
        <v>117</v>
      </c>
      <c r="CC379" s="1">
        <v>8</v>
      </c>
      <c r="CD379" s="16">
        <v>1056</v>
      </c>
      <c r="CE379" s="16">
        <v>1317</v>
      </c>
      <c r="CF379" s="1">
        <v>320</v>
      </c>
      <c r="CG379" s="16">
        <v>5781</v>
      </c>
      <c r="CH379" s="1">
        <v>119</v>
      </c>
      <c r="CI379" s="1">
        <v>12</v>
      </c>
      <c r="CJ379" s="1">
        <v>76</v>
      </c>
      <c r="CK379" s="1">
        <v>5</v>
      </c>
      <c r="CL379" s="1">
        <v>25</v>
      </c>
      <c r="CM379" s="1">
        <v>10</v>
      </c>
      <c r="CN379" s="1">
        <v>178</v>
      </c>
      <c r="CO379" s="1">
        <v>50</v>
      </c>
      <c r="CP379" s="16">
        <v>62985</v>
      </c>
      <c r="CQ379" s="16">
        <v>15813</v>
      </c>
      <c r="CR379" s="16">
        <v>2802</v>
      </c>
      <c r="CS379" s="1">
        <v>257</v>
      </c>
      <c r="CT379" s="16">
        <v>9030</v>
      </c>
      <c r="CU379" s="16">
        <v>9387</v>
      </c>
      <c r="CV379" s="16">
        <v>3364</v>
      </c>
      <c r="CW379" s="1">
        <v>147</v>
      </c>
      <c r="CX379" s="16">
        <v>12743</v>
      </c>
      <c r="CY379" s="1">
        <v>131</v>
      </c>
      <c r="CZ379" s="1">
        <v>549</v>
      </c>
      <c r="DA379" s="16">
        <v>17711</v>
      </c>
      <c r="DB379" s="18">
        <v>8.94</v>
      </c>
      <c r="DC379" s="1" t="s">
        <v>134</v>
      </c>
    </row>
    <row r="380" spans="1:107" ht="12.75" x14ac:dyDescent="0.2">
      <c r="A380" s="1" t="s">
        <v>923</v>
      </c>
      <c r="B380" s="1" t="s">
        <v>924</v>
      </c>
      <c r="C380" s="1" t="s">
        <v>923</v>
      </c>
      <c r="D380" s="1" t="s">
        <v>941</v>
      </c>
      <c r="E380" s="1" t="s">
        <v>942</v>
      </c>
      <c r="F380" s="1" t="s">
        <v>941</v>
      </c>
      <c r="G380" s="1">
        <v>12</v>
      </c>
      <c r="H380" s="1">
        <v>135</v>
      </c>
      <c r="I380" s="1">
        <v>9</v>
      </c>
      <c r="J380" s="16">
        <v>118475</v>
      </c>
      <c r="K380" s="17">
        <v>0.152</v>
      </c>
      <c r="L380" s="16">
        <v>39160</v>
      </c>
      <c r="M380" s="1">
        <v>710.83</v>
      </c>
      <c r="N380" s="1">
        <v>167</v>
      </c>
      <c r="O380" s="17">
        <v>0.51600000000000001</v>
      </c>
      <c r="P380" s="16">
        <v>3045</v>
      </c>
      <c r="Q380" s="16">
        <f t="shared" si="2"/>
        <v>25701624.815361891</v>
      </c>
      <c r="R380" s="19">
        <v>0.78600000000000003</v>
      </c>
      <c r="S380" s="16" t="s">
        <v>2468</v>
      </c>
      <c r="T380" s="19">
        <v>0.56799999999999995</v>
      </c>
      <c r="U380" s="18" t="e">
        <f t="shared" si="3"/>
        <v>#VALUE!</v>
      </c>
      <c r="V380" s="1" t="str">
        <f>IF(N380&gt;'Clustering (Gov City)'!$C$4,'Clustering (Gov City)'!$B$3,IF(N380&gt;'Clustering (Gov City)'!$H$4,'Clustering (Gov City)'!$G$3,IF(N380&gt;'Clustering (Gov City)'!$M$4,'Clustering (Gov City)'!$L$3,'Clustering (Gov City)'!$Q$3)))</f>
        <v>SUPER LOW</v>
      </c>
      <c r="W380" s="1" t="str">
        <f>IF(Q380&gt;'Clustering (Gov City)'!$C$24,'Clustering (Gov City)'!$B$23,IF(Q380&gt;'Clustering (Gov City)'!$H$24,'Clustering (Gov City)'!$G$23,IF(Q380&gt;'Clustering (Gov City)'!$M$24,'Clustering (Gov City)'!$L$23,'Clustering (Gov City)'!$Q$23)))</f>
        <v>LOW</v>
      </c>
      <c r="X380" s="20">
        <v>0.44840000000000002</v>
      </c>
      <c r="Y380" s="1" t="s">
        <v>133</v>
      </c>
      <c r="Z380" s="1">
        <v>510</v>
      </c>
      <c r="AA380" s="1">
        <v>529</v>
      </c>
      <c r="AB380" s="16">
        <v>112515</v>
      </c>
      <c r="AC380" s="16">
        <v>88369</v>
      </c>
      <c r="AD380" s="16">
        <v>21230</v>
      </c>
      <c r="AE380" s="16">
        <v>96045</v>
      </c>
      <c r="AF380" s="16">
        <v>1181</v>
      </c>
      <c r="AG380" s="1">
        <v>6</v>
      </c>
      <c r="AH380" s="1">
        <v>12</v>
      </c>
      <c r="AI380" s="1">
        <v>0</v>
      </c>
      <c r="AJ380" s="1">
        <v>1</v>
      </c>
      <c r="AK380" s="16">
        <v>61436</v>
      </c>
      <c r="AL380" s="16">
        <v>57039</v>
      </c>
      <c r="AM380" s="16">
        <v>54324</v>
      </c>
      <c r="AN380" s="16">
        <v>58177</v>
      </c>
      <c r="AO380" s="1">
        <v>471</v>
      </c>
      <c r="AP380" s="16">
        <v>5503</v>
      </c>
      <c r="AQ380" s="16">
        <v>6978</v>
      </c>
      <c r="AR380" s="16">
        <v>9670</v>
      </c>
      <c r="AS380" s="16">
        <v>10050</v>
      </c>
      <c r="AT380" s="16">
        <v>11567</v>
      </c>
      <c r="AU380" s="16">
        <v>10580</v>
      </c>
      <c r="AV380" s="16">
        <v>9355</v>
      </c>
      <c r="AW380" s="16">
        <v>7393</v>
      </c>
      <c r="AX380" s="16">
        <v>7862</v>
      </c>
      <c r="AY380" s="16">
        <v>8271</v>
      </c>
      <c r="AZ380" s="16">
        <v>8867</v>
      </c>
      <c r="BA380" s="16">
        <v>7942</v>
      </c>
      <c r="BB380" s="16">
        <v>6269</v>
      </c>
      <c r="BC380" s="16">
        <v>4676</v>
      </c>
      <c r="BD380" s="16">
        <v>3861</v>
      </c>
      <c r="BE380" s="16">
        <v>2442</v>
      </c>
      <c r="BF380" s="16">
        <v>2692</v>
      </c>
      <c r="BG380" s="16">
        <v>1599</v>
      </c>
      <c r="BH380" s="16">
        <v>114124</v>
      </c>
      <c r="BI380" s="21">
        <v>2</v>
      </c>
      <c r="BJ380" s="21">
        <v>1</v>
      </c>
      <c r="BK380" s="21">
        <v>1</v>
      </c>
      <c r="BL380" s="21">
        <v>1</v>
      </c>
      <c r="BM380" s="21">
        <v>0</v>
      </c>
      <c r="BN380" s="16">
        <v>3315</v>
      </c>
      <c r="BO380" s="16">
        <v>1800</v>
      </c>
      <c r="BP380" s="16">
        <v>11551</v>
      </c>
      <c r="BQ380" s="16">
        <v>6181</v>
      </c>
      <c r="BR380" s="16">
        <v>6845</v>
      </c>
      <c r="BS380" s="16">
        <v>11310</v>
      </c>
      <c r="BT380" s="16">
        <v>20331</v>
      </c>
      <c r="BU380" s="16">
        <v>11616</v>
      </c>
      <c r="BV380" s="16">
        <v>24840</v>
      </c>
      <c r="BW380" s="16">
        <v>24379</v>
      </c>
      <c r="BX380" s="16">
        <v>30744</v>
      </c>
      <c r="BY380" s="1">
        <v>384</v>
      </c>
      <c r="BZ380" s="16">
        <v>1160</v>
      </c>
      <c r="CA380" s="16">
        <v>4766</v>
      </c>
      <c r="CB380" s="1">
        <v>242</v>
      </c>
      <c r="CC380" s="1">
        <v>13</v>
      </c>
      <c r="CD380" s="1">
        <v>562</v>
      </c>
      <c r="CE380" s="1">
        <v>682</v>
      </c>
      <c r="CF380" s="1">
        <v>166</v>
      </c>
      <c r="CG380" s="16">
        <v>3385</v>
      </c>
      <c r="CH380" s="1">
        <v>41</v>
      </c>
      <c r="CI380" s="1">
        <v>2</v>
      </c>
      <c r="CJ380" s="1">
        <v>13</v>
      </c>
      <c r="CK380" s="1">
        <v>3</v>
      </c>
      <c r="CL380" s="1">
        <v>9</v>
      </c>
      <c r="CM380" s="1">
        <v>7</v>
      </c>
      <c r="CN380" s="1">
        <v>37</v>
      </c>
      <c r="CO380" s="1">
        <v>143</v>
      </c>
      <c r="CP380" s="16">
        <v>113425</v>
      </c>
      <c r="CQ380" s="16">
        <v>26039</v>
      </c>
      <c r="CR380" s="16">
        <v>2534</v>
      </c>
      <c r="CS380" s="1">
        <v>867</v>
      </c>
      <c r="CT380" s="16">
        <v>14178</v>
      </c>
      <c r="CU380" s="16">
        <v>18972</v>
      </c>
      <c r="CV380" s="16">
        <v>2926</v>
      </c>
      <c r="CW380" s="1">
        <v>313</v>
      </c>
      <c r="CX380" s="16">
        <v>24420</v>
      </c>
      <c r="CY380" s="1">
        <v>227</v>
      </c>
      <c r="CZ380" s="1">
        <v>686</v>
      </c>
      <c r="DA380" s="16">
        <v>27313</v>
      </c>
      <c r="DB380" s="18">
        <v>12.3</v>
      </c>
      <c r="DC380" s="1" t="s">
        <v>134</v>
      </c>
    </row>
    <row r="381" spans="1:107" ht="12.75" x14ac:dyDescent="0.2">
      <c r="A381" s="1" t="s">
        <v>923</v>
      </c>
      <c r="B381" s="1" t="s">
        <v>924</v>
      </c>
      <c r="C381" s="1" t="s">
        <v>923</v>
      </c>
      <c r="D381" s="1" t="s">
        <v>943</v>
      </c>
      <c r="E381" s="1" t="s">
        <v>944</v>
      </c>
      <c r="F381" s="1" t="s">
        <v>943</v>
      </c>
      <c r="G381" s="1">
        <v>7</v>
      </c>
      <c r="H381" s="1">
        <v>81</v>
      </c>
      <c r="I381" s="1">
        <v>0</v>
      </c>
      <c r="J381" s="16">
        <v>72025</v>
      </c>
      <c r="K381" s="17">
        <v>0.06</v>
      </c>
      <c r="L381" s="16">
        <v>22607</v>
      </c>
      <c r="M381" s="18">
        <v>1615.86</v>
      </c>
      <c r="N381" s="1">
        <v>45</v>
      </c>
      <c r="O381" s="17">
        <v>0.20200000000000001</v>
      </c>
      <c r="P381" s="16">
        <v>1103</v>
      </c>
      <c r="Q381" s="16">
        <f t="shared" si="2"/>
        <v>15314127.039222492</v>
      </c>
      <c r="R381" s="19">
        <v>0.7</v>
      </c>
      <c r="S381" s="16" t="s">
        <v>2468</v>
      </c>
      <c r="T381" s="19">
        <v>0.30599999999999999</v>
      </c>
      <c r="U381" s="18" t="e">
        <f t="shared" si="3"/>
        <v>#VALUE!</v>
      </c>
      <c r="V381" s="1" t="str">
        <f>IF(N381&gt;'Clustering (Gov City)'!$C$4,'Clustering (Gov City)'!$B$3,IF(N381&gt;'Clustering (Gov City)'!$H$4,'Clustering (Gov City)'!$G$3,IF(N381&gt;'Clustering (Gov City)'!$M$4,'Clustering (Gov City)'!$L$3,'Clustering (Gov City)'!$Q$3)))</f>
        <v>SUPER LOW</v>
      </c>
      <c r="W381" s="1" t="str">
        <f>IF(Q381&gt;'Clustering (Gov City)'!$C$24,'Clustering (Gov City)'!$B$23,IF(Q381&gt;'Clustering (Gov City)'!$H$24,'Clustering (Gov City)'!$G$23,IF(Q381&gt;'Clustering (Gov City)'!$M$24,'Clustering (Gov City)'!$L$23,'Clustering (Gov City)'!$Q$23)))</f>
        <v>SUPER LOW</v>
      </c>
      <c r="X381" s="20">
        <v>0.21329999999999999</v>
      </c>
      <c r="Y381" s="1" t="s">
        <v>133</v>
      </c>
      <c r="Z381" s="1">
        <v>320</v>
      </c>
      <c r="AA381" s="1">
        <v>147</v>
      </c>
      <c r="AB381" s="16">
        <v>68518</v>
      </c>
      <c r="AC381" s="16">
        <v>51211</v>
      </c>
      <c r="AD381" s="16">
        <v>67404</v>
      </c>
      <c r="AE381" s="16">
        <v>4417</v>
      </c>
      <c r="AF381" s="1">
        <v>67</v>
      </c>
      <c r="AG381" s="1">
        <v>137</v>
      </c>
      <c r="AH381" s="1">
        <v>0</v>
      </c>
      <c r="AI381" s="1">
        <v>0</v>
      </c>
      <c r="AJ381" s="1">
        <v>0</v>
      </c>
      <c r="AK381" s="16">
        <v>37428</v>
      </c>
      <c r="AL381" s="16">
        <v>34597</v>
      </c>
      <c r="AM381" s="16">
        <v>34794</v>
      </c>
      <c r="AN381" s="16">
        <v>34728</v>
      </c>
      <c r="AO381" s="1">
        <v>480</v>
      </c>
      <c r="AP381" s="16">
        <v>2023</v>
      </c>
      <c r="AQ381" s="16">
        <v>4838</v>
      </c>
      <c r="AR381" s="16">
        <v>6585</v>
      </c>
      <c r="AS381" s="16">
        <v>7053</v>
      </c>
      <c r="AT381" s="16">
        <v>7946</v>
      </c>
      <c r="AU381" s="16">
        <v>6344</v>
      </c>
      <c r="AV381" s="16">
        <v>6365</v>
      </c>
      <c r="AW381" s="16">
        <v>5100</v>
      </c>
      <c r="AX381" s="16">
        <v>5482</v>
      </c>
      <c r="AY381" s="16">
        <v>5415</v>
      </c>
      <c r="AZ381" s="16">
        <v>4839</v>
      </c>
      <c r="BA381" s="16">
        <v>3837</v>
      </c>
      <c r="BB381" s="16">
        <v>2847</v>
      </c>
      <c r="BC381" s="16">
        <v>2205</v>
      </c>
      <c r="BD381" s="16">
        <v>1449</v>
      </c>
      <c r="BE381" s="1">
        <v>814</v>
      </c>
      <c r="BF381" s="1">
        <v>906</v>
      </c>
      <c r="BG381" s="16">
        <v>1077</v>
      </c>
      <c r="BH381" s="16">
        <v>69008</v>
      </c>
      <c r="BI381" s="21">
        <v>2</v>
      </c>
      <c r="BJ381" s="21">
        <v>2</v>
      </c>
      <c r="BK381" s="21">
        <v>2</v>
      </c>
      <c r="BL381" s="21">
        <v>1</v>
      </c>
      <c r="BM381" s="21">
        <v>0</v>
      </c>
      <c r="BN381" s="16">
        <v>2291</v>
      </c>
      <c r="BO381" s="16">
        <v>1269</v>
      </c>
      <c r="BP381" s="16">
        <v>7903</v>
      </c>
      <c r="BQ381" s="16">
        <v>4340</v>
      </c>
      <c r="BR381" s="16">
        <v>4710</v>
      </c>
      <c r="BS381" s="16">
        <v>7324</v>
      </c>
      <c r="BT381" s="16">
        <v>13451</v>
      </c>
      <c r="BU381" s="16">
        <v>11327</v>
      </c>
      <c r="BV381" s="16">
        <v>21580</v>
      </c>
      <c r="BW381" s="16">
        <v>11778</v>
      </c>
      <c r="BX381" s="16">
        <v>10669</v>
      </c>
      <c r="BY381" s="1">
        <v>244</v>
      </c>
      <c r="BZ381" s="1">
        <v>581</v>
      </c>
      <c r="CA381" s="16">
        <v>2322</v>
      </c>
      <c r="CB381" s="1">
        <v>70</v>
      </c>
      <c r="CC381" s="1">
        <v>3</v>
      </c>
      <c r="CD381" s="1">
        <v>677</v>
      </c>
      <c r="CE381" s="1">
        <v>724</v>
      </c>
      <c r="CF381" s="1">
        <v>251</v>
      </c>
      <c r="CG381" s="16">
        <v>2509</v>
      </c>
      <c r="CH381" s="1">
        <v>41</v>
      </c>
      <c r="CI381" s="1">
        <v>4</v>
      </c>
      <c r="CJ381" s="1">
        <v>24</v>
      </c>
      <c r="CK381" s="1">
        <v>1</v>
      </c>
      <c r="CL381" s="1">
        <v>6</v>
      </c>
      <c r="CM381" s="1">
        <v>4</v>
      </c>
      <c r="CN381" s="1">
        <v>54</v>
      </c>
      <c r="CO381" s="1">
        <v>93</v>
      </c>
      <c r="CP381" s="16">
        <v>67637</v>
      </c>
      <c r="CQ381" s="16">
        <v>16597</v>
      </c>
      <c r="CR381" s="16">
        <v>1615</v>
      </c>
      <c r="CS381" s="1">
        <v>163</v>
      </c>
      <c r="CT381" s="16">
        <v>5115</v>
      </c>
      <c r="CU381" s="16">
        <v>13292</v>
      </c>
      <c r="CV381" s="16">
        <v>1564</v>
      </c>
      <c r="CW381" s="1">
        <v>44</v>
      </c>
      <c r="CX381" s="16">
        <v>16732</v>
      </c>
      <c r="CY381" s="1">
        <v>65</v>
      </c>
      <c r="CZ381" s="1">
        <v>146</v>
      </c>
      <c r="DA381" s="16">
        <v>16692</v>
      </c>
      <c r="DB381" s="18">
        <v>12.77</v>
      </c>
      <c r="DC381" s="1" t="s">
        <v>134</v>
      </c>
    </row>
    <row r="382" spans="1:107" ht="12.75" x14ac:dyDescent="0.2">
      <c r="A382" s="1" t="s">
        <v>923</v>
      </c>
      <c r="B382" s="1" t="s">
        <v>924</v>
      </c>
      <c r="C382" s="1" t="s">
        <v>923</v>
      </c>
      <c r="D382" s="1" t="s">
        <v>945</v>
      </c>
      <c r="E382" s="1" t="s">
        <v>946</v>
      </c>
      <c r="F382" s="1" t="s">
        <v>945</v>
      </c>
      <c r="G382" s="1">
        <v>7</v>
      </c>
      <c r="H382" s="1">
        <v>81</v>
      </c>
      <c r="I382" s="1">
        <v>0</v>
      </c>
      <c r="J382" s="16">
        <v>88966</v>
      </c>
      <c r="K382" s="17">
        <v>8.2000000000000003E-2</v>
      </c>
      <c r="L382" s="16">
        <v>31273</v>
      </c>
      <c r="M382" s="1">
        <v>910.18</v>
      </c>
      <c r="N382" s="1">
        <v>98</v>
      </c>
      <c r="O382" s="17">
        <v>0.41199999999999998</v>
      </c>
      <c r="P382" s="16">
        <v>1614</v>
      </c>
      <c r="Q382" s="16">
        <f t="shared" si="2"/>
        <v>18141762.021446396</v>
      </c>
      <c r="R382" s="19">
        <v>0.74399999999999999</v>
      </c>
      <c r="S382" s="16" t="s">
        <v>2468</v>
      </c>
      <c r="T382" s="19">
        <v>0.32800000000000001</v>
      </c>
      <c r="U382" s="18" t="e">
        <f t="shared" si="3"/>
        <v>#VALUE!</v>
      </c>
      <c r="V382" s="1" t="str">
        <f>IF(N382&gt;'Clustering (Gov City)'!$C$4,'Clustering (Gov City)'!$B$3,IF(N382&gt;'Clustering (Gov City)'!$H$4,'Clustering (Gov City)'!$G$3,IF(N382&gt;'Clustering (Gov City)'!$M$4,'Clustering (Gov City)'!$L$3,'Clustering (Gov City)'!$Q$3)))</f>
        <v>SUPER LOW</v>
      </c>
      <c r="W382" s="1" t="str">
        <f>IF(Q382&gt;'Clustering (Gov City)'!$C$24,'Clustering (Gov City)'!$B$23,IF(Q382&gt;'Clustering (Gov City)'!$H$24,'Clustering (Gov City)'!$G$23,IF(Q382&gt;'Clustering (Gov City)'!$M$24,'Clustering (Gov City)'!$L$23,'Clustering (Gov City)'!$Q$23)))</f>
        <v>SUPER LOW</v>
      </c>
      <c r="X382" s="20">
        <v>0.29170000000000001</v>
      </c>
      <c r="Y382" s="1" t="s">
        <v>133</v>
      </c>
      <c r="Z382" s="1">
        <v>484</v>
      </c>
      <c r="AA382" s="1">
        <v>115</v>
      </c>
      <c r="AB382" s="16">
        <v>72041</v>
      </c>
      <c r="AC382" s="16">
        <v>68229</v>
      </c>
      <c r="AD382" s="16">
        <v>63611</v>
      </c>
      <c r="AE382" s="16">
        <v>23644</v>
      </c>
      <c r="AF382" s="16">
        <v>1698</v>
      </c>
      <c r="AG382" s="1">
        <v>9</v>
      </c>
      <c r="AH382" s="1">
        <v>3</v>
      </c>
      <c r="AI382" s="1">
        <v>0</v>
      </c>
      <c r="AJ382" s="1">
        <v>1</v>
      </c>
      <c r="AK382" s="16">
        <v>46415</v>
      </c>
      <c r="AL382" s="16">
        <v>42551</v>
      </c>
      <c r="AM382" s="16">
        <v>40134</v>
      </c>
      <c r="AN382" s="16">
        <v>44871</v>
      </c>
      <c r="AO382" s="1">
        <v>922</v>
      </c>
      <c r="AP382" s="16">
        <v>3039</v>
      </c>
      <c r="AQ382" s="16">
        <v>3867</v>
      </c>
      <c r="AR382" s="16">
        <v>6731</v>
      </c>
      <c r="AS382" s="16">
        <v>7743</v>
      </c>
      <c r="AT382" s="16">
        <v>8426</v>
      </c>
      <c r="AU382" s="16">
        <v>8009</v>
      </c>
      <c r="AV382" s="16">
        <v>7736</v>
      </c>
      <c r="AW382" s="16">
        <v>6721</v>
      </c>
      <c r="AX382" s="16">
        <v>6500</v>
      </c>
      <c r="AY382" s="16">
        <v>7035</v>
      </c>
      <c r="AZ382" s="16">
        <v>6933</v>
      </c>
      <c r="BA382" s="16">
        <v>5783</v>
      </c>
      <c r="BB382" s="16">
        <v>4593</v>
      </c>
      <c r="BC382" s="16">
        <v>3391</v>
      </c>
      <c r="BD382" s="16">
        <v>2410</v>
      </c>
      <c r="BE382" s="16">
        <v>1382</v>
      </c>
      <c r="BF382" s="16">
        <v>1706</v>
      </c>
      <c r="BG382" s="1">
        <v>949</v>
      </c>
      <c r="BH382" s="16">
        <v>86814</v>
      </c>
      <c r="BI382" s="21">
        <v>1</v>
      </c>
      <c r="BJ382" s="21">
        <v>1</v>
      </c>
      <c r="BK382" s="21">
        <v>1</v>
      </c>
      <c r="BL382" s="21">
        <v>0</v>
      </c>
      <c r="BM382" s="21">
        <v>0</v>
      </c>
      <c r="BN382" s="16">
        <v>2124</v>
      </c>
      <c r="BO382" s="16">
        <v>1161</v>
      </c>
      <c r="BP382" s="16">
        <v>8231</v>
      </c>
      <c r="BQ382" s="16">
        <v>4830</v>
      </c>
      <c r="BR382" s="16">
        <v>4952</v>
      </c>
      <c r="BS382" s="16">
        <v>8373</v>
      </c>
      <c r="BT382" s="16">
        <v>16031</v>
      </c>
      <c r="BU382" s="16">
        <v>9312</v>
      </c>
      <c r="BV382" s="16">
        <v>27890</v>
      </c>
      <c r="BW382" s="16">
        <v>16201</v>
      </c>
      <c r="BX382" s="16">
        <v>16083</v>
      </c>
      <c r="BY382" s="1">
        <v>198</v>
      </c>
      <c r="BZ382" s="1">
        <v>548</v>
      </c>
      <c r="CA382" s="16">
        <v>2622</v>
      </c>
      <c r="CB382" s="1">
        <v>76</v>
      </c>
      <c r="CC382" s="1">
        <v>5</v>
      </c>
      <c r="CD382" s="16">
        <v>1415</v>
      </c>
      <c r="CE382" s="16">
        <v>1099</v>
      </c>
      <c r="CF382" s="1">
        <v>543</v>
      </c>
      <c r="CG382" s="16">
        <v>5407</v>
      </c>
      <c r="CH382" s="1">
        <v>66</v>
      </c>
      <c r="CI382" s="1">
        <v>7</v>
      </c>
      <c r="CJ382" s="1">
        <v>41</v>
      </c>
      <c r="CK382" s="1">
        <v>8</v>
      </c>
      <c r="CL382" s="1">
        <v>28</v>
      </c>
      <c r="CM382" s="1">
        <v>16</v>
      </c>
      <c r="CN382" s="1">
        <v>74</v>
      </c>
      <c r="CO382" s="1">
        <v>189</v>
      </c>
      <c r="CP382" s="16">
        <v>80073</v>
      </c>
      <c r="CQ382" s="16">
        <v>26300</v>
      </c>
      <c r="CR382" s="16">
        <v>1881</v>
      </c>
      <c r="CS382" s="1">
        <v>174</v>
      </c>
      <c r="CT382" s="16">
        <v>8014</v>
      </c>
      <c r="CU382" s="16">
        <v>17125</v>
      </c>
      <c r="CV382" s="1">
        <v>971</v>
      </c>
      <c r="CW382" s="1">
        <v>148</v>
      </c>
      <c r="CX382" s="16">
        <v>13010</v>
      </c>
      <c r="CY382" s="1">
        <v>76</v>
      </c>
      <c r="CZ382" s="1">
        <v>172</v>
      </c>
      <c r="DA382" s="16">
        <v>21095</v>
      </c>
      <c r="DB382" s="18">
        <v>5.88</v>
      </c>
      <c r="DC382" s="1" t="s">
        <v>134</v>
      </c>
    </row>
    <row r="383" spans="1:107" ht="12.75" x14ac:dyDescent="0.2">
      <c r="A383" s="1" t="s">
        <v>923</v>
      </c>
      <c r="B383" s="1" t="s">
        <v>924</v>
      </c>
      <c r="C383" s="1" t="s">
        <v>923</v>
      </c>
      <c r="D383" s="1" t="s">
        <v>947</v>
      </c>
      <c r="E383" s="1" t="s">
        <v>948</v>
      </c>
      <c r="F383" s="1" t="s">
        <v>947</v>
      </c>
      <c r="G383" s="1">
        <v>11</v>
      </c>
      <c r="H383" s="1">
        <v>0</v>
      </c>
      <c r="I383" s="1">
        <v>87</v>
      </c>
      <c r="J383" s="16">
        <v>475774</v>
      </c>
      <c r="K383" s="17">
        <v>0.69399999999999995</v>
      </c>
      <c r="L383" s="16">
        <v>157800</v>
      </c>
      <c r="M383" s="1">
        <v>157.27000000000001</v>
      </c>
      <c r="N383" s="16">
        <v>3025</v>
      </c>
      <c r="O383" s="17">
        <v>0.91</v>
      </c>
      <c r="P383" s="16">
        <v>21194</v>
      </c>
      <c r="Q383" s="16">
        <f t="shared" si="2"/>
        <v>44546360.246671736</v>
      </c>
      <c r="R383" s="19">
        <v>0.73</v>
      </c>
      <c r="S383" s="16" t="s">
        <v>2468</v>
      </c>
      <c r="T383" s="19">
        <v>0.97399999999999998</v>
      </c>
      <c r="U383" s="18" t="e">
        <f t="shared" si="3"/>
        <v>#VALUE!</v>
      </c>
      <c r="V383" s="16" t="str">
        <f>IF(N383&gt;'Clustering (Gov City)'!$C$4,'Clustering (Gov City)'!$B$3,IF(N383&gt;'Clustering (Gov City)'!$H$4,'Clustering (Gov City)'!$G$3,IF(N383&gt;'Clustering (Gov City)'!$M$4,'Clustering (Gov City)'!$L$3,'Clustering (Gov City)'!$Q$3)))</f>
        <v>HIGH</v>
      </c>
      <c r="W383" s="16" t="str">
        <f>IF(Q383&gt;'Clustering (Gov City)'!$C$24,'Clustering (Gov City)'!$B$23,IF(Q383&gt;'Clustering (Gov City)'!$H$24,'Clustering (Gov City)'!$G$23,IF(Q383&gt;'Clustering (Gov City)'!$M$24,'Clustering (Gov City)'!$L$23,'Clustering (Gov City)'!$Q$23)))</f>
        <v>LOW</v>
      </c>
      <c r="X383" s="20">
        <v>0.85599999999999998</v>
      </c>
      <c r="Y383" s="16" t="s">
        <v>172</v>
      </c>
      <c r="Z383" s="16">
        <v>3783</v>
      </c>
      <c r="AA383" s="16">
        <v>1982</v>
      </c>
      <c r="AB383" s="16">
        <v>386430</v>
      </c>
      <c r="AC383" s="16">
        <v>367499</v>
      </c>
      <c r="AD383" s="16">
        <v>146863</v>
      </c>
      <c r="AE383" s="16">
        <v>299886</v>
      </c>
      <c r="AF383" s="16">
        <v>24826</v>
      </c>
      <c r="AG383" s="1">
        <v>842</v>
      </c>
      <c r="AH383" s="16">
        <v>3054</v>
      </c>
      <c r="AI383" s="1">
        <v>297</v>
      </c>
      <c r="AJ383" s="1">
        <v>6</v>
      </c>
      <c r="AK383" s="16">
        <v>238878</v>
      </c>
      <c r="AL383" s="16">
        <v>236896</v>
      </c>
      <c r="AM383" s="16">
        <v>226268</v>
      </c>
      <c r="AN383" s="16">
        <v>226380</v>
      </c>
      <c r="AO383" s="16">
        <v>4547</v>
      </c>
      <c r="AP383" s="16">
        <v>18579</v>
      </c>
      <c r="AQ383" s="16">
        <v>25647</v>
      </c>
      <c r="AR383" s="16">
        <v>35298</v>
      </c>
      <c r="AS383" s="16">
        <v>35982</v>
      </c>
      <c r="AT383" s="16">
        <v>40449</v>
      </c>
      <c r="AU383" s="16">
        <v>39953</v>
      </c>
      <c r="AV383" s="16">
        <v>40091</v>
      </c>
      <c r="AW383" s="16">
        <v>37381</v>
      </c>
      <c r="AX383" s="16">
        <v>37339</v>
      </c>
      <c r="AY383" s="16">
        <v>35653</v>
      </c>
      <c r="AZ383" s="16">
        <v>34903</v>
      </c>
      <c r="BA383" s="16">
        <v>31381</v>
      </c>
      <c r="BB383" s="16">
        <v>26381</v>
      </c>
      <c r="BC383" s="16">
        <v>20732</v>
      </c>
      <c r="BD383" s="16">
        <v>15314</v>
      </c>
      <c r="BE383" s="16">
        <v>8977</v>
      </c>
      <c r="BF383" s="16">
        <v>10293</v>
      </c>
      <c r="BG383" s="16">
        <v>5896</v>
      </c>
      <c r="BH383" s="16">
        <v>459559</v>
      </c>
      <c r="BI383" s="21">
        <v>1</v>
      </c>
      <c r="BJ383" s="21">
        <v>1</v>
      </c>
      <c r="BK383" s="21">
        <v>1</v>
      </c>
      <c r="BL383" s="21">
        <v>1</v>
      </c>
      <c r="BM383" s="21">
        <v>0</v>
      </c>
      <c r="BN383" s="16">
        <v>12021</v>
      </c>
      <c r="BO383" s="16">
        <v>6596</v>
      </c>
      <c r="BP383" s="16">
        <v>42252</v>
      </c>
      <c r="BQ383" s="16">
        <v>21792</v>
      </c>
      <c r="BR383" s="16">
        <v>23506</v>
      </c>
      <c r="BS383" s="16">
        <v>40759</v>
      </c>
      <c r="BT383" s="16">
        <v>101636</v>
      </c>
      <c r="BU383" s="16">
        <v>50959</v>
      </c>
      <c r="BV383" s="16">
        <v>46757</v>
      </c>
      <c r="BW383" s="16">
        <v>60833</v>
      </c>
      <c r="BX383" s="16">
        <v>162513</v>
      </c>
      <c r="BY383" s="16">
        <v>2262</v>
      </c>
      <c r="BZ383" s="16">
        <v>8043</v>
      </c>
      <c r="CA383" s="16">
        <v>38141</v>
      </c>
      <c r="CB383" s="16">
        <v>4111</v>
      </c>
      <c r="CC383" s="1">
        <v>519</v>
      </c>
      <c r="CD383" s="16">
        <v>21384</v>
      </c>
      <c r="CE383" s="16">
        <v>21748</v>
      </c>
      <c r="CF383" s="16">
        <v>5310</v>
      </c>
      <c r="CG383" s="16">
        <v>98387</v>
      </c>
      <c r="CH383" s="1">
        <v>621</v>
      </c>
      <c r="CI383" s="1">
        <v>81</v>
      </c>
      <c r="CJ383" s="1">
        <v>206</v>
      </c>
      <c r="CK383" s="1">
        <v>62</v>
      </c>
      <c r="CL383" s="1">
        <v>208</v>
      </c>
      <c r="CM383" s="1">
        <v>136</v>
      </c>
      <c r="CN383" s="1">
        <v>293</v>
      </c>
      <c r="CO383" s="16">
        <v>1278</v>
      </c>
      <c r="CP383" s="16">
        <v>326060</v>
      </c>
      <c r="CQ383" s="16">
        <v>132317</v>
      </c>
      <c r="CR383" s="16">
        <v>24700</v>
      </c>
      <c r="CS383" s="16">
        <v>4609</v>
      </c>
      <c r="CT383" s="16">
        <v>132656</v>
      </c>
      <c r="CU383" s="16">
        <v>4092</v>
      </c>
      <c r="CV383" s="16">
        <v>2872</v>
      </c>
      <c r="CW383" s="16">
        <v>1375</v>
      </c>
      <c r="CX383" s="16">
        <v>80857</v>
      </c>
      <c r="CY383" s="16">
        <v>2376</v>
      </c>
      <c r="CZ383" s="16">
        <v>6937</v>
      </c>
      <c r="DA383" s="16">
        <v>82983</v>
      </c>
      <c r="DB383" s="18">
        <v>5.86</v>
      </c>
      <c r="DC383" s="1" t="s">
        <v>134</v>
      </c>
    </row>
    <row r="384" spans="1:107" ht="12.75" x14ac:dyDescent="0.2">
      <c r="A384" s="1" t="s">
        <v>923</v>
      </c>
      <c r="B384" s="1" t="s">
        <v>924</v>
      </c>
      <c r="C384" s="1" t="s">
        <v>923</v>
      </c>
      <c r="D384" s="1" t="s">
        <v>949</v>
      </c>
      <c r="E384" s="1" t="s">
        <v>950</v>
      </c>
      <c r="F384" s="1" t="s">
        <v>949</v>
      </c>
      <c r="G384" s="1">
        <v>8</v>
      </c>
      <c r="H384" s="1">
        <v>0</v>
      </c>
      <c r="I384" s="1">
        <v>69</v>
      </c>
      <c r="J384" s="16">
        <v>226614</v>
      </c>
      <c r="K384" s="17">
        <v>0.39</v>
      </c>
      <c r="L384" s="16">
        <v>71279</v>
      </c>
      <c r="M384" s="1">
        <v>302.89</v>
      </c>
      <c r="N384" s="1">
        <v>748</v>
      </c>
      <c r="O384" s="17">
        <v>0.72399999999999998</v>
      </c>
      <c r="P384" s="16">
        <v>9538</v>
      </c>
      <c r="Q384" s="16">
        <f t="shared" si="2"/>
        <v>42089191.312098987</v>
      </c>
      <c r="R384" s="19">
        <v>0.77400000000000002</v>
      </c>
      <c r="S384" s="16" t="s">
        <v>2468</v>
      </c>
      <c r="T384" s="19">
        <v>0.82</v>
      </c>
      <c r="U384" s="18" t="e">
        <f t="shared" si="3"/>
        <v>#VALUE!</v>
      </c>
      <c r="V384" s="16" t="str">
        <f>IF(N384&gt;'Clustering (Gov City)'!$C$4,'Clustering (Gov City)'!$B$3,IF(N384&gt;'Clustering (Gov City)'!$H$4,'Clustering (Gov City)'!$G$3,IF(N384&gt;'Clustering (Gov City)'!$M$4,'Clustering (Gov City)'!$L$3,'Clustering (Gov City)'!$Q$3)))</f>
        <v>LOW</v>
      </c>
      <c r="W384" s="16" t="str">
        <f>IF(Q384&gt;'Clustering (Gov City)'!$C$24,'Clustering (Gov City)'!$B$23,IF(Q384&gt;'Clustering (Gov City)'!$H$24,'Clustering (Gov City)'!$G$23,IF(Q384&gt;'Clustering (Gov City)'!$M$24,'Clustering (Gov City)'!$L$23,'Clustering (Gov City)'!$Q$23)))</f>
        <v>LOW</v>
      </c>
      <c r="X384" s="20">
        <v>0.68369999999999997</v>
      </c>
      <c r="Y384" s="16" t="s">
        <v>201</v>
      </c>
      <c r="Z384" s="16">
        <v>1699</v>
      </c>
      <c r="AA384" s="1">
        <v>948</v>
      </c>
      <c r="AB384" s="16">
        <v>198597</v>
      </c>
      <c r="AC384" s="16">
        <v>169613</v>
      </c>
      <c r="AD384" s="16">
        <v>82843</v>
      </c>
      <c r="AE384" s="16">
        <v>135520</v>
      </c>
      <c r="AF384" s="16">
        <v>7531</v>
      </c>
      <c r="AG384" s="1">
        <v>270</v>
      </c>
      <c r="AH384" s="1">
        <v>333</v>
      </c>
      <c r="AI384" s="1">
        <v>35</v>
      </c>
      <c r="AJ384" s="1">
        <v>82</v>
      </c>
      <c r="AK384" s="16">
        <v>115828</v>
      </c>
      <c r="AL384" s="16">
        <v>110786</v>
      </c>
      <c r="AM384" s="16">
        <v>112037</v>
      </c>
      <c r="AN384" s="16">
        <v>104914</v>
      </c>
      <c r="AO384" s="16">
        <v>1809</v>
      </c>
      <c r="AP384" s="16">
        <v>7854</v>
      </c>
      <c r="AQ384" s="16">
        <v>12552</v>
      </c>
      <c r="AR384" s="16">
        <v>18313</v>
      </c>
      <c r="AS384" s="16">
        <v>19656</v>
      </c>
      <c r="AT384" s="16">
        <v>22001</v>
      </c>
      <c r="AU384" s="16">
        <v>20079</v>
      </c>
      <c r="AV384" s="16">
        <v>18779</v>
      </c>
      <c r="AW384" s="16">
        <v>16899</v>
      </c>
      <c r="AX384" s="16">
        <v>17958</v>
      </c>
      <c r="AY384" s="16">
        <v>17891</v>
      </c>
      <c r="AZ384" s="16">
        <v>17673</v>
      </c>
      <c r="BA384" s="16">
        <v>14492</v>
      </c>
      <c r="BB384" s="16">
        <v>10765</v>
      </c>
      <c r="BC384" s="16">
        <v>7870</v>
      </c>
      <c r="BD384" s="16">
        <v>5446</v>
      </c>
      <c r="BE384" s="16">
        <v>3096</v>
      </c>
      <c r="BF384" s="16">
        <v>3144</v>
      </c>
      <c r="BG384" s="16">
        <v>2875</v>
      </c>
      <c r="BH384" s="16">
        <v>218669</v>
      </c>
      <c r="BI384" s="21">
        <v>1</v>
      </c>
      <c r="BJ384" s="21">
        <v>1</v>
      </c>
      <c r="BK384" s="21">
        <v>1</v>
      </c>
      <c r="BL384" s="21">
        <v>1</v>
      </c>
      <c r="BM384" s="21">
        <v>0</v>
      </c>
      <c r="BN384" s="16">
        <v>5883</v>
      </c>
      <c r="BO384" s="16">
        <v>3274</v>
      </c>
      <c r="BP384" s="16">
        <v>22156</v>
      </c>
      <c r="BQ384" s="16">
        <v>12013</v>
      </c>
      <c r="BR384" s="16">
        <v>13019</v>
      </c>
      <c r="BS384" s="16">
        <v>21553</v>
      </c>
      <c r="BT384" s="16">
        <v>44548</v>
      </c>
      <c r="BU384" s="16">
        <v>28902</v>
      </c>
      <c r="BV384" s="16">
        <v>37953</v>
      </c>
      <c r="BW384" s="16">
        <v>38901</v>
      </c>
      <c r="BX384" s="16">
        <v>64365</v>
      </c>
      <c r="BY384" s="1">
        <v>763</v>
      </c>
      <c r="BZ384" s="16">
        <v>2392</v>
      </c>
      <c r="CA384" s="16">
        <v>8224</v>
      </c>
      <c r="CB384" s="1">
        <v>543</v>
      </c>
      <c r="CC384" s="1">
        <v>23</v>
      </c>
      <c r="CD384" s="16">
        <v>14872</v>
      </c>
      <c r="CE384" s="16">
        <v>14520</v>
      </c>
      <c r="CF384" s="16">
        <v>4150</v>
      </c>
      <c r="CG384" s="16">
        <v>67915</v>
      </c>
      <c r="CH384" s="16">
        <v>1647</v>
      </c>
      <c r="CI384" s="1">
        <v>66</v>
      </c>
      <c r="CJ384" s="1">
        <v>138</v>
      </c>
      <c r="CK384" s="1">
        <v>28</v>
      </c>
      <c r="CL384" s="1">
        <v>68</v>
      </c>
      <c r="CM384" s="1">
        <v>77</v>
      </c>
      <c r="CN384" s="1">
        <v>213</v>
      </c>
      <c r="CO384" s="1">
        <v>340</v>
      </c>
      <c r="CP384" s="16">
        <v>122580</v>
      </c>
      <c r="CQ384" s="16">
        <v>60757</v>
      </c>
      <c r="CR384" s="16">
        <v>6247</v>
      </c>
      <c r="CS384" s="16">
        <v>1207</v>
      </c>
      <c r="CT384" s="16">
        <v>50111</v>
      </c>
      <c r="CU384" s="16">
        <v>5617</v>
      </c>
      <c r="CV384" s="16">
        <v>9911</v>
      </c>
      <c r="CW384" s="1">
        <v>409</v>
      </c>
      <c r="CX384" s="16">
        <v>44322</v>
      </c>
      <c r="CY384" s="1">
        <v>465</v>
      </c>
      <c r="CZ384" s="16">
        <v>1370</v>
      </c>
      <c r="DA384" s="16">
        <v>46198</v>
      </c>
      <c r="DB384" s="18">
        <v>6.41</v>
      </c>
      <c r="DC384" s="1" t="s">
        <v>134</v>
      </c>
    </row>
    <row r="385" spans="1:107" ht="12.75" x14ac:dyDescent="0.2">
      <c r="A385" s="1" t="s">
        <v>923</v>
      </c>
      <c r="B385" s="1" t="s">
        <v>924</v>
      </c>
      <c r="C385" s="1" t="s">
        <v>923</v>
      </c>
      <c r="D385" s="1" t="s">
        <v>951</v>
      </c>
      <c r="E385" s="1" t="s">
        <v>952</v>
      </c>
      <c r="F385" s="1" t="s">
        <v>951</v>
      </c>
      <c r="G385" s="1">
        <v>5</v>
      </c>
      <c r="H385" s="1">
        <v>0</v>
      </c>
      <c r="I385" s="1">
        <v>44</v>
      </c>
      <c r="J385" s="16">
        <v>100890</v>
      </c>
      <c r="K385" s="17">
        <v>0.11600000000000001</v>
      </c>
      <c r="L385" s="16">
        <v>32984</v>
      </c>
      <c r="M385" s="1">
        <v>114.2</v>
      </c>
      <c r="N385" s="1">
        <v>883</v>
      </c>
      <c r="O385" s="17">
        <v>0.74399999999999999</v>
      </c>
      <c r="P385" s="16">
        <v>2567</v>
      </c>
      <c r="Q385" s="16">
        <f t="shared" si="2"/>
        <v>25443552.383784316</v>
      </c>
      <c r="R385" s="19">
        <v>0.65800000000000003</v>
      </c>
      <c r="S385" s="16" t="s">
        <v>2468</v>
      </c>
      <c r="T385" s="19">
        <v>0.77600000000000002</v>
      </c>
      <c r="U385" s="18" t="e">
        <f t="shared" si="3"/>
        <v>#VALUE!</v>
      </c>
      <c r="V385" s="1" t="str">
        <f>IF(N385&gt;'Clustering (Gov City)'!$C$4,'Clustering (Gov City)'!$B$3,IF(N385&gt;'Clustering (Gov City)'!$H$4,'Clustering (Gov City)'!$G$3,IF(N385&gt;'Clustering (Gov City)'!$M$4,'Clustering (Gov City)'!$L$3,'Clustering (Gov City)'!$Q$3)))</f>
        <v>LOW</v>
      </c>
      <c r="W385" s="1" t="str">
        <f>IF(Q385&gt;'Clustering (Gov City)'!$C$24,'Clustering (Gov City)'!$B$23,IF(Q385&gt;'Clustering (Gov City)'!$H$24,'Clustering (Gov City)'!$G$23,IF(Q385&gt;'Clustering (Gov City)'!$M$24,'Clustering (Gov City)'!$L$23,'Clustering (Gov City)'!$Q$23)))</f>
        <v>LOW</v>
      </c>
      <c r="X385" s="20">
        <v>0.60140000000000005</v>
      </c>
      <c r="Y385" s="1" t="s">
        <v>151</v>
      </c>
      <c r="Z385" s="1">
        <v>308</v>
      </c>
      <c r="AA385" s="1">
        <v>527</v>
      </c>
      <c r="AB385" s="16">
        <v>86501</v>
      </c>
      <c r="AC385" s="16">
        <v>78307</v>
      </c>
      <c r="AD385" s="16">
        <v>3698</v>
      </c>
      <c r="AE385" s="16">
        <v>73651</v>
      </c>
      <c r="AF385" s="16">
        <v>23430</v>
      </c>
      <c r="AG385" s="1">
        <v>25</v>
      </c>
      <c r="AH385" s="1">
        <v>78</v>
      </c>
      <c r="AI385" s="1">
        <v>7</v>
      </c>
      <c r="AJ385" s="1">
        <v>1</v>
      </c>
      <c r="AK385" s="16">
        <v>51159</v>
      </c>
      <c r="AL385" s="16">
        <v>49731</v>
      </c>
      <c r="AM385" s="16">
        <v>46575</v>
      </c>
      <c r="AN385" s="16">
        <v>47843</v>
      </c>
      <c r="AO385" s="1">
        <v>653</v>
      </c>
      <c r="AP385" s="16">
        <v>5819</v>
      </c>
      <c r="AQ385" s="16">
        <v>5653</v>
      </c>
      <c r="AR385" s="16">
        <v>7115</v>
      </c>
      <c r="AS385" s="16">
        <v>7516</v>
      </c>
      <c r="AT385" s="16">
        <v>8374</v>
      </c>
      <c r="AU385" s="16">
        <v>8426</v>
      </c>
      <c r="AV385" s="16">
        <v>7577</v>
      </c>
      <c r="AW385" s="16">
        <v>7016</v>
      </c>
      <c r="AX385" s="16">
        <v>6966</v>
      </c>
      <c r="AY385" s="16">
        <v>7382</v>
      </c>
      <c r="AZ385" s="16">
        <v>8051</v>
      </c>
      <c r="BA385" s="16">
        <v>7293</v>
      </c>
      <c r="BB385" s="16">
        <v>5746</v>
      </c>
      <c r="BC385" s="16">
        <v>4636</v>
      </c>
      <c r="BD385" s="16">
        <v>3915</v>
      </c>
      <c r="BE385" s="16">
        <v>2465</v>
      </c>
      <c r="BF385" s="16">
        <v>2759</v>
      </c>
      <c r="BG385" s="16">
        <v>1173</v>
      </c>
      <c r="BH385" s="16">
        <v>97213</v>
      </c>
      <c r="BI385" s="21">
        <v>1</v>
      </c>
      <c r="BJ385" s="21">
        <v>1</v>
      </c>
      <c r="BK385" s="21">
        <v>1</v>
      </c>
      <c r="BL385" s="21">
        <v>1</v>
      </c>
      <c r="BM385" s="21">
        <v>0</v>
      </c>
      <c r="BN385" s="16">
        <v>2507</v>
      </c>
      <c r="BO385" s="16">
        <v>1284</v>
      </c>
      <c r="BP385" s="16">
        <v>8598</v>
      </c>
      <c r="BQ385" s="16">
        <v>4591</v>
      </c>
      <c r="BR385" s="16">
        <v>4730</v>
      </c>
      <c r="BS385" s="16">
        <v>8816</v>
      </c>
      <c r="BT385" s="16">
        <v>13883</v>
      </c>
      <c r="BU385" s="16">
        <v>10622</v>
      </c>
      <c r="BV385" s="16">
        <v>14484</v>
      </c>
      <c r="BW385" s="16">
        <v>17105</v>
      </c>
      <c r="BX385" s="16">
        <v>33401</v>
      </c>
      <c r="BY385" s="1">
        <v>685</v>
      </c>
      <c r="BZ385" s="16">
        <v>1581</v>
      </c>
      <c r="CA385" s="16">
        <v>8230</v>
      </c>
      <c r="CB385" s="1">
        <v>803</v>
      </c>
      <c r="CC385" s="1">
        <v>96</v>
      </c>
      <c r="CD385" s="16">
        <v>4623</v>
      </c>
      <c r="CE385" s="16">
        <v>3456</v>
      </c>
      <c r="CF385" s="1">
        <v>889</v>
      </c>
      <c r="CG385" s="16">
        <v>22699</v>
      </c>
      <c r="CH385" s="1">
        <v>943</v>
      </c>
      <c r="CI385" s="1">
        <v>16</v>
      </c>
      <c r="CJ385" s="1">
        <v>152</v>
      </c>
      <c r="CK385" s="1">
        <v>18</v>
      </c>
      <c r="CL385" s="1">
        <v>68</v>
      </c>
      <c r="CM385" s="1">
        <v>17</v>
      </c>
      <c r="CN385" s="1">
        <v>314</v>
      </c>
      <c r="CO385" s="1">
        <v>154</v>
      </c>
      <c r="CP385" s="16">
        <v>67541</v>
      </c>
      <c r="CQ385" s="16">
        <v>18718</v>
      </c>
      <c r="CR385" s="16">
        <v>4759</v>
      </c>
      <c r="CS385" s="16">
        <v>1299</v>
      </c>
      <c r="CT385" s="16">
        <v>25917</v>
      </c>
      <c r="CU385" s="16">
        <v>7939</v>
      </c>
      <c r="CV385" s="1">
        <v>7</v>
      </c>
      <c r="CW385" s="1">
        <v>334</v>
      </c>
      <c r="CX385" s="16">
        <v>20928</v>
      </c>
      <c r="CY385" s="1">
        <v>711</v>
      </c>
      <c r="CZ385" s="16">
        <v>1783</v>
      </c>
      <c r="DA385" s="16">
        <v>18495</v>
      </c>
      <c r="DB385" s="18">
        <v>5.6</v>
      </c>
      <c r="DC385" s="1" t="s">
        <v>134</v>
      </c>
    </row>
    <row r="386" spans="1:107" ht="12.75" x14ac:dyDescent="0.2">
      <c r="A386" s="1" t="s">
        <v>923</v>
      </c>
      <c r="B386" s="1" t="s">
        <v>924</v>
      </c>
      <c r="C386" s="1" t="s">
        <v>923</v>
      </c>
      <c r="D386" s="1" t="s">
        <v>953</v>
      </c>
      <c r="E386" s="1" t="s">
        <v>954</v>
      </c>
      <c r="F386" s="1" t="s">
        <v>953</v>
      </c>
      <c r="G386" s="1">
        <v>4</v>
      </c>
      <c r="H386" s="1">
        <v>15</v>
      </c>
      <c r="I386" s="1">
        <v>18</v>
      </c>
      <c r="J386" s="16">
        <v>122799</v>
      </c>
      <c r="K386" s="17">
        <v>0.158</v>
      </c>
      <c r="L386" s="16">
        <v>40600</v>
      </c>
      <c r="M386" s="1">
        <v>68.06</v>
      </c>
      <c r="N386" s="16">
        <v>1804</v>
      </c>
      <c r="O386" s="17">
        <v>0.86399999999999999</v>
      </c>
      <c r="P386" s="16">
        <v>1979</v>
      </c>
      <c r="Q386" s="16">
        <f t="shared" si="2"/>
        <v>16115766.415035954</v>
      </c>
      <c r="R386" s="19">
        <v>0.73399999999999999</v>
      </c>
      <c r="S386" s="16" t="s">
        <v>2468</v>
      </c>
      <c r="T386" s="19">
        <v>0.61599999999999999</v>
      </c>
      <c r="U386" s="18" t="e">
        <f t="shared" si="3"/>
        <v>#VALUE!</v>
      </c>
      <c r="V386" s="1" t="str">
        <f>IF(N386&gt;'Clustering (Gov City)'!$C$4,'Clustering (Gov City)'!$B$3,IF(N386&gt;'Clustering (Gov City)'!$H$4,'Clustering (Gov City)'!$G$3,IF(N386&gt;'Clustering (Gov City)'!$M$4,'Clustering (Gov City)'!$L$3,'Clustering (Gov City)'!$Q$3)))</f>
        <v>HIGH</v>
      </c>
      <c r="W386" s="1" t="str">
        <f>IF(Q386&gt;'Clustering (Gov City)'!$C$24,'Clustering (Gov City)'!$B$23,IF(Q386&gt;'Clustering (Gov City)'!$H$24,'Clustering (Gov City)'!$G$23,IF(Q386&gt;'Clustering (Gov City)'!$M$24,'Clustering (Gov City)'!$L$23,'Clustering (Gov City)'!$Q$23)))</f>
        <v>SUPER LOW</v>
      </c>
      <c r="X386" s="20">
        <v>0.57589999999999997</v>
      </c>
      <c r="Y386" s="1" t="s">
        <v>151</v>
      </c>
      <c r="Z386" s="1">
        <v>870</v>
      </c>
      <c r="AA386" s="1">
        <v>377</v>
      </c>
      <c r="AB386" s="16">
        <v>116080</v>
      </c>
      <c r="AC386" s="16">
        <v>93313</v>
      </c>
      <c r="AD386" s="16">
        <v>104605</v>
      </c>
      <c r="AE386" s="16">
        <v>16144</v>
      </c>
      <c r="AF386" s="16">
        <v>1388</v>
      </c>
      <c r="AG386" s="1">
        <v>495</v>
      </c>
      <c r="AH386" s="1">
        <v>166</v>
      </c>
      <c r="AI386" s="1">
        <v>0</v>
      </c>
      <c r="AJ386" s="1">
        <v>1</v>
      </c>
      <c r="AK386" s="16">
        <v>63075</v>
      </c>
      <c r="AL386" s="16">
        <v>59724</v>
      </c>
      <c r="AM386" s="16">
        <v>56577</v>
      </c>
      <c r="AN386" s="16">
        <v>58671</v>
      </c>
      <c r="AO386" s="16">
        <v>2058</v>
      </c>
      <c r="AP386" s="16">
        <v>5493</v>
      </c>
      <c r="AQ386" s="16">
        <v>6508</v>
      </c>
      <c r="AR386" s="16">
        <v>9546</v>
      </c>
      <c r="AS386" s="16">
        <v>10137</v>
      </c>
      <c r="AT386" s="16">
        <v>11706</v>
      </c>
      <c r="AU386" s="16">
        <v>10286</v>
      </c>
      <c r="AV386" s="16">
        <v>10206</v>
      </c>
      <c r="AW386" s="16">
        <v>8761</v>
      </c>
      <c r="AX386" s="16">
        <v>9820</v>
      </c>
      <c r="AY386" s="16">
        <v>9736</v>
      </c>
      <c r="AZ386" s="16">
        <v>9249</v>
      </c>
      <c r="BA386" s="16">
        <v>8281</v>
      </c>
      <c r="BB386" s="16">
        <v>6655</v>
      </c>
      <c r="BC386" s="16">
        <v>4868</v>
      </c>
      <c r="BD386" s="16">
        <v>3311</v>
      </c>
      <c r="BE386" s="16">
        <v>1841</v>
      </c>
      <c r="BF386" s="16">
        <v>1888</v>
      </c>
      <c r="BG386" s="16">
        <v>1515</v>
      </c>
      <c r="BH386" s="16">
        <v>118780</v>
      </c>
      <c r="BI386" s="21">
        <v>1</v>
      </c>
      <c r="BJ386" s="21">
        <v>1</v>
      </c>
      <c r="BK386" s="21">
        <v>1</v>
      </c>
      <c r="BL386" s="21">
        <v>1</v>
      </c>
      <c r="BM386" s="21">
        <v>0</v>
      </c>
      <c r="BN386" s="16">
        <v>3191</v>
      </c>
      <c r="BO386" s="16">
        <v>1717</v>
      </c>
      <c r="BP386" s="16">
        <v>11456</v>
      </c>
      <c r="BQ386" s="16">
        <v>6281</v>
      </c>
      <c r="BR386" s="16">
        <v>6738</v>
      </c>
      <c r="BS386" s="16">
        <v>11212</v>
      </c>
      <c r="BT386" s="16">
        <v>19175</v>
      </c>
      <c r="BU386" s="16">
        <v>13643</v>
      </c>
      <c r="BV386" s="16">
        <v>23249</v>
      </c>
      <c r="BW386" s="16">
        <v>21967</v>
      </c>
      <c r="BX386" s="16">
        <v>33591</v>
      </c>
      <c r="BY386" s="1">
        <v>449</v>
      </c>
      <c r="BZ386" s="16">
        <v>1885</v>
      </c>
      <c r="CA386" s="16">
        <v>8375</v>
      </c>
      <c r="CB386" s="1">
        <v>447</v>
      </c>
      <c r="CC386" s="1">
        <v>18</v>
      </c>
      <c r="CD386" s="16">
        <v>12327</v>
      </c>
      <c r="CE386" s="16">
        <v>14368</v>
      </c>
      <c r="CF386" s="16">
        <v>3952</v>
      </c>
      <c r="CG386" s="16">
        <v>45351</v>
      </c>
      <c r="CH386" s="1">
        <v>851</v>
      </c>
      <c r="CI386" s="1">
        <v>13</v>
      </c>
      <c r="CJ386" s="1">
        <v>908</v>
      </c>
      <c r="CK386" s="1">
        <v>15</v>
      </c>
      <c r="CL386" s="1">
        <v>227</v>
      </c>
      <c r="CM386" s="1">
        <v>20</v>
      </c>
      <c r="CN386" s="16">
        <v>1076</v>
      </c>
      <c r="CO386" s="1">
        <v>121</v>
      </c>
      <c r="CP386" s="16">
        <v>43570</v>
      </c>
      <c r="CQ386" s="16">
        <v>26224</v>
      </c>
      <c r="CR386" s="16">
        <v>7318</v>
      </c>
      <c r="CS386" s="1">
        <v>641</v>
      </c>
      <c r="CT386" s="16">
        <v>24555</v>
      </c>
      <c r="CU386" s="16">
        <v>10646</v>
      </c>
      <c r="CV386" s="1">
        <v>22</v>
      </c>
      <c r="CW386" s="1">
        <v>114</v>
      </c>
      <c r="CX386" s="16">
        <v>26434</v>
      </c>
      <c r="CY386" s="1">
        <v>256</v>
      </c>
      <c r="CZ386" s="16">
        <v>1370</v>
      </c>
      <c r="DA386" s="16">
        <v>25219</v>
      </c>
      <c r="DB386" s="18">
        <v>5.42</v>
      </c>
      <c r="DC386" s="1" t="s">
        <v>134</v>
      </c>
    </row>
    <row r="387" spans="1:107" ht="12.75" x14ac:dyDescent="0.2">
      <c r="A387" s="1" t="s">
        <v>955</v>
      </c>
      <c r="B387" s="1" t="s">
        <v>956</v>
      </c>
      <c r="C387" s="1" t="s">
        <v>955</v>
      </c>
      <c r="D387" s="1" t="s">
        <v>957</v>
      </c>
      <c r="E387" s="1" t="s">
        <v>958</v>
      </c>
      <c r="F387" s="1" t="s">
        <v>957</v>
      </c>
      <c r="G387" s="1">
        <v>12</v>
      </c>
      <c r="H387" s="1">
        <v>141</v>
      </c>
      <c r="I387" s="1">
        <v>3</v>
      </c>
      <c r="J387" s="16">
        <v>123934</v>
      </c>
      <c r="K387" s="17">
        <v>0.16200000000000001</v>
      </c>
      <c r="L387" s="16">
        <v>39888</v>
      </c>
      <c r="M387" s="18">
        <v>2488.79</v>
      </c>
      <c r="N387" s="1">
        <v>50</v>
      </c>
      <c r="O387" s="17">
        <v>0.22</v>
      </c>
      <c r="P387" s="16">
        <v>2333</v>
      </c>
      <c r="Q387" s="16">
        <f t="shared" si="2"/>
        <v>18824535.639937386</v>
      </c>
      <c r="R387" s="19">
        <v>0.76200000000000001</v>
      </c>
      <c r="S387" s="16" t="s">
        <v>2468</v>
      </c>
      <c r="T387" s="19">
        <v>0.122</v>
      </c>
      <c r="U387" s="18" t="e">
        <f t="shared" si="3"/>
        <v>#VALUE!</v>
      </c>
      <c r="V387" s="1" t="str">
        <f>IF(N387&gt;'Clustering (Gov City)'!$C$4,'Clustering (Gov City)'!$B$3,IF(N387&gt;'Clustering (Gov City)'!$H$4,'Clustering (Gov City)'!$G$3,IF(N387&gt;'Clustering (Gov City)'!$M$4,'Clustering (Gov City)'!$L$3,'Clustering (Gov City)'!$Q$3)))</f>
        <v>SUPER LOW</v>
      </c>
      <c r="W387" s="1" t="str">
        <f>IF(Q387&gt;'Clustering (Gov City)'!$C$24,'Clustering (Gov City)'!$B$23,IF(Q387&gt;'Clustering (Gov City)'!$H$24,'Clustering (Gov City)'!$G$23,IF(Q387&gt;'Clustering (Gov City)'!$M$24,'Clustering (Gov City)'!$L$23,'Clustering (Gov City)'!$Q$23)))</f>
        <v>SUPER LOW</v>
      </c>
      <c r="X387" s="20">
        <v>0.16139999999999999</v>
      </c>
      <c r="Y387" s="1" t="s">
        <v>133</v>
      </c>
      <c r="Z387" s="1">
        <v>530</v>
      </c>
      <c r="AA387" s="1">
        <v>196</v>
      </c>
      <c r="AB387" s="16">
        <v>119528</v>
      </c>
      <c r="AC387" s="16">
        <v>89327</v>
      </c>
      <c r="AD387" s="16">
        <v>76202</v>
      </c>
      <c r="AE387" s="16">
        <v>43283</v>
      </c>
      <c r="AF387" s="16">
        <v>4382</v>
      </c>
      <c r="AG387" s="1">
        <v>52</v>
      </c>
      <c r="AH387" s="1">
        <v>8</v>
      </c>
      <c r="AI387" s="1">
        <v>7</v>
      </c>
      <c r="AJ387" s="1">
        <v>0</v>
      </c>
      <c r="AK387" s="16">
        <v>62947</v>
      </c>
      <c r="AL387" s="16">
        <v>60987</v>
      </c>
      <c r="AM387" s="16">
        <v>58783</v>
      </c>
      <c r="AN387" s="16">
        <v>58980</v>
      </c>
      <c r="AO387" s="16">
        <v>1545</v>
      </c>
      <c r="AP387" s="16">
        <v>4626</v>
      </c>
      <c r="AQ387" s="16">
        <v>7566</v>
      </c>
      <c r="AR387" s="16">
        <v>11232</v>
      </c>
      <c r="AS387" s="16">
        <v>11780</v>
      </c>
      <c r="AT387" s="16">
        <v>13079</v>
      </c>
      <c r="AU387" s="16">
        <v>11805</v>
      </c>
      <c r="AV387" s="16">
        <v>8920</v>
      </c>
      <c r="AW387" s="16">
        <v>8709</v>
      </c>
      <c r="AX387" s="16">
        <v>9796</v>
      </c>
      <c r="AY387" s="16">
        <v>9344</v>
      </c>
      <c r="AZ387" s="16">
        <v>8260</v>
      </c>
      <c r="BA387" s="16">
        <v>6903</v>
      </c>
      <c r="BB387" s="16">
        <v>5529</v>
      </c>
      <c r="BC387" s="16">
        <v>4100</v>
      </c>
      <c r="BD387" s="16">
        <v>2938</v>
      </c>
      <c r="BE387" s="16">
        <v>1752</v>
      </c>
      <c r="BF387" s="16">
        <v>2221</v>
      </c>
      <c r="BG387" s="16">
        <v>1879</v>
      </c>
      <c r="BH387" s="16">
        <v>119279</v>
      </c>
      <c r="BI387" s="21">
        <v>2</v>
      </c>
      <c r="BJ387" s="21">
        <v>2</v>
      </c>
      <c r="BK387" s="21">
        <v>2</v>
      </c>
      <c r="BL387" s="21">
        <v>1</v>
      </c>
      <c r="BM387" s="21">
        <v>0</v>
      </c>
      <c r="BN387" s="16">
        <v>3863</v>
      </c>
      <c r="BO387" s="16">
        <v>2042</v>
      </c>
      <c r="BP387" s="16">
        <v>13463</v>
      </c>
      <c r="BQ387" s="16">
        <v>7269</v>
      </c>
      <c r="BR387" s="16">
        <v>7996</v>
      </c>
      <c r="BS387" s="16">
        <v>12924</v>
      </c>
      <c r="BT387" s="16">
        <v>23185</v>
      </c>
      <c r="BU387" s="16">
        <v>14550</v>
      </c>
      <c r="BV387" s="16">
        <v>40850</v>
      </c>
      <c r="BW387" s="16">
        <v>17907</v>
      </c>
      <c r="BX387" s="16">
        <v>19997</v>
      </c>
      <c r="BY387" s="1">
        <v>670</v>
      </c>
      <c r="BZ387" s="1">
        <v>945</v>
      </c>
      <c r="CA387" s="16">
        <v>5642</v>
      </c>
      <c r="CB387" s="1">
        <v>184</v>
      </c>
      <c r="CC387" s="1">
        <v>4</v>
      </c>
      <c r="CD387" s="1">
        <v>901</v>
      </c>
      <c r="CE387" s="1">
        <v>761</v>
      </c>
      <c r="CF387" s="1">
        <v>303</v>
      </c>
      <c r="CG387" s="16">
        <v>2562</v>
      </c>
      <c r="CH387" s="1">
        <v>55</v>
      </c>
      <c r="CI387" s="1">
        <v>1</v>
      </c>
      <c r="CJ387" s="1">
        <v>25</v>
      </c>
      <c r="CK387" s="1">
        <v>4</v>
      </c>
      <c r="CL387" s="1">
        <v>14</v>
      </c>
      <c r="CM387" s="1">
        <v>10</v>
      </c>
      <c r="CN387" s="1">
        <v>65</v>
      </c>
      <c r="CO387" s="1">
        <v>115</v>
      </c>
      <c r="CP387" s="16">
        <v>119118</v>
      </c>
      <c r="CQ387" s="16">
        <v>27670</v>
      </c>
      <c r="CR387" s="16">
        <v>3729</v>
      </c>
      <c r="CS387" s="1">
        <v>130</v>
      </c>
      <c r="CT387" s="16">
        <v>10341</v>
      </c>
      <c r="CU387" s="16">
        <v>32825</v>
      </c>
      <c r="CV387" s="16">
        <v>3416</v>
      </c>
      <c r="CW387" s="1">
        <v>116</v>
      </c>
      <c r="CX387" s="16">
        <v>26928</v>
      </c>
      <c r="CY387" s="1">
        <v>130</v>
      </c>
      <c r="CZ387" s="1">
        <v>347</v>
      </c>
      <c r="DA387" s="16">
        <v>18302</v>
      </c>
      <c r="DB387" s="18">
        <v>14.04</v>
      </c>
      <c r="DC387" s="1" t="s">
        <v>134</v>
      </c>
    </row>
    <row r="388" spans="1:107" ht="12.75" x14ac:dyDescent="0.2">
      <c r="A388" s="1" t="s">
        <v>955</v>
      </c>
      <c r="B388" s="1" t="s">
        <v>956</v>
      </c>
      <c r="C388" s="1" t="s">
        <v>955</v>
      </c>
      <c r="D388" s="1" t="s">
        <v>959</v>
      </c>
      <c r="E388" s="1" t="s">
        <v>960</v>
      </c>
      <c r="F388" s="1" t="s">
        <v>959</v>
      </c>
      <c r="G388" s="1">
        <v>23</v>
      </c>
      <c r="H388" s="1">
        <v>291</v>
      </c>
      <c r="I388" s="1">
        <v>46</v>
      </c>
      <c r="J388" s="16">
        <v>369344</v>
      </c>
      <c r="K388" s="17">
        <v>0.59799999999999998</v>
      </c>
      <c r="L388" s="16">
        <v>118031</v>
      </c>
      <c r="M388" s="18">
        <v>9672.7000000000007</v>
      </c>
      <c r="N388" s="1">
        <v>38</v>
      </c>
      <c r="O388" s="17">
        <v>0.16600000000000001</v>
      </c>
      <c r="P388" s="16">
        <v>15974</v>
      </c>
      <c r="Q388" s="16">
        <f t="shared" si="2"/>
        <v>43249653.439611852</v>
      </c>
      <c r="R388" s="19">
        <v>0.76</v>
      </c>
      <c r="S388" s="16" t="s">
        <v>2468</v>
      </c>
      <c r="T388" s="19">
        <v>0.40400000000000003</v>
      </c>
      <c r="U388" s="18" t="e">
        <f t="shared" si="3"/>
        <v>#VALUE!</v>
      </c>
      <c r="V388" s="16" t="str">
        <f>IF(N388&gt;'Clustering (Gov City)'!$C$4,'Clustering (Gov City)'!$B$3,IF(N388&gt;'Clustering (Gov City)'!$H$4,'Clustering (Gov City)'!$G$3,IF(N388&gt;'Clustering (Gov City)'!$M$4,'Clustering (Gov City)'!$L$3,'Clustering (Gov City)'!$Q$3)))</f>
        <v>SUPER LOW</v>
      </c>
      <c r="W388" s="16" t="str">
        <f>IF(Q388&gt;'Clustering (Gov City)'!$C$24,'Clustering (Gov City)'!$B$23,IF(Q388&gt;'Clustering (Gov City)'!$H$24,'Clustering (Gov City)'!$G$23,IF(Q388&gt;'Clustering (Gov City)'!$M$24,'Clustering (Gov City)'!$L$23,'Clustering (Gov City)'!$Q$23)))</f>
        <v>LOW</v>
      </c>
      <c r="X388" s="20">
        <v>0.38109999999999999</v>
      </c>
      <c r="Y388" s="16" t="s">
        <v>133</v>
      </c>
      <c r="Z388" s="16">
        <v>1676</v>
      </c>
      <c r="AA388" s="1">
        <v>326</v>
      </c>
      <c r="AB388" s="16">
        <v>349403</v>
      </c>
      <c r="AC388" s="16">
        <v>271986</v>
      </c>
      <c r="AD388" s="16">
        <v>285610</v>
      </c>
      <c r="AE388" s="16">
        <v>53023</v>
      </c>
      <c r="AF388" s="16">
        <v>5090</v>
      </c>
      <c r="AG388" s="16">
        <v>25200</v>
      </c>
      <c r="AH388" s="1">
        <v>406</v>
      </c>
      <c r="AI388" s="1">
        <v>7</v>
      </c>
      <c r="AJ388" s="1">
        <v>8</v>
      </c>
      <c r="AK388" s="16">
        <v>188275</v>
      </c>
      <c r="AL388" s="16">
        <v>181069</v>
      </c>
      <c r="AM388" s="16">
        <v>173014</v>
      </c>
      <c r="AN388" s="16">
        <v>176833</v>
      </c>
      <c r="AO388" s="16">
        <v>5748</v>
      </c>
      <c r="AP388" s="16">
        <v>13749</v>
      </c>
      <c r="AQ388" s="16">
        <v>22474</v>
      </c>
      <c r="AR388" s="16">
        <v>30844</v>
      </c>
      <c r="AS388" s="16">
        <v>32763</v>
      </c>
      <c r="AT388" s="16">
        <v>37548</v>
      </c>
      <c r="AU388" s="16">
        <v>33485</v>
      </c>
      <c r="AV388" s="16">
        <v>27727</v>
      </c>
      <c r="AW388" s="16">
        <v>27761</v>
      </c>
      <c r="AX388" s="16">
        <v>30301</v>
      </c>
      <c r="AY388" s="16">
        <v>28868</v>
      </c>
      <c r="AZ388" s="16">
        <v>25648</v>
      </c>
      <c r="BA388" s="16">
        <v>20869</v>
      </c>
      <c r="BB388" s="16">
        <v>16769</v>
      </c>
      <c r="BC388" s="16">
        <v>12599</v>
      </c>
      <c r="BD388" s="16">
        <v>8914</v>
      </c>
      <c r="BE388" s="16">
        <v>5905</v>
      </c>
      <c r="BF388" s="16">
        <v>6869</v>
      </c>
      <c r="BG388" s="16">
        <v>5411</v>
      </c>
      <c r="BH388" s="16">
        <v>355292</v>
      </c>
      <c r="BI388" s="21">
        <v>2</v>
      </c>
      <c r="BJ388" s="21">
        <v>2</v>
      </c>
      <c r="BK388" s="21">
        <v>2</v>
      </c>
      <c r="BL388" s="21">
        <v>1</v>
      </c>
      <c r="BM388" s="21">
        <v>0</v>
      </c>
      <c r="BN388" s="16">
        <v>11112</v>
      </c>
      <c r="BO388" s="16">
        <v>5967</v>
      </c>
      <c r="BP388" s="16">
        <v>36933</v>
      </c>
      <c r="BQ388" s="16">
        <v>19891</v>
      </c>
      <c r="BR388" s="16">
        <v>22284</v>
      </c>
      <c r="BS388" s="16">
        <v>37385</v>
      </c>
      <c r="BT388" s="16">
        <v>68004</v>
      </c>
      <c r="BU388" s="16">
        <v>39657</v>
      </c>
      <c r="BV388" s="16">
        <v>112494</v>
      </c>
      <c r="BW388" s="16">
        <v>56065</v>
      </c>
      <c r="BX388" s="16">
        <v>72146</v>
      </c>
      <c r="BY388" s="16">
        <v>1964</v>
      </c>
      <c r="BZ388" s="16">
        <v>3002</v>
      </c>
      <c r="CA388" s="16">
        <v>15138</v>
      </c>
      <c r="CB388" s="1">
        <v>860</v>
      </c>
      <c r="CC388" s="1">
        <v>14</v>
      </c>
      <c r="CD388" s="16">
        <v>7057</v>
      </c>
      <c r="CE388" s="16">
        <v>3570</v>
      </c>
      <c r="CF388" s="16">
        <v>1317</v>
      </c>
      <c r="CG388" s="16">
        <v>12305</v>
      </c>
      <c r="CH388" s="1">
        <v>109</v>
      </c>
      <c r="CI388" s="1">
        <v>23</v>
      </c>
      <c r="CJ388" s="1">
        <v>59</v>
      </c>
      <c r="CK388" s="1">
        <v>23</v>
      </c>
      <c r="CL388" s="1">
        <v>49</v>
      </c>
      <c r="CM388" s="1">
        <v>57</v>
      </c>
      <c r="CN388" s="1">
        <v>198</v>
      </c>
      <c r="CO388" s="1">
        <v>593</v>
      </c>
      <c r="CP388" s="16">
        <v>343984</v>
      </c>
      <c r="CQ388" s="16">
        <v>101848</v>
      </c>
      <c r="CR388" s="16">
        <v>10829</v>
      </c>
      <c r="CS388" s="16">
        <v>1088</v>
      </c>
      <c r="CT388" s="16">
        <v>47633</v>
      </c>
      <c r="CU388" s="16">
        <v>80707</v>
      </c>
      <c r="CV388" s="16">
        <v>4912</v>
      </c>
      <c r="CW388" s="1">
        <v>223</v>
      </c>
      <c r="CX388" s="16">
        <v>62815</v>
      </c>
      <c r="CY388" s="1">
        <v>579</v>
      </c>
      <c r="CZ388" s="16">
        <v>1281</v>
      </c>
      <c r="DA388" s="16">
        <v>57429</v>
      </c>
      <c r="DB388" s="18">
        <v>7.39</v>
      </c>
      <c r="DC388" s="1" t="s">
        <v>134</v>
      </c>
    </row>
    <row r="389" spans="1:107" ht="12.75" x14ac:dyDescent="0.2">
      <c r="A389" s="1" t="s">
        <v>955</v>
      </c>
      <c r="B389" s="1" t="s">
        <v>956</v>
      </c>
      <c r="C389" s="1" t="s">
        <v>955</v>
      </c>
      <c r="D389" s="1" t="s">
        <v>961</v>
      </c>
      <c r="E389" s="1" t="s">
        <v>962</v>
      </c>
      <c r="F389" s="1" t="s">
        <v>961</v>
      </c>
      <c r="G389" s="1">
        <v>9</v>
      </c>
      <c r="H389" s="1">
        <v>126</v>
      </c>
      <c r="I389" s="1">
        <v>7</v>
      </c>
      <c r="J389" s="16">
        <v>162098</v>
      </c>
      <c r="K389" s="17">
        <v>0.26</v>
      </c>
      <c r="L389" s="16">
        <v>62313</v>
      </c>
      <c r="M389" s="18">
        <v>3037.04</v>
      </c>
      <c r="N389" s="1">
        <v>53</v>
      </c>
      <c r="O389" s="17">
        <v>0.24</v>
      </c>
      <c r="P389" s="16">
        <v>11793</v>
      </c>
      <c r="Q389" s="16">
        <f t="shared" si="2"/>
        <v>72752285.65435724</v>
      </c>
      <c r="R389" s="19">
        <v>0.79400000000000004</v>
      </c>
      <c r="S389" s="16" t="s">
        <v>2468</v>
      </c>
      <c r="T389" s="19">
        <v>0.63600000000000001</v>
      </c>
      <c r="U389" s="18" t="e">
        <f t="shared" si="3"/>
        <v>#VALUE!</v>
      </c>
      <c r="V389" s="16" t="str">
        <f>IF(N389&gt;'Clustering (Gov City)'!$C$4,'Clustering (Gov City)'!$B$3,IF(N389&gt;'Clustering (Gov City)'!$H$4,'Clustering (Gov City)'!$G$3,IF(N389&gt;'Clustering (Gov City)'!$M$4,'Clustering (Gov City)'!$L$3,'Clustering (Gov City)'!$Q$3)))</f>
        <v>SUPER LOW</v>
      </c>
      <c r="W389" s="16" t="str">
        <f>IF(Q389&gt;'Clustering (Gov City)'!$C$24,'Clustering (Gov City)'!$B$23,IF(Q389&gt;'Clustering (Gov City)'!$H$24,'Clustering (Gov City)'!$G$23,IF(Q389&gt;'Clustering (Gov City)'!$M$24,'Clustering (Gov City)'!$L$23,'Clustering (Gov City)'!$Q$23)))</f>
        <v>HIGH</v>
      </c>
      <c r="X389" s="20">
        <v>0.42320000000000002</v>
      </c>
      <c r="Y389" s="16" t="s">
        <v>133</v>
      </c>
      <c r="Z389" s="16">
        <v>1127</v>
      </c>
      <c r="AA389" s="1">
        <v>771</v>
      </c>
      <c r="AB389" s="16">
        <v>156348</v>
      </c>
      <c r="AC389" s="16">
        <v>114262</v>
      </c>
      <c r="AD389" s="16">
        <v>150091</v>
      </c>
      <c r="AE389" s="16">
        <v>6129</v>
      </c>
      <c r="AF389" s="1">
        <v>994</v>
      </c>
      <c r="AG389" s="16">
        <v>4725</v>
      </c>
      <c r="AH389" s="1">
        <v>93</v>
      </c>
      <c r="AI389" s="1">
        <v>1</v>
      </c>
      <c r="AJ389" s="1">
        <v>65</v>
      </c>
      <c r="AK389" s="16">
        <v>88460</v>
      </c>
      <c r="AL389" s="16">
        <v>73638</v>
      </c>
      <c r="AM389" s="16">
        <v>82611</v>
      </c>
      <c r="AN389" s="16">
        <v>73287</v>
      </c>
      <c r="AO389" s="16">
        <v>2080</v>
      </c>
      <c r="AP389" s="16">
        <v>4120</v>
      </c>
      <c r="AQ389" s="16">
        <v>14233</v>
      </c>
      <c r="AR389" s="16">
        <v>15712</v>
      </c>
      <c r="AS389" s="16">
        <v>13991</v>
      </c>
      <c r="AT389" s="16">
        <v>10309</v>
      </c>
      <c r="AU389" s="16">
        <v>20426</v>
      </c>
      <c r="AV389" s="16">
        <v>19169</v>
      </c>
      <c r="AW389" s="16">
        <v>15061</v>
      </c>
      <c r="AX389" s="16">
        <v>12961</v>
      </c>
      <c r="AY389" s="16">
        <v>10379</v>
      </c>
      <c r="AZ389" s="16">
        <v>8461</v>
      </c>
      <c r="BA389" s="16">
        <v>6837</v>
      </c>
      <c r="BB389" s="16">
        <v>5052</v>
      </c>
      <c r="BC389" s="16">
        <v>3879</v>
      </c>
      <c r="BD389" s="16">
        <v>2456</v>
      </c>
      <c r="BE389" s="16">
        <v>1545</v>
      </c>
      <c r="BF389" s="16">
        <v>1627</v>
      </c>
      <c r="BG389" s="16">
        <v>3112</v>
      </c>
      <c r="BH389" s="16">
        <v>152589</v>
      </c>
      <c r="BI389" s="21">
        <v>2</v>
      </c>
      <c r="BJ389" s="21">
        <v>2</v>
      </c>
      <c r="BK389" s="21">
        <v>2</v>
      </c>
      <c r="BL389" s="21">
        <v>2</v>
      </c>
      <c r="BM389" s="21">
        <v>0</v>
      </c>
      <c r="BN389" s="16">
        <v>6333</v>
      </c>
      <c r="BO389" s="16">
        <v>3290</v>
      </c>
      <c r="BP389" s="16">
        <v>18202</v>
      </c>
      <c r="BQ389" s="16">
        <v>8443</v>
      </c>
      <c r="BR389" s="16">
        <v>5845</v>
      </c>
      <c r="BS389" s="16">
        <v>15307</v>
      </c>
      <c r="BT389" s="16">
        <v>34373</v>
      </c>
      <c r="BU389" s="16">
        <v>15907</v>
      </c>
      <c r="BV389" s="16">
        <v>31705</v>
      </c>
      <c r="BW389" s="16">
        <v>21462</v>
      </c>
      <c r="BX389" s="16">
        <v>46982</v>
      </c>
      <c r="BY389" s="1">
        <v>990</v>
      </c>
      <c r="BZ389" s="16">
        <v>1958</v>
      </c>
      <c r="CA389" s="16">
        <v>8464</v>
      </c>
      <c r="CB389" s="1">
        <v>249</v>
      </c>
      <c r="CC389" s="1">
        <v>8</v>
      </c>
      <c r="CD389" s="16">
        <v>2430</v>
      </c>
      <c r="CE389" s="16">
        <v>1825</v>
      </c>
      <c r="CF389" s="1">
        <v>730</v>
      </c>
      <c r="CG389" s="16">
        <v>4054</v>
      </c>
      <c r="CH389" s="1">
        <v>115</v>
      </c>
      <c r="CI389" s="1">
        <v>2</v>
      </c>
      <c r="CJ389" s="1">
        <v>57</v>
      </c>
      <c r="CK389" s="1">
        <v>3</v>
      </c>
      <c r="CL389" s="1">
        <v>21</v>
      </c>
      <c r="CM389" s="1">
        <v>19</v>
      </c>
      <c r="CN389" s="1">
        <v>130</v>
      </c>
      <c r="CO389" s="1">
        <v>129</v>
      </c>
      <c r="CP389" s="16">
        <v>152583</v>
      </c>
      <c r="CQ389" s="16">
        <v>52734</v>
      </c>
      <c r="CR389" s="16">
        <v>3795</v>
      </c>
      <c r="CS389" s="1">
        <v>358</v>
      </c>
      <c r="CT389" s="16">
        <v>22423</v>
      </c>
      <c r="CU389" s="16">
        <v>16834</v>
      </c>
      <c r="CV389" s="16">
        <v>7750</v>
      </c>
      <c r="CW389" s="1">
        <v>32</v>
      </c>
      <c r="CX389" s="16">
        <v>27561</v>
      </c>
      <c r="CY389" s="1">
        <v>312</v>
      </c>
      <c r="CZ389" s="1">
        <v>276</v>
      </c>
      <c r="DA389" s="16">
        <v>30023</v>
      </c>
      <c r="DB389" s="18">
        <v>13.43</v>
      </c>
      <c r="DC389" s="1" t="s">
        <v>134</v>
      </c>
    </row>
    <row r="390" spans="1:107" ht="12.75" x14ac:dyDescent="0.2">
      <c r="A390" s="1" t="s">
        <v>955</v>
      </c>
      <c r="B390" s="1" t="s">
        <v>956</v>
      </c>
      <c r="C390" s="1" t="s">
        <v>955</v>
      </c>
      <c r="D390" s="1" t="s">
        <v>963</v>
      </c>
      <c r="E390" s="1" t="s">
        <v>964</v>
      </c>
      <c r="F390" s="1" t="s">
        <v>963</v>
      </c>
      <c r="G390" s="1">
        <v>19</v>
      </c>
      <c r="H390" s="1">
        <v>142</v>
      </c>
      <c r="I390" s="1">
        <v>28</v>
      </c>
      <c r="J390" s="16">
        <v>248698</v>
      </c>
      <c r="K390" s="17">
        <v>0.434</v>
      </c>
      <c r="L390" s="16">
        <v>78044</v>
      </c>
      <c r="M390" s="18">
        <v>7112.25</v>
      </c>
      <c r="N390" s="1">
        <v>35</v>
      </c>
      <c r="O390" s="17">
        <v>0.15</v>
      </c>
      <c r="P390" s="16">
        <v>5440</v>
      </c>
      <c r="Q390" s="16">
        <f t="shared" si="2"/>
        <v>21873919.372089844</v>
      </c>
      <c r="R390" s="19">
        <v>0.68400000000000005</v>
      </c>
      <c r="S390" s="16" t="s">
        <v>2468</v>
      </c>
      <c r="T390" s="19">
        <v>0.28599999999999998</v>
      </c>
      <c r="U390" s="18" t="e">
        <f t="shared" si="3"/>
        <v>#VALUE!</v>
      </c>
      <c r="V390" s="16" t="str">
        <f>IF(N390&gt;'Clustering (Gov City)'!$C$4,'Clustering (Gov City)'!$B$3,IF(N390&gt;'Clustering (Gov City)'!$H$4,'Clustering (Gov City)'!$G$3,IF(N390&gt;'Clustering (Gov City)'!$M$4,'Clustering (Gov City)'!$L$3,'Clustering (Gov City)'!$Q$3)))</f>
        <v>SUPER LOW</v>
      </c>
      <c r="W390" s="16" t="str">
        <f>IF(Q390&gt;'Clustering (Gov City)'!$C$24,'Clustering (Gov City)'!$B$23,IF(Q390&gt;'Clustering (Gov City)'!$H$24,'Clustering (Gov City)'!$G$23,IF(Q390&gt;'Clustering (Gov City)'!$M$24,'Clustering (Gov City)'!$L$23,'Clustering (Gov City)'!$Q$23)))</f>
        <v>SUPER LOW</v>
      </c>
      <c r="X390" s="20">
        <v>0.28220000000000001</v>
      </c>
      <c r="Y390" s="16" t="s">
        <v>133</v>
      </c>
      <c r="Z390" s="16">
        <v>1354</v>
      </c>
      <c r="AA390" s="1">
        <v>166</v>
      </c>
      <c r="AB390" s="16">
        <v>224663</v>
      </c>
      <c r="AC390" s="16">
        <v>188397</v>
      </c>
      <c r="AD390" s="16">
        <v>96238</v>
      </c>
      <c r="AE390" s="16">
        <v>136195</v>
      </c>
      <c r="AF390" s="16">
        <v>2054</v>
      </c>
      <c r="AG390" s="16">
        <v>14186</v>
      </c>
      <c r="AH390" s="1">
        <v>21</v>
      </c>
      <c r="AI390" s="1">
        <v>2</v>
      </c>
      <c r="AJ390" s="1">
        <v>2</v>
      </c>
      <c r="AK390" s="16">
        <v>128318</v>
      </c>
      <c r="AL390" s="16">
        <v>120380</v>
      </c>
      <c r="AM390" s="16">
        <v>120568</v>
      </c>
      <c r="AN390" s="16">
        <v>117081</v>
      </c>
      <c r="AO390" s="16">
        <v>2220</v>
      </c>
      <c r="AP390" s="16">
        <v>8829</v>
      </c>
      <c r="AQ390" s="16">
        <v>11963</v>
      </c>
      <c r="AR390" s="16">
        <v>19194</v>
      </c>
      <c r="AS390" s="16">
        <v>21889</v>
      </c>
      <c r="AT390" s="16">
        <v>24768</v>
      </c>
      <c r="AU390" s="16">
        <v>22227</v>
      </c>
      <c r="AV390" s="16">
        <v>19063</v>
      </c>
      <c r="AW390" s="16">
        <v>18284</v>
      </c>
      <c r="AX390" s="16">
        <v>19863</v>
      </c>
      <c r="AY390" s="16">
        <v>19992</v>
      </c>
      <c r="AZ390" s="16">
        <v>17751</v>
      </c>
      <c r="BA390" s="16">
        <v>14757</v>
      </c>
      <c r="BB390" s="16">
        <v>11812</v>
      </c>
      <c r="BC390" s="16">
        <v>9606</v>
      </c>
      <c r="BD390" s="16">
        <v>6712</v>
      </c>
      <c r="BE390" s="16">
        <v>4445</v>
      </c>
      <c r="BF390" s="16">
        <v>6372</v>
      </c>
      <c r="BG390" s="16">
        <v>3112</v>
      </c>
      <c r="BH390" s="16">
        <v>241844</v>
      </c>
      <c r="BI390" s="21">
        <v>1</v>
      </c>
      <c r="BJ390" s="21">
        <v>1</v>
      </c>
      <c r="BK390" s="21">
        <v>1</v>
      </c>
      <c r="BL390" s="21">
        <v>0</v>
      </c>
      <c r="BM390" s="21">
        <v>0</v>
      </c>
      <c r="BN390" s="16">
        <v>6558</v>
      </c>
      <c r="BO390" s="16">
        <v>3482</v>
      </c>
      <c r="BP390" s="16">
        <v>23655</v>
      </c>
      <c r="BQ390" s="16">
        <v>13280</v>
      </c>
      <c r="BR390" s="16">
        <v>14476</v>
      </c>
      <c r="BS390" s="16">
        <v>24403</v>
      </c>
      <c r="BT390" s="16">
        <v>47043</v>
      </c>
      <c r="BU390" s="16">
        <v>24426</v>
      </c>
      <c r="BV390" s="16">
        <v>59812</v>
      </c>
      <c r="BW390" s="16">
        <v>41882</v>
      </c>
      <c r="BX390" s="16">
        <v>60359</v>
      </c>
      <c r="BY390" s="16">
        <v>1551</v>
      </c>
      <c r="BZ390" s="16">
        <v>2325</v>
      </c>
      <c r="CA390" s="16">
        <v>10687</v>
      </c>
      <c r="CB390" s="1">
        <v>584</v>
      </c>
      <c r="CC390" s="1">
        <v>29</v>
      </c>
      <c r="CD390" s="16">
        <v>3030</v>
      </c>
      <c r="CE390" s="16">
        <v>2538</v>
      </c>
      <c r="CF390" s="16">
        <v>1033</v>
      </c>
      <c r="CG390" s="16">
        <v>5860</v>
      </c>
      <c r="CH390" s="1">
        <v>130</v>
      </c>
      <c r="CI390" s="1">
        <v>9</v>
      </c>
      <c r="CJ390" s="1">
        <v>117</v>
      </c>
      <c r="CK390" s="1">
        <v>19</v>
      </c>
      <c r="CL390" s="1">
        <v>35</v>
      </c>
      <c r="CM390" s="1">
        <v>31</v>
      </c>
      <c r="CN390" s="1">
        <v>304</v>
      </c>
      <c r="CO390" s="1">
        <v>621</v>
      </c>
      <c r="CP390" s="16">
        <v>234971</v>
      </c>
      <c r="CQ390" s="16">
        <v>62653</v>
      </c>
      <c r="CR390" s="16">
        <v>9272</v>
      </c>
      <c r="CS390" s="16">
        <v>2209</v>
      </c>
      <c r="CT390" s="16">
        <v>25455</v>
      </c>
      <c r="CU390" s="16">
        <v>60549</v>
      </c>
      <c r="CV390" s="16">
        <v>1362</v>
      </c>
      <c r="CW390" s="1">
        <v>468</v>
      </c>
      <c r="CX390" s="16">
        <v>48120</v>
      </c>
      <c r="CY390" s="1">
        <v>466</v>
      </c>
      <c r="CZ390" s="16">
        <v>1611</v>
      </c>
      <c r="DA390" s="16">
        <v>36533</v>
      </c>
      <c r="DB390" s="18">
        <v>15.45</v>
      </c>
      <c r="DC390" s="1" t="s">
        <v>134</v>
      </c>
    </row>
    <row r="391" spans="1:107" ht="12.75" x14ac:dyDescent="0.2">
      <c r="A391" s="1" t="s">
        <v>955</v>
      </c>
      <c r="B391" s="1" t="s">
        <v>956</v>
      </c>
      <c r="C391" s="1" t="s">
        <v>955</v>
      </c>
      <c r="D391" s="1" t="s">
        <v>965</v>
      </c>
      <c r="E391" s="1" t="s">
        <v>966</v>
      </c>
      <c r="F391" s="1" t="s">
        <v>965</v>
      </c>
      <c r="G391" s="1">
        <v>16</v>
      </c>
      <c r="H391" s="1">
        <v>158</v>
      </c>
      <c r="I391" s="1">
        <v>9</v>
      </c>
      <c r="J391" s="16">
        <v>306598</v>
      </c>
      <c r="K391" s="17">
        <v>0.52200000000000002</v>
      </c>
      <c r="L391" s="16">
        <v>93923</v>
      </c>
      <c r="M391" s="18">
        <v>4275.08</v>
      </c>
      <c r="N391" s="1">
        <v>72</v>
      </c>
      <c r="O391" s="17">
        <v>0.32200000000000001</v>
      </c>
      <c r="P391" s="16">
        <v>7601</v>
      </c>
      <c r="Q391" s="16">
        <f t="shared" si="2"/>
        <v>24791420.687675718</v>
      </c>
      <c r="R391" s="19">
        <v>0.76400000000000001</v>
      </c>
      <c r="S391" s="16" t="s">
        <v>2468</v>
      </c>
      <c r="T391" s="19">
        <v>0.184</v>
      </c>
      <c r="U391" s="18" t="e">
        <f t="shared" si="3"/>
        <v>#VALUE!</v>
      </c>
      <c r="V391" s="16" t="str">
        <f>IF(N391&gt;'Clustering (Gov City)'!$C$4,'Clustering (Gov City)'!$B$3,IF(N391&gt;'Clustering (Gov City)'!$H$4,'Clustering (Gov City)'!$G$3,IF(N391&gt;'Clustering (Gov City)'!$M$4,'Clustering (Gov City)'!$L$3,'Clustering (Gov City)'!$Q$3)))</f>
        <v>SUPER LOW</v>
      </c>
      <c r="W391" s="16" t="str">
        <f>IF(Q391&gt;'Clustering (Gov City)'!$C$24,'Clustering (Gov City)'!$B$23,IF(Q391&gt;'Clustering (Gov City)'!$H$24,'Clustering (Gov City)'!$G$23,IF(Q391&gt;'Clustering (Gov City)'!$M$24,'Clustering (Gov City)'!$L$23,'Clustering (Gov City)'!$Q$23)))</f>
        <v>LOW</v>
      </c>
      <c r="X391" s="20">
        <v>0.30990000000000001</v>
      </c>
      <c r="Y391" s="16" t="s">
        <v>133</v>
      </c>
      <c r="Z391" s="16">
        <v>1204</v>
      </c>
      <c r="AA391" s="1">
        <v>347</v>
      </c>
      <c r="AB391" s="16">
        <v>280452</v>
      </c>
      <c r="AC391" s="16">
        <v>215711</v>
      </c>
      <c r="AD391" s="16">
        <v>276176</v>
      </c>
      <c r="AE391" s="16">
        <v>20689</v>
      </c>
      <c r="AF391" s="1">
        <v>425</v>
      </c>
      <c r="AG391" s="16">
        <v>9129</v>
      </c>
      <c r="AH391" s="1">
        <v>152</v>
      </c>
      <c r="AI391" s="1">
        <v>3</v>
      </c>
      <c r="AJ391" s="1">
        <v>24</v>
      </c>
      <c r="AK391" s="16">
        <v>157933</v>
      </c>
      <c r="AL391" s="16">
        <v>148665</v>
      </c>
      <c r="AM391" s="16">
        <v>152168</v>
      </c>
      <c r="AN391" s="16">
        <v>142422</v>
      </c>
      <c r="AO391" s="16">
        <v>2503</v>
      </c>
      <c r="AP391" s="16">
        <v>9505</v>
      </c>
      <c r="AQ391" s="16">
        <v>19735</v>
      </c>
      <c r="AR391" s="16">
        <v>28601</v>
      </c>
      <c r="AS391" s="16">
        <v>32001</v>
      </c>
      <c r="AT391" s="16">
        <v>32667</v>
      </c>
      <c r="AU391" s="16">
        <v>28724</v>
      </c>
      <c r="AV391" s="16">
        <v>23603</v>
      </c>
      <c r="AW391" s="16">
        <v>21433</v>
      </c>
      <c r="AX391" s="16">
        <v>22494</v>
      </c>
      <c r="AY391" s="16">
        <v>22424</v>
      </c>
      <c r="AZ391" s="16">
        <v>20582</v>
      </c>
      <c r="BA391" s="16">
        <v>17201</v>
      </c>
      <c r="BB391" s="16">
        <v>13183</v>
      </c>
      <c r="BC391" s="16">
        <v>9580</v>
      </c>
      <c r="BD391" s="16">
        <v>6389</v>
      </c>
      <c r="BE391" s="16">
        <v>3823</v>
      </c>
      <c r="BF391" s="16">
        <v>4158</v>
      </c>
      <c r="BG391" s="16">
        <v>4844</v>
      </c>
      <c r="BH391" s="16">
        <v>294777</v>
      </c>
      <c r="BI391" s="21">
        <v>2</v>
      </c>
      <c r="BJ391" s="21">
        <v>2</v>
      </c>
      <c r="BK391" s="21">
        <v>2</v>
      </c>
      <c r="BL391" s="21">
        <v>1</v>
      </c>
      <c r="BM391" s="21">
        <v>0</v>
      </c>
      <c r="BN391" s="16">
        <v>10229</v>
      </c>
      <c r="BO391" s="16">
        <v>5144</v>
      </c>
      <c r="BP391" s="16">
        <v>35106</v>
      </c>
      <c r="BQ391" s="16">
        <v>19469</v>
      </c>
      <c r="BR391" s="16">
        <v>19988</v>
      </c>
      <c r="BS391" s="16">
        <v>31665</v>
      </c>
      <c r="BT391" s="16">
        <v>73535</v>
      </c>
      <c r="BU391" s="16">
        <v>42707</v>
      </c>
      <c r="BV391" s="16">
        <v>83360</v>
      </c>
      <c r="BW391" s="16">
        <v>49013</v>
      </c>
      <c r="BX391" s="16">
        <v>47516</v>
      </c>
      <c r="BY391" s="16">
        <v>1324</v>
      </c>
      <c r="BZ391" s="16">
        <v>2651</v>
      </c>
      <c r="CA391" s="16">
        <v>6252</v>
      </c>
      <c r="CB391" s="1">
        <v>199</v>
      </c>
      <c r="CC391" s="1">
        <v>41</v>
      </c>
      <c r="CD391" s="16">
        <v>2467</v>
      </c>
      <c r="CE391" s="16">
        <v>1870</v>
      </c>
      <c r="CF391" s="16">
        <v>1019</v>
      </c>
      <c r="CG391" s="16">
        <v>5424</v>
      </c>
      <c r="CH391" s="1">
        <v>59</v>
      </c>
      <c r="CI391" s="1">
        <v>5</v>
      </c>
      <c r="CJ391" s="1">
        <v>42</v>
      </c>
      <c r="CK391" s="1">
        <v>10</v>
      </c>
      <c r="CL391" s="1">
        <v>29</v>
      </c>
      <c r="CM391" s="1">
        <v>40</v>
      </c>
      <c r="CN391" s="1">
        <v>98</v>
      </c>
      <c r="CO391" s="1">
        <v>160</v>
      </c>
      <c r="CP391" s="16">
        <v>295375</v>
      </c>
      <c r="CQ391" s="16">
        <v>87917</v>
      </c>
      <c r="CR391" s="16">
        <v>4507</v>
      </c>
      <c r="CS391" s="1">
        <v>989</v>
      </c>
      <c r="CT391" s="16">
        <v>27641</v>
      </c>
      <c r="CU391" s="16">
        <v>52051</v>
      </c>
      <c r="CV391" s="16">
        <v>4153</v>
      </c>
      <c r="CW391" s="1">
        <v>103</v>
      </c>
      <c r="CX391" s="16">
        <v>57236</v>
      </c>
      <c r="CY391" s="1">
        <v>353</v>
      </c>
      <c r="CZ391" s="1">
        <v>529</v>
      </c>
      <c r="DA391" s="16">
        <v>71119</v>
      </c>
      <c r="DB391" s="18">
        <v>17.39</v>
      </c>
      <c r="DC391" s="1" t="s">
        <v>134</v>
      </c>
    </row>
    <row r="392" spans="1:107" ht="12.75" x14ac:dyDescent="0.2">
      <c r="A392" s="1" t="s">
        <v>955</v>
      </c>
      <c r="B392" s="1" t="s">
        <v>956</v>
      </c>
      <c r="C392" s="1" t="s">
        <v>955</v>
      </c>
      <c r="D392" s="1" t="s">
        <v>967</v>
      </c>
      <c r="E392" s="1" t="s">
        <v>968</v>
      </c>
      <c r="F392" s="1" t="s">
        <v>967</v>
      </c>
      <c r="G392" s="1">
        <v>10</v>
      </c>
      <c r="H392" s="1">
        <v>103</v>
      </c>
      <c r="I392" s="1">
        <v>6</v>
      </c>
      <c r="J392" s="16">
        <v>223427</v>
      </c>
      <c r="K392" s="17">
        <v>0.38600000000000001</v>
      </c>
      <c r="L392" s="16">
        <v>72748</v>
      </c>
      <c r="M392" s="18">
        <v>4079.77</v>
      </c>
      <c r="N392" s="1">
        <v>55</v>
      </c>
      <c r="O392" s="17">
        <v>0.26</v>
      </c>
      <c r="P392" s="16">
        <v>4968</v>
      </c>
      <c r="Q392" s="16">
        <f t="shared" si="2"/>
        <v>22235450.505086675</v>
      </c>
      <c r="R392" s="19">
        <v>0.77</v>
      </c>
      <c r="S392" s="16" t="s">
        <v>2468</v>
      </c>
      <c r="T392" s="19">
        <v>0.17199999999999999</v>
      </c>
      <c r="U392" s="18" t="e">
        <f t="shared" si="3"/>
        <v>#VALUE!</v>
      </c>
      <c r="V392" s="16" t="str">
        <f>IF(N392&gt;'Clustering (Gov City)'!$C$4,'Clustering (Gov City)'!$B$3,IF(N392&gt;'Clustering (Gov City)'!$H$4,'Clustering (Gov City)'!$G$3,IF(N392&gt;'Clustering (Gov City)'!$M$4,'Clustering (Gov City)'!$L$3,'Clustering (Gov City)'!$Q$3)))</f>
        <v>SUPER LOW</v>
      </c>
      <c r="W392" s="16" t="str">
        <f>IF(Q392&gt;'Clustering (Gov City)'!$C$24,'Clustering (Gov City)'!$B$23,IF(Q392&gt;'Clustering (Gov City)'!$H$24,'Clustering (Gov City)'!$G$23,IF(Q392&gt;'Clustering (Gov City)'!$M$24,'Clustering (Gov City)'!$L$23,'Clustering (Gov City)'!$Q$23)))</f>
        <v>SUPER LOW</v>
      </c>
      <c r="X392" s="20">
        <v>0.25190000000000001</v>
      </c>
      <c r="Y392" s="16" t="s">
        <v>133</v>
      </c>
      <c r="Z392" s="16">
        <v>1019</v>
      </c>
      <c r="AA392" s="1">
        <v>558</v>
      </c>
      <c r="AB392" s="16">
        <v>212064</v>
      </c>
      <c r="AC392" s="16">
        <v>155067</v>
      </c>
      <c r="AD392" s="16">
        <v>208173</v>
      </c>
      <c r="AE392" s="16">
        <v>10208</v>
      </c>
      <c r="AF392" s="1">
        <v>782</v>
      </c>
      <c r="AG392" s="16">
        <v>2934</v>
      </c>
      <c r="AH392" s="16">
        <v>1315</v>
      </c>
      <c r="AI392" s="1">
        <v>5</v>
      </c>
      <c r="AJ392" s="1">
        <v>10</v>
      </c>
      <c r="AK392" s="16">
        <v>113787</v>
      </c>
      <c r="AL392" s="16">
        <v>109640</v>
      </c>
      <c r="AM392" s="16">
        <v>105162</v>
      </c>
      <c r="AN392" s="16">
        <v>106847</v>
      </c>
      <c r="AO392" s="16">
        <v>2259</v>
      </c>
      <c r="AP392" s="16">
        <v>9159</v>
      </c>
      <c r="AQ392" s="16">
        <v>17726</v>
      </c>
      <c r="AR392" s="16">
        <v>21865</v>
      </c>
      <c r="AS392" s="16">
        <v>21826</v>
      </c>
      <c r="AT392" s="16">
        <v>17426</v>
      </c>
      <c r="AU392" s="16">
        <v>19958</v>
      </c>
      <c r="AV392" s="16">
        <v>17932</v>
      </c>
      <c r="AW392" s="16">
        <v>16315</v>
      </c>
      <c r="AX392" s="16">
        <v>17545</v>
      </c>
      <c r="AY392" s="16">
        <v>16796</v>
      </c>
      <c r="AZ392" s="16">
        <v>15459</v>
      </c>
      <c r="BA392" s="16">
        <v>12868</v>
      </c>
      <c r="BB392" s="16">
        <v>9578</v>
      </c>
      <c r="BC392" s="16">
        <v>7085</v>
      </c>
      <c r="BD392" s="16">
        <v>4783</v>
      </c>
      <c r="BE392" s="16">
        <v>3066</v>
      </c>
      <c r="BF392" s="16">
        <v>3199</v>
      </c>
      <c r="BG392" s="16">
        <v>4038</v>
      </c>
      <c r="BH392" s="16">
        <v>212109</v>
      </c>
      <c r="BI392" s="21">
        <v>2</v>
      </c>
      <c r="BJ392" s="21">
        <v>2</v>
      </c>
      <c r="BK392" s="21">
        <v>2</v>
      </c>
      <c r="BL392" s="21">
        <v>1</v>
      </c>
      <c r="BM392" s="21">
        <v>0</v>
      </c>
      <c r="BN392" s="16">
        <v>8332</v>
      </c>
      <c r="BO392" s="16">
        <v>4361</v>
      </c>
      <c r="BP392" s="16">
        <v>26048</v>
      </c>
      <c r="BQ392" s="16">
        <v>13067</v>
      </c>
      <c r="BR392" s="16">
        <v>9790</v>
      </c>
      <c r="BS392" s="16">
        <v>20562</v>
      </c>
      <c r="BT392" s="16">
        <v>47521</v>
      </c>
      <c r="BU392" s="16">
        <v>25887</v>
      </c>
      <c r="BV392" s="16">
        <v>65359</v>
      </c>
      <c r="BW392" s="16">
        <v>33293</v>
      </c>
      <c r="BX392" s="16">
        <v>37598</v>
      </c>
      <c r="BY392" s="16">
        <v>1257</v>
      </c>
      <c r="BZ392" s="16">
        <v>1900</v>
      </c>
      <c r="CA392" s="16">
        <v>10142</v>
      </c>
      <c r="CB392" s="1">
        <v>453</v>
      </c>
      <c r="CC392" s="1">
        <v>17</v>
      </c>
      <c r="CD392" s="16">
        <v>1585</v>
      </c>
      <c r="CE392" s="1">
        <v>881</v>
      </c>
      <c r="CF392" s="16">
        <v>1942</v>
      </c>
      <c r="CG392" s="16">
        <v>1977</v>
      </c>
      <c r="CH392" s="1">
        <v>60</v>
      </c>
      <c r="CI392" s="1">
        <v>3</v>
      </c>
      <c r="CJ392" s="1">
        <v>54</v>
      </c>
      <c r="CK392" s="1">
        <v>2</v>
      </c>
      <c r="CL392" s="1">
        <v>27</v>
      </c>
      <c r="CM392" s="1">
        <v>27</v>
      </c>
      <c r="CN392" s="1">
        <v>150</v>
      </c>
      <c r="CO392" s="1">
        <v>584</v>
      </c>
      <c r="CP392" s="16">
        <v>216135</v>
      </c>
      <c r="CQ392" s="16">
        <v>55883</v>
      </c>
      <c r="CR392" s="16">
        <v>6954</v>
      </c>
      <c r="CS392" s="16">
        <v>1031</v>
      </c>
      <c r="CT392" s="16">
        <v>16895</v>
      </c>
      <c r="CU392" s="16">
        <v>38935</v>
      </c>
      <c r="CV392" s="16">
        <v>4499</v>
      </c>
      <c r="CW392" s="1">
        <v>70</v>
      </c>
      <c r="CX392" s="16">
        <v>43886</v>
      </c>
      <c r="CY392" s="1">
        <v>340</v>
      </c>
      <c r="CZ392" s="1">
        <v>720</v>
      </c>
      <c r="DA392" s="16">
        <v>54214</v>
      </c>
      <c r="DB392" s="18">
        <v>12.85</v>
      </c>
      <c r="DC392" s="1" t="s">
        <v>134</v>
      </c>
    </row>
    <row r="393" spans="1:107" ht="12.75" x14ac:dyDescent="0.2">
      <c r="A393" s="1" t="s">
        <v>955</v>
      </c>
      <c r="B393" s="1" t="s">
        <v>956</v>
      </c>
      <c r="C393" s="1" t="s">
        <v>955</v>
      </c>
      <c r="D393" s="1" t="s">
        <v>969</v>
      </c>
      <c r="E393" s="1" t="s">
        <v>970</v>
      </c>
      <c r="F393" s="1" t="s">
        <v>969</v>
      </c>
      <c r="G393" s="1">
        <v>11</v>
      </c>
      <c r="H393" s="1">
        <v>108</v>
      </c>
      <c r="I393" s="1">
        <v>7</v>
      </c>
      <c r="J393" s="16">
        <v>150924</v>
      </c>
      <c r="K393" s="17">
        <v>0.23400000000000001</v>
      </c>
      <c r="L393" s="16">
        <v>42926</v>
      </c>
      <c r="M393" s="18">
        <v>4043.57</v>
      </c>
      <c r="N393" s="1">
        <v>37</v>
      </c>
      <c r="O393" s="17">
        <v>0.16</v>
      </c>
      <c r="P393" s="16">
        <v>3640</v>
      </c>
      <c r="Q393" s="16">
        <f t="shared" si="2"/>
        <v>24118099.175744083</v>
      </c>
      <c r="R393" s="19">
        <v>0.754</v>
      </c>
      <c r="S393" s="16" t="s">
        <v>2468</v>
      </c>
      <c r="T393" s="19">
        <v>0.18</v>
      </c>
      <c r="U393" s="18" t="e">
        <f t="shared" si="3"/>
        <v>#VALUE!</v>
      </c>
      <c r="V393" s="1" t="str">
        <f>IF(N393&gt;'Clustering (Gov City)'!$C$4,'Clustering (Gov City)'!$B$3,IF(N393&gt;'Clustering (Gov City)'!$H$4,'Clustering (Gov City)'!$G$3,IF(N393&gt;'Clustering (Gov City)'!$M$4,'Clustering (Gov City)'!$L$3,'Clustering (Gov City)'!$Q$3)))</f>
        <v>SUPER LOW</v>
      </c>
      <c r="W393" s="1" t="str">
        <f>IF(Q393&gt;'Clustering (Gov City)'!$C$24,'Clustering (Gov City)'!$B$23,IF(Q393&gt;'Clustering (Gov City)'!$H$24,'Clustering (Gov City)'!$G$23,IF(Q393&gt;'Clustering (Gov City)'!$M$24,'Clustering (Gov City)'!$L$23,'Clustering (Gov City)'!$Q$23)))</f>
        <v>LOW</v>
      </c>
      <c r="X393" s="20">
        <v>0.1875</v>
      </c>
      <c r="Y393" s="1" t="s">
        <v>133</v>
      </c>
      <c r="Z393" s="1">
        <v>449</v>
      </c>
      <c r="AA393" s="1">
        <v>347</v>
      </c>
      <c r="AB393" s="16">
        <v>146857</v>
      </c>
      <c r="AC393" s="16">
        <v>101962</v>
      </c>
      <c r="AD393" s="16">
        <v>143433</v>
      </c>
      <c r="AE393" s="16">
        <v>3204</v>
      </c>
      <c r="AF393" s="16">
        <v>1717</v>
      </c>
      <c r="AG393" s="16">
        <v>2320</v>
      </c>
      <c r="AH393" s="1">
        <v>250</v>
      </c>
      <c r="AI393" s="1">
        <v>0</v>
      </c>
      <c r="AJ393" s="1">
        <v>0</v>
      </c>
      <c r="AK393" s="16">
        <v>77391</v>
      </c>
      <c r="AL393" s="16">
        <v>73533</v>
      </c>
      <c r="AM393" s="16">
        <v>75839</v>
      </c>
      <c r="AN393" s="16">
        <v>68709</v>
      </c>
      <c r="AO393" s="16">
        <v>1331</v>
      </c>
      <c r="AP393" s="16">
        <v>5045</v>
      </c>
      <c r="AQ393" s="16">
        <v>13398</v>
      </c>
      <c r="AR393" s="16">
        <v>15146</v>
      </c>
      <c r="AS393" s="16">
        <v>15469</v>
      </c>
      <c r="AT393" s="16">
        <v>15441</v>
      </c>
      <c r="AU393" s="16">
        <v>15298</v>
      </c>
      <c r="AV393" s="16">
        <v>11911</v>
      </c>
      <c r="AW393" s="16">
        <v>10301</v>
      </c>
      <c r="AX393" s="16">
        <v>11345</v>
      </c>
      <c r="AY393" s="16">
        <v>10074</v>
      </c>
      <c r="AZ393" s="16">
        <v>9421</v>
      </c>
      <c r="BA393" s="16">
        <v>7614</v>
      </c>
      <c r="BB393" s="16">
        <v>5662</v>
      </c>
      <c r="BC393" s="16">
        <v>3975</v>
      </c>
      <c r="BD393" s="16">
        <v>2773</v>
      </c>
      <c r="BE393" s="16">
        <v>1477</v>
      </c>
      <c r="BF393" s="16">
        <v>1619</v>
      </c>
      <c r="BG393" s="16">
        <v>3097</v>
      </c>
      <c r="BH393" s="16">
        <v>142494</v>
      </c>
      <c r="BI393" s="21">
        <v>2</v>
      </c>
      <c r="BJ393" s="21">
        <v>2</v>
      </c>
      <c r="BK393" s="21">
        <v>2</v>
      </c>
      <c r="BL393" s="21">
        <v>1</v>
      </c>
      <c r="BM393" s="21">
        <v>0</v>
      </c>
      <c r="BN393" s="16">
        <v>6482</v>
      </c>
      <c r="BO393" s="16">
        <v>3212</v>
      </c>
      <c r="BP393" s="16">
        <v>18094</v>
      </c>
      <c r="BQ393" s="16">
        <v>9239</v>
      </c>
      <c r="BR393" s="16">
        <v>9618</v>
      </c>
      <c r="BS393" s="16">
        <v>15975</v>
      </c>
      <c r="BT393" s="16">
        <v>34183</v>
      </c>
      <c r="BU393" s="16">
        <v>28586</v>
      </c>
      <c r="BV393" s="16">
        <v>34383</v>
      </c>
      <c r="BW393" s="16">
        <v>20574</v>
      </c>
      <c r="BX393" s="16">
        <v>25024</v>
      </c>
      <c r="BY393" s="16">
        <v>1130</v>
      </c>
      <c r="BZ393" s="1">
        <v>887</v>
      </c>
      <c r="CA393" s="16">
        <v>6003</v>
      </c>
      <c r="CB393" s="1">
        <v>148</v>
      </c>
      <c r="CC393" s="1">
        <v>6</v>
      </c>
      <c r="CD393" s="16">
        <v>2522</v>
      </c>
      <c r="CE393" s="16">
        <v>2417</v>
      </c>
      <c r="CF393" s="1">
        <v>844</v>
      </c>
      <c r="CG393" s="16">
        <v>6194</v>
      </c>
      <c r="CH393" s="1">
        <v>66</v>
      </c>
      <c r="CI393" s="1">
        <v>9</v>
      </c>
      <c r="CJ393" s="1">
        <v>86</v>
      </c>
      <c r="CK393" s="1">
        <v>13</v>
      </c>
      <c r="CL393" s="1">
        <v>50</v>
      </c>
      <c r="CM393" s="1">
        <v>25</v>
      </c>
      <c r="CN393" s="1">
        <v>166</v>
      </c>
      <c r="CO393" s="1">
        <v>182</v>
      </c>
      <c r="CP393" s="16">
        <v>138350</v>
      </c>
      <c r="CQ393" s="16">
        <v>38622</v>
      </c>
      <c r="CR393" s="16">
        <v>4105</v>
      </c>
      <c r="CS393" s="1">
        <v>907</v>
      </c>
      <c r="CT393" s="16">
        <v>8139</v>
      </c>
      <c r="CU393" s="16">
        <v>27737</v>
      </c>
      <c r="CV393" s="16">
        <v>2933</v>
      </c>
      <c r="CW393" s="1">
        <v>47</v>
      </c>
      <c r="CX393" s="16">
        <v>34380</v>
      </c>
      <c r="CY393" s="1">
        <v>190</v>
      </c>
      <c r="CZ393" s="1">
        <v>465</v>
      </c>
      <c r="DA393" s="16">
        <v>33399</v>
      </c>
      <c r="DB393" s="18">
        <v>13.93</v>
      </c>
      <c r="DC393" s="1" t="s">
        <v>134</v>
      </c>
    </row>
    <row r="394" spans="1:107" ht="12.75" x14ac:dyDescent="0.2">
      <c r="A394" s="1" t="s">
        <v>955</v>
      </c>
      <c r="B394" s="1" t="s">
        <v>956</v>
      </c>
      <c r="C394" s="1" t="s">
        <v>955</v>
      </c>
      <c r="D394" s="1" t="s">
        <v>971</v>
      </c>
      <c r="E394" s="1" t="s">
        <v>972</v>
      </c>
      <c r="F394" s="1" t="s">
        <v>971</v>
      </c>
      <c r="G394" s="1">
        <v>23</v>
      </c>
      <c r="H394" s="1">
        <v>278</v>
      </c>
      <c r="I394" s="1">
        <v>5</v>
      </c>
      <c r="J394" s="16">
        <v>451312</v>
      </c>
      <c r="K394" s="17">
        <v>0.68600000000000005</v>
      </c>
      <c r="L394" s="16">
        <v>133296</v>
      </c>
      <c r="M394" s="18">
        <v>5089.91</v>
      </c>
      <c r="N394" s="1">
        <v>89</v>
      </c>
      <c r="O394" s="17">
        <v>0.39</v>
      </c>
      <c r="P394" s="16">
        <v>10639</v>
      </c>
      <c r="Q394" s="16">
        <f t="shared" si="2"/>
        <v>23573492.395504661</v>
      </c>
      <c r="R394" s="19">
        <v>0.77200000000000002</v>
      </c>
      <c r="S394" s="16" t="s">
        <v>2468</v>
      </c>
      <c r="T394" s="19">
        <v>0.42</v>
      </c>
      <c r="U394" s="18" t="e">
        <f t="shared" si="3"/>
        <v>#VALUE!</v>
      </c>
      <c r="V394" s="16" t="str">
        <f>IF(N394&gt;'Clustering (Gov City)'!$C$4,'Clustering (Gov City)'!$B$3,IF(N394&gt;'Clustering (Gov City)'!$H$4,'Clustering (Gov City)'!$G$3,IF(N394&gt;'Clustering (Gov City)'!$M$4,'Clustering (Gov City)'!$L$3,'Clustering (Gov City)'!$Q$3)))</f>
        <v>SUPER LOW</v>
      </c>
      <c r="W394" s="16" t="str">
        <f>IF(Q394&gt;'Clustering (Gov City)'!$C$24,'Clustering (Gov City)'!$B$23,IF(Q394&gt;'Clustering (Gov City)'!$H$24,'Clustering (Gov City)'!$G$23,IF(Q394&gt;'Clustering (Gov City)'!$M$24,'Clustering (Gov City)'!$L$23,'Clustering (Gov City)'!$Q$23)))</f>
        <v>LOW</v>
      </c>
      <c r="X394" s="20">
        <v>0.47749999999999998</v>
      </c>
      <c r="Y394" s="16" t="s">
        <v>133</v>
      </c>
      <c r="Z394" s="16">
        <v>1767</v>
      </c>
      <c r="AA394" s="1">
        <v>983</v>
      </c>
      <c r="AB394" s="16">
        <v>429412</v>
      </c>
      <c r="AC394" s="16">
        <v>333893</v>
      </c>
      <c r="AD394" s="16">
        <v>370097</v>
      </c>
      <c r="AE394" s="16">
        <v>35688</v>
      </c>
      <c r="AF394" s="16">
        <v>2271</v>
      </c>
      <c r="AG394" s="16">
        <v>43151</v>
      </c>
      <c r="AH394" s="1">
        <v>105</v>
      </c>
      <c r="AI394" s="1">
        <v>0</v>
      </c>
      <c r="AJ394" s="1">
        <v>0</v>
      </c>
      <c r="AK394" s="16">
        <v>231393</v>
      </c>
      <c r="AL394" s="16">
        <v>219919</v>
      </c>
      <c r="AM394" s="16">
        <v>221323</v>
      </c>
      <c r="AN394" s="16">
        <v>212933</v>
      </c>
      <c r="AO394" s="16">
        <v>3917</v>
      </c>
      <c r="AP394" s="16">
        <v>13139</v>
      </c>
      <c r="AQ394" s="16">
        <v>23121</v>
      </c>
      <c r="AR394" s="16">
        <v>36950</v>
      </c>
      <c r="AS394" s="16">
        <v>43252</v>
      </c>
      <c r="AT394" s="16">
        <v>49123</v>
      </c>
      <c r="AU394" s="16">
        <v>44024</v>
      </c>
      <c r="AV394" s="16">
        <v>35899</v>
      </c>
      <c r="AW394" s="16">
        <v>33600</v>
      </c>
      <c r="AX394" s="16">
        <v>35243</v>
      </c>
      <c r="AY394" s="16">
        <v>35617</v>
      </c>
      <c r="AZ394" s="16">
        <v>31686</v>
      </c>
      <c r="BA394" s="16">
        <v>26117</v>
      </c>
      <c r="BB394" s="16">
        <v>19330</v>
      </c>
      <c r="BC394" s="16">
        <v>14679</v>
      </c>
      <c r="BD394" s="16">
        <v>9588</v>
      </c>
      <c r="BE394" s="16">
        <v>6311</v>
      </c>
      <c r="BF394" s="16">
        <v>6772</v>
      </c>
      <c r="BG394" s="16">
        <v>5663</v>
      </c>
      <c r="BH394" s="16">
        <v>437495</v>
      </c>
      <c r="BI394" s="21">
        <v>1</v>
      </c>
      <c r="BJ394" s="21">
        <v>1</v>
      </c>
      <c r="BK394" s="21">
        <v>1</v>
      </c>
      <c r="BL394" s="21">
        <v>1</v>
      </c>
      <c r="BM394" s="21">
        <v>0</v>
      </c>
      <c r="BN394" s="16">
        <v>11920</v>
      </c>
      <c r="BO394" s="16">
        <v>6414</v>
      </c>
      <c r="BP394" s="16">
        <v>45704</v>
      </c>
      <c r="BQ394" s="16">
        <v>26223</v>
      </c>
      <c r="BR394" s="16">
        <v>28780</v>
      </c>
      <c r="BS394" s="16">
        <v>49331</v>
      </c>
      <c r="BT394" s="16">
        <v>90671</v>
      </c>
      <c r="BU394" s="16">
        <v>69780</v>
      </c>
      <c r="BV394" s="16">
        <v>140362</v>
      </c>
      <c r="BW394" s="16">
        <v>64209</v>
      </c>
      <c r="BX394" s="16">
        <v>72019</v>
      </c>
      <c r="BY394" s="16">
        <v>2174</v>
      </c>
      <c r="BZ394" s="16">
        <v>2173</v>
      </c>
      <c r="CA394" s="16">
        <v>9542</v>
      </c>
      <c r="CB394" s="1">
        <v>371</v>
      </c>
      <c r="CC394" s="1">
        <v>11</v>
      </c>
      <c r="CD394" s="16">
        <v>6658</v>
      </c>
      <c r="CE394" s="16">
        <v>5760</v>
      </c>
      <c r="CF394" s="16">
        <v>2266</v>
      </c>
      <c r="CG394" s="16">
        <v>14100</v>
      </c>
      <c r="CH394" s="1">
        <v>53</v>
      </c>
      <c r="CI394" s="1">
        <v>2</v>
      </c>
      <c r="CJ394" s="1">
        <v>34</v>
      </c>
      <c r="CK394" s="1">
        <v>5</v>
      </c>
      <c r="CL394" s="1">
        <v>27</v>
      </c>
      <c r="CM394" s="1">
        <v>33</v>
      </c>
      <c r="CN394" s="1">
        <v>93</v>
      </c>
      <c r="CO394" s="1">
        <v>391</v>
      </c>
      <c r="CP394" s="16">
        <v>421890</v>
      </c>
      <c r="CQ394" s="16">
        <v>103174</v>
      </c>
      <c r="CR394" s="16">
        <v>7809</v>
      </c>
      <c r="CS394" s="16">
        <v>1551</v>
      </c>
      <c r="CT394" s="16">
        <v>36481</v>
      </c>
      <c r="CU394" s="16">
        <v>86873</v>
      </c>
      <c r="CV394" s="16">
        <v>4621</v>
      </c>
      <c r="CW394" s="1">
        <v>168</v>
      </c>
      <c r="CX394" s="16">
        <v>103639</v>
      </c>
      <c r="CY394" s="1">
        <v>592</v>
      </c>
      <c r="CZ394" s="1">
        <v>484</v>
      </c>
      <c r="DA394" s="16">
        <v>105920</v>
      </c>
      <c r="DB394" s="18">
        <v>15.85</v>
      </c>
      <c r="DC394" s="1" t="s">
        <v>134</v>
      </c>
    </row>
    <row r="395" spans="1:107" ht="12.75" x14ac:dyDescent="0.2">
      <c r="A395" s="1" t="s">
        <v>955</v>
      </c>
      <c r="B395" s="1" t="s">
        <v>956</v>
      </c>
      <c r="C395" s="1" t="s">
        <v>955</v>
      </c>
      <c r="D395" s="1" t="s">
        <v>973</v>
      </c>
      <c r="E395" s="1" t="s">
        <v>974</v>
      </c>
      <c r="F395" s="1" t="s">
        <v>973</v>
      </c>
      <c r="G395" s="1">
        <v>12</v>
      </c>
      <c r="H395" s="1">
        <v>134</v>
      </c>
      <c r="I395" s="1">
        <v>12</v>
      </c>
      <c r="J395" s="16">
        <v>166327</v>
      </c>
      <c r="K395" s="17">
        <v>0.27200000000000002</v>
      </c>
      <c r="L395" s="16">
        <v>51712</v>
      </c>
      <c r="M395" s="18">
        <v>5721.15</v>
      </c>
      <c r="N395" s="1">
        <v>29</v>
      </c>
      <c r="O395" s="17">
        <v>0.128</v>
      </c>
      <c r="P395" s="16">
        <v>3399</v>
      </c>
      <c r="Q395" s="16">
        <f t="shared" si="2"/>
        <v>20435647.85031895</v>
      </c>
      <c r="R395" s="19">
        <v>0.76800000000000002</v>
      </c>
      <c r="S395" s="16" t="s">
        <v>2468</v>
      </c>
      <c r="T395" s="19">
        <v>0.14599999999999999</v>
      </c>
      <c r="U395" s="18" t="e">
        <f t="shared" si="3"/>
        <v>#VALUE!</v>
      </c>
      <c r="V395" s="1" t="str">
        <f>IF(N395&gt;'Clustering (Gov City)'!$C$4,'Clustering (Gov City)'!$B$3,IF(N395&gt;'Clustering (Gov City)'!$H$4,'Clustering (Gov City)'!$G$3,IF(N395&gt;'Clustering (Gov City)'!$M$4,'Clustering (Gov City)'!$L$3,'Clustering (Gov City)'!$Q$3)))</f>
        <v>SUPER LOW</v>
      </c>
      <c r="W395" s="1" t="str">
        <f>IF(Q395&gt;'Clustering (Gov City)'!$C$24,'Clustering (Gov City)'!$B$23,IF(Q395&gt;'Clustering (Gov City)'!$H$24,'Clustering (Gov City)'!$G$23,IF(Q395&gt;'Clustering (Gov City)'!$M$24,'Clustering (Gov City)'!$L$23,'Clustering (Gov City)'!$Q$23)))</f>
        <v>SUPER LOW</v>
      </c>
      <c r="X395" s="20">
        <v>0.1721</v>
      </c>
      <c r="Y395" s="1" t="s">
        <v>133</v>
      </c>
      <c r="Z395" s="1">
        <v>665</v>
      </c>
      <c r="AA395" s="1">
        <v>351</v>
      </c>
      <c r="AB395" s="16">
        <v>165257</v>
      </c>
      <c r="AC395" s="16">
        <v>116335</v>
      </c>
      <c r="AD395" s="16">
        <v>153358</v>
      </c>
      <c r="AE395" s="16">
        <v>10752</v>
      </c>
      <c r="AF395" s="1">
        <v>254</v>
      </c>
      <c r="AG395" s="1">
        <v>724</v>
      </c>
      <c r="AH395" s="1">
        <v>64</v>
      </c>
      <c r="AI395" s="1">
        <v>0</v>
      </c>
      <c r="AJ395" s="16">
        <v>1175</v>
      </c>
      <c r="AK395" s="16">
        <v>85293</v>
      </c>
      <c r="AL395" s="16">
        <v>81034</v>
      </c>
      <c r="AM395" s="16">
        <v>80571</v>
      </c>
      <c r="AN395" s="16">
        <v>77400</v>
      </c>
      <c r="AO395" s="16">
        <v>2145</v>
      </c>
      <c r="AP395" s="16">
        <v>6211</v>
      </c>
      <c r="AQ395" s="16">
        <v>12661</v>
      </c>
      <c r="AR395" s="16">
        <v>15758</v>
      </c>
      <c r="AS395" s="16">
        <v>16308</v>
      </c>
      <c r="AT395" s="16">
        <v>17410</v>
      </c>
      <c r="AU395" s="16">
        <v>15641</v>
      </c>
      <c r="AV395" s="16">
        <v>12388</v>
      </c>
      <c r="AW395" s="16">
        <v>12313</v>
      </c>
      <c r="AX395" s="16">
        <v>12486</v>
      </c>
      <c r="AY395" s="16">
        <v>12113</v>
      </c>
      <c r="AZ395" s="16">
        <v>10627</v>
      </c>
      <c r="BA395" s="16">
        <v>8696</v>
      </c>
      <c r="BB395" s="16">
        <v>6880</v>
      </c>
      <c r="BC395" s="16">
        <v>5115</v>
      </c>
      <c r="BD395" s="16">
        <v>3409</v>
      </c>
      <c r="BE395" s="16">
        <v>2146</v>
      </c>
      <c r="BF395" s="16">
        <v>2376</v>
      </c>
      <c r="BG395" s="16">
        <v>2891</v>
      </c>
      <c r="BH395" s="16">
        <v>158104</v>
      </c>
      <c r="BI395" s="21">
        <v>2</v>
      </c>
      <c r="BJ395" s="21">
        <v>2</v>
      </c>
      <c r="BK395" s="21">
        <v>2</v>
      </c>
      <c r="BL395" s="21">
        <v>1</v>
      </c>
      <c r="BM395" s="21">
        <v>0</v>
      </c>
      <c r="BN395" s="16">
        <v>5954</v>
      </c>
      <c r="BO395" s="16">
        <v>2898</v>
      </c>
      <c r="BP395" s="16">
        <v>18965</v>
      </c>
      <c r="BQ395" s="16">
        <v>9913</v>
      </c>
      <c r="BR395" s="16">
        <v>10150</v>
      </c>
      <c r="BS395" s="16">
        <v>17408</v>
      </c>
      <c r="BT395" s="16">
        <v>32446</v>
      </c>
      <c r="BU395" s="16">
        <v>22215</v>
      </c>
      <c r="BV395" s="16">
        <v>49369</v>
      </c>
      <c r="BW395" s="16">
        <v>23081</v>
      </c>
      <c r="BX395" s="16">
        <v>29986</v>
      </c>
      <c r="BY395" s="16">
        <v>1087</v>
      </c>
      <c r="BZ395" s="16">
        <v>1890</v>
      </c>
      <c r="CA395" s="16">
        <v>6068</v>
      </c>
      <c r="CB395" s="1">
        <v>184</v>
      </c>
      <c r="CC395" s="1">
        <v>1</v>
      </c>
      <c r="CD395" s="16">
        <v>3306</v>
      </c>
      <c r="CE395" s="16">
        <v>2547</v>
      </c>
      <c r="CF395" s="16">
        <v>1098</v>
      </c>
      <c r="CG395" s="16">
        <v>6420</v>
      </c>
      <c r="CH395" s="1">
        <v>46</v>
      </c>
      <c r="CI395" s="1">
        <v>2</v>
      </c>
      <c r="CJ395" s="1">
        <v>40</v>
      </c>
      <c r="CK395" s="1">
        <v>7</v>
      </c>
      <c r="CL395" s="1">
        <v>23</v>
      </c>
      <c r="CM395" s="1">
        <v>5</v>
      </c>
      <c r="CN395" s="1">
        <v>68</v>
      </c>
      <c r="CO395" s="1">
        <v>90</v>
      </c>
      <c r="CP395" s="16">
        <v>152675</v>
      </c>
      <c r="CQ395" s="16">
        <v>42509</v>
      </c>
      <c r="CR395" s="16">
        <v>5419</v>
      </c>
      <c r="CS395" s="1">
        <v>405</v>
      </c>
      <c r="CT395" s="16">
        <v>15680</v>
      </c>
      <c r="CU395" s="16">
        <v>29078</v>
      </c>
      <c r="CV395" s="16">
        <v>6301</v>
      </c>
      <c r="CW395" s="1">
        <v>62</v>
      </c>
      <c r="CX395" s="16">
        <v>32011</v>
      </c>
      <c r="CY395" s="1">
        <v>411</v>
      </c>
      <c r="CZ395" s="1">
        <v>545</v>
      </c>
      <c r="DA395" s="16">
        <v>33906</v>
      </c>
      <c r="DB395" s="18">
        <v>16.39</v>
      </c>
      <c r="DC395" s="1" t="s">
        <v>134</v>
      </c>
    </row>
    <row r="396" spans="1:107" ht="12.75" x14ac:dyDescent="0.2">
      <c r="A396" s="1" t="s">
        <v>955</v>
      </c>
      <c r="B396" s="1" t="s">
        <v>956</v>
      </c>
      <c r="C396" s="1" t="s">
        <v>955</v>
      </c>
      <c r="D396" s="1" t="s">
        <v>975</v>
      </c>
      <c r="E396" s="1" t="s">
        <v>976</v>
      </c>
      <c r="F396" s="1" t="s">
        <v>975</v>
      </c>
      <c r="G396" s="1">
        <v>15</v>
      </c>
      <c r="H396" s="1">
        <v>176</v>
      </c>
      <c r="I396" s="1">
        <v>0</v>
      </c>
      <c r="J396" s="16">
        <v>258483</v>
      </c>
      <c r="K396" s="17">
        <v>0.46</v>
      </c>
      <c r="L396" s="16">
        <v>85535</v>
      </c>
      <c r="M396" s="18">
        <v>5196.0200000000004</v>
      </c>
      <c r="N396" s="1">
        <v>50</v>
      </c>
      <c r="O396" s="17">
        <v>0.22</v>
      </c>
      <c r="P396" s="16">
        <v>5471</v>
      </c>
      <c r="Q396" s="16">
        <f t="shared" si="2"/>
        <v>21165802.006321501</v>
      </c>
      <c r="R396" s="19">
        <v>0.78400000000000003</v>
      </c>
      <c r="S396" s="16" t="s">
        <v>2468</v>
      </c>
      <c r="T396" s="19">
        <v>0.20399999999999999</v>
      </c>
      <c r="U396" s="18" t="e">
        <f t="shared" si="3"/>
        <v>#VALUE!</v>
      </c>
      <c r="V396" s="16" t="str">
        <f>IF(N396&gt;'Clustering (Gov City)'!$C$4,'Clustering (Gov City)'!$B$3,IF(N396&gt;'Clustering (Gov City)'!$H$4,'Clustering (Gov City)'!$G$3,IF(N396&gt;'Clustering (Gov City)'!$M$4,'Clustering (Gov City)'!$L$3,'Clustering (Gov City)'!$Q$3)))</f>
        <v>SUPER LOW</v>
      </c>
      <c r="W396" s="16" t="str">
        <f>IF(Q396&gt;'Clustering (Gov City)'!$C$24,'Clustering (Gov City)'!$B$23,IF(Q396&gt;'Clustering (Gov City)'!$H$24,'Clustering (Gov City)'!$G$23,IF(Q396&gt;'Clustering (Gov City)'!$M$24,'Clustering (Gov City)'!$L$23,'Clustering (Gov City)'!$Q$23)))</f>
        <v>SUPER LOW</v>
      </c>
      <c r="X396" s="20">
        <v>0.27279999999999999</v>
      </c>
      <c r="Y396" s="16" t="s">
        <v>133</v>
      </c>
      <c r="Z396" s="16">
        <v>1005</v>
      </c>
      <c r="AA396" s="1">
        <v>549</v>
      </c>
      <c r="AB396" s="16">
        <v>237884</v>
      </c>
      <c r="AC396" s="16">
        <v>184910</v>
      </c>
      <c r="AD396" s="16">
        <v>176044</v>
      </c>
      <c r="AE396" s="16">
        <v>81146</v>
      </c>
      <c r="AF396" s="1">
        <v>772</v>
      </c>
      <c r="AG396" s="1">
        <v>429</v>
      </c>
      <c r="AH396" s="1">
        <v>89</v>
      </c>
      <c r="AI396" s="1">
        <v>0</v>
      </c>
      <c r="AJ396" s="1">
        <v>3</v>
      </c>
      <c r="AK396" s="16">
        <v>132693</v>
      </c>
      <c r="AL396" s="16">
        <v>125790</v>
      </c>
      <c r="AM396" s="16">
        <v>119639</v>
      </c>
      <c r="AN396" s="16">
        <v>125878</v>
      </c>
      <c r="AO396" s="16">
        <v>2895</v>
      </c>
      <c r="AP396" s="16">
        <v>10071</v>
      </c>
      <c r="AQ396" s="16">
        <v>18241</v>
      </c>
      <c r="AR396" s="16">
        <v>23094</v>
      </c>
      <c r="AS396" s="16">
        <v>24249</v>
      </c>
      <c r="AT396" s="16">
        <v>24917</v>
      </c>
      <c r="AU396" s="16">
        <v>21949</v>
      </c>
      <c r="AV396" s="16">
        <v>20177</v>
      </c>
      <c r="AW396" s="16">
        <v>19899</v>
      </c>
      <c r="AX396" s="16">
        <v>20494</v>
      </c>
      <c r="AY396" s="16">
        <v>20055</v>
      </c>
      <c r="AZ396" s="16">
        <v>17932</v>
      </c>
      <c r="BA396" s="16">
        <v>14841</v>
      </c>
      <c r="BB396" s="16">
        <v>11139</v>
      </c>
      <c r="BC396" s="16">
        <v>8397</v>
      </c>
      <c r="BD396" s="16">
        <v>5694</v>
      </c>
      <c r="BE396" s="16">
        <v>3529</v>
      </c>
      <c r="BF396" s="16">
        <v>3876</v>
      </c>
      <c r="BG396" s="16">
        <v>4275</v>
      </c>
      <c r="BH396" s="16">
        <v>246858</v>
      </c>
      <c r="BI396" s="21">
        <v>2</v>
      </c>
      <c r="BJ396" s="21">
        <v>2</v>
      </c>
      <c r="BK396" s="21">
        <v>2</v>
      </c>
      <c r="BL396" s="21">
        <v>1</v>
      </c>
      <c r="BM396" s="21">
        <v>0</v>
      </c>
      <c r="BN396" s="16">
        <v>8781</v>
      </c>
      <c r="BO396" s="16">
        <v>4294</v>
      </c>
      <c r="BP396" s="16">
        <v>27885</v>
      </c>
      <c r="BQ396" s="16">
        <v>14515</v>
      </c>
      <c r="BR396" s="16">
        <v>15724</v>
      </c>
      <c r="BS396" s="16">
        <v>23488</v>
      </c>
      <c r="BT396" s="16">
        <v>52646</v>
      </c>
      <c r="BU396" s="16">
        <v>31306</v>
      </c>
      <c r="BV396" s="16">
        <v>69186</v>
      </c>
      <c r="BW396" s="16">
        <v>38793</v>
      </c>
      <c r="BX396" s="16">
        <v>52188</v>
      </c>
      <c r="BY396" s="16">
        <v>1600</v>
      </c>
      <c r="BZ396" s="16">
        <v>2497</v>
      </c>
      <c r="CA396" s="16">
        <v>9509</v>
      </c>
      <c r="CB396" s="1">
        <v>705</v>
      </c>
      <c r="CC396" s="1">
        <v>53</v>
      </c>
      <c r="CD396" s="16">
        <v>4890</v>
      </c>
      <c r="CE396" s="16">
        <v>3848</v>
      </c>
      <c r="CF396" s="16">
        <v>1538</v>
      </c>
      <c r="CG396" s="16">
        <v>10576</v>
      </c>
      <c r="CH396" s="1">
        <v>124</v>
      </c>
      <c r="CI396" s="1">
        <v>7</v>
      </c>
      <c r="CJ396" s="1">
        <v>59</v>
      </c>
      <c r="CK396" s="1">
        <v>7</v>
      </c>
      <c r="CL396" s="1">
        <v>78</v>
      </c>
      <c r="CM396" s="1">
        <v>45</v>
      </c>
      <c r="CN396" s="1">
        <v>155</v>
      </c>
      <c r="CO396" s="1">
        <v>212</v>
      </c>
      <c r="CP396" s="16">
        <v>236944</v>
      </c>
      <c r="CQ396" s="16">
        <v>67209</v>
      </c>
      <c r="CR396" s="16">
        <v>7382</v>
      </c>
      <c r="CS396" s="16">
        <v>1013</v>
      </c>
      <c r="CT396" s="16">
        <v>27364</v>
      </c>
      <c r="CU396" s="16">
        <v>49722</v>
      </c>
      <c r="CV396" s="1">
        <v>75</v>
      </c>
      <c r="CW396" s="1">
        <v>319</v>
      </c>
      <c r="CX396" s="16">
        <v>43735</v>
      </c>
      <c r="CY396" s="1">
        <v>549</v>
      </c>
      <c r="CZ396" s="16">
        <v>1408</v>
      </c>
      <c r="DA396" s="16">
        <v>59707</v>
      </c>
      <c r="DB396" s="18">
        <v>12.45</v>
      </c>
      <c r="DC396" s="1" t="s">
        <v>134</v>
      </c>
    </row>
    <row r="397" spans="1:107" ht="12.75" x14ac:dyDescent="0.2">
      <c r="A397" s="1" t="s">
        <v>955</v>
      </c>
      <c r="B397" s="1" t="s">
        <v>956</v>
      </c>
      <c r="C397" s="1" t="s">
        <v>955</v>
      </c>
      <c r="D397" s="1" t="s">
        <v>977</v>
      </c>
      <c r="E397" s="1" t="s">
        <v>978</v>
      </c>
      <c r="F397" s="1" t="s">
        <v>977</v>
      </c>
      <c r="G397" s="1">
        <v>7</v>
      </c>
      <c r="H397" s="1">
        <v>63</v>
      </c>
      <c r="I397" s="1">
        <v>3</v>
      </c>
      <c r="J397" s="16">
        <v>72902</v>
      </c>
      <c r="K397" s="17">
        <v>6.2E-2</v>
      </c>
      <c r="L397" s="16">
        <v>22263</v>
      </c>
      <c r="M397" s="1">
        <v>725.67</v>
      </c>
      <c r="N397" s="1">
        <v>100</v>
      </c>
      <c r="O397" s="17">
        <v>0.41599999999999998</v>
      </c>
      <c r="P397" s="16">
        <v>1460</v>
      </c>
      <c r="Q397" s="16">
        <f t="shared" si="2"/>
        <v>20026885.407807741</v>
      </c>
      <c r="R397" s="19">
        <v>0.75800000000000001</v>
      </c>
      <c r="S397" s="16" t="s">
        <v>2468</v>
      </c>
      <c r="T397" s="19">
        <v>0.152</v>
      </c>
      <c r="U397" s="18" t="e">
        <f t="shared" si="3"/>
        <v>#VALUE!</v>
      </c>
      <c r="V397" s="1" t="str">
        <f>IF(N397&gt;'Clustering (Gov City)'!$C$4,'Clustering (Gov City)'!$B$3,IF(N397&gt;'Clustering (Gov City)'!$H$4,'Clustering (Gov City)'!$G$3,IF(N397&gt;'Clustering (Gov City)'!$M$4,'Clustering (Gov City)'!$L$3,'Clustering (Gov City)'!$Q$3)))</f>
        <v>SUPER LOW</v>
      </c>
      <c r="W397" s="1" t="str">
        <f>IF(Q397&gt;'Clustering (Gov City)'!$C$24,'Clustering (Gov City)'!$B$23,IF(Q397&gt;'Clustering (Gov City)'!$H$24,'Clustering (Gov City)'!$G$23,IF(Q397&gt;'Clustering (Gov City)'!$M$24,'Clustering (Gov City)'!$L$23,'Clustering (Gov City)'!$Q$23)))</f>
        <v>SUPER LOW</v>
      </c>
      <c r="X397" s="20">
        <v>0.2087</v>
      </c>
      <c r="Y397" s="1" t="s">
        <v>133</v>
      </c>
      <c r="Z397" s="1">
        <v>371</v>
      </c>
      <c r="AA397" s="1">
        <v>100</v>
      </c>
      <c r="AB397" s="16">
        <v>71536</v>
      </c>
      <c r="AC397" s="16">
        <v>49878</v>
      </c>
      <c r="AD397" s="16">
        <v>63453</v>
      </c>
      <c r="AE397" s="16">
        <v>6826</v>
      </c>
      <c r="AF397" s="16">
        <v>2591</v>
      </c>
      <c r="AG397" s="1">
        <v>23</v>
      </c>
      <c r="AH397" s="1">
        <v>9</v>
      </c>
      <c r="AI397" s="1">
        <v>0</v>
      </c>
      <c r="AJ397" s="1">
        <v>0</v>
      </c>
      <c r="AK397" s="16">
        <v>36756</v>
      </c>
      <c r="AL397" s="16">
        <v>36146</v>
      </c>
      <c r="AM397" s="16">
        <v>37044</v>
      </c>
      <c r="AN397" s="16">
        <v>32834</v>
      </c>
      <c r="AO397" s="1">
        <v>629</v>
      </c>
      <c r="AP397" s="16">
        <v>2395</v>
      </c>
      <c r="AQ397" s="16">
        <v>5451</v>
      </c>
      <c r="AR397" s="16">
        <v>7612</v>
      </c>
      <c r="AS397" s="16">
        <v>7550</v>
      </c>
      <c r="AT397" s="16">
        <v>7619</v>
      </c>
      <c r="AU397" s="16">
        <v>6511</v>
      </c>
      <c r="AV397" s="16">
        <v>5798</v>
      </c>
      <c r="AW397" s="16">
        <v>5924</v>
      </c>
      <c r="AX397" s="16">
        <v>5758</v>
      </c>
      <c r="AY397" s="16">
        <v>5166</v>
      </c>
      <c r="AZ397" s="16">
        <v>4458</v>
      </c>
      <c r="BA397" s="16">
        <v>3490</v>
      </c>
      <c r="BB397" s="16">
        <v>2656</v>
      </c>
      <c r="BC397" s="16">
        <v>2109</v>
      </c>
      <c r="BD397" s="16">
        <v>1363</v>
      </c>
      <c r="BE397" s="1">
        <v>708</v>
      </c>
      <c r="BF397" s="1">
        <v>729</v>
      </c>
      <c r="BG397" s="16">
        <v>1310</v>
      </c>
      <c r="BH397" s="16">
        <v>69632</v>
      </c>
      <c r="BI397" s="21">
        <v>2</v>
      </c>
      <c r="BJ397" s="21">
        <v>2</v>
      </c>
      <c r="BK397" s="21">
        <v>2</v>
      </c>
      <c r="BL397" s="21">
        <v>1</v>
      </c>
      <c r="BM397" s="21">
        <v>0</v>
      </c>
      <c r="BN397" s="16">
        <v>2716</v>
      </c>
      <c r="BO397" s="16">
        <v>1591</v>
      </c>
      <c r="BP397" s="16">
        <v>9068</v>
      </c>
      <c r="BQ397" s="16">
        <v>4598</v>
      </c>
      <c r="BR397" s="16">
        <v>4611</v>
      </c>
      <c r="BS397" s="16">
        <v>7215</v>
      </c>
      <c r="BT397" s="16">
        <v>30392</v>
      </c>
      <c r="BU397" s="16">
        <v>9626</v>
      </c>
      <c r="BV397" s="16">
        <v>11921</v>
      </c>
      <c r="BW397" s="16">
        <v>6941</v>
      </c>
      <c r="BX397" s="16">
        <v>9093</v>
      </c>
      <c r="BY397" s="1">
        <v>307</v>
      </c>
      <c r="BZ397" s="1">
        <v>705</v>
      </c>
      <c r="CA397" s="16">
        <v>3784</v>
      </c>
      <c r="CB397" s="1">
        <v>131</v>
      </c>
      <c r="CC397" s="1">
        <v>2</v>
      </c>
      <c r="CD397" s="1">
        <v>825</v>
      </c>
      <c r="CE397" s="1">
        <v>723</v>
      </c>
      <c r="CF397" s="1">
        <v>242</v>
      </c>
      <c r="CG397" s="16">
        <v>2009</v>
      </c>
      <c r="CH397" s="1">
        <v>85</v>
      </c>
      <c r="CI397" s="1">
        <v>1</v>
      </c>
      <c r="CJ397" s="1">
        <v>56</v>
      </c>
      <c r="CK397" s="1">
        <v>2</v>
      </c>
      <c r="CL397" s="1">
        <v>20</v>
      </c>
      <c r="CM397" s="1">
        <v>0</v>
      </c>
      <c r="CN397" s="1">
        <v>96</v>
      </c>
      <c r="CO397" s="1">
        <v>20</v>
      </c>
      <c r="CP397" s="16">
        <v>68823</v>
      </c>
      <c r="CQ397" s="16">
        <v>17322</v>
      </c>
      <c r="CR397" s="16">
        <v>2257</v>
      </c>
      <c r="CS397" s="1">
        <v>132</v>
      </c>
      <c r="CT397" s="16">
        <v>7624</v>
      </c>
      <c r="CU397" s="16">
        <v>10318</v>
      </c>
      <c r="CV397" s="16">
        <v>4851</v>
      </c>
      <c r="CW397" s="1">
        <v>32</v>
      </c>
      <c r="CX397" s="16">
        <v>16569</v>
      </c>
      <c r="CY397" s="1">
        <v>84</v>
      </c>
      <c r="CZ397" s="1">
        <v>134</v>
      </c>
      <c r="DA397" s="16">
        <v>13579</v>
      </c>
      <c r="DB397" s="18">
        <v>14.6</v>
      </c>
      <c r="DC397" s="1" t="s">
        <v>134</v>
      </c>
    </row>
    <row r="398" spans="1:107" ht="12.75" x14ac:dyDescent="0.2">
      <c r="A398" s="1" t="s">
        <v>955</v>
      </c>
      <c r="B398" s="1" t="s">
        <v>956</v>
      </c>
      <c r="C398" s="1" t="s">
        <v>955</v>
      </c>
      <c r="D398" s="1" t="s">
        <v>979</v>
      </c>
      <c r="E398" s="1" t="s">
        <v>980</v>
      </c>
      <c r="F398" s="1" t="s">
        <v>979</v>
      </c>
      <c r="G398" s="1">
        <v>10</v>
      </c>
      <c r="H398" s="1">
        <v>122</v>
      </c>
      <c r="I398" s="1">
        <v>3</v>
      </c>
      <c r="J398" s="16">
        <v>126812</v>
      </c>
      <c r="K398" s="17">
        <v>0.16800000000000001</v>
      </c>
      <c r="L398" s="16">
        <v>42759</v>
      </c>
      <c r="M398" s="18">
        <v>10004.280000000001</v>
      </c>
      <c r="N398" s="1">
        <v>13</v>
      </c>
      <c r="O398" s="17">
        <v>6.2E-2</v>
      </c>
      <c r="P398" s="16">
        <v>6248</v>
      </c>
      <c r="Q398" s="16">
        <f t="shared" si="2"/>
        <v>49269785.193830237</v>
      </c>
      <c r="R398" s="19">
        <v>0.748</v>
      </c>
      <c r="S398" s="16" t="s">
        <v>2468</v>
      </c>
      <c r="T398" s="19">
        <v>0.29799999999999999</v>
      </c>
      <c r="U398" s="18" t="e">
        <f t="shared" si="3"/>
        <v>#VALUE!</v>
      </c>
      <c r="V398" s="1" t="str">
        <f>IF(N398&gt;'Clustering (Gov City)'!$C$4,'Clustering (Gov City)'!$B$3,IF(N398&gt;'Clustering (Gov City)'!$H$4,'Clustering (Gov City)'!$G$3,IF(N398&gt;'Clustering (Gov City)'!$M$4,'Clustering (Gov City)'!$L$3,'Clustering (Gov City)'!$Q$3)))</f>
        <v>SUPER LOW</v>
      </c>
      <c r="W398" s="1" t="str">
        <f>IF(Q398&gt;'Clustering (Gov City)'!$C$24,'Clustering (Gov City)'!$B$23,IF(Q398&gt;'Clustering (Gov City)'!$H$24,'Clustering (Gov City)'!$G$23,IF(Q398&gt;'Clustering (Gov City)'!$M$24,'Clustering (Gov City)'!$L$23,'Clustering (Gov City)'!$Q$23)))</f>
        <v>LOW</v>
      </c>
      <c r="X398" s="20">
        <v>0.19470000000000001</v>
      </c>
      <c r="Y398" s="1" t="s">
        <v>133</v>
      </c>
      <c r="Z398" s="1">
        <v>722</v>
      </c>
      <c r="AA398" s="1">
        <v>364</v>
      </c>
      <c r="AB398" s="16">
        <v>124690</v>
      </c>
      <c r="AC398" s="16">
        <v>90703</v>
      </c>
      <c r="AD398" s="16">
        <v>66774</v>
      </c>
      <c r="AE398" s="16">
        <v>51937</v>
      </c>
      <c r="AF398" s="16">
        <v>2437</v>
      </c>
      <c r="AG398" s="16">
        <v>3642</v>
      </c>
      <c r="AH398" s="1">
        <v>14</v>
      </c>
      <c r="AI398" s="1">
        <v>0</v>
      </c>
      <c r="AJ398" s="16">
        <v>2008</v>
      </c>
      <c r="AK398" s="16">
        <v>67166</v>
      </c>
      <c r="AL398" s="16">
        <v>59646</v>
      </c>
      <c r="AM398" s="16">
        <v>62290</v>
      </c>
      <c r="AN398" s="16">
        <v>59516</v>
      </c>
      <c r="AO398" s="16">
        <v>1047</v>
      </c>
      <c r="AP398" s="16">
        <v>3959</v>
      </c>
      <c r="AQ398" s="16">
        <v>8433</v>
      </c>
      <c r="AR398" s="16">
        <v>11579</v>
      </c>
      <c r="AS398" s="16">
        <v>12275</v>
      </c>
      <c r="AT398" s="16">
        <v>11660</v>
      </c>
      <c r="AU398" s="16">
        <v>12370</v>
      </c>
      <c r="AV398" s="16">
        <v>10947</v>
      </c>
      <c r="AW398" s="16">
        <v>10136</v>
      </c>
      <c r="AX398" s="16">
        <v>10034</v>
      </c>
      <c r="AY398" s="16">
        <v>9223</v>
      </c>
      <c r="AZ398" s="16">
        <v>7994</v>
      </c>
      <c r="BA398" s="16">
        <v>6548</v>
      </c>
      <c r="BB398" s="16">
        <v>5189</v>
      </c>
      <c r="BC398" s="16">
        <v>3959</v>
      </c>
      <c r="BD398" s="16">
        <v>2617</v>
      </c>
      <c r="BE398" s="16">
        <v>1702</v>
      </c>
      <c r="BF398" s="16">
        <v>2146</v>
      </c>
      <c r="BG398" s="16">
        <v>1991</v>
      </c>
      <c r="BH398" s="16">
        <v>121533</v>
      </c>
      <c r="BI398" s="21">
        <v>2</v>
      </c>
      <c r="BJ398" s="21">
        <v>2</v>
      </c>
      <c r="BK398" s="21">
        <v>2</v>
      </c>
      <c r="BL398" s="21">
        <v>1</v>
      </c>
      <c r="BM398" s="21">
        <v>0</v>
      </c>
      <c r="BN398" s="16">
        <v>4086</v>
      </c>
      <c r="BO398" s="16">
        <v>2238</v>
      </c>
      <c r="BP398" s="16">
        <v>13902</v>
      </c>
      <c r="BQ398" s="16">
        <v>7476</v>
      </c>
      <c r="BR398" s="16">
        <v>7309</v>
      </c>
      <c r="BS398" s="16">
        <v>12245</v>
      </c>
      <c r="BT398" s="16">
        <v>23868</v>
      </c>
      <c r="BU398" s="16">
        <v>15391</v>
      </c>
      <c r="BV398" s="16">
        <v>28094</v>
      </c>
      <c r="BW398" s="16">
        <v>19400</v>
      </c>
      <c r="BX398" s="16">
        <v>31894</v>
      </c>
      <c r="BY398" s="1">
        <v>729</v>
      </c>
      <c r="BZ398" s="16">
        <v>1334</v>
      </c>
      <c r="CA398" s="16">
        <v>5878</v>
      </c>
      <c r="CB398" s="1">
        <v>214</v>
      </c>
      <c r="CC398" s="1">
        <v>10</v>
      </c>
      <c r="CD398" s="16">
        <v>4064</v>
      </c>
      <c r="CE398" s="16">
        <v>3762</v>
      </c>
      <c r="CF398" s="16">
        <v>1455</v>
      </c>
      <c r="CG398" s="16">
        <v>7551</v>
      </c>
      <c r="CH398" s="1">
        <v>125</v>
      </c>
      <c r="CI398" s="1">
        <v>9</v>
      </c>
      <c r="CJ398" s="1">
        <v>101</v>
      </c>
      <c r="CK398" s="1">
        <v>8</v>
      </c>
      <c r="CL398" s="1">
        <v>45</v>
      </c>
      <c r="CM398" s="1">
        <v>11</v>
      </c>
      <c r="CN398" s="1">
        <v>103</v>
      </c>
      <c r="CO398" s="1">
        <v>156</v>
      </c>
      <c r="CP398" s="16">
        <v>109422</v>
      </c>
      <c r="CQ398" s="16">
        <v>29199</v>
      </c>
      <c r="CR398" s="16">
        <v>4205</v>
      </c>
      <c r="CS398" s="1">
        <v>556</v>
      </c>
      <c r="CT398" s="16">
        <v>16242</v>
      </c>
      <c r="CU398" s="16">
        <v>27861</v>
      </c>
      <c r="CV398" s="16">
        <v>1505</v>
      </c>
      <c r="CW398" s="1">
        <v>199</v>
      </c>
      <c r="CX398" s="16">
        <v>27192</v>
      </c>
      <c r="CY398" s="1">
        <v>290</v>
      </c>
      <c r="CZ398" s="1">
        <v>657</v>
      </c>
      <c r="DA398" s="16">
        <v>18906</v>
      </c>
      <c r="DB398" s="18">
        <v>14.1</v>
      </c>
      <c r="DC398" s="1" t="s">
        <v>134</v>
      </c>
    </row>
    <row r="399" spans="1:107" ht="12.75" x14ac:dyDescent="0.2">
      <c r="A399" s="1" t="s">
        <v>955</v>
      </c>
      <c r="B399" s="1" t="s">
        <v>956</v>
      </c>
      <c r="C399" s="1" t="s">
        <v>955</v>
      </c>
      <c r="D399" s="1" t="s">
        <v>981</v>
      </c>
      <c r="E399" s="1" t="s">
        <v>982</v>
      </c>
      <c r="F399" s="1" t="s">
        <v>981</v>
      </c>
      <c r="G399" s="1">
        <v>8</v>
      </c>
      <c r="H399" s="1">
        <v>0</v>
      </c>
      <c r="I399" s="1">
        <v>46</v>
      </c>
      <c r="J399" s="16">
        <v>373654</v>
      </c>
      <c r="K399" s="17">
        <v>0.60399999999999998</v>
      </c>
      <c r="L399" s="16">
        <v>119339</v>
      </c>
      <c r="M399" s="1">
        <v>395.06</v>
      </c>
      <c r="N399" s="1">
        <v>946</v>
      </c>
      <c r="O399" s="17">
        <v>0.76400000000000001</v>
      </c>
      <c r="P399" s="16">
        <v>13915</v>
      </c>
      <c r="Q399" s="16">
        <f t="shared" si="2"/>
        <v>37240334.641138591</v>
      </c>
      <c r="R399" s="19">
        <v>0.74</v>
      </c>
      <c r="S399" s="16" t="s">
        <v>2468</v>
      </c>
      <c r="T399" s="19">
        <v>0.93200000000000005</v>
      </c>
      <c r="U399" s="18" t="e">
        <f t="shared" si="3"/>
        <v>#VALUE!</v>
      </c>
      <c r="V399" s="16" t="str">
        <f>IF(N399&gt;'Clustering (Gov City)'!$C$4,'Clustering (Gov City)'!$B$3,IF(N399&gt;'Clustering (Gov City)'!$H$4,'Clustering (Gov City)'!$G$3,IF(N399&gt;'Clustering (Gov City)'!$M$4,'Clustering (Gov City)'!$L$3,'Clustering (Gov City)'!$Q$3)))</f>
        <v>LOW</v>
      </c>
      <c r="W399" s="16" t="str">
        <f>IF(Q399&gt;'Clustering (Gov City)'!$C$24,'Clustering (Gov City)'!$B$23,IF(Q399&gt;'Clustering (Gov City)'!$H$24,'Clustering (Gov City)'!$G$23,IF(Q399&gt;'Clustering (Gov City)'!$M$24,'Clustering (Gov City)'!$L$23,'Clustering (Gov City)'!$Q$23)))</f>
        <v>LOW</v>
      </c>
      <c r="X399" s="20">
        <v>0.80500000000000005</v>
      </c>
      <c r="Y399" s="16" t="s">
        <v>201</v>
      </c>
      <c r="Z399" s="16">
        <v>3103</v>
      </c>
      <c r="AA399" s="16">
        <v>1266</v>
      </c>
      <c r="AB399" s="16">
        <v>349982</v>
      </c>
      <c r="AC399" s="16">
        <v>267810</v>
      </c>
      <c r="AD399" s="16">
        <v>328610</v>
      </c>
      <c r="AE399" s="16">
        <v>35944</v>
      </c>
      <c r="AF399" s="16">
        <v>3447</v>
      </c>
      <c r="AG399" s="16">
        <v>3936</v>
      </c>
      <c r="AH399" s="16">
        <v>1712</v>
      </c>
      <c r="AI399" s="1">
        <v>1</v>
      </c>
      <c r="AJ399" s="1">
        <v>4</v>
      </c>
      <c r="AK399" s="16">
        <v>187619</v>
      </c>
      <c r="AL399" s="16">
        <v>186035</v>
      </c>
      <c r="AM399" s="16">
        <v>185143</v>
      </c>
      <c r="AN399" s="16">
        <v>167582</v>
      </c>
      <c r="AO399" s="16">
        <v>5460</v>
      </c>
      <c r="AP399" s="16">
        <v>15469</v>
      </c>
      <c r="AQ399" s="16">
        <v>29230</v>
      </c>
      <c r="AR399" s="16">
        <v>33256</v>
      </c>
      <c r="AS399" s="16">
        <v>33273</v>
      </c>
      <c r="AT399" s="16">
        <v>31935</v>
      </c>
      <c r="AU399" s="16">
        <v>33442</v>
      </c>
      <c r="AV399" s="16">
        <v>33346</v>
      </c>
      <c r="AW399" s="16">
        <v>31978</v>
      </c>
      <c r="AX399" s="16">
        <v>30148</v>
      </c>
      <c r="AY399" s="16">
        <v>27875</v>
      </c>
      <c r="AZ399" s="16">
        <v>24599</v>
      </c>
      <c r="BA399" s="16">
        <v>21098</v>
      </c>
      <c r="BB399" s="16">
        <v>16377</v>
      </c>
      <c r="BC399" s="16">
        <v>11664</v>
      </c>
      <c r="BD399" s="16">
        <v>7277</v>
      </c>
      <c r="BE399" s="16">
        <v>4150</v>
      </c>
      <c r="BF399" s="16">
        <v>4006</v>
      </c>
      <c r="BG399" s="16">
        <v>6662</v>
      </c>
      <c r="BH399" s="16">
        <v>354341</v>
      </c>
      <c r="BI399" s="21">
        <v>2</v>
      </c>
      <c r="BJ399" s="21">
        <v>2</v>
      </c>
      <c r="BK399" s="21">
        <v>2</v>
      </c>
      <c r="BL399" s="21">
        <v>2</v>
      </c>
      <c r="BM399" s="21">
        <v>0</v>
      </c>
      <c r="BN399" s="16">
        <v>13415</v>
      </c>
      <c r="BO399" s="16">
        <v>6399</v>
      </c>
      <c r="BP399" s="16">
        <v>39753</v>
      </c>
      <c r="BQ399" s="16">
        <v>20063</v>
      </c>
      <c r="BR399" s="16">
        <v>19081</v>
      </c>
      <c r="BS399" s="16">
        <v>33427</v>
      </c>
      <c r="BT399" s="16">
        <v>65805</v>
      </c>
      <c r="BU399" s="16">
        <v>47999</v>
      </c>
      <c r="BV399" s="16">
        <v>40939</v>
      </c>
      <c r="BW399" s="16">
        <v>48507</v>
      </c>
      <c r="BX399" s="16">
        <v>116596</v>
      </c>
      <c r="BY399" s="16">
        <v>2548</v>
      </c>
      <c r="BZ399" s="16">
        <v>7661</v>
      </c>
      <c r="CA399" s="16">
        <v>37851</v>
      </c>
      <c r="CB399" s="16">
        <v>5222</v>
      </c>
      <c r="CC399" s="1">
        <v>526</v>
      </c>
      <c r="CD399" s="16">
        <v>31517</v>
      </c>
      <c r="CE399" s="16">
        <v>25334</v>
      </c>
      <c r="CF399" s="16">
        <v>8893</v>
      </c>
      <c r="CG399" s="16">
        <v>63379</v>
      </c>
      <c r="CH399" s="1">
        <v>696</v>
      </c>
      <c r="CI399" s="1">
        <v>32</v>
      </c>
      <c r="CJ399" s="1">
        <v>498</v>
      </c>
      <c r="CK399" s="1">
        <v>54</v>
      </c>
      <c r="CL399" s="1">
        <v>315</v>
      </c>
      <c r="CM399" s="1">
        <v>90</v>
      </c>
      <c r="CN399" s="16">
        <v>1297</v>
      </c>
      <c r="CO399" s="1">
        <v>571</v>
      </c>
      <c r="CP399" s="16">
        <v>240978</v>
      </c>
      <c r="CQ399" s="16">
        <v>77049</v>
      </c>
      <c r="CR399" s="16">
        <v>25055</v>
      </c>
      <c r="CS399" s="16">
        <v>4836</v>
      </c>
      <c r="CT399" s="16">
        <v>95060</v>
      </c>
      <c r="CU399" s="16">
        <v>5514</v>
      </c>
      <c r="CV399" s="1">
        <v>844</v>
      </c>
      <c r="CW399" s="1">
        <v>299</v>
      </c>
      <c r="CX399" s="16">
        <v>90609</v>
      </c>
      <c r="CY399" s="16">
        <v>2166</v>
      </c>
      <c r="CZ399" s="16">
        <v>5065</v>
      </c>
      <c r="DA399" s="16">
        <v>67157</v>
      </c>
      <c r="DB399" s="18">
        <v>6.8</v>
      </c>
      <c r="DC399" s="1" t="s">
        <v>134</v>
      </c>
    </row>
    <row r="400" spans="1:107" ht="12.75" x14ac:dyDescent="0.2">
      <c r="A400" s="1" t="s">
        <v>983</v>
      </c>
      <c r="B400" s="1" t="s">
        <v>984</v>
      </c>
      <c r="C400" s="1" t="s">
        <v>983</v>
      </c>
      <c r="D400" s="1" t="s">
        <v>985</v>
      </c>
      <c r="E400" s="1" t="s">
        <v>986</v>
      </c>
      <c r="F400" s="1" t="s">
        <v>985</v>
      </c>
      <c r="G400" s="1">
        <v>11</v>
      </c>
      <c r="H400" s="1">
        <v>81</v>
      </c>
      <c r="I400" s="1">
        <v>7</v>
      </c>
      <c r="J400" s="16">
        <v>140180</v>
      </c>
      <c r="K400" s="17">
        <v>0.21199999999999999</v>
      </c>
      <c r="L400" s="16">
        <v>42747</v>
      </c>
      <c r="M400" s="18">
        <v>1357.03</v>
      </c>
      <c r="N400" s="1">
        <v>103</v>
      </c>
      <c r="O400" s="17">
        <v>0.42399999999999999</v>
      </c>
      <c r="P400" s="16">
        <v>2924</v>
      </c>
      <c r="Q400" s="16">
        <f t="shared" si="2"/>
        <v>20858895.705521472</v>
      </c>
      <c r="R400" s="19">
        <v>0.752</v>
      </c>
      <c r="S400" s="16" t="s">
        <v>2468</v>
      </c>
      <c r="T400" s="19">
        <v>0.32</v>
      </c>
      <c r="U400" s="18" t="e">
        <f t="shared" si="3"/>
        <v>#VALUE!</v>
      </c>
      <c r="V400" s="1" t="str">
        <f>IF(N400&gt;'Clustering (Gov City)'!$C$4,'Clustering (Gov City)'!$B$3,IF(N400&gt;'Clustering (Gov City)'!$H$4,'Clustering (Gov City)'!$G$3,IF(N400&gt;'Clustering (Gov City)'!$M$4,'Clustering (Gov City)'!$L$3,'Clustering (Gov City)'!$Q$3)))</f>
        <v>SUPER LOW</v>
      </c>
      <c r="W400" s="1" t="str">
        <f>IF(Q400&gt;'Clustering (Gov City)'!$C$24,'Clustering (Gov City)'!$B$23,IF(Q400&gt;'Clustering (Gov City)'!$H$24,'Clustering (Gov City)'!$G$23,IF(Q400&gt;'Clustering (Gov City)'!$M$24,'Clustering (Gov City)'!$L$23,'Clustering (Gov City)'!$Q$23)))</f>
        <v>SUPER LOW</v>
      </c>
      <c r="X400" s="20">
        <v>0.32419999999999999</v>
      </c>
      <c r="Y400" s="1" t="s">
        <v>133</v>
      </c>
      <c r="Z400" s="1">
        <v>636</v>
      </c>
      <c r="AA400" s="1">
        <v>386</v>
      </c>
      <c r="AB400" s="16">
        <v>125696</v>
      </c>
      <c r="AC400" s="16">
        <v>102452</v>
      </c>
      <c r="AD400" s="16">
        <v>139254</v>
      </c>
      <c r="AE400" s="1">
        <v>764</v>
      </c>
      <c r="AF400" s="1">
        <v>37</v>
      </c>
      <c r="AG400" s="1">
        <v>96</v>
      </c>
      <c r="AH400" s="1">
        <v>27</v>
      </c>
      <c r="AI400" s="1">
        <v>1</v>
      </c>
      <c r="AJ400" s="1">
        <v>1</v>
      </c>
      <c r="AK400" s="16">
        <v>68906</v>
      </c>
      <c r="AL400" s="16">
        <v>71274</v>
      </c>
      <c r="AM400" s="16">
        <v>69208</v>
      </c>
      <c r="AN400" s="16">
        <v>62184</v>
      </c>
      <c r="AO400" s="16">
        <v>1608</v>
      </c>
      <c r="AP400" s="16">
        <v>7180</v>
      </c>
      <c r="AQ400" s="16">
        <v>8564</v>
      </c>
      <c r="AR400" s="16">
        <v>11403</v>
      </c>
      <c r="AS400" s="16">
        <v>13289</v>
      </c>
      <c r="AT400" s="16">
        <v>14757</v>
      </c>
      <c r="AU400" s="16">
        <v>12012</v>
      </c>
      <c r="AV400" s="16">
        <v>9692</v>
      </c>
      <c r="AW400" s="16">
        <v>9903</v>
      </c>
      <c r="AX400" s="16">
        <v>10795</v>
      </c>
      <c r="AY400" s="16">
        <v>9556</v>
      </c>
      <c r="AZ400" s="16">
        <v>9113</v>
      </c>
      <c r="BA400" s="16">
        <v>8046</v>
      </c>
      <c r="BB400" s="16">
        <v>6416</v>
      </c>
      <c r="BC400" s="16">
        <v>5733</v>
      </c>
      <c r="BD400" s="16">
        <v>3889</v>
      </c>
      <c r="BE400" s="16">
        <v>2926</v>
      </c>
      <c r="BF400" s="16">
        <v>4086</v>
      </c>
      <c r="BG400" s="16">
        <v>1930</v>
      </c>
      <c r="BH400" s="16">
        <v>134682</v>
      </c>
      <c r="BI400" s="21">
        <v>2</v>
      </c>
      <c r="BJ400" s="21">
        <v>1</v>
      </c>
      <c r="BK400" s="21">
        <v>1</v>
      </c>
      <c r="BL400" s="21">
        <v>1</v>
      </c>
      <c r="BM400" s="21">
        <v>0</v>
      </c>
      <c r="BN400" s="16">
        <v>4048</v>
      </c>
      <c r="BO400" s="16">
        <v>2041</v>
      </c>
      <c r="BP400" s="16">
        <v>14103</v>
      </c>
      <c r="BQ400" s="16">
        <v>8073</v>
      </c>
      <c r="BR400" s="16">
        <v>8886</v>
      </c>
      <c r="BS400" s="16">
        <v>13896</v>
      </c>
      <c r="BT400" s="16">
        <v>38460</v>
      </c>
      <c r="BU400" s="16">
        <v>16405</v>
      </c>
      <c r="BV400" s="16">
        <v>38500</v>
      </c>
      <c r="BW400" s="16">
        <v>15646</v>
      </c>
      <c r="BX400" s="16">
        <v>21077</v>
      </c>
      <c r="BY400" s="16">
        <v>1074</v>
      </c>
      <c r="BZ400" s="16">
        <v>1624</v>
      </c>
      <c r="CA400" s="16">
        <v>7105</v>
      </c>
      <c r="CB400" s="1">
        <v>281</v>
      </c>
      <c r="CC400" s="1">
        <v>8</v>
      </c>
      <c r="CD400" s="16">
        <v>1654</v>
      </c>
      <c r="CE400" s="16">
        <v>1767</v>
      </c>
      <c r="CF400" s="1">
        <v>598</v>
      </c>
      <c r="CG400" s="16">
        <v>3650</v>
      </c>
      <c r="CH400" s="1">
        <v>38</v>
      </c>
      <c r="CI400" s="1">
        <v>14</v>
      </c>
      <c r="CJ400" s="1">
        <v>25</v>
      </c>
      <c r="CK400" s="1">
        <v>14</v>
      </c>
      <c r="CL400" s="1">
        <v>13</v>
      </c>
      <c r="CM400" s="1">
        <v>17</v>
      </c>
      <c r="CN400" s="1">
        <v>38</v>
      </c>
      <c r="CO400" s="1">
        <v>103</v>
      </c>
      <c r="CP400" s="16">
        <v>132249</v>
      </c>
      <c r="CQ400" s="16">
        <v>37287</v>
      </c>
      <c r="CR400" s="16">
        <v>5125</v>
      </c>
      <c r="CS400" s="1">
        <v>922</v>
      </c>
      <c r="CT400" s="16">
        <v>17503</v>
      </c>
      <c r="CU400" s="16">
        <v>11835</v>
      </c>
      <c r="CV400" s="16">
        <v>8236</v>
      </c>
      <c r="CW400" s="1">
        <v>14</v>
      </c>
      <c r="CX400" s="16">
        <v>29016</v>
      </c>
      <c r="CY400" s="1">
        <v>209</v>
      </c>
      <c r="CZ400" s="16">
        <v>1157</v>
      </c>
      <c r="DA400" s="16">
        <v>28876</v>
      </c>
      <c r="DB400" s="18">
        <v>12.48</v>
      </c>
      <c r="DC400" s="1" t="s">
        <v>134</v>
      </c>
    </row>
    <row r="401" spans="1:107" ht="12.75" x14ac:dyDescent="0.2">
      <c r="A401" s="1" t="s">
        <v>983</v>
      </c>
      <c r="B401" s="1" t="s">
        <v>984</v>
      </c>
      <c r="C401" s="1" t="s">
        <v>983</v>
      </c>
      <c r="D401" s="1" t="s">
        <v>987</v>
      </c>
      <c r="E401" s="1" t="s">
        <v>988</v>
      </c>
      <c r="F401" s="1" t="s">
        <v>987</v>
      </c>
      <c r="G401" s="1">
        <v>10</v>
      </c>
      <c r="H401" s="1">
        <v>109</v>
      </c>
      <c r="I401" s="1">
        <v>27</v>
      </c>
      <c r="J401" s="16">
        <v>445699</v>
      </c>
      <c r="K401" s="17">
        <v>0.68200000000000005</v>
      </c>
      <c r="L401" s="16">
        <v>146174</v>
      </c>
      <c r="M401" s="18">
        <v>1284.6300000000001</v>
      </c>
      <c r="N401" s="1">
        <v>347</v>
      </c>
      <c r="O401" s="17">
        <v>0.62</v>
      </c>
      <c r="P401" s="16">
        <v>7241</v>
      </c>
      <c r="Q401" s="16">
        <f t="shared" si="2"/>
        <v>16246390.501212703</v>
      </c>
      <c r="R401" s="19">
        <v>0.77800000000000002</v>
      </c>
      <c r="S401" s="16" t="s">
        <v>2468</v>
      </c>
      <c r="T401" s="19">
        <v>0.59199999999999997</v>
      </c>
      <c r="U401" s="18" t="e">
        <f t="shared" si="3"/>
        <v>#VALUE!</v>
      </c>
      <c r="V401" s="1" t="str">
        <f>IF(N401&gt;'Clustering (Gov City)'!$C$4,'Clustering (Gov City)'!$B$3,IF(N401&gt;'Clustering (Gov City)'!$H$4,'Clustering (Gov City)'!$G$3,IF(N401&gt;'Clustering (Gov City)'!$M$4,'Clustering (Gov City)'!$L$3,'Clustering (Gov City)'!$Q$3)))</f>
        <v>LOW</v>
      </c>
      <c r="W401" s="1" t="str">
        <f>IF(Q401&gt;'Clustering (Gov City)'!$C$24,'Clustering (Gov City)'!$B$23,IF(Q401&gt;'Clustering (Gov City)'!$H$24,'Clustering (Gov City)'!$G$23,IF(Q401&gt;'Clustering (Gov City)'!$M$24,'Clustering (Gov City)'!$L$23,'Clustering (Gov City)'!$Q$23)))</f>
        <v>SUPER LOW</v>
      </c>
      <c r="X401" s="20">
        <v>0.62290000000000001</v>
      </c>
      <c r="Y401" s="1" t="s">
        <v>151</v>
      </c>
      <c r="Z401" s="1">
        <v>953</v>
      </c>
      <c r="AA401" s="1">
        <v>382</v>
      </c>
      <c r="AB401" s="16">
        <v>390947</v>
      </c>
      <c r="AC401" s="16">
        <v>329100</v>
      </c>
      <c r="AD401" s="16">
        <v>444992</v>
      </c>
      <c r="AE401" s="1">
        <v>300</v>
      </c>
      <c r="AF401" s="1">
        <v>217</v>
      </c>
      <c r="AG401" s="1">
        <v>8</v>
      </c>
      <c r="AH401" s="1">
        <v>174</v>
      </c>
      <c r="AI401" s="1">
        <v>0</v>
      </c>
      <c r="AJ401" s="1">
        <v>8</v>
      </c>
      <c r="AK401" s="16">
        <v>217268</v>
      </c>
      <c r="AL401" s="16">
        <v>228431</v>
      </c>
      <c r="AM401" s="16">
        <v>198618</v>
      </c>
      <c r="AN401" s="16">
        <v>224524</v>
      </c>
      <c r="AO401" s="16">
        <v>4206</v>
      </c>
      <c r="AP401" s="16">
        <v>18351</v>
      </c>
      <c r="AQ401" s="16">
        <v>25052</v>
      </c>
      <c r="AR401" s="16">
        <v>38621</v>
      </c>
      <c r="AS401" s="16">
        <v>41460</v>
      </c>
      <c r="AT401" s="16">
        <v>36176</v>
      </c>
      <c r="AU401" s="16">
        <v>37740</v>
      </c>
      <c r="AV401" s="16">
        <v>33370</v>
      </c>
      <c r="AW401" s="16">
        <v>32601</v>
      </c>
      <c r="AX401" s="16">
        <v>34971</v>
      </c>
      <c r="AY401" s="16">
        <v>35059</v>
      </c>
      <c r="AZ401" s="16">
        <v>33425</v>
      </c>
      <c r="BA401" s="16">
        <v>29510</v>
      </c>
      <c r="BB401" s="16">
        <v>20305</v>
      </c>
      <c r="BC401" s="16">
        <v>17672</v>
      </c>
      <c r="BD401" s="16">
        <v>10844</v>
      </c>
      <c r="BE401" s="16">
        <v>8644</v>
      </c>
      <c r="BF401" s="16">
        <v>10249</v>
      </c>
      <c r="BG401" s="16">
        <v>5979</v>
      </c>
      <c r="BH401" s="16">
        <v>430180</v>
      </c>
      <c r="BI401" s="21">
        <v>1</v>
      </c>
      <c r="BJ401" s="21">
        <v>1</v>
      </c>
      <c r="BK401" s="21">
        <v>1</v>
      </c>
      <c r="BL401" s="21">
        <v>1</v>
      </c>
      <c r="BM401" s="21">
        <v>0</v>
      </c>
      <c r="BN401" s="16">
        <v>12331</v>
      </c>
      <c r="BO401" s="16">
        <v>6868</v>
      </c>
      <c r="BP401" s="16">
        <v>47436</v>
      </c>
      <c r="BQ401" s="16">
        <v>24945</v>
      </c>
      <c r="BR401" s="16">
        <v>22030</v>
      </c>
      <c r="BS401" s="16">
        <v>38098</v>
      </c>
      <c r="BT401" s="16">
        <v>107233</v>
      </c>
      <c r="BU401" s="16">
        <v>53563</v>
      </c>
      <c r="BV401" s="16">
        <v>122379</v>
      </c>
      <c r="BW401" s="16">
        <v>57847</v>
      </c>
      <c r="BX401" s="16">
        <v>76032</v>
      </c>
      <c r="BY401" s="16">
        <v>1499</v>
      </c>
      <c r="BZ401" s="16">
        <v>4284</v>
      </c>
      <c r="CA401" s="16">
        <v>21687</v>
      </c>
      <c r="CB401" s="16">
        <v>1152</v>
      </c>
      <c r="CC401" s="1">
        <v>23</v>
      </c>
      <c r="CD401" s="16">
        <v>2600</v>
      </c>
      <c r="CE401" s="16">
        <v>1585</v>
      </c>
      <c r="CF401" s="16">
        <v>1394</v>
      </c>
      <c r="CG401" s="16">
        <v>3164</v>
      </c>
      <c r="CH401" s="16">
        <v>2275</v>
      </c>
      <c r="CI401" s="1">
        <v>46</v>
      </c>
      <c r="CJ401" s="1">
        <v>17</v>
      </c>
      <c r="CK401" s="1">
        <v>8</v>
      </c>
      <c r="CL401" s="1">
        <v>27</v>
      </c>
      <c r="CM401" s="1">
        <v>47</v>
      </c>
      <c r="CN401" s="1">
        <v>93</v>
      </c>
      <c r="CO401" s="1">
        <v>478</v>
      </c>
      <c r="CP401" s="16">
        <v>433965</v>
      </c>
      <c r="CQ401" s="16">
        <v>113110</v>
      </c>
      <c r="CR401" s="16">
        <v>10208</v>
      </c>
      <c r="CS401" s="16">
        <v>1132</v>
      </c>
      <c r="CT401" s="16">
        <v>55917</v>
      </c>
      <c r="CU401" s="16">
        <v>60172</v>
      </c>
      <c r="CV401" s="16">
        <v>5008</v>
      </c>
      <c r="CW401" s="1">
        <v>57</v>
      </c>
      <c r="CX401" s="16">
        <v>82688</v>
      </c>
      <c r="CY401" s="1">
        <v>438</v>
      </c>
      <c r="CZ401" s="16">
        <v>2237</v>
      </c>
      <c r="DA401" s="16">
        <v>114732</v>
      </c>
      <c r="DB401" s="18">
        <v>7.1</v>
      </c>
      <c r="DC401" s="1" t="s">
        <v>134</v>
      </c>
    </row>
    <row r="402" spans="1:107" ht="12.75" x14ac:dyDescent="0.2">
      <c r="A402" s="1" t="s">
        <v>983</v>
      </c>
      <c r="B402" s="1" t="s">
        <v>984</v>
      </c>
      <c r="C402" s="1" t="s">
        <v>983</v>
      </c>
      <c r="D402" s="1" t="s">
        <v>989</v>
      </c>
      <c r="E402" s="1" t="s">
        <v>990</v>
      </c>
      <c r="F402" s="1" t="s">
        <v>989</v>
      </c>
      <c r="G402" s="1">
        <v>8</v>
      </c>
      <c r="H402" s="1">
        <v>46</v>
      </c>
      <c r="I402" s="1">
        <v>21</v>
      </c>
      <c r="J402" s="16">
        <v>201799</v>
      </c>
      <c r="K402" s="17">
        <v>0.34799999999999998</v>
      </c>
      <c r="L402" s="16">
        <v>65465</v>
      </c>
      <c r="M402" s="1">
        <v>395.83</v>
      </c>
      <c r="N402" s="1">
        <v>510</v>
      </c>
      <c r="O402" s="17">
        <v>0.65800000000000003</v>
      </c>
      <c r="P402" s="16">
        <v>4374</v>
      </c>
      <c r="Q402" s="16">
        <f t="shared" si="2"/>
        <v>21675033.077468175</v>
      </c>
      <c r="R402" s="19">
        <v>0.77</v>
      </c>
      <c r="S402" s="16" t="s">
        <v>2468</v>
      </c>
      <c r="T402" s="19">
        <v>0.77</v>
      </c>
      <c r="U402" s="18" t="e">
        <f t="shared" si="3"/>
        <v>#VALUE!</v>
      </c>
      <c r="V402" s="1" t="str">
        <f>IF(N402&gt;'Clustering (Gov City)'!$C$4,'Clustering (Gov City)'!$B$3,IF(N402&gt;'Clustering (Gov City)'!$H$4,'Clustering (Gov City)'!$G$3,IF(N402&gt;'Clustering (Gov City)'!$M$4,'Clustering (Gov City)'!$L$3,'Clustering (Gov City)'!$Q$3)))</f>
        <v>LOW</v>
      </c>
      <c r="W402" s="1" t="str">
        <f>IF(Q402&gt;'Clustering (Gov City)'!$C$24,'Clustering (Gov City)'!$B$23,IF(Q402&gt;'Clustering (Gov City)'!$H$24,'Clustering (Gov City)'!$G$23,IF(Q402&gt;'Clustering (Gov City)'!$M$24,'Clustering (Gov City)'!$L$23,'Clustering (Gov City)'!$Q$23)))</f>
        <v>SUPER LOW</v>
      </c>
      <c r="X402" s="20">
        <v>0.63090000000000002</v>
      </c>
      <c r="Y402" s="1" t="s">
        <v>151</v>
      </c>
      <c r="Z402" s="1">
        <v>456</v>
      </c>
      <c r="AA402" s="1">
        <v>474</v>
      </c>
      <c r="AB402" s="16">
        <v>175073</v>
      </c>
      <c r="AC402" s="16">
        <v>148594</v>
      </c>
      <c r="AD402" s="16">
        <v>200944</v>
      </c>
      <c r="AE402" s="1">
        <v>514</v>
      </c>
      <c r="AF402" s="1">
        <v>220</v>
      </c>
      <c r="AG402" s="1">
        <v>0</v>
      </c>
      <c r="AH402" s="1">
        <v>98</v>
      </c>
      <c r="AI402" s="1">
        <v>1</v>
      </c>
      <c r="AJ402" s="1">
        <v>22</v>
      </c>
      <c r="AK402" s="16">
        <v>99748</v>
      </c>
      <c r="AL402" s="16">
        <v>102051</v>
      </c>
      <c r="AM402" s="16">
        <v>91750</v>
      </c>
      <c r="AN402" s="16">
        <v>99305</v>
      </c>
      <c r="AO402" s="16">
        <v>1842</v>
      </c>
      <c r="AP402" s="16">
        <v>8902</v>
      </c>
      <c r="AQ402" s="16">
        <v>13901</v>
      </c>
      <c r="AR402" s="16">
        <v>17038</v>
      </c>
      <c r="AS402" s="16">
        <v>17200</v>
      </c>
      <c r="AT402" s="16">
        <v>18491</v>
      </c>
      <c r="AU402" s="16">
        <v>18111</v>
      </c>
      <c r="AV402" s="16">
        <v>15692</v>
      </c>
      <c r="AW402" s="16">
        <v>15992</v>
      </c>
      <c r="AX402" s="16">
        <v>16976</v>
      </c>
      <c r="AY402" s="16">
        <v>15767</v>
      </c>
      <c r="AZ402" s="16">
        <v>13764</v>
      </c>
      <c r="BA402" s="16">
        <v>12007</v>
      </c>
      <c r="BB402" s="16">
        <v>8676</v>
      </c>
      <c r="BC402" s="16">
        <v>6837</v>
      </c>
      <c r="BD402" s="16">
        <v>4288</v>
      </c>
      <c r="BE402" s="16">
        <v>2996</v>
      </c>
      <c r="BF402" s="16">
        <v>4063</v>
      </c>
      <c r="BG402" s="16">
        <v>3176</v>
      </c>
      <c r="BH402" s="16">
        <v>192804</v>
      </c>
      <c r="BI402" s="21">
        <v>2</v>
      </c>
      <c r="BJ402" s="21">
        <v>2</v>
      </c>
      <c r="BK402" s="21">
        <v>2</v>
      </c>
      <c r="BL402" s="21">
        <v>1</v>
      </c>
      <c r="BM402" s="21">
        <v>0</v>
      </c>
      <c r="BN402" s="16">
        <v>6468</v>
      </c>
      <c r="BO402" s="16">
        <v>3260</v>
      </c>
      <c r="BP402" s="16">
        <v>20641</v>
      </c>
      <c r="BQ402" s="16">
        <v>10186</v>
      </c>
      <c r="BR402" s="16">
        <v>10465</v>
      </c>
      <c r="BS402" s="16">
        <v>19367</v>
      </c>
      <c r="BT402" s="16">
        <v>72949</v>
      </c>
      <c r="BU402" s="16">
        <v>26501</v>
      </c>
      <c r="BV402" s="16">
        <v>43667</v>
      </c>
      <c r="BW402" s="16">
        <v>18649</v>
      </c>
      <c r="BX402" s="16">
        <v>27576</v>
      </c>
      <c r="BY402" s="1">
        <v>932</v>
      </c>
      <c r="BZ402" s="16">
        <v>1602</v>
      </c>
      <c r="CA402" s="16">
        <v>9417</v>
      </c>
      <c r="CB402" s="1">
        <v>498</v>
      </c>
      <c r="CC402" s="1">
        <v>8</v>
      </c>
      <c r="CD402" s="16">
        <v>2825</v>
      </c>
      <c r="CE402" s="16">
        <v>2355</v>
      </c>
      <c r="CF402" s="16">
        <v>1308</v>
      </c>
      <c r="CG402" s="16">
        <v>4209</v>
      </c>
      <c r="CH402" s="1">
        <v>330</v>
      </c>
      <c r="CI402" s="1">
        <v>25</v>
      </c>
      <c r="CJ402" s="1">
        <v>49</v>
      </c>
      <c r="CK402" s="1">
        <v>17</v>
      </c>
      <c r="CL402" s="1">
        <v>18</v>
      </c>
      <c r="CM402" s="1">
        <v>15</v>
      </c>
      <c r="CN402" s="1">
        <v>45</v>
      </c>
      <c r="CO402" s="1">
        <v>157</v>
      </c>
      <c r="CP402" s="16">
        <v>190446</v>
      </c>
      <c r="CQ402" s="16">
        <v>54298</v>
      </c>
      <c r="CR402" s="16">
        <v>5493</v>
      </c>
      <c r="CS402" s="1">
        <v>880</v>
      </c>
      <c r="CT402" s="16">
        <v>23056</v>
      </c>
      <c r="CU402" s="16">
        <v>33568</v>
      </c>
      <c r="CV402" s="16">
        <v>1603</v>
      </c>
      <c r="CW402" s="1">
        <v>22</v>
      </c>
      <c r="CX402" s="16">
        <v>33110</v>
      </c>
      <c r="CY402" s="1">
        <v>247</v>
      </c>
      <c r="CZ402" s="1">
        <v>971</v>
      </c>
      <c r="DA402" s="16">
        <v>48551</v>
      </c>
      <c r="DB402" s="18">
        <v>8.9499999999999993</v>
      </c>
      <c r="DC402" s="1" t="s">
        <v>134</v>
      </c>
    </row>
    <row r="403" spans="1:107" ht="12.75" x14ac:dyDescent="0.2">
      <c r="A403" s="1" t="s">
        <v>983</v>
      </c>
      <c r="B403" s="1" t="s">
        <v>984</v>
      </c>
      <c r="C403" s="1" t="s">
        <v>983</v>
      </c>
      <c r="D403" s="1" t="s">
        <v>991</v>
      </c>
      <c r="E403" s="1" t="s">
        <v>992</v>
      </c>
      <c r="F403" s="1" t="s">
        <v>991</v>
      </c>
      <c r="G403" s="1">
        <v>11</v>
      </c>
      <c r="H403" s="1">
        <v>82</v>
      </c>
      <c r="I403" s="1">
        <v>31</v>
      </c>
      <c r="J403" s="16">
        <v>415294</v>
      </c>
      <c r="K403" s="17">
        <v>0.64</v>
      </c>
      <c r="L403" s="16">
        <v>126410</v>
      </c>
      <c r="M403" s="1">
        <v>706.52</v>
      </c>
      <c r="N403" s="1">
        <v>588</v>
      </c>
      <c r="O403" s="17">
        <v>0.67200000000000004</v>
      </c>
      <c r="P403" s="16">
        <v>5514</v>
      </c>
      <c r="Q403" s="16">
        <f t="shared" si="2"/>
        <v>13277340.871767951</v>
      </c>
      <c r="R403" s="19">
        <v>0.78200000000000003</v>
      </c>
      <c r="S403" s="16" t="s">
        <v>2468</v>
      </c>
      <c r="T403" s="19">
        <v>0.34599999999999997</v>
      </c>
      <c r="U403" s="18" t="e">
        <f t="shared" si="3"/>
        <v>#VALUE!</v>
      </c>
      <c r="V403" s="16" t="str">
        <f>IF(N403&gt;'Clustering (Gov City)'!$C$4,'Clustering (Gov City)'!$B$3,IF(N403&gt;'Clustering (Gov City)'!$H$4,'Clustering (Gov City)'!$G$3,IF(N403&gt;'Clustering (Gov City)'!$M$4,'Clustering (Gov City)'!$L$3,'Clustering (Gov City)'!$Q$3)))</f>
        <v>LOW</v>
      </c>
      <c r="W403" s="16" t="str">
        <f>IF(Q403&gt;'Clustering (Gov City)'!$C$24,'Clustering (Gov City)'!$B$23,IF(Q403&gt;'Clustering (Gov City)'!$H$24,'Clustering (Gov City)'!$G$23,IF(Q403&gt;'Clustering (Gov City)'!$M$24,'Clustering (Gov City)'!$L$23,'Clustering (Gov City)'!$Q$23)))</f>
        <v>SUPER LOW</v>
      </c>
      <c r="X403" s="20">
        <v>0.51729999999999998</v>
      </c>
      <c r="Y403" s="16" t="s">
        <v>151</v>
      </c>
      <c r="Z403" s="16">
        <v>2130</v>
      </c>
      <c r="AA403" s="1">
        <v>427</v>
      </c>
      <c r="AB403" s="16">
        <v>341350</v>
      </c>
      <c r="AC403" s="16">
        <v>298879</v>
      </c>
      <c r="AD403" s="16">
        <v>415101</v>
      </c>
      <c r="AE403" s="1">
        <v>152</v>
      </c>
      <c r="AF403" s="1">
        <v>23</v>
      </c>
      <c r="AG403" s="1">
        <v>1</v>
      </c>
      <c r="AH403" s="1">
        <v>0</v>
      </c>
      <c r="AI403" s="1">
        <v>1</v>
      </c>
      <c r="AJ403" s="1">
        <v>16</v>
      </c>
      <c r="AK403" s="16">
        <v>205586</v>
      </c>
      <c r="AL403" s="16">
        <v>209708</v>
      </c>
      <c r="AM403" s="16">
        <v>194849</v>
      </c>
      <c r="AN403" s="16">
        <v>204962</v>
      </c>
      <c r="AO403" s="16">
        <v>2409</v>
      </c>
      <c r="AP403" s="16">
        <v>13074</v>
      </c>
      <c r="AQ403" s="16">
        <v>28895</v>
      </c>
      <c r="AR403" s="16">
        <v>37703</v>
      </c>
      <c r="AS403" s="16">
        <v>38375</v>
      </c>
      <c r="AT403" s="16">
        <v>37716</v>
      </c>
      <c r="AU403" s="16">
        <v>37064</v>
      </c>
      <c r="AV403" s="16">
        <v>33300</v>
      </c>
      <c r="AW403" s="16">
        <v>32669</v>
      </c>
      <c r="AX403" s="16">
        <v>33363</v>
      </c>
      <c r="AY403" s="16">
        <v>31259</v>
      </c>
      <c r="AZ403" s="16">
        <v>26651</v>
      </c>
      <c r="BA403" s="16">
        <v>23075</v>
      </c>
      <c r="BB403" s="16">
        <v>16130</v>
      </c>
      <c r="BC403" s="16">
        <v>14394</v>
      </c>
      <c r="BD403" s="16">
        <v>8041</v>
      </c>
      <c r="BE403" s="16">
        <v>6279</v>
      </c>
      <c r="BF403" s="16">
        <v>10380</v>
      </c>
      <c r="BG403" s="16">
        <v>6859</v>
      </c>
      <c r="BH403" s="16">
        <v>397073</v>
      </c>
      <c r="BI403" s="21">
        <v>2</v>
      </c>
      <c r="BJ403" s="21">
        <v>2</v>
      </c>
      <c r="BK403" s="21">
        <v>2</v>
      </c>
      <c r="BL403" s="21">
        <v>1</v>
      </c>
      <c r="BM403" s="21">
        <v>0</v>
      </c>
      <c r="BN403" s="16">
        <v>14129</v>
      </c>
      <c r="BO403" s="16">
        <v>7164</v>
      </c>
      <c r="BP403" s="16">
        <v>45512</v>
      </c>
      <c r="BQ403" s="16">
        <v>23222</v>
      </c>
      <c r="BR403" s="16">
        <v>22894</v>
      </c>
      <c r="BS403" s="16">
        <v>38226</v>
      </c>
      <c r="BT403" s="16">
        <v>157086</v>
      </c>
      <c r="BU403" s="16">
        <v>44620</v>
      </c>
      <c r="BV403" s="16">
        <v>99302</v>
      </c>
      <c r="BW403" s="16">
        <v>46114</v>
      </c>
      <c r="BX403" s="16">
        <v>52439</v>
      </c>
      <c r="BY403" s="16">
        <v>1525</v>
      </c>
      <c r="BZ403" s="16">
        <v>2093</v>
      </c>
      <c r="CA403" s="16">
        <v>11361</v>
      </c>
      <c r="CB403" s="1">
        <v>730</v>
      </c>
      <c r="CC403" s="1">
        <v>24</v>
      </c>
      <c r="CD403" s="16">
        <v>6109</v>
      </c>
      <c r="CE403" s="16">
        <v>5732</v>
      </c>
      <c r="CF403" s="16">
        <v>2162</v>
      </c>
      <c r="CG403" s="16">
        <v>8598</v>
      </c>
      <c r="CH403" s="16">
        <v>2191</v>
      </c>
      <c r="CI403" s="1">
        <v>34</v>
      </c>
      <c r="CJ403" s="16">
        <v>1874</v>
      </c>
      <c r="CK403" s="1">
        <v>27</v>
      </c>
      <c r="CL403" s="1">
        <v>640</v>
      </c>
      <c r="CM403" s="1">
        <v>37</v>
      </c>
      <c r="CN403" s="16">
        <v>2489</v>
      </c>
      <c r="CO403" s="1">
        <v>551</v>
      </c>
      <c r="CP403" s="16">
        <v>384850</v>
      </c>
      <c r="CQ403" s="16">
        <v>144803</v>
      </c>
      <c r="CR403" s="16">
        <v>8337</v>
      </c>
      <c r="CS403" s="1">
        <v>835</v>
      </c>
      <c r="CT403" s="16">
        <v>33117</v>
      </c>
      <c r="CU403" s="16">
        <v>65362</v>
      </c>
      <c r="CV403" s="16">
        <v>4522</v>
      </c>
      <c r="CW403" s="1">
        <v>8</v>
      </c>
      <c r="CX403" s="16">
        <v>54231</v>
      </c>
      <c r="CY403" s="1">
        <v>227</v>
      </c>
      <c r="CZ403" s="16">
        <v>1455</v>
      </c>
      <c r="DA403" s="16">
        <v>102397</v>
      </c>
      <c r="DB403" s="18">
        <v>14.58</v>
      </c>
      <c r="DC403" s="1" t="s">
        <v>134</v>
      </c>
    </row>
    <row r="404" spans="1:107" ht="12.75" x14ac:dyDescent="0.2">
      <c r="A404" s="1" t="s">
        <v>983</v>
      </c>
      <c r="B404" s="1" t="s">
        <v>984</v>
      </c>
      <c r="C404" s="1" t="s">
        <v>983</v>
      </c>
      <c r="D404" s="1" t="s">
        <v>993</v>
      </c>
      <c r="E404" s="1" t="s">
        <v>994</v>
      </c>
      <c r="F404" s="1" t="s">
        <v>993</v>
      </c>
      <c r="G404" s="1">
        <v>10</v>
      </c>
      <c r="H404" s="1">
        <v>76</v>
      </c>
      <c r="I404" s="1">
        <v>24</v>
      </c>
      <c r="J404" s="16">
        <v>304856</v>
      </c>
      <c r="K404" s="17">
        <v>0.52</v>
      </c>
      <c r="L404" s="16">
        <v>96167</v>
      </c>
      <c r="M404" s="1">
        <v>566.61</v>
      </c>
      <c r="N404" s="1">
        <v>538</v>
      </c>
      <c r="O404" s="17">
        <v>0.66400000000000003</v>
      </c>
      <c r="P404" s="16">
        <v>5405</v>
      </c>
      <c r="Q404" s="16">
        <f t="shared" si="2"/>
        <v>17729682.210617471</v>
      </c>
      <c r="R404" s="19">
        <v>0.78800000000000003</v>
      </c>
      <c r="S404" s="16" t="s">
        <v>2468</v>
      </c>
      <c r="T404" s="19">
        <v>0.58399999999999996</v>
      </c>
      <c r="U404" s="18" t="e">
        <f t="shared" si="3"/>
        <v>#VALUE!</v>
      </c>
      <c r="V404" s="1" t="str">
        <f>IF(N404&gt;'Clustering (Gov City)'!$C$4,'Clustering (Gov City)'!$B$3,IF(N404&gt;'Clustering (Gov City)'!$H$4,'Clustering (Gov City)'!$G$3,IF(N404&gt;'Clustering (Gov City)'!$M$4,'Clustering (Gov City)'!$L$3,'Clustering (Gov City)'!$Q$3)))</f>
        <v>LOW</v>
      </c>
      <c r="W404" s="1" t="str">
        <f>IF(Q404&gt;'Clustering (Gov City)'!$C$24,'Clustering (Gov City)'!$B$23,IF(Q404&gt;'Clustering (Gov City)'!$H$24,'Clustering (Gov City)'!$G$23,IF(Q404&gt;'Clustering (Gov City)'!$M$24,'Clustering (Gov City)'!$L$23,'Clustering (Gov City)'!$Q$23)))</f>
        <v>SUPER LOW</v>
      </c>
      <c r="X404" s="20">
        <v>0.59199999999999997</v>
      </c>
      <c r="Y404" s="1" t="s">
        <v>151</v>
      </c>
      <c r="Z404" s="1">
        <v>832</v>
      </c>
      <c r="AA404" s="1">
        <v>589</v>
      </c>
      <c r="AB404" s="16">
        <v>282560</v>
      </c>
      <c r="AC404" s="16">
        <v>214834</v>
      </c>
      <c r="AD404" s="16">
        <v>304392</v>
      </c>
      <c r="AE404" s="1">
        <v>255</v>
      </c>
      <c r="AF404" s="1">
        <v>105</v>
      </c>
      <c r="AG404" s="1">
        <v>13</v>
      </c>
      <c r="AH404" s="1">
        <v>59</v>
      </c>
      <c r="AI404" s="1">
        <v>0</v>
      </c>
      <c r="AJ404" s="1">
        <v>32</v>
      </c>
      <c r="AK404" s="16">
        <v>148582</v>
      </c>
      <c r="AL404" s="16">
        <v>156274</v>
      </c>
      <c r="AM404" s="16">
        <v>137129</v>
      </c>
      <c r="AN404" s="16">
        <v>155375</v>
      </c>
      <c r="AO404" s="16">
        <v>1738</v>
      </c>
      <c r="AP404" s="16">
        <v>10614</v>
      </c>
      <c r="AQ404" s="16">
        <v>24497</v>
      </c>
      <c r="AR404" s="16">
        <v>29196</v>
      </c>
      <c r="AS404" s="16">
        <v>28275</v>
      </c>
      <c r="AT404" s="16">
        <v>20902</v>
      </c>
      <c r="AU404" s="16">
        <v>25815</v>
      </c>
      <c r="AV404" s="16">
        <v>24694</v>
      </c>
      <c r="AW404" s="16">
        <v>23090</v>
      </c>
      <c r="AX404" s="16">
        <v>22767</v>
      </c>
      <c r="AY404" s="16">
        <v>22011</v>
      </c>
      <c r="AZ404" s="16">
        <v>20856</v>
      </c>
      <c r="BA404" s="16">
        <v>18861</v>
      </c>
      <c r="BB404" s="16">
        <v>14366</v>
      </c>
      <c r="BC404" s="16">
        <v>11402</v>
      </c>
      <c r="BD404" s="16">
        <v>6788</v>
      </c>
      <c r="BE404" s="16">
        <v>4459</v>
      </c>
      <c r="BF404" s="16">
        <v>6877</v>
      </c>
      <c r="BG404" s="16">
        <v>5786</v>
      </c>
      <c r="BH404" s="16">
        <v>288930</v>
      </c>
      <c r="BI404" s="21">
        <v>2</v>
      </c>
      <c r="BJ404" s="21">
        <v>2</v>
      </c>
      <c r="BK404" s="21">
        <v>2</v>
      </c>
      <c r="BL404" s="21">
        <v>1</v>
      </c>
      <c r="BM404" s="21">
        <v>0</v>
      </c>
      <c r="BN404" s="16">
        <v>11697</v>
      </c>
      <c r="BO404" s="16">
        <v>5568</v>
      </c>
      <c r="BP404" s="16">
        <v>34896</v>
      </c>
      <c r="BQ404" s="16">
        <v>16920</v>
      </c>
      <c r="BR404" s="16">
        <v>12709</v>
      </c>
      <c r="BS404" s="16">
        <v>24341</v>
      </c>
      <c r="BT404" s="16">
        <v>83979</v>
      </c>
      <c r="BU404" s="16">
        <v>32214</v>
      </c>
      <c r="BV404" s="16">
        <v>76845</v>
      </c>
      <c r="BW404" s="16">
        <v>39402</v>
      </c>
      <c r="BX404" s="16">
        <v>56857</v>
      </c>
      <c r="BY404" s="16">
        <v>1250</v>
      </c>
      <c r="BZ404" s="16">
        <v>2753</v>
      </c>
      <c r="CA404" s="16">
        <v>10866</v>
      </c>
      <c r="CB404" s="1">
        <v>673</v>
      </c>
      <c r="CC404" s="1">
        <v>17</v>
      </c>
      <c r="CD404" s="16">
        <v>4377</v>
      </c>
      <c r="CE404" s="16">
        <v>3958</v>
      </c>
      <c r="CF404" s="16">
        <v>1638</v>
      </c>
      <c r="CG404" s="16">
        <v>7548</v>
      </c>
      <c r="CH404" s="1">
        <v>96</v>
      </c>
      <c r="CI404" s="1">
        <v>12</v>
      </c>
      <c r="CJ404" s="1">
        <v>61</v>
      </c>
      <c r="CK404" s="1">
        <v>12</v>
      </c>
      <c r="CL404" s="1">
        <v>18</v>
      </c>
      <c r="CM404" s="1">
        <v>20</v>
      </c>
      <c r="CN404" s="1">
        <v>86</v>
      </c>
      <c r="CO404" s="1">
        <v>260</v>
      </c>
      <c r="CP404" s="16">
        <v>286770</v>
      </c>
      <c r="CQ404" s="16">
        <v>92268</v>
      </c>
      <c r="CR404" s="16">
        <v>7445</v>
      </c>
      <c r="CS404" s="16">
        <v>1147</v>
      </c>
      <c r="CT404" s="16">
        <v>38857</v>
      </c>
      <c r="CU404" s="16">
        <v>30367</v>
      </c>
      <c r="CV404" s="16">
        <v>12987</v>
      </c>
      <c r="CW404" s="1">
        <v>10</v>
      </c>
      <c r="CX404" s="16">
        <v>51621</v>
      </c>
      <c r="CY404" s="1">
        <v>365</v>
      </c>
      <c r="CZ404" s="16">
        <v>1610</v>
      </c>
      <c r="DA404" s="16">
        <v>68179</v>
      </c>
      <c r="DB404" s="18">
        <v>8.44</v>
      </c>
      <c r="DC404" s="1" t="s">
        <v>134</v>
      </c>
    </row>
    <row r="405" spans="1:107" ht="12.75" x14ac:dyDescent="0.2">
      <c r="A405" s="1" t="s">
        <v>983</v>
      </c>
      <c r="B405" s="1" t="s">
        <v>984</v>
      </c>
      <c r="C405" s="1" t="s">
        <v>983</v>
      </c>
      <c r="D405" s="1" t="s">
        <v>995</v>
      </c>
      <c r="E405" s="1" t="s">
        <v>996</v>
      </c>
      <c r="F405" s="1" t="s">
        <v>995</v>
      </c>
      <c r="G405" s="1">
        <v>18</v>
      </c>
      <c r="H405" s="1">
        <v>121</v>
      </c>
      <c r="I405" s="1">
        <v>46</v>
      </c>
      <c r="J405" s="16">
        <v>768682</v>
      </c>
      <c r="K405" s="17">
        <v>0.78400000000000003</v>
      </c>
      <c r="L405" s="16">
        <v>227008</v>
      </c>
      <c r="M405" s="18">
        <v>1883.32</v>
      </c>
      <c r="N405" s="1">
        <v>408</v>
      </c>
      <c r="O405" s="17">
        <v>0.63400000000000001</v>
      </c>
      <c r="P405" s="16">
        <v>11172</v>
      </c>
      <c r="Q405" s="16">
        <f t="shared" si="2"/>
        <v>14533968.53315155</v>
      </c>
      <c r="R405" s="19">
        <v>0.79600000000000004</v>
      </c>
      <c r="S405" s="16" t="s">
        <v>2468</v>
      </c>
      <c r="T405" s="19">
        <v>0.38800000000000001</v>
      </c>
      <c r="U405" s="18" t="e">
        <f t="shared" si="3"/>
        <v>#VALUE!</v>
      </c>
      <c r="V405" s="16" t="str">
        <f>IF(N405&gt;'Clustering (Gov City)'!$C$4,'Clustering (Gov City)'!$B$3,IF(N405&gt;'Clustering (Gov City)'!$H$4,'Clustering (Gov City)'!$G$3,IF(N405&gt;'Clustering (Gov City)'!$M$4,'Clustering (Gov City)'!$L$3,'Clustering (Gov City)'!$Q$3)))</f>
        <v>LOW</v>
      </c>
      <c r="W405" s="16" t="str">
        <f>IF(Q405&gt;'Clustering (Gov City)'!$C$24,'Clustering (Gov City)'!$B$23,IF(Q405&gt;'Clustering (Gov City)'!$H$24,'Clustering (Gov City)'!$G$23,IF(Q405&gt;'Clustering (Gov City)'!$M$24,'Clustering (Gov City)'!$L$23,'Clustering (Gov City)'!$Q$23)))</f>
        <v>SUPER LOW</v>
      </c>
      <c r="X405" s="20">
        <v>0.56079999999999997</v>
      </c>
      <c r="Y405" s="16" t="s">
        <v>151</v>
      </c>
      <c r="Z405" s="16">
        <v>2396</v>
      </c>
      <c r="AA405" s="16">
        <v>1086</v>
      </c>
      <c r="AB405" s="16">
        <v>625227</v>
      </c>
      <c r="AC405" s="16">
        <v>551514</v>
      </c>
      <c r="AD405" s="16">
        <v>757439</v>
      </c>
      <c r="AE405" s="16">
        <v>6398</v>
      </c>
      <c r="AF405" s="16">
        <v>4000</v>
      </c>
      <c r="AG405" s="1">
        <v>121</v>
      </c>
      <c r="AH405" s="1">
        <v>609</v>
      </c>
      <c r="AI405" s="1">
        <v>4</v>
      </c>
      <c r="AJ405" s="1">
        <v>111</v>
      </c>
      <c r="AK405" s="16">
        <v>381055</v>
      </c>
      <c r="AL405" s="16">
        <v>387627</v>
      </c>
      <c r="AM405" s="16">
        <v>364158</v>
      </c>
      <c r="AN405" s="16">
        <v>375494</v>
      </c>
      <c r="AO405" s="16">
        <v>6618</v>
      </c>
      <c r="AP405" s="16">
        <v>22412</v>
      </c>
      <c r="AQ405" s="16">
        <v>52177</v>
      </c>
      <c r="AR405" s="16">
        <v>71107</v>
      </c>
      <c r="AS405" s="16">
        <v>72686</v>
      </c>
      <c r="AT405" s="16">
        <v>69163</v>
      </c>
      <c r="AU405" s="16">
        <v>69932</v>
      </c>
      <c r="AV405" s="16">
        <v>61971</v>
      </c>
      <c r="AW405" s="16">
        <v>55762</v>
      </c>
      <c r="AX405" s="16">
        <v>56946</v>
      </c>
      <c r="AY405" s="16">
        <v>54545</v>
      </c>
      <c r="AZ405" s="16">
        <v>52529</v>
      </c>
      <c r="BA405" s="16">
        <v>45470</v>
      </c>
      <c r="BB405" s="16">
        <v>33898</v>
      </c>
      <c r="BC405" s="16">
        <v>26812</v>
      </c>
      <c r="BD405" s="16">
        <v>17537</v>
      </c>
      <c r="BE405" s="16">
        <v>11565</v>
      </c>
      <c r="BF405" s="16">
        <v>16582</v>
      </c>
      <c r="BG405" s="16">
        <v>12145</v>
      </c>
      <c r="BH405" s="16">
        <v>735974</v>
      </c>
      <c r="BI405" s="21">
        <v>2</v>
      </c>
      <c r="BJ405" s="21">
        <v>2</v>
      </c>
      <c r="BK405" s="21">
        <v>2</v>
      </c>
      <c r="BL405" s="21">
        <v>1</v>
      </c>
      <c r="BM405" s="21">
        <v>0</v>
      </c>
      <c r="BN405" s="16">
        <v>25240</v>
      </c>
      <c r="BO405" s="16">
        <v>13382</v>
      </c>
      <c r="BP405" s="16">
        <v>85982</v>
      </c>
      <c r="BQ405" s="16">
        <v>43682</v>
      </c>
      <c r="BR405" s="16">
        <v>40332</v>
      </c>
      <c r="BS405" s="16">
        <v>72494</v>
      </c>
      <c r="BT405" s="16">
        <v>234658</v>
      </c>
      <c r="BU405" s="16">
        <v>112336</v>
      </c>
      <c r="BV405" s="16">
        <v>142693</v>
      </c>
      <c r="BW405" s="16">
        <v>93596</v>
      </c>
      <c r="BX405" s="16">
        <v>138774</v>
      </c>
      <c r="BY405" s="16">
        <v>3505</v>
      </c>
      <c r="BZ405" s="16">
        <v>8065</v>
      </c>
      <c r="CA405" s="16">
        <v>31937</v>
      </c>
      <c r="CB405" s="16">
        <v>2831</v>
      </c>
      <c r="CC405" s="1">
        <v>287</v>
      </c>
      <c r="CD405" s="16">
        <v>12657</v>
      </c>
      <c r="CE405" s="16">
        <v>11271</v>
      </c>
      <c r="CF405" s="16">
        <v>5940</v>
      </c>
      <c r="CG405" s="16">
        <v>21388</v>
      </c>
      <c r="CH405" s="1">
        <v>243</v>
      </c>
      <c r="CI405" s="1">
        <v>21</v>
      </c>
      <c r="CJ405" s="1">
        <v>87</v>
      </c>
      <c r="CK405" s="1">
        <v>22</v>
      </c>
      <c r="CL405" s="1">
        <v>102</v>
      </c>
      <c r="CM405" s="1">
        <v>59</v>
      </c>
      <c r="CN405" s="1">
        <v>189</v>
      </c>
      <c r="CO405" s="1">
        <v>539</v>
      </c>
      <c r="CP405" s="16">
        <v>716164</v>
      </c>
      <c r="CQ405" s="16">
        <v>247040</v>
      </c>
      <c r="CR405" s="16">
        <v>19736</v>
      </c>
      <c r="CS405" s="16">
        <v>4611</v>
      </c>
      <c r="CT405" s="16">
        <v>112888</v>
      </c>
      <c r="CU405" s="16">
        <v>82291</v>
      </c>
      <c r="CV405" s="1">
        <v>853</v>
      </c>
      <c r="CW405" s="1">
        <v>174</v>
      </c>
      <c r="CX405" s="16">
        <v>120908</v>
      </c>
      <c r="CY405" s="16">
        <v>1158</v>
      </c>
      <c r="CZ405" s="16">
        <v>3670</v>
      </c>
      <c r="DA405" s="16">
        <v>175353</v>
      </c>
      <c r="DB405" s="18">
        <v>7.38</v>
      </c>
      <c r="DC405" s="1" t="s">
        <v>134</v>
      </c>
    </row>
    <row r="406" spans="1:107" ht="12.75" x14ac:dyDescent="0.2">
      <c r="A406" s="1" t="s">
        <v>983</v>
      </c>
      <c r="B406" s="1" t="s">
        <v>984</v>
      </c>
      <c r="C406" s="1" t="s">
        <v>983</v>
      </c>
      <c r="D406" s="1" t="s">
        <v>997</v>
      </c>
      <c r="E406" s="1" t="s">
        <v>998</v>
      </c>
      <c r="F406" s="1" t="s">
        <v>997</v>
      </c>
      <c r="G406" s="1">
        <v>9</v>
      </c>
      <c r="H406" s="1">
        <v>67</v>
      </c>
      <c r="I406" s="1">
        <v>13</v>
      </c>
      <c r="J406" s="16">
        <v>265026</v>
      </c>
      <c r="K406" s="17">
        <v>0.46600000000000003</v>
      </c>
      <c r="L406" s="16">
        <v>78538</v>
      </c>
      <c r="M406" s="1">
        <v>798.96</v>
      </c>
      <c r="N406" s="1">
        <v>332</v>
      </c>
      <c r="O406" s="17">
        <v>0.61799999999999999</v>
      </c>
      <c r="P406" s="16">
        <v>5803</v>
      </c>
      <c r="Q406" s="16">
        <f t="shared" si="2"/>
        <v>21895964.924196117</v>
      </c>
      <c r="R406" s="19">
        <v>0.75600000000000001</v>
      </c>
      <c r="S406" s="16" t="s">
        <v>2468</v>
      </c>
      <c r="T406" s="19">
        <v>0.39200000000000002</v>
      </c>
      <c r="U406" s="18" t="e">
        <f t="shared" si="3"/>
        <v>#VALUE!</v>
      </c>
      <c r="V406" s="1" t="str">
        <f>IF(N406&gt;'Clustering (Gov City)'!$C$4,'Clustering (Gov City)'!$B$3,IF(N406&gt;'Clustering (Gov City)'!$H$4,'Clustering (Gov City)'!$G$3,IF(N406&gt;'Clustering (Gov City)'!$M$4,'Clustering (Gov City)'!$L$3,'Clustering (Gov City)'!$Q$3)))</f>
        <v>LOW</v>
      </c>
      <c r="W406" s="1" t="str">
        <f>IF(Q406&gt;'Clustering (Gov City)'!$C$24,'Clustering (Gov City)'!$B$23,IF(Q406&gt;'Clustering (Gov City)'!$H$24,'Clustering (Gov City)'!$G$23,IF(Q406&gt;'Clustering (Gov City)'!$M$24,'Clustering (Gov City)'!$L$23,'Clustering (Gov City)'!$Q$23)))</f>
        <v>SUPER LOW</v>
      </c>
      <c r="X406" s="20">
        <v>0.4783</v>
      </c>
      <c r="Y406" s="1" t="s">
        <v>133</v>
      </c>
      <c r="Z406" s="1">
        <v>991</v>
      </c>
      <c r="AA406" s="1">
        <v>730</v>
      </c>
      <c r="AB406" s="16">
        <v>254467</v>
      </c>
      <c r="AC406" s="16">
        <v>192122</v>
      </c>
      <c r="AD406" s="16">
        <v>264870</v>
      </c>
      <c r="AE406" s="1">
        <v>98</v>
      </c>
      <c r="AF406" s="1">
        <v>42</v>
      </c>
      <c r="AG406" s="1">
        <v>3</v>
      </c>
      <c r="AH406" s="1">
        <v>12</v>
      </c>
      <c r="AI406" s="1">
        <v>0</v>
      </c>
      <c r="AJ406" s="1">
        <v>1</v>
      </c>
      <c r="AK406" s="16">
        <v>131408</v>
      </c>
      <c r="AL406" s="16">
        <v>133618</v>
      </c>
      <c r="AM406" s="16">
        <v>128670</v>
      </c>
      <c r="AN406" s="16">
        <v>121172</v>
      </c>
      <c r="AO406" s="16">
        <v>3179</v>
      </c>
      <c r="AP406" s="16">
        <v>12005</v>
      </c>
      <c r="AQ406" s="16">
        <v>18491</v>
      </c>
      <c r="AR406" s="16">
        <v>22489</v>
      </c>
      <c r="AS406" s="16">
        <v>24091</v>
      </c>
      <c r="AT406" s="16">
        <v>26087</v>
      </c>
      <c r="AU406" s="16">
        <v>23877</v>
      </c>
      <c r="AV406" s="16">
        <v>19541</v>
      </c>
      <c r="AW406" s="16">
        <v>18597</v>
      </c>
      <c r="AX406" s="16">
        <v>19386</v>
      </c>
      <c r="AY406" s="16">
        <v>19462</v>
      </c>
      <c r="AZ406" s="16">
        <v>18360</v>
      </c>
      <c r="BA406" s="16">
        <v>15743</v>
      </c>
      <c r="BB406" s="16">
        <v>11273</v>
      </c>
      <c r="BC406" s="16">
        <v>9853</v>
      </c>
      <c r="BD406" s="16">
        <v>6299</v>
      </c>
      <c r="BE406" s="16">
        <v>4763</v>
      </c>
      <c r="BF406" s="16">
        <v>6714</v>
      </c>
      <c r="BG406" s="16">
        <v>4023</v>
      </c>
      <c r="BH406" s="16">
        <v>252767</v>
      </c>
      <c r="BI406" s="21">
        <v>2</v>
      </c>
      <c r="BJ406" s="21">
        <v>2</v>
      </c>
      <c r="BK406" s="21">
        <v>2</v>
      </c>
      <c r="BL406" s="21">
        <v>1</v>
      </c>
      <c r="BM406" s="21">
        <v>0</v>
      </c>
      <c r="BN406" s="16">
        <v>8142</v>
      </c>
      <c r="BO406" s="16">
        <v>4198</v>
      </c>
      <c r="BP406" s="16">
        <v>27429</v>
      </c>
      <c r="BQ406" s="16">
        <v>14513</v>
      </c>
      <c r="BR406" s="16">
        <v>15534</v>
      </c>
      <c r="BS406" s="16">
        <v>25462</v>
      </c>
      <c r="BT406" s="16">
        <v>75886</v>
      </c>
      <c r="BU406" s="16">
        <v>34794</v>
      </c>
      <c r="BV406" s="16">
        <v>73999</v>
      </c>
      <c r="BW406" s="16">
        <v>29405</v>
      </c>
      <c r="BX406" s="16">
        <v>34271</v>
      </c>
      <c r="BY406" s="16">
        <v>1630</v>
      </c>
      <c r="BZ406" s="16">
        <v>2501</v>
      </c>
      <c r="CA406" s="16">
        <v>12001</v>
      </c>
      <c r="CB406" s="1">
        <v>528</v>
      </c>
      <c r="CC406" s="1">
        <v>11</v>
      </c>
      <c r="CD406" s="16">
        <v>14822</v>
      </c>
      <c r="CE406" s="16">
        <v>9411</v>
      </c>
      <c r="CF406" s="16">
        <v>3909</v>
      </c>
      <c r="CG406" s="16">
        <v>20268</v>
      </c>
      <c r="CH406" s="1">
        <v>379</v>
      </c>
      <c r="CI406" s="1">
        <v>0</v>
      </c>
      <c r="CJ406" s="1">
        <v>234</v>
      </c>
      <c r="CK406" s="1">
        <v>5</v>
      </c>
      <c r="CL406" s="1">
        <v>74</v>
      </c>
      <c r="CM406" s="1">
        <v>7</v>
      </c>
      <c r="CN406" s="1">
        <v>294</v>
      </c>
      <c r="CO406" s="1">
        <v>83</v>
      </c>
      <c r="CP406" s="16">
        <v>215540</v>
      </c>
      <c r="CQ406" s="16">
        <v>80925</v>
      </c>
      <c r="CR406" s="16">
        <v>6728</v>
      </c>
      <c r="CS406" s="16">
        <v>1140</v>
      </c>
      <c r="CT406" s="16">
        <v>24399</v>
      </c>
      <c r="CU406" s="16">
        <v>38128</v>
      </c>
      <c r="CV406" s="16">
        <v>5614</v>
      </c>
      <c r="CW406" s="1">
        <v>40</v>
      </c>
      <c r="CX406" s="16">
        <v>43989</v>
      </c>
      <c r="CY406" s="1">
        <v>390</v>
      </c>
      <c r="CZ406" s="16">
        <v>1183</v>
      </c>
      <c r="DA406" s="16">
        <v>62490</v>
      </c>
      <c r="DB406" s="18">
        <v>9</v>
      </c>
      <c r="DC406" s="1" t="s">
        <v>134</v>
      </c>
    </row>
    <row r="407" spans="1:107" ht="12.75" x14ac:dyDescent="0.2">
      <c r="A407" s="1" t="s">
        <v>983</v>
      </c>
      <c r="B407" s="1" t="s">
        <v>984</v>
      </c>
      <c r="C407" s="1" t="s">
        <v>983</v>
      </c>
      <c r="D407" s="1" t="s">
        <v>999</v>
      </c>
      <c r="E407" s="1" t="s">
        <v>1000</v>
      </c>
      <c r="F407" s="1" t="s">
        <v>999</v>
      </c>
      <c r="G407" s="1">
        <v>14</v>
      </c>
      <c r="H407" s="1">
        <v>80</v>
      </c>
      <c r="I407" s="1">
        <v>23</v>
      </c>
      <c r="J407" s="16">
        <v>388466</v>
      </c>
      <c r="K407" s="17">
        <v>0.61599999999999999</v>
      </c>
      <c r="L407" s="16">
        <v>114403</v>
      </c>
      <c r="M407" s="18">
        <v>1619.12</v>
      </c>
      <c r="N407" s="1">
        <v>240</v>
      </c>
      <c r="O407" s="17">
        <v>0.58399999999999996</v>
      </c>
      <c r="P407" s="16">
        <v>11970</v>
      </c>
      <c r="Q407" s="16">
        <f t="shared" si="2"/>
        <v>30813507.488428846</v>
      </c>
      <c r="R407" s="19">
        <v>0.82799999999999996</v>
      </c>
      <c r="S407" s="16" t="s">
        <v>2468</v>
      </c>
      <c r="T407" s="19">
        <v>0.64</v>
      </c>
      <c r="U407" s="18" t="e">
        <f t="shared" si="3"/>
        <v>#VALUE!</v>
      </c>
      <c r="V407" s="16" t="str">
        <f>IF(N407&gt;'Clustering (Gov City)'!$C$4,'Clustering (Gov City)'!$B$3,IF(N407&gt;'Clustering (Gov City)'!$H$4,'Clustering (Gov City)'!$G$3,IF(N407&gt;'Clustering (Gov City)'!$M$4,'Clustering (Gov City)'!$L$3,'Clustering (Gov City)'!$Q$3)))</f>
        <v>LOW</v>
      </c>
      <c r="W407" s="16" t="str">
        <f>IF(Q407&gt;'Clustering (Gov City)'!$C$24,'Clustering (Gov City)'!$B$23,IF(Q407&gt;'Clustering (Gov City)'!$H$24,'Clustering (Gov City)'!$G$23,IF(Q407&gt;'Clustering (Gov City)'!$M$24,'Clustering (Gov City)'!$L$23,'Clustering (Gov City)'!$Q$23)))</f>
        <v>LOW</v>
      </c>
      <c r="X407" s="20">
        <v>0.61719999999999997</v>
      </c>
      <c r="Y407" s="16" t="s">
        <v>151</v>
      </c>
      <c r="Z407" s="16">
        <v>1671</v>
      </c>
      <c r="AA407" s="1">
        <v>578</v>
      </c>
      <c r="AB407" s="16">
        <v>330227</v>
      </c>
      <c r="AC407" s="16">
        <v>276829</v>
      </c>
      <c r="AD407" s="16">
        <v>381830</v>
      </c>
      <c r="AE407" s="16">
        <v>5160</v>
      </c>
      <c r="AF407" s="16">
        <v>1179</v>
      </c>
      <c r="AG407" s="1">
        <v>161</v>
      </c>
      <c r="AH407" s="1">
        <v>108</v>
      </c>
      <c r="AI407" s="1">
        <v>1</v>
      </c>
      <c r="AJ407" s="1">
        <v>27</v>
      </c>
      <c r="AK407" s="16">
        <v>194770</v>
      </c>
      <c r="AL407" s="16">
        <v>193696</v>
      </c>
      <c r="AM407" s="16">
        <v>190774</v>
      </c>
      <c r="AN407" s="16">
        <v>179950</v>
      </c>
      <c r="AO407" s="16">
        <v>4434</v>
      </c>
      <c r="AP407" s="16">
        <v>13308</v>
      </c>
      <c r="AQ407" s="16">
        <v>27795</v>
      </c>
      <c r="AR407" s="16">
        <v>37484</v>
      </c>
      <c r="AS407" s="16">
        <v>36145</v>
      </c>
      <c r="AT407" s="16">
        <v>35404</v>
      </c>
      <c r="AU407" s="16">
        <v>34552</v>
      </c>
      <c r="AV407" s="16">
        <v>32896</v>
      </c>
      <c r="AW407" s="16">
        <v>31163</v>
      </c>
      <c r="AX407" s="16">
        <v>29100</v>
      </c>
      <c r="AY407" s="16">
        <v>26562</v>
      </c>
      <c r="AZ407" s="16">
        <v>25063</v>
      </c>
      <c r="BA407" s="16">
        <v>22412</v>
      </c>
      <c r="BB407" s="16">
        <v>16084</v>
      </c>
      <c r="BC407" s="16">
        <v>12563</v>
      </c>
      <c r="BD407" s="16">
        <v>8154</v>
      </c>
      <c r="BE407" s="16">
        <v>5542</v>
      </c>
      <c r="BF407" s="16">
        <v>7547</v>
      </c>
      <c r="BG407" s="16">
        <v>6693</v>
      </c>
      <c r="BH407" s="16">
        <v>371020</v>
      </c>
      <c r="BI407" s="21">
        <v>2</v>
      </c>
      <c r="BJ407" s="21">
        <v>2</v>
      </c>
      <c r="BK407" s="21">
        <v>2</v>
      </c>
      <c r="BL407" s="21">
        <v>1</v>
      </c>
      <c r="BM407" s="21">
        <v>0</v>
      </c>
      <c r="BN407" s="16">
        <v>13573</v>
      </c>
      <c r="BO407" s="16">
        <v>7189</v>
      </c>
      <c r="BP407" s="16">
        <v>44618</v>
      </c>
      <c r="BQ407" s="16">
        <v>21769</v>
      </c>
      <c r="BR407" s="16">
        <v>20831</v>
      </c>
      <c r="BS407" s="16">
        <v>35829</v>
      </c>
      <c r="BT407" s="16">
        <v>105333</v>
      </c>
      <c r="BU407" s="16">
        <v>44117</v>
      </c>
      <c r="BV407" s="16">
        <v>95276</v>
      </c>
      <c r="BW407" s="16">
        <v>43294</v>
      </c>
      <c r="BX407" s="16">
        <v>78000</v>
      </c>
      <c r="BY407" s="16">
        <v>1016</v>
      </c>
      <c r="BZ407" s="16">
        <v>4250</v>
      </c>
      <c r="CA407" s="16">
        <v>15940</v>
      </c>
      <c r="CB407" s="16">
        <v>1158</v>
      </c>
      <c r="CC407" s="1">
        <v>82</v>
      </c>
      <c r="CD407" s="16">
        <v>5995</v>
      </c>
      <c r="CE407" s="16">
        <v>5117</v>
      </c>
      <c r="CF407" s="16">
        <v>2229</v>
      </c>
      <c r="CG407" s="16">
        <v>9894</v>
      </c>
      <c r="CH407" s="1">
        <v>199</v>
      </c>
      <c r="CI407" s="1">
        <v>17</v>
      </c>
      <c r="CJ407" s="1">
        <v>108</v>
      </c>
      <c r="CK407" s="1">
        <v>7</v>
      </c>
      <c r="CL407" s="1">
        <v>42</v>
      </c>
      <c r="CM407" s="1">
        <v>16</v>
      </c>
      <c r="CN407" s="1">
        <v>182</v>
      </c>
      <c r="CO407" s="1">
        <v>563</v>
      </c>
      <c r="CP407" s="16">
        <v>364097</v>
      </c>
      <c r="CQ407" s="16">
        <v>119205</v>
      </c>
      <c r="CR407" s="16">
        <v>14129</v>
      </c>
      <c r="CS407" s="16">
        <v>1696</v>
      </c>
      <c r="CT407" s="16">
        <v>60661</v>
      </c>
      <c r="CU407" s="16">
        <v>31715</v>
      </c>
      <c r="CV407" s="16">
        <v>3361</v>
      </c>
      <c r="CW407" s="1">
        <v>55</v>
      </c>
      <c r="CX407" s="16">
        <v>67999</v>
      </c>
      <c r="CY407" s="1">
        <v>583</v>
      </c>
      <c r="CZ407" s="16">
        <v>1757</v>
      </c>
      <c r="DA407" s="16">
        <v>87305</v>
      </c>
      <c r="DB407" s="18">
        <v>9.74</v>
      </c>
      <c r="DC407" s="1" t="s">
        <v>134</v>
      </c>
    </row>
    <row r="408" spans="1:107" ht="12.75" x14ac:dyDescent="0.2">
      <c r="A408" s="1" t="s">
        <v>983</v>
      </c>
      <c r="B408" s="1" t="s">
        <v>984</v>
      </c>
      <c r="C408" s="1" t="s">
        <v>983</v>
      </c>
      <c r="D408" s="1" t="s">
        <v>1001</v>
      </c>
      <c r="E408" s="1" t="s">
        <v>1002</v>
      </c>
      <c r="F408" s="1" t="s">
        <v>1001</v>
      </c>
      <c r="G408" s="1">
        <v>13</v>
      </c>
      <c r="H408" s="1">
        <v>65</v>
      </c>
      <c r="I408" s="1">
        <v>38</v>
      </c>
      <c r="J408" s="16">
        <v>351983</v>
      </c>
      <c r="K408" s="17">
        <v>0.58199999999999996</v>
      </c>
      <c r="L408" s="16">
        <v>106858</v>
      </c>
      <c r="M408" s="18">
        <v>1132.08</v>
      </c>
      <c r="N408" s="1">
        <v>311</v>
      </c>
      <c r="O408" s="17">
        <v>0.61399999999999999</v>
      </c>
      <c r="P408" s="16">
        <v>14513</v>
      </c>
      <c r="Q408" s="16">
        <f t="shared" si="2"/>
        <v>41232104.959614523</v>
      </c>
      <c r="R408" s="19">
        <v>0.81799999999999995</v>
      </c>
      <c r="S408" s="16" t="s">
        <v>2468</v>
      </c>
      <c r="T408" s="19">
        <v>0.71599999999999997</v>
      </c>
      <c r="U408" s="18" t="e">
        <f t="shared" si="3"/>
        <v>#VALUE!</v>
      </c>
      <c r="V408" s="16" t="str">
        <f>IF(N408&gt;'Clustering (Gov City)'!$C$4,'Clustering (Gov City)'!$B$3,IF(N408&gt;'Clustering (Gov City)'!$H$4,'Clustering (Gov City)'!$G$3,IF(N408&gt;'Clustering (Gov City)'!$M$4,'Clustering (Gov City)'!$L$3,'Clustering (Gov City)'!$Q$3)))</f>
        <v>LOW</v>
      </c>
      <c r="W408" s="16" t="str">
        <f>IF(Q408&gt;'Clustering (Gov City)'!$C$24,'Clustering (Gov City)'!$B$23,IF(Q408&gt;'Clustering (Gov City)'!$H$24,'Clustering (Gov City)'!$G$23,IF(Q408&gt;'Clustering (Gov City)'!$M$24,'Clustering (Gov City)'!$L$23,'Clustering (Gov City)'!$Q$23)))</f>
        <v>LOW</v>
      </c>
      <c r="X408" s="20">
        <v>0.65190000000000003</v>
      </c>
      <c r="Y408" s="16" t="s">
        <v>151</v>
      </c>
      <c r="Z408" s="16">
        <v>1220</v>
      </c>
      <c r="AA408" s="1">
        <v>718</v>
      </c>
      <c r="AB408" s="16">
        <v>345398</v>
      </c>
      <c r="AC408" s="16">
        <v>249030</v>
      </c>
      <c r="AD408" s="16">
        <v>350640</v>
      </c>
      <c r="AE408" s="16">
        <v>1132</v>
      </c>
      <c r="AF408" s="1">
        <v>139</v>
      </c>
      <c r="AG408" s="1">
        <v>26</v>
      </c>
      <c r="AH408" s="1">
        <v>42</v>
      </c>
      <c r="AI408" s="1">
        <v>0</v>
      </c>
      <c r="AJ408" s="1">
        <v>4</v>
      </c>
      <c r="AK408" s="16">
        <v>172685</v>
      </c>
      <c r="AL408" s="16">
        <v>179298</v>
      </c>
      <c r="AM408" s="16">
        <v>173922</v>
      </c>
      <c r="AN408" s="16">
        <v>156904</v>
      </c>
      <c r="AO408" s="16">
        <v>3929</v>
      </c>
      <c r="AP408" s="16">
        <v>17228</v>
      </c>
      <c r="AQ408" s="16">
        <v>26815</v>
      </c>
      <c r="AR408" s="16">
        <v>32650</v>
      </c>
      <c r="AS408" s="16">
        <v>33592</v>
      </c>
      <c r="AT408" s="16">
        <v>34687</v>
      </c>
      <c r="AU408" s="16">
        <v>32193</v>
      </c>
      <c r="AV408" s="16">
        <v>26110</v>
      </c>
      <c r="AW408" s="16">
        <v>25116</v>
      </c>
      <c r="AX408" s="16">
        <v>23791</v>
      </c>
      <c r="AY408" s="16">
        <v>23626</v>
      </c>
      <c r="AZ408" s="16">
        <v>22498</v>
      </c>
      <c r="BA408" s="16">
        <v>21336</v>
      </c>
      <c r="BB408" s="16">
        <v>15158</v>
      </c>
      <c r="BC408" s="16">
        <v>12097</v>
      </c>
      <c r="BD408" s="16">
        <v>8030</v>
      </c>
      <c r="BE408" s="16">
        <v>6412</v>
      </c>
      <c r="BF408" s="16">
        <v>7872</v>
      </c>
      <c r="BG408" s="16">
        <v>5995</v>
      </c>
      <c r="BH408" s="16">
        <v>334332</v>
      </c>
      <c r="BI408" s="21">
        <v>2</v>
      </c>
      <c r="BJ408" s="21">
        <v>2</v>
      </c>
      <c r="BK408" s="21">
        <v>2</v>
      </c>
      <c r="BL408" s="21">
        <v>1</v>
      </c>
      <c r="BM408" s="21">
        <v>0</v>
      </c>
      <c r="BN408" s="16">
        <v>12245</v>
      </c>
      <c r="BO408" s="16">
        <v>6110</v>
      </c>
      <c r="BP408" s="16">
        <v>39236</v>
      </c>
      <c r="BQ408" s="16">
        <v>20296</v>
      </c>
      <c r="BR408" s="16">
        <v>20344</v>
      </c>
      <c r="BS408" s="16">
        <v>35036</v>
      </c>
      <c r="BT408" s="16">
        <v>73184</v>
      </c>
      <c r="BU408" s="16">
        <v>49831</v>
      </c>
      <c r="BV408" s="16">
        <v>112059</v>
      </c>
      <c r="BW408" s="16">
        <v>40399</v>
      </c>
      <c r="BX408" s="16">
        <v>56117</v>
      </c>
      <c r="BY408" s="16">
        <v>1261</v>
      </c>
      <c r="BZ408" s="16">
        <v>3490</v>
      </c>
      <c r="CA408" s="16">
        <v>14774</v>
      </c>
      <c r="CB408" s="1">
        <v>833</v>
      </c>
      <c r="CC408" s="1">
        <v>35</v>
      </c>
      <c r="CD408" s="16">
        <v>7184</v>
      </c>
      <c r="CE408" s="16">
        <v>5106</v>
      </c>
      <c r="CF408" s="16">
        <v>1849</v>
      </c>
      <c r="CG408" s="16">
        <v>8476</v>
      </c>
      <c r="CH408" s="1">
        <v>92</v>
      </c>
      <c r="CI408" s="1">
        <v>8</v>
      </c>
      <c r="CJ408" s="1">
        <v>57</v>
      </c>
      <c r="CK408" s="1">
        <v>24</v>
      </c>
      <c r="CL408" s="1">
        <v>26</v>
      </c>
      <c r="CM408" s="1">
        <v>49</v>
      </c>
      <c r="CN408" s="1">
        <v>60</v>
      </c>
      <c r="CO408" s="1">
        <v>339</v>
      </c>
      <c r="CP408" s="16">
        <v>328713</v>
      </c>
      <c r="CQ408" s="16">
        <v>85966</v>
      </c>
      <c r="CR408" s="16">
        <v>8921</v>
      </c>
      <c r="CS408" s="1">
        <v>890</v>
      </c>
      <c r="CT408" s="16">
        <v>49578</v>
      </c>
      <c r="CU408" s="16">
        <v>20149</v>
      </c>
      <c r="CV408" s="16">
        <v>20644</v>
      </c>
      <c r="CW408" s="1">
        <v>66</v>
      </c>
      <c r="CX408" s="16">
        <v>78649</v>
      </c>
      <c r="CY408" s="1">
        <v>419</v>
      </c>
      <c r="CZ408" s="16">
        <v>2120</v>
      </c>
      <c r="DA408" s="16">
        <v>84581</v>
      </c>
      <c r="DB408" s="18">
        <v>13.96</v>
      </c>
      <c r="DC408" s="1" t="s">
        <v>134</v>
      </c>
    </row>
    <row r="409" spans="1:107" ht="12.75" x14ac:dyDescent="0.2">
      <c r="A409" s="1" t="s">
        <v>983</v>
      </c>
      <c r="B409" s="1" t="s">
        <v>984</v>
      </c>
      <c r="C409" s="1" t="s">
        <v>983</v>
      </c>
      <c r="D409" s="1" t="s">
        <v>1003</v>
      </c>
      <c r="E409" s="1" t="s">
        <v>1004</v>
      </c>
      <c r="F409" s="1" t="s">
        <v>1003</v>
      </c>
      <c r="G409" s="1">
        <v>7</v>
      </c>
      <c r="H409" s="1">
        <v>40</v>
      </c>
      <c r="I409" s="1">
        <v>15</v>
      </c>
      <c r="J409" s="16">
        <v>189208</v>
      </c>
      <c r="K409" s="17">
        <v>0.31</v>
      </c>
      <c r="L409" s="16">
        <v>60611</v>
      </c>
      <c r="M409" s="18">
        <v>1174.71</v>
      </c>
      <c r="N409" s="1">
        <v>161</v>
      </c>
      <c r="O409" s="17">
        <v>0.51</v>
      </c>
      <c r="P409" s="16">
        <v>3919</v>
      </c>
      <c r="Q409" s="16">
        <f t="shared" si="2"/>
        <v>20712654.856031459</v>
      </c>
      <c r="R409" s="19">
        <v>0.77600000000000002</v>
      </c>
      <c r="S409" s="16" t="s">
        <v>2468</v>
      </c>
      <c r="T409" s="19">
        <v>0.63400000000000001</v>
      </c>
      <c r="U409" s="18" t="e">
        <f t="shared" si="3"/>
        <v>#VALUE!</v>
      </c>
      <c r="V409" s="1" t="str">
        <f>IF(N409&gt;'Clustering (Gov City)'!$C$4,'Clustering (Gov City)'!$B$3,IF(N409&gt;'Clustering (Gov City)'!$H$4,'Clustering (Gov City)'!$G$3,IF(N409&gt;'Clustering (Gov City)'!$M$4,'Clustering (Gov City)'!$L$3,'Clustering (Gov City)'!$Q$3)))</f>
        <v>SUPER LOW</v>
      </c>
      <c r="W409" s="1" t="str">
        <f>IF(Q409&gt;'Clustering (Gov City)'!$C$24,'Clustering (Gov City)'!$B$23,IF(Q409&gt;'Clustering (Gov City)'!$H$24,'Clustering (Gov City)'!$G$23,IF(Q409&gt;'Clustering (Gov City)'!$M$24,'Clustering (Gov City)'!$L$23,'Clustering (Gov City)'!$Q$23)))</f>
        <v>SUPER LOW</v>
      </c>
      <c r="X409" s="20">
        <v>0.51580000000000004</v>
      </c>
      <c r="Y409" s="1" t="s">
        <v>151</v>
      </c>
      <c r="Z409" s="1">
        <v>346</v>
      </c>
      <c r="AA409" s="1">
        <v>555</v>
      </c>
      <c r="AB409" s="16">
        <v>157588</v>
      </c>
      <c r="AC409" s="16">
        <v>138200</v>
      </c>
      <c r="AD409" s="16">
        <v>188774</v>
      </c>
      <c r="AE409" s="1">
        <v>352</v>
      </c>
      <c r="AF409" s="1">
        <v>55</v>
      </c>
      <c r="AG409" s="1">
        <v>27</v>
      </c>
      <c r="AH409" s="1">
        <v>0</v>
      </c>
      <c r="AI409" s="1">
        <v>0</v>
      </c>
      <c r="AJ409" s="1">
        <v>0</v>
      </c>
      <c r="AK409" s="16">
        <v>92921</v>
      </c>
      <c r="AL409" s="16">
        <v>96287</v>
      </c>
      <c r="AM409" s="16">
        <v>88692</v>
      </c>
      <c r="AN409" s="16">
        <v>87742</v>
      </c>
      <c r="AO409" s="16">
        <v>2739</v>
      </c>
      <c r="AP409" s="16">
        <v>10035</v>
      </c>
      <c r="AQ409" s="16">
        <v>12735</v>
      </c>
      <c r="AR409" s="16">
        <v>15950</v>
      </c>
      <c r="AS409" s="16">
        <v>17148</v>
      </c>
      <c r="AT409" s="16">
        <v>16575</v>
      </c>
      <c r="AU409" s="16">
        <v>16150</v>
      </c>
      <c r="AV409" s="16">
        <v>13702</v>
      </c>
      <c r="AW409" s="16">
        <v>12315</v>
      </c>
      <c r="AX409" s="16">
        <v>12827</v>
      </c>
      <c r="AY409" s="16">
        <v>12991</v>
      </c>
      <c r="AZ409" s="16">
        <v>12941</v>
      </c>
      <c r="BA409" s="16">
        <v>11832</v>
      </c>
      <c r="BB409" s="16">
        <v>9811</v>
      </c>
      <c r="BC409" s="16">
        <v>7937</v>
      </c>
      <c r="BD409" s="16">
        <v>5535</v>
      </c>
      <c r="BE409" s="16">
        <v>4140</v>
      </c>
      <c r="BF409" s="16">
        <v>6619</v>
      </c>
      <c r="BG409" s="16">
        <v>2881</v>
      </c>
      <c r="BH409" s="16">
        <v>180852</v>
      </c>
      <c r="BI409" s="21">
        <v>2</v>
      </c>
      <c r="BJ409" s="21">
        <v>2</v>
      </c>
      <c r="BK409" s="21">
        <v>2</v>
      </c>
      <c r="BL409" s="21">
        <v>1</v>
      </c>
      <c r="BM409" s="21">
        <v>0</v>
      </c>
      <c r="BN409" s="16">
        <v>5823</v>
      </c>
      <c r="BO409" s="16">
        <v>2983</v>
      </c>
      <c r="BP409" s="16">
        <v>19538</v>
      </c>
      <c r="BQ409" s="16">
        <v>10330</v>
      </c>
      <c r="BR409" s="16">
        <v>9868</v>
      </c>
      <c r="BS409" s="16">
        <v>16629</v>
      </c>
      <c r="BT409" s="16">
        <v>42564</v>
      </c>
      <c r="BU409" s="16">
        <v>20901</v>
      </c>
      <c r="BV409" s="16">
        <v>53569</v>
      </c>
      <c r="BW409" s="16">
        <v>26456</v>
      </c>
      <c r="BX409" s="16">
        <v>31924</v>
      </c>
      <c r="BY409" s="1">
        <v>698</v>
      </c>
      <c r="BZ409" s="16">
        <v>2100</v>
      </c>
      <c r="CA409" s="16">
        <v>10330</v>
      </c>
      <c r="CB409" s="1">
        <v>645</v>
      </c>
      <c r="CC409" s="1">
        <v>21</v>
      </c>
      <c r="CD409" s="16">
        <v>2658</v>
      </c>
      <c r="CE409" s="16">
        <v>2086</v>
      </c>
      <c r="CF409" s="1">
        <v>851</v>
      </c>
      <c r="CG409" s="16">
        <v>3320</v>
      </c>
      <c r="CH409" s="1">
        <v>40</v>
      </c>
      <c r="CI409" s="1">
        <v>0</v>
      </c>
      <c r="CJ409" s="1">
        <v>13</v>
      </c>
      <c r="CK409" s="1">
        <v>5</v>
      </c>
      <c r="CL409" s="1">
        <v>20</v>
      </c>
      <c r="CM409" s="1">
        <v>12</v>
      </c>
      <c r="CN409" s="1">
        <v>123</v>
      </c>
      <c r="CO409" s="1">
        <v>144</v>
      </c>
      <c r="CP409" s="16">
        <v>179936</v>
      </c>
      <c r="CQ409" s="16">
        <v>43076</v>
      </c>
      <c r="CR409" s="16">
        <v>5529</v>
      </c>
      <c r="CS409" s="16">
        <v>1274</v>
      </c>
      <c r="CT409" s="16">
        <v>29202</v>
      </c>
      <c r="CU409" s="16">
        <v>16166</v>
      </c>
      <c r="CV409" s="16">
        <v>2666</v>
      </c>
      <c r="CW409" s="1">
        <v>20</v>
      </c>
      <c r="CX409" s="16">
        <v>41609</v>
      </c>
      <c r="CY409" s="1">
        <v>163</v>
      </c>
      <c r="CZ409" s="16">
        <v>1391</v>
      </c>
      <c r="DA409" s="16">
        <v>48112</v>
      </c>
      <c r="DB409" s="18">
        <v>8.26</v>
      </c>
      <c r="DC409" s="1" t="s">
        <v>134</v>
      </c>
    </row>
    <row r="410" spans="1:107" ht="12.75" x14ac:dyDescent="0.2">
      <c r="A410" s="1" t="s">
        <v>983</v>
      </c>
      <c r="B410" s="1" t="s">
        <v>984</v>
      </c>
      <c r="C410" s="1" t="s">
        <v>983</v>
      </c>
      <c r="D410" s="1" t="s">
        <v>1005</v>
      </c>
      <c r="E410" s="1" t="s">
        <v>1006</v>
      </c>
      <c r="F410" s="1" t="s">
        <v>1005</v>
      </c>
      <c r="G410" s="1">
        <v>27</v>
      </c>
      <c r="H410" s="1">
        <v>327</v>
      </c>
      <c r="I410" s="1">
        <v>44</v>
      </c>
      <c r="J410" s="16">
        <v>812842</v>
      </c>
      <c r="K410" s="17">
        <v>0.8</v>
      </c>
      <c r="L410" s="16">
        <v>244117</v>
      </c>
      <c r="M410" s="18">
        <v>4559</v>
      </c>
      <c r="N410" s="1">
        <v>178</v>
      </c>
      <c r="O410" s="17">
        <v>0.53200000000000003</v>
      </c>
      <c r="P410" s="16">
        <v>17505</v>
      </c>
      <c r="Q410" s="16">
        <f t="shared" si="2"/>
        <v>21535550.574404374</v>
      </c>
      <c r="R410" s="19">
        <v>0.80200000000000005</v>
      </c>
      <c r="S410" s="16" t="s">
        <v>2468</v>
      </c>
      <c r="T410" s="19">
        <v>0.314</v>
      </c>
      <c r="U410" s="18" t="e">
        <f t="shared" si="3"/>
        <v>#VALUE!</v>
      </c>
      <c r="V410" s="16" t="str">
        <f>IF(N410&gt;'Clustering (Gov City)'!$C$4,'Clustering (Gov City)'!$B$3,IF(N410&gt;'Clustering (Gov City)'!$H$4,'Clustering (Gov City)'!$G$3,IF(N410&gt;'Clustering (Gov City)'!$M$4,'Clustering (Gov City)'!$L$3,'Clustering (Gov City)'!$Q$3)))</f>
        <v>SUPER LOW</v>
      </c>
      <c r="W410" s="16" t="str">
        <f>IF(Q410&gt;'Clustering (Gov City)'!$C$24,'Clustering (Gov City)'!$B$23,IF(Q410&gt;'Clustering (Gov City)'!$H$24,'Clustering (Gov City)'!$G$23,IF(Q410&gt;'Clustering (Gov City)'!$M$24,'Clustering (Gov City)'!$L$23,'Clustering (Gov City)'!$Q$23)))</f>
        <v>SUPER LOW</v>
      </c>
      <c r="X410" s="20">
        <v>0.50090000000000001</v>
      </c>
      <c r="Y410" s="16" t="s">
        <v>151</v>
      </c>
      <c r="Z410" s="16">
        <v>4986</v>
      </c>
      <c r="AA410" s="1">
        <v>458</v>
      </c>
      <c r="AB410" s="16">
        <v>734959</v>
      </c>
      <c r="AC410" s="16">
        <v>601239</v>
      </c>
      <c r="AD410" s="16">
        <v>810341</v>
      </c>
      <c r="AE410" s="16">
        <v>1613</v>
      </c>
      <c r="AF410" s="1">
        <v>318</v>
      </c>
      <c r="AG410" s="1">
        <v>28</v>
      </c>
      <c r="AH410" s="1">
        <v>533</v>
      </c>
      <c r="AI410" s="1">
        <v>1</v>
      </c>
      <c r="AJ410" s="1">
        <v>8</v>
      </c>
      <c r="AK410" s="16">
        <v>397754</v>
      </c>
      <c r="AL410" s="16">
        <v>415088</v>
      </c>
      <c r="AM410" s="16">
        <v>391389</v>
      </c>
      <c r="AN410" s="16">
        <v>368894</v>
      </c>
      <c r="AO410" s="16">
        <v>12449</v>
      </c>
      <c r="AP410" s="16">
        <v>40110</v>
      </c>
      <c r="AQ410" s="16">
        <v>49901</v>
      </c>
      <c r="AR410" s="16">
        <v>67285</v>
      </c>
      <c r="AS410" s="16">
        <v>72069</v>
      </c>
      <c r="AT410" s="16">
        <v>78966</v>
      </c>
      <c r="AU410" s="16">
        <v>72662</v>
      </c>
      <c r="AV410" s="16">
        <v>61132</v>
      </c>
      <c r="AW410" s="16">
        <v>54642</v>
      </c>
      <c r="AX410" s="16">
        <v>56381</v>
      </c>
      <c r="AY410" s="16">
        <v>56919</v>
      </c>
      <c r="AZ410" s="16">
        <v>55604</v>
      </c>
      <c r="BA410" s="16">
        <v>49427</v>
      </c>
      <c r="BB410" s="16">
        <v>37398</v>
      </c>
      <c r="BC410" s="16">
        <v>33581</v>
      </c>
      <c r="BD410" s="16">
        <v>23943</v>
      </c>
      <c r="BE410" s="16">
        <v>18659</v>
      </c>
      <c r="BF410" s="16">
        <v>24273</v>
      </c>
      <c r="BG410" s="16">
        <v>11287</v>
      </c>
      <c r="BH410" s="16">
        <v>780415</v>
      </c>
      <c r="BI410" s="21">
        <v>2</v>
      </c>
      <c r="BJ410" s="21">
        <v>1</v>
      </c>
      <c r="BK410" s="21">
        <v>1</v>
      </c>
      <c r="BL410" s="21">
        <v>1</v>
      </c>
      <c r="BM410" s="21">
        <v>0</v>
      </c>
      <c r="BN410" s="16">
        <v>22827</v>
      </c>
      <c r="BO410" s="16">
        <v>12273</v>
      </c>
      <c r="BP410" s="16">
        <v>82415</v>
      </c>
      <c r="BQ410" s="16">
        <v>43402</v>
      </c>
      <c r="BR410" s="16">
        <v>44806</v>
      </c>
      <c r="BS410" s="16">
        <v>79166</v>
      </c>
      <c r="BT410" s="16">
        <v>174404</v>
      </c>
      <c r="BU410" s="16">
        <v>96802</v>
      </c>
      <c r="BV410" s="16">
        <v>282206</v>
      </c>
      <c r="BW410" s="16">
        <v>92650</v>
      </c>
      <c r="BX410" s="16">
        <v>123398</v>
      </c>
      <c r="BY410" s="16">
        <v>2678</v>
      </c>
      <c r="BZ410" s="16">
        <v>5598</v>
      </c>
      <c r="CA410" s="16">
        <v>33164</v>
      </c>
      <c r="CB410" s="16">
        <v>1848</v>
      </c>
      <c r="CC410" s="1">
        <v>94</v>
      </c>
      <c r="CD410" s="16">
        <v>8498</v>
      </c>
      <c r="CE410" s="16">
        <v>6708</v>
      </c>
      <c r="CF410" s="16">
        <v>3402</v>
      </c>
      <c r="CG410" s="16">
        <v>11745</v>
      </c>
      <c r="CH410" s="1">
        <v>105</v>
      </c>
      <c r="CI410" s="1">
        <v>5</v>
      </c>
      <c r="CJ410" s="1">
        <v>49</v>
      </c>
      <c r="CK410" s="1">
        <v>10</v>
      </c>
      <c r="CL410" s="1">
        <v>41</v>
      </c>
      <c r="CM410" s="1">
        <v>53</v>
      </c>
      <c r="CN410" s="1">
        <v>81</v>
      </c>
      <c r="CO410" s="1">
        <v>352</v>
      </c>
      <c r="CP410" s="16">
        <v>781793</v>
      </c>
      <c r="CQ410" s="16">
        <v>205983</v>
      </c>
      <c r="CR410" s="16">
        <v>16506</v>
      </c>
      <c r="CS410" s="16">
        <v>3276</v>
      </c>
      <c r="CT410" s="16">
        <v>97659</v>
      </c>
      <c r="CU410" s="16">
        <v>113363</v>
      </c>
      <c r="CV410" s="16">
        <v>11244</v>
      </c>
      <c r="CW410" s="1">
        <v>70</v>
      </c>
      <c r="CX410" s="16">
        <v>156927</v>
      </c>
      <c r="CY410" s="1">
        <v>891</v>
      </c>
      <c r="CZ410" s="16">
        <v>4799</v>
      </c>
      <c r="DA410" s="16">
        <v>202124</v>
      </c>
      <c r="DB410" s="18">
        <v>10.68</v>
      </c>
      <c r="DC410" s="1" t="s">
        <v>134</v>
      </c>
    </row>
    <row r="411" spans="1:107" ht="12.75" x14ac:dyDescent="0.2">
      <c r="A411" s="1" t="s">
        <v>983</v>
      </c>
      <c r="B411" s="1" t="s">
        <v>984</v>
      </c>
      <c r="C411" s="1" t="s">
        <v>983</v>
      </c>
      <c r="D411" s="1" t="s">
        <v>1007</v>
      </c>
      <c r="E411" s="1" t="s">
        <v>1008</v>
      </c>
      <c r="F411" s="1" t="s">
        <v>1007</v>
      </c>
      <c r="G411" s="1">
        <v>8</v>
      </c>
      <c r="H411" s="1">
        <v>49</v>
      </c>
      <c r="I411" s="1">
        <v>21</v>
      </c>
      <c r="J411" s="16">
        <v>237720</v>
      </c>
      <c r="K411" s="17">
        <v>0.41599999999999998</v>
      </c>
      <c r="L411" s="16">
        <v>78944</v>
      </c>
      <c r="M411" s="18">
        <v>1557</v>
      </c>
      <c r="N411" s="1">
        <v>153</v>
      </c>
      <c r="O411" s="17">
        <v>0.498</v>
      </c>
      <c r="P411" s="16">
        <v>5554</v>
      </c>
      <c r="Q411" s="16">
        <f t="shared" si="2"/>
        <v>23363621.066801276</v>
      </c>
      <c r="R411" s="19">
        <v>0.82399999999999995</v>
      </c>
      <c r="S411" s="16" t="s">
        <v>2468</v>
      </c>
      <c r="T411" s="19">
        <v>0.39800000000000002</v>
      </c>
      <c r="U411" s="18" t="e">
        <f t="shared" si="3"/>
        <v>#VALUE!</v>
      </c>
      <c r="V411" s="1" t="str">
        <f>IF(N411&gt;'Clustering (Gov City)'!$C$4,'Clustering (Gov City)'!$B$3,IF(N411&gt;'Clustering (Gov City)'!$H$4,'Clustering (Gov City)'!$G$3,IF(N411&gt;'Clustering (Gov City)'!$M$4,'Clustering (Gov City)'!$L$3,'Clustering (Gov City)'!$Q$3)))</f>
        <v>SUPER LOW</v>
      </c>
      <c r="W411" s="1" t="str">
        <f>IF(Q411&gt;'Clustering (Gov City)'!$C$24,'Clustering (Gov City)'!$B$23,IF(Q411&gt;'Clustering (Gov City)'!$H$24,'Clustering (Gov City)'!$G$23,IF(Q411&gt;'Clustering (Gov City)'!$M$24,'Clustering (Gov City)'!$L$23,'Clustering (Gov City)'!$Q$23)))</f>
        <v>LOW</v>
      </c>
      <c r="X411" s="20">
        <v>0.4325</v>
      </c>
      <c r="Y411" s="1" t="s">
        <v>133</v>
      </c>
      <c r="Z411" s="1">
        <v>311</v>
      </c>
      <c r="AA411" s="1">
        <v>654</v>
      </c>
      <c r="AB411" s="16">
        <v>226995</v>
      </c>
      <c r="AC411" s="16">
        <v>184505</v>
      </c>
      <c r="AD411" s="16">
        <v>236891</v>
      </c>
      <c r="AE411" s="1">
        <v>718</v>
      </c>
      <c r="AF411" s="1">
        <v>101</v>
      </c>
      <c r="AG411" s="1">
        <v>3</v>
      </c>
      <c r="AH411" s="1">
        <v>7</v>
      </c>
      <c r="AI411" s="1">
        <v>0</v>
      </c>
      <c r="AJ411" s="1">
        <v>0</v>
      </c>
      <c r="AK411" s="16">
        <v>114559</v>
      </c>
      <c r="AL411" s="16">
        <v>123161</v>
      </c>
      <c r="AM411" s="16">
        <v>102560</v>
      </c>
      <c r="AN411" s="16">
        <v>111560</v>
      </c>
      <c r="AO411" s="16">
        <v>5381</v>
      </c>
      <c r="AP411" s="16">
        <v>18219</v>
      </c>
      <c r="AQ411" s="16">
        <v>12584</v>
      </c>
      <c r="AR411" s="16">
        <v>16522</v>
      </c>
      <c r="AS411" s="16">
        <v>18391</v>
      </c>
      <c r="AT411" s="16">
        <v>20117</v>
      </c>
      <c r="AU411" s="16">
        <v>20335</v>
      </c>
      <c r="AV411" s="16">
        <v>16880</v>
      </c>
      <c r="AW411" s="16">
        <v>14087</v>
      </c>
      <c r="AX411" s="16">
        <v>15409</v>
      </c>
      <c r="AY411" s="16">
        <v>16399</v>
      </c>
      <c r="AZ411" s="16">
        <v>17511</v>
      </c>
      <c r="BA411" s="16">
        <v>17397</v>
      </c>
      <c r="BB411" s="16">
        <v>13178</v>
      </c>
      <c r="BC411" s="16">
        <v>12359</v>
      </c>
      <c r="BD411" s="16">
        <v>8609</v>
      </c>
      <c r="BE411" s="16">
        <v>7355</v>
      </c>
      <c r="BF411" s="16">
        <v>10587</v>
      </c>
      <c r="BG411" s="16">
        <v>2890</v>
      </c>
      <c r="BH411" s="16">
        <v>229540</v>
      </c>
      <c r="BI411" s="21">
        <v>1</v>
      </c>
      <c r="BJ411" s="21">
        <v>1</v>
      </c>
      <c r="BK411" s="21">
        <v>1</v>
      </c>
      <c r="BL411" s="21">
        <v>1</v>
      </c>
      <c r="BM411" s="21">
        <v>0</v>
      </c>
      <c r="BN411" s="16">
        <v>5881</v>
      </c>
      <c r="BO411" s="16">
        <v>2931</v>
      </c>
      <c r="BP411" s="16">
        <v>20424</v>
      </c>
      <c r="BQ411" s="16">
        <v>11171</v>
      </c>
      <c r="BR411" s="16">
        <v>11630</v>
      </c>
      <c r="BS411" s="16">
        <v>20702</v>
      </c>
      <c r="BT411" s="16">
        <v>53902</v>
      </c>
      <c r="BU411" s="16">
        <v>34775</v>
      </c>
      <c r="BV411" s="16">
        <v>61312</v>
      </c>
      <c r="BW411" s="16">
        <v>30852</v>
      </c>
      <c r="BX411" s="16">
        <v>39737</v>
      </c>
      <c r="BY411" s="16">
        <v>1290</v>
      </c>
      <c r="BZ411" s="16">
        <v>2805</v>
      </c>
      <c r="CA411" s="16">
        <v>12214</v>
      </c>
      <c r="CB411" s="1">
        <v>816</v>
      </c>
      <c r="CC411" s="1">
        <v>17</v>
      </c>
      <c r="CD411" s="16">
        <v>16700</v>
      </c>
      <c r="CE411" s="16">
        <v>13624</v>
      </c>
      <c r="CF411" s="16">
        <v>5473</v>
      </c>
      <c r="CG411" s="16">
        <v>22849</v>
      </c>
      <c r="CH411" s="16">
        <v>1497</v>
      </c>
      <c r="CI411" s="1">
        <v>40</v>
      </c>
      <c r="CJ411" s="16">
        <v>1065</v>
      </c>
      <c r="CK411" s="1">
        <v>28</v>
      </c>
      <c r="CL411" s="1">
        <v>356</v>
      </c>
      <c r="CM411" s="1">
        <v>25</v>
      </c>
      <c r="CN411" s="16">
        <v>1287</v>
      </c>
      <c r="CO411" s="1">
        <v>186</v>
      </c>
      <c r="CP411" s="16">
        <v>174590</v>
      </c>
      <c r="CQ411" s="16">
        <v>45352</v>
      </c>
      <c r="CR411" s="16">
        <v>6107</v>
      </c>
      <c r="CS411" s="16">
        <v>1825</v>
      </c>
      <c r="CT411" s="16">
        <v>30982</v>
      </c>
      <c r="CU411" s="16">
        <v>33069</v>
      </c>
      <c r="CV411" s="1">
        <v>461</v>
      </c>
      <c r="CW411" s="1">
        <v>52</v>
      </c>
      <c r="CX411" s="16">
        <v>50497</v>
      </c>
      <c r="CY411" s="1">
        <v>193</v>
      </c>
      <c r="CZ411" s="16">
        <v>2644</v>
      </c>
      <c r="DA411" s="16">
        <v>66538</v>
      </c>
      <c r="DB411" s="18">
        <v>7.59</v>
      </c>
      <c r="DC411" s="1" t="s">
        <v>134</v>
      </c>
    </row>
    <row r="412" spans="1:107" ht="12.75" x14ac:dyDescent="0.2">
      <c r="A412" s="1" t="s">
        <v>983</v>
      </c>
      <c r="B412" s="1" t="s">
        <v>984</v>
      </c>
      <c r="C412" s="1" t="s">
        <v>983</v>
      </c>
      <c r="D412" s="1" t="s">
        <v>1009</v>
      </c>
      <c r="E412" s="1" t="s">
        <v>1010</v>
      </c>
      <c r="F412" s="1" t="s">
        <v>1009</v>
      </c>
      <c r="G412" s="1">
        <v>14</v>
      </c>
      <c r="H412" s="1">
        <v>142</v>
      </c>
      <c r="I412" s="1">
        <v>48</v>
      </c>
      <c r="J412" s="16">
        <v>383005</v>
      </c>
      <c r="K412" s="17">
        <v>0.61399999999999999</v>
      </c>
      <c r="L412" s="16">
        <v>132012</v>
      </c>
      <c r="M412" s="18">
        <v>2504.06</v>
      </c>
      <c r="N412" s="1">
        <v>153</v>
      </c>
      <c r="O412" s="17">
        <v>0.498</v>
      </c>
      <c r="P412" s="16">
        <v>11621</v>
      </c>
      <c r="Q412" s="16">
        <f t="shared" si="2"/>
        <v>30341640.448558114</v>
      </c>
      <c r="R412" s="19">
        <v>0.81200000000000006</v>
      </c>
      <c r="S412" s="16" t="s">
        <v>2468</v>
      </c>
      <c r="T412" s="19">
        <v>0.84399999999999997</v>
      </c>
      <c r="U412" s="18" t="e">
        <f t="shared" si="3"/>
        <v>#VALUE!</v>
      </c>
      <c r="V412" s="16" t="str">
        <f>IF(N412&gt;'Clustering (Gov City)'!$C$4,'Clustering (Gov City)'!$B$3,IF(N412&gt;'Clustering (Gov City)'!$H$4,'Clustering (Gov City)'!$G$3,IF(N412&gt;'Clustering (Gov City)'!$M$4,'Clustering (Gov City)'!$L$3,'Clustering (Gov City)'!$Q$3)))</f>
        <v>SUPER LOW</v>
      </c>
      <c r="W412" s="16" t="str">
        <f>IF(Q412&gt;'Clustering (Gov City)'!$C$24,'Clustering (Gov City)'!$B$23,IF(Q412&gt;'Clustering (Gov City)'!$H$24,'Clustering (Gov City)'!$G$23,IF(Q412&gt;'Clustering (Gov City)'!$M$24,'Clustering (Gov City)'!$L$23,'Clustering (Gov City)'!$Q$23)))</f>
        <v>LOW</v>
      </c>
      <c r="X412" s="20">
        <v>0.68269999999999997</v>
      </c>
      <c r="Y412" s="16" t="s">
        <v>201</v>
      </c>
      <c r="Z412" s="16">
        <v>1362</v>
      </c>
      <c r="AA412" s="16">
        <v>1149</v>
      </c>
      <c r="AB412" s="16">
        <v>360420</v>
      </c>
      <c r="AC412" s="16">
        <v>285005</v>
      </c>
      <c r="AD412" s="16">
        <v>380290</v>
      </c>
      <c r="AE412" s="16">
        <v>1004</v>
      </c>
      <c r="AF412" s="1">
        <v>146</v>
      </c>
      <c r="AG412" s="16">
        <v>1484</v>
      </c>
      <c r="AH412" s="1">
        <v>76</v>
      </c>
      <c r="AI412" s="1">
        <v>0</v>
      </c>
      <c r="AJ412" s="1">
        <v>5</v>
      </c>
      <c r="AK412" s="16">
        <v>185851</v>
      </c>
      <c r="AL412" s="16">
        <v>197154</v>
      </c>
      <c r="AM412" s="16">
        <v>163925</v>
      </c>
      <c r="AN412" s="16">
        <v>188867</v>
      </c>
      <c r="AO412" s="16">
        <v>7599</v>
      </c>
      <c r="AP412" s="16">
        <v>22614</v>
      </c>
      <c r="AQ412" s="16">
        <v>21768</v>
      </c>
      <c r="AR412" s="16">
        <v>33442</v>
      </c>
      <c r="AS412" s="16">
        <v>33469</v>
      </c>
      <c r="AT412" s="16">
        <v>23664</v>
      </c>
      <c r="AU412" s="16">
        <v>29170</v>
      </c>
      <c r="AV412" s="16">
        <v>29159</v>
      </c>
      <c r="AW412" s="16">
        <v>29493</v>
      </c>
      <c r="AX412" s="16">
        <v>31038</v>
      </c>
      <c r="AY412" s="16">
        <v>28484</v>
      </c>
      <c r="AZ412" s="16">
        <v>26767</v>
      </c>
      <c r="BA412" s="16">
        <v>25937</v>
      </c>
      <c r="BB412" s="16">
        <v>21680</v>
      </c>
      <c r="BC412" s="16">
        <v>17477</v>
      </c>
      <c r="BD412" s="16">
        <v>11339</v>
      </c>
      <c r="BE412" s="16">
        <v>8287</v>
      </c>
      <c r="BF412" s="16">
        <v>11831</v>
      </c>
      <c r="BG412" s="16">
        <v>5012</v>
      </c>
      <c r="BH412" s="16">
        <v>369639</v>
      </c>
      <c r="BI412" s="21">
        <v>2</v>
      </c>
      <c r="BJ412" s="21">
        <v>1</v>
      </c>
      <c r="BK412" s="21">
        <v>1</v>
      </c>
      <c r="BL412" s="21">
        <v>1</v>
      </c>
      <c r="BM412" s="21">
        <v>0</v>
      </c>
      <c r="BN412" s="16">
        <v>10640</v>
      </c>
      <c r="BO412" s="16">
        <v>6059</v>
      </c>
      <c r="BP412" s="16">
        <v>40335</v>
      </c>
      <c r="BQ412" s="16">
        <v>20031</v>
      </c>
      <c r="BR412" s="16">
        <v>13795</v>
      </c>
      <c r="BS412" s="16">
        <v>28162</v>
      </c>
      <c r="BT412" s="16">
        <v>79903</v>
      </c>
      <c r="BU412" s="16">
        <v>43694</v>
      </c>
      <c r="BV412" s="16">
        <v>151043</v>
      </c>
      <c r="BW412" s="16">
        <v>41408</v>
      </c>
      <c r="BX412" s="16">
        <v>44642</v>
      </c>
      <c r="BY412" s="1">
        <v>866</v>
      </c>
      <c r="BZ412" s="16">
        <v>3093</v>
      </c>
      <c r="CA412" s="16">
        <v>16994</v>
      </c>
      <c r="CB412" s="16">
        <v>1324</v>
      </c>
      <c r="CC412" s="1">
        <v>38</v>
      </c>
      <c r="CD412" s="16">
        <v>11932</v>
      </c>
      <c r="CE412" s="16">
        <v>10890</v>
      </c>
      <c r="CF412" s="16">
        <v>4233</v>
      </c>
      <c r="CG412" s="16">
        <v>19829</v>
      </c>
      <c r="CH412" s="1">
        <v>210</v>
      </c>
      <c r="CI412" s="1">
        <v>7</v>
      </c>
      <c r="CJ412" s="1">
        <v>146</v>
      </c>
      <c r="CK412" s="1">
        <v>10</v>
      </c>
      <c r="CL412" s="1">
        <v>60</v>
      </c>
      <c r="CM412" s="1">
        <v>16</v>
      </c>
      <c r="CN412" s="1">
        <v>193</v>
      </c>
      <c r="CO412" s="1">
        <v>214</v>
      </c>
      <c r="CP412" s="16">
        <v>335265</v>
      </c>
      <c r="CQ412" s="16">
        <v>82620</v>
      </c>
      <c r="CR412" s="16">
        <v>8610</v>
      </c>
      <c r="CS412" s="16">
        <v>1704</v>
      </c>
      <c r="CT412" s="16">
        <v>63377</v>
      </c>
      <c r="CU412" s="16">
        <v>52403</v>
      </c>
      <c r="CV412" s="16">
        <v>3214</v>
      </c>
      <c r="CW412" s="1">
        <v>48</v>
      </c>
      <c r="CX412" s="16">
        <v>61729</v>
      </c>
      <c r="CY412" s="1">
        <v>608</v>
      </c>
      <c r="CZ412" s="16">
        <v>1881</v>
      </c>
      <c r="DA412" s="16">
        <v>106811</v>
      </c>
      <c r="DB412" s="18">
        <v>6.95</v>
      </c>
      <c r="DC412" s="1" t="s">
        <v>134</v>
      </c>
    </row>
    <row r="413" spans="1:107" ht="12.75" x14ac:dyDescent="0.2">
      <c r="A413" s="1" t="s">
        <v>983</v>
      </c>
      <c r="B413" s="1" t="s">
        <v>984</v>
      </c>
      <c r="C413" s="1" t="s">
        <v>983</v>
      </c>
      <c r="D413" s="1" t="s">
        <v>1011</v>
      </c>
      <c r="E413" s="1" t="s">
        <v>1012</v>
      </c>
      <c r="F413" s="1" t="s">
        <v>1011</v>
      </c>
      <c r="G413" s="1">
        <v>11</v>
      </c>
      <c r="H413" s="1">
        <v>68</v>
      </c>
      <c r="I413" s="1">
        <v>37</v>
      </c>
      <c r="J413" s="16">
        <v>320645</v>
      </c>
      <c r="K413" s="17">
        <v>0.54400000000000004</v>
      </c>
      <c r="L413" s="16">
        <v>99233</v>
      </c>
      <c r="M413" s="18">
        <v>1883.23</v>
      </c>
      <c r="N413" s="1">
        <v>170</v>
      </c>
      <c r="O413" s="17">
        <v>0.52600000000000002</v>
      </c>
      <c r="P413" s="16">
        <v>7191</v>
      </c>
      <c r="Q413" s="16">
        <f t="shared" si="2"/>
        <v>22426671.240780301</v>
      </c>
      <c r="R413" s="19">
        <v>0.85199999999999998</v>
      </c>
      <c r="S413" s="16" t="s">
        <v>2468</v>
      </c>
      <c r="T413" s="19">
        <v>0.80600000000000005</v>
      </c>
      <c r="U413" s="18" t="e">
        <f t="shared" si="3"/>
        <v>#VALUE!</v>
      </c>
      <c r="V413" s="16" t="str">
        <f>IF(N413&gt;'Clustering (Gov City)'!$C$4,'Clustering (Gov City)'!$B$3,IF(N413&gt;'Clustering (Gov City)'!$H$4,'Clustering (Gov City)'!$G$3,IF(N413&gt;'Clustering (Gov City)'!$M$4,'Clustering (Gov City)'!$L$3,'Clustering (Gov City)'!$Q$3)))</f>
        <v>SUPER LOW</v>
      </c>
      <c r="W413" s="16" t="str">
        <f>IF(Q413&gt;'Clustering (Gov City)'!$C$24,'Clustering (Gov City)'!$B$23,IF(Q413&gt;'Clustering (Gov City)'!$H$24,'Clustering (Gov City)'!$G$23,IF(Q413&gt;'Clustering (Gov City)'!$M$24,'Clustering (Gov City)'!$L$23,'Clustering (Gov City)'!$Q$23)))</f>
        <v>SUPER LOW</v>
      </c>
      <c r="X413" s="20">
        <v>0.65649999999999997</v>
      </c>
      <c r="Y413" s="16" t="s">
        <v>151</v>
      </c>
      <c r="Z413" s="16">
        <v>1446</v>
      </c>
      <c r="AA413" s="1">
        <v>522</v>
      </c>
      <c r="AB413" s="16">
        <v>230900</v>
      </c>
      <c r="AC413" s="16">
        <v>233170</v>
      </c>
      <c r="AD413" s="16">
        <v>292637</v>
      </c>
      <c r="AE413" s="1">
        <v>675</v>
      </c>
      <c r="AF413" s="1">
        <v>165</v>
      </c>
      <c r="AG413" s="16">
        <v>27159</v>
      </c>
      <c r="AH413" s="1">
        <v>9</v>
      </c>
      <c r="AI413" s="1">
        <v>0</v>
      </c>
      <c r="AJ413" s="1">
        <v>0</v>
      </c>
      <c r="AK413" s="16">
        <v>159189</v>
      </c>
      <c r="AL413" s="16">
        <v>161456</v>
      </c>
      <c r="AM413" s="16">
        <v>146306</v>
      </c>
      <c r="AN413" s="16">
        <v>153344</v>
      </c>
      <c r="AO413" s="16">
        <v>5422</v>
      </c>
      <c r="AP413" s="16">
        <v>15573</v>
      </c>
      <c r="AQ413" s="16">
        <v>22248</v>
      </c>
      <c r="AR413" s="16">
        <v>28260</v>
      </c>
      <c r="AS413" s="16">
        <v>28878</v>
      </c>
      <c r="AT413" s="16">
        <v>28757</v>
      </c>
      <c r="AU413" s="16">
        <v>27051</v>
      </c>
      <c r="AV413" s="16">
        <v>23336</v>
      </c>
      <c r="AW413" s="16">
        <v>22397</v>
      </c>
      <c r="AX413" s="16">
        <v>23747</v>
      </c>
      <c r="AY413" s="16">
        <v>23238</v>
      </c>
      <c r="AZ413" s="16">
        <v>21028</v>
      </c>
      <c r="BA413" s="16">
        <v>19620</v>
      </c>
      <c r="BB413" s="16">
        <v>14861</v>
      </c>
      <c r="BC413" s="16">
        <v>12337</v>
      </c>
      <c r="BD413" s="16">
        <v>8067</v>
      </c>
      <c r="BE413" s="16">
        <v>6870</v>
      </c>
      <c r="BF413" s="16">
        <v>9950</v>
      </c>
      <c r="BG413" s="16">
        <v>5159</v>
      </c>
      <c r="BH413" s="16">
        <v>306269</v>
      </c>
      <c r="BI413" s="21">
        <v>2</v>
      </c>
      <c r="BJ413" s="21">
        <v>2</v>
      </c>
      <c r="BK413" s="21">
        <v>2</v>
      </c>
      <c r="BL413" s="21">
        <v>1</v>
      </c>
      <c r="BM413" s="21">
        <v>0</v>
      </c>
      <c r="BN413" s="16">
        <v>10583</v>
      </c>
      <c r="BO413" s="16">
        <v>5296</v>
      </c>
      <c r="BP413" s="16">
        <v>34268</v>
      </c>
      <c r="BQ413" s="16">
        <v>17283</v>
      </c>
      <c r="BR413" s="16">
        <v>16606</v>
      </c>
      <c r="BS413" s="16">
        <v>29266</v>
      </c>
      <c r="BT413" s="16">
        <v>83194</v>
      </c>
      <c r="BU413" s="16">
        <v>37123</v>
      </c>
      <c r="BV413" s="16">
        <v>83887</v>
      </c>
      <c r="BW413" s="16">
        <v>44241</v>
      </c>
      <c r="BX413" s="16">
        <v>54788</v>
      </c>
      <c r="BY413" s="1">
        <v>778</v>
      </c>
      <c r="BZ413" s="16">
        <v>2824</v>
      </c>
      <c r="CA413" s="16">
        <v>13066</v>
      </c>
      <c r="CB413" s="1">
        <v>732</v>
      </c>
      <c r="CC413" s="1">
        <v>12</v>
      </c>
      <c r="CD413" s="16">
        <v>5279</v>
      </c>
      <c r="CE413" s="16">
        <v>4423</v>
      </c>
      <c r="CF413" s="16">
        <v>1535</v>
      </c>
      <c r="CG413" s="16">
        <v>8955</v>
      </c>
      <c r="CH413" s="1">
        <v>43</v>
      </c>
      <c r="CI413" s="1">
        <v>11</v>
      </c>
      <c r="CJ413" s="1">
        <v>28</v>
      </c>
      <c r="CK413" s="1">
        <v>14</v>
      </c>
      <c r="CL413" s="1">
        <v>15</v>
      </c>
      <c r="CM413" s="1">
        <v>48</v>
      </c>
      <c r="CN413" s="1">
        <v>94</v>
      </c>
      <c r="CO413" s="1">
        <v>316</v>
      </c>
      <c r="CP413" s="16">
        <v>299884</v>
      </c>
      <c r="CQ413" s="16">
        <v>87059</v>
      </c>
      <c r="CR413" s="16">
        <v>6729</v>
      </c>
      <c r="CS413" s="16">
        <v>1804</v>
      </c>
      <c r="CT413" s="16">
        <v>50866</v>
      </c>
      <c r="CU413" s="16">
        <v>37317</v>
      </c>
      <c r="CV413" s="1">
        <v>325</v>
      </c>
      <c r="CW413" s="1">
        <v>40</v>
      </c>
      <c r="CX413" s="16">
        <v>51803</v>
      </c>
      <c r="CY413" s="1">
        <v>488</v>
      </c>
      <c r="CZ413" s="16">
        <v>1450</v>
      </c>
      <c r="DA413" s="16">
        <v>82764</v>
      </c>
      <c r="DB413" s="18">
        <v>5.05</v>
      </c>
      <c r="DC413" s="1" t="s">
        <v>134</v>
      </c>
    </row>
    <row r="414" spans="1:107" ht="12.75" x14ac:dyDescent="0.2">
      <c r="A414" s="1" t="s">
        <v>983</v>
      </c>
      <c r="B414" s="1" t="s">
        <v>984</v>
      </c>
      <c r="C414" s="1" t="s">
        <v>983</v>
      </c>
      <c r="D414" s="1" t="s">
        <v>1013</v>
      </c>
      <c r="E414" s="1" t="s">
        <v>1014</v>
      </c>
      <c r="F414" s="1" t="s">
        <v>1013</v>
      </c>
      <c r="G414" s="1">
        <v>12</v>
      </c>
      <c r="H414" s="1">
        <v>69</v>
      </c>
      <c r="I414" s="1">
        <v>39</v>
      </c>
      <c r="J414" s="16">
        <v>407882</v>
      </c>
      <c r="K414" s="17">
        <v>0.63</v>
      </c>
      <c r="L414" s="16">
        <v>128479</v>
      </c>
      <c r="M414" s="18">
        <v>1961.67</v>
      </c>
      <c r="N414" s="1">
        <v>208</v>
      </c>
      <c r="O414" s="17">
        <v>0.56000000000000005</v>
      </c>
      <c r="P414" s="16">
        <v>10404</v>
      </c>
      <c r="Q414" s="16">
        <f t="shared" si="2"/>
        <v>25507377.133582748</v>
      </c>
      <c r="R414" s="19">
        <v>0.81399999999999995</v>
      </c>
      <c r="S414" s="16" t="s">
        <v>2468</v>
      </c>
      <c r="T414" s="19">
        <v>0.79</v>
      </c>
      <c r="U414" s="18" t="e">
        <f t="shared" si="3"/>
        <v>#VALUE!</v>
      </c>
      <c r="V414" s="16" t="str">
        <f>IF(N414&gt;'Clustering (Gov City)'!$C$4,'Clustering (Gov City)'!$B$3,IF(N414&gt;'Clustering (Gov City)'!$H$4,'Clustering (Gov City)'!$G$3,IF(N414&gt;'Clustering (Gov City)'!$M$4,'Clustering (Gov City)'!$L$3,'Clustering (Gov City)'!$Q$3)))</f>
        <v>LOW</v>
      </c>
      <c r="W414" s="16" t="str">
        <f>IF(Q414&gt;'Clustering (Gov City)'!$C$24,'Clustering (Gov City)'!$B$23,IF(Q414&gt;'Clustering (Gov City)'!$H$24,'Clustering (Gov City)'!$G$23,IF(Q414&gt;'Clustering (Gov City)'!$M$24,'Clustering (Gov City)'!$L$23,'Clustering (Gov City)'!$Q$23)))</f>
        <v>LOW</v>
      </c>
      <c r="X414" s="20">
        <v>0.68100000000000005</v>
      </c>
      <c r="Y414" s="16" t="s">
        <v>201</v>
      </c>
      <c r="Z414" s="16">
        <v>1792</v>
      </c>
      <c r="AA414" s="1">
        <v>444</v>
      </c>
      <c r="AB414" s="16">
        <v>377068</v>
      </c>
      <c r="AC414" s="16">
        <v>292435</v>
      </c>
      <c r="AD414" s="16">
        <v>396753</v>
      </c>
      <c r="AE414" s="16">
        <v>5816</v>
      </c>
      <c r="AF414" s="16">
        <v>4265</v>
      </c>
      <c r="AG414" s="1">
        <v>783</v>
      </c>
      <c r="AH414" s="1">
        <v>173</v>
      </c>
      <c r="AI414" s="1">
        <v>0</v>
      </c>
      <c r="AJ414" s="1">
        <v>92</v>
      </c>
      <c r="AK414" s="16">
        <v>201389</v>
      </c>
      <c r="AL414" s="16">
        <v>206493</v>
      </c>
      <c r="AM414" s="16">
        <v>197349</v>
      </c>
      <c r="AN414" s="16">
        <v>190680</v>
      </c>
      <c r="AO414" s="16">
        <v>6574</v>
      </c>
      <c r="AP414" s="16">
        <v>13279</v>
      </c>
      <c r="AQ414" s="16">
        <v>27597</v>
      </c>
      <c r="AR414" s="16">
        <v>37582</v>
      </c>
      <c r="AS414" s="16">
        <v>38919</v>
      </c>
      <c r="AT414" s="16">
        <v>37235</v>
      </c>
      <c r="AU414" s="16">
        <v>35973</v>
      </c>
      <c r="AV414" s="16">
        <v>29545</v>
      </c>
      <c r="AW414" s="16">
        <v>28457</v>
      </c>
      <c r="AX414" s="16">
        <v>29756</v>
      </c>
      <c r="AY414" s="16">
        <v>28680</v>
      </c>
      <c r="AZ414" s="16">
        <v>26381</v>
      </c>
      <c r="BA414" s="16">
        <v>25711</v>
      </c>
      <c r="BB414" s="16">
        <v>18704</v>
      </c>
      <c r="BC414" s="16">
        <v>15293</v>
      </c>
      <c r="BD414" s="16">
        <v>9469</v>
      </c>
      <c r="BE414" s="16">
        <v>7837</v>
      </c>
      <c r="BF414" s="16">
        <v>10743</v>
      </c>
      <c r="BG414" s="16">
        <v>6581</v>
      </c>
      <c r="BH414" s="16">
        <v>389851</v>
      </c>
      <c r="BI414" s="21">
        <v>2</v>
      </c>
      <c r="BJ414" s="21">
        <v>2</v>
      </c>
      <c r="BK414" s="21">
        <v>2</v>
      </c>
      <c r="BL414" s="21">
        <v>1</v>
      </c>
      <c r="BM414" s="21">
        <v>0</v>
      </c>
      <c r="BN414" s="16">
        <v>13110</v>
      </c>
      <c r="BO414" s="16">
        <v>6902</v>
      </c>
      <c r="BP414" s="16">
        <v>45303</v>
      </c>
      <c r="BQ414" s="16">
        <v>23695</v>
      </c>
      <c r="BR414" s="16">
        <v>21950</v>
      </c>
      <c r="BS414" s="16">
        <v>37906</v>
      </c>
      <c r="BT414" s="16">
        <v>112756</v>
      </c>
      <c r="BU414" s="16">
        <v>42214</v>
      </c>
      <c r="BV414" s="16">
        <v>119726</v>
      </c>
      <c r="BW414" s="16">
        <v>56070</v>
      </c>
      <c r="BX414" s="16">
        <v>58037</v>
      </c>
      <c r="BY414" s="16">
        <v>1380</v>
      </c>
      <c r="BZ414" s="16">
        <v>3029</v>
      </c>
      <c r="CA414" s="16">
        <v>13808</v>
      </c>
      <c r="CB414" s="1">
        <v>828</v>
      </c>
      <c r="CC414" s="1">
        <v>34</v>
      </c>
      <c r="CD414" s="16">
        <v>4631</v>
      </c>
      <c r="CE414" s="16">
        <v>3283</v>
      </c>
      <c r="CF414" s="16">
        <v>1563</v>
      </c>
      <c r="CG414" s="16">
        <v>7499</v>
      </c>
      <c r="CH414" s="1">
        <v>79</v>
      </c>
      <c r="CI414" s="1">
        <v>7</v>
      </c>
      <c r="CJ414" s="1">
        <v>19</v>
      </c>
      <c r="CK414" s="1">
        <v>1</v>
      </c>
      <c r="CL414" s="1">
        <v>15</v>
      </c>
      <c r="CM414" s="1">
        <v>19</v>
      </c>
      <c r="CN414" s="1">
        <v>54</v>
      </c>
      <c r="CO414" s="1">
        <v>453</v>
      </c>
      <c r="CP414" s="16">
        <v>390259</v>
      </c>
      <c r="CQ414" s="16">
        <v>134292</v>
      </c>
      <c r="CR414" s="16">
        <v>7347</v>
      </c>
      <c r="CS414" s="16">
        <v>1922</v>
      </c>
      <c r="CT414" s="16">
        <v>57136</v>
      </c>
      <c r="CU414" s="16">
        <v>40670</v>
      </c>
      <c r="CV414" s="16">
        <v>5177</v>
      </c>
      <c r="CW414" s="1">
        <v>84</v>
      </c>
      <c r="CX414" s="16">
        <v>55141</v>
      </c>
      <c r="CY414" s="1">
        <v>424</v>
      </c>
      <c r="CZ414" s="16">
        <v>2819</v>
      </c>
      <c r="DA414" s="16">
        <v>102870</v>
      </c>
      <c r="DB414" s="18">
        <v>8.86</v>
      </c>
      <c r="DC414" s="1" t="s">
        <v>134</v>
      </c>
    </row>
    <row r="415" spans="1:107" ht="12.75" x14ac:dyDescent="0.2">
      <c r="A415" s="1" t="s">
        <v>983</v>
      </c>
      <c r="B415" s="1" t="s">
        <v>984</v>
      </c>
      <c r="C415" s="1" t="s">
        <v>983</v>
      </c>
      <c r="D415" s="1" t="s">
        <v>1015</v>
      </c>
      <c r="E415" s="1" t="s">
        <v>1016</v>
      </c>
      <c r="F415" s="1" t="s">
        <v>1015</v>
      </c>
      <c r="G415" s="1">
        <v>12</v>
      </c>
      <c r="H415" s="1">
        <v>112</v>
      </c>
      <c r="I415" s="1">
        <v>17</v>
      </c>
      <c r="J415" s="16">
        <v>227927</v>
      </c>
      <c r="K415" s="17">
        <v>0.39800000000000002</v>
      </c>
      <c r="L415" s="16">
        <v>67704</v>
      </c>
      <c r="M415" s="18">
        <v>1784.93</v>
      </c>
      <c r="N415" s="1">
        <v>128</v>
      </c>
      <c r="O415" s="17">
        <v>0.47599999999999998</v>
      </c>
      <c r="P415" s="16">
        <v>3900</v>
      </c>
      <c r="Q415" s="16">
        <f t="shared" si="2"/>
        <v>17110741.597090296</v>
      </c>
      <c r="R415" s="19">
        <v>0.76600000000000001</v>
      </c>
      <c r="S415" s="16" t="s">
        <v>2468</v>
      </c>
      <c r="T415" s="19">
        <v>0.628</v>
      </c>
      <c r="U415" s="18" t="e">
        <f t="shared" si="3"/>
        <v>#VALUE!</v>
      </c>
      <c r="V415" s="1" t="str">
        <f>IF(N415&gt;'Clustering (Gov City)'!$C$4,'Clustering (Gov City)'!$B$3,IF(N415&gt;'Clustering (Gov City)'!$H$4,'Clustering (Gov City)'!$G$3,IF(N415&gt;'Clustering (Gov City)'!$M$4,'Clustering (Gov City)'!$L$3,'Clustering (Gov City)'!$Q$3)))</f>
        <v>SUPER LOW</v>
      </c>
      <c r="W415" s="1" t="str">
        <f>IF(Q415&gt;'Clustering (Gov City)'!$C$24,'Clustering (Gov City)'!$B$23,IF(Q415&gt;'Clustering (Gov City)'!$H$24,'Clustering (Gov City)'!$G$23,IF(Q415&gt;'Clustering (Gov City)'!$M$24,'Clustering (Gov City)'!$L$23,'Clustering (Gov City)'!$Q$23)))</f>
        <v>SUPER LOW</v>
      </c>
      <c r="X415" s="20">
        <v>0.52490000000000003</v>
      </c>
      <c r="Y415" s="1" t="s">
        <v>151</v>
      </c>
      <c r="Z415" s="1">
        <v>876</v>
      </c>
      <c r="AA415" s="1">
        <v>292</v>
      </c>
      <c r="AB415" s="16">
        <v>210041</v>
      </c>
      <c r="AC415" s="16">
        <v>161223</v>
      </c>
      <c r="AD415" s="16">
        <v>226571</v>
      </c>
      <c r="AE415" s="16">
        <v>1228</v>
      </c>
      <c r="AF415" s="1">
        <v>98</v>
      </c>
      <c r="AG415" s="1">
        <v>6</v>
      </c>
      <c r="AH415" s="1">
        <v>5</v>
      </c>
      <c r="AI415" s="1">
        <v>3</v>
      </c>
      <c r="AJ415" s="1">
        <v>16</v>
      </c>
      <c r="AK415" s="16">
        <v>116009</v>
      </c>
      <c r="AL415" s="16">
        <v>111918</v>
      </c>
      <c r="AM415" s="16">
        <v>126536</v>
      </c>
      <c r="AN415" s="16">
        <v>91120</v>
      </c>
      <c r="AO415" s="16">
        <v>2704</v>
      </c>
      <c r="AP415" s="16">
        <v>7567</v>
      </c>
      <c r="AQ415" s="16">
        <v>14241</v>
      </c>
      <c r="AR415" s="16">
        <v>20346</v>
      </c>
      <c r="AS415" s="16">
        <v>24112</v>
      </c>
      <c r="AT415" s="16">
        <v>26973</v>
      </c>
      <c r="AU415" s="16">
        <v>22928</v>
      </c>
      <c r="AV415" s="16">
        <v>17144</v>
      </c>
      <c r="AW415" s="16">
        <v>14782</v>
      </c>
      <c r="AX415" s="16">
        <v>15186</v>
      </c>
      <c r="AY415" s="16">
        <v>14940</v>
      </c>
      <c r="AZ415" s="16">
        <v>13949</v>
      </c>
      <c r="BA415" s="16">
        <v>11862</v>
      </c>
      <c r="BB415" s="16">
        <v>8555</v>
      </c>
      <c r="BC415" s="16">
        <v>7215</v>
      </c>
      <c r="BD415" s="16">
        <v>4896</v>
      </c>
      <c r="BE415" s="16">
        <v>4227</v>
      </c>
      <c r="BF415" s="16">
        <v>6571</v>
      </c>
      <c r="BG415" s="16">
        <v>3242</v>
      </c>
      <c r="BH415" s="16">
        <v>218906</v>
      </c>
      <c r="BI415" s="21">
        <v>2</v>
      </c>
      <c r="BJ415" s="21">
        <v>1</v>
      </c>
      <c r="BK415" s="21">
        <v>1</v>
      </c>
      <c r="BL415" s="21">
        <v>1</v>
      </c>
      <c r="BM415" s="21">
        <v>0</v>
      </c>
      <c r="BN415" s="16">
        <v>6772</v>
      </c>
      <c r="BO415" s="16">
        <v>3543</v>
      </c>
      <c r="BP415" s="16">
        <v>25187</v>
      </c>
      <c r="BQ415" s="16">
        <v>14688</v>
      </c>
      <c r="BR415" s="16">
        <v>16074</v>
      </c>
      <c r="BS415" s="16">
        <v>26243</v>
      </c>
      <c r="BT415" s="16">
        <v>54851</v>
      </c>
      <c r="BU415" s="16">
        <v>34521</v>
      </c>
      <c r="BV415" s="16">
        <v>39058</v>
      </c>
      <c r="BW415" s="16">
        <v>34555</v>
      </c>
      <c r="BX415" s="16">
        <v>47474</v>
      </c>
      <c r="BY415" s="16">
        <v>1492</v>
      </c>
      <c r="BZ415" s="16">
        <v>2985</v>
      </c>
      <c r="CA415" s="16">
        <v>12526</v>
      </c>
      <c r="CB415" s="1">
        <v>444</v>
      </c>
      <c r="CC415" s="1">
        <v>21</v>
      </c>
      <c r="CD415" s="16">
        <v>5840</v>
      </c>
      <c r="CE415" s="16">
        <v>3681</v>
      </c>
      <c r="CF415" s="16">
        <v>1534</v>
      </c>
      <c r="CG415" s="16">
        <v>6945</v>
      </c>
      <c r="CH415" s="1">
        <v>132</v>
      </c>
      <c r="CI415" s="1">
        <v>7</v>
      </c>
      <c r="CJ415" s="1">
        <v>42</v>
      </c>
      <c r="CK415" s="1">
        <v>7</v>
      </c>
      <c r="CL415" s="1">
        <v>35</v>
      </c>
      <c r="CM415" s="1">
        <v>25</v>
      </c>
      <c r="CN415" s="1">
        <v>75</v>
      </c>
      <c r="CO415" s="1">
        <v>189</v>
      </c>
      <c r="CP415" s="16">
        <v>209415</v>
      </c>
      <c r="CQ415" s="16">
        <v>61666</v>
      </c>
      <c r="CR415" s="16">
        <v>5628</v>
      </c>
      <c r="CS415" s="16">
        <v>1304</v>
      </c>
      <c r="CT415" s="16">
        <v>19738</v>
      </c>
      <c r="CU415" s="16">
        <v>36123</v>
      </c>
      <c r="CV415" s="1">
        <v>45</v>
      </c>
      <c r="CW415" s="1">
        <v>37</v>
      </c>
      <c r="CX415" s="16">
        <v>57003</v>
      </c>
      <c r="CY415" s="1">
        <v>304</v>
      </c>
      <c r="CZ415" s="16">
        <v>1370</v>
      </c>
      <c r="DA415" s="16">
        <v>44709</v>
      </c>
      <c r="DB415" s="18">
        <v>12.17</v>
      </c>
      <c r="DC415" s="1" t="s">
        <v>134</v>
      </c>
    </row>
    <row r="416" spans="1:107" ht="12.75" x14ac:dyDescent="0.2">
      <c r="A416" s="1" t="s">
        <v>983</v>
      </c>
      <c r="B416" s="1" t="s">
        <v>984</v>
      </c>
      <c r="C416" s="1" t="s">
        <v>983</v>
      </c>
      <c r="D416" s="1" t="s">
        <v>1017</v>
      </c>
      <c r="E416" s="1" t="s">
        <v>1018</v>
      </c>
      <c r="F416" s="1" t="s">
        <v>1017</v>
      </c>
      <c r="G416" s="1">
        <v>22</v>
      </c>
      <c r="H416" s="1">
        <v>207</v>
      </c>
      <c r="I416" s="1">
        <v>20</v>
      </c>
      <c r="J416" s="16">
        <v>372723</v>
      </c>
      <c r="K416" s="17">
        <v>0.60199999999999998</v>
      </c>
      <c r="L416" s="16">
        <v>109239</v>
      </c>
      <c r="M416" s="18">
        <v>3343.97</v>
      </c>
      <c r="N416" s="1">
        <v>111</v>
      </c>
      <c r="O416" s="17">
        <v>0.44800000000000001</v>
      </c>
      <c r="P416" s="16">
        <v>8032</v>
      </c>
      <c r="Q416" s="16">
        <f t="shared" si="2"/>
        <v>21549515.323712245</v>
      </c>
      <c r="R416" s="19">
        <v>0.79200000000000004</v>
      </c>
      <c r="S416" s="16" t="s">
        <v>2468</v>
      </c>
      <c r="T416" s="19">
        <v>0.48199999999999998</v>
      </c>
      <c r="U416" s="18" t="e">
        <f t="shared" si="3"/>
        <v>#VALUE!</v>
      </c>
      <c r="V416" s="16" t="str">
        <f>IF(N416&gt;'Clustering (Gov City)'!$C$4,'Clustering (Gov City)'!$B$3,IF(N416&gt;'Clustering (Gov City)'!$H$4,'Clustering (Gov City)'!$G$3,IF(N416&gt;'Clustering (Gov City)'!$M$4,'Clustering (Gov City)'!$L$3,'Clustering (Gov City)'!$Q$3)))</f>
        <v>SUPER LOW</v>
      </c>
      <c r="W416" s="16" t="str">
        <f>IF(Q416&gt;'Clustering (Gov City)'!$C$24,'Clustering (Gov City)'!$B$23,IF(Q416&gt;'Clustering (Gov City)'!$H$24,'Clustering (Gov City)'!$G$23,IF(Q416&gt;'Clustering (Gov City)'!$M$24,'Clustering (Gov City)'!$L$23,'Clustering (Gov City)'!$Q$23)))</f>
        <v>SUPER LOW</v>
      </c>
      <c r="X416" s="20">
        <v>0.50180000000000002</v>
      </c>
      <c r="Y416" s="16" t="s">
        <v>151</v>
      </c>
      <c r="Z416" s="16">
        <v>1682</v>
      </c>
      <c r="AA416" s="1">
        <v>728</v>
      </c>
      <c r="AB416" s="16">
        <v>335131</v>
      </c>
      <c r="AC416" s="16">
        <v>261605</v>
      </c>
      <c r="AD416" s="16">
        <v>325553</v>
      </c>
      <c r="AE416" s="16">
        <v>43066</v>
      </c>
      <c r="AF416" s="16">
        <v>4037</v>
      </c>
      <c r="AG416" s="1">
        <v>46</v>
      </c>
      <c r="AH416" s="1">
        <v>10</v>
      </c>
      <c r="AI416" s="1">
        <v>3</v>
      </c>
      <c r="AJ416" s="1">
        <v>8</v>
      </c>
      <c r="AK416" s="16">
        <v>187787</v>
      </c>
      <c r="AL416" s="16">
        <v>184936</v>
      </c>
      <c r="AM416" s="16">
        <v>198415</v>
      </c>
      <c r="AN416" s="16">
        <v>155556</v>
      </c>
      <c r="AO416" s="16">
        <v>4099</v>
      </c>
      <c r="AP416" s="16">
        <v>14653</v>
      </c>
      <c r="AQ416" s="16">
        <v>26269</v>
      </c>
      <c r="AR416" s="16">
        <v>34823</v>
      </c>
      <c r="AS416" s="16">
        <v>37886</v>
      </c>
      <c r="AT416" s="16">
        <v>38931</v>
      </c>
      <c r="AU416" s="16">
        <v>36369</v>
      </c>
      <c r="AV416" s="16">
        <v>28622</v>
      </c>
      <c r="AW416" s="16">
        <v>25553</v>
      </c>
      <c r="AX416" s="16">
        <v>25946</v>
      </c>
      <c r="AY416" s="16">
        <v>25547</v>
      </c>
      <c r="AZ416" s="16">
        <v>24324</v>
      </c>
      <c r="BA416" s="16">
        <v>20044</v>
      </c>
      <c r="BB416" s="16">
        <v>13608</v>
      </c>
      <c r="BC416" s="16">
        <v>11356</v>
      </c>
      <c r="BD416" s="16">
        <v>7684</v>
      </c>
      <c r="BE416" s="16">
        <v>6130</v>
      </c>
      <c r="BF416" s="16">
        <v>9631</v>
      </c>
      <c r="BG416" s="16">
        <v>5973</v>
      </c>
      <c r="BH416" s="16">
        <v>355793</v>
      </c>
      <c r="BI416" s="21">
        <v>2</v>
      </c>
      <c r="BJ416" s="21">
        <v>2</v>
      </c>
      <c r="BK416" s="21">
        <v>2</v>
      </c>
      <c r="BL416" s="21">
        <v>1</v>
      </c>
      <c r="BM416" s="21">
        <v>0</v>
      </c>
      <c r="BN416" s="16">
        <v>12344</v>
      </c>
      <c r="BO416" s="16">
        <v>6461</v>
      </c>
      <c r="BP416" s="16">
        <v>42353</v>
      </c>
      <c r="BQ416" s="16">
        <v>22993</v>
      </c>
      <c r="BR416" s="16">
        <v>23505</v>
      </c>
      <c r="BS416" s="16">
        <v>38561</v>
      </c>
      <c r="BT416" s="16">
        <v>87382</v>
      </c>
      <c r="BU416" s="16">
        <v>49082</v>
      </c>
      <c r="BV416" s="16">
        <v>70506</v>
      </c>
      <c r="BW416" s="16">
        <v>55741</v>
      </c>
      <c r="BX416" s="16">
        <v>90912</v>
      </c>
      <c r="BY416" s="16">
        <v>1484</v>
      </c>
      <c r="BZ416" s="16">
        <v>4235</v>
      </c>
      <c r="CA416" s="16">
        <v>12796</v>
      </c>
      <c r="CB416" s="1">
        <v>557</v>
      </c>
      <c r="CC416" s="1">
        <v>28</v>
      </c>
      <c r="CD416" s="16">
        <v>2907</v>
      </c>
      <c r="CE416" s="16">
        <v>2601</v>
      </c>
      <c r="CF416" s="16">
        <v>1122</v>
      </c>
      <c r="CG416" s="16">
        <v>5138</v>
      </c>
      <c r="CH416" s="1">
        <v>45</v>
      </c>
      <c r="CI416" s="1">
        <v>7</v>
      </c>
      <c r="CJ416" s="1">
        <v>38</v>
      </c>
      <c r="CK416" s="1">
        <v>13</v>
      </c>
      <c r="CL416" s="1">
        <v>17</v>
      </c>
      <c r="CM416" s="1">
        <v>35</v>
      </c>
      <c r="CN416" s="1">
        <v>71</v>
      </c>
      <c r="CO416" s="1">
        <v>305</v>
      </c>
      <c r="CP416" s="16">
        <v>360424</v>
      </c>
      <c r="CQ416" s="16">
        <v>98940</v>
      </c>
      <c r="CR416" s="16">
        <v>6999</v>
      </c>
      <c r="CS416" s="16">
        <v>1119</v>
      </c>
      <c r="CT416" s="16">
        <v>36046</v>
      </c>
      <c r="CU416" s="16">
        <v>49416</v>
      </c>
      <c r="CV416" s="16">
        <v>2285</v>
      </c>
      <c r="CW416" s="1">
        <v>144</v>
      </c>
      <c r="CX416" s="16">
        <v>96057</v>
      </c>
      <c r="CY416" s="1">
        <v>550</v>
      </c>
      <c r="CZ416" s="16">
        <v>1837</v>
      </c>
      <c r="DA416" s="16">
        <v>79330</v>
      </c>
      <c r="DB416" s="18">
        <v>12.65</v>
      </c>
      <c r="DC416" s="1" t="s">
        <v>134</v>
      </c>
    </row>
    <row r="417" spans="1:107" ht="12.75" x14ac:dyDescent="0.2">
      <c r="A417" s="1" t="s">
        <v>983</v>
      </c>
      <c r="B417" s="1" t="s">
        <v>984</v>
      </c>
      <c r="C417" s="1" t="s">
        <v>983</v>
      </c>
      <c r="D417" s="1" t="s">
        <v>1019</v>
      </c>
      <c r="E417" s="1" t="s">
        <v>1020</v>
      </c>
      <c r="F417" s="1" t="s">
        <v>1019</v>
      </c>
      <c r="G417" s="1">
        <v>19</v>
      </c>
      <c r="H417" s="1">
        <v>112</v>
      </c>
      <c r="I417" s="1">
        <v>47</v>
      </c>
      <c r="J417" s="16">
        <v>270489</v>
      </c>
      <c r="K417" s="17">
        <v>0.47799999999999998</v>
      </c>
      <c r="L417" s="16">
        <v>78731</v>
      </c>
      <c r="M417" s="18">
        <v>1990.22</v>
      </c>
      <c r="N417" s="1">
        <v>136</v>
      </c>
      <c r="O417" s="17">
        <v>0.48199999999999998</v>
      </c>
      <c r="P417" s="16">
        <v>3670</v>
      </c>
      <c r="Q417" s="16">
        <f t="shared" si="2"/>
        <v>13568019.401898043</v>
      </c>
      <c r="R417" s="19">
        <v>0.80800000000000005</v>
      </c>
      <c r="S417" s="16" t="s">
        <v>2468</v>
      </c>
      <c r="T417" s="19">
        <v>0.11799999999999999</v>
      </c>
      <c r="U417" s="18" t="e">
        <f t="shared" si="3"/>
        <v>#VALUE!</v>
      </c>
      <c r="V417" s="16" t="str">
        <f>IF(N417&gt;'Clustering (Gov City)'!$C$4,'Clustering (Gov City)'!$B$3,IF(N417&gt;'Clustering (Gov City)'!$H$4,'Clustering (Gov City)'!$G$3,IF(N417&gt;'Clustering (Gov City)'!$M$4,'Clustering (Gov City)'!$L$3,'Clustering (Gov City)'!$Q$3)))</f>
        <v>SUPER LOW</v>
      </c>
      <c r="W417" s="16" t="str">
        <f>IF(Q417&gt;'Clustering (Gov City)'!$C$24,'Clustering (Gov City)'!$B$23,IF(Q417&gt;'Clustering (Gov City)'!$H$24,'Clustering (Gov City)'!$G$23,IF(Q417&gt;'Clustering (Gov City)'!$M$24,'Clustering (Gov City)'!$L$23,'Clustering (Gov City)'!$Q$23)))</f>
        <v>SUPER LOW</v>
      </c>
      <c r="X417" s="20">
        <v>0.31719999999999998</v>
      </c>
      <c r="Y417" s="16" t="s">
        <v>133</v>
      </c>
      <c r="Z417" s="16">
        <v>2532</v>
      </c>
      <c r="AA417" s="1">
        <v>390</v>
      </c>
      <c r="AB417" s="16">
        <v>246155</v>
      </c>
      <c r="AC417" s="16">
        <v>194845</v>
      </c>
      <c r="AD417" s="16">
        <v>32930</v>
      </c>
      <c r="AE417" s="16">
        <v>187952</v>
      </c>
      <c r="AF417" s="16">
        <v>44493</v>
      </c>
      <c r="AG417" s="16">
        <v>4627</v>
      </c>
      <c r="AH417" s="1">
        <v>459</v>
      </c>
      <c r="AI417" s="1">
        <v>3</v>
      </c>
      <c r="AJ417" s="1">
        <v>25</v>
      </c>
      <c r="AK417" s="16">
        <v>139436</v>
      </c>
      <c r="AL417" s="16">
        <v>131053</v>
      </c>
      <c r="AM417" s="16">
        <v>157495</v>
      </c>
      <c r="AN417" s="16">
        <v>100777</v>
      </c>
      <c r="AO417" s="16">
        <v>2026</v>
      </c>
      <c r="AP417" s="16">
        <v>10191</v>
      </c>
      <c r="AQ417" s="16">
        <v>16198</v>
      </c>
      <c r="AR417" s="16">
        <v>22385</v>
      </c>
      <c r="AS417" s="16">
        <v>27540</v>
      </c>
      <c r="AT417" s="16">
        <v>31606</v>
      </c>
      <c r="AU417" s="16">
        <v>26698</v>
      </c>
      <c r="AV417" s="16">
        <v>20441</v>
      </c>
      <c r="AW417" s="16">
        <v>19284</v>
      </c>
      <c r="AX417" s="16">
        <v>18198</v>
      </c>
      <c r="AY417" s="16">
        <v>17665</v>
      </c>
      <c r="AZ417" s="16">
        <v>16466</v>
      </c>
      <c r="BA417" s="16">
        <v>14602</v>
      </c>
      <c r="BB417" s="16">
        <v>9824</v>
      </c>
      <c r="BC417" s="16">
        <v>9173</v>
      </c>
      <c r="BD417" s="16">
        <v>6690</v>
      </c>
      <c r="BE417" s="16">
        <v>5657</v>
      </c>
      <c r="BF417" s="16">
        <v>8062</v>
      </c>
      <c r="BG417" s="16">
        <v>3663</v>
      </c>
      <c r="BH417" s="16">
        <v>260054</v>
      </c>
      <c r="BI417" s="21">
        <v>2</v>
      </c>
      <c r="BJ417" s="21">
        <v>1</v>
      </c>
      <c r="BK417" s="21">
        <v>1</v>
      </c>
      <c r="BL417" s="21">
        <v>1</v>
      </c>
      <c r="BM417" s="21">
        <v>0</v>
      </c>
      <c r="BN417" s="16">
        <v>7584</v>
      </c>
      <c r="BO417" s="16">
        <v>3696</v>
      </c>
      <c r="BP417" s="16">
        <v>28280</v>
      </c>
      <c r="BQ417" s="16">
        <v>16456</v>
      </c>
      <c r="BR417" s="16">
        <v>19476</v>
      </c>
      <c r="BS417" s="16">
        <v>29804</v>
      </c>
      <c r="BT417" s="16">
        <v>67532</v>
      </c>
      <c r="BU417" s="16">
        <v>36687</v>
      </c>
      <c r="BV417" s="16">
        <v>49646</v>
      </c>
      <c r="BW417" s="16">
        <v>37327</v>
      </c>
      <c r="BX417" s="16">
        <v>62547</v>
      </c>
      <c r="BY417" s="1">
        <v>688</v>
      </c>
      <c r="BZ417" s="16">
        <v>3456</v>
      </c>
      <c r="CA417" s="16">
        <v>12156</v>
      </c>
      <c r="CB417" s="1">
        <v>430</v>
      </c>
      <c r="CC417" s="1">
        <v>20</v>
      </c>
      <c r="CD417" s="16">
        <v>2034</v>
      </c>
      <c r="CE417" s="16">
        <v>2008</v>
      </c>
      <c r="CF417" s="1">
        <v>874</v>
      </c>
      <c r="CG417" s="16">
        <v>3970</v>
      </c>
      <c r="CH417" s="1">
        <v>206</v>
      </c>
      <c r="CI417" s="1">
        <v>9</v>
      </c>
      <c r="CJ417" s="1">
        <v>63</v>
      </c>
      <c r="CK417" s="1">
        <v>7</v>
      </c>
      <c r="CL417" s="1">
        <v>34</v>
      </c>
      <c r="CM417" s="1">
        <v>19</v>
      </c>
      <c r="CN417" s="1">
        <v>113</v>
      </c>
      <c r="CO417" s="1">
        <v>275</v>
      </c>
      <c r="CP417" s="16">
        <v>260877</v>
      </c>
      <c r="CQ417" s="16">
        <v>81616</v>
      </c>
      <c r="CR417" s="16">
        <v>6565</v>
      </c>
      <c r="CS417" s="1">
        <v>865</v>
      </c>
      <c r="CT417" s="16">
        <v>18925</v>
      </c>
      <c r="CU417" s="16">
        <v>43702</v>
      </c>
      <c r="CV417" s="1">
        <v>10</v>
      </c>
      <c r="CW417" s="1">
        <v>443</v>
      </c>
      <c r="CX417" s="16">
        <v>73124</v>
      </c>
      <c r="CY417" s="1">
        <v>371</v>
      </c>
      <c r="CZ417" s="16">
        <v>2231</v>
      </c>
      <c r="DA417" s="16">
        <v>42637</v>
      </c>
      <c r="DB417" s="18">
        <v>12.1</v>
      </c>
      <c r="DC417" s="1" t="s">
        <v>134</v>
      </c>
    </row>
    <row r="418" spans="1:107" ht="12.75" x14ac:dyDescent="0.2">
      <c r="A418" s="1" t="s">
        <v>983</v>
      </c>
      <c r="B418" s="1" t="s">
        <v>984</v>
      </c>
      <c r="C418" s="1" t="s">
        <v>983</v>
      </c>
      <c r="D418" s="1" t="s">
        <v>1021</v>
      </c>
      <c r="E418" s="1" t="s">
        <v>1022</v>
      </c>
      <c r="F418" s="1" t="s">
        <v>1021</v>
      </c>
      <c r="G418" s="1">
        <v>15</v>
      </c>
      <c r="H418" s="1">
        <v>166</v>
      </c>
      <c r="I418" s="1">
        <v>7</v>
      </c>
      <c r="J418" s="16">
        <v>329703</v>
      </c>
      <c r="K418" s="17">
        <v>0.56399999999999995</v>
      </c>
      <c r="L418" s="16">
        <v>102574</v>
      </c>
      <c r="M418" s="18">
        <v>7502.58</v>
      </c>
      <c r="N418" s="1">
        <v>44</v>
      </c>
      <c r="O418" s="17">
        <v>0.19</v>
      </c>
      <c r="P418" s="16">
        <v>6581</v>
      </c>
      <c r="Q418" s="16">
        <f t="shared" si="2"/>
        <v>19960388.592157185</v>
      </c>
      <c r="R418" s="19">
        <v>0.79800000000000004</v>
      </c>
      <c r="S418" s="16" t="s">
        <v>2468</v>
      </c>
      <c r="T418" s="19">
        <v>0.754</v>
      </c>
      <c r="U418" s="18" t="e">
        <f t="shared" si="3"/>
        <v>#VALUE!</v>
      </c>
      <c r="V418" s="16" t="str">
        <f>IF(N418&gt;'Clustering (Gov City)'!$C$4,'Clustering (Gov City)'!$B$3,IF(N418&gt;'Clustering (Gov City)'!$H$4,'Clustering (Gov City)'!$G$3,IF(N418&gt;'Clustering (Gov City)'!$M$4,'Clustering (Gov City)'!$L$3,'Clustering (Gov City)'!$Q$3)))</f>
        <v>SUPER LOW</v>
      </c>
      <c r="W418" s="16" t="str">
        <f>IF(Q418&gt;'Clustering (Gov City)'!$C$24,'Clustering (Gov City)'!$B$23,IF(Q418&gt;'Clustering (Gov City)'!$H$24,'Clustering (Gov City)'!$G$23,IF(Q418&gt;'Clustering (Gov City)'!$M$24,'Clustering (Gov City)'!$L$23,'Clustering (Gov City)'!$Q$23)))</f>
        <v>SUPER LOW</v>
      </c>
      <c r="X418" s="20">
        <v>0.5373</v>
      </c>
      <c r="Y418" s="16" t="s">
        <v>151</v>
      </c>
      <c r="Z418" s="16">
        <v>6160</v>
      </c>
      <c r="AA418" s="1">
        <v>880</v>
      </c>
      <c r="AB418" s="16">
        <v>284686</v>
      </c>
      <c r="AC418" s="16">
        <v>234692</v>
      </c>
      <c r="AD418" s="16">
        <v>271246</v>
      </c>
      <c r="AE418" s="16">
        <v>44424</v>
      </c>
      <c r="AF418" s="16">
        <v>4915</v>
      </c>
      <c r="AG418" s="16">
        <v>9109</v>
      </c>
      <c r="AH418" s="1">
        <v>9</v>
      </c>
      <c r="AI418" s="1">
        <v>0</v>
      </c>
      <c r="AJ418" s="1">
        <v>0</v>
      </c>
      <c r="AK418" s="16">
        <v>166669</v>
      </c>
      <c r="AL418" s="16">
        <v>163034</v>
      </c>
      <c r="AM418" s="16">
        <v>168261</v>
      </c>
      <c r="AN418" s="16">
        <v>145433</v>
      </c>
      <c r="AO418" s="16">
        <v>4375</v>
      </c>
      <c r="AP418" s="16">
        <v>11634</v>
      </c>
      <c r="AQ418" s="16">
        <v>23211</v>
      </c>
      <c r="AR418" s="16">
        <v>29255</v>
      </c>
      <c r="AS418" s="16">
        <v>32032</v>
      </c>
      <c r="AT418" s="16">
        <v>35588</v>
      </c>
      <c r="AU418" s="16">
        <v>32915</v>
      </c>
      <c r="AV418" s="16">
        <v>25309</v>
      </c>
      <c r="AW418" s="16">
        <v>22788</v>
      </c>
      <c r="AX418" s="16">
        <v>24363</v>
      </c>
      <c r="AY418" s="16">
        <v>23453</v>
      </c>
      <c r="AZ418" s="16">
        <v>21766</v>
      </c>
      <c r="BA418" s="16">
        <v>17569</v>
      </c>
      <c r="BB418" s="16">
        <v>13031</v>
      </c>
      <c r="BC418" s="16">
        <v>10156</v>
      </c>
      <c r="BD418" s="16">
        <v>6723</v>
      </c>
      <c r="BE418" s="16">
        <v>4937</v>
      </c>
      <c r="BF418" s="16">
        <v>6607</v>
      </c>
      <c r="BG418" s="16">
        <v>5395</v>
      </c>
      <c r="BH418" s="16">
        <v>314384</v>
      </c>
      <c r="BI418" s="21">
        <v>2</v>
      </c>
      <c r="BJ418" s="21">
        <v>2</v>
      </c>
      <c r="BK418" s="21">
        <v>2</v>
      </c>
      <c r="BL418" s="21">
        <v>1</v>
      </c>
      <c r="BM418" s="21">
        <v>0</v>
      </c>
      <c r="BN418" s="16">
        <v>10871</v>
      </c>
      <c r="BO418" s="16">
        <v>5463</v>
      </c>
      <c r="BP418" s="16">
        <v>35426</v>
      </c>
      <c r="BQ418" s="16">
        <v>19311</v>
      </c>
      <c r="BR418" s="16">
        <v>21200</v>
      </c>
      <c r="BS418" s="16">
        <v>35104</v>
      </c>
      <c r="BT418" s="16">
        <v>98499</v>
      </c>
      <c r="BU418" s="16">
        <v>34442</v>
      </c>
      <c r="BV418" s="16">
        <v>92384</v>
      </c>
      <c r="BW418" s="16">
        <v>41327</v>
      </c>
      <c r="BX418" s="16">
        <v>48623</v>
      </c>
      <c r="BY418" s="16">
        <v>1481</v>
      </c>
      <c r="BZ418" s="16">
        <v>2560</v>
      </c>
      <c r="CA418" s="16">
        <v>10072</v>
      </c>
      <c r="CB418" s="1">
        <v>305</v>
      </c>
      <c r="CC418" s="1">
        <v>10</v>
      </c>
      <c r="CD418" s="16">
        <v>4127</v>
      </c>
      <c r="CE418" s="16">
        <v>3542</v>
      </c>
      <c r="CF418" s="16">
        <v>1312</v>
      </c>
      <c r="CG418" s="16">
        <v>6001</v>
      </c>
      <c r="CH418" s="1">
        <v>48</v>
      </c>
      <c r="CI418" s="1">
        <v>10</v>
      </c>
      <c r="CJ418" s="1">
        <v>30</v>
      </c>
      <c r="CK418" s="1">
        <v>16</v>
      </c>
      <c r="CL418" s="1">
        <v>26</v>
      </c>
      <c r="CM418" s="1">
        <v>18</v>
      </c>
      <c r="CN418" s="1">
        <v>57</v>
      </c>
      <c r="CO418" s="1">
        <v>267</v>
      </c>
      <c r="CP418" s="16">
        <v>314249</v>
      </c>
      <c r="CQ418" s="16">
        <v>122766</v>
      </c>
      <c r="CR418" s="16">
        <v>6936</v>
      </c>
      <c r="CS418" s="1">
        <v>935</v>
      </c>
      <c r="CT418" s="16">
        <v>27689</v>
      </c>
      <c r="CU418" s="16">
        <v>56315</v>
      </c>
      <c r="CV418" s="1">
        <v>941</v>
      </c>
      <c r="CW418" s="1">
        <v>110</v>
      </c>
      <c r="CX418" s="16">
        <v>40510</v>
      </c>
      <c r="CY418" s="1">
        <v>311</v>
      </c>
      <c r="CZ418" s="16">
        <v>1119</v>
      </c>
      <c r="DA418" s="16">
        <v>72071</v>
      </c>
      <c r="DB418" s="18">
        <v>13.41</v>
      </c>
      <c r="DC418" s="1" t="s">
        <v>134</v>
      </c>
    </row>
    <row r="419" spans="1:107" ht="12.75" x14ac:dyDescent="0.2">
      <c r="A419" s="1" t="s">
        <v>983</v>
      </c>
      <c r="B419" s="1" t="s">
        <v>984</v>
      </c>
      <c r="C419" s="1" t="s">
        <v>983</v>
      </c>
      <c r="D419" s="1" t="s">
        <v>1023</v>
      </c>
      <c r="E419" s="1" t="s">
        <v>1024</v>
      </c>
      <c r="F419" s="1" t="s">
        <v>1023</v>
      </c>
      <c r="G419" s="1">
        <v>11</v>
      </c>
      <c r="H419" s="1">
        <v>124</v>
      </c>
      <c r="I419" s="1">
        <v>3</v>
      </c>
      <c r="J419" s="16">
        <v>304727</v>
      </c>
      <c r="K419" s="17">
        <v>0.51800000000000002</v>
      </c>
      <c r="L419" s="16">
        <v>91006</v>
      </c>
      <c r="M419" s="18">
        <v>6944.88</v>
      </c>
      <c r="N419" s="1">
        <v>44</v>
      </c>
      <c r="O419" s="17">
        <v>0.19</v>
      </c>
      <c r="P419" s="16">
        <v>14869</v>
      </c>
      <c r="Q419" s="16">
        <f t="shared" si="2"/>
        <v>48794494.744476207</v>
      </c>
      <c r="R419" s="19">
        <v>0.84799999999999998</v>
      </c>
      <c r="S419" s="16" t="s">
        <v>2468</v>
      </c>
      <c r="T419" s="19">
        <v>0.86199999999999999</v>
      </c>
      <c r="U419" s="18" t="e">
        <f t="shared" si="3"/>
        <v>#VALUE!</v>
      </c>
      <c r="V419" s="16" t="str">
        <f>IF(N419&gt;'Clustering (Gov City)'!$C$4,'Clustering (Gov City)'!$B$3,IF(N419&gt;'Clustering (Gov City)'!$H$4,'Clustering (Gov City)'!$G$3,IF(N419&gt;'Clustering (Gov City)'!$M$4,'Clustering (Gov City)'!$L$3,'Clustering (Gov City)'!$Q$3)))</f>
        <v>SUPER LOW</v>
      </c>
      <c r="W419" s="16" t="str">
        <f>IF(Q419&gt;'Clustering (Gov City)'!$C$24,'Clustering (Gov City)'!$B$23,IF(Q419&gt;'Clustering (Gov City)'!$H$24,'Clustering (Gov City)'!$G$23,IF(Q419&gt;'Clustering (Gov City)'!$M$24,'Clustering (Gov City)'!$L$23,'Clustering (Gov City)'!$Q$23)))</f>
        <v>LOW</v>
      </c>
      <c r="X419" s="20">
        <v>0.57440000000000002</v>
      </c>
      <c r="Y419" s="16" t="s">
        <v>151</v>
      </c>
      <c r="Z419" s="16">
        <v>1703</v>
      </c>
      <c r="AA419" s="1">
        <v>665</v>
      </c>
      <c r="AB419" s="16">
        <v>272260</v>
      </c>
      <c r="AC419" s="16">
        <v>209575</v>
      </c>
      <c r="AD419" s="16">
        <v>234008</v>
      </c>
      <c r="AE419" s="16">
        <v>46846</v>
      </c>
      <c r="AF419" s="16">
        <v>6936</v>
      </c>
      <c r="AG419" s="16">
        <v>16932</v>
      </c>
      <c r="AH419" s="1">
        <v>4</v>
      </c>
      <c r="AI419" s="1">
        <v>0</v>
      </c>
      <c r="AJ419" s="1">
        <v>1</v>
      </c>
      <c r="AK419" s="16">
        <v>157164</v>
      </c>
      <c r="AL419" s="16">
        <v>147563</v>
      </c>
      <c r="AM419" s="16">
        <v>155955</v>
      </c>
      <c r="AN419" s="16">
        <v>135597</v>
      </c>
      <c r="AO419" s="16">
        <v>3398</v>
      </c>
      <c r="AP419" s="16">
        <v>9777</v>
      </c>
      <c r="AQ419" s="16">
        <v>25680</v>
      </c>
      <c r="AR419" s="16">
        <v>30055</v>
      </c>
      <c r="AS419" s="16">
        <v>30399</v>
      </c>
      <c r="AT419" s="16">
        <v>28693</v>
      </c>
      <c r="AU419" s="16">
        <v>28139</v>
      </c>
      <c r="AV419" s="16">
        <v>24071</v>
      </c>
      <c r="AW419" s="16">
        <v>22472</v>
      </c>
      <c r="AX419" s="16">
        <v>24235</v>
      </c>
      <c r="AY419" s="16">
        <v>23416</v>
      </c>
      <c r="AZ419" s="16">
        <v>19496</v>
      </c>
      <c r="BA419" s="16">
        <v>14725</v>
      </c>
      <c r="BB419" s="16">
        <v>10439</v>
      </c>
      <c r="BC419" s="16">
        <v>8221</v>
      </c>
      <c r="BD419" s="16">
        <v>5907</v>
      </c>
      <c r="BE419" s="16">
        <v>3934</v>
      </c>
      <c r="BF419" s="16">
        <v>4845</v>
      </c>
      <c r="BG419" s="16">
        <v>5777</v>
      </c>
      <c r="BH419" s="16">
        <v>287320</v>
      </c>
      <c r="BI419" s="21">
        <v>2</v>
      </c>
      <c r="BJ419" s="21">
        <v>2</v>
      </c>
      <c r="BK419" s="21">
        <v>2</v>
      </c>
      <c r="BL419" s="21">
        <v>2</v>
      </c>
      <c r="BM419" s="21">
        <v>0</v>
      </c>
      <c r="BN419" s="16">
        <v>11427</v>
      </c>
      <c r="BO419" s="16">
        <v>5807</v>
      </c>
      <c r="BP419" s="16">
        <v>35879</v>
      </c>
      <c r="BQ419" s="16">
        <v>18316</v>
      </c>
      <c r="BR419" s="16">
        <v>17564</v>
      </c>
      <c r="BS419" s="16">
        <v>28811</v>
      </c>
      <c r="BT419" s="16">
        <v>66700</v>
      </c>
      <c r="BU419" s="16">
        <v>39138</v>
      </c>
      <c r="BV419" s="16">
        <v>64938</v>
      </c>
      <c r="BW419" s="16">
        <v>42176</v>
      </c>
      <c r="BX419" s="16">
        <v>70855</v>
      </c>
      <c r="BY419" s="16">
        <v>1205</v>
      </c>
      <c r="BZ419" s="16">
        <v>4358</v>
      </c>
      <c r="CA419" s="16">
        <v>14946</v>
      </c>
      <c r="CB419" s="1">
        <v>405</v>
      </c>
      <c r="CC419" s="1">
        <v>6</v>
      </c>
      <c r="CD419" s="16">
        <v>15399</v>
      </c>
      <c r="CE419" s="16">
        <v>13576</v>
      </c>
      <c r="CF419" s="16">
        <v>5506</v>
      </c>
      <c r="CG419" s="16">
        <v>25327</v>
      </c>
      <c r="CH419" s="1">
        <v>416</v>
      </c>
      <c r="CI419" s="1">
        <v>19</v>
      </c>
      <c r="CJ419" s="1">
        <v>325</v>
      </c>
      <c r="CK419" s="1">
        <v>10</v>
      </c>
      <c r="CL419" s="1">
        <v>144</v>
      </c>
      <c r="CM419" s="1">
        <v>90</v>
      </c>
      <c r="CN419" s="1">
        <v>390</v>
      </c>
      <c r="CO419" s="1">
        <v>493</v>
      </c>
      <c r="CP419" s="16">
        <v>243032</v>
      </c>
      <c r="CQ419" s="16">
        <v>90534</v>
      </c>
      <c r="CR419" s="16">
        <v>5823</v>
      </c>
      <c r="CS419" s="16">
        <v>1326</v>
      </c>
      <c r="CT419" s="16">
        <v>35074</v>
      </c>
      <c r="CU419" s="16">
        <v>38828</v>
      </c>
      <c r="CV419" s="16">
        <v>3621</v>
      </c>
      <c r="CW419" s="1">
        <v>223</v>
      </c>
      <c r="CX419" s="16">
        <v>60930</v>
      </c>
      <c r="CY419" s="1">
        <v>699</v>
      </c>
      <c r="CZ419" s="1">
        <v>750</v>
      </c>
      <c r="DA419" s="16">
        <v>66919</v>
      </c>
      <c r="DB419" s="18">
        <v>6.85</v>
      </c>
      <c r="DC419" s="1" t="s">
        <v>134</v>
      </c>
    </row>
    <row r="420" spans="1:107" ht="12.75" x14ac:dyDescent="0.2">
      <c r="A420" s="1" t="s">
        <v>983</v>
      </c>
      <c r="B420" s="1" t="s">
        <v>984</v>
      </c>
      <c r="C420" s="1" t="s">
        <v>983</v>
      </c>
      <c r="D420" s="1" t="s">
        <v>1025</v>
      </c>
      <c r="E420" s="1" t="s">
        <v>1026</v>
      </c>
      <c r="F420" s="1" t="s">
        <v>1025</v>
      </c>
      <c r="G420" s="1">
        <v>21</v>
      </c>
      <c r="H420" s="1">
        <v>111</v>
      </c>
      <c r="I420" s="1">
        <v>40</v>
      </c>
      <c r="J420" s="16">
        <v>254936</v>
      </c>
      <c r="K420" s="17">
        <v>0.45600000000000002</v>
      </c>
      <c r="L420" s="16">
        <v>74405</v>
      </c>
      <c r="M420" s="18">
        <v>1215.55</v>
      </c>
      <c r="N420" s="1">
        <v>210</v>
      </c>
      <c r="O420" s="17">
        <v>0.56200000000000006</v>
      </c>
      <c r="P420" s="16">
        <v>4089.0000000000005</v>
      </c>
      <c r="Q420" s="16">
        <f t="shared" si="2"/>
        <v>16039319.672388367</v>
      </c>
      <c r="R420" s="19">
        <v>0.81</v>
      </c>
      <c r="S420" s="16" t="s">
        <v>2468</v>
      </c>
      <c r="T420" s="19">
        <v>0.19800000000000001</v>
      </c>
      <c r="U420" s="18" t="e">
        <f t="shared" si="3"/>
        <v>#VALUE!</v>
      </c>
      <c r="V420" s="16" t="str">
        <f>IF(N420&gt;'Clustering (Gov City)'!$C$4,'Clustering (Gov City)'!$B$3,IF(N420&gt;'Clustering (Gov City)'!$H$4,'Clustering (Gov City)'!$G$3,IF(N420&gt;'Clustering (Gov City)'!$M$4,'Clustering (Gov City)'!$L$3,'Clustering (Gov City)'!$Q$3)))</f>
        <v>LOW</v>
      </c>
      <c r="W420" s="16" t="str">
        <f>IF(Q420&gt;'Clustering (Gov City)'!$C$24,'Clustering (Gov City)'!$B$23,IF(Q420&gt;'Clustering (Gov City)'!$H$24,'Clustering (Gov City)'!$G$23,IF(Q420&gt;'Clustering (Gov City)'!$M$24,'Clustering (Gov City)'!$L$23,'Clustering (Gov City)'!$Q$23)))</f>
        <v>SUPER LOW</v>
      </c>
      <c r="X420" s="20">
        <v>0.37169999999999997</v>
      </c>
      <c r="Y420" s="16" t="s">
        <v>133</v>
      </c>
      <c r="Z420" s="16">
        <v>1677</v>
      </c>
      <c r="AA420" s="1">
        <v>407</v>
      </c>
      <c r="AB420" s="16">
        <v>209708</v>
      </c>
      <c r="AC420" s="16">
        <v>171069</v>
      </c>
      <c r="AD420" s="16">
        <v>11626</v>
      </c>
      <c r="AE420" s="16">
        <v>210311</v>
      </c>
      <c r="AF420" s="16">
        <v>32889</v>
      </c>
      <c r="AG420" s="1">
        <v>52</v>
      </c>
      <c r="AH420" s="1">
        <v>32</v>
      </c>
      <c r="AI420" s="1">
        <v>0</v>
      </c>
      <c r="AJ420" s="1">
        <v>26</v>
      </c>
      <c r="AK420" s="16">
        <v>129860</v>
      </c>
      <c r="AL420" s="16">
        <v>125076</v>
      </c>
      <c r="AM420" s="16">
        <v>144759</v>
      </c>
      <c r="AN420" s="16">
        <v>100205</v>
      </c>
      <c r="AO420" s="16">
        <v>1744</v>
      </c>
      <c r="AP420" s="16">
        <v>8228</v>
      </c>
      <c r="AQ420" s="16">
        <v>18524</v>
      </c>
      <c r="AR420" s="16">
        <v>26199</v>
      </c>
      <c r="AS420" s="16">
        <v>29771</v>
      </c>
      <c r="AT420" s="16">
        <v>27976</v>
      </c>
      <c r="AU420" s="16">
        <v>23767</v>
      </c>
      <c r="AV420" s="16">
        <v>17733</v>
      </c>
      <c r="AW420" s="16">
        <v>15719</v>
      </c>
      <c r="AX420" s="16">
        <v>15822</v>
      </c>
      <c r="AY420" s="16">
        <v>15592</v>
      </c>
      <c r="AZ420" s="16">
        <v>14622</v>
      </c>
      <c r="BA420" s="16">
        <v>12543</v>
      </c>
      <c r="BB420" s="16">
        <v>8863</v>
      </c>
      <c r="BC420" s="16">
        <v>8559</v>
      </c>
      <c r="BD420" s="16">
        <v>6380</v>
      </c>
      <c r="BE420" s="16">
        <v>5405</v>
      </c>
      <c r="BF420" s="16">
        <v>7461</v>
      </c>
      <c r="BG420" s="16">
        <v>4268</v>
      </c>
      <c r="BH420" s="16">
        <v>243212</v>
      </c>
      <c r="BI420" s="21">
        <v>2</v>
      </c>
      <c r="BJ420" s="21">
        <v>2</v>
      </c>
      <c r="BK420" s="21">
        <v>2</v>
      </c>
      <c r="BL420" s="21">
        <v>1</v>
      </c>
      <c r="BM420" s="21">
        <v>0</v>
      </c>
      <c r="BN420" s="16">
        <v>8792</v>
      </c>
      <c r="BO420" s="16">
        <v>4791</v>
      </c>
      <c r="BP420" s="16">
        <v>32548</v>
      </c>
      <c r="BQ420" s="16">
        <v>17758</v>
      </c>
      <c r="BR420" s="16">
        <v>18075</v>
      </c>
      <c r="BS420" s="16">
        <v>25899</v>
      </c>
      <c r="BT420" s="16">
        <v>89132</v>
      </c>
      <c r="BU420" s="16">
        <v>33687</v>
      </c>
      <c r="BV420" s="16">
        <v>35627</v>
      </c>
      <c r="BW420" s="16">
        <v>30777</v>
      </c>
      <c r="BX420" s="16">
        <v>51389</v>
      </c>
      <c r="BY420" s="1">
        <v>352</v>
      </c>
      <c r="BZ420" s="16">
        <v>3303</v>
      </c>
      <c r="CA420" s="16">
        <v>10216</v>
      </c>
      <c r="CB420" s="1">
        <v>441</v>
      </c>
      <c r="CC420" s="1">
        <v>12</v>
      </c>
      <c r="CD420" s="16">
        <v>2731</v>
      </c>
      <c r="CE420" s="16">
        <v>2821</v>
      </c>
      <c r="CF420" s="16">
        <v>1304</v>
      </c>
      <c r="CG420" s="16">
        <v>6371</v>
      </c>
      <c r="CH420" s="1">
        <v>77</v>
      </c>
      <c r="CI420" s="1">
        <v>3</v>
      </c>
      <c r="CJ420" s="1">
        <v>38</v>
      </c>
      <c r="CK420" s="1">
        <v>8</v>
      </c>
      <c r="CL420" s="1">
        <v>12</v>
      </c>
      <c r="CM420" s="1">
        <v>16</v>
      </c>
      <c r="CN420" s="1">
        <v>57</v>
      </c>
      <c r="CO420" s="1">
        <v>517</v>
      </c>
      <c r="CP420" s="16">
        <v>240981</v>
      </c>
      <c r="CQ420" s="16">
        <v>100564</v>
      </c>
      <c r="CR420" s="16">
        <v>4836</v>
      </c>
      <c r="CS420" s="16">
        <v>1118</v>
      </c>
      <c r="CT420" s="16">
        <v>18259</v>
      </c>
      <c r="CU420" s="16">
        <v>31806</v>
      </c>
      <c r="CV420" s="1">
        <v>16</v>
      </c>
      <c r="CW420" s="1">
        <v>274</v>
      </c>
      <c r="CX420" s="16">
        <v>54545</v>
      </c>
      <c r="CY420" s="1">
        <v>412</v>
      </c>
      <c r="CZ420" s="16">
        <v>1652</v>
      </c>
      <c r="DA420" s="16">
        <v>41454</v>
      </c>
      <c r="DB420" s="18">
        <v>12.01</v>
      </c>
      <c r="DC420" s="1" t="s">
        <v>134</v>
      </c>
    </row>
    <row r="421" spans="1:107" ht="12.75" x14ac:dyDescent="0.2">
      <c r="A421" s="1" t="s">
        <v>983</v>
      </c>
      <c r="B421" s="1" t="s">
        <v>984</v>
      </c>
      <c r="C421" s="1" t="s">
        <v>983</v>
      </c>
      <c r="D421" s="1" t="s">
        <v>1027</v>
      </c>
      <c r="E421" s="1" t="s">
        <v>1028</v>
      </c>
      <c r="F421" s="1" t="s">
        <v>1027</v>
      </c>
      <c r="G421" s="1">
        <v>15</v>
      </c>
      <c r="H421" s="1">
        <v>0</v>
      </c>
      <c r="I421" s="1">
        <v>153</v>
      </c>
      <c r="J421" s="16">
        <v>1462442</v>
      </c>
      <c r="K421" s="17">
        <v>0.92400000000000004</v>
      </c>
      <c r="L421" s="16">
        <v>439446</v>
      </c>
      <c r="M421" s="1">
        <v>199.26</v>
      </c>
      <c r="N421" s="16">
        <v>7339</v>
      </c>
      <c r="O421" s="17">
        <v>0.96</v>
      </c>
      <c r="P421" s="16">
        <v>95837</v>
      </c>
      <c r="Q421" s="16">
        <f t="shared" si="2"/>
        <v>65532171.532272726</v>
      </c>
      <c r="R421" s="19">
        <v>0.80600000000000005</v>
      </c>
      <c r="S421" s="16" t="s">
        <v>2468</v>
      </c>
      <c r="T421" s="19">
        <v>0.98199999999999998</v>
      </c>
      <c r="U421" s="18" t="e">
        <f t="shared" si="3"/>
        <v>#VALUE!</v>
      </c>
      <c r="V421" s="16" t="str">
        <f>IF(N421&gt;'Clustering (Gov City)'!$C$4,'Clustering (Gov City)'!$B$3,IF(N421&gt;'Clustering (Gov City)'!$H$4,'Clustering (Gov City)'!$G$3,IF(N421&gt;'Clustering (Gov City)'!$M$4,'Clustering (Gov City)'!$L$3,'Clustering (Gov City)'!$Q$3)))</f>
        <v>HIGH</v>
      </c>
      <c r="W421" s="16" t="str">
        <f>IF(Q421&gt;'Clustering (Gov City)'!$C$24,'Clustering (Gov City)'!$B$23,IF(Q421&gt;'Clustering (Gov City)'!$H$24,'Clustering (Gov City)'!$G$23,IF(Q421&gt;'Clustering (Gov City)'!$M$24,'Clustering (Gov City)'!$L$23,'Clustering (Gov City)'!$Q$23)))</f>
        <v>HIGH</v>
      </c>
      <c r="X421" s="20">
        <v>0.96089999999999998</v>
      </c>
      <c r="Y421" s="16" t="s">
        <v>244</v>
      </c>
      <c r="Z421" s="16">
        <v>18185</v>
      </c>
      <c r="AA421" s="16">
        <v>1451</v>
      </c>
      <c r="AB421" s="16">
        <v>1358530</v>
      </c>
      <c r="AC421" s="16">
        <v>1045635</v>
      </c>
      <c r="AD421" s="16">
        <v>1294189</v>
      </c>
      <c r="AE421" s="16">
        <v>106298</v>
      </c>
      <c r="AF421" s="16">
        <v>42787</v>
      </c>
      <c r="AG421" s="16">
        <v>1619</v>
      </c>
      <c r="AH421" s="16">
        <v>17282</v>
      </c>
      <c r="AI421" s="1">
        <v>43</v>
      </c>
      <c r="AJ421" s="1">
        <v>224</v>
      </c>
      <c r="AK421" s="16">
        <v>727970</v>
      </c>
      <c r="AL421" s="16">
        <v>734472</v>
      </c>
      <c r="AM421" s="16">
        <v>776938</v>
      </c>
      <c r="AN421" s="16">
        <v>635168</v>
      </c>
      <c r="AO421" s="16">
        <v>14832</v>
      </c>
      <c r="AP421" s="16">
        <v>35504</v>
      </c>
      <c r="AQ421" s="16">
        <v>100761</v>
      </c>
      <c r="AR421" s="16">
        <v>135066</v>
      </c>
      <c r="AS421" s="16">
        <v>138668</v>
      </c>
      <c r="AT421" s="16">
        <v>142890</v>
      </c>
      <c r="AU421" s="16">
        <v>133716</v>
      </c>
      <c r="AV421" s="16">
        <v>121471</v>
      </c>
      <c r="AW421" s="16">
        <v>118055</v>
      </c>
      <c r="AX421" s="16">
        <v>110754</v>
      </c>
      <c r="AY421" s="16">
        <v>101877</v>
      </c>
      <c r="AZ421" s="16">
        <v>91083</v>
      </c>
      <c r="BA421" s="16">
        <v>81348</v>
      </c>
      <c r="BB421" s="16">
        <v>62400</v>
      </c>
      <c r="BC421" s="16">
        <v>48048</v>
      </c>
      <c r="BD421" s="16">
        <v>32021</v>
      </c>
      <c r="BE421" s="16">
        <v>20681</v>
      </c>
      <c r="BF421" s="16">
        <v>23603</v>
      </c>
      <c r="BG421" s="16">
        <v>23907</v>
      </c>
      <c r="BH421" s="16">
        <v>1398503</v>
      </c>
      <c r="BI421" s="21">
        <v>2</v>
      </c>
      <c r="BJ421" s="21">
        <v>2</v>
      </c>
      <c r="BK421" s="21">
        <v>2</v>
      </c>
      <c r="BL421" s="21">
        <v>1</v>
      </c>
      <c r="BM421" s="21">
        <v>0</v>
      </c>
      <c r="BN421" s="16">
        <v>48635</v>
      </c>
      <c r="BO421" s="16">
        <v>25479</v>
      </c>
      <c r="BP421" s="16">
        <v>161543</v>
      </c>
      <c r="BQ421" s="16">
        <v>84668</v>
      </c>
      <c r="BR421" s="16">
        <v>84757</v>
      </c>
      <c r="BS421" s="16">
        <v>143454</v>
      </c>
      <c r="BT421" s="16">
        <v>305174</v>
      </c>
      <c r="BU421" s="16">
        <v>183391</v>
      </c>
      <c r="BV421" s="16">
        <v>164869</v>
      </c>
      <c r="BW421" s="16">
        <v>165105</v>
      </c>
      <c r="BX421" s="16">
        <v>442240</v>
      </c>
      <c r="BY421" s="16">
        <v>5047</v>
      </c>
      <c r="BZ421" s="16">
        <v>31193</v>
      </c>
      <c r="CA421" s="16">
        <v>145597</v>
      </c>
      <c r="CB421" s="16">
        <v>17454</v>
      </c>
      <c r="CC421" s="16">
        <v>2372</v>
      </c>
      <c r="CD421" s="16">
        <v>87994</v>
      </c>
      <c r="CE421" s="16">
        <v>76770</v>
      </c>
      <c r="CF421" s="16">
        <v>39901</v>
      </c>
      <c r="CG421" s="16">
        <v>140845</v>
      </c>
      <c r="CH421" s="16">
        <v>3462</v>
      </c>
      <c r="CI421" s="1">
        <v>221</v>
      </c>
      <c r="CJ421" s="1">
        <v>998</v>
      </c>
      <c r="CK421" s="1">
        <v>249</v>
      </c>
      <c r="CL421" s="1">
        <v>585</v>
      </c>
      <c r="CM421" s="1">
        <v>154</v>
      </c>
      <c r="CN421" s="1">
        <v>951</v>
      </c>
      <c r="CO421" s="16">
        <v>1636</v>
      </c>
      <c r="CP421" s="16">
        <v>1108676</v>
      </c>
      <c r="CQ421" s="16">
        <v>432636</v>
      </c>
      <c r="CR421" s="16">
        <v>62897</v>
      </c>
      <c r="CS421" s="16">
        <v>15322</v>
      </c>
      <c r="CT421" s="16">
        <v>359693</v>
      </c>
      <c r="CU421" s="16">
        <v>3423</v>
      </c>
      <c r="CV421" s="16">
        <v>6484</v>
      </c>
      <c r="CW421" s="1">
        <v>604</v>
      </c>
      <c r="CX421" s="16">
        <v>292836</v>
      </c>
      <c r="CY421" s="16">
        <v>6053</v>
      </c>
      <c r="CZ421" s="16">
        <v>15087</v>
      </c>
      <c r="DA421" s="16">
        <v>267407</v>
      </c>
      <c r="DB421" s="18">
        <v>4.54</v>
      </c>
      <c r="DC421" s="1" t="s">
        <v>134</v>
      </c>
    </row>
    <row r="422" spans="1:107" ht="12.75" x14ac:dyDescent="0.2">
      <c r="A422" s="1" t="s">
        <v>983</v>
      </c>
      <c r="B422" s="1" t="s">
        <v>984</v>
      </c>
      <c r="C422" s="1" t="s">
        <v>983</v>
      </c>
      <c r="D422" s="1" t="s">
        <v>1029</v>
      </c>
      <c r="E422" s="1" t="s">
        <v>1030</v>
      </c>
      <c r="F422" s="1" t="s">
        <v>1029</v>
      </c>
      <c r="G422" s="1">
        <v>4</v>
      </c>
      <c r="H422" s="1">
        <v>0</v>
      </c>
      <c r="I422" s="1">
        <v>22</v>
      </c>
      <c r="J422" s="16">
        <v>153459</v>
      </c>
      <c r="K422" s="17">
        <v>0.248</v>
      </c>
      <c r="L422" s="16">
        <v>45344</v>
      </c>
      <c r="M422" s="1">
        <v>99.33</v>
      </c>
      <c r="N422" s="16">
        <v>1545</v>
      </c>
      <c r="O422" s="17">
        <v>0.85</v>
      </c>
      <c r="P422" s="16">
        <v>4107</v>
      </c>
      <c r="Q422" s="16">
        <f t="shared" si="2"/>
        <v>26762848.708775636</v>
      </c>
      <c r="R422" s="19">
        <v>0.82</v>
      </c>
      <c r="S422" s="16" t="s">
        <v>2468</v>
      </c>
      <c r="T422" s="19">
        <v>0.90400000000000003</v>
      </c>
      <c r="U422" s="18" t="e">
        <f t="shared" si="3"/>
        <v>#VALUE!</v>
      </c>
      <c r="V422" s="1" t="str">
        <f>IF(N422&gt;'Clustering (Gov City)'!$C$4,'Clustering (Gov City)'!$B$3,IF(N422&gt;'Clustering (Gov City)'!$H$4,'Clustering (Gov City)'!$G$3,IF(N422&gt;'Clustering (Gov City)'!$M$4,'Clustering (Gov City)'!$L$3,'Clustering (Gov City)'!$Q$3)))</f>
        <v>HIGH</v>
      </c>
      <c r="W422" s="1" t="str">
        <f>IF(Q422&gt;'Clustering (Gov City)'!$C$24,'Clustering (Gov City)'!$B$23,IF(Q422&gt;'Clustering (Gov City)'!$H$24,'Clustering (Gov City)'!$G$23,IF(Q422&gt;'Clustering (Gov City)'!$M$24,'Clustering (Gov City)'!$L$23,'Clustering (Gov City)'!$Q$23)))</f>
        <v>LOW</v>
      </c>
      <c r="X422" s="20">
        <v>0.7238</v>
      </c>
      <c r="Y422" s="1" t="s">
        <v>201</v>
      </c>
      <c r="Z422" s="1">
        <v>644</v>
      </c>
      <c r="AA422" s="1">
        <v>558</v>
      </c>
      <c r="AB422" s="16">
        <v>148249</v>
      </c>
      <c r="AC422" s="16">
        <v>107384</v>
      </c>
      <c r="AD422" s="16">
        <v>144501</v>
      </c>
      <c r="AE422" s="16">
        <v>5344</v>
      </c>
      <c r="AF422" s="16">
        <v>2072</v>
      </c>
      <c r="AG422" s="1">
        <v>773</v>
      </c>
      <c r="AH422" s="1">
        <v>757</v>
      </c>
      <c r="AI422" s="1">
        <v>5</v>
      </c>
      <c r="AJ422" s="1">
        <v>7</v>
      </c>
      <c r="AK422" s="16">
        <v>76098</v>
      </c>
      <c r="AL422" s="16">
        <v>77361</v>
      </c>
      <c r="AM422" s="16">
        <v>77647</v>
      </c>
      <c r="AN422" s="16">
        <v>65492</v>
      </c>
      <c r="AO422" s="16">
        <v>3702</v>
      </c>
      <c r="AP422" s="16">
        <v>6618</v>
      </c>
      <c r="AQ422" s="16">
        <v>12869</v>
      </c>
      <c r="AR422" s="16">
        <v>14728</v>
      </c>
      <c r="AS422" s="16">
        <v>14249</v>
      </c>
      <c r="AT422" s="16">
        <v>13529</v>
      </c>
      <c r="AU422" s="16">
        <v>13771</v>
      </c>
      <c r="AV422" s="16">
        <v>12589</v>
      </c>
      <c r="AW422" s="16">
        <v>11790</v>
      </c>
      <c r="AX422" s="16">
        <v>11458</v>
      </c>
      <c r="AY422" s="16">
        <v>10970</v>
      </c>
      <c r="AZ422" s="16">
        <v>9584</v>
      </c>
      <c r="BA422" s="16">
        <v>8546</v>
      </c>
      <c r="BB422" s="16">
        <v>6584</v>
      </c>
      <c r="BC422" s="16">
        <v>5102</v>
      </c>
      <c r="BD422" s="16">
        <v>2993</v>
      </c>
      <c r="BE422" s="16">
        <v>2135</v>
      </c>
      <c r="BF422" s="16">
        <v>2562</v>
      </c>
      <c r="BG422" s="16">
        <v>2931</v>
      </c>
      <c r="BH422" s="16">
        <v>144788</v>
      </c>
      <c r="BI422" s="21">
        <v>2</v>
      </c>
      <c r="BJ422" s="21">
        <v>2</v>
      </c>
      <c r="BK422" s="21">
        <v>2</v>
      </c>
      <c r="BL422" s="21">
        <v>2</v>
      </c>
      <c r="BM422" s="21">
        <v>0</v>
      </c>
      <c r="BN422" s="16">
        <v>5760</v>
      </c>
      <c r="BO422" s="16">
        <v>2910</v>
      </c>
      <c r="BP422" s="16">
        <v>17502</v>
      </c>
      <c r="BQ422" s="16">
        <v>8574</v>
      </c>
      <c r="BR422" s="16">
        <v>8204</v>
      </c>
      <c r="BS422" s="16">
        <v>13727</v>
      </c>
      <c r="BT422" s="16">
        <v>30534</v>
      </c>
      <c r="BU422" s="16">
        <v>18557</v>
      </c>
      <c r="BV422" s="16">
        <v>21875</v>
      </c>
      <c r="BW422" s="16">
        <v>23980</v>
      </c>
      <c r="BX422" s="16">
        <v>43054</v>
      </c>
      <c r="BY422" s="1">
        <v>555</v>
      </c>
      <c r="BZ422" s="16">
        <v>2248</v>
      </c>
      <c r="CA422" s="16">
        <v>11657</v>
      </c>
      <c r="CB422" s="1">
        <v>954</v>
      </c>
      <c r="CC422" s="1">
        <v>45</v>
      </c>
      <c r="CD422" s="16">
        <v>7689</v>
      </c>
      <c r="CE422" s="16">
        <v>6281</v>
      </c>
      <c r="CF422" s="16">
        <v>2625</v>
      </c>
      <c r="CG422" s="16">
        <v>13532</v>
      </c>
      <c r="CH422" s="1">
        <v>195</v>
      </c>
      <c r="CI422" s="1">
        <v>7</v>
      </c>
      <c r="CJ422" s="1">
        <v>129</v>
      </c>
      <c r="CK422" s="1">
        <v>10</v>
      </c>
      <c r="CL422" s="1">
        <v>83</v>
      </c>
      <c r="CM422" s="1">
        <v>29</v>
      </c>
      <c r="CN422" s="1">
        <v>163</v>
      </c>
      <c r="CO422" s="1">
        <v>212</v>
      </c>
      <c r="CP422" s="16">
        <v>122504</v>
      </c>
      <c r="CQ422" s="16">
        <v>36106</v>
      </c>
      <c r="CR422" s="16">
        <v>6684</v>
      </c>
      <c r="CS422" s="16">
        <v>1689</v>
      </c>
      <c r="CT422" s="16">
        <v>33984</v>
      </c>
      <c r="CU422" s="16">
        <v>1461</v>
      </c>
      <c r="CV422" s="1">
        <v>790</v>
      </c>
      <c r="CW422" s="1">
        <v>36</v>
      </c>
      <c r="CX422" s="16">
        <v>38456</v>
      </c>
      <c r="CY422" s="1">
        <v>433</v>
      </c>
      <c r="CZ422" s="16">
        <v>1584</v>
      </c>
      <c r="DA422" s="16">
        <v>32236</v>
      </c>
      <c r="DB422" s="18">
        <v>5.44</v>
      </c>
      <c r="DC422" s="1" t="s">
        <v>134</v>
      </c>
    </row>
    <row r="423" spans="1:107" ht="12.75" x14ac:dyDescent="0.2">
      <c r="A423" s="1" t="s">
        <v>983</v>
      </c>
      <c r="B423" s="1" t="s">
        <v>984</v>
      </c>
      <c r="C423" s="1" t="s">
        <v>983</v>
      </c>
      <c r="D423" s="1" t="s">
        <v>1031</v>
      </c>
      <c r="E423" s="1" t="s">
        <v>1032</v>
      </c>
      <c r="F423" s="1" t="s">
        <v>1031</v>
      </c>
      <c r="G423" s="1">
        <v>9</v>
      </c>
      <c r="H423" s="1">
        <v>0</v>
      </c>
      <c r="I423" s="1">
        <v>48</v>
      </c>
      <c r="J423" s="16">
        <v>182928</v>
      </c>
      <c r="K423" s="17">
        <v>0.30399999999999999</v>
      </c>
      <c r="L423" s="16">
        <v>57119</v>
      </c>
      <c r="M423" s="1">
        <v>252.99</v>
      </c>
      <c r="N423" s="1">
        <v>723</v>
      </c>
      <c r="O423" s="17">
        <v>0.70799999999999996</v>
      </c>
      <c r="P423" s="16">
        <v>4429</v>
      </c>
      <c r="Q423" s="16">
        <f t="shared" si="2"/>
        <v>24211711.711711712</v>
      </c>
      <c r="R423" s="19">
        <v>0.82199999999999995</v>
      </c>
      <c r="S423" s="16" t="s">
        <v>2468</v>
      </c>
      <c r="T423" s="19">
        <v>0.876</v>
      </c>
      <c r="U423" s="18" t="e">
        <f t="shared" si="3"/>
        <v>#VALUE!</v>
      </c>
      <c r="V423" s="16" t="str">
        <f>IF(N423&gt;'Clustering (Gov City)'!$C$4,'Clustering (Gov City)'!$B$3,IF(N423&gt;'Clustering (Gov City)'!$H$4,'Clustering (Gov City)'!$G$3,IF(N423&gt;'Clustering (Gov City)'!$M$4,'Clustering (Gov City)'!$L$3,'Clustering (Gov City)'!$Q$3)))</f>
        <v>LOW</v>
      </c>
      <c r="W423" s="16" t="str">
        <f>IF(Q423&gt;'Clustering (Gov City)'!$C$24,'Clustering (Gov City)'!$B$23,IF(Q423&gt;'Clustering (Gov City)'!$H$24,'Clustering (Gov City)'!$G$23,IF(Q423&gt;'Clustering (Gov City)'!$M$24,'Clustering (Gov City)'!$L$23,'Clustering (Gov City)'!$Q$23)))</f>
        <v>LOW</v>
      </c>
      <c r="X423" s="20">
        <v>0.68259999999999998</v>
      </c>
      <c r="Y423" s="16" t="s">
        <v>201</v>
      </c>
      <c r="Z423" s="16">
        <v>1777</v>
      </c>
      <c r="AA423" s="1">
        <v>429</v>
      </c>
      <c r="AB423" s="16">
        <v>161109</v>
      </c>
      <c r="AC423" s="16">
        <v>128994</v>
      </c>
      <c r="AD423" s="16">
        <v>155926</v>
      </c>
      <c r="AE423" s="16">
        <v>23091</v>
      </c>
      <c r="AF423" s="16">
        <v>3176</v>
      </c>
      <c r="AG423" s="1">
        <v>332</v>
      </c>
      <c r="AH423" s="1">
        <v>339</v>
      </c>
      <c r="AI423" s="1">
        <v>10</v>
      </c>
      <c r="AJ423" s="1">
        <v>54</v>
      </c>
      <c r="AK423" s="16">
        <v>91516</v>
      </c>
      <c r="AL423" s="16">
        <v>91412</v>
      </c>
      <c r="AM423" s="16">
        <v>99651</v>
      </c>
      <c r="AN423" s="16">
        <v>74216</v>
      </c>
      <c r="AO423" s="16">
        <v>2253</v>
      </c>
      <c r="AP423" s="16">
        <v>6808</v>
      </c>
      <c r="AQ423" s="16">
        <v>14193</v>
      </c>
      <c r="AR423" s="16">
        <v>16808</v>
      </c>
      <c r="AS423" s="16">
        <v>17453</v>
      </c>
      <c r="AT423" s="16">
        <v>18147</v>
      </c>
      <c r="AU423" s="16">
        <v>17152</v>
      </c>
      <c r="AV423" s="16">
        <v>15362</v>
      </c>
      <c r="AW423" s="16">
        <v>15260</v>
      </c>
      <c r="AX423" s="16">
        <v>14953</v>
      </c>
      <c r="AY423" s="16">
        <v>12733</v>
      </c>
      <c r="AZ423" s="16">
        <v>10828</v>
      </c>
      <c r="BA423" s="16">
        <v>9080</v>
      </c>
      <c r="BB423" s="16">
        <v>6624</v>
      </c>
      <c r="BC423" s="16">
        <v>5124</v>
      </c>
      <c r="BD423" s="16">
        <v>3388</v>
      </c>
      <c r="BE423" s="16">
        <v>2202</v>
      </c>
      <c r="BF423" s="16">
        <v>3621</v>
      </c>
      <c r="BG423" s="16">
        <v>3198</v>
      </c>
      <c r="BH423" s="16">
        <v>173391</v>
      </c>
      <c r="BI423" s="21">
        <v>2</v>
      </c>
      <c r="BJ423" s="21">
        <v>2</v>
      </c>
      <c r="BK423" s="21">
        <v>2</v>
      </c>
      <c r="BL423" s="21">
        <v>2</v>
      </c>
      <c r="BM423" s="21">
        <v>0</v>
      </c>
      <c r="BN423" s="16">
        <v>6424</v>
      </c>
      <c r="BO423" s="16">
        <v>3230</v>
      </c>
      <c r="BP423" s="16">
        <v>20025</v>
      </c>
      <c r="BQ423" s="16">
        <v>10588</v>
      </c>
      <c r="BR423" s="16">
        <v>10853</v>
      </c>
      <c r="BS423" s="16">
        <v>17896</v>
      </c>
      <c r="BT423" s="16">
        <v>41873</v>
      </c>
      <c r="BU423" s="16">
        <v>19367</v>
      </c>
      <c r="BV423" s="16">
        <v>25591</v>
      </c>
      <c r="BW423" s="16">
        <v>24059</v>
      </c>
      <c r="BX423" s="16">
        <v>51386</v>
      </c>
      <c r="BY423" s="1">
        <v>599</v>
      </c>
      <c r="BZ423" s="16">
        <v>3361</v>
      </c>
      <c r="CA423" s="16">
        <v>15383</v>
      </c>
      <c r="CB423" s="16">
        <v>1234</v>
      </c>
      <c r="CC423" s="1">
        <v>75</v>
      </c>
      <c r="CD423" s="16">
        <v>4183</v>
      </c>
      <c r="CE423" s="16">
        <v>3729</v>
      </c>
      <c r="CF423" s="16">
        <v>1567</v>
      </c>
      <c r="CG423" s="16">
        <v>7265</v>
      </c>
      <c r="CH423" s="1">
        <v>72</v>
      </c>
      <c r="CI423" s="1">
        <v>6</v>
      </c>
      <c r="CJ423" s="1">
        <v>22</v>
      </c>
      <c r="CK423" s="1">
        <v>9</v>
      </c>
      <c r="CL423" s="1">
        <v>34</v>
      </c>
      <c r="CM423" s="1">
        <v>36</v>
      </c>
      <c r="CN423" s="1">
        <v>54</v>
      </c>
      <c r="CO423" s="1">
        <v>205</v>
      </c>
      <c r="CP423" s="16">
        <v>165746</v>
      </c>
      <c r="CQ423" s="16">
        <v>54560</v>
      </c>
      <c r="CR423" s="16">
        <v>9099</v>
      </c>
      <c r="CS423" s="16">
        <v>1126</v>
      </c>
      <c r="CT423" s="16">
        <v>33634</v>
      </c>
      <c r="CU423" s="16">
        <v>6545</v>
      </c>
      <c r="CV423" s="16">
        <v>2072</v>
      </c>
      <c r="CW423" s="1">
        <v>86</v>
      </c>
      <c r="CX423" s="16">
        <v>40226</v>
      </c>
      <c r="CY423" s="1">
        <v>469</v>
      </c>
      <c r="CZ423" s="16">
        <v>1988</v>
      </c>
      <c r="DA423" s="16">
        <v>33123</v>
      </c>
      <c r="DB423" s="18">
        <v>7.85</v>
      </c>
      <c r="DC423" s="1" t="s">
        <v>134</v>
      </c>
    </row>
    <row r="424" spans="1:107" ht="12.75" x14ac:dyDescent="0.2">
      <c r="A424" s="1" t="s">
        <v>1033</v>
      </c>
      <c r="B424" s="1" t="s">
        <v>1034</v>
      </c>
      <c r="C424" s="1" t="s">
        <v>1033</v>
      </c>
      <c r="D424" s="1" t="s">
        <v>1035</v>
      </c>
      <c r="E424" s="1" t="s">
        <v>1036</v>
      </c>
      <c r="F424" s="1" t="s">
        <v>1035</v>
      </c>
      <c r="G424" s="1">
        <v>7</v>
      </c>
      <c r="H424" s="1">
        <v>83</v>
      </c>
      <c r="I424" s="1">
        <v>12</v>
      </c>
      <c r="J424" s="16">
        <v>119291</v>
      </c>
      <c r="K424" s="17">
        <v>0.154</v>
      </c>
      <c r="L424" s="16">
        <v>32325</v>
      </c>
      <c r="M424" s="18">
        <v>1212.99</v>
      </c>
      <c r="N424" s="1">
        <v>98</v>
      </c>
      <c r="O424" s="17">
        <v>0.41199999999999998</v>
      </c>
      <c r="P424" s="16">
        <v>2411</v>
      </c>
      <c r="Q424" s="16">
        <f t="shared" si="2"/>
        <v>20211080.467093077</v>
      </c>
      <c r="R424" s="19">
        <v>0.80400000000000005</v>
      </c>
      <c r="S424" s="16" t="s">
        <v>2468</v>
      </c>
      <c r="T424" s="19">
        <v>0.104</v>
      </c>
      <c r="U424" s="18" t="e">
        <f t="shared" si="3"/>
        <v>#VALUE!</v>
      </c>
      <c r="V424" s="1" t="str">
        <f>IF(N424&gt;'Clustering (Gov City)'!$C$4,'Clustering (Gov City)'!$B$3,IF(N424&gt;'Clustering (Gov City)'!$H$4,'Clustering (Gov City)'!$G$3,IF(N424&gt;'Clustering (Gov City)'!$M$4,'Clustering (Gov City)'!$L$3,'Clustering (Gov City)'!$Q$3)))</f>
        <v>SUPER LOW</v>
      </c>
      <c r="W424" s="1" t="str">
        <f>IF(Q424&gt;'Clustering (Gov City)'!$C$24,'Clustering (Gov City)'!$B$23,IF(Q424&gt;'Clustering (Gov City)'!$H$24,'Clustering (Gov City)'!$G$23,IF(Q424&gt;'Clustering (Gov City)'!$M$24,'Clustering (Gov City)'!$L$23,'Clustering (Gov City)'!$Q$23)))</f>
        <v>SUPER LOW</v>
      </c>
      <c r="X424" s="20">
        <v>0.2089</v>
      </c>
      <c r="Y424" s="1" t="s">
        <v>133</v>
      </c>
      <c r="Z424" s="1">
        <v>648</v>
      </c>
      <c r="AA424" s="1">
        <v>314</v>
      </c>
      <c r="AB424" s="16">
        <v>98025</v>
      </c>
      <c r="AC424" s="16">
        <v>78932</v>
      </c>
      <c r="AD424" s="16">
        <v>117356</v>
      </c>
      <c r="AE424" s="1">
        <v>261</v>
      </c>
      <c r="AF424" s="1">
        <v>134</v>
      </c>
      <c r="AG424" s="16">
        <v>1540</v>
      </c>
      <c r="AH424" s="1">
        <v>0</v>
      </c>
      <c r="AI424" s="1">
        <v>0</v>
      </c>
      <c r="AJ424" s="1">
        <v>0</v>
      </c>
      <c r="AK424" s="16">
        <v>60366</v>
      </c>
      <c r="AL424" s="16">
        <v>58925</v>
      </c>
      <c r="AM424" s="16">
        <v>64260</v>
      </c>
      <c r="AN424" s="16">
        <v>49969</v>
      </c>
      <c r="AO424" s="1">
        <v>809</v>
      </c>
      <c r="AP424" s="16">
        <v>4253</v>
      </c>
      <c r="AQ424" s="16">
        <v>10429</v>
      </c>
      <c r="AR424" s="16">
        <v>12874</v>
      </c>
      <c r="AS424" s="16">
        <v>12876</v>
      </c>
      <c r="AT424" s="16">
        <v>13151</v>
      </c>
      <c r="AU424" s="16">
        <v>11560</v>
      </c>
      <c r="AV424" s="16">
        <v>9352</v>
      </c>
      <c r="AW424" s="16">
        <v>9075</v>
      </c>
      <c r="AX424" s="16">
        <v>8508</v>
      </c>
      <c r="AY424" s="16">
        <v>6958</v>
      </c>
      <c r="AZ424" s="16">
        <v>6382</v>
      </c>
      <c r="BA424" s="16">
        <v>5171</v>
      </c>
      <c r="BB424" s="16">
        <v>3993</v>
      </c>
      <c r="BC424" s="16">
        <v>3316</v>
      </c>
      <c r="BD424" s="16">
        <v>2032</v>
      </c>
      <c r="BE424" s="16">
        <v>1493</v>
      </c>
      <c r="BF424" s="16">
        <v>2121</v>
      </c>
      <c r="BG424" s="16">
        <v>2441</v>
      </c>
      <c r="BH424" s="16">
        <v>112368</v>
      </c>
      <c r="BI424" s="21">
        <v>2</v>
      </c>
      <c r="BJ424" s="21">
        <v>2</v>
      </c>
      <c r="BK424" s="21">
        <v>2</v>
      </c>
      <c r="BL424" s="21">
        <v>2</v>
      </c>
      <c r="BM424" s="21">
        <v>0</v>
      </c>
      <c r="BN424" s="16">
        <v>4808</v>
      </c>
      <c r="BO424" s="16">
        <v>2481</v>
      </c>
      <c r="BP424" s="16">
        <v>15377</v>
      </c>
      <c r="BQ424" s="16">
        <v>7636</v>
      </c>
      <c r="BR424" s="16">
        <v>8405</v>
      </c>
      <c r="BS424" s="16">
        <v>12270</v>
      </c>
      <c r="BT424" s="16">
        <v>37812</v>
      </c>
      <c r="BU424" s="16">
        <v>14801</v>
      </c>
      <c r="BV424" s="16">
        <v>23942</v>
      </c>
      <c r="BW424" s="16">
        <v>14643</v>
      </c>
      <c r="BX424" s="16">
        <v>21227</v>
      </c>
      <c r="BY424" s="1">
        <v>860</v>
      </c>
      <c r="BZ424" s="1">
        <v>983</v>
      </c>
      <c r="CA424" s="16">
        <v>4709</v>
      </c>
      <c r="CB424" s="1">
        <v>297</v>
      </c>
      <c r="CC424" s="1">
        <v>17</v>
      </c>
      <c r="CD424" s="1">
        <v>801</v>
      </c>
      <c r="CE424" s="1">
        <v>530</v>
      </c>
      <c r="CF424" s="1">
        <v>211</v>
      </c>
      <c r="CG424" s="16">
        <v>2073</v>
      </c>
      <c r="CH424" s="1">
        <v>911</v>
      </c>
      <c r="CI424" s="1">
        <v>1</v>
      </c>
      <c r="CJ424" s="1">
        <v>3</v>
      </c>
      <c r="CK424" s="1">
        <v>1</v>
      </c>
      <c r="CL424" s="1">
        <v>14</v>
      </c>
      <c r="CM424" s="1">
        <v>3</v>
      </c>
      <c r="CN424" s="1">
        <v>28</v>
      </c>
      <c r="CO424" s="1">
        <v>262</v>
      </c>
      <c r="CP424" s="16">
        <v>114453</v>
      </c>
      <c r="CQ424" s="16">
        <v>54693</v>
      </c>
      <c r="CR424" s="16">
        <v>2746</v>
      </c>
      <c r="CS424" s="1">
        <v>319</v>
      </c>
      <c r="CT424" s="16">
        <v>10426</v>
      </c>
      <c r="CU424" s="16">
        <v>16931</v>
      </c>
      <c r="CV424" s="16">
        <v>4763</v>
      </c>
      <c r="CW424" s="1">
        <v>8</v>
      </c>
      <c r="CX424" s="16">
        <v>10474</v>
      </c>
      <c r="CY424" s="1">
        <v>48</v>
      </c>
      <c r="CZ424" s="1">
        <v>260</v>
      </c>
      <c r="DA424" s="16">
        <v>18623</v>
      </c>
      <c r="DB424" s="18">
        <v>13.21</v>
      </c>
      <c r="DC424" s="1" t="s">
        <v>134</v>
      </c>
    </row>
    <row r="425" spans="1:107" ht="12.75" x14ac:dyDescent="0.2">
      <c r="A425" s="1" t="s">
        <v>1033</v>
      </c>
      <c r="B425" s="1" t="s">
        <v>1034</v>
      </c>
      <c r="C425" s="1" t="s">
        <v>1033</v>
      </c>
      <c r="D425" s="1" t="s">
        <v>1037</v>
      </c>
      <c r="E425" s="1" t="s">
        <v>1038</v>
      </c>
      <c r="F425" s="1" t="s">
        <v>1037</v>
      </c>
      <c r="G425" s="1">
        <v>7</v>
      </c>
      <c r="H425" s="1">
        <v>67</v>
      </c>
      <c r="I425" s="1">
        <v>10</v>
      </c>
      <c r="J425" s="16">
        <v>119011</v>
      </c>
      <c r="K425" s="17">
        <v>0.154</v>
      </c>
      <c r="L425" s="16">
        <v>33435</v>
      </c>
      <c r="M425" s="1">
        <v>958.31</v>
      </c>
      <c r="N425" s="1">
        <v>124</v>
      </c>
      <c r="O425" s="17">
        <v>0.47</v>
      </c>
      <c r="P425" s="16">
        <v>1401</v>
      </c>
      <c r="Q425" s="16">
        <f t="shared" si="2"/>
        <v>11772021.073682263</v>
      </c>
      <c r="R425" s="19">
        <v>0.8</v>
      </c>
      <c r="S425" s="16" t="s">
        <v>2468</v>
      </c>
      <c r="T425" s="19">
        <v>9.6000000000000002E-2</v>
      </c>
      <c r="U425" s="18" t="e">
        <f t="shared" si="3"/>
        <v>#VALUE!</v>
      </c>
      <c r="V425" s="16" t="str">
        <f>IF(N425&gt;'Clustering (Gov City)'!$C$4,'Clustering (Gov City)'!$B$3,IF(N425&gt;'Clustering (Gov City)'!$H$4,'Clustering (Gov City)'!$G$3,IF(N425&gt;'Clustering (Gov City)'!$M$4,'Clustering (Gov City)'!$L$3,'Clustering (Gov City)'!$Q$3)))</f>
        <v>SUPER LOW</v>
      </c>
      <c r="W425" s="16" t="str">
        <f>IF(Q425&gt;'Clustering (Gov City)'!$C$24,'Clustering (Gov City)'!$B$23,IF(Q425&gt;'Clustering (Gov City)'!$H$24,'Clustering (Gov City)'!$G$23,IF(Q425&gt;'Clustering (Gov City)'!$M$24,'Clustering (Gov City)'!$L$23,'Clustering (Gov City)'!$Q$23)))</f>
        <v>SUPER LOW</v>
      </c>
      <c r="X425" s="20">
        <v>0.22270000000000001</v>
      </c>
      <c r="Y425" s="16" t="s">
        <v>133</v>
      </c>
      <c r="Z425" s="16">
        <v>1074</v>
      </c>
      <c r="AA425" s="1">
        <v>227</v>
      </c>
      <c r="AB425" s="16">
        <v>91440</v>
      </c>
      <c r="AC425" s="16">
        <v>79208</v>
      </c>
      <c r="AD425" s="16">
        <v>116914</v>
      </c>
      <c r="AE425" s="1">
        <v>103</v>
      </c>
      <c r="AF425" s="16">
        <v>1986</v>
      </c>
      <c r="AG425" s="1">
        <v>7</v>
      </c>
      <c r="AH425" s="1">
        <v>0</v>
      </c>
      <c r="AI425" s="1">
        <v>0</v>
      </c>
      <c r="AJ425" s="1">
        <v>1</v>
      </c>
      <c r="AK425" s="16">
        <v>59816</v>
      </c>
      <c r="AL425" s="16">
        <v>59195</v>
      </c>
      <c r="AM425" s="16">
        <v>65822</v>
      </c>
      <c r="AN425" s="16">
        <v>47873</v>
      </c>
      <c r="AO425" s="1">
        <v>918</v>
      </c>
      <c r="AP425" s="16">
        <v>4398</v>
      </c>
      <c r="AQ425" s="16">
        <v>9384</v>
      </c>
      <c r="AR425" s="16">
        <v>12668</v>
      </c>
      <c r="AS425" s="16">
        <v>13647</v>
      </c>
      <c r="AT425" s="16">
        <v>13430</v>
      </c>
      <c r="AU425" s="16">
        <v>11850</v>
      </c>
      <c r="AV425" s="16">
        <v>9838</v>
      </c>
      <c r="AW425" s="16">
        <v>9073</v>
      </c>
      <c r="AX425" s="16">
        <v>7865</v>
      </c>
      <c r="AY425" s="16">
        <v>6436</v>
      </c>
      <c r="AZ425" s="16">
        <v>6142</v>
      </c>
      <c r="BA425" s="16">
        <v>5060</v>
      </c>
      <c r="BB425" s="16">
        <v>3717</v>
      </c>
      <c r="BC425" s="16">
        <v>3206</v>
      </c>
      <c r="BD425" s="16">
        <v>2209</v>
      </c>
      <c r="BE425" s="16">
        <v>1926</v>
      </c>
      <c r="BF425" s="16">
        <v>2560</v>
      </c>
      <c r="BG425" s="16">
        <v>2265</v>
      </c>
      <c r="BH425" s="16">
        <v>112881</v>
      </c>
      <c r="BI425" s="21">
        <v>2</v>
      </c>
      <c r="BJ425" s="21">
        <v>2</v>
      </c>
      <c r="BK425" s="21">
        <v>2</v>
      </c>
      <c r="BL425" s="21">
        <v>1</v>
      </c>
      <c r="BM425" s="21">
        <v>0</v>
      </c>
      <c r="BN425" s="16">
        <v>4533</v>
      </c>
      <c r="BO425" s="16">
        <v>2255</v>
      </c>
      <c r="BP425" s="16">
        <v>15403</v>
      </c>
      <c r="BQ425" s="16">
        <v>8267</v>
      </c>
      <c r="BR425" s="16">
        <v>8049</v>
      </c>
      <c r="BS425" s="16">
        <v>13238</v>
      </c>
      <c r="BT425" s="16">
        <v>46932</v>
      </c>
      <c r="BU425" s="16">
        <v>15294</v>
      </c>
      <c r="BV425" s="16">
        <v>26358</v>
      </c>
      <c r="BW425" s="16">
        <v>12422</v>
      </c>
      <c r="BX425" s="16">
        <v>12893</v>
      </c>
      <c r="BY425" s="1">
        <v>456</v>
      </c>
      <c r="BZ425" s="1">
        <v>837</v>
      </c>
      <c r="CA425" s="16">
        <v>3613</v>
      </c>
      <c r="CB425" s="1">
        <v>193</v>
      </c>
      <c r="CC425" s="1">
        <v>13</v>
      </c>
      <c r="CD425" s="1">
        <v>697</v>
      </c>
      <c r="CE425" s="1">
        <v>479</v>
      </c>
      <c r="CF425" s="1">
        <v>197</v>
      </c>
      <c r="CG425" s="16">
        <v>1769</v>
      </c>
      <c r="CH425" s="1">
        <v>678</v>
      </c>
      <c r="CI425" s="1">
        <v>3</v>
      </c>
      <c r="CJ425" s="1">
        <v>7</v>
      </c>
      <c r="CK425" s="1">
        <v>2</v>
      </c>
      <c r="CL425" s="1">
        <v>6</v>
      </c>
      <c r="CM425" s="1">
        <v>7</v>
      </c>
      <c r="CN425" s="1">
        <v>24</v>
      </c>
      <c r="CO425" s="1">
        <v>251</v>
      </c>
      <c r="CP425" s="16">
        <v>114891</v>
      </c>
      <c r="CQ425" s="16">
        <v>54785</v>
      </c>
      <c r="CR425" s="16">
        <v>1978</v>
      </c>
      <c r="CS425" s="1">
        <v>206</v>
      </c>
      <c r="CT425" s="16">
        <v>13368</v>
      </c>
      <c r="CU425" s="16">
        <v>7790</v>
      </c>
      <c r="CV425" s="16">
        <v>8099</v>
      </c>
      <c r="CW425" s="1">
        <v>12</v>
      </c>
      <c r="CX425" s="16">
        <v>11725</v>
      </c>
      <c r="CY425" s="1">
        <v>61</v>
      </c>
      <c r="CZ425" s="1">
        <v>155</v>
      </c>
      <c r="DA425" s="16">
        <v>20832</v>
      </c>
      <c r="DB425" s="18">
        <v>15.32</v>
      </c>
      <c r="DC425" s="1" t="s">
        <v>134</v>
      </c>
    </row>
    <row r="426" spans="1:107" ht="12.75" x14ac:dyDescent="0.2">
      <c r="A426" s="1" t="s">
        <v>1033</v>
      </c>
      <c r="B426" s="1" t="s">
        <v>1034</v>
      </c>
      <c r="C426" s="1" t="s">
        <v>1033</v>
      </c>
      <c r="D426" s="1" t="s">
        <v>1039</v>
      </c>
      <c r="E426" s="1" t="s">
        <v>1040</v>
      </c>
      <c r="F426" s="1" t="s">
        <v>1039</v>
      </c>
      <c r="G426" s="1">
        <v>7</v>
      </c>
      <c r="H426" s="1">
        <v>60</v>
      </c>
      <c r="I426" s="1">
        <v>10</v>
      </c>
      <c r="J426" s="16">
        <v>99173</v>
      </c>
      <c r="K426" s="17">
        <v>0.112</v>
      </c>
      <c r="L426" s="16">
        <v>26299</v>
      </c>
      <c r="M426" s="1">
        <v>509.92</v>
      </c>
      <c r="N426" s="1">
        <v>194</v>
      </c>
      <c r="O426" s="17">
        <v>0.54400000000000004</v>
      </c>
      <c r="P426" s="16">
        <v>1743</v>
      </c>
      <c r="Q426" s="16">
        <f t="shared" si="2"/>
        <v>17575348.129027054</v>
      </c>
      <c r="R426" s="19">
        <v>0.82599999999999996</v>
      </c>
      <c r="S426" s="16" t="s">
        <v>2468</v>
      </c>
      <c r="T426" s="19">
        <v>0.1</v>
      </c>
      <c r="U426" s="18" t="e">
        <f t="shared" si="3"/>
        <v>#VALUE!</v>
      </c>
      <c r="V426" s="1" t="str">
        <f>IF(N426&gt;'Clustering (Gov City)'!$C$4,'Clustering (Gov City)'!$B$3,IF(N426&gt;'Clustering (Gov City)'!$H$4,'Clustering (Gov City)'!$G$3,IF(N426&gt;'Clustering (Gov City)'!$M$4,'Clustering (Gov City)'!$L$3,'Clustering (Gov City)'!$Q$3)))</f>
        <v>SUPER LOW</v>
      </c>
      <c r="W426" s="1" t="str">
        <f>IF(Q426&gt;'Clustering (Gov City)'!$C$24,'Clustering (Gov City)'!$B$23,IF(Q426&gt;'Clustering (Gov City)'!$H$24,'Clustering (Gov City)'!$G$23,IF(Q426&gt;'Clustering (Gov City)'!$M$24,'Clustering (Gov City)'!$L$23,'Clustering (Gov City)'!$Q$23)))</f>
        <v>SUPER LOW</v>
      </c>
      <c r="X426" s="20">
        <v>0.23619999999999999</v>
      </c>
      <c r="Y426" s="1" t="s">
        <v>133</v>
      </c>
      <c r="Z426" s="1">
        <v>594</v>
      </c>
      <c r="AA426" s="1">
        <v>136</v>
      </c>
      <c r="AB426" s="16">
        <v>83156</v>
      </c>
      <c r="AC426" s="16">
        <v>65900</v>
      </c>
      <c r="AD426" s="16">
        <v>99130</v>
      </c>
      <c r="AE426" s="1">
        <v>37</v>
      </c>
      <c r="AF426" s="1">
        <v>5</v>
      </c>
      <c r="AG426" s="1">
        <v>1</v>
      </c>
      <c r="AH426" s="1">
        <v>0</v>
      </c>
      <c r="AI426" s="1">
        <v>0</v>
      </c>
      <c r="AJ426" s="1">
        <v>0</v>
      </c>
      <c r="AK426" s="16">
        <v>50128</v>
      </c>
      <c r="AL426" s="16">
        <v>49045</v>
      </c>
      <c r="AM426" s="16">
        <v>55494</v>
      </c>
      <c r="AN426" s="16">
        <v>39818</v>
      </c>
      <c r="AO426" s="1">
        <v>487</v>
      </c>
      <c r="AP426" s="16">
        <v>3374</v>
      </c>
      <c r="AQ426" s="16">
        <v>8260</v>
      </c>
      <c r="AR426" s="16">
        <v>10417</v>
      </c>
      <c r="AS426" s="16">
        <v>11146</v>
      </c>
      <c r="AT426" s="16">
        <v>11622</v>
      </c>
      <c r="AU426" s="16">
        <v>10364</v>
      </c>
      <c r="AV426" s="16">
        <v>8358</v>
      </c>
      <c r="AW426" s="16">
        <v>7781</v>
      </c>
      <c r="AX426" s="16">
        <v>6787</v>
      </c>
      <c r="AY426" s="16">
        <v>5399</v>
      </c>
      <c r="AZ426" s="16">
        <v>4690</v>
      </c>
      <c r="BA426" s="16">
        <v>4063</v>
      </c>
      <c r="BB426" s="16">
        <v>2957</v>
      </c>
      <c r="BC426" s="16">
        <v>2578</v>
      </c>
      <c r="BD426" s="16">
        <v>1630</v>
      </c>
      <c r="BE426" s="16">
        <v>1350</v>
      </c>
      <c r="BF426" s="16">
        <v>1771</v>
      </c>
      <c r="BG426" s="16">
        <v>1845</v>
      </c>
      <c r="BH426" s="16">
        <v>93931</v>
      </c>
      <c r="BI426" s="21">
        <v>2</v>
      </c>
      <c r="BJ426" s="21">
        <v>2</v>
      </c>
      <c r="BK426" s="21">
        <v>2</v>
      </c>
      <c r="BL426" s="21">
        <v>2</v>
      </c>
      <c r="BM426" s="21">
        <v>0</v>
      </c>
      <c r="BN426" s="16">
        <v>3881</v>
      </c>
      <c r="BO426" s="16">
        <v>2061</v>
      </c>
      <c r="BP426" s="16">
        <v>12512</v>
      </c>
      <c r="BQ426" s="16">
        <v>6681</v>
      </c>
      <c r="BR426" s="16">
        <v>7121</v>
      </c>
      <c r="BS426" s="16">
        <v>11359</v>
      </c>
      <c r="BT426" s="16">
        <v>29123</v>
      </c>
      <c r="BU426" s="16">
        <v>13508</v>
      </c>
      <c r="BV426" s="16">
        <v>23619</v>
      </c>
      <c r="BW426" s="16">
        <v>13467</v>
      </c>
      <c r="BX426" s="16">
        <v>14460</v>
      </c>
      <c r="BY426" s="1">
        <v>439</v>
      </c>
      <c r="BZ426" s="1">
        <v>707</v>
      </c>
      <c r="CA426" s="16">
        <v>3656</v>
      </c>
      <c r="CB426" s="1">
        <v>183</v>
      </c>
      <c r="CC426" s="1">
        <v>11</v>
      </c>
      <c r="CD426" s="1">
        <v>694</v>
      </c>
      <c r="CE426" s="1">
        <v>625</v>
      </c>
      <c r="CF426" s="1">
        <v>191</v>
      </c>
      <c r="CG426" s="16">
        <v>1926</v>
      </c>
      <c r="CH426" s="1">
        <v>67</v>
      </c>
      <c r="CI426" s="1">
        <v>0</v>
      </c>
      <c r="CJ426" s="1">
        <v>5</v>
      </c>
      <c r="CK426" s="1">
        <v>0</v>
      </c>
      <c r="CL426" s="1">
        <v>4</v>
      </c>
      <c r="CM426" s="1">
        <v>6</v>
      </c>
      <c r="CN426" s="1">
        <v>42</v>
      </c>
      <c r="CO426" s="1">
        <v>156</v>
      </c>
      <c r="CP426" s="16">
        <v>95457</v>
      </c>
      <c r="CQ426" s="16">
        <v>45149</v>
      </c>
      <c r="CR426" s="16">
        <v>1444</v>
      </c>
      <c r="CS426" s="1">
        <v>132</v>
      </c>
      <c r="CT426" s="16">
        <v>7113</v>
      </c>
      <c r="CU426" s="16">
        <v>10924</v>
      </c>
      <c r="CV426" s="16">
        <v>9510</v>
      </c>
      <c r="CW426" s="1">
        <v>7</v>
      </c>
      <c r="CX426" s="16">
        <v>10033</v>
      </c>
      <c r="CY426" s="1">
        <v>57</v>
      </c>
      <c r="CZ426" s="1">
        <v>158</v>
      </c>
      <c r="DA426" s="16">
        <v>14646</v>
      </c>
      <c r="DB426" s="18">
        <v>14.11</v>
      </c>
      <c r="DC426" s="1" t="s">
        <v>134</v>
      </c>
    </row>
    <row r="427" spans="1:107" ht="12.75" x14ac:dyDescent="0.2">
      <c r="A427" s="1" t="s">
        <v>1033</v>
      </c>
      <c r="B427" s="1" t="s">
        <v>1034</v>
      </c>
      <c r="C427" s="1" t="s">
        <v>1033</v>
      </c>
      <c r="D427" s="1" t="s">
        <v>1041</v>
      </c>
      <c r="E427" s="1" t="s">
        <v>1042</v>
      </c>
      <c r="F427" s="1" t="s">
        <v>1041</v>
      </c>
      <c r="G427" s="1">
        <v>22</v>
      </c>
      <c r="H427" s="1">
        <v>124</v>
      </c>
      <c r="I427" s="1">
        <v>26</v>
      </c>
      <c r="J427" s="16">
        <v>224622</v>
      </c>
      <c r="K427" s="17">
        <v>0.38600000000000001</v>
      </c>
      <c r="L427" s="16">
        <v>66830</v>
      </c>
      <c r="M427" s="18">
        <v>1922.16</v>
      </c>
      <c r="N427" s="1">
        <v>117</v>
      </c>
      <c r="O427" s="17">
        <v>0.45800000000000002</v>
      </c>
      <c r="P427" s="16">
        <v>4353</v>
      </c>
      <c r="Q427" s="16">
        <f t="shared" si="2"/>
        <v>19379223.762587812</v>
      </c>
      <c r="R427" s="19">
        <v>0.83</v>
      </c>
      <c r="S427" s="16" t="s">
        <v>2468</v>
      </c>
      <c r="T427" s="19">
        <v>0.21199999999999999</v>
      </c>
      <c r="U427" s="18" t="e">
        <f t="shared" si="3"/>
        <v>#VALUE!</v>
      </c>
      <c r="V427" s="1" t="str">
        <f>IF(N427&gt;'Clustering (Gov City)'!$C$4,'Clustering (Gov City)'!$B$3,IF(N427&gt;'Clustering (Gov City)'!$H$4,'Clustering (Gov City)'!$G$3,IF(N427&gt;'Clustering (Gov City)'!$M$4,'Clustering (Gov City)'!$L$3,'Clustering (Gov City)'!$Q$3)))</f>
        <v>SUPER LOW</v>
      </c>
      <c r="W427" s="1" t="str">
        <f>IF(Q427&gt;'Clustering (Gov City)'!$C$24,'Clustering (Gov City)'!$B$23,IF(Q427&gt;'Clustering (Gov City)'!$H$24,'Clustering (Gov City)'!$G$23,IF(Q427&gt;'Clustering (Gov City)'!$M$24,'Clustering (Gov City)'!$L$23,'Clustering (Gov City)'!$Q$23)))</f>
        <v>SUPER LOW</v>
      </c>
      <c r="X427" s="20">
        <v>0.32929999999999998</v>
      </c>
      <c r="Y427" s="1" t="s">
        <v>133</v>
      </c>
      <c r="Z427" s="1">
        <v>959</v>
      </c>
      <c r="AA427" s="1">
        <v>247</v>
      </c>
      <c r="AB427" s="16">
        <v>204210</v>
      </c>
      <c r="AC427" s="16">
        <v>152355</v>
      </c>
      <c r="AD427" s="16">
        <v>220305</v>
      </c>
      <c r="AE427" s="16">
        <v>1039</v>
      </c>
      <c r="AF427" s="16">
        <v>2902</v>
      </c>
      <c r="AG427" s="1">
        <v>361</v>
      </c>
      <c r="AH427" s="1">
        <v>2</v>
      </c>
      <c r="AI427" s="1">
        <v>2</v>
      </c>
      <c r="AJ427" s="1">
        <v>11</v>
      </c>
      <c r="AK427" s="16">
        <v>110652</v>
      </c>
      <c r="AL427" s="16">
        <v>113970</v>
      </c>
      <c r="AM427" s="16">
        <v>120460</v>
      </c>
      <c r="AN427" s="16">
        <v>92299</v>
      </c>
      <c r="AO427" s="16">
        <v>2930</v>
      </c>
      <c r="AP427" s="16">
        <v>8933</v>
      </c>
      <c r="AQ427" s="16">
        <v>16366</v>
      </c>
      <c r="AR427" s="16">
        <v>22783</v>
      </c>
      <c r="AS427" s="16">
        <v>25054</v>
      </c>
      <c r="AT427" s="16">
        <v>24469</v>
      </c>
      <c r="AU427" s="16">
        <v>21932</v>
      </c>
      <c r="AV427" s="16">
        <v>17049</v>
      </c>
      <c r="AW427" s="16">
        <v>15539</v>
      </c>
      <c r="AX427" s="16">
        <v>15598</v>
      </c>
      <c r="AY427" s="16">
        <v>13338</v>
      </c>
      <c r="AZ427" s="16">
        <v>13638</v>
      </c>
      <c r="BA427" s="16">
        <v>11654</v>
      </c>
      <c r="BB427" s="16">
        <v>8309</v>
      </c>
      <c r="BC427" s="16">
        <v>6878</v>
      </c>
      <c r="BD427" s="16">
        <v>4617</v>
      </c>
      <c r="BE427" s="16">
        <v>3213</v>
      </c>
      <c r="BF427" s="16">
        <v>4185</v>
      </c>
      <c r="BG427" s="16">
        <v>3954</v>
      </c>
      <c r="BH427" s="16">
        <v>214118</v>
      </c>
      <c r="BI427" s="21">
        <v>2</v>
      </c>
      <c r="BJ427" s="21">
        <v>2</v>
      </c>
      <c r="BK427" s="21">
        <v>2</v>
      </c>
      <c r="BL427" s="21">
        <v>1</v>
      </c>
      <c r="BM427" s="21">
        <v>0</v>
      </c>
      <c r="BN427" s="16">
        <v>7994</v>
      </c>
      <c r="BO427" s="16">
        <v>4132</v>
      </c>
      <c r="BP427" s="16">
        <v>27818</v>
      </c>
      <c r="BQ427" s="16">
        <v>15148</v>
      </c>
      <c r="BR427" s="16">
        <v>14871</v>
      </c>
      <c r="BS427" s="16">
        <v>23914</v>
      </c>
      <c r="BT427" s="16">
        <v>51672</v>
      </c>
      <c r="BU427" s="16">
        <v>28818</v>
      </c>
      <c r="BV427" s="16">
        <v>42814</v>
      </c>
      <c r="BW427" s="16">
        <v>30398</v>
      </c>
      <c r="BX427" s="16">
        <v>52686</v>
      </c>
      <c r="BY427" s="16">
        <v>1316</v>
      </c>
      <c r="BZ427" s="16">
        <v>2802</v>
      </c>
      <c r="CA427" s="16">
        <v>13290</v>
      </c>
      <c r="CB427" s="1">
        <v>819</v>
      </c>
      <c r="CC427" s="1">
        <v>7</v>
      </c>
      <c r="CD427" s="16">
        <v>4462</v>
      </c>
      <c r="CE427" s="16">
        <v>3063</v>
      </c>
      <c r="CF427" s="16">
        <v>1373</v>
      </c>
      <c r="CG427" s="16">
        <v>15119</v>
      </c>
      <c r="CH427" s="1">
        <v>23</v>
      </c>
      <c r="CI427" s="1">
        <v>4</v>
      </c>
      <c r="CJ427" s="1">
        <v>21</v>
      </c>
      <c r="CK427" s="1">
        <v>5</v>
      </c>
      <c r="CL427" s="1">
        <v>10</v>
      </c>
      <c r="CM427" s="1">
        <v>15</v>
      </c>
      <c r="CN427" s="1">
        <v>50</v>
      </c>
      <c r="CO427" s="1">
        <v>230</v>
      </c>
      <c r="CP427" s="16">
        <v>200247</v>
      </c>
      <c r="CQ427" s="16">
        <v>63995</v>
      </c>
      <c r="CR427" s="16">
        <v>8759</v>
      </c>
      <c r="CS427" s="1">
        <v>189</v>
      </c>
      <c r="CT427" s="16">
        <v>24400</v>
      </c>
      <c r="CU427" s="16">
        <v>35884</v>
      </c>
      <c r="CV427" s="16">
        <v>4885</v>
      </c>
      <c r="CW427" s="1">
        <v>18</v>
      </c>
      <c r="CX427" s="16">
        <v>57118</v>
      </c>
      <c r="CY427" s="1">
        <v>151</v>
      </c>
      <c r="CZ427" s="16">
        <v>1531</v>
      </c>
      <c r="DA427" s="16">
        <v>27692</v>
      </c>
      <c r="DB427" s="18">
        <v>12.83</v>
      </c>
      <c r="DC427" s="1" t="s">
        <v>134</v>
      </c>
    </row>
    <row r="428" spans="1:107" ht="12.75" x14ac:dyDescent="0.2">
      <c r="A428" s="1" t="s">
        <v>1033</v>
      </c>
      <c r="B428" s="1" t="s">
        <v>1034</v>
      </c>
      <c r="C428" s="1" t="s">
        <v>1033</v>
      </c>
      <c r="D428" s="1" t="s">
        <v>1043</v>
      </c>
      <c r="E428" s="1" t="s">
        <v>1044</v>
      </c>
      <c r="F428" s="1" t="s">
        <v>1043</v>
      </c>
      <c r="G428" s="1">
        <v>11</v>
      </c>
      <c r="H428" s="1">
        <v>81</v>
      </c>
      <c r="I428" s="1">
        <v>5</v>
      </c>
      <c r="J428" s="16">
        <v>84758</v>
      </c>
      <c r="K428" s="17">
        <v>7.8E-2</v>
      </c>
      <c r="L428" s="16">
        <v>25798</v>
      </c>
      <c r="M428" s="18">
        <v>1022.89</v>
      </c>
      <c r="N428" s="1">
        <v>83</v>
      </c>
      <c r="O428" s="17">
        <v>0.376</v>
      </c>
      <c r="P428" s="16">
        <v>1537</v>
      </c>
      <c r="Q428" s="16">
        <f t="shared" si="2"/>
        <v>18133981.453078177</v>
      </c>
      <c r="R428" s="19">
        <v>0.79</v>
      </c>
      <c r="S428" s="16" t="s">
        <v>2468</v>
      </c>
      <c r="T428" s="19">
        <v>0.13400000000000001</v>
      </c>
      <c r="U428" s="18" t="e">
        <f t="shared" si="3"/>
        <v>#VALUE!</v>
      </c>
      <c r="V428" s="1" t="str">
        <f>IF(N428&gt;'Clustering (Gov City)'!$C$4,'Clustering (Gov City)'!$B$3,IF(N428&gt;'Clustering (Gov City)'!$H$4,'Clustering (Gov City)'!$G$3,IF(N428&gt;'Clustering (Gov City)'!$M$4,'Clustering (Gov City)'!$L$3,'Clustering (Gov City)'!$Q$3)))</f>
        <v>SUPER LOW</v>
      </c>
      <c r="W428" s="1" t="str">
        <f>IF(Q428&gt;'Clustering (Gov City)'!$C$24,'Clustering (Gov City)'!$B$23,IF(Q428&gt;'Clustering (Gov City)'!$H$24,'Clustering (Gov City)'!$G$23,IF(Q428&gt;'Clustering (Gov City)'!$M$24,'Clustering (Gov City)'!$L$23,'Clustering (Gov City)'!$Q$23)))</f>
        <v>SUPER LOW</v>
      </c>
      <c r="X428" s="20">
        <v>0.19259999999999999</v>
      </c>
      <c r="Y428" s="1" t="s">
        <v>133</v>
      </c>
      <c r="Z428" s="1">
        <v>271</v>
      </c>
      <c r="AA428" s="1">
        <v>64</v>
      </c>
      <c r="AB428" s="16">
        <v>76953</v>
      </c>
      <c r="AC428" s="16">
        <v>58038</v>
      </c>
      <c r="AD428" s="16">
        <v>81067</v>
      </c>
      <c r="AE428" s="1">
        <v>168</v>
      </c>
      <c r="AF428" s="1">
        <v>199</v>
      </c>
      <c r="AG428" s="16">
        <v>3195</v>
      </c>
      <c r="AH428" s="1">
        <v>122</v>
      </c>
      <c r="AI428" s="1">
        <v>0</v>
      </c>
      <c r="AJ428" s="1">
        <v>7</v>
      </c>
      <c r="AK428" s="16">
        <v>41775</v>
      </c>
      <c r="AL428" s="16">
        <v>42983</v>
      </c>
      <c r="AM428" s="16">
        <v>43898</v>
      </c>
      <c r="AN428" s="16">
        <v>36335</v>
      </c>
      <c r="AO428" s="1">
        <v>924</v>
      </c>
      <c r="AP428" s="16">
        <v>3601</v>
      </c>
      <c r="AQ428" s="16">
        <v>6470</v>
      </c>
      <c r="AR428" s="16">
        <v>8667</v>
      </c>
      <c r="AS428" s="16">
        <v>8771</v>
      </c>
      <c r="AT428" s="16">
        <v>8753</v>
      </c>
      <c r="AU428" s="16">
        <v>8064</v>
      </c>
      <c r="AV428" s="16">
        <v>7013</v>
      </c>
      <c r="AW428" s="16">
        <v>6481</v>
      </c>
      <c r="AX428" s="16">
        <v>6091</v>
      </c>
      <c r="AY428" s="16">
        <v>4887</v>
      </c>
      <c r="AZ428" s="16">
        <v>5010</v>
      </c>
      <c r="BA428" s="16">
        <v>4210</v>
      </c>
      <c r="BB428" s="16">
        <v>3107</v>
      </c>
      <c r="BC428" s="16">
        <v>2589</v>
      </c>
      <c r="BD428" s="16">
        <v>1805</v>
      </c>
      <c r="BE428" s="16">
        <v>1280</v>
      </c>
      <c r="BF428" s="16">
        <v>1560</v>
      </c>
      <c r="BG428" s="16">
        <v>1523</v>
      </c>
      <c r="BH428" s="16">
        <v>80684</v>
      </c>
      <c r="BI428" s="21">
        <v>2</v>
      </c>
      <c r="BJ428" s="21">
        <v>2</v>
      </c>
      <c r="BK428" s="21">
        <v>2</v>
      </c>
      <c r="BL428" s="21">
        <v>1</v>
      </c>
      <c r="BM428" s="21">
        <v>0</v>
      </c>
      <c r="BN428" s="16">
        <v>3144</v>
      </c>
      <c r="BO428" s="16">
        <v>1669</v>
      </c>
      <c r="BP428" s="16">
        <v>10361</v>
      </c>
      <c r="BQ428" s="16">
        <v>5281</v>
      </c>
      <c r="BR428" s="16">
        <v>5265</v>
      </c>
      <c r="BS428" s="16">
        <v>8810</v>
      </c>
      <c r="BT428" s="16">
        <v>17414</v>
      </c>
      <c r="BU428" s="16">
        <v>12567</v>
      </c>
      <c r="BV428" s="16">
        <v>19872</v>
      </c>
      <c r="BW428" s="16">
        <v>11733</v>
      </c>
      <c r="BX428" s="16">
        <v>17269</v>
      </c>
      <c r="BY428" s="1">
        <v>372</v>
      </c>
      <c r="BZ428" s="1">
        <v>974</v>
      </c>
      <c r="CA428" s="16">
        <v>4380</v>
      </c>
      <c r="CB428" s="1">
        <v>176</v>
      </c>
      <c r="CC428" s="1">
        <v>1</v>
      </c>
      <c r="CD428" s="1">
        <v>825</v>
      </c>
      <c r="CE428" s="1">
        <v>653</v>
      </c>
      <c r="CF428" s="1">
        <v>220</v>
      </c>
      <c r="CG428" s="16">
        <v>2482</v>
      </c>
      <c r="CH428" s="1">
        <v>15</v>
      </c>
      <c r="CI428" s="1">
        <v>0</v>
      </c>
      <c r="CJ428" s="1">
        <v>1</v>
      </c>
      <c r="CK428" s="1">
        <v>2</v>
      </c>
      <c r="CL428" s="1">
        <v>1</v>
      </c>
      <c r="CM428" s="1">
        <v>9</v>
      </c>
      <c r="CN428" s="1">
        <v>18</v>
      </c>
      <c r="CO428" s="1">
        <v>95</v>
      </c>
      <c r="CP428" s="16">
        <v>80437</v>
      </c>
      <c r="CQ428" s="16">
        <v>18883</v>
      </c>
      <c r="CR428" s="16">
        <v>2020</v>
      </c>
      <c r="CS428" s="1">
        <v>82</v>
      </c>
      <c r="CT428" s="16">
        <v>7764</v>
      </c>
      <c r="CU428" s="16">
        <v>18268</v>
      </c>
      <c r="CV428" s="16">
        <v>3381</v>
      </c>
      <c r="CW428" s="1">
        <v>4</v>
      </c>
      <c r="CX428" s="16">
        <v>23782</v>
      </c>
      <c r="CY428" s="1">
        <v>79</v>
      </c>
      <c r="CZ428" s="1">
        <v>250</v>
      </c>
      <c r="DA428" s="16">
        <v>10245</v>
      </c>
      <c r="DB428" s="18">
        <v>13.3</v>
      </c>
      <c r="DC428" s="1" t="s">
        <v>134</v>
      </c>
    </row>
    <row r="429" spans="1:107" ht="12.75" x14ac:dyDescent="0.2">
      <c r="A429" s="1" t="s">
        <v>1033</v>
      </c>
      <c r="B429" s="1" t="s">
        <v>1034</v>
      </c>
      <c r="C429" s="1" t="s">
        <v>1033</v>
      </c>
      <c r="D429" s="1" t="s">
        <v>1045</v>
      </c>
      <c r="E429" s="1" t="s">
        <v>1046</v>
      </c>
      <c r="F429" s="1" t="s">
        <v>1045</v>
      </c>
      <c r="G429" s="1">
        <v>27</v>
      </c>
      <c r="H429" s="1">
        <v>293</v>
      </c>
      <c r="I429" s="1">
        <v>57</v>
      </c>
      <c r="J429" s="16">
        <v>260056</v>
      </c>
      <c r="K429" s="17">
        <v>0.46200000000000002</v>
      </c>
      <c r="L429" s="16">
        <v>79703</v>
      </c>
      <c r="M429" s="18">
        <v>4435.28</v>
      </c>
      <c r="N429" s="1">
        <v>59</v>
      </c>
      <c r="O429" s="17">
        <v>0.28000000000000003</v>
      </c>
      <c r="P429" s="16">
        <v>5301</v>
      </c>
      <c r="Q429" s="16">
        <f t="shared" si="2"/>
        <v>20384071.123142708</v>
      </c>
      <c r="R429" s="19">
        <v>0.81599999999999995</v>
      </c>
      <c r="S429" s="16" t="s">
        <v>2468</v>
      </c>
      <c r="T429" s="19">
        <v>0.48799999999999999</v>
      </c>
      <c r="U429" s="18" t="e">
        <f t="shared" si="3"/>
        <v>#VALUE!</v>
      </c>
      <c r="V429" s="16" t="str">
        <f>IF(N429&gt;'Clustering (Gov City)'!$C$4,'Clustering (Gov City)'!$B$3,IF(N429&gt;'Clustering (Gov City)'!$H$4,'Clustering (Gov City)'!$G$3,IF(N429&gt;'Clustering (Gov City)'!$M$4,'Clustering (Gov City)'!$L$3,'Clustering (Gov City)'!$Q$3)))</f>
        <v>SUPER LOW</v>
      </c>
      <c r="W429" s="16" t="str">
        <f>IF(Q429&gt;'Clustering (Gov City)'!$C$24,'Clustering (Gov City)'!$B$23,IF(Q429&gt;'Clustering (Gov City)'!$H$24,'Clustering (Gov City)'!$G$23,IF(Q429&gt;'Clustering (Gov City)'!$M$24,'Clustering (Gov City)'!$L$23,'Clustering (Gov City)'!$Q$23)))</f>
        <v>SUPER LOW</v>
      </c>
      <c r="X429" s="20">
        <v>0.41909999999999997</v>
      </c>
      <c r="Y429" s="16" t="s">
        <v>133</v>
      </c>
      <c r="Z429" s="16">
        <v>1053</v>
      </c>
      <c r="AA429" s="1">
        <v>242</v>
      </c>
      <c r="AB429" s="16">
        <v>234780</v>
      </c>
      <c r="AC429" s="16">
        <v>182885</v>
      </c>
      <c r="AD429" s="16">
        <v>243499</v>
      </c>
      <c r="AE429" s="16">
        <v>5407</v>
      </c>
      <c r="AF429" s="16">
        <v>1111</v>
      </c>
      <c r="AG429" s="16">
        <v>9983</v>
      </c>
      <c r="AH429" s="1">
        <v>55</v>
      </c>
      <c r="AI429" s="1">
        <v>0</v>
      </c>
      <c r="AJ429" s="1">
        <v>1</v>
      </c>
      <c r="AK429" s="16">
        <v>134583</v>
      </c>
      <c r="AL429" s="16">
        <v>125473</v>
      </c>
      <c r="AM429" s="16">
        <v>128301</v>
      </c>
      <c r="AN429" s="16">
        <v>119630</v>
      </c>
      <c r="AO429" s="16">
        <v>3806</v>
      </c>
      <c r="AP429" s="16">
        <v>8319</v>
      </c>
      <c r="AQ429" s="16">
        <v>18702</v>
      </c>
      <c r="AR429" s="16">
        <v>23869</v>
      </c>
      <c r="AS429" s="16">
        <v>26255</v>
      </c>
      <c r="AT429" s="16">
        <v>26682</v>
      </c>
      <c r="AU429" s="16">
        <v>24860</v>
      </c>
      <c r="AV429" s="16">
        <v>21341</v>
      </c>
      <c r="AW429" s="16">
        <v>20008</v>
      </c>
      <c r="AX429" s="16">
        <v>20896</v>
      </c>
      <c r="AY429" s="16">
        <v>18424</v>
      </c>
      <c r="AZ429" s="16">
        <v>16177</v>
      </c>
      <c r="BA429" s="16">
        <v>12619</v>
      </c>
      <c r="BB429" s="16">
        <v>10131</v>
      </c>
      <c r="BC429" s="16">
        <v>7738</v>
      </c>
      <c r="BD429" s="16">
        <v>5252</v>
      </c>
      <c r="BE429" s="16">
        <v>3280</v>
      </c>
      <c r="BF429" s="16">
        <v>3822</v>
      </c>
      <c r="BG429" s="16">
        <v>4056</v>
      </c>
      <c r="BH429" s="16">
        <v>248049</v>
      </c>
      <c r="BI429" s="21">
        <v>2</v>
      </c>
      <c r="BJ429" s="21">
        <v>2</v>
      </c>
      <c r="BK429" s="21">
        <v>2</v>
      </c>
      <c r="BL429" s="21">
        <v>1</v>
      </c>
      <c r="BM429" s="21">
        <v>0</v>
      </c>
      <c r="BN429" s="16">
        <v>8632</v>
      </c>
      <c r="BO429" s="16">
        <v>4706</v>
      </c>
      <c r="BP429" s="16">
        <v>28857</v>
      </c>
      <c r="BQ429" s="16">
        <v>16148</v>
      </c>
      <c r="BR429" s="16">
        <v>16372</v>
      </c>
      <c r="BS429" s="16">
        <v>26219</v>
      </c>
      <c r="BT429" s="16">
        <v>59255</v>
      </c>
      <c r="BU429" s="16">
        <v>29231</v>
      </c>
      <c r="BV429" s="16">
        <v>51344</v>
      </c>
      <c r="BW429" s="16">
        <v>42417</v>
      </c>
      <c r="BX429" s="16">
        <v>60611</v>
      </c>
      <c r="BY429" s="16">
        <v>1580</v>
      </c>
      <c r="BZ429" s="16">
        <v>2886</v>
      </c>
      <c r="CA429" s="16">
        <v>11870</v>
      </c>
      <c r="CB429" s="1">
        <v>846</v>
      </c>
      <c r="CC429" s="1">
        <v>16</v>
      </c>
      <c r="CD429" s="16">
        <v>5850</v>
      </c>
      <c r="CE429" s="16">
        <v>2183</v>
      </c>
      <c r="CF429" s="16">
        <v>1336</v>
      </c>
      <c r="CG429" s="16">
        <v>6129</v>
      </c>
      <c r="CH429" s="1">
        <v>138</v>
      </c>
      <c r="CI429" s="1">
        <v>27</v>
      </c>
      <c r="CJ429" s="1">
        <v>24</v>
      </c>
      <c r="CK429" s="1">
        <v>26</v>
      </c>
      <c r="CL429" s="1">
        <v>11</v>
      </c>
      <c r="CM429" s="1">
        <v>38</v>
      </c>
      <c r="CN429" s="1">
        <v>55</v>
      </c>
      <c r="CO429" s="1">
        <v>543</v>
      </c>
      <c r="CP429" s="16">
        <v>243696</v>
      </c>
      <c r="CQ429" s="16">
        <v>84588</v>
      </c>
      <c r="CR429" s="16">
        <v>9045</v>
      </c>
      <c r="CS429" s="1">
        <v>584</v>
      </c>
      <c r="CT429" s="16">
        <v>33045</v>
      </c>
      <c r="CU429" s="16">
        <v>39147</v>
      </c>
      <c r="CV429" s="16">
        <v>2025</v>
      </c>
      <c r="CW429" s="1">
        <v>46</v>
      </c>
      <c r="CX429" s="16">
        <v>41440</v>
      </c>
      <c r="CY429" s="1">
        <v>256</v>
      </c>
      <c r="CZ429" s="16">
        <v>1434</v>
      </c>
      <c r="DA429" s="16">
        <v>48446</v>
      </c>
      <c r="DB429" s="18">
        <v>12.2</v>
      </c>
      <c r="DC429" s="1" t="s">
        <v>134</v>
      </c>
    </row>
    <row r="430" spans="1:107" ht="12.75" x14ac:dyDescent="0.2">
      <c r="A430" s="1" t="s">
        <v>1033</v>
      </c>
      <c r="B430" s="1" t="s">
        <v>1034</v>
      </c>
      <c r="C430" s="1" t="s">
        <v>1033</v>
      </c>
      <c r="D430" s="1" t="s">
        <v>1047</v>
      </c>
      <c r="E430" s="1" t="s">
        <v>1048</v>
      </c>
      <c r="F430" s="1" t="s">
        <v>1047</v>
      </c>
      <c r="G430" s="1">
        <v>12</v>
      </c>
      <c r="H430" s="1">
        <v>100</v>
      </c>
      <c r="I430" s="1">
        <v>35</v>
      </c>
      <c r="J430" s="16">
        <v>238352</v>
      </c>
      <c r="K430" s="17">
        <v>0.41799999999999998</v>
      </c>
      <c r="L430" s="16">
        <v>70162</v>
      </c>
      <c r="M430" s="18">
        <v>3283.59</v>
      </c>
      <c r="N430" s="1">
        <v>73</v>
      </c>
      <c r="O430" s="17">
        <v>0.33</v>
      </c>
      <c r="P430" s="16">
        <v>15174</v>
      </c>
      <c r="Q430" s="16">
        <f t="shared" si="2"/>
        <v>63662146.740954548</v>
      </c>
      <c r="R430" s="19">
        <v>0.83199999999999996</v>
      </c>
      <c r="S430" s="16" t="s">
        <v>2468</v>
      </c>
      <c r="T430" s="19">
        <v>0.84599999999999997</v>
      </c>
      <c r="U430" s="18" t="e">
        <f t="shared" si="3"/>
        <v>#VALUE!</v>
      </c>
      <c r="V430" s="16" t="str">
        <f>IF(N430&gt;'Clustering (Gov City)'!$C$4,'Clustering (Gov City)'!$B$3,IF(N430&gt;'Clustering (Gov City)'!$H$4,'Clustering (Gov City)'!$G$3,IF(N430&gt;'Clustering (Gov City)'!$M$4,'Clustering (Gov City)'!$L$3,'Clustering (Gov City)'!$Q$3)))</f>
        <v>SUPER LOW</v>
      </c>
      <c r="W430" s="16" t="str">
        <f>IF(Q430&gt;'Clustering (Gov City)'!$C$24,'Clustering (Gov City)'!$B$23,IF(Q430&gt;'Clustering (Gov City)'!$H$24,'Clustering (Gov City)'!$G$23,IF(Q430&gt;'Clustering (Gov City)'!$M$24,'Clustering (Gov City)'!$L$23,'Clustering (Gov City)'!$Q$23)))</f>
        <v>HIGH</v>
      </c>
      <c r="X430" s="20">
        <v>0.58420000000000005</v>
      </c>
      <c r="Y430" s="16" t="s">
        <v>151</v>
      </c>
      <c r="Z430" s="16">
        <v>1264</v>
      </c>
      <c r="AA430" s="1">
        <v>621</v>
      </c>
      <c r="AB430" s="16">
        <v>187212</v>
      </c>
      <c r="AC430" s="16">
        <v>162892</v>
      </c>
      <c r="AD430" s="16">
        <v>221307</v>
      </c>
      <c r="AE430" s="16">
        <v>11871</v>
      </c>
      <c r="AF430" s="16">
        <v>1693</v>
      </c>
      <c r="AG430" s="16">
        <v>3426</v>
      </c>
      <c r="AH430" s="1">
        <v>45</v>
      </c>
      <c r="AI430" s="1">
        <v>5</v>
      </c>
      <c r="AJ430" s="1">
        <v>5</v>
      </c>
      <c r="AK430" s="16">
        <v>121619</v>
      </c>
      <c r="AL430" s="16">
        <v>116733</v>
      </c>
      <c r="AM430" s="16">
        <v>121270</v>
      </c>
      <c r="AN430" s="16">
        <v>106707</v>
      </c>
      <c r="AO430" s="16">
        <v>3400</v>
      </c>
      <c r="AP430" s="16">
        <v>6975</v>
      </c>
      <c r="AQ430" s="16">
        <v>18413</v>
      </c>
      <c r="AR430" s="16">
        <v>24219</v>
      </c>
      <c r="AS430" s="16">
        <v>25282</v>
      </c>
      <c r="AT430" s="16">
        <v>23453</v>
      </c>
      <c r="AU430" s="16">
        <v>21513</v>
      </c>
      <c r="AV430" s="16">
        <v>17960</v>
      </c>
      <c r="AW430" s="16">
        <v>18226</v>
      </c>
      <c r="AX430" s="16">
        <v>18774</v>
      </c>
      <c r="AY430" s="16">
        <v>17282</v>
      </c>
      <c r="AZ430" s="16">
        <v>14983</v>
      </c>
      <c r="BA430" s="16">
        <v>12483</v>
      </c>
      <c r="BB430" s="16">
        <v>8860</v>
      </c>
      <c r="BC430" s="16">
        <v>6493</v>
      </c>
      <c r="BD430" s="16">
        <v>4344</v>
      </c>
      <c r="BE430" s="16">
        <v>2791</v>
      </c>
      <c r="BF430" s="16">
        <v>3276</v>
      </c>
      <c r="BG430" s="16">
        <v>4131</v>
      </c>
      <c r="BH430" s="16">
        <v>226440</v>
      </c>
      <c r="BI430" s="21">
        <v>2</v>
      </c>
      <c r="BJ430" s="21">
        <v>2</v>
      </c>
      <c r="BK430" s="21">
        <v>2</v>
      </c>
      <c r="BL430" s="21">
        <v>1</v>
      </c>
      <c r="BM430" s="21">
        <v>0</v>
      </c>
      <c r="BN430" s="16">
        <v>8520</v>
      </c>
      <c r="BO430" s="16">
        <v>4588</v>
      </c>
      <c r="BP430" s="16">
        <v>29310</v>
      </c>
      <c r="BQ430" s="16">
        <v>15272</v>
      </c>
      <c r="BR430" s="16">
        <v>14363</v>
      </c>
      <c r="BS430" s="16">
        <v>23023</v>
      </c>
      <c r="BT430" s="16">
        <v>62239</v>
      </c>
      <c r="BU430" s="16">
        <v>31474</v>
      </c>
      <c r="BV430" s="16">
        <v>47241</v>
      </c>
      <c r="BW430" s="16">
        <v>32866</v>
      </c>
      <c r="BX430" s="16">
        <v>49926</v>
      </c>
      <c r="BY430" s="16">
        <v>1634</v>
      </c>
      <c r="BZ430" s="16">
        <v>2825</v>
      </c>
      <c r="CA430" s="16">
        <v>9428</v>
      </c>
      <c r="CB430" s="1">
        <v>684</v>
      </c>
      <c r="CC430" s="1">
        <v>35</v>
      </c>
      <c r="CD430" s="16">
        <v>7116</v>
      </c>
      <c r="CE430" s="16">
        <v>4712</v>
      </c>
      <c r="CF430" s="16">
        <v>2239</v>
      </c>
      <c r="CG430" s="16">
        <v>10601</v>
      </c>
      <c r="CH430" s="16">
        <v>1694</v>
      </c>
      <c r="CI430" s="1">
        <v>9</v>
      </c>
      <c r="CJ430" s="1">
        <v>58</v>
      </c>
      <c r="CK430" s="1">
        <v>10</v>
      </c>
      <c r="CL430" s="1">
        <v>42</v>
      </c>
      <c r="CM430" s="1">
        <v>32</v>
      </c>
      <c r="CN430" s="1">
        <v>63</v>
      </c>
      <c r="CO430" s="1">
        <v>126</v>
      </c>
      <c r="CP430" s="16">
        <v>211650</v>
      </c>
      <c r="CQ430" s="16">
        <v>78804</v>
      </c>
      <c r="CR430" s="16">
        <v>7994</v>
      </c>
      <c r="CS430" s="16">
        <v>1103</v>
      </c>
      <c r="CT430" s="16">
        <v>26286</v>
      </c>
      <c r="CU430" s="16">
        <v>25335</v>
      </c>
      <c r="CV430" s="16">
        <v>2846</v>
      </c>
      <c r="CW430" s="1">
        <v>88</v>
      </c>
      <c r="CX430" s="16">
        <v>42934</v>
      </c>
      <c r="CY430" s="1">
        <v>354</v>
      </c>
      <c r="CZ430" s="16">
        <v>1447</v>
      </c>
      <c r="DA430" s="16">
        <v>51161</v>
      </c>
      <c r="DB430" s="18">
        <v>11.63</v>
      </c>
      <c r="DC430" s="1" t="s">
        <v>134</v>
      </c>
    </row>
    <row r="431" spans="1:107" ht="12.75" x14ac:dyDescent="0.2">
      <c r="A431" s="1" t="s">
        <v>1033</v>
      </c>
      <c r="B431" s="1" t="s">
        <v>1034</v>
      </c>
      <c r="C431" s="1" t="s">
        <v>1033</v>
      </c>
      <c r="D431" s="1" t="s">
        <v>1049</v>
      </c>
      <c r="E431" s="1" t="s">
        <v>1050</v>
      </c>
      <c r="F431" s="1" t="s">
        <v>1049</v>
      </c>
      <c r="G431" s="1">
        <v>25</v>
      </c>
      <c r="H431" s="1">
        <v>336</v>
      </c>
      <c r="I431" s="1">
        <v>15</v>
      </c>
      <c r="J431" s="16">
        <v>314808</v>
      </c>
      <c r="K431" s="17">
        <v>0.53200000000000003</v>
      </c>
      <c r="L431" s="16">
        <v>95894</v>
      </c>
      <c r="M431" s="18">
        <v>5779.47</v>
      </c>
      <c r="N431" s="1">
        <v>54</v>
      </c>
      <c r="O431" s="17">
        <v>0.248</v>
      </c>
      <c r="P431" s="16">
        <v>7085</v>
      </c>
      <c r="Q431" s="16">
        <f t="shared" si="2"/>
        <v>22505781.301618762</v>
      </c>
      <c r="R431" s="19">
        <v>0.84799999999999998</v>
      </c>
      <c r="S431" s="16" t="s">
        <v>2468</v>
      </c>
      <c r="T431" s="19">
        <v>0.318</v>
      </c>
      <c r="U431" s="18" t="e">
        <f t="shared" si="3"/>
        <v>#VALUE!</v>
      </c>
      <c r="V431" s="16" t="str">
        <f>IF(N431&gt;'Clustering (Gov City)'!$C$4,'Clustering (Gov City)'!$B$3,IF(N431&gt;'Clustering (Gov City)'!$H$4,'Clustering (Gov City)'!$G$3,IF(N431&gt;'Clustering (Gov City)'!$M$4,'Clustering (Gov City)'!$L$3,'Clustering (Gov City)'!$Q$3)))</f>
        <v>SUPER LOW</v>
      </c>
      <c r="W431" s="16" t="str">
        <f>IF(Q431&gt;'Clustering (Gov City)'!$C$24,'Clustering (Gov City)'!$B$23,IF(Q431&gt;'Clustering (Gov City)'!$H$24,'Clustering (Gov City)'!$G$23,IF(Q431&gt;'Clustering (Gov City)'!$M$24,'Clustering (Gov City)'!$L$23,'Clustering (Gov City)'!$Q$23)))</f>
        <v>SUPER LOW</v>
      </c>
      <c r="X431" s="20">
        <v>0.35049999999999998</v>
      </c>
      <c r="Y431" s="16" t="s">
        <v>133</v>
      </c>
      <c r="Z431" s="16">
        <v>1184</v>
      </c>
      <c r="AA431" s="1">
        <v>249</v>
      </c>
      <c r="AB431" s="16">
        <v>270147</v>
      </c>
      <c r="AC431" s="16">
        <v>218796</v>
      </c>
      <c r="AD431" s="16">
        <v>293414</v>
      </c>
      <c r="AE431" s="16">
        <v>4836</v>
      </c>
      <c r="AF431" s="1">
        <v>781</v>
      </c>
      <c r="AG431" s="16">
        <v>15264</v>
      </c>
      <c r="AH431" s="1">
        <v>513</v>
      </c>
      <c r="AI431" s="1">
        <v>0</v>
      </c>
      <c r="AJ431" s="1">
        <v>0</v>
      </c>
      <c r="AK431" s="16">
        <v>161649</v>
      </c>
      <c r="AL431" s="16">
        <v>153159</v>
      </c>
      <c r="AM431" s="16">
        <v>150602</v>
      </c>
      <c r="AN431" s="16">
        <v>152439</v>
      </c>
      <c r="AO431" s="16">
        <v>3352</v>
      </c>
      <c r="AP431" s="16">
        <v>8415</v>
      </c>
      <c r="AQ431" s="16">
        <v>23520</v>
      </c>
      <c r="AR431" s="16">
        <v>30482</v>
      </c>
      <c r="AS431" s="16">
        <v>31509</v>
      </c>
      <c r="AT431" s="16">
        <v>31633</v>
      </c>
      <c r="AU431" s="16">
        <v>28596</v>
      </c>
      <c r="AV431" s="16">
        <v>25488</v>
      </c>
      <c r="AW431" s="16">
        <v>23761</v>
      </c>
      <c r="AX431" s="16">
        <v>24795</v>
      </c>
      <c r="AY431" s="16">
        <v>22055</v>
      </c>
      <c r="AZ431" s="16">
        <v>20697</v>
      </c>
      <c r="BA431" s="16">
        <v>16380</v>
      </c>
      <c r="BB431" s="16">
        <v>11996</v>
      </c>
      <c r="BC431" s="16">
        <v>9109</v>
      </c>
      <c r="BD431" s="16">
        <v>5958</v>
      </c>
      <c r="BE431" s="16">
        <v>4059</v>
      </c>
      <c r="BF431" s="16">
        <v>4770</v>
      </c>
      <c r="BG431" s="16">
        <v>5540</v>
      </c>
      <c r="BH431" s="16">
        <v>299621</v>
      </c>
      <c r="BI431" s="21">
        <v>2</v>
      </c>
      <c r="BJ431" s="21">
        <v>2</v>
      </c>
      <c r="BK431" s="21">
        <v>2</v>
      </c>
      <c r="BL431" s="21">
        <v>1</v>
      </c>
      <c r="BM431" s="21">
        <v>0</v>
      </c>
      <c r="BN431" s="16">
        <v>11196</v>
      </c>
      <c r="BO431" s="16">
        <v>5908</v>
      </c>
      <c r="BP431" s="16">
        <v>36837</v>
      </c>
      <c r="BQ431" s="16">
        <v>19050</v>
      </c>
      <c r="BR431" s="16">
        <v>19374</v>
      </c>
      <c r="BS431" s="16">
        <v>30655</v>
      </c>
      <c r="BT431" s="16">
        <v>83947</v>
      </c>
      <c r="BU431" s="16">
        <v>35992</v>
      </c>
      <c r="BV431" s="16">
        <v>78069</v>
      </c>
      <c r="BW431" s="16">
        <v>47948</v>
      </c>
      <c r="BX431" s="16">
        <v>56128</v>
      </c>
      <c r="BY431" s="16">
        <v>1407</v>
      </c>
      <c r="BZ431" s="16">
        <v>1984</v>
      </c>
      <c r="CA431" s="16">
        <v>8840</v>
      </c>
      <c r="CB431" s="1">
        <v>464</v>
      </c>
      <c r="CC431" s="1">
        <v>29</v>
      </c>
      <c r="CD431" s="16">
        <v>4861</v>
      </c>
      <c r="CE431" s="16">
        <v>2796</v>
      </c>
      <c r="CF431" s="16">
        <v>1195</v>
      </c>
      <c r="CG431" s="16">
        <v>7390</v>
      </c>
      <c r="CH431" s="16">
        <v>1867</v>
      </c>
      <c r="CI431" s="1">
        <v>6</v>
      </c>
      <c r="CJ431" s="1">
        <v>30</v>
      </c>
      <c r="CK431" s="1">
        <v>1</v>
      </c>
      <c r="CL431" s="1">
        <v>25</v>
      </c>
      <c r="CM431" s="1">
        <v>27</v>
      </c>
      <c r="CN431" s="1">
        <v>99</v>
      </c>
      <c r="CO431" s="1">
        <v>282</v>
      </c>
      <c r="CP431" s="16">
        <v>296229</v>
      </c>
      <c r="CQ431" s="16">
        <v>108676</v>
      </c>
      <c r="CR431" s="16">
        <v>7075</v>
      </c>
      <c r="CS431" s="1">
        <v>728</v>
      </c>
      <c r="CT431" s="16">
        <v>35661</v>
      </c>
      <c r="CU431" s="16">
        <v>52639</v>
      </c>
      <c r="CV431" s="16">
        <v>3797</v>
      </c>
      <c r="CW431" s="1">
        <v>58</v>
      </c>
      <c r="CX431" s="16">
        <v>40464</v>
      </c>
      <c r="CY431" s="1">
        <v>250</v>
      </c>
      <c r="CZ431" s="1">
        <v>880</v>
      </c>
      <c r="DA431" s="16">
        <v>64580</v>
      </c>
      <c r="DB431" s="18">
        <v>10.74</v>
      </c>
      <c r="DC431" s="1" t="s">
        <v>134</v>
      </c>
    </row>
    <row r="432" spans="1:107" ht="12.75" x14ac:dyDescent="0.2">
      <c r="A432" s="1" t="s">
        <v>1033</v>
      </c>
      <c r="B432" s="1" t="s">
        <v>1034</v>
      </c>
      <c r="C432" s="1" t="s">
        <v>1033</v>
      </c>
      <c r="D432" s="1" t="s">
        <v>1051</v>
      </c>
      <c r="E432" s="1" t="s">
        <v>1052</v>
      </c>
      <c r="F432" s="1" t="s">
        <v>1051</v>
      </c>
      <c r="G432" s="1">
        <v>22</v>
      </c>
      <c r="H432" s="1">
        <v>121</v>
      </c>
      <c r="I432" s="1">
        <v>22</v>
      </c>
      <c r="J432" s="16">
        <v>151289</v>
      </c>
      <c r="K432" s="17">
        <v>0.23799999999999999</v>
      </c>
      <c r="L432" s="16">
        <v>47856</v>
      </c>
      <c r="M432" s="18">
        <v>3001</v>
      </c>
      <c r="N432" s="1">
        <v>50</v>
      </c>
      <c r="O432" s="17">
        <v>0.22</v>
      </c>
      <c r="P432" s="16">
        <v>3945</v>
      </c>
      <c r="Q432" s="16">
        <f t="shared" si="2"/>
        <v>26075920.919564541</v>
      </c>
      <c r="R432" s="19">
        <v>0.84199999999999997</v>
      </c>
      <c r="S432" s="16" t="s">
        <v>2468</v>
      </c>
      <c r="T432" s="19">
        <v>0.222</v>
      </c>
      <c r="U432" s="18" t="e">
        <f t="shared" si="3"/>
        <v>#VALUE!</v>
      </c>
      <c r="V432" s="1" t="str">
        <f>IF(N432&gt;'Clustering (Gov City)'!$C$4,'Clustering (Gov City)'!$B$3,IF(N432&gt;'Clustering (Gov City)'!$H$4,'Clustering (Gov City)'!$G$3,IF(N432&gt;'Clustering (Gov City)'!$M$4,'Clustering (Gov City)'!$L$3,'Clustering (Gov City)'!$Q$3)))</f>
        <v>SUPER LOW</v>
      </c>
      <c r="W432" s="1" t="str">
        <f>IF(Q432&gt;'Clustering (Gov City)'!$C$24,'Clustering (Gov City)'!$B$23,IF(Q432&gt;'Clustering (Gov City)'!$H$24,'Clustering (Gov City)'!$G$23,IF(Q432&gt;'Clustering (Gov City)'!$M$24,'Clustering (Gov City)'!$L$23,'Clustering (Gov City)'!$Q$23)))</f>
        <v>LOW</v>
      </c>
      <c r="X432" s="20">
        <v>0.22539999999999999</v>
      </c>
      <c r="Y432" s="1" t="s">
        <v>133</v>
      </c>
      <c r="Z432" s="1">
        <v>498</v>
      </c>
      <c r="AA432" s="1">
        <v>497</v>
      </c>
      <c r="AB432" s="16">
        <v>141651</v>
      </c>
      <c r="AC432" s="16">
        <v>102481</v>
      </c>
      <c r="AD432" s="16">
        <v>148073</v>
      </c>
      <c r="AE432" s="16">
        <v>1384</v>
      </c>
      <c r="AF432" s="1">
        <v>70</v>
      </c>
      <c r="AG432" s="16">
        <v>1760</v>
      </c>
      <c r="AH432" s="1">
        <v>0</v>
      </c>
      <c r="AI432" s="1">
        <v>0</v>
      </c>
      <c r="AJ432" s="1">
        <v>2</v>
      </c>
      <c r="AK432" s="16">
        <v>76362</v>
      </c>
      <c r="AL432" s="16">
        <v>74927</v>
      </c>
      <c r="AM432" s="16">
        <v>73659</v>
      </c>
      <c r="AN432" s="16">
        <v>70660</v>
      </c>
      <c r="AO432" s="16">
        <v>1866</v>
      </c>
      <c r="AP432" s="16">
        <v>5104</v>
      </c>
      <c r="AQ432" s="16">
        <v>11648</v>
      </c>
      <c r="AR432" s="16">
        <v>15972</v>
      </c>
      <c r="AS432" s="16">
        <v>16302</v>
      </c>
      <c r="AT432" s="16">
        <v>11393</v>
      </c>
      <c r="AU432" s="16">
        <v>13896</v>
      </c>
      <c r="AV432" s="16">
        <v>12172</v>
      </c>
      <c r="AW432" s="16">
        <v>12599</v>
      </c>
      <c r="AX432" s="16">
        <v>12919</v>
      </c>
      <c r="AY432" s="16">
        <v>11095</v>
      </c>
      <c r="AZ432" s="16">
        <v>10044</v>
      </c>
      <c r="BA432" s="16">
        <v>7887</v>
      </c>
      <c r="BB432" s="16">
        <v>5364</v>
      </c>
      <c r="BC432" s="16">
        <v>4031</v>
      </c>
      <c r="BD432" s="16">
        <v>2276</v>
      </c>
      <c r="BE432" s="16">
        <v>1802</v>
      </c>
      <c r="BF432" s="16">
        <v>1889</v>
      </c>
      <c r="BG432" s="16">
        <v>2768</v>
      </c>
      <c r="BH432" s="16">
        <v>144012</v>
      </c>
      <c r="BI432" s="21">
        <v>2</v>
      </c>
      <c r="BJ432" s="21">
        <v>2</v>
      </c>
      <c r="BK432" s="21">
        <v>2</v>
      </c>
      <c r="BL432" s="21">
        <v>1</v>
      </c>
      <c r="BM432" s="21">
        <v>0</v>
      </c>
      <c r="BN432" s="16">
        <v>5722</v>
      </c>
      <c r="BO432" s="16">
        <v>3018</v>
      </c>
      <c r="BP432" s="16">
        <v>19384</v>
      </c>
      <c r="BQ432" s="16">
        <v>9700</v>
      </c>
      <c r="BR432" s="16">
        <v>6913</v>
      </c>
      <c r="BS432" s="16">
        <v>13378</v>
      </c>
      <c r="BT432" s="16">
        <v>27509</v>
      </c>
      <c r="BU432" s="16">
        <v>19114</v>
      </c>
      <c r="BV432" s="16">
        <v>42281</v>
      </c>
      <c r="BW432" s="16">
        <v>22340</v>
      </c>
      <c r="BX432" s="16">
        <v>29857</v>
      </c>
      <c r="BY432" s="1">
        <v>664</v>
      </c>
      <c r="BZ432" s="16">
        <v>1358</v>
      </c>
      <c r="CA432" s="16">
        <v>7788</v>
      </c>
      <c r="CB432" s="1">
        <v>373</v>
      </c>
      <c r="CC432" s="1">
        <v>5</v>
      </c>
      <c r="CD432" s="16">
        <v>1297</v>
      </c>
      <c r="CE432" s="16">
        <v>1274</v>
      </c>
      <c r="CF432" s="1">
        <v>594</v>
      </c>
      <c r="CG432" s="16">
        <v>1887</v>
      </c>
      <c r="CH432" s="1">
        <v>51</v>
      </c>
      <c r="CI432" s="1">
        <v>4</v>
      </c>
      <c r="CJ432" s="1">
        <v>17</v>
      </c>
      <c r="CK432" s="1">
        <v>5</v>
      </c>
      <c r="CL432" s="1">
        <v>8</v>
      </c>
      <c r="CM432" s="1">
        <v>13</v>
      </c>
      <c r="CN432" s="1">
        <v>21</v>
      </c>
      <c r="CO432" s="1">
        <v>77</v>
      </c>
      <c r="CP432" s="16">
        <v>146041</v>
      </c>
      <c r="CQ432" s="16">
        <v>43401</v>
      </c>
      <c r="CR432" s="16">
        <v>4098</v>
      </c>
      <c r="CS432" s="1">
        <v>308</v>
      </c>
      <c r="CT432" s="16">
        <v>15888</v>
      </c>
      <c r="CU432" s="16">
        <v>20740</v>
      </c>
      <c r="CV432" s="16">
        <v>5081</v>
      </c>
      <c r="CW432" s="1">
        <v>30</v>
      </c>
      <c r="CX432" s="16">
        <v>29849</v>
      </c>
      <c r="CY432" s="1">
        <v>145</v>
      </c>
      <c r="CZ432" s="1">
        <v>279</v>
      </c>
      <c r="DA432" s="16">
        <v>31470</v>
      </c>
      <c r="DB432" s="18">
        <v>10.01</v>
      </c>
      <c r="DC432" s="1" t="s">
        <v>134</v>
      </c>
    </row>
    <row r="433" spans="1:107" ht="12.75" x14ac:dyDescent="0.2">
      <c r="A433" s="1" t="s">
        <v>1033</v>
      </c>
      <c r="B433" s="1" t="s">
        <v>1034</v>
      </c>
      <c r="C433" s="1" t="s">
        <v>1033</v>
      </c>
      <c r="D433" s="1" t="s">
        <v>1053</v>
      </c>
      <c r="E433" s="1" t="s">
        <v>1054</v>
      </c>
      <c r="F433" s="1" t="s">
        <v>1053</v>
      </c>
      <c r="G433" s="1">
        <v>8</v>
      </c>
      <c r="H433" s="1">
        <v>75</v>
      </c>
      <c r="I433" s="1">
        <v>25</v>
      </c>
      <c r="J433" s="16">
        <v>115366</v>
      </c>
      <c r="K433" s="17">
        <v>0.14599999999999999</v>
      </c>
      <c r="L433" s="16">
        <v>35059</v>
      </c>
      <c r="M433" s="1">
        <v>559.54</v>
      </c>
      <c r="N433" s="1">
        <v>206</v>
      </c>
      <c r="O433" s="17">
        <v>0.55600000000000005</v>
      </c>
      <c r="P433" s="16">
        <v>2555</v>
      </c>
      <c r="Q433" s="16">
        <f t="shared" si="2"/>
        <v>22146906.367560633</v>
      </c>
      <c r="R433" s="19">
        <v>0.84</v>
      </c>
      <c r="S433" s="16" t="s">
        <v>2468</v>
      </c>
      <c r="T433" s="19">
        <v>0.35399999999999998</v>
      </c>
      <c r="U433" s="18" t="e">
        <f t="shared" si="3"/>
        <v>#VALUE!</v>
      </c>
      <c r="V433" s="1" t="str">
        <f>IF(N433&gt;'Clustering (Gov City)'!$C$4,'Clustering (Gov City)'!$B$3,IF(N433&gt;'Clustering (Gov City)'!$H$4,'Clustering (Gov City)'!$G$3,IF(N433&gt;'Clustering (Gov City)'!$M$4,'Clustering (Gov City)'!$L$3,'Clustering (Gov City)'!$Q$3)))</f>
        <v>LOW</v>
      </c>
      <c r="W433" s="1" t="str">
        <f>IF(Q433&gt;'Clustering (Gov City)'!$C$24,'Clustering (Gov City)'!$B$23,IF(Q433&gt;'Clustering (Gov City)'!$H$24,'Clustering (Gov City)'!$G$23,IF(Q433&gt;'Clustering (Gov City)'!$M$24,'Clustering (Gov City)'!$L$23,'Clustering (Gov City)'!$Q$23)))</f>
        <v>SUPER LOW</v>
      </c>
      <c r="X433" s="20">
        <v>0.36259999999999998</v>
      </c>
      <c r="Y433" s="1" t="s">
        <v>133</v>
      </c>
      <c r="Z433" s="1">
        <v>761</v>
      </c>
      <c r="AA433" s="1">
        <v>186</v>
      </c>
      <c r="AB433" s="16">
        <v>102138</v>
      </c>
      <c r="AC433" s="16">
        <v>82071</v>
      </c>
      <c r="AD433" s="16">
        <v>115335</v>
      </c>
      <c r="AE433" s="1">
        <v>18</v>
      </c>
      <c r="AF433" s="1">
        <v>10</v>
      </c>
      <c r="AG433" s="1">
        <v>1</v>
      </c>
      <c r="AH433" s="1">
        <v>0</v>
      </c>
      <c r="AI433" s="1">
        <v>0</v>
      </c>
      <c r="AJ433" s="1">
        <v>2</v>
      </c>
      <c r="AK433" s="16">
        <v>57872</v>
      </c>
      <c r="AL433" s="16">
        <v>57494</v>
      </c>
      <c r="AM433" s="16">
        <v>57769</v>
      </c>
      <c r="AN433" s="16">
        <v>51921</v>
      </c>
      <c r="AO433" s="1">
        <v>958</v>
      </c>
      <c r="AP433" s="16">
        <v>4718</v>
      </c>
      <c r="AQ433" s="16">
        <v>8242</v>
      </c>
      <c r="AR433" s="16">
        <v>10652</v>
      </c>
      <c r="AS433" s="16">
        <v>10990</v>
      </c>
      <c r="AT433" s="16">
        <v>11471</v>
      </c>
      <c r="AU433" s="16">
        <v>10957</v>
      </c>
      <c r="AV433" s="16">
        <v>9672</v>
      </c>
      <c r="AW433" s="16">
        <v>9448</v>
      </c>
      <c r="AX433" s="16">
        <v>8790</v>
      </c>
      <c r="AY433" s="16">
        <v>7716</v>
      </c>
      <c r="AZ433" s="16">
        <v>6484</v>
      </c>
      <c r="BA433" s="16">
        <v>5977</v>
      </c>
      <c r="BB433" s="16">
        <v>4432</v>
      </c>
      <c r="BC433" s="16">
        <v>3784</v>
      </c>
      <c r="BD433" s="16">
        <v>2321</v>
      </c>
      <c r="BE433" s="16">
        <v>1798</v>
      </c>
      <c r="BF433" s="16">
        <v>2632</v>
      </c>
      <c r="BG433" s="16">
        <v>1898</v>
      </c>
      <c r="BH433" s="16">
        <v>109867</v>
      </c>
      <c r="BI433" s="21">
        <v>2</v>
      </c>
      <c r="BJ433" s="21">
        <v>2</v>
      </c>
      <c r="BK433" s="21">
        <v>2</v>
      </c>
      <c r="BL433" s="21">
        <v>1</v>
      </c>
      <c r="BM433" s="21">
        <v>0</v>
      </c>
      <c r="BN433" s="16">
        <v>3795</v>
      </c>
      <c r="BO433" s="16">
        <v>1956</v>
      </c>
      <c r="BP433" s="16">
        <v>12776</v>
      </c>
      <c r="BQ433" s="16">
        <v>6618</v>
      </c>
      <c r="BR433" s="16">
        <v>6854</v>
      </c>
      <c r="BS433" s="16">
        <v>11583</v>
      </c>
      <c r="BT433" s="16">
        <v>38406</v>
      </c>
      <c r="BU433" s="16">
        <v>14861</v>
      </c>
      <c r="BV433" s="16">
        <v>22379</v>
      </c>
      <c r="BW433" s="16">
        <v>14144</v>
      </c>
      <c r="BX433" s="16">
        <v>17549</v>
      </c>
      <c r="BY433" s="1">
        <v>599</v>
      </c>
      <c r="BZ433" s="16">
        <v>1290</v>
      </c>
      <c r="CA433" s="16">
        <v>5857</v>
      </c>
      <c r="CB433" s="1">
        <v>278</v>
      </c>
      <c r="CC433" s="1">
        <v>3</v>
      </c>
      <c r="CD433" s="1">
        <v>681</v>
      </c>
      <c r="CE433" s="1">
        <v>665</v>
      </c>
      <c r="CF433" s="1">
        <v>177</v>
      </c>
      <c r="CG433" s="16">
        <v>1882</v>
      </c>
      <c r="CH433" s="1">
        <v>36</v>
      </c>
      <c r="CI433" s="1">
        <v>1</v>
      </c>
      <c r="CJ433" s="1">
        <v>18</v>
      </c>
      <c r="CK433" s="1">
        <v>6</v>
      </c>
      <c r="CL433" s="1">
        <v>7</v>
      </c>
      <c r="CM433" s="1">
        <v>13</v>
      </c>
      <c r="CN433" s="1">
        <v>48</v>
      </c>
      <c r="CO433" s="1">
        <v>191</v>
      </c>
      <c r="CP433" s="16">
        <v>111641</v>
      </c>
      <c r="CQ433" s="16">
        <v>50309</v>
      </c>
      <c r="CR433" s="16">
        <v>3919</v>
      </c>
      <c r="CS433" s="1">
        <v>142</v>
      </c>
      <c r="CT433" s="16">
        <v>15870</v>
      </c>
      <c r="CU433" s="16">
        <v>12792</v>
      </c>
      <c r="CV433" s="16">
        <v>4918</v>
      </c>
      <c r="CW433" s="1">
        <v>24</v>
      </c>
      <c r="CX433" s="16">
        <v>9624</v>
      </c>
      <c r="CY433" s="1">
        <v>40</v>
      </c>
      <c r="CZ433" s="1">
        <v>255</v>
      </c>
      <c r="DA433" s="16">
        <v>17473</v>
      </c>
      <c r="DB433" s="18">
        <v>14.31</v>
      </c>
      <c r="DC433" s="1" t="s">
        <v>134</v>
      </c>
    </row>
    <row r="434" spans="1:107" ht="12.75" x14ac:dyDescent="0.2">
      <c r="A434" s="1" t="s">
        <v>1033</v>
      </c>
      <c r="B434" s="1" t="s">
        <v>1034</v>
      </c>
      <c r="C434" s="1" t="s">
        <v>1033</v>
      </c>
      <c r="D434" s="1" t="s">
        <v>1055</v>
      </c>
      <c r="E434" s="1" t="s">
        <v>1056</v>
      </c>
      <c r="F434" s="1" t="s">
        <v>1055</v>
      </c>
      <c r="G434" s="1">
        <v>15</v>
      </c>
      <c r="H434" s="1">
        <v>127</v>
      </c>
      <c r="I434" s="1">
        <v>6</v>
      </c>
      <c r="J434" s="16">
        <v>135478</v>
      </c>
      <c r="K434" s="17">
        <v>0.192</v>
      </c>
      <c r="L434" s="16">
        <v>39788</v>
      </c>
      <c r="M434" s="18">
        <v>3391.67</v>
      </c>
      <c r="N434" s="1">
        <v>40</v>
      </c>
      <c r="O434" s="17">
        <v>0.17399999999999999</v>
      </c>
      <c r="P434" s="16">
        <v>5281</v>
      </c>
      <c r="Q434" s="16">
        <f t="shared" si="2"/>
        <v>38980498.678752273</v>
      </c>
      <c r="R434" s="19">
        <v>0.84399999999999997</v>
      </c>
      <c r="S434" s="16" t="s">
        <v>2468</v>
      </c>
      <c r="T434" s="19">
        <v>0.51600000000000001</v>
      </c>
      <c r="U434" s="18" t="e">
        <f t="shared" si="3"/>
        <v>#VALUE!</v>
      </c>
      <c r="V434" s="1" t="str">
        <f>IF(N434&gt;'Clustering (Gov City)'!$C$4,'Clustering (Gov City)'!$B$3,IF(N434&gt;'Clustering (Gov City)'!$H$4,'Clustering (Gov City)'!$G$3,IF(N434&gt;'Clustering (Gov City)'!$M$4,'Clustering (Gov City)'!$L$3,'Clustering (Gov City)'!$Q$3)))</f>
        <v>SUPER LOW</v>
      </c>
      <c r="W434" s="1" t="str">
        <f>IF(Q434&gt;'Clustering (Gov City)'!$C$24,'Clustering (Gov City)'!$B$23,IF(Q434&gt;'Clustering (Gov City)'!$H$24,'Clustering (Gov City)'!$G$23,IF(Q434&gt;'Clustering (Gov City)'!$M$24,'Clustering (Gov City)'!$L$23,'Clustering (Gov City)'!$Q$23)))</f>
        <v>LOW</v>
      </c>
      <c r="X434" s="20">
        <v>0.33239999999999997</v>
      </c>
      <c r="Y434" s="1" t="s">
        <v>133</v>
      </c>
      <c r="Z434" s="1">
        <v>937</v>
      </c>
      <c r="AA434" s="1">
        <v>138</v>
      </c>
      <c r="AB434" s="16">
        <v>116885</v>
      </c>
      <c r="AC434" s="16">
        <v>94819</v>
      </c>
      <c r="AD434" s="16">
        <v>134249</v>
      </c>
      <c r="AE434" s="16">
        <v>1099</v>
      </c>
      <c r="AF434" s="1">
        <v>114</v>
      </c>
      <c r="AG434" s="1">
        <v>14</v>
      </c>
      <c r="AH434" s="1">
        <v>0</v>
      </c>
      <c r="AI434" s="1">
        <v>0</v>
      </c>
      <c r="AJ434" s="1">
        <v>2</v>
      </c>
      <c r="AK434" s="16">
        <v>69274</v>
      </c>
      <c r="AL434" s="16">
        <v>66204</v>
      </c>
      <c r="AM434" s="16">
        <v>70908</v>
      </c>
      <c r="AN434" s="16">
        <v>61133</v>
      </c>
      <c r="AO434" s="16">
        <v>1008</v>
      </c>
      <c r="AP434" s="16">
        <v>2429</v>
      </c>
      <c r="AQ434" s="16">
        <v>9697</v>
      </c>
      <c r="AR434" s="16">
        <v>13225</v>
      </c>
      <c r="AS434" s="16">
        <v>13613</v>
      </c>
      <c r="AT434" s="16">
        <v>14384</v>
      </c>
      <c r="AU434" s="16">
        <v>12685</v>
      </c>
      <c r="AV434" s="16">
        <v>10380</v>
      </c>
      <c r="AW434" s="16">
        <v>10790</v>
      </c>
      <c r="AX434" s="16">
        <v>11038</v>
      </c>
      <c r="AY434" s="16">
        <v>10164</v>
      </c>
      <c r="AZ434" s="16">
        <v>8988</v>
      </c>
      <c r="BA434" s="16">
        <v>7236</v>
      </c>
      <c r="BB434" s="16">
        <v>4781</v>
      </c>
      <c r="BC434" s="16">
        <v>3563</v>
      </c>
      <c r="BD434" s="16">
        <v>2007</v>
      </c>
      <c r="BE434" s="16">
        <v>1355</v>
      </c>
      <c r="BF434" s="16">
        <v>1572</v>
      </c>
      <c r="BG434" s="16">
        <v>2205</v>
      </c>
      <c r="BH434" s="16">
        <v>129382</v>
      </c>
      <c r="BI434" s="21">
        <v>2</v>
      </c>
      <c r="BJ434" s="21">
        <v>2</v>
      </c>
      <c r="BK434" s="21">
        <v>2</v>
      </c>
      <c r="BL434" s="21">
        <v>1</v>
      </c>
      <c r="BM434" s="21">
        <v>0</v>
      </c>
      <c r="BN434" s="16">
        <v>4631</v>
      </c>
      <c r="BO434" s="16">
        <v>2530</v>
      </c>
      <c r="BP434" s="16">
        <v>15828</v>
      </c>
      <c r="BQ434" s="16">
        <v>8259</v>
      </c>
      <c r="BR434" s="16">
        <v>8453</v>
      </c>
      <c r="BS434" s="16">
        <v>14206</v>
      </c>
      <c r="BT434" s="16">
        <v>36973</v>
      </c>
      <c r="BU434" s="16">
        <v>16968</v>
      </c>
      <c r="BV434" s="16">
        <v>34973</v>
      </c>
      <c r="BW434" s="16">
        <v>17763</v>
      </c>
      <c r="BX434" s="16">
        <v>21073</v>
      </c>
      <c r="BY434" s="1">
        <v>686</v>
      </c>
      <c r="BZ434" s="16">
        <v>1447</v>
      </c>
      <c r="CA434" s="16">
        <v>5382</v>
      </c>
      <c r="CB434" s="1">
        <v>198</v>
      </c>
      <c r="CC434" s="1">
        <v>15</v>
      </c>
      <c r="CD434" s="16">
        <v>2023</v>
      </c>
      <c r="CE434" s="16">
        <v>1328</v>
      </c>
      <c r="CF434" s="1">
        <v>654</v>
      </c>
      <c r="CG434" s="16">
        <v>2749</v>
      </c>
      <c r="CH434" s="1">
        <v>55</v>
      </c>
      <c r="CI434" s="1">
        <v>2</v>
      </c>
      <c r="CJ434" s="1">
        <v>15</v>
      </c>
      <c r="CK434" s="1">
        <v>1</v>
      </c>
      <c r="CL434" s="1">
        <v>12</v>
      </c>
      <c r="CM434" s="1">
        <v>17</v>
      </c>
      <c r="CN434" s="1">
        <v>32</v>
      </c>
      <c r="CO434" s="1">
        <v>137</v>
      </c>
      <c r="CP434" s="16">
        <v>128453</v>
      </c>
      <c r="CQ434" s="16">
        <v>54120</v>
      </c>
      <c r="CR434" s="16">
        <v>3785</v>
      </c>
      <c r="CS434" s="1">
        <v>259</v>
      </c>
      <c r="CT434" s="16">
        <v>11229</v>
      </c>
      <c r="CU434" s="16">
        <v>21556</v>
      </c>
      <c r="CV434" s="1">
        <v>697</v>
      </c>
      <c r="CW434" s="1">
        <v>43</v>
      </c>
      <c r="CX434" s="16">
        <v>13771</v>
      </c>
      <c r="CY434" s="1">
        <v>250</v>
      </c>
      <c r="CZ434" s="1">
        <v>294</v>
      </c>
      <c r="DA434" s="16">
        <v>29474</v>
      </c>
      <c r="DB434" s="18">
        <v>12.96</v>
      </c>
      <c r="DC434" s="1" t="s">
        <v>134</v>
      </c>
    </row>
    <row r="435" spans="1:107" ht="12.75" x14ac:dyDescent="0.2">
      <c r="A435" s="1" t="s">
        <v>1033</v>
      </c>
      <c r="B435" s="1" t="s">
        <v>1034</v>
      </c>
      <c r="C435" s="1" t="s">
        <v>1033</v>
      </c>
      <c r="D435" s="1" t="s">
        <v>1057</v>
      </c>
      <c r="E435" s="1" t="s">
        <v>1058</v>
      </c>
      <c r="F435" s="1" t="s">
        <v>1057</v>
      </c>
      <c r="G435" s="1">
        <v>6</v>
      </c>
      <c r="H435" s="1">
        <v>78</v>
      </c>
      <c r="I435" s="1">
        <v>12</v>
      </c>
      <c r="J435" s="16">
        <v>69457</v>
      </c>
      <c r="K435" s="17">
        <v>5.1999999999999998E-2</v>
      </c>
      <c r="L435" s="16">
        <v>20065</v>
      </c>
      <c r="M435" s="18">
        <v>1864.91</v>
      </c>
      <c r="N435" s="1">
        <v>37</v>
      </c>
      <c r="O435" s="17">
        <v>0.16</v>
      </c>
      <c r="P435" s="16">
        <v>1875</v>
      </c>
      <c r="Q435" s="16">
        <f t="shared" si="2"/>
        <v>26995119.282433737</v>
      </c>
      <c r="R435" s="19">
        <v>0.83399999999999996</v>
      </c>
      <c r="S435" s="16" t="s">
        <v>2468</v>
      </c>
      <c r="T435" s="19">
        <v>0.13200000000000001</v>
      </c>
      <c r="U435" s="18" t="e">
        <f t="shared" si="3"/>
        <v>#VALUE!</v>
      </c>
      <c r="V435" s="1" t="str">
        <f>IF(N435&gt;'Clustering (Gov City)'!$C$4,'Clustering (Gov City)'!$B$3,IF(N435&gt;'Clustering (Gov City)'!$H$4,'Clustering (Gov City)'!$G$3,IF(N435&gt;'Clustering (Gov City)'!$M$4,'Clustering (Gov City)'!$L$3,'Clustering (Gov City)'!$Q$3)))</f>
        <v>SUPER LOW</v>
      </c>
      <c r="W435" s="1" t="str">
        <f>IF(Q435&gt;'Clustering (Gov City)'!$C$24,'Clustering (Gov City)'!$B$23,IF(Q435&gt;'Clustering (Gov City)'!$H$24,'Clustering (Gov City)'!$G$23,IF(Q435&gt;'Clustering (Gov City)'!$M$24,'Clustering (Gov City)'!$L$23,'Clustering (Gov City)'!$Q$23)))</f>
        <v>LOW</v>
      </c>
      <c r="X435" s="20">
        <v>0.12039999999999999</v>
      </c>
      <c r="Y435" s="1" t="s">
        <v>133</v>
      </c>
      <c r="Z435" s="1">
        <v>210</v>
      </c>
      <c r="AA435" s="1">
        <v>99</v>
      </c>
      <c r="AB435" s="16">
        <v>63515</v>
      </c>
      <c r="AC435" s="16">
        <v>46943</v>
      </c>
      <c r="AD435" s="16">
        <v>68225</v>
      </c>
      <c r="AE435" s="1">
        <v>100</v>
      </c>
      <c r="AF435" s="1">
        <v>121</v>
      </c>
      <c r="AG435" s="16">
        <v>1010</v>
      </c>
      <c r="AH435" s="1">
        <v>1</v>
      </c>
      <c r="AI435" s="1">
        <v>0</v>
      </c>
      <c r="AJ435" s="1">
        <v>0</v>
      </c>
      <c r="AK435" s="16">
        <v>35526</v>
      </c>
      <c r="AL435" s="16">
        <v>33931</v>
      </c>
      <c r="AM435" s="16">
        <v>35778</v>
      </c>
      <c r="AN435" s="16">
        <v>30644</v>
      </c>
      <c r="AO435" s="1">
        <v>705</v>
      </c>
      <c r="AP435" s="16">
        <v>2330</v>
      </c>
      <c r="AQ435" s="16">
        <v>5561</v>
      </c>
      <c r="AR435" s="16">
        <v>7286</v>
      </c>
      <c r="AS435" s="16">
        <v>7333</v>
      </c>
      <c r="AT435" s="16">
        <v>7021</v>
      </c>
      <c r="AU435" s="16">
        <v>6814</v>
      </c>
      <c r="AV435" s="16">
        <v>6007</v>
      </c>
      <c r="AW435" s="16">
        <v>5796</v>
      </c>
      <c r="AX435" s="16">
        <v>4969</v>
      </c>
      <c r="AY435" s="16">
        <v>4144</v>
      </c>
      <c r="AZ435" s="16">
        <v>4211</v>
      </c>
      <c r="BA435" s="16">
        <v>3312</v>
      </c>
      <c r="BB435" s="16">
        <v>2159</v>
      </c>
      <c r="BC435" s="16">
        <v>1708</v>
      </c>
      <c r="BD435" s="16">
        <v>1187</v>
      </c>
      <c r="BE435" s="1">
        <v>839</v>
      </c>
      <c r="BF435" s="16">
        <v>1110</v>
      </c>
      <c r="BG435" s="16">
        <v>1344</v>
      </c>
      <c r="BH435" s="16">
        <v>65824</v>
      </c>
      <c r="BI435" s="21">
        <v>2</v>
      </c>
      <c r="BJ435" s="21">
        <v>2</v>
      </c>
      <c r="BK435" s="21">
        <v>2</v>
      </c>
      <c r="BL435" s="21">
        <v>1</v>
      </c>
      <c r="BM435" s="21">
        <v>0</v>
      </c>
      <c r="BN435" s="16">
        <v>2645</v>
      </c>
      <c r="BO435" s="16">
        <v>1393</v>
      </c>
      <c r="BP435" s="16">
        <v>8673</v>
      </c>
      <c r="BQ435" s="16">
        <v>4425</v>
      </c>
      <c r="BR435" s="16">
        <v>4421</v>
      </c>
      <c r="BS435" s="16">
        <v>6920</v>
      </c>
      <c r="BT435" s="16">
        <v>17432</v>
      </c>
      <c r="BU435" s="16">
        <v>8254</v>
      </c>
      <c r="BV435" s="16">
        <v>15572</v>
      </c>
      <c r="BW435" s="16">
        <v>9117</v>
      </c>
      <c r="BX435" s="16">
        <v>13651</v>
      </c>
      <c r="BY435" s="1">
        <v>368</v>
      </c>
      <c r="BZ435" s="1">
        <v>836</v>
      </c>
      <c r="CA435" s="16">
        <v>4045</v>
      </c>
      <c r="CB435" s="1">
        <v>177</v>
      </c>
      <c r="CC435" s="1">
        <v>5</v>
      </c>
      <c r="CD435" s="16">
        <v>1189</v>
      </c>
      <c r="CE435" s="1">
        <v>810</v>
      </c>
      <c r="CF435" s="1">
        <v>340</v>
      </c>
      <c r="CG435" s="16">
        <v>2213</v>
      </c>
      <c r="CH435" s="1">
        <v>15</v>
      </c>
      <c r="CI435" s="1">
        <v>4</v>
      </c>
      <c r="CJ435" s="1">
        <v>22</v>
      </c>
      <c r="CK435" s="1">
        <v>1</v>
      </c>
      <c r="CL435" s="1">
        <v>9</v>
      </c>
      <c r="CM435" s="1">
        <v>5</v>
      </c>
      <c r="CN435" s="1">
        <v>21</v>
      </c>
      <c r="CO435" s="1">
        <v>107</v>
      </c>
      <c r="CP435" s="16">
        <v>64721</v>
      </c>
      <c r="CQ435" s="16">
        <v>22017</v>
      </c>
      <c r="CR435" s="16">
        <v>2488</v>
      </c>
      <c r="CS435" s="1">
        <v>42</v>
      </c>
      <c r="CT435" s="16">
        <v>8214</v>
      </c>
      <c r="CU435" s="16">
        <v>12613</v>
      </c>
      <c r="CV435" s="16">
        <v>1751</v>
      </c>
      <c r="CW435" s="1">
        <v>3</v>
      </c>
      <c r="CX435" s="16">
        <v>14133</v>
      </c>
      <c r="CY435" s="1">
        <v>31</v>
      </c>
      <c r="CZ435" s="1">
        <v>164</v>
      </c>
      <c r="DA435" s="16">
        <v>8001</v>
      </c>
      <c r="DB435" s="18">
        <v>14.1</v>
      </c>
      <c r="DC435" s="1" t="s">
        <v>134</v>
      </c>
    </row>
    <row r="436" spans="1:107" ht="12.75" x14ac:dyDescent="0.2">
      <c r="A436" s="1" t="s">
        <v>1033</v>
      </c>
      <c r="B436" s="1" t="s">
        <v>1034</v>
      </c>
      <c r="C436" s="1" t="s">
        <v>1033</v>
      </c>
      <c r="D436" s="1" t="s">
        <v>1059</v>
      </c>
      <c r="E436" s="1" t="s">
        <v>1060</v>
      </c>
      <c r="F436" s="1" t="s">
        <v>1059</v>
      </c>
      <c r="G436" s="1">
        <v>13</v>
      </c>
      <c r="H436" s="1">
        <v>159</v>
      </c>
      <c r="I436" s="1">
        <v>11</v>
      </c>
      <c r="J436" s="16">
        <v>71325</v>
      </c>
      <c r="K436" s="17">
        <v>5.3999999999999999E-2</v>
      </c>
      <c r="L436" s="16">
        <v>21447</v>
      </c>
      <c r="M436" s="18">
        <v>5101.76</v>
      </c>
      <c r="N436" s="1">
        <v>14</v>
      </c>
      <c r="O436" s="17">
        <v>7.0000000000000007E-2</v>
      </c>
      <c r="P436" s="16">
        <v>2374</v>
      </c>
      <c r="Q436" s="16">
        <f t="shared" si="2"/>
        <v>33284262.180161234</v>
      </c>
      <c r="R436" s="19">
        <v>0.85</v>
      </c>
      <c r="S436" s="16" t="s">
        <v>2468</v>
      </c>
      <c r="T436" s="19">
        <v>0.33800000000000002</v>
      </c>
      <c r="U436" s="18" t="e">
        <f t="shared" si="3"/>
        <v>#VALUE!</v>
      </c>
      <c r="V436" s="1" t="str">
        <f>IF(N436&gt;'Clustering (Gov City)'!$C$4,'Clustering (Gov City)'!$B$3,IF(N436&gt;'Clustering (Gov City)'!$H$4,'Clustering (Gov City)'!$G$3,IF(N436&gt;'Clustering (Gov City)'!$M$4,'Clustering (Gov City)'!$L$3,'Clustering (Gov City)'!$Q$3)))</f>
        <v>SUPER LOW</v>
      </c>
      <c r="W436" s="1" t="str">
        <f>IF(Q436&gt;'Clustering (Gov City)'!$C$24,'Clustering (Gov City)'!$B$23,IF(Q436&gt;'Clustering (Gov City)'!$H$24,'Clustering (Gov City)'!$G$23,IF(Q436&gt;'Clustering (Gov City)'!$M$24,'Clustering (Gov City)'!$L$23,'Clustering (Gov City)'!$Q$23)))</f>
        <v>LOW</v>
      </c>
      <c r="X436" s="20">
        <v>0.18659999999999999</v>
      </c>
      <c r="Y436" s="1" t="s">
        <v>133</v>
      </c>
      <c r="Z436" s="1">
        <v>266</v>
      </c>
      <c r="AA436" s="1">
        <v>89</v>
      </c>
      <c r="AB436" s="16">
        <v>63729</v>
      </c>
      <c r="AC436" s="16">
        <v>47995</v>
      </c>
      <c r="AD436" s="16">
        <v>68064</v>
      </c>
      <c r="AE436" s="1">
        <v>672</v>
      </c>
      <c r="AF436" s="1">
        <v>548</v>
      </c>
      <c r="AG436" s="16">
        <v>2033</v>
      </c>
      <c r="AH436" s="1">
        <v>7</v>
      </c>
      <c r="AI436" s="1">
        <v>0</v>
      </c>
      <c r="AJ436" s="1">
        <v>1</v>
      </c>
      <c r="AK436" s="16">
        <v>36826</v>
      </c>
      <c r="AL436" s="16">
        <v>34499</v>
      </c>
      <c r="AM436" s="16">
        <v>35573</v>
      </c>
      <c r="AN436" s="16">
        <v>32885</v>
      </c>
      <c r="AO436" s="1">
        <v>915</v>
      </c>
      <c r="AP436" s="16">
        <v>1952</v>
      </c>
      <c r="AQ436" s="16">
        <v>6012</v>
      </c>
      <c r="AR436" s="16">
        <v>7750</v>
      </c>
      <c r="AS436" s="16">
        <v>7266</v>
      </c>
      <c r="AT436" s="16">
        <v>7168</v>
      </c>
      <c r="AU436" s="16">
        <v>6440</v>
      </c>
      <c r="AV436" s="16">
        <v>6152</v>
      </c>
      <c r="AW436" s="16">
        <v>6147</v>
      </c>
      <c r="AX436" s="16">
        <v>5930</v>
      </c>
      <c r="AY436" s="16">
        <v>4901</v>
      </c>
      <c r="AZ436" s="16">
        <v>4155</v>
      </c>
      <c r="BA436" s="16">
        <v>3187</v>
      </c>
      <c r="BB436" s="16">
        <v>2146</v>
      </c>
      <c r="BC436" s="16">
        <v>1699</v>
      </c>
      <c r="BD436" s="16">
        <v>1027</v>
      </c>
      <c r="BE436" s="1">
        <v>631</v>
      </c>
      <c r="BF436" s="1">
        <v>714</v>
      </c>
      <c r="BG436" s="16">
        <v>1485</v>
      </c>
      <c r="BH436" s="16">
        <v>67492</v>
      </c>
      <c r="BI436" s="21">
        <v>2</v>
      </c>
      <c r="BJ436" s="21">
        <v>2</v>
      </c>
      <c r="BK436" s="21">
        <v>2</v>
      </c>
      <c r="BL436" s="21">
        <v>1</v>
      </c>
      <c r="BM436" s="21">
        <v>0</v>
      </c>
      <c r="BN436" s="16">
        <v>2969</v>
      </c>
      <c r="BO436" s="16">
        <v>1532</v>
      </c>
      <c r="BP436" s="16">
        <v>9199</v>
      </c>
      <c r="BQ436" s="16">
        <v>4331</v>
      </c>
      <c r="BR436" s="16">
        <v>4322</v>
      </c>
      <c r="BS436" s="16">
        <v>6890</v>
      </c>
      <c r="BT436" s="16">
        <v>19091</v>
      </c>
      <c r="BU436" s="16">
        <v>7763</v>
      </c>
      <c r="BV436" s="16">
        <v>13987</v>
      </c>
      <c r="BW436" s="16">
        <v>11223</v>
      </c>
      <c r="BX436" s="16">
        <v>14134</v>
      </c>
      <c r="BY436" s="1">
        <v>380</v>
      </c>
      <c r="BZ436" s="1">
        <v>834</v>
      </c>
      <c r="CA436" s="16">
        <v>3648</v>
      </c>
      <c r="CB436" s="1">
        <v>260</v>
      </c>
      <c r="CC436" s="1">
        <v>5</v>
      </c>
      <c r="CD436" s="16">
        <v>1715</v>
      </c>
      <c r="CE436" s="1">
        <v>736</v>
      </c>
      <c r="CF436" s="1">
        <v>457</v>
      </c>
      <c r="CG436" s="16">
        <v>2007</v>
      </c>
      <c r="CH436" s="1">
        <v>37</v>
      </c>
      <c r="CI436" s="1">
        <v>10</v>
      </c>
      <c r="CJ436" s="1">
        <v>16</v>
      </c>
      <c r="CK436" s="1">
        <v>9</v>
      </c>
      <c r="CL436" s="1">
        <v>20</v>
      </c>
      <c r="CM436" s="1">
        <v>10</v>
      </c>
      <c r="CN436" s="1">
        <v>46</v>
      </c>
      <c r="CO436" s="1">
        <v>86</v>
      </c>
      <c r="CP436" s="16">
        <v>66176</v>
      </c>
      <c r="CQ436" s="16">
        <v>25371</v>
      </c>
      <c r="CR436" s="16">
        <v>2619</v>
      </c>
      <c r="CS436" s="1">
        <v>150</v>
      </c>
      <c r="CT436" s="16">
        <v>8404</v>
      </c>
      <c r="CU436" s="16">
        <v>9914</v>
      </c>
      <c r="CV436" s="16">
        <v>1503</v>
      </c>
      <c r="CW436" s="1">
        <v>15</v>
      </c>
      <c r="CX436" s="16">
        <v>10103</v>
      </c>
      <c r="CY436" s="1">
        <v>124</v>
      </c>
      <c r="CZ436" s="1">
        <v>195</v>
      </c>
      <c r="DA436" s="16">
        <v>12927</v>
      </c>
      <c r="DB436" s="18">
        <v>13.53</v>
      </c>
      <c r="DC436" s="1" t="s">
        <v>134</v>
      </c>
    </row>
    <row r="437" spans="1:107" ht="12.75" x14ac:dyDescent="0.2">
      <c r="A437" s="1" t="s">
        <v>1033</v>
      </c>
      <c r="B437" s="1" t="s">
        <v>1034</v>
      </c>
      <c r="C437" s="1" t="s">
        <v>1033</v>
      </c>
      <c r="D437" s="1" t="s">
        <v>1061</v>
      </c>
      <c r="E437" s="1" t="s">
        <v>1062</v>
      </c>
      <c r="F437" s="1" t="s">
        <v>1061</v>
      </c>
      <c r="G437" s="1">
        <v>12</v>
      </c>
      <c r="H437" s="1">
        <v>117</v>
      </c>
      <c r="I437" s="1">
        <v>16</v>
      </c>
      <c r="J437" s="16">
        <v>124838</v>
      </c>
      <c r="K437" s="17">
        <v>0.16400000000000001</v>
      </c>
      <c r="L437" s="16">
        <v>40179</v>
      </c>
      <c r="M437" s="18">
        <v>3634.74</v>
      </c>
      <c r="N437" s="1">
        <v>34</v>
      </c>
      <c r="O437" s="17">
        <v>0.14599999999999999</v>
      </c>
      <c r="P437" s="16">
        <v>2801</v>
      </c>
      <c r="Q437" s="16">
        <f t="shared" si="2"/>
        <v>22437078.453675963</v>
      </c>
      <c r="R437" s="19">
        <v>0.86199999999999999</v>
      </c>
      <c r="S437" s="16" t="s">
        <v>2468</v>
      </c>
      <c r="T437" s="19">
        <v>0.154</v>
      </c>
      <c r="U437" s="18" t="e">
        <f t="shared" si="3"/>
        <v>#VALUE!</v>
      </c>
      <c r="V437" s="1" t="str">
        <f>IF(N437&gt;'Clustering (Gov City)'!$C$4,'Clustering (Gov City)'!$B$3,IF(N437&gt;'Clustering (Gov City)'!$H$4,'Clustering (Gov City)'!$G$3,IF(N437&gt;'Clustering (Gov City)'!$M$4,'Clustering (Gov City)'!$L$3,'Clustering (Gov City)'!$Q$3)))</f>
        <v>SUPER LOW</v>
      </c>
      <c r="W437" s="1" t="str">
        <f>IF(Q437&gt;'Clustering (Gov City)'!$C$24,'Clustering (Gov City)'!$B$23,IF(Q437&gt;'Clustering (Gov City)'!$H$24,'Clustering (Gov City)'!$G$23,IF(Q437&gt;'Clustering (Gov City)'!$M$24,'Clustering (Gov City)'!$L$23,'Clustering (Gov City)'!$Q$23)))</f>
        <v>SUPER LOW</v>
      </c>
      <c r="X437" s="20">
        <v>0.15409999999999999</v>
      </c>
      <c r="Y437" s="1" t="s">
        <v>133</v>
      </c>
      <c r="Z437" s="1">
        <v>585</v>
      </c>
      <c r="AA437" s="1">
        <v>152</v>
      </c>
      <c r="AB437" s="16">
        <v>107225</v>
      </c>
      <c r="AC437" s="16">
        <v>89307</v>
      </c>
      <c r="AD437" s="16">
        <v>113474</v>
      </c>
      <c r="AE437" s="16">
        <v>2808</v>
      </c>
      <c r="AF437" s="1">
        <v>573</v>
      </c>
      <c r="AG437" s="16">
        <v>7873</v>
      </c>
      <c r="AH437" s="1">
        <v>110</v>
      </c>
      <c r="AI437" s="1">
        <v>0</v>
      </c>
      <c r="AJ437" s="1">
        <v>0</v>
      </c>
      <c r="AK437" s="16">
        <v>64301</v>
      </c>
      <c r="AL437" s="16">
        <v>60537</v>
      </c>
      <c r="AM437" s="16">
        <v>59341</v>
      </c>
      <c r="AN437" s="16">
        <v>60604</v>
      </c>
      <c r="AO437" s="16">
        <v>1445</v>
      </c>
      <c r="AP437" s="16">
        <v>3448</v>
      </c>
      <c r="AQ437" s="16">
        <v>8681</v>
      </c>
      <c r="AR437" s="16">
        <v>10981</v>
      </c>
      <c r="AS437" s="16">
        <v>11979</v>
      </c>
      <c r="AT437" s="16">
        <v>12434</v>
      </c>
      <c r="AU437" s="16">
        <v>11294</v>
      </c>
      <c r="AV437" s="16">
        <v>9597</v>
      </c>
      <c r="AW437" s="16">
        <v>9663</v>
      </c>
      <c r="AX437" s="16">
        <v>10123</v>
      </c>
      <c r="AY437" s="16">
        <v>9613</v>
      </c>
      <c r="AZ437" s="16">
        <v>8957</v>
      </c>
      <c r="BA437" s="16">
        <v>7390</v>
      </c>
      <c r="BB437" s="16">
        <v>5022</v>
      </c>
      <c r="BC437" s="16">
        <v>3644</v>
      </c>
      <c r="BD437" s="16">
        <v>2203</v>
      </c>
      <c r="BE437" s="16">
        <v>1578</v>
      </c>
      <c r="BF437" s="16">
        <v>1679</v>
      </c>
      <c r="BG437" s="16">
        <v>2079</v>
      </c>
      <c r="BH437" s="16">
        <v>118879</v>
      </c>
      <c r="BI437" s="21">
        <v>2</v>
      </c>
      <c r="BJ437" s="21">
        <v>2</v>
      </c>
      <c r="BK437" s="21">
        <v>2</v>
      </c>
      <c r="BL437" s="21">
        <v>1</v>
      </c>
      <c r="BM437" s="21">
        <v>0</v>
      </c>
      <c r="BN437" s="16">
        <v>3901</v>
      </c>
      <c r="BO437" s="16">
        <v>1985</v>
      </c>
      <c r="BP437" s="16">
        <v>13414</v>
      </c>
      <c r="BQ437" s="16">
        <v>7194</v>
      </c>
      <c r="BR437" s="16">
        <v>7438</v>
      </c>
      <c r="BS437" s="16">
        <v>12249</v>
      </c>
      <c r="BT437" s="16">
        <v>31259</v>
      </c>
      <c r="BU437" s="16">
        <v>16718</v>
      </c>
      <c r="BV437" s="16">
        <v>32392</v>
      </c>
      <c r="BW437" s="16">
        <v>18080</v>
      </c>
      <c r="BX437" s="16">
        <v>20043</v>
      </c>
      <c r="BY437" s="1">
        <v>726</v>
      </c>
      <c r="BZ437" s="16">
        <v>1257</v>
      </c>
      <c r="CA437" s="16">
        <v>4185</v>
      </c>
      <c r="CB437" s="1">
        <v>170</v>
      </c>
      <c r="CC437" s="1">
        <v>8</v>
      </c>
      <c r="CD437" s="16">
        <v>5572</v>
      </c>
      <c r="CE437" s="16">
        <v>3678</v>
      </c>
      <c r="CF437" s="16">
        <v>1385</v>
      </c>
      <c r="CG437" s="16">
        <v>6746</v>
      </c>
      <c r="CH437" s="1">
        <v>816</v>
      </c>
      <c r="CI437" s="1">
        <v>7</v>
      </c>
      <c r="CJ437" s="1">
        <v>53</v>
      </c>
      <c r="CK437" s="1">
        <v>3</v>
      </c>
      <c r="CL437" s="1">
        <v>24</v>
      </c>
      <c r="CM437" s="1">
        <v>27</v>
      </c>
      <c r="CN437" s="1">
        <v>111</v>
      </c>
      <c r="CO437" s="1">
        <v>143</v>
      </c>
      <c r="CP437" s="16">
        <v>106273</v>
      </c>
      <c r="CQ437" s="16">
        <v>38728</v>
      </c>
      <c r="CR437" s="16">
        <v>2682</v>
      </c>
      <c r="CS437" s="1">
        <v>434</v>
      </c>
      <c r="CT437" s="16">
        <v>7809</v>
      </c>
      <c r="CU437" s="16">
        <v>25917</v>
      </c>
      <c r="CV437" s="1">
        <v>27</v>
      </c>
      <c r="CW437" s="1">
        <v>35</v>
      </c>
      <c r="CX437" s="16">
        <v>19088</v>
      </c>
      <c r="CY437" s="1">
        <v>228</v>
      </c>
      <c r="CZ437" s="1">
        <v>314</v>
      </c>
      <c r="DA437" s="16">
        <v>29576</v>
      </c>
      <c r="DB437" s="18">
        <v>13.47</v>
      </c>
      <c r="DC437" s="1" t="s">
        <v>134</v>
      </c>
    </row>
    <row r="438" spans="1:107" ht="12.75" x14ac:dyDescent="0.2">
      <c r="A438" s="1" t="s">
        <v>1033</v>
      </c>
      <c r="B438" s="1" t="s">
        <v>1034</v>
      </c>
      <c r="C438" s="1" t="s">
        <v>1033</v>
      </c>
      <c r="D438" s="1" t="s">
        <v>1063</v>
      </c>
      <c r="E438" s="1" t="s">
        <v>1064</v>
      </c>
      <c r="F438" s="1" t="s">
        <v>1063</v>
      </c>
      <c r="G438" s="1">
        <v>7</v>
      </c>
      <c r="H438" s="1">
        <v>89</v>
      </c>
      <c r="I438" s="1">
        <v>7</v>
      </c>
      <c r="J438" s="16">
        <v>39877</v>
      </c>
      <c r="K438" s="17">
        <v>1.7999999999999999E-2</v>
      </c>
      <c r="L438" s="16">
        <v>12352</v>
      </c>
      <c r="M438" s="1">
        <v>867.58</v>
      </c>
      <c r="N438" s="1">
        <v>46</v>
      </c>
      <c r="O438" s="17">
        <v>0.20799999999999999</v>
      </c>
      <c r="P438" s="16">
        <v>853</v>
      </c>
      <c r="Q438" s="16">
        <f t="shared" si="2"/>
        <v>21390776.638162348</v>
      </c>
      <c r="R438" s="19">
        <v>0.83599999999999997</v>
      </c>
      <c r="S438" s="16" t="s">
        <v>2468</v>
      </c>
      <c r="T438" s="19">
        <v>7.1999999999999995E-2</v>
      </c>
      <c r="U438" s="18" t="e">
        <f t="shared" si="3"/>
        <v>#VALUE!</v>
      </c>
      <c r="V438" s="1" t="str">
        <f>IF(N438&gt;'Clustering (Gov City)'!$C$4,'Clustering (Gov City)'!$B$3,IF(N438&gt;'Clustering (Gov City)'!$H$4,'Clustering (Gov City)'!$G$3,IF(N438&gt;'Clustering (Gov City)'!$M$4,'Clustering (Gov City)'!$L$3,'Clustering (Gov City)'!$Q$3)))</f>
        <v>SUPER LOW</v>
      </c>
      <c r="W438" s="1" t="str">
        <f>IF(Q438&gt;'Clustering (Gov City)'!$C$24,'Clustering (Gov City)'!$B$23,IF(Q438&gt;'Clustering (Gov City)'!$H$24,'Clustering (Gov City)'!$G$23,IF(Q438&gt;'Clustering (Gov City)'!$M$24,'Clustering (Gov City)'!$L$23,'Clustering (Gov City)'!$Q$23)))</f>
        <v>SUPER LOW</v>
      </c>
      <c r="X438" s="20">
        <v>9.9299999999999999E-2</v>
      </c>
      <c r="Y438" s="1" t="s">
        <v>133</v>
      </c>
      <c r="Z438" s="1">
        <v>126</v>
      </c>
      <c r="AA438" s="1">
        <v>82</v>
      </c>
      <c r="AB438" s="16">
        <v>36708</v>
      </c>
      <c r="AC438" s="16">
        <v>27113</v>
      </c>
      <c r="AD438" s="16">
        <v>39508</v>
      </c>
      <c r="AE438" s="1">
        <v>53</v>
      </c>
      <c r="AF438" s="1">
        <v>242</v>
      </c>
      <c r="AG438" s="1">
        <v>74</v>
      </c>
      <c r="AH438" s="1">
        <v>0</v>
      </c>
      <c r="AI438" s="1">
        <v>0</v>
      </c>
      <c r="AJ438" s="1">
        <v>0</v>
      </c>
      <c r="AK438" s="16">
        <v>20163</v>
      </c>
      <c r="AL438" s="16">
        <v>19714</v>
      </c>
      <c r="AM438" s="16">
        <v>19905</v>
      </c>
      <c r="AN438" s="16">
        <v>18035</v>
      </c>
      <c r="AO438" s="1">
        <v>718</v>
      </c>
      <c r="AP438" s="16">
        <v>1219</v>
      </c>
      <c r="AQ438" s="16">
        <v>3702</v>
      </c>
      <c r="AR438" s="16">
        <v>3955</v>
      </c>
      <c r="AS438" s="16">
        <v>3822</v>
      </c>
      <c r="AT438" s="16">
        <v>4024</v>
      </c>
      <c r="AU438" s="16">
        <v>3842</v>
      </c>
      <c r="AV438" s="16">
        <v>3792</v>
      </c>
      <c r="AW438" s="16">
        <v>3522</v>
      </c>
      <c r="AX438" s="16">
        <v>2906</v>
      </c>
      <c r="AY438" s="16">
        <v>2446</v>
      </c>
      <c r="AZ438" s="16">
        <v>2288</v>
      </c>
      <c r="BA438" s="16">
        <v>1826</v>
      </c>
      <c r="BB438" s="16">
        <v>1242</v>
      </c>
      <c r="BC438" s="16">
        <v>1063</v>
      </c>
      <c r="BD438" s="1">
        <v>643</v>
      </c>
      <c r="BE438" s="1">
        <v>402</v>
      </c>
      <c r="BF438" s="1">
        <v>402</v>
      </c>
      <c r="BG438" s="1">
        <v>829</v>
      </c>
      <c r="BH438" s="16">
        <v>37428</v>
      </c>
      <c r="BI438" s="21">
        <v>2</v>
      </c>
      <c r="BJ438" s="21">
        <v>2</v>
      </c>
      <c r="BK438" s="21">
        <v>2</v>
      </c>
      <c r="BL438" s="21">
        <v>2</v>
      </c>
      <c r="BM438" s="21">
        <v>0</v>
      </c>
      <c r="BN438" s="16">
        <v>1697</v>
      </c>
      <c r="BO438" s="1">
        <v>857</v>
      </c>
      <c r="BP438" s="16">
        <v>4626</v>
      </c>
      <c r="BQ438" s="16">
        <v>2279</v>
      </c>
      <c r="BR438" s="16">
        <v>2483</v>
      </c>
      <c r="BS438" s="16">
        <v>4076</v>
      </c>
      <c r="BT438" s="16">
        <v>10541</v>
      </c>
      <c r="BU438" s="16">
        <v>3934</v>
      </c>
      <c r="BV438" s="16">
        <v>7031</v>
      </c>
      <c r="BW438" s="16">
        <v>6004</v>
      </c>
      <c r="BX438" s="16">
        <v>9253</v>
      </c>
      <c r="BY438" s="1">
        <v>252</v>
      </c>
      <c r="BZ438" s="1">
        <v>527</v>
      </c>
      <c r="CA438" s="16">
        <v>2231</v>
      </c>
      <c r="CB438" s="1">
        <v>104</v>
      </c>
      <c r="CC438" s="1">
        <v>0</v>
      </c>
      <c r="CD438" s="1">
        <v>683</v>
      </c>
      <c r="CE438" s="1">
        <v>527</v>
      </c>
      <c r="CF438" s="1">
        <v>139</v>
      </c>
      <c r="CG438" s="1">
        <v>850</v>
      </c>
      <c r="CH438" s="1">
        <v>13</v>
      </c>
      <c r="CI438" s="1">
        <v>0</v>
      </c>
      <c r="CJ438" s="1">
        <v>6</v>
      </c>
      <c r="CK438" s="1">
        <v>2</v>
      </c>
      <c r="CL438" s="1">
        <v>4</v>
      </c>
      <c r="CM438" s="1">
        <v>6</v>
      </c>
      <c r="CN438" s="1">
        <v>6</v>
      </c>
      <c r="CO438" s="1">
        <v>68</v>
      </c>
      <c r="CP438" s="16">
        <v>37573</v>
      </c>
      <c r="CQ438" s="16">
        <v>14027</v>
      </c>
      <c r="CR438" s="16">
        <v>1348</v>
      </c>
      <c r="CS438" s="1">
        <v>44</v>
      </c>
      <c r="CT438" s="16">
        <v>3428</v>
      </c>
      <c r="CU438" s="16">
        <v>6604</v>
      </c>
      <c r="CV438" s="16">
        <v>1173</v>
      </c>
      <c r="CW438" s="1">
        <v>1</v>
      </c>
      <c r="CX438" s="16">
        <v>6105</v>
      </c>
      <c r="CY438" s="1">
        <v>29</v>
      </c>
      <c r="CZ438" s="1">
        <v>111</v>
      </c>
      <c r="DA438" s="16">
        <v>7007</v>
      </c>
      <c r="DB438" s="18">
        <v>17.010000000000002</v>
      </c>
      <c r="DC438" s="1" t="s">
        <v>134</v>
      </c>
    </row>
    <row r="439" spans="1:107" ht="12.75" x14ac:dyDescent="0.2">
      <c r="A439" s="1" t="s">
        <v>1033</v>
      </c>
      <c r="B439" s="1" t="s">
        <v>1034</v>
      </c>
      <c r="C439" s="1" t="s">
        <v>1033</v>
      </c>
      <c r="D439" s="1" t="s">
        <v>1065</v>
      </c>
      <c r="E439" s="1" t="s">
        <v>1066</v>
      </c>
      <c r="F439" s="1" t="s">
        <v>1065</v>
      </c>
      <c r="G439" s="1">
        <v>10</v>
      </c>
      <c r="H439" s="1">
        <v>0</v>
      </c>
      <c r="I439" s="1">
        <v>64</v>
      </c>
      <c r="J439" s="16">
        <v>343320</v>
      </c>
      <c r="K439" s="17">
        <v>0.57199999999999995</v>
      </c>
      <c r="L439" s="16">
        <v>101722</v>
      </c>
      <c r="M439" s="1">
        <v>300.89</v>
      </c>
      <c r="N439" s="16">
        <v>1141</v>
      </c>
      <c r="O439" s="17">
        <v>0.80600000000000005</v>
      </c>
      <c r="P439" s="16">
        <v>14066</v>
      </c>
      <c r="Q439" s="16">
        <f t="shared" si="2"/>
        <v>40970523.127111733</v>
      </c>
      <c r="R439" s="19">
        <v>0.84599999999999997</v>
      </c>
      <c r="S439" s="16" t="s">
        <v>2468</v>
      </c>
      <c r="T439" s="19">
        <v>0.92</v>
      </c>
      <c r="U439" s="18" t="e">
        <f t="shared" si="3"/>
        <v>#VALUE!</v>
      </c>
      <c r="V439" s="16" t="str">
        <f>IF(N439&gt;'Clustering (Gov City)'!$C$4,'Clustering (Gov City)'!$B$3,IF(N439&gt;'Clustering (Gov City)'!$H$4,'Clustering (Gov City)'!$G$3,IF(N439&gt;'Clustering (Gov City)'!$M$4,'Clustering (Gov City)'!$L$3,'Clustering (Gov City)'!$Q$3)))</f>
        <v>LOW</v>
      </c>
      <c r="W439" s="16" t="str">
        <f>IF(Q439&gt;'Clustering (Gov City)'!$C$24,'Clustering (Gov City)'!$B$23,IF(Q439&gt;'Clustering (Gov City)'!$H$24,'Clustering (Gov City)'!$G$23,IF(Q439&gt;'Clustering (Gov City)'!$M$24,'Clustering (Gov City)'!$L$23,'Clustering (Gov City)'!$Q$23)))</f>
        <v>LOW</v>
      </c>
      <c r="X439" s="20">
        <v>0.79879999999999995</v>
      </c>
      <c r="Y439" s="16" t="s">
        <v>201</v>
      </c>
      <c r="Z439" s="16">
        <v>2703</v>
      </c>
      <c r="AA439" s="1">
        <v>463</v>
      </c>
      <c r="AB439" s="16">
        <v>313536</v>
      </c>
      <c r="AC439" s="16">
        <v>238958</v>
      </c>
      <c r="AD439" s="16">
        <v>322412</v>
      </c>
      <c r="AE439" s="16">
        <v>13437</v>
      </c>
      <c r="AF439" s="16">
        <v>5116</v>
      </c>
      <c r="AG439" s="16">
        <v>1654</v>
      </c>
      <c r="AH439" s="1">
        <v>667</v>
      </c>
      <c r="AI439" s="1">
        <v>4</v>
      </c>
      <c r="AJ439" s="1">
        <v>30</v>
      </c>
      <c r="AK439" s="16">
        <v>173167</v>
      </c>
      <c r="AL439" s="16">
        <v>170153</v>
      </c>
      <c r="AM439" s="16">
        <v>179713</v>
      </c>
      <c r="AN439" s="16">
        <v>149972</v>
      </c>
      <c r="AO439" s="16">
        <v>4838</v>
      </c>
      <c r="AP439" s="16">
        <v>8797</v>
      </c>
      <c r="AQ439" s="16">
        <v>26337</v>
      </c>
      <c r="AR439" s="16">
        <v>33900</v>
      </c>
      <c r="AS439" s="16">
        <v>33979</v>
      </c>
      <c r="AT439" s="16">
        <v>32491</v>
      </c>
      <c r="AU439" s="16">
        <v>30199</v>
      </c>
      <c r="AV439" s="16">
        <v>29610</v>
      </c>
      <c r="AW439" s="16">
        <v>30623</v>
      </c>
      <c r="AX439" s="16">
        <v>29366</v>
      </c>
      <c r="AY439" s="16">
        <v>24634</v>
      </c>
      <c r="AZ439" s="16">
        <v>21023</v>
      </c>
      <c r="BA439" s="16">
        <v>17173</v>
      </c>
      <c r="BB439" s="16">
        <v>12980</v>
      </c>
      <c r="BC439" s="16">
        <v>9097</v>
      </c>
      <c r="BD439" s="16">
        <v>5598</v>
      </c>
      <c r="BE439" s="16">
        <v>3072</v>
      </c>
      <c r="BF439" s="16">
        <v>3238</v>
      </c>
      <c r="BG439" s="16">
        <v>6290</v>
      </c>
      <c r="BH439" s="16">
        <v>326168</v>
      </c>
      <c r="BI439" s="21">
        <v>2</v>
      </c>
      <c r="BJ439" s="21">
        <v>2</v>
      </c>
      <c r="BK439" s="21">
        <v>2</v>
      </c>
      <c r="BL439" s="21">
        <v>1</v>
      </c>
      <c r="BM439" s="21">
        <v>0</v>
      </c>
      <c r="BN439" s="16">
        <v>12498</v>
      </c>
      <c r="BO439" s="16">
        <v>6627</v>
      </c>
      <c r="BP439" s="16">
        <v>40602</v>
      </c>
      <c r="BQ439" s="16">
        <v>20411</v>
      </c>
      <c r="BR439" s="16">
        <v>19922</v>
      </c>
      <c r="BS439" s="16">
        <v>31323</v>
      </c>
      <c r="BT439" s="16">
        <v>70892</v>
      </c>
      <c r="BU439" s="16">
        <v>38228</v>
      </c>
      <c r="BV439" s="16">
        <v>35177</v>
      </c>
      <c r="BW439" s="16">
        <v>40890</v>
      </c>
      <c r="BX439" s="16">
        <v>105062</v>
      </c>
      <c r="BY439" s="16">
        <v>1753</v>
      </c>
      <c r="BZ439" s="16">
        <v>7081</v>
      </c>
      <c r="CA439" s="16">
        <v>38523</v>
      </c>
      <c r="CB439" s="16">
        <v>5226</v>
      </c>
      <c r="CC439" s="1">
        <v>488</v>
      </c>
      <c r="CD439" s="16">
        <v>35492</v>
      </c>
      <c r="CE439" s="16">
        <v>23261</v>
      </c>
      <c r="CF439" s="16">
        <v>9486</v>
      </c>
      <c r="CG439" s="16">
        <v>60067</v>
      </c>
      <c r="CH439" s="16">
        <v>1350</v>
      </c>
      <c r="CI439" s="1">
        <v>21</v>
      </c>
      <c r="CJ439" s="1">
        <v>203</v>
      </c>
      <c r="CK439" s="1">
        <v>16</v>
      </c>
      <c r="CL439" s="1">
        <v>90</v>
      </c>
      <c r="CM439" s="1">
        <v>49</v>
      </c>
      <c r="CN439" s="1">
        <v>259</v>
      </c>
      <c r="CO439" s="1">
        <v>236</v>
      </c>
      <c r="CP439" s="16">
        <v>212790</v>
      </c>
      <c r="CQ439" s="16">
        <v>95023</v>
      </c>
      <c r="CR439" s="16">
        <v>27202</v>
      </c>
      <c r="CS439" s="16">
        <v>2249</v>
      </c>
      <c r="CT439" s="16">
        <v>80056</v>
      </c>
      <c r="CU439" s="16">
        <v>2970</v>
      </c>
      <c r="CV439" s="16">
        <v>3010</v>
      </c>
      <c r="CW439" s="1">
        <v>94</v>
      </c>
      <c r="CX439" s="16">
        <v>75055</v>
      </c>
      <c r="CY439" s="1">
        <v>710</v>
      </c>
      <c r="CZ439" s="16">
        <v>3934</v>
      </c>
      <c r="DA439" s="16">
        <v>53017</v>
      </c>
      <c r="DB439" s="18">
        <v>4.34</v>
      </c>
      <c r="DC439" s="1" t="s">
        <v>134</v>
      </c>
    </row>
    <row r="440" spans="1:107" ht="12.75" x14ac:dyDescent="0.2">
      <c r="A440" s="1" t="s">
        <v>1033</v>
      </c>
      <c r="B440" s="1" t="s">
        <v>1034</v>
      </c>
      <c r="C440" s="1" t="s">
        <v>1033</v>
      </c>
      <c r="D440" s="1" t="s">
        <v>1067</v>
      </c>
      <c r="E440" s="1" t="s">
        <v>1068</v>
      </c>
      <c r="F440" s="1" t="s">
        <v>1067</v>
      </c>
      <c r="G440" s="1">
        <v>8</v>
      </c>
      <c r="H440" s="1">
        <v>0</v>
      </c>
      <c r="I440" s="1">
        <v>43</v>
      </c>
      <c r="J440" s="16">
        <v>158819</v>
      </c>
      <c r="K440" s="17">
        <v>0.25600000000000001</v>
      </c>
      <c r="L440" s="16">
        <v>44839</v>
      </c>
      <c r="M440" s="1">
        <v>221</v>
      </c>
      <c r="N440" s="1">
        <v>719</v>
      </c>
      <c r="O440" s="17">
        <v>0.70599999999999996</v>
      </c>
      <c r="P440" s="16">
        <v>5456</v>
      </c>
      <c r="Q440" s="16">
        <f t="shared" si="2"/>
        <v>34353572.305580564</v>
      </c>
      <c r="R440" s="19">
        <v>0.872</v>
      </c>
      <c r="S440" s="16" t="s">
        <v>2468</v>
      </c>
      <c r="T440" s="19">
        <v>0.56999999999999995</v>
      </c>
      <c r="U440" s="18" t="e">
        <f t="shared" si="3"/>
        <v>#VALUE!</v>
      </c>
      <c r="V440" s="16" t="str">
        <f>IF(N440&gt;'Clustering (Gov City)'!$C$4,'Clustering (Gov City)'!$B$3,IF(N440&gt;'Clustering (Gov City)'!$H$4,'Clustering (Gov City)'!$G$3,IF(N440&gt;'Clustering (Gov City)'!$M$4,'Clustering (Gov City)'!$L$3,'Clustering (Gov City)'!$Q$3)))</f>
        <v>LOW</v>
      </c>
      <c r="W440" s="16" t="str">
        <f>IF(Q440&gt;'Clustering (Gov City)'!$C$24,'Clustering (Gov City)'!$B$23,IF(Q440&gt;'Clustering (Gov City)'!$H$24,'Clustering (Gov City)'!$G$23,IF(Q440&gt;'Clustering (Gov City)'!$M$24,'Clustering (Gov City)'!$L$23,'Clustering (Gov City)'!$Q$23)))</f>
        <v>LOW</v>
      </c>
      <c r="X440" s="20">
        <v>0.5323</v>
      </c>
      <c r="Y440" s="16" t="s">
        <v>151</v>
      </c>
      <c r="Z440" s="16">
        <v>1111</v>
      </c>
      <c r="AA440" s="1">
        <v>447</v>
      </c>
      <c r="AB440" s="16">
        <v>143630</v>
      </c>
      <c r="AC440" s="16">
        <v>108737</v>
      </c>
      <c r="AD440" s="16">
        <v>153995</v>
      </c>
      <c r="AE440" s="16">
        <v>1575</v>
      </c>
      <c r="AF440" s="1">
        <v>573</v>
      </c>
      <c r="AG440" s="16">
        <v>2586</v>
      </c>
      <c r="AH440" s="1">
        <v>87</v>
      </c>
      <c r="AI440" s="1">
        <v>2</v>
      </c>
      <c r="AJ440" s="1">
        <v>1</v>
      </c>
      <c r="AK440" s="16">
        <v>79317</v>
      </c>
      <c r="AL440" s="16">
        <v>79502</v>
      </c>
      <c r="AM440" s="16">
        <v>85088</v>
      </c>
      <c r="AN440" s="16">
        <v>65328</v>
      </c>
      <c r="AO440" s="16">
        <v>2243</v>
      </c>
      <c r="AP440" s="16">
        <v>6160</v>
      </c>
      <c r="AQ440" s="16">
        <v>13014</v>
      </c>
      <c r="AR440" s="16">
        <v>15982</v>
      </c>
      <c r="AS440" s="16">
        <v>16093</v>
      </c>
      <c r="AT440" s="16">
        <v>16225</v>
      </c>
      <c r="AU440" s="16">
        <v>14078</v>
      </c>
      <c r="AV440" s="16">
        <v>12696</v>
      </c>
      <c r="AW440" s="16">
        <v>12942</v>
      </c>
      <c r="AX440" s="16">
        <v>12973</v>
      </c>
      <c r="AY440" s="16">
        <v>10506</v>
      </c>
      <c r="AZ440" s="16">
        <v>9141</v>
      </c>
      <c r="BA440" s="16">
        <v>7906</v>
      </c>
      <c r="BB440" s="16">
        <v>5735</v>
      </c>
      <c r="BC440" s="16">
        <v>4700</v>
      </c>
      <c r="BD440" s="16">
        <v>2820</v>
      </c>
      <c r="BE440" s="16">
        <v>1721</v>
      </c>
      <c r="BF440" s="16">
        <v>2287</v>
      </c>
      <c r="BG440" s="16">
        <v>3007</v>
      </c>
      <c r="BH440" s="16">
        <v>150215</v>
      </c>
      <c r="BI440" s="21">
        <v>2</v>
      </c>
      <c r="BJ440" s="21">
        <v>2</v>
      </c>
      <c r="BK440" s="21">
        <v>2</v>
      </c>
      <c r="BL440" s="21">
        <v>2</v>
      </c>
      <c r="BM440" s="21">
        <v>0</v>
      </c>
      <c r="BN440" s="16">
        <v>6005</v>
      </c>
      <c r="BO440" s="16">
        <v>3104</v>
      </c>
      <c r="BP440" s="16">
        <v>19100</v>
      </c>
      <c r="BQ440" s="16">
        <v>9711</v>
      </c>
      <c r="BR440" s="16">
        <v>9783</v>
      </c>
      <c r="BS440" s="16">
        <v>15560</v>
      </c>
      <c r="BT440" s="16">
        <v>35632</v>
      </c>
      <c r="BU440" s="16">
        <v>21700</v>
      </c>
      <c r="BV440" s="16">
        <v>18794</v>
      </c>
      <c r="BW440" s="16">
        <v>19171</v>
      </c>
      <c r="BX440" s="16">
        <v>44319</v>
      </c>
      <c r="BY440" s="16">
        <v>1167</v>
      </c>
      <c r="BZ440" s="16">
        <v>3014</v>
      </c>
      <c r="CA440" s="16">
        <v>13854</v>
      </c>
      <c r="CB440" s="16">
        <v>1123</v>
      </c>
      <c r="CC440" s="1">
        <v>45</v>
      </c>
      <c r="CD440" s="16">
        <v>3736</v>
      </c>
      <c r="CE440" s="16">
        <v>3360</v>
      </c>
      <c r="CF440" s="16">
        <v>1213</v>
      </c>
      <c r="CG440" s="16">
        <v>9861</v>
      </c>
      <c r="CH440" s="1">
        <v>63</v>
      </c>
      <c r="CI440" s="1">
        <v>3</v>
      </c>
      <c r="CJ440" s="1">
        <v>21</v>
      </c>
      <c r="CK440" s="1">
        <v>7</v>
      </c>
      <c r="CL440" s="1">
        <v>20</v>
      </c>
      <c r="CM440" s="1">
        <v>25</v>
      </c>
      <c r="CN440" s="1">
        <v>46</v>
      </c>
      <c r="CO440" s="1">
        <v>247</v>
      </c>
      <c r="CP440" s="16">
        <v>140217</v>
      </c>
      <c r="CQ440" s="16">
        <v>44955</v>
      </c>
      <c r="CR440" s="16">
        <v>9988</v>
      </c>
      <c r="CS440" s="1">
        <v>719</v>
      </c>
      <c r="CT440" s="16">
        <v>27889</v>
      </c>
      <c r="CU440" s="16">
        <v>5904</v>
      </c>
      <c r="CV440" s="16">
        <v>2939</v>
      </c>
      <c r="CW440" s="1">
        <v>23</v>
      </c>
      <c r="CX440" s="16">
        <v>40143</v>
      </c>
      <c r="CY440" s="1">
        <v>179</v>
      </c>
      <c r="CZ440" s="16">
        <v>1545</v>
      </c>
      <c r="DA440" s="16">
        <v>24535</v>
      </c>
      <c r="DB440" s="18">
        <v>7.15</v>
      </c>
      <c r="DC440" s="1" t="s">
        <v>134</v>
      </c>
    </row>
    <row r="441" spans="1:107" ht="12.75" x14ac:dyDescent="0.2">
      <c r="A441" s="1" t="s">
        <v>1069</v>
      </c>
      <c r="B441" s="1" t="s">
        <v>1070</v>
      </c>
      <c r="C441" s="1" t="s">
        <v>1069</v>
      </c>
      <c r="D441" s="1" t="s">
        <v>1071</v>
      </c>
      <c r="E441" s="1" t="s">
        <v>1072</v>
      </c>
      <c r="F441" s="1" t="s">
        <v>1071</v>
      </c>
      <c r="G441" s="1">
        <v>7</v>
      </c>
      <c r="H441" s="1">
        <v>82</v>
      </c>
      <c r="I441" s="1">
        <v>0</v>
      </c>
      <c r="J441" s="16">
        <v>148405</v>
      </c>
      <c r="K441" s="17">
        <v>0.22800000000000001</v>
      </c>
      <c r="L441" s="16">
        <v>46269</v>
      </c>
      <c r="M441" s="18">
        <v>1521.88</v>
      </c>
      <c r="N441" s="1">
        <v>98</v>
      </c>
      <c r="O441" s="17">
        <v>0.41199999999999998</v>
      </c>
      <c r="P441" s="16">
        <v>2886</v>
      </c>
      <c r="Q441" s="16">
        <f t="shared" si="2"/>
        <v>19446784.138000742</v>
      </c>
      <c r="R441" s="19">
        <v>0.86</v>
      </c>
      <c r="S441" s="16" t="s">
        <v>2468</v>
      </c>
      <c r="T441" s="19">
        <v>0.308</v>
      </c>
      <c r="U441" s="18" t="e">
        <f t="shared" si="3"/>
        <v>#VALUE!</v>
      </c>
      <c r="V441" s="1" t="str">
        <f>IF(N441&gt;'Clustering (Gov City)'!$C$4,'Clustering (Gov City)'!$B$3,IF(N441&gt;'Clustering (Gov City)'!$H$4,'Clustering (Gov City)'!$G$3,IF(N441&gt;'Clustering (Gov City)'!$M$4,'Clustering (Gov City)'!$L$3,'Clustering (Gov City)'!$Q$3)))</f>
        <v>SUPER LOW</v>
      </c>
      <c r="W441" s="1" t="str">
        <f>IF(Q441&gt;'Clustering (Gov City)'!$C$24,'Clustering (Gov City)'!$B$23,IF(Q441&gt;'Clustering (Gov City)'!$H$24,'Clustering (Gov City)'!$G$23,IF(Q441&gt;'Clustering (Gov City)'!$M$24,'Clustering (Gov City)'!$L$23,'Clustering (Gov City)'!$Q$23)))</f>
        <v>SUPER LOW</v>
      </c>
      <c r="X441" s="20">
        <v>0.31919999999999998</v>
      </c>
      <c r="Y441" s="1" t="s">
        <v>133</v>
      </c>
      <c r="Z441" s="1">
        <v>479</v>
      </c>
      <c r="AA441" s="1">
        <v>500</v>
      </c>
      <c r="AB441" s="16">
        <v>140041</v>
      </c>
      <c r="AC441" s="16">
        <v>106900</v>
      </c>
      <c r="AD441" s="16">
        <v>143886</v>
      </c>
      <c r="AE441" s="16">
        <v>1897</v>
      </c>
      <c r="AF441" s="1">
        <v>153</v>
      </c>
      <c r="AG441" s="16">
        <v>2461</v>
      </c>
      <c r="AH441" s="1">
        <v>6</v>
      </c>
      <c r="AI441" s="1">
        <v>0</v>
      </c>
      <c r="AJ441" s="1">
        <v>2</v>
      </c>
      <c r="AK441" s="16">
        <v>75758</v>
      </c>
      <c r="AL441" s="16">
        <v>72647</v>
      </c>
      <c r="AM441" s="16">
        <v>68545</v>
      </c>
      <c r="AN441" s="16">
        <v>73316</v>
      </c>
      <c r="AO441" s="16">
        <v>1467</v>
      </c>
      <c r="AP441" s="16">
        <v>5077</v>
      </c>
      <c r="AQ441" s="16">
        <v>10695</v>
      </c>
      <c r="AR441" s="16">
        <v>12902</v>
      </c>
      <c r="AS441" s="16">
        <v>13605</v>
      </c>
      <c r="AT441" s="16">
        <v>15649</v>
      </c>
      <c r="AU441" s="16">
        <v>14042</v>
      </c>
      <c r="AV441" s="16">
        <v>13215</v>
      </c>
      <c r="AW441" s="16">
        <v>10278</v>
      </c>
      <c r="AX441" s="16">
        <v>10947</v>
      </c>
      <c r="AY441" s="16">
        <v>10954</v>
      </c>
      <c r="AZ441" s="16">
        <v>10516</v>
      </c>
      <c r="BA441" s="16">
        <v>8468</v>
      </c>
      <c r="BB441" s="16">
        <v>6009</v>
      </c>
      <c r="BC441" s="16">
        <v>4493</v>
      </c>
      <c r="BD441" s="16">
        <v>3114</v>
      </c>
      <c r="BE441" s="16">
        <v>1889</v>
      </c>
      <c r="BF441" s="16">
        <v>1629</v>
      </c>
      <c r="BG441" s="16">
        <v>2368</v>
      </c>
      <c r="BH441" s="16">
        <v>141357</v>
      </c>
      <c r="BI441" s="21">
        <v>2</v>
      </c>
      <c r="BJ441" s="21">
        <v>2</v>
      </c>
      <c r="BK441" s="21">
        <v>2</v>
      </c>
      <c r="BL441" s="21">
        <v>1</v>
      </c>
      <c r="BM441" s="21">
        <v>0</v>
      </c>
      <c r="BN441" s="16">
        <v>4818</v>
      </c>
      <c r="BO441" s="16">
        <v>2487</v>
      </c>
      <c r="BP441" s="16">
        <v>15500</v>
      </c>
      <c r="BQ441" s="16">
        <v>8283</v>
      </c>
      <c r="BR441" s="16">
        <v>9120</v>
      </c>
      <c r="BS441" s="16">
        <v>15746</v>
      </c>
      <c r="BT441" s="16">
        <v>27360</v>
      </c>
      <c r="BU441" s="16">
        <v>29110</v>
      </c>
      <c r="BV441" s="16">
        <v>46867</v>
      </c>
      <c r="BW441" s="16">
        <v>16216</v>
      </c>
      <c r="BX441" s="16">
        <v>22028</v>
      </c>
      <c r="BY441" s="1">
        <v>408</v>
      </c>
      <c r="BZ441" s="1">
        <v>937</v>
      </c>
      <c r="CA441" s="16">
        <v>5272</v>
      </c>
      <c r="CB441" s="1">
        <v>206</v>
      </c>
      <c r="CC441" s="1">
        <v>1</v>
      </c>
      <c r="CD441" s="16">
        <v>3300</v>
      </c>
      <c r="CE441" s="16">
        <v>2554</v>
      </c>
      <c r="CF441" s="1">
        <v>711</v>
      </c>
      <c r="CG441" s="16">
        <v>6757</v>
      </c>
      <c r="CH441" s="1">
        <v>482</v>
      </c>
      <c r="CI441" s="1">
        <v>12</v>
      </c>
      <c r="CJ441" s="1">
        <v>47</v>
      </c>
      <c r="CK441" s="1">
        <v>6</v>
      </c>
      <c r="CL441" s="1">
        <v>8</v>
      </c>
      <c r="CM441" s="1">
        <v>18</v>
      </c>
      <c r="CN441" s="1">
        <v>60</v>
      </c>
      <c r="CO441" s="1">
        <v>260</v>
      </c>
      <c r="CP441" s="16">
        <v>134190</v>
      </c>
      <c r="CQ441" s="16">
        <v>34957</v>
      </c>
      <c r="CR441" s="16">
        <v>3324</v>
      </c>
      <c r="CS441" s="1">
        <v>943</v>
      </c>
      <c r="CT441" s="16">
        <v>13009</v>
      </c>
      <c r="CU441" s="16">
        <v>25504</v>
      </c>
      <c r="CV441" s="16">
        <v>3693</v>
      </c>
      <c r="CW441" s="1">
        <v>40</v>
      </c>
      <c r="CX441" s="16">
        <v>30422</v>
      </c>
      <c r="CY441" s="1">
        <v>179</v>
      </c>
      <c r="CZ441" s="1">
        <v>286</v>
      </c>
      <c r="DA441" s="16">
        <v>36048</v>
      </c>
      <c r="DB441" s="18">
        <v>18.57</v>
      </c>
      <c r="DC441" s="1" t="s">
        <v>134</v>
      </c>
    </row>
    <row r="442" spans="1:107" ht="12.75" x14ac:dyDescent="0.2">
      <c r="A442" s="1" t="s">
        <v>1069</v>
      </c>
      <c r="B442" s="1" t="s">
        <v>1070</v>
      </c>
      <c r="C442" s="1" t="s">
        <v>1069</v>
      </c>
      <c r="D442" s="1" t="s">
        <v>1073</v>
      </c>
      <c r="E442" s="1" t="s">
        <v>1070</v>
      </c>
      <c r="F442" s="1" t="s">
        <v>1073</v>
      </c>
      <c r="G442" s="1">
        <v>19</v>
      </c>
      <c r="H442" s="1">
        <v>191</v>
      </c>
      <c r="I442" s="1">
        <v>14</v>
      </c>
      <c r="J442" s="16">
        <v>404835</v>
      </c>
      <c r="K442" s="17">
        <v>0.626</v>
      </c>
      <c r="L442" s="16">
        <v>127650</v>
      </c>
      <c r="M442" s="18">
        <v>1750.83</v>
      </c>
      <c r="N442" s="1">
        <v>231</v>
      </c>
      <c r="O442" s="17">
        <v>0.57199999999999995</v>
      </c>
      <c r="P442" s="16">
        <v>7363</v>
      </c>
      <c r="Q442" s="16">
        <f t="shared" si="2"/>
        <v>18187656.699643064</v>
      </c>
      <c r="R442" s="19">
        <v>0.83799999999999997</v>
      </c>
      <c r="S442" s="16" t="s">
        <v>2468</v>
      </c>
      <c r="T442" s="19">
        <v>0.49199999999999999</v>
      </c>
      <c r="U442" s="18" t="e">
        <f t="shared" si="3"/>
        <v>#VALUE!</v>
      </c>
      <c r="V442" s="1" t="str">
        <f>IF(N442&gt;'Clustering (Gov City)'!$C$4,'Clustering (Gov City)'!$B$3,IF(N442&gt;'Clustering (Gov City)'!$H$4,'Clustering (Gov City)'!$G$3,IF(N442&gt;'Clustering (Gov City)'!$M$4,'Clustering (Gov City)'!$L$3,'Clustering (Gov City)'!$Q$3)))</f>
        <v>LOW</v>
      </c>
      <c r="W442" s="1" t="str">
        <f>IF(Q442&gt;'Clustering (Gov City)'!$C$24,'Clustering (Gov City)'!$B$23,IF(Q442&gt;'Clustering (Gov City)'!$H$24,'Clustering (Gov City)'!$G$23,IF(Q442&gt;'Clustering (Gov City)'!$M$24,'Clustering (Gov City)'!$L$23,'Clustering (Gov City)'!$Q$23)))</f>
        <v>SUPER LOW</v>
      </c>
      <c r="X442" s="20">
        <v>0.54949999999999999</v>
      </c>
      <c r="Y442" s="1" t="s">
        <v>151</v>
      </c>
      <c r="Z442" s="1">
        <v>816</v>
      </c>
      <c r="AA442" s="16">
        <v>1355</v>
      </c>
      <c r="AB442" s="16">
        <v>383200</v>
      </c>
      <c r="AC442" s="16">
        <v>295213</v>
      </c>
      <c r="AD442" s="16">
        <v>402736</v>
      </c>
      <c r="AE442" s="16">
        <v>1772</v>
      </c>
      <c r="AF442" s="1">
        <v>161</v>
      </c>
      <c r="AG442" s="1">
        <v>106</v>
      </c>
      <c r="AH442" s="1">
        <v>44</v>
      </c>
      <c r="AI442" s="1">
        <v>1</v>
      </c>
      <c r="AJ442" s="1">
        <v>15</v>
      </c>
      <c r="AK442" s="16">
        <v>204106</v>
      </c>
      <c r="AL442" s="16">
        <v>200729</v>
      </c>
      <c r="AM442" s="16">
        <v>185913</v>
      </c>
      <c r="AN442" s="16">
        <v>200554</v>
      </c>
      <c r="AO442" s="16">
        <v>3896</v>
      </c>
      <c r="AP442" s="16">
        <v>14472</v>
      </c>
      <c r="AQ442" s="16">
        <v>28468</v>
      </c>
      <c r="AR442" s="16">
        <v>33830</v>
      </c>
      <c r="AS442" s="16">
        <v>36198</v>
      </c>
      <c r="AT442" s="16">
        <v>39202</v>
      </c>
      <c r="AU442" s="16">
        <v>38979</v>
      </c>
      <c r="AV442" s="16">
        <v>36331</v>
      </c>
      <c r="AW442" s="16">
        <v>27749</v>
      </c>
      <c r="AX442" s="16">
        <v>30291</v>
      </c>
      <c r="AY442" s="16">
        <v>29108</v>
      </c>
      <c r="AZ442" s="16">
        <v>28702</v>
      </c>
      <c r="BA442" s="16">
        <v>23804</v>
      </c>
      <c r="BB442" s="16">
        <v>18362</v>
      </c>
      <c r="BC442" s="16">
        <v>13313</v>
      </c>
      <c r="BD442" s="16">
        <v>9415</v>
      </c>
      <c r="BE442" s="16">
        <v>5609</v>
      </c>
      <c r="BF442" s="16">
        <v>5474</v>
      </c>
      <c r="BG442" s="16">
        <v>6254</v>
      </c>
      <c r="BH442" s="16">
        <v>385918</v>
      </c>
      <c r="BI442" s="21">
        <v>2</v>
      </c>
      <c r="BJ442" s="21">
        <v>2</v>
      </c>
      <c r="BK442" s="21">
        <v>2</v>
      </c>
      <c r="BL442" s="21">
        <v>1</v>
      </c>
      <c r="BM442" s="21">
        <v>0</v>
      </c>
      <c r="BN442" s="16">
        <v>12694</v>
      </c>
      <c r="BO442" s="16">
        <v>6449</v>
      </c>
      <c r="BP442" s="16">
        <v>40860</v>
      </c>
      <c r="BQ442" s="16">
        <v>21915</v>
      </c>
      <c r="BR442" s="16">
        <v>22927</v>
      </c>
      <c r="BS442" s="16">
        <v>40804</v>
      </c>
      <c r="BT442" s="16">
        <v>73524</v>
      </c>
      <c r="BU442" s="16">
        <v>95533</v>
      </c>
      <c r="BV442" s="16">
        <v>119577</v>
      </c>
      <c r="BW442" s="16">
        <v>39312</v>
      </c>
      <c r="BX442" s="16">
        <v>56951</v>
      </c>
      <c r="BY442" s="16">
        <v>1594</v>
      </c>
      <c r="BZ442" s="16">
        <v>2747</v>
      </c>
      <c r="CA442" s="16">
        <v>14639</v>
      </c>
      <c r="CB442" s="1">
        <v>896</v>
      </c>
      <c r="CC442" s="1">
        <v>62</v>
      </c>
      <c r="CD442" s="16">
        <v>5712</v>
      </c>
      <c r="CE442" s="16">
        <v>6251</v>
      </c>
      <c r="CF442" s="16">
        <v>1786</v>
      </c>
      <c r="CG442" s="16">
        <v>20068</v>
      </c>
      <c r="CH442" s="1">
        <v>121</v>
      </c>
      <c r="CI442" s="1">
        <v>14</v>
      </c>
      <c r="CJ442" s="1">
        <v>39</v>
      </c>
      <c r="CK442" s="1">
        <v>16</v>
      </c>
      <c r="CL442" s="1">
        <v>21</v>
      </c>
      <c r="CM442" s="1">
        <v>20</v>
      </c>
      <c r="CN442" s="1">
        <v>71</v>
      </c>
      <c r="CO442" s="1">
        <v>335</v>
      </c>
      <c r="CP442" s="16">
        <v>370381</v>
      </c>
      <c r="CQ442" s="16">
        <v>94911</v>
      </c>
      <c r="CR442" s="16">
        <v>11891</v>
      </c>
      <c r="CS442" s="16">
        <v>1353</v>
      </c>
      <c r="CT442" s="16">
        <v>51021</v>
      </c>
      <c r="CU442" s="16">
        <v>55257</v>
      </c>
      <c r="CV442" s="16">
        <v>5292</v>
      </c>
      <c r="CW442" s="1">
        <v>73</v>
      </c>
      <c r="CX442" s="16">
        <v>84436</v>
      </c>
      <c r="CY442" s="1">
        <v>550</v>
      </c>
      <c r="CZ442" s="16">
        <v>2017</v>
      </c>
      <c r="DA442" s="16">
        <v>98034</v>
      </c>
      <c r="DB442" s="18">
        <v>17.559999999999999</v>
      </c>
      <c r="DC442" s="1" t="s">
        <v>134</v>
      </c>
    </row>
    <row r="443" spans="1:107" ht="12.75" x14ac:dyDescent="0.2">
      <c r="A443" s="1" t="s">
        <v>1069</v>
      </c>
      <c r="B443" s="1" t="s">
        <v>1070</v>
      </c>
      <c r="C443" s="1" t="s">
        <v>1069</v>
      </c>
      <c r="D443" s="1" t="s">
        <v>1074</v>
      </c>
      <c r="E443" s="1" t="s">
        <v>1075</v>
      </c>
      <c r="F443" s="1" t="s">
        <v>1074</v>
      </c>
      <c r="G443" s="1">
        <v>13</v>
      </c>
      <c r="H443" s="1">
        <v>101</v>
      </c>
      <c r="I443" s="1">
        <v>3</v>
      </c>
      <c r="J443" s="16">
        <v>151255</v>
      </c>
      <c r="K443" s="17">
        <v>0.23599999999999999</v>
      </c>
      <c r="L443" s="16">
        <v>47544</v>
      </c>
      <c r="M443" s="18">
        <v>4244.3100000000004</v>
      </c>
      <c r="N443" s="1">
        <v>36</v>
      </c>
      <c r="O443" s="17">
        <v>0.156</v>
      </c>
      <c r="P443" s="16">
        <v>3816</v>
      </c>
      <c r="Q443" s="16">
        <f t="shared" si="2"/>
        <v>25228918.052295793</v>
      </c>
      <c r="R443" s="19">
        <v>0.86399999999999999</v>
      </c>
      <c r="S443" s="16" t="s">
        <v>2468</v>
      </c>
      <c r="T443" s="19">
        <v>0.55400000000000005</v>
      </c>
      <c r="U443" s="18" t="e">
        <f t="shared" si="3"/>
        <v>#VALUE!</v>
      </c>
      <c r="V443" s="1" t="str">
        <f>IF(N443&gt;'Clustering (Gov City)'!$C$4,'Clustering (Gov City)'!$B$3,IF(N443&gt;'Clustering (Gov City)'!$H$4,'Clustering (Gov City)'!$G$3,IF(N443&gt;'Clustering (Gov City)'!$M$4,'Clustering (Gov City)'!$L$3,'Clustering (Gov City)'!$Q$3)))</f>
        <v>SUPER LOW</v>
      </c>
      <c r="W443" s="1" t="str">
        <f>IF(Q443&gt;'Clustering (Gov City)'!$C$24,'Clustering (Gov City)'!$B$23,IF(Q443&gt;'Clustering (Gov City)'!$H$24,'Clustering (Gov City)'!$G$23,IF(Q443&gt;'Clustering (Gov City)'!$M$24,'Clustering (Gov City)'!$L$23,'Clustering (Gov City)'!$Q$23)))</f>
        <v>LOW</v>
      </c>
      <c r="X443" s="20">
        <v>0.35510000000000003</v>
      </c>
      <c r="Y443" s="1" t="s">
        <v>133</v>
      </c>
      <c r="Z443" s="1">
        <v>342</v>
      </c>
      <c r="AA443" s="1">
        <v>526</v>
      </c>
      <c r="AB443" s="16">
        <v>148642</v>
      </c>
      <c r="AC443" s="16">
        <v>107614</v>
      </c>
      <c r="AD443" s="16">
        <v>144300</v>
      </c>
      <c r="AE443" s="16">
        <v>5472</v>
      </c>
      <c r="AF443" s="1">
        <v>102</v>
      </c>
      <c r="AG443" s="16">
        <v>1355</v>
      </c>
      <c r="AH443" s="1">
        <v>25</v>
      </c>
      <c r="AI443" s="1">
        <v>0</v>
      </c>
      <c r="AJ443" s="1">
        <v>1</v>
      </c>
      <c r="AK443" s="16">
        <v>76955</v>
      </c>
      <c r="AL443" s="16">
        <v>74300</v>
      </c>
      <c r="AM443" s="16">
        <v>70603</v>
      </c>
      <c r="AN443" s="16">
        <v>73628</v>
      </c>
      <c r="AO443" s="16">
        <v>1192</v>
      </c>
      <c r="AP443" s="16">
        <v>5832</v>
      </c>
      <c r="AQ443" s="16">
        <v>10902</v>
      </c>
      <c r="AR443" s="16">
        <v>14232</v>
      </c>
      <c r="AS443" s="16">
        <v>13966</v>
      </c>
      <c r="AT443" s="16">
        <v>15062</v>
      </c>
      <c r="AU443" s="16">
        <v>14111</v>
      </c>
      <c r="AV443" s="16">
        <v>13419</v>
      </c>
      <c r="AW443" s="16">
        <v>10857</v>
      </c>
      <c r="AX443" s="16">
        <v>11648</v>
      </c>
      <c r="AY443" s="16">
        <v>11551</v>
      </c>
      <c r="AZ443" s="16">
        <v>10731</v>
      </c>
      <c r="BA443" s="16">
        <v>8327</v>
      </c>
      <c r="BB443" s="16">
        <v>6264</v>
      </c>
      <c r="BC443" s="16">
        <v>4269</v>
      </c>
      <c r="BD443" s="16">
        <v>2741</v>
      </c>
      <c r="BE443" s="16">
        <v>1657</v>
      </c>
      <c r="BF443" s="16">
        <v>1518</v>
      </c>
      <c r="BG443" s="16">
        <v>2519</v>
      </c>
      <c r="BH443" s="16">
        <v>144265</v>
      </c>
      <c r="BI443" s="21">
        <v>2</v>
      </c>
      <c r="BJ443" s="21">
        <v>2</v>
      </c>
      <c r="BK443" s="21">
        <v>2</v>
      </c>
      <c r="BL443" s="21">
        <v>1</v>
      </c>
      <c r="BM443" s="21">
        <v>0</v>
      </c>
      <c r="BN443" s="16">
        <v>5167</v>
      </c>
      <c r="BO443" s="16">
        <v>2671</v>
      </c>
      <c r="BP443" s="16">
        <v>16935</v>
      </c>
      <c r="BQ443" s="16">
        <v>8451</v>
      </c>
      <c r="BR443" s="16">
        <v>8789</v>
      </c>
      <c r="BS443" s="16">
        <v>15430</v>
      </c>
      <c r="BT443" s="16">
        <v>29494</v>
      </c>
      <c r="BU443" s="16">
        <v>22721</v>
      </c>
      <c r="BV443" s="16">
        <v>52932</v>
      </c>
      <c r="BW443" s="16">
        <v>16694</v>
      </c>
      <c r="BX443" s="16">
        <v>21327</v>
      </c>
      <c r="BY443" s="1">
        <v>336</v>
      </c>
      <c r="BZ443" s="16">
        <v>1113</v>
      </c>
      <c r="CA443" s="16">
        <v>6435</v>
      </c>
      <c r="CB443" s="1">
        <v>199</v>
      </c>
      <c r="CC443" s="1">
        <v>4</v>
      </c>
      <c r="CD443" s="16">
        <v>1790</v>
      </c>
      <c r="CE443" s="16">
        <v>1768</v>
      </c>
      <c r="CF443" s="1">
        <v>578</v>
      </c>
      <c r="CG443" s="16">
        <v>4953</v>
      </c>
      <c r="CH443" s="1">
        <v>337</v>
      </c>
      <c r="CI443" s="1">
        <v>50</v>
      </c>
      <c r="CJ443" s="1">
        <v>39</v>
      </c>
      <c r="CK443" s="1">
        <v>65</v>
      </c>
      <c r="CL443" s="1">
        <v>20</v>
      </c>
      <c r="CM443" s="1">
        <v>27</v>
      </c>
      <c r="CN443" s="1">
        <v>80</v>
      </c>
      <c r="CO443" s="1">
        <v>393</v>
      </c>
      <c r="CP443" s="16">
        <v>141155</v>
      </c>
      <c r="CQ443" s="16">
        <v>37154</v>
      </c>
      <c r="CR443" s="16">
        <v>4112</v>
      </c>
      <c r="CS443" s="1">
        <v>772</v>
      </c>
      <c r="CT443" s="16">
        <v>13394</v>
      </c>
      <c r="CU443" s="16">
        <v>23724</v>
      </c>
      <c r="CV443" s="16">
        <v>4164</v>
      </c>
      <c r="CW443" s="1">
        <v>70</v>
      </c>
      <c r="CX443" s="16">
        <v>31194</v>
      </c>
      <c r="CY443" s="1">
        <v>301</v>
      </c>
      <c r="CZ443" s="1">
        <v>229</v>
      </c>
      <c r="DA443" s="16">
        <v>36141</v>
      </c>
      <c r="DB443" s="18">
        <v>17.62</v>
      </c>
      <c r="DC443" s="1" t="s">
        <v>134</v>
      </c>
    </row>
    <row r="444" spans="1:107" ht="12.75" x14ac:dyDescent="0.2">
      <c r="A444" s="1" t="s">
        <v>1069</v>
      </c>
      <c r="B444" s="1" t="s">
        <v>1070</v>
      </c>
      <c r="C444" s="1" t="s">
        <v>1069</v>
      </c>
      <c r="D444" s="1" t="s">
        <v>1076</v>
      </c>
      <c r="E444" s="1" t="s">
        <v>1077</v>
      </c>
      <c r="F444" s="1" t="s">
        <v>1076</v>
      </c>
      <c r="G444" s="1">
        <v>18</v>
      </c>
      <c r="H444" s="1">
        <v>160</v>
      </c>
      <c r="I444" s="1">
        <v>5</v>
      </c>
      <c r="J444" s="16">
        <v>166968</v>
      </c>
      <c r="K444" s="17">
        <v>0.27600000000000002</v>
      </c>
      <c r="L444" s="16">
        <v>51803</v>
      </c>
      <c r="M444" s="18">
        <v>1984.31</v>
      </c>
      <c r="N444" s="1">
        <v>84</v>
      </c>
      <c r="O444" s="17">
        <v>0.378</v>
      </c>
      <c r="P444" s="16">
        <v>2601</v>
      </c>
      <c r="Q444" s="16">
        <f t="shared" si="2"/>
        <v>15577835.273824925</v>
      </c>
      <c r="R444" s="19">
        <v>0.85599999999999998</v>
      </c>
      <c r="S444" s="16" t="s">
        <v>2468</v>
      </c>
      <c r="T444" s="19">
        <v>0.502</v>
      </c>
      <c r="U444" s="18" t="e">
        <f t="shared" si="3"/>
        <v>#VALUE!</v>
      </c>
      <c r="V444" s="1" t="str">
        <f>IF(N444&gt;'Clustering (Gov City)'!$C$4,'Clustering (Gov City)'!$B$3,IF(N444&gt;'Clustering (Gov City)'!$H$4,'Clustering (Gov City)'!$G$3,IF(N444&gt;'Clustering (Gov City)'!$M$4,'Clustering (Gov City)'!$L$3,'Clustering (Gov City)'!$Q$3)))</f>
        <v>SUPER LOW</v>
      </c>
      <c r="W444" s="1" t="str">
        <f>IF(Q444&gt;'Clustering (Gov City)'!$C$24,'Clustering (Gov City)'!$B$23,IF(Q444&gt;'Clustering (Gov City)'!$H$24,'Clustering (Gov City)'!$G$23,IF(Q444&gt;'Clustering (Gov City)'!$M$24,'Clustering (Gov City)'!$L$23,'Clustering (Gov City)'!$Q$23)))</f>
        <v>SUPER LOW</v>
      </c>
      <c r="X444" s="20">
        <v>0.4083</v>
      </c>
      <c r="Y444" s="1" t="s">
        <v>133</v>
      </c>
      <c r="Z444" s="1">
        <v>227</v>
      </c>
      <c r="AA444" s="1">
        <v>591</v>
      </c>
      <c r="AB444" s="16">
        <v>163448</v>
      </c>
      <c r="AC444" s="16">
        <v>120217</v>
      </c>
      <c r="AD444" s="16">
        <v>166601</v>
      </c>
      <c r="AE444" s="1">
        <v>315</v>
      </c>
      <c r="AF444" s="1">
        <v>20</v>
      </c>
      <c r="AG444" s="1">
        <v>25</v>
      </c>
      <c r="AH444" s="1">
        <v>7</v>
      </c>
      <c r="AI444" s="1">
        <v>0</v>
      </c>
      <c r="AJ444" s="1">
        <v>0</v>
      </c>
      <c r="AK444" s="16">
        <v>84091</v>
      </c>
      <c r="AL444" s="16">
        <v>82877</v>
      </c>
      <c r="AM444" s="16">
        <v>78754</v>
      </c>
      <c r="AN444" s="16">
        <v>79228</v>
      </c>
      <c r="AO444" s="16">
        <v>1734</v>
      </c>
      <c r="AP444" s="16">
        <v>7252</v>
      </c>
      <c r="AQ444" s="16">
        <v>12615</v>
      </c>
      <c r="AR444" s="16">
        <v>14642</v>
      </c>
      <c r="AS444" s="16">
        <v>14944</v>
      </c>
      <c r="AT444" s="16">
        <v>16280</v>
      </c>
      <c r="AU444" s="16">
        <v>15458</v>
      </c>
      <c r="AV444" s="16">
        <v>14515</v>
      </c>
      <c r="AW444" s="16">
        <v>11640</v>
      </c>
      <c r="AX444" s="16">
        <v>12218</v>
      </c>
      <c r="AY444" s="16">
        <v>11876</v>
      </c>
      <c r="AZ444" s="16">
        <v>11427</v>
      </c>
      <c r="BA444" s="16">
        <v>9240</v>
      </c>
      <c r="BB444" s="16">
        <v>7320</v>
      </c>
      <c r="BC444" s="16">
        <v>5800</v>
      </c>
      <c r="BD444" s="16">
        <v>4101</v>
      </c>
      <c r="BE444" s="16">
        <v>2425</v>
      </c>
      <c r="BF444" s="16">
        <v>2467</v>
      </c>
      <c r="BG444" s="16">
        <v>2721</v>
      </c>
      <c r="BH444" s="16">
        <v>158365</v>
      </c>
      <c r="BI444" s="21">
        <v>2</v>
      </c>
      <c r="BJ444" s="21">
        <v>2</v>
      </c>
      <c r="BK444" s="21">
        <v>2</v>
      </c>
      <c r="BL444" s="21">
        <v>2</v>
      </c>
      <c r="BM444" s="21">
        <v>0</v>
      </c>
      <c r="BN444" s="16">
        <v>5479</v>
      </c>
      <c r="BO444" s="16">
        <v>2633</v>
      </c>
      <c r="BP444" s="16">
        <v>17710</v>
      </c>
      <c r="BQ444" s="16">
        <v>8982</v>
      </c>
      <c r="BR444" s="16">
        <v>9345</v>
      </c>
      <c r="BS444" s="16">
        <v>16670</v>
      </c>
      <c r="BT444" s="16">
        <v>31521</v>
      </c>
      <c r="BU444" s="16">
        <v>20091</v>
      </c>
      <c r="BV444" s="16">
        <v>50706</v>
      </c>
      <c r="BW444" s="16">
        <v>21996</v>
      </c>
      <c r="BX444" s="16">
        <v>31819</v>
      </c>
      <c r="BY444" s="1">
        <v>711</v>
      </c>
      <c r="BZ444" s="16">
        <v>1701</v>
      </c>
      <c r="CA444" s="16">
        <v>7923</v>
      </c>
      <c r="CB444" s="1">
        <v>476</v>
      </c>
      <c r="CC444" s="1">
        <v>24</v>
      </c>
      <c r="CD444" s="16">
        <v>5299</v>
      </c>
      <c r="CE444" s="16">
        <v>5406</v>
      </c>
      <c r="CF444" s="16">
        <v>1573</v>
      </c>
      <c r="CG444" s="16">
        <v>17502</v>
      </c>
      <c r="CH444" s="1">
        <v>143</v>
      </c>
      <c r="CI444" s="1">
        <v>17</v>
      </c>
      <c r="CJ444" s="1">
        <v>48</v>
      </c>
      <c r="CK444" s="1">
        <v>17</v>
      </c>
      <c r="CL444" s="1">
        <v>14</v>
      </c>
      <c r="CM444" s="1">
        <v>14</v>
      </c>
      <c r="CN444" s="1">
        <v>43</v>
      </c>
      <c r="CO444" s="1">
        <v>141</v>
      </c>
      <c r="CP444" s="16">
        <v>136751</v>
      </c>
      <c r="CQ444" s="16">
        <v>41102</v>
      </c>
      <c r="CR444" s="16">
        <v>5016</v>
      </c>
      <c r="CS444" s="16">
        <v>1395</v>
      </c>
      <c r="CT444" s="16">
        <v>23708</v>
      </c>
      <c r="CU444" s="16">
        <v>19251</v>
      </c>
      <c r="CV444" s="16">
        <v>4042</v>
      </c>
      <c r="CW444" s="1">
        <v>40</v>
      </c>
      <c r="CX444" s="16">
        <v>33033</v>
      </c>
      <c r="CY444" s="1">
        <v>163</v>
      </c>
      <c r="CZ444" s="1">
        <v>924</v>
      </c>
      <c r="DA444" s="16">
        <v>38294</v>
      </c>
      <c r="DB444" s="18">
        <v>15.81</v>
      </c>
      <c r="DC444" s="1" t="s">
        <v>134</v>
      </c>
    </row>
    <row r="445" spans="1:107" ht="12.75" x14ac:dyDescent="0.2">
      <c r="A445" s="1" t="s">
        <v>1069</v>
      </c>
      <c r="B445" s="1" t="s">
        <v>1070</v>
      </c>
      <c r="C445" s="1" t="s">
        <v>1069</v>
      </c>
      <c r="D445" s="1" t="s">
        <v>1078</v>
      </c>
      <c r="E445" s="1" t="s">
        <v>1079</v>
      </c>
      <c r="F445" s="1" t="s">
        <v>1078</v>
      </c>
      <c r="G445" s="1">
        <v>11</v>
      </c>
      <c r="H445" s="1">
        <v>123</v>
      </c>
      <c r="I445" s="1">
        <v>0</v>
      </c>
      <c r="J445" s="16">
        <v>125715</v>
      </c>
      <c r="K445" s="17">
        <v>0.16600000000000001</v>
      </c>
      <c r="L445" s="16">
        <v>37742</v>
      </c>
      <c r="M445" s="18">
        <v>1676.15</v>
      </c>
      <c r="N445" s="1">
        <v>75</v>
      </c>
      <c r="O445" s="17">
        <v>0.33800000000000002</v>
      </c>
      <c r="P445" s="16">
        <v>1896</v>
      </c>
      <c r="Q445" s="16">
        <f t="shared" si="2"/>
        <v>15081732.490156306</v>
      </c>
      <c r="R445" s="19">
        <v>0.878</v>
      </c>
      <c r="S445" s="16" t="s">
        <v>2468</v>
      </c>
      <c r="T445" s="19">
        <v>0.32200000000000001</v>
      </c>
      <c r="U445" s="18" t="e">
        <f t="shared" si="3"/>
        <v>#VALUE!</v>
      </c>
      <c r="V445" s="1" t="str">
        <f>IF(N445&gt;'Clustering (Gov City)'!$C$4,'Clustering (Gov City)'!$B$3,IF(N445&gt;'Clustering (Gov City)'!$H$4,'Clustering (Gov City)'!$G$3,IF(N445&gt;'Clustering (Gov City)'!$M$4,'Clustering (Gov City)'!$L$3,'Clustering (Gov City)'!$Q$3)))</f>
        <v>SUPER LOW</v>
      </c>
      <c r="W445" s="1" t="str">
        <f>IF(Q445&gt;'Clustering (Gov City)'!$C$24,'Clustering (Gov City)'!$B$23,IF(Q445&gt;'Clustering (Gov City)'!$H$24,'Clustering (Gov City)'!$G$23,IF(Q445&gt;'Clustering (Gov City)'!$M$24,'Clustering (Gov City)'!$L$23,'Clustering (Gov City)'!$Q$23)))</f>
        <v>SUPER LOW</v>
      </c>
      <c r="X445" s="20">
        <v>0.2878</v>
      </c>
      <c r="Y445" s="1" t="s">
        <v>133</v>
      </c>
      <c r="Z445" s="1">
        <v>512</v>
      </c>
      <c r="AA445" s="1">
        <v>493</v>
      </c>
      <c r="AB445" s="16">
        <v>122874</v>
      </c>
      <c r="AC445" s="16">
        <v>90108</v>
      </c>
      <c r="AD445" s="16">
        <v>121547</v>
      </c>
      <c r="AE445" s="16">
        <v>4058</v>
      </c>
      <c r="AF445" s="1">
        <v>72</v>
      </c>
      <c r="AG445" s="1">
        <v>35</v>
      </c>
      <c r="AH445" s="1">
        <v>3</v>
      </c>
      <c r="AI445" s="1">
        <v>0</v>
      </c>
      <c r="AJ445" s="1">
        <v>0</v>
      </c>
      <c r="AK445" s="16">
        <v>64026</v>
      </c>
      <c r="AL445" s="16">
        <v>61689</v>
      </c>
      <c r="AM445" s="16">
        <v>59181</v>
      </c>
      <c r="AN445" s="16">
        <v>61323</v>
      </c>
      <c r="AO445" s="16">
        <v>1087</v>
      </c>
      <c r="AP445" s="16">
        <v>4124</v>
      </c>
      <c r="AQ445" s="16">
        <v>8319</v>
      </c>
      <c r="AR445" s="16">
        <v>11496</v>
      </c>
      <c r="AS445" s="16">
        <v>12069</v>
      </c>
      <c r="AT445" s="16">
        <v>12948</v>
      </c>
      <c r="AU445" s="16">
        <v>12044</v>
      </c>
      <c r="AV445" s="16">
        <v>11819</v>
      </c>
      <c r="AW445" s="16">
        <v>8996</v>
      </c>
      <c r="AX445" s="16">
        <v>9304</v>
      </c>
      <c r="AY445" s="16">
        <v>8767</v>
      </c>
      <c r="AZ445" s="16">
        <v>8417</v>
      </c>
      <c r="BA445" s="16">
        <v>6893</v>
      </c>
      <c r="BB445" s="16">
        <v>5335</v>
      </c>
      <c r="BC445" s="16">
        <v>3710</v>
      </c>
      <c r="BD445" s="16">
        <v>2475</v>
      </c>
      <c r="BE445" s="16">
        <v>1601</v>
      </c>
      <c r="BF445" s="16">
        <v>1522</v>
      </c>
      <c r="BG445" s="16">
        <v>1876</v>
      </c>
      <c r="BH445" s="16">
        <v>120502</v>
      </c>
      <c r="BI445" s="21">
        <v>2</v>
      </c>
      <c r="BJ445" s="21">
        <v>2</v>
      </c>
      <c r="BK445" s="21">
        <v>2</v>
      </c>
      <c r="BL445" s="21">
        <v>1</v>
      </c>
      <c r="BM445" s="21">
        <v>0</v>
      </c>
      <c r="BN445" s="16">
        <v>3971</v>
      </c>
      <c r="BO445" s="16">
        <v>2115</v>
      </c>
      <c r="BP445" s="16">
        <v>13955</v>
      </c>
      <c r="BQ445" s="16">
        <v>7250</v>
      </c>
      <c r="BR445" s="16">
        <v>7640</v>
      </c>
      <c r="BS445" s="16">
        <v>12917</v>
      </c>
      <c r="BT445" s="16">
        <v>24053</v>
      </c>
      <c r="BU445" s="16">
        <v>19761</v>
      </c>
      <c r="BV445" s="16">
        <v>44907</v>
      </c>
      <c r="BW445" s="16">
        <v>13162</v>
      </c>
      <c r="BX445" s="16">
        <v>18180</v>
      </c>
      <c r="BY445" s="1">
        <v>333</v>
      </c>
      <c r="BZ445" s="1">
        <v>772</v>
      </c>
      <c r="CA445" s="16">
        <v>4373</v>
      </c>
      <c r="CB445" s="1">
        <v>169</v>
      </c>
      <c r="CC445" s="1">
        <v>5</v>
      </c>
      <c r="CD445" s="16">
        <v>7489</v>
      </c>
      <c r="CE445" s="16">
        <v>8697</v>
      </c>
      <c r="CF445" s="16">
        <v>1856</v>
      </c>
      <c r="CG445" s="16">
        <v>22817</v>
      </c>
      <c r="CH445" s="16">
        <v>2097</v>
      </c>
      <c r="CI445" s="1">
        <v>22</v>
      </c>
      <c r="CJ445" s="16">
        <v>2571</v>
      </c>
      <c r="CK445" s="1">
        <v>8</v>
      </c>
      <c r="CL445" s="1">
        <v>422</v>
      </c>
      <c r="CM445" s="1">
        <v>19</v>
      </c>
      <c r="CN445" s="16">
        <v>4569</v>
      </c>
      <c r="CO445" s="1">
        <v>174</v>
      </c>
      <c r="CP445" s="16">
        <v>74974</v>
      </c>
      <c r="CQ445" s="16">
        <v>31775</v>
      </c>
      <c r="CR445" s="16">
        <v>3384</v>
      </c>
      <c r="CS445" s="1">
        <v>397</v>
      </c>
      <c r="CT445" s="16">
        <v>9997</v>
      </c>
      <c r="CU445" s="16">
        <v>18769</v>
      </c>
      <c r="CV445" s="16">
        <v>4535</v>
      </c>
      <c r="CW445" s="1">
        <v>36</v>
      </c>
      <c r="CX445" s="16">
        <v>26198</v>
      </c>
      <c r="CY445" s="1">
        <v>157</v>
      </c>
      <c r="CZ445" s="1">
        <v>210</v>
      </c>
      <c r="DA445" s="16">
        <v>30257</v>
      </c>
      <c r="DB445" s="18">
        <v>16.88</v>
      </c>
      <c r="DC445" s="1" t="s">
        <v>134</v>
      </c>
    </row>
    <row r="446" spans="1:107" ht="12.75" x14ac:dyDescent="0.2">
      <c r="A446" s="1" t="s">
        <v>1069</v>
      </c>
      <c r="B446" s="1" t="s">
        <v>1070</v>
      </c>
      <c r="C446" s="1" t="s">
        <v>1069</v>
      </c>
      <c r="D446" s="1" t="s">
        <v>1080</v>
      </c>
      <c r="E446" s="1" t="s">
        <v>1081</v>
      </c>
      <c r="F446" s="1" t="s">
        <v>1080</v>
      </c>
      <c r="G446" s="1">
        <v>9</v>
      </c>
      <c r="H446" s="1">
        <v>0</v>
      </c>
      <c r="I446" s="1">
        <v>50</v>
      </c>
      <c r="J446" s="16">
        <v>201587</v>
      </c>
      <c r="K446" s="17">
        <v>0.34599999999999997</v>
      </c>
      <c r="L446" s="16">
        <v>63951</v>
      </c>
      <c r="M446" s="1">
        <v>79.59</v>
      </c>
      <c r="N446" s="16">
        <v>2533</v>
      </c>
      <c r="O446" s="17">
        <v>0.89800000000000002</v>
      </c>
      <c r="P446" s="16">
        <v>5022</v>
      </c>
      <c r="Q446" s="16">
        <f t="shared" si="2"/>
        <v>24912320.734968029</v>
      </c>
      <c r="R446" s="19">
        <v>0.88600000000000001</v>
      </c>
      <c r="S446" s="16" t="s">
        <v>2468</v>
      </c>
      <c r="T446" s="19">
        <v>0.83199999999999996</v>
      </c>
      <c r="U446" s="18" t="e">
        <f t="shared" si="3"/>
        <v>#VALUE!</v>
      </c>
      <c r="V446" s="1" t="str">
        <f>IF(N446&gt;'Clustering (Gov City)'!$C$4,'Clustering (Gov City)'!$B$3,IF(N446&gt;'Clustering (Gov City)'!$H$4,'Clustering (Gov City)'!$G$3,IF(N446&gt;'Clustering (Gov City)'!$M$4,'Clustering (Gov City)'!$L$3,'Clustering (Gov City)'!$Q$3)))</f>
        <v>HIGH</v>
      </c>
      <c r="W446" s="1" t="str">
        <f>IF(Q446&gt;'Clustering (Gov City)'!$C$24,'Clustering (Gov City)'!$B$23,IF(Q446&gt;'Clustering (Gov City)'!$H$24,'Clustering (Gov City)'!$G$23,IF(Q446&gt;'Clustering (Gov City)'!$M$24,'Clustering (Gov City)'!$L$23,'Clustering (Gov City)'!$Q$23)))</f>
        <v>LOW</v>
      </c>
      <c r="X446" s="20">
        <v>0.73029999999999995</v>
      </c>
      <c r="Y446" s="1" t="s">
        <v>201</v>
      </c>
      <c r="Z446" s="1">
        <v>968</v>
      </c>
      <c r="AA446" s="1">
        <v>976</v>
      </c>
      <c r="AB446" s="16">
        <v>195627</v>
      </c>
      <c r="AC446" s="16">
        <v>146510</v>
      </c>
      <c r="AD446" s="16">
        <v>195981</v>
      </c>
      <c r="AE446" s="16">
        <v>3988</v>
      </c>
      <c r="AF446" s="1">
        <v>611</v>
      </c>
      <c r="AG446" s="1">
        <v>125</v>
      </c>
      <c r="AH446" s="1">
        <v>877</v>
      </c>
      <c r="AI446" s="1">
        <v>5</v>
      </c>
      <c r="AJ446" s="1">
        <v>0</v>
      </c>
      <c r="AK446" s="16">
        <v>100337</v>
      </c>
      <c r="AL446" s="16">
        <v>101250</v>
      </c>
      <c r="AM446" s="16">
        <v>98131</v>
      </c>
      <c r="AN446" s="16">
        <v>91102</v>
      </c>
      <c r="AO446" s="16">
        <v>3649</v>
      </c>
      <c r="AP446" s="16">
        <v>8705</v>
      </c>
      <c r="AQ446" s="16">
        <v>14446</v>
      </c>
      <c r="AR446" s="16">
        <v>17305</v>
      </c>
      <c r="AS446" s="16">
        <v>17690</v>
      </c>
      <c r="AT446" s="16">
        <v>19185</v>
      </c>
      <c r="AU446" s="16">
        <v>17872</v>
      </c>
      <c r="AV446" s="16">
        <v>17284</v>
      </c>
      <c r="AW446" s="16">
        <v>14903</v>
      </c>
      <c r="AX446" s="16">
        <v>15798</v>
      </c>
      <c r="AY446" s="16">
        <v>14306</v>
      </c>
      <c r="AZ446" s="16">
        <v>14248</v>
      </c>
      <c r="BA446" s="16">
        <v>11899</v>
      </c>
      <c r="BB446" s="16">
        <v>9526</v>
      </c>
      <c r="BC446" s="16">
        <v>7025</v>
      </c>
      <c r="BD446" s="16">
        <v>4738</v>
      </c>
      <c r="BE446" s="16">
        <v>2776</v>
      </c>
      <c r="BF446" s="16">
        <v>2586</v>
      </c>
      <c r="BG446" s="16">
        <v>3223</v>
      </c>
      <c r="BH446" s="16">
        <v>191817</v>
      </c>
      <c r="BI446" s="21">
        <v>2</v>
      </c>
      <c r="BJ446" s="21">
        <v>2</v>
      </c>
      <c r="BK446" s="21">
        <v>2</v>
      </c>
      <c r="BL446" s="21">
        <v>1</v>
      </c>
      <c r="BM446" s="21">
        <v>0</v>
      </c>
      <c r="BN446" s="16">
        <v>6334</v>
      </c>
      <c r="BO446" s="16">
        <v>3299</v>
      </c>
      <c r="BP446" s="16">
        <v>20694</v>
      </c>
      <c r="BQ446" s="16">
        <v>10701</v>
      </c>
      <c r="BR446" s="16">
        <v>11280</v>
      </c>
      <c r="BS446" s="16">
        <v>19148</v>
      </c>
      <c r="BT446" s="16">
        <v>33521</v>
      </c>
      <c r="BU446" s="16">
        <v>23628</v>
      </c>
      <c r="BV446" s="16">
        <v>29979</v>
      </c>
      <c r="BW446" s="16">
        <v>27359</v>
      </c>
      <c r="BX446" s="16">
        <v>62954</v>
      </c>
      <c r="BY446" s="16">
        <v>1012</v>
      </c>
      <c r="BZ446" s="16">
        <v>3664</v>
      </c>
      <c r="CA446" s="16">
        <v>17072</v>
      </c>
      <c r="CB446" s="16">
        <v>2166</v>
      </c>
      <c r="CC446" s="1">
        <v>232</v>
      </c>
      <c r="CD446" s="16">
        <v>11675</v>
      </c>
      <c r="CE446" s="16">
        <v>11619</v>
      </c>
      <c r="CF446" s="16">
        <v>3525</v>
      </c>
      <c r="CG446" s="16">
        <v>37236</v>
      </c>
      <c r="CH446" s="1">
        <v>632</v>
      </c>
      <c r="CI446" s="1">
        <v>9</v>
      </c>
      <c r="CJ446" s="1">
        <v>59</v>
      </c>
      <c r="CK446" s="1">
        <v>10</v>
      </c>
      <c r="CL446" s="1">
        <v>22</v>
      </c>
      <c r="CM446" s="1">
        <v>11</v>
      </c>
      <c r="CN446" s="1">
        <v>37</v>
      </c>
      <c r="CO446" s="1">
        <v>231</v>
      </c>
      <c r="CP446" s="16">
        <v>136521</v>
      </c>
      <c r="CQ446" s="16">
        <v>47388</v>
      </c>
      <c r="CR446" s="16">
        <v>11767</v>
      </c>
      <c r="CS446" s="16">
        <v>2874</v>
      </c>
      <c r="CT446" s="16">
        <v>46578</v>
      </c>
      <c r="CU446" s="16">
        <v>2444</v>
      </c>
      <c r="CV446" s="16">
        <v>2486</v>
      </c>
      <c r="CW446" s="1">
        <v>50</v>
      </c>
      <c r="CX446" s="16">
        <v>46214</v>
      </c>
      <c r="CY446" s="1">
        <v>561</v>
      </c>
      <c r="CZ446" s="16">
        <v>2254</v>
      </c>
      <c r="DA446" s="16">
        <v>38971</v>
      </c>
      <c r="DB446" s="18">
        <v>5.59</v>
      </c>
      <c r="DC446" s="1" t="s">
        <v>134</v>
      </c>
    </row>
    <row r="447" spans="1:107" ht="12.75" x14ac:dyDescent="0.2">
      <c r="A447" s="1" t="s">
        <v>1082</v>
      </c>
      <c r="B447" s="1" t="s">
        <v>1083</v>
      </c>
      <c r="C447" s="1" t="s">
        <v>1082</v>
      </c>
      <c r="D447" s="1" t="s">
        <v>1084</v>
      </c>
      <c r="E447" s="1" t="s">
        <v>1085</v>
      </c>
      <c r="F447" s="1" t="s">
        <v>1084</v>
      </c>
      <c r="G447" s="1">
        <v>8</v>
      </c>
      <c r="H447" s="1">
        <v>62</v>
      </c>
      <c r="I447" s="1">
        <v>20</v>
      </c>
      <c r="J447" s="16">
        <v>179943</v>
      </c>
      <c r="K447" s="17">
        <v>0.29799999999999999</v>
      </c>
      <c r="L447" s="16">
        <v>49157</v>
      </c>
      <c r="M447" s="1">
        <v>947.84</v>
      </c>
      <c r="N447" s="1">
        <v>190</v>
      </c>
      <c r="O447" s="17">
        <v>0.54</v>
      </c>
      <c r="P447" s="16">
        <v>2993</v>
      </c>
      <c r="Q447" s="16">
        <f t="shared" si="2"/>
        <v>16633044.908665521</v>
      </c>
      <c r="R447" s="19">
        <v>0.876</v>
      </c>
      <c r="S447" s="16" t="s">
        <v>2468</v>
      </c>
      <c r="T447" s="19">
        <v>0.46600000000000003</v>
      </c>
      <c r="U447" s="18" t="e">
        <f t="shared" si="3"/>
        <v>#VALUE!</v>
      </c>
      <c r="V447" s="1" t="str">
        <f>IF(N447&gt;'Clustering (Gov City)'!$C$4,'Clustering (Gov City)'!$B$3,IF(N447&gt;'Clustering (Gov City)'!$H$4,'Clustering (Gov City)'!$G$3,IF(N447&gt;'Clustering (Gov City)'!$M$4,'Clustering (Gov City)'!$L$3,'Clustering (Gov City)'!$Q$3)))</f>
        <v>SUPER LOW</v>
      </c>
      <c r="W447" s="1" t="str">
        <f>IF(Q447&gt;'Clustering (Gov City)'!$C$24,'Clustering (Gov City)'!$B$23,IF(Q447&gt;'Clustering (Gov City)'!$H$24,'Clustering (Gov City)'!$G$23,IF(Q447&gt;'Clustering (Gov City)'!$M$24,'Clustering (Gov City)'!$L$23,'Clustering (Gov City)'!$Q$23)))</f>
        <v>SUPER LOW</v>
      </c>
      <c r="X447" s="20">
        <v>0.44619999999999999</v>
      </c>
      <c r="Y447" s="1" t="s">
        <v>133</v>
      </c>
      <c r="Z447" s="1">
        <v>439</v>
      </c>
      <c r="AA447" s="1">
        <v>358</v>
      </c>
      <c r="AB447" s="16">
        <v>169806</v>
      </c>
      <c r="AC447" s="16">
        <v>120061</v>
      </c>
      <c r="AD447" s="16">
        <v>179677</v>
      </c>
      <c r="AE447" s="1">
        <v>166</v>
      </c>
      <c r="AF447" s="1">
        <v>77</v>
      </c>
      <c r="AG447" s="1">
        <v>1</v>
      </c>
      <c r="AH447" s="1">
        <v>17</v>
      </c>
      <c r="AI447" s="1">
        <v>3</v>
      </c>
      <c r="AJ447" s="1">
        <v>2</v>
      </c>
      <c r="AK447" s="16">
        <v>89750</v>
      </c>
      <c r="AL447" s="16">
        <v>90193</v>
      </c>
      <c r="AM447" s="16">
        <v>97304</v>
      </c>
      <c r="AN447" s="16">
        <v>73694</v>
      </c>
      <c r="AO447" s="16">
        <v>2023</v>
      </c>
      <c r="AP447" s="16">
        <v>6922</v>
      </c>
      <c r="AQ447" s="16">
        <v>16124</v>
      </c>
      <c r="AR447" s="16">
        <v>18554</v>
      </c>
      <c r="AS447" s="16">
        <v>19321</v>
      </c>
      <c r="AT447" s="16">
        <v>19446</v>
      </c>
      <c r="AU447" s="16">
        <v>16943</v>
      </c>
      <c r="AV447" s="16">
        <v>14452</v>
      </c>
      <c r="AW447" s="16">
        <v>13077</v>
      </c>
      <c r="AX447" s="16">
        <v>12271</v>
      </c>
      <c r="AY447" s="16">
        <v>11315</v>
      </c>
      <c r="AZ447" s="16">
        <v>9847</v>
      </c>
      <c r="BA447" s="16">
        <v>8465</v>
      </c>
      <c r="BB447" s="16">
        <v>5995</v>
      </c>
      <c r="BC447" s="16">
        <v>4976</v>
      </c>
      <c r="BD447" s="16">
        <v>3196</v>
      </c>
      <c r="BE447" s="16">
        <v>2618</v>
      </c>
      <c r="BF447" s="16">
        <v>3343</v>
      </c>
      <c r="BG447" s="16">
        <v>3722</v>
      </c>
      <c r="BH447" s="16">
        <v>169387</v>
      </c>
      <c r="BI447" s="21">
        <v>2</v>
      </c>
      <c r="BJ447" s="21">
        <v>2</v>
      </c>
      <c r="BK447" s="21">
        <v>2</v>
      </c>
      <c r="BL447" s="21">
        <v>2</v>
      </c>
      <c r="BM447" s="21">
        <v>0</v>
      </c>
      <c r="BN447" s="16">
        <v>7508</v>
      </c>
      <c r="BO447" s="16">
        <v>3671</v>
      </c>
      <c r="BP447" s="16">
        <v>22305</v>
      </c>
      <c r="BQ447" s="16">
        <v>11759</v>
      </c>
      <c r="BR447" s="16">
        <v>11559</v>
      </c>
      <c r="BS447" s="16">
        <v>17946</v>
      </c>
      <c r="BT447" s="16">
        <v>42774</v>
      </c>
      <c r="BU447" s="16">
        <v>24424</v>
      </c>
      <c r="BV447" s="16">
        <v>47758</v>
      </c>
      <c r="BW447" s="16">
        <v>21665</v>
      </c>
      <c r="BX447" s="16">
        <v>29637</v>
      </c>
      <c r="BY447" s="16">
        <v>1251</v>
      </c>
      <c r="BZ447" s="16">
        <v>2364</v>
      </c>
      <c r="CA447" s="16">
        <v>9444</v>
      </c>
      <c r="CB447" s="1">
        <v>608</v>
      </c>
      <c r="CC447" s="1">
        <v>18</v>
      </c>
      <c r="CD447" s="16">
        <v>3067</v>
      </c>
      <c r="CE447" s="16">
        <v>2751</v>
      </c>
      <c r="CF447" s="16">
        <v>1045</v>
      </c>
      <c r="CG447" s="16">
        <v>6260</v>
      </c>
      <c r="CH447" s="1">
        <v>229</v>
      </c>
      <c r="CI447" s="1">
        <v>1</v>
      </c>
      <c r="CJ447" s="1">
        <v>5</v>
      </c>
      <c r="CK447" s="1">
        <v>5</v>
      </c>
      <c r="CL447" s="1">
        <v>6</v>
      </c>
      <c r="CM447" s="1">
        <v>9</v>
      </c>
      <c r="CN447" s="1">
        <v>31</v>
      </c>
      <c r="CO447" s="1">
        <v>106</v>
      </c>
      <c r="CP447" s="16">
        <v>166428</v>
      </c>
      <c r="CQ447" s="16">
        <v>48194</v>
      </c>
      <c r="CR447" s="16">
        <v>6490</v>
      </c>
      <c r="CS447" s="1">
        <v>571</v>
      </c>
      <c r="CT447" s="16">
        <v>16865</v>
      </c>
      <c r="CU447" s="16">
        <v>14182</v>
      </c>
      <c r="CV447" s="16">
        <v>9800</v>
      </c>
      <c r="CW447" s="1">
        <v>14</v>
      </c>
      <c r="CX447" s="16">
        <v>44966</v>
      </c>
      <c r="CY447" s="1">
        <v>82</v>
      </c>
      <c r="CZ447" s="16">
        <v>1291</v>
      </c>
      <c r="DA447" s="16">
        <v>37488</v>
      </c>
      <c r="DB447" s="18">
        <v>13.73</v>
      </c>
      <c r="DC447" s="1" t="s">
        <v>134</v>
      </c>
    </row>
    <row r="448" spans="1:107" ht="12.75" x14ac:dyDescent="0.2">
      <c r="A448" s="1" t="s">
        <v>1082</v>
      </c>
      <c r="B448" s="1" t="s">
        <v>1083</v>
      </c>
      <c r="C448" s="1" t="s">
        <v>1082</v>
      </c>
      <c r="D448" s="1" t="s">
        <v>1086</v>
      </c>
      <c r="E448" s="1" t="s">
        <v>1087</v>
      </c>
      <c r="F448" s="1" t="s">
        <v>1086</v>
      </c>
      <c r="G448" s="1">
        <v>16</v>
      </c>
      <c r="H448" s="1">
        <v>144</v>
      </c>
      <c r="I448" s="1">
        <v>23</v>
      </c>
      <c r="J448" s="16">
        <v>486236</v>
      </c>
      <c r="K448" s="17">
        <v>0.69799999999999995</v>
      </c>
      <c r="L448" s="16">
        <v>145149</v>
      </c>
      <c r="M448" s="18">
        <v>1775.65</v>
      </c>
      <c r="N448" s="1">
        <v>274</v>
      </c>
      <c r="O448" s="17">
        <v>0.59599999999999997</v>
      </c>
      <c r="P448" s="16">
        <v>7797</v>
      </c>
      <c r="Q448" s="16">
        <f t="shared" si="2"/>
        <v>16035423.127863834</v>
      </c>
      <c r="R448" s="19">
        <v>0.874</v>
      </c>
      <c r="S448" s="16" t="s">
        <v>2468</v>
      </c>
      <c r="T448" s="19">
        <v>0.246</v>
      </c>
      <c r="U448" s="18" t="e">
        <f t="shared" si="3"/>
        <v>#VALUE!</v>
      </c>
      <c r="V448" s="16" t="str">
        <f>IF(N448&gt;'Clustering (Gov City)'!$C$4,'Clustering (Gov City)'!$B$3,IF(N448&gt;'Clustering (Gov City)'!$H$4,'Clustering (Gov City)'!$G$3,IF(N448&gt;'Clustering (Gov City)'!$M$4,'Clustering (Gov City)'!$L$3,'Clustering (Gov City)'!$Q$3)))</f>
        <v>LOW</v>
      </c>
      <c r="W448" s="16" t="str">
        <f>IF(Q448&gt;'Clustering (Gov City)'!$C$24,'Clustering (Gov City)'!$B$23,IF(Q448&gt;'Clustering (Gov City)'!$H$24,'Clustering (Gov City)'!$G$23,IF(Q448&gt;'Clustering (Gov City)'!$M$24,'Clustering (Gov City)'!$L$23,'Clustering (Gov City)'!$Q$23)))</f>
        <v>SUPER LOW</v>
      </c>
      <c r="X448" s="20">
        <v>0.46400000000000002</v>
      </c>
      <c r="Y448" s="16" t="s">
        <v>133</v>
      </c>
      <c r="Z448" s="16">
        <v>1853</v>
      </c>
      <c r="AA448" s="1">
        <v>819</v>
      </c>
      <c r="AB448" s="16">
        <v>326894</v>
      </c>
      <c r="AC448" s="16">
        <v>341598</v>
      </c>
      <c r="AD448" s="16">
        <v>478741</v>
      </c>
      <c r="AE448" s="16">
        <v>5745</v>
      </c>
      <c r="AF448" s="16">
        <v>1536</v>
      </c>
      <c r="AG448" s="1">
        <v>105</v>
      </c>
      <c r="AH448" s="1">
        <v>98</v>
      </c>
      <c r="AI448" s="1">
        <v>0</v>
      </c>
      <c r="AJ448" s="1">
        <v>11</v>
      </c>
      <c r="AK448" s="16">
        <v>242917</v>
      </c>
      <c r="AL448" s="16">
        <v>243319</v>
      </c>
      <c r="AM448" s="16">
        <v>255796</v>
      </c>
      <c r="AN448" s="16">
        <v>203381</v>
      </c>
      <c r="AO448" s="16">
        <v>6567</v>
      </c>
      <c r="AP448" s="16">
        <v>20492</v>
      </c>
      <c r="AQ448" s="16">
        <v>35547</v>
      </c>
      <c r="AR448" s="16">
        <v>45168</v>
      </c>
      <c r="AS448" s="16">
        <v>48721</v>
      </c>
      <c r="AT448" s="16">
        <v>51235</v>
      </c>
      <c r="AU448" s="16">
        <v>43494</v>
      </c>
      <c r="AV448" s="16">
        <v>38865</v>
      </c>
      <c r="AW448" s="16">
        <v>36432</v>
      </c>
      <c r="AX448" s="16">
        <v>34692</v>
      </c>
      <c r="AY448" s="16">
        <v>33114</v>
      </c>
      <c r="AZ448" s="16">
        <v>31066</v>
      </c>
      <c r="BA448" s="16">
        <v>27141</v>
      </c>
      <c r="BB448" s="16">
        <v>18659</v>
      </c>
      <c r="BC448" s="16">
        <v>14706</v>
      </c>
      <c r="BD448" s="16">
        <v>9459</v>
      </c>
      <c r="BE448" s="16">
        <v>7673</v>
      </c>
      <c r="BF448" s="16">
        <v>10264</v>
      </c>
      <c r="BG448" s="16">
        <v>8059</v>
      </c>
      <c r="BH448" s="16">
        <v>463068</v>
      </c>
      <c r="BI448" s="21">
        <v>2</v>
      </c>
      <c r="BJ448" s="21">
        <v>2</v>
      </c>
      <c r="BK448" s="21">
        <v>2</v>
      </c>
      <c r="BL448" s="21">
        <v>1</v>
      </c>
      <c r="BM448" s="21">
        <v>0</v>
      </c>
      <c r="BN448" s="16">
        <v>16537</v>
      </c>
      <c r="BO448" s="16">
        <v>8430</v>
      </c>
      <c r="BP448" s="16">
        <v>55119</v>
      </c>
      <c r="BQ448" s="16">
        <v>29272</v>
      </c>
      <c r="BR448" s="16">
        <v>31305</v>
      </c>
      <c r="BS448" s="16">
        <v>46749</v>
      </c>
      <c r="BT448" s="16">
        <v>155996</v>
      </c>
      <c r="BU448" s="16">
        <v>59047</v>
      </c>
      <c r="BV448" s="16">
        <v>125717</v>
      </c>
      <c r="BW448" s="16">
        <v>52792</v>
      </c>
      <c r="BX448" s="16">
        <v>71257</v>
      </c>
      <c r="BY448" s="16">
        <v>1831</v>
      </c>
      <c r="BZ448" s="16">
        <v>3354</v>
      </c>
      <c r="CA448" s="16">
        <v>15219</v>
      </c>
      <c r="CB448" s="1">
        <v>973</v>
      </c>
      <c r="CC448" s="1">
        <v>50</v>
      </c>
      <c r="CD448" s="16">
        <v>3511</v>
      </c>
      <c r="CE448" s="16">
        <v>2693</v>
      </c>
      <c r="CF448" s="16">
        <v>1059</v>
      </c>
      <c r="CG448" s="16">
        <v>5082</v>
      </c>
      <c r="CH448" s="1">
        <v>182</v>
      </c>
      <c r="CI448" s="1">
        <v>29</v>
      </c>
      <c r="CJ448" s="1">
        <v>96</v>
      </c>
      <c r="CK448" s="1">
        <v>26</v>
      </c>
      <c r="CL448" s="1">
        <v>42</v>
      </c>
      <c r="CM448" s="1">
        <v>37</v>
      </c>
      <c r="CN448" s="1">
        <v>249</v>
      </c>
      <c r="CO448" s="1">
        <v>806</v>
      </c>
      <c r="CP448" s="16">
        <v>472424</v>
      </c>
      <c r="CQ448" s="16">
        <v>150338</v>
      </c>
      <c r="CR448" s="16">
        <v>10226</v>
      </c>
      <c r="CS448" s="16">
        <v>1545</v>
      </c>
      <c r="CT448" s="16">
        <v>62461</v>
      </c>
      <c r="CU448" s="16">
        <v>58994</v>
      </c>
      <c r="CV448" s="16">
        <v>7511</v>
      </c>
      <c r="CW448" s="1">
        <v>124</v>
      </c>
      <c r="CX448" s="16">
        <v>89061</v>
      </c>
      <c r="CY448" s="1">
        <v>378</v>
      </c>
      <c r="CZ448" s="16">
        <v>2052</v>
      </c>
      <c r="DA448" s="16">
        <v>103546</v>
      </c>
      <c r="DB448" s="18">
        <v>15.26</v>
      </c>
      <c r="DC448" s="1" t="s">
        <v>134</v>
      </c>
    </row>
    <row r="449" spans="1:107" ht="12.75" x14ac:dyDescent="0.2">
      <c r="A449" s="1" t="s">
        <v>1082</v>
      </c>
      <c r="B449" s="1" t="s">
        <v>1083</v>
      </c>
      <c r="C449" s="1" t="s">
        <v>1082</v>
      </c>
      <c r="D449" s="1" t="s">
        <v>1088</v>
      </c>
      <c r="E449" s="1" t="s">
        <v>1089</v>
      </c>
      <c r="F449" s="1" t="s">
        <v>1088</v>
      </c>
      <c r="G449" s="1">
        <v>17</v>
      </c>
      <c r="H449" s="1">
        <v>168</v>
      </c>
      <c r="I449" s="1">
        <v>13</v>
      </c>
      <c r="J449" s="16">
        <v>163870</v>
      </c>
      <c r="K449" s="17">
        <v>0.26200000000000001</v>
      </c>
      <c r="L449" s="16">
        <v>47731</v>
      </c>
      <c r="M449" s="18">
        <v>3005.88</v>
      </c>
      <c r="N449" s="1">
        <v>55</v>
      </c>
      <c r="O449" s="17">
        <v>0.26</v>
      </c>
      <c r="P449" s="16">
        <v>1882</v>
      </c>
      <c r="Q449" s="16">
        <f t="shared" si="2"/>
        <v>11484713.492402513</v>
      </c>
      <c r="R449" s="19">
        <v>0.85799999999999998</v>
      </c>
      <c r="S449" s="16" t="s">
        <v>2468</v>
      </c>
      <c r="T449" s="19">
        <v>0.154</v>
      </c>
      <c r="U449" s="18" t="e">
        <f t="shared" si="3"/>
        <v>#VALUE!</v>
      </c>
      <c r="V449" s="1" t="str">
        <f>IF(N449&gt;'Clustering (Gov City)'!$C$4,'Clustering (Gov City)'!$B$3,IF(N449&gt;'Clustering (Gov City)'!$H$4,'Clustering (Gov City)'!$G$3,IF(N449&gt;'Clustering (Gov City)'!$M$4,'Clustering (Gov City)'!$L$3,'Clustering (Gov City)'!$Q$3)))</f>
        <v>SUPER LOW</v>
      </c>
      <c r="W449" s="1" t="str">
        <f>IF(Q449&gt;'Clustering (Gov City)'!$C$24,'Clustering (Gov City)'!$B$23,IF(Q449&gt;'Clustering (Gov City)'!$H$24,'Clustering (Gov City)'!$G$23,IF(Q449&gt;'Clustering (Gov City)'!$M$24,'Clustering (Gov City)'!$L$23,'Clustering (Gov City)'!$Q$23)))</f>
        <v>SUPER LOW</v>
      </c>
      <c r="X449" s="20">
        <v>0.21279999999999999</v>
      </c>
      <c r="Y449" s="1" t="s">
        <v>133</v>
      </c>
      <c r="Z449" s="1">
        <v>668</v>
      </c>
      <c r="AA449" s="1">
        <v>103</v>
      </c>
      <c r="AB449" s="16">
        <v>137164</v>
      </c>
      <c r="AC449" s="16">
        <v>116553</v>
      </c>
      <c r="AD449" s="16">
        <v>28040</v>
      </c>
      <c r="AE449" s="16">
        <v>123023</v>
      </c>
      <c r="AF449" s="16">
        <v>5013</v>
      </c>
      <c r="AG449" s="16">
        <v>2445</v>
      </c>
      <c r="AH449" s="1">
        <v>4</v>
      </c>
      <c r="AI449" s="1">
        <v>3</v>
      </c>
      <c r="AJ449" s="16">
        <v>5342</v>
      </c>
      <c r="AK449" s="16">
        <v>84225</v>
      </c>
      <c r="AL449" s="16">
        <v>79645</v>
      </c>
      <c r="AM449" s="16">
        <v>87006</v>
      </c>
      <c r="AN449" s="16">
        <v>69366</v>
      </c>
      <c r="AO449" s="16">
        <v>2401</v>
      </c>
      <c r="AP449" s="16">
        <v>5097</v>
      </c>
      <c r="AQ449" s="16">
        <v>11200</v>
      </c>
      <c r="AR449" s="16">
        <v>14368</v>
      </c>
      <c r="AS449" s="16">
        <v>16165</v>
      </c>
      <c r="AT449" s="16">
        <v>20209</v>
      </c>
      <c r="AU449" s="16">
        <v>19344</v>
      </c>
      <c r="AV449" s="16">
        <v>12500</v>
      </c>
      <c r="AW449" s="16">
        <v>10295</v>
      </c>
      <c r="AX449" s="16">
        <v>10450</v>
      </c>
      <c r="AY449" s="16">
        <v>11350</v>
      </c>
      <c r="AZ449" s="16">
        <v>10288</v>
      </c>
      <c r="BA449" s="16">
        <v>8187</v>
      </c>
      <c r="BB449" s="16">
        <v>5327</v>
      </c>
      <c r="BC449" s="16">
        <v>4745</v>
      </c>
      <c r="BD449" s="16">
        <v>3584</v>
      </c>
      <c r="BE449" s="16">
        <v>2697</v>
      </c>
      <c r="BF449" s="16">
        <v>3161</v>
      </c>
      <c r="BG449" s="16">
        <v>2631</v>
      </c>
      <c r="BH449" s="16">
        <v>156830</v>
      </c>
      <c r="BI449" s="21">
        <v>2</v>
      </c>
      <c r="BJ449" s="21">
        <v>2</v>
      </c>
      <c r="BK449" s="21">
        <v>2</v>
      </c>
      <c r="BL449" s="21">
        <v>1</v>
      </c>
      <c r="BM449" s="21">
        <v>0</v>
      </c>
      <c r="BN449" s="16">
        <v>5408</v>
      </c>
      <c r="BO449" s="16">
        <v>2828</v>
      </c>
      <c r="BP449" s="16">
        <v>17432</v>
      </c>
      <c r="BQ449" s="16">
        <v>9815</v>
      </c>
      <c r="BR449" s="16">
        <v>11573</v>
      </c>
      <c r="BS449" s="16">
        <v>21121</v>
      </c>
      <c r="BT449" s="16">
        <v>52949</v>
      </c>
      <c r="BU449" s="16">
        <v>20361</v>
      </c>
      <c r="BV449" s="16">
        <v>37779</v>
      </c>
      <c r="BW449" s="16">
        <v>20768</v>
      </c>
      <c r="BX449" s="16">
        <v>24083</v>
      </c>
      <c r="BY449" s="16">
        <v>1066</v>
      </c>
      <c r="BZ449" s="16">
        <v>1367</v>
      </c>
      <c r="CA449" s="16">
        <v>5268</v>
      </c>
      <c r="CB449" s="1">
        <v>214</v>
      </c>
      <c r="CC449" s="1">
        <v>15</v>
      </c>
      <c r="CD449" s="1">
        <v>934</v>
      </c>
      <c r="CE449" s="1">
        <v>786</v>
      </c>
      <c r="CF449" s="1">
        <v>587</v>
      </c>
      <c r="CG449" s="16">
        <v>1370</v>
      </c>
      <c r="CH449" s="1">
        <v>79</v>
      </c>
      <c r="CI449" s="1">
        <v>6</v>
      </c>
      <c r="CJ449" s="1">
        <v>22</v>
      </c>
      <c r="CK449" s="1">
        <v>6</v>
      </c>
      <c r="CL449" s="1">
        <v>15</v>
      </c>
      <c r="CM449" s="1">
        <v>9</v>
      </c>
      <c r="CN449" s="1">
        <v>24</v>
      </c>
      <c r="CO449" s="1">
        <v>104</v>
      </c>
      <c r="CP449" s="16">
        <v>159928</v>
      </c>
      <c r="CQ449" s="16">
        <v>56414</v>
      </c>
      <c r="CR449" s="16">
        <v>5251</v>
      </c>
      <c r="CS449" s="1">
        <v>487</v>
      </c>
      <c r="CT449" s="16">
        <v>8973</v>
      </c>
      <c r="CU449" s="16">
        <v>28724</v>
      </c>
      <c r="CV449" s="1">
        <v>18</v>
      </c>
      <c r="CW449" s="1">
        <v>218</v>
      </c>
      <c r="CX449" s="16">
        <v>28566</v>
      </c>
      <c r="CY449" s="1">
        <v>190</v>
      </c>
      <c r="CZ449" s="1">
        <v>759</v>
      </c>
      <c r="DA449" s="16">
        <v>34270</v>
      </c>
      <c r="DB449" s="18">
        <v>13.38</v>
      </c>
      <c r="DC449" s="1" t="s">
        <v>134</v>
      </c>
    </row>
    <row r="450" spans="1:107" ht="12.75" x14ac:dyDescent="0.2">
      <c r="A450" s="1" t="s">
        <v>1082</v>
      </c>
      <c r="B450" s="1" t="s">
        <v>1083</v>
      </c>
      <c r="C450" s="1" t="s">
        <v>1082</v>
      </c>
      <c r="D450" s="1" t="s">
        <v>1090</v>
      </c>
      <c r="E450" s="1" t="s">
        <v>1091</v>
      </c>
      <c r="F450" s="1" t="s">
        <v>1090</v>
      </c>
      <c r="G450" s="1">
        <v>11</v>
      </c>
      <c r="H450" s="1">
        <v>88</v>
      </c>
      <c r="I450" s="1">
        <v>13</v>
      </c>
      <c r="J450" s="16">
        <v>281281</v>
      </c>
      <c r="K450" s="17">
        <v>0.49199999999999999</v>
      </c>
      <c r="L450" s="16">
        <v>75614</v>
      </c>
      <c r="M450" s="18">
        <v>4999.6899999999996</v>
      </c>
      <c r="N450" s="1">
        <v>56</v>
      </c>
      <c r="O450" s="17">
        <v>0.26600000000000001</v>
      </c>
      <c r="P450" s="16">
        <v>6988</v>
      </c>
      <c r="Q450" s="16">
        <f t="shared" si="2"/>
        <v>24843483.918217015</v>
      </c>
      <c r="R450" s="19">
        <v>0.88</v>
      </c>
      <c r="S450" s="16" t="s">
        <v>2468</v>
      </c>
      <c r="T450" s="19">
        <v>0.38600000000000001</v>
      </c>
      <c r="U450" s="18" t="e">
        <f t="shared" si="3"/>
        <v>#VALUE!</v>
      </c>
      <c r="V450" s="16" t="str">
        <f>IF(N450&gt;'Clustering (Gov City)'!$C$4,'Clustering (Gov City)'!$B$3,IF(N450&gt;'Clustering (Gov City)'!$H$4,'Clustering (Gov City)'!$G$3,IF(N450&gt;'Clustering (Gov City)'!$M$4,'Clustering (Gov City)'!$L$3,'Clustering (Gov City)'!$Q$3)))</f>
        <v>SUPER LOW</v>
      </c>
      <c r="W450" s="16" t="str">
        <f>IF(Q450&gt;'Clustering (Gov City)'!$C$24,'Clustering (Gov City)'!$B$23,IF(Q450&gt;'Clustering (Gov City)'!$H$24,'Clustering (Gov City)'!$G$23,IF(Q450&gt;'Clustering (Gov City)'!$M$24,'Clustering (Gov City)'!$L$23,'Clustering (Gov City)'!$Q$23)))</f>
        <v>LOW</v>
      </c>
      <c r="X450" s="20">
        <v>0.3765</v>
      </c>
      <c r="Y450" s="16" t="s">
        <v>133</v>
      </c>
      <c r="Z450" s="16">
        <v>1305</v>
      </c>
      <c r="AA450" s="1">
        <v>355</v>
      </c>
      <c r="AB450" s="16">
        <v>202543</v>
      </c>
      <c r="AC450" s="16">
        <v>191578</v>
      </c>
      <c r="AD450" s="16">
        <v>239563</v>
      </c>
      <c r="AE450" s="16">
        <v>36950</v>
      </c>
      <c r="AF450" s="16">
        <v>1920</v>
      </c>
      <c r="AG450" s="16">
        <v>2692</v>
      </c>
      <c r="AH450" s="1">
        <v>117</v>
      </c>
      <c r="AI450" s="1">
        <v>0</v>
      </c>
      <c r="AJ450" s="1">
        <v>39</v>
      </c>
      <c r="AK450" s="16">
        <v>144213</v>
      </c>
      <c r="AL450" s="16">
        <v>137068</v>
      </c>
      <c r="AM450" s="16">
        <v>149645</v>
      </c>
      <c r="AN450" s="16">
        <v>122399</v>
      </c>
      <c r="AO450" s="16">
        <v>2751</v>
      </c>
      <c r="AP450" s="16">
        <v>6486</v>
      </c>
      <c r="AQ450" s="16">
        <v>22876</v>
      </c>
      <c r="AR450" s="16">
        <v>27930</v>
      </c>
      <c r="AS450" s="16">
        <v>29884</v>
      </c>
      <c r="AT450" s="16">
        <v>31179</v>
      </c>
      <c r="AU450" s="16">
        <v>26978</v>
      </c>
      <c r="AV450" s="16">
        <v>22426</v>
      </c>
      <c r="AW450" s="16">
        <v>22170</v>
      </c>
      <c r="AX450" s="16">
        <v>21627</v>
      </c>
      <c r="AY450" s="16">
        <v>19357</v>
      </c>
      <c r="AZ450" s="16">
        <v>16493</v>
      </c>
      <c r="BA450" s="16">
        <v>13334</v>
      </c>
      <c r="BB450" s="16">
        <v>8976</v>
      </c>
      <c r="BC450" s="16">
        <v>6962</v>
      </c>
      <c r="BD450" s="16">
        <v>4480</v>
      </c>
      <c r="BE450" s="16">
        <v>3085</v>
      </c>
      <c r="BF450" s="16">
        <v>3524</v>
      </c>
      <c r="BG450" s="16">
        <v>5589</v>
      </c>
      <c r="BH450" s="16">
        <v>266616</v>
      </c>
      <c r="BI450" s="21">
        <v>2</v>
      </c>
      <c r="BJ450" s="21">
        <v>2</v>
      </c>
      <c r="BK450" s="21">
        <v>2</v>
      </c>
      <c r="BL450" s="21">
        <v>1</v>
      </c>
      <c r="BM450" s="21">
        <v>0</v>
      </c>
      <c r="BN450" s="16">
        <v>11138</v>
      </c>
      <c r="BO450" s="16">
        <v>5438</v>
      </c>
      <c r="BP450" s="16">
        <v>34085</v>
      </c>
      <c r="BQ450" s="16">
        <v>17743</v>
      </c>
      <c r="BR450" s="16">
        <v>18737</v>
      </c>
      <c r="BS450" s="16">
        <v>30014</v>
      </c>
      <c r="BT450" s="16">
        <v>104602</v>
      </c>
      <c r="BU450" s="16">
        <v>36105</v>
      </c>
      <c r="BV450" s="16">
        <v>56253</v>
      </c>
      <c r="BW450" s="16">
        <v>27901</v>
      </c>
      <c r="BX450" s="16">
        <v>38612</v>
      </c>
      <c r="BY450" s="16">
        <v>1691</v>
      </c>
      <c r="BZ450" s="16">
        <v>3175</v>
      </c>
      <c r="CA450" s="16">
        <v>12052</v>
      </c>
      <c r="CB450" s="1">
        <v>866</v>
      </c>
      <c r="CC450" s="1">
        <v>24</v>
      </c>
      <c r="CD450" s="16">
        <v>2730</v>
      </c>
      <c r="CE450" s="16">
        <v>2255</v>
      </c>
      <c r="CF450" s="16">
        <v>1059</v>
      </c>
      <c r="CG450" s="16">
        <v>4703</v>
      </c>
      <c r="CH450" s="16">
        <v>9348</v>
      </c>
      <c r="CI450" s="1">
        <v>4</v>
      </c>
      <c r="CJ450" s="1">
        <v>31</v>
      </c>
      <c r="CK450" s="1">
        <v>7</v>
      </c>
      <c r="CL450" s="1">
        <v>35</v>
      </c>
      <c r="CM450" s="1">
        <v>9</v>
      </c>
      <c r="CN450" s="1">
        <v>57</v>
      </c>
      <c r="CO450" s="1">
        <v>132</v>
      </c>
      <c r="CP450" s="16">
        <v>260911</v>
      </c>
      <c r="CQ450" s="16">
        <v>118206</v>
      </c>
      <c r="CR450" s="16">
        <v>9938</v>
      </c>
      <c r="CS450" s="1">
        <v>951</v>
      </c>
      <c r="CT450" s="16">
        <v>26207</v>
      </c>
      <c r="CU450" s="16">
        <v>38255</v>
      </c>
      <c r="CV450" s="16">
        <v>4448</v>
      </c>
      <c r="CW450" s="1">
        <v>165</v>
      </c>
      <c r="CX450" s="16">
        <v>28624</v>
      </c>
      <c r="CY450" s="1">
        <v>500</v>
      </c>
      <c r="CZ450" s="16">
        <v>1119</v>
      </c>
      <c r="DA450" s="16">
        <v>52868</v>
      </c>
      <c r="DB450" s="18">
        <v>6.92</v>
      </c>
      <c r="DC450" s="1" t="s">
        <v>134</v>
      </c>
    </row>
    <row r="451" spans="1:107" ht="12.75" x14ac:dyDescent="0.2">
      <c r="A451" s="1" t="s">
        <v>1082</v>
      </c>
      <c r="B451" s="1" t="s">
        <v>1083</v>
      </c>
      <c r="C451" s="1" t="s">
        <v>1082</v>
      </c>
      <c r="D451" s="1" t="s">
        <v>1092</v>
      </c>
      <c r="E451" s="1" t="s">
        <v>1093</v>
      </c>
      <c r="F451" s="1" t="s">
        <v>1092</v>
      </c>
      <c r="G451" s="1">
        <v>5</v>
      </c>
      <c r="H451" s="1">
        <v>54</v>
      </c>
      <c r="I451" s="1">
        <v>0</v>
      </c>
      <c r="J451" s="16">
        <v>138231</v>
      </c>
      <c r="K451" s="17">
        <v>0.20799999999999999</v>
      </c>
      <c r="L451" s="16">
        <v>41797</v>
      </c>
      <c r="M451" s="18">
        <v>3014.37</v>
      </c>
      <c r="N451" s="1">
        <v>46</v>
      </c>
      <c r="O451" s="17">
        <v>0.20799999999999999</v>
      </c>
      <c r="P451" s="16">
        <v>1903</v>
      </c>
      <c r="Q451" s="16">
        <f t="shared" si="2"/>
        <v>13766810.628585484</v>
      </c>
      <c r="R451" s="19">
        <v>0.89400000000000002</v>
      </c>
      <c r="S451" s="16" t="s">
        <v>2468</v>
      </c>
      <c r="T451" s="19">
        <v>0.64800000000000002</v>
      </c>
      <c r="U451" s="18" t="e">
        <f t="shared" si="3"/>
        <v>#VALUE!</v>
      </c>
      <c r="V451" s="1" t="str">
        <f>IF(N451&gt;'Clustering (Gov City)'!$C$4,'Clustering (Gov City)'!$B$3,IF(N451&gt;'Clustering (Gov City)'!$H$4,'Clustering (Gov City)'!$G$3,IF(N451&gt;'Clustering (Gov City)'!$M$4,'Clustering (Gov City)'!$L$3,'Clustering (Gov City)'!$Q$3)))</f>
        <v>SUPER LOW</v>
      </c>
      <c r="W451" s="1" t="str">
        <f>IF(Q451&gt;'Clustering (Gov City)'!$C$24,'Clustering (Gov City)'!$B$23,IF(Q451&gt;'Clustering (Gov City)'!$H$24,'Clustering (Gov City)'!$G$23,IF(Q451&gt;'Clustering (Gov City)'!$M$24,'Clustering (Gov City)'!$L$23,'Clustering (Gov City)'!$Q$23)))</f>
        <v>SUPER LOW</v>
      </c>
      <c r="X451" s="20">
        <v>0.40600000000000003</v>
      </c>
      <c r="Y451" s="1" t="s">
        <v>133</v>
      </c>
      <c r="Z451" s="1">
        <v>845</v>
      </c>
      <c r="AA451" s="1">
        <v>158</v>
      </c>
      <c r="AB451" s="16">
        <v>107407</v>
      </c>
      <c r="AC451" s="16">
        <v>96104</v>
      </c>
      <c r="AD451" s="16">
        <v>115911</v>
      </c>
      <c r="AE451" s="16">
        <v>13067</v>
      </c>
      <c r="AF451" s="16">
        <v>3308</v>
      </c>
      <c r="AG451" s="16">
        <v>5749</v>
      </c>
      <c r="AH451" s="1">
        <v>175</v>
      </c>
      <c r="AI451" s="1">
        <v>3</v>
      </c>
      <c r="AJ451" s="1">
        <v>18</v>
      </c>
      <c r="AK451" s="16">
        <v>71428</v>
      </c>
      <c r="AL451" s="16">
        <v>66803</v>
      </c>
      <c r="AM451" s="16">
        <v>72370</v>
      </c>
      <c r="AN451" s="16">
        <v>62709</v>
      </c>
      <c r="AO451" s="1">
        <v>856</v>
      </c>
      <c r="AP451" s="16">
        <v>2296</v>
      </c>
      <c r="AQ451" s="16">
        <v>11046</v>
      </c>
      <c r="AR451" s="16">
        <v>13254</v>
      </c>
      <c r="AS451" s="16">
        <v>13578</v>
      </c>
      <c r="AT451" s="16">
        <v>16079</v>
      </c>
      <c r="AU451" s="16">
        <v>16114</v>
      </c>
      <c r="AV451" s="16">
        <v>11339</v>
      </c>
      <c r="AW451" s="16">
        <v>10281</v>
      </c>
      <c r="AX451" s="16">
        <v>9611</v>
      </c>
      <c r="AY451" s="16">
        <v>8866</v>
      </c>
      <c r="AZ451" s="16">
        <v>8020</v>
      </c>
      <c r="BA451" s="16">
        <v>6854</v>
      </c>
      <c r="BB451" s="16">
        <v>4694</v>
      </c>
      <c r="BC451" s="16">
        <v>3479</v>
      </c>
      <c r="BD451" s="16">
        <v>2082</v>
      </c>
      <c r="BE451" s="16">
        <v>1419</v>
      </c>
      <c r="BF451" s="16">
        <v>1515</v>
      </c>
      <c r="BG451" s="16">
        <v>2620</v>
      </c>
      <c r="BH451" s="16">
        <v>131174</v>
      </c>
      <c r="BI451" s="21">
        <v>2</v>
      </c>
      <c r="BJ451" s="21">
        <v>2</v>
      </c>
      <c r="BK451" s="21">
        <v>2</v>
      </c>
      <c r="BL451" s="21">
        <v>1</v>
      </c>
      <c r="BM451" s="21">
        <v>0</v>
      </c>
      <c r="BN451" s="16">
        <v>5328</v>
      </c>
      <c r="BO451" s="16">
        <v>2648</v>
      </c>
      <c r="BP451" s="16">
        <v>15917</v>
      </c>
      <c r="BQ451" s="16">
        <v>8060</v>
      </c>
      <c r="BR451" s="16">
        <v>9084</v>
      </c>
      <c r="BS451" s="16">
        <v>17020</v>
      </c>
      <c r="BT451" s="16">
        <v>46756</v>
      </c>
      <c r="BU451" s="16">
        <v>18511</v>
      </c>
      <c r="BV451" s="16">
        <v>32719</v>
      </c>
      <c r="BW451" s="16">
        <v>16650</v>
      </c>
      <c r="BX451" s="16">
        <v>17469</v>
      </c>
      <c r="BY451" s="1">
        <v>492</v>
      </c>
      <c r="BZ451" s="16">
        <v>1284</v>
      </c>
      <c r="CA451" s="16">
        <v>4208</v>
      </c>
      <c r="CB451" s="1">
        <v>138</v>
      </c>
      <c r="CC451" s="1">
        <v>4</v>
      </c>
      <c r="CD451" s="1">
        <v>899</v>
      </c>
      <c r="CE451" s="1">
        <v>859</v>
      </c>
      <c r="CF451" s="1">
        <v>477</v>
      </c>
      <c r="CG451" s="16">
        <v>1628</v>
      </c>
      <c r="CH451" s="16">
        <v>7007</v>
      </c>
      <c r="CI451" s="1">
        <v>3</v>
      </c>
      <c r="CJ451" s="1">
        <v>19</v>
      </c>
      <c r="CK451" s="1">
        <v>1</v>
      </c>
      <c r="CL451" s="1">
        <v>20</v>
      </c>
      <c r="CM451" s="1">
        <v>3</v>
      </c>
      <c r="CN451" s="1">
        <v>24</v>
      </c>
      <c r="CO451" s="1">
        <v>171</v>
      </c>
      <c r="CP451" s="16">
        <v>127120</v>
      </c>
      <c r="CQ451" s="16">
        <v>49468</v>
      </c>
      <c r="CR451" s="16">
        <v>1969</v>
      </c>
      <c r="CS451" s="1">
        <v>492</v>
      </c>
      <c r="CT451" s="16">
        <v>9419</v>
      </c>
      <c r="CU451" s="16">
        <v>25723</v>
      </c>
      <c r="CV451" s="1">
        <v>611</v>
      </c>
      <c r="CW451" s="1">
        <v>86</v>
      </c>
      <c r="CX451" s="16">
        <v>18201</v>
      </c>
      <c r="CY451" s="1">
        <v>292</v>
      </c>
      <c r="CZ451" s="16">
        <v>2285</v>
      </c>
      <c r="DA451" s="16">
        <v>29685</v>
      </c>
      <c r="DB451" s="18">
        <v>4.4800000000000004</v>
      </c>
      <c r="DC451" s="1" t="s">
        <v>134</v>
      </c>
    </row>
    <row r="452" spans="1:107" ht="12.75" x14ac:dyDescent="0.2">
      <c r="A452" s="1" t="s">
        <v>1082</v>
      </c>
      <c r="B452" s="1" t="s">
        <v>1083</v>
      </c>
      <c r="C452" s="1" t="s">
        <v>1082</v>
      </c>
      <c r="D452" s="1" t="s">
        <v>1094</v>
      </c>
      <c r="E452" s="1" t="s">
        <v>1095</v>
      </c>
      <c r="F452" s="1" t="s">
        <v>1094</v>
      </c>
      <c r="G452" s="1">
        <v>12</v>
      </c>
      <c r="H452" s="1">
        <v>59</v>
      </c>
      <c r="I452" s="1">
        <v>4</v>
      </c>
      <c r="J452" s="16">
        <v>191846</v>
      </c>
      <c r="K452" s="17">
        <v>0.318</v>
      </c>
      <c r="L452" s="16">
        <v>58687</v>
      </c>
      <c r="M452" s="18">
        <v>3043.75</v>
      </c>
      <c r="N452" s="1">
        <v>63</v>
      </c>
      <c r="O452" s="17">
        <v>0.28599999999999998</v>
      </c>
      <c r="P452" s="16">
        <v>6257</v>
      </c>
      <c r="Q452" s="16">
        <f t="shared" si="2"/>
        <v>32614701.375061247</v>
      </c>
      <c r="R452" s="19">
        <v>0.86799999999999999</v>
      </c>
      <c r="S452" s="16" t="s">
        <v>2468</v>
      </c>
      <c r="T452" s="19">
        <v>0.23</v>
      </c>
      <c r="U452" s="18" t="e">
        <f t="shared" si="3"/>
        <v>#VALUE!</v>
      </c>
      <c r="V452" s="16" t="str">
        <f>IF(N452&gt;'Clustering (Gov City)'!$C$4,'Clustering (Gov City)'!$B$3,IF(N452&gt;'Clustering (Gov City)'!$H$4,'Clustering (Gov City)'!$G$3,IF(N452&gt;'Clustering (Gov City)'!$M$4,'Clustering (Gov City)'!$L$3,'Clustering (Gov City)'!$Q$3)))</f>
        <v>SUPER LOW</v>
      </c>
      <c r="W452" s="16" t="str">
        <f>IF(Q452&gt;'Clustering (Gov City)'!$C$24,'Clustering (Gov City)'!$B$23,IF(Q452&gt;'Clustering (Gov City)'!$H$24,'Clustering (Gov City)'!$G$23,IF(Q452&gt;'Clustering (Gov City)'!$M$24,'Clustering (Gov City)'!$L$23,'Clustering (Gov City)'!$Q$23)))</f>
        <v>LOW</v>
      </c>
      <c r="X452" s="20">
        <v>0.26879999999999998</v>
      </c>
      <c r="Y452" s="16" t="s">
        <v>133</v>
      </c>
      <c r="Z452" s="16">
        <v>1525</v>
      </c>
      <c r="AA452" s="1">
        <v>102</v>
      </c>
      <c r="AB452" s="16">
        <v>134532</v>
      </c>
      <c r="AC452" s="16">
        <v>133502</v>
      </c>
      <c r="AD452" s="16">
        <v>165811</v>
      </c>
      <c r="AE452" s="16">
        <v>13749</v>
      </c>
      <c r="AF452" s="16">
        <v>3734</v>
      </c>
      <c r="AG452" s="16">
        <v>8470</v>
      </c>
      <c r="AH452" s="1">
        <v>21</v>
      </c>
      <c r="AI452" s="1">
        <v>0</v>
      </c>
      <c r="AJ452" s="1">
        <v>61</v>
      </c>
      <c r="AK452" s="16">
        <v>99470</v>
      </c>
      <c r="AL452" s="16">
        <v>92376</v>
      </c>
      <c r="AM452" s="16">
        <v>100835</v>
      </c>
      <c r="AN452" s="16">
        <v>84780</v>
      </c>
      <c r="AO452" s="16">
        <v>1860</v>
      </c>
      <c r="AP452" s="16">
        <v>4371</v>
      </c>
      <c r="AQ452" s="16">
        <v>13791</v>
      </c>
      <c r="AR452" s="16">
        <v>18019</v>
      </c>
      <c r="AS452" s="16">
        <v>19591</v>
      </c>
      <c r="AT452" s="16">
        <v>22017</v>
      </c>
      <c r="AU452" s="16">
        <v>19038</v>
      </c>
      <c r="AV452" s="16">
        <v>16673</v>
      </c>
      <c r="AW452" s="16">
        <v>15481</v>
      </c>
      <c r="AX452" s="16">
        <v>15789</v>
      </c>
      <c r="AY452" s="16">
        <v>13735</v>
      </c>
      <c r="AZ452" s="16">
        <v>12223</v>
      </c>
      <c r="BA452" s="16">
        <v>9234</v>
      </c>
      <c r="BB452" s="16">
        <v>6048</v>
      </c>
      <c r="BC452" s="16">
        <v>4238</v>
      </c>
      <c r="BD452" s="16">
        <v>2403</v>
      </c>
      <c r="BE452" s="16">
        <v>1633</v>
      </c>
      <c r="BF452" s="16">
        <v>1933</v>
      </c>
      <c r="BG452" s="16">
        <v>3311</v>
      </c>
      <c r="BH452" s="16">
        <v>183218</v>
      </c>
      <c r="BI452" s="21">
        <v>2</v>
      </c>
      <c r="BJ452" s="21">
        <v>2</v>
      </c>
      <c r="BK452" s="21">
        <v>2</v>
      </c>
      <c r="BL452" s="21">
        <v>1</v>
      </c>
      <c r="BM452" s="21">
        <v>0</v>
      </c>
      <c r="BN452" s="16">
        <v>6749</v>
      </c>
      <c r="BO452" s="16">
        <v>3501</v>
      </c>
      <c r="BP452" s="16">
        <v>21855</v>
      </c>
      <c r="BQ452" s="16">
        <v>11902</v>
      </c>
      <c r="BR452" s="16">
        <v>13707</v>
      </c>
      <c r="BS452" s="16">
        <v>20184</v>
      </c>
      <c r="BT452" s="16">
        <v>53723</v>
      </c>
      <c r="BU452" s="16">
        <v>27096</v>
      </c>
      <c r="BV452" s="16">
        <v>54841</v>
      </c>
      <c r="BW452" s="16">
        <v>22899</v>
      </c>
      <c r="BX452" s="16">
        <v>26107</v>
      </c>
      <c r="BY452" s="1">
        <v>598</v>
      </c>
      <c r="BZ452" s="16">
        <v>1299</v>
      </c>
      <c r="CA452" s="16">
        <v>5095</v>
      </c>
      <c r="CB452" s="1">
        <v>181</v>
      </c>
      <c r="CC452" s="1">
        <v>7</v>
      </c>
      <c r="CD452" s="16">
        <v>1391</v>
      </c>
      <c r="CE452" s="16">
        <v>1066</v>
      </c>
      <c r="CF452" s="1">
        <v>541</v>
      </c>
      <c r="CG452" s="16">
        <v>2060</v>
      </c>
      <c r="CH452" s="1">
        <v>151</v>
      </c>
      <c r="CI452" s="1">
        <v>5</v>
      </c>
      <c r="CJ452" s="1">
        <v>23</v>
      </c>
      <c r="CK452" s="1">
        <v>3</v>
      </c>
      <c r="CL452" s="1">
        <v>12</v>
      </c>
      <c r="CM452" s="1">
        <v>11</v>
      </c>
      <c r="CN452" s="1">
        <v>33</v>
      </c>
      <c r="CO452" s="1">
        <v>80</v>
      </c>
      <c r="CP452" s="16">
        <v>186470</v>
      </c>
      <c r="CQ452" s="16">
        <v>57674</v>
      </c>
      <c r="CR452" s="16">
        <v>4054</v>
      </c>
      <c r="CS452" s="1">
        <v>505</v>
      </c>
      <c r="CT452" s="16">
        <v>22685</v>
      </c>
      <c r="CU452" s="16">
        <v>28485</v>
      </c>
      <c r="CV452" s="1">
        <v>744</v>
      </c>
      <c r="CW452" s="1">
        <v>122</v>
      </c>
      <c r="CX452" s="16">
        <v>37079</v>
      </c>
      <c r="CY452" s="1">
        <v>250</v>
      </c>
      <c r="CZ452" s="1">
        <v>153</v>
      </c>
      <c r="DA452" s="16">
        <v>40095</v>
      </c>
      <c r="DB452" s="18">
        <v>6.79</v>
      </c>
      <c r="DC452" s="1" t="s">
        <v>134</v>
      </c>
    </row>
    <row r="453" spans="1:107" ht="12.75" x14ac:dyDescent="0.2">
      <c r="A453" s="1" t="s">
        <v>1096</v>
      </c>
      <c r="B453" s="1" t="s">
        <v>1097</v>
      </c>
      <c r="C453" s="1" t="s">
        <v>1096</v>
      </c>
      <c r="D453" s="1" t="s">
        <v>1098</v>
      </c>
      <c r="E453" s="1" t="s">
        <v>1099</v>
      </c>
      <c r="F453" s="1" t="s">
        <v>1098</v>
      </c>
      <c r="G453" s="1">
        <v>10</v>
      </c>
      <c r="H453" s="1">
        <v>80</v>
      </c>
      <c r="I453" s="1">
        <v>2</v>
      </c>
      <c r="J453" s="16">
        <v>128073</v>
      </c>
      <c r="K453" s="17">
        <v>0.17599999999999999</v>
      </c>
      <c r="L453" s="16">
        <v>35569</v>
      </c>
      <c r="M453" s="18">
        <v>4465.79</v>
      </c>
      <c r="N453" s="1">
        <v>29</v>
      </c>
      <c r="O453" s="17">
        <v>0.128</v>
      </c>
      <c r="P453" s="16">
        <v>1417</v>
      </c>
      <c r="Q453" s="16">
        <f t="shared" si="2"/>
        <v>11064002.561039407</v>
      </c>
      <c r="R453" s="19">
        <v>0.85399999999999998</v>
      </c>
      <c r="S453" s="16" t="s">
        <v>2468</v>
      </c>
      <c r="T453" s="19">
        <v>5.8000000000000003E-2</v>
      </c>
      <c r="U453" s="18" t="e">
        <f t="shared" si="3"/>
        <v>#VALUE!</v>
      </c>
      <c r="V453" s="1" t="str">
        <f>IF(N453&gt;'Clustering (Gov City)'!$C$4,'Clustering (Gov City)'!$B$3,IF(N453&gt;'Clustering (Gov City)'!$H$4,'Clustering (Gov City)'!$G$3,IF(N453&gt;'Clustering (Gov City)'!$M$4,'Clustering (Gov City)'!$L$3,'Clustering (Gov City)'!$Q$3)))</f>
        <v>SUPER LOW</v>
      </c>
      <c r="W453" s="1" t="str">
        <f>IF(Q453&gt;'Clustering (Gov City)'!$C$24,'Clustering (Gov City)'!$B$23,IF(Q453&gt;'Clustering (Gov City)'!$H$24,'Clustering (Gov City)'!$G$23,IF(Q453&gt;'Clustering (Gov City)'!$M$24,'Clustering (Gov City)'!$L$23,'Clustering (Gov City)'!$Q$23)))</f>
        <v>SUPER LOW</v>
      </c>
      <c r="X453" s="20">
        <v>0.1085</v>
      </c>
      <c r="Y453" s="1" t="s">
        <v>133</v>
      </c>
      <c r="Z453" s="1">
        <v>972</v>
      </c>
      <c r="AA453" s="1">
        <v>289</v>
      </c>
      <c r="AB453" s="16">
        <v>114049</v>
      </c>
      <c r="AC453" s="16">
        <v>86605</v>
      </c>
      <c r="AD453" s="16">
        <v>7012</v>
      </c>
      <c r="AE453" s="16">
        <v>78406</v>
      </c>
      <c r="AF453" s="16">
        <v>42589</v>
      </c>
      <c r="AG453" s="1">
        <v>53</v>
      </c>
      <c r="AH453" s="1">
        <v>11</v>
      </c>
      <c r="AI453" s="1">
        <v>1</v>
      </c>
      <c r="AJ453" s="1">
        <v>1</v>
      </c>
      <c r="AK453" s="16">
        <v>64566</v>
      </c>
      <c r="AL453" s="16">
        <v>63507</v>
      </c>
      <c r="AM453" s="16">
        <v>72019</v>
      </c>
      <c r="AN453" s="16">
        <v>51631</v>
      </c>
      <c r="AO453" s="1">
        <v>218</v>
      </c>
      <c r="AP453" s="16">
        <v>4205</v>
      </c>
      <c r="AQ453" s="16">
        <v>7866</v>
      </c>
      <c r="AR453" s="16">
        <v>13221</v>
      </c>
      <c r="AS453" s="16">
        <v>15404</v>
      </c>
      <c r="AT453" s="16">
        <v>15236</v>
      </c>
      <c r="AU453" s="16">
        <v>12067</v>
      </c>
      <c r="AV453" s="16">
        <v>9378</v>
      </c>
      <c r="AW453" s="16">
        <v>8848</v>
      </c>
      <c r="AX453" s="16">
        <v>8818</v>
      </c>
      <c r="AY453" s="16">
        <v>7974</v>
      </c>
      <c r="AZ453" s="16">
        <v>7019</v>
      </c>
      <c r="BA453" s="16">
        <v>5394</v>
      </c>
      <c r="BB453" s="16">
        <v>4770</v>
      </c>
      <c r="BC453" s="16">
        <v>4622</v>
      </c>
      <c r="BD453" s="16">
        <v>3367</v>
      </c>
      <c r="BE453" s="16">
        <v>1814</v>
      </c>
      <c r="BF453" s="16">
        <v>2275</v>
      </c>
      <c r="BG453" s="16">
        <v>1948</v>
      </c>
      <c r="BH453" s="16">
        <v>123290</v>
      </c>
      <c r="BI453" s="21">
        <v>2</v>
      </c>
      <c r="BJ453" s="21">
        <v>2</v>
      </c>
      <c r="BK453" s="21">
        <v>2</v>
      </c>
      <c r="BL453" s="21">
        <v>1</v>
      </c>
      <c r="BM453" s="21">
        <v>0</v>
      </c>
      <c r="BN453" s="16">
        <v>4041</v>
      </c>
      <c r="BO453" s="16">
        <v>2258</v>
      </c>
      <c r="BP453" s="16">
        <v>16342</v>
      </c>
      <c r="BQ453" s="16">
        <v>9530</v>
      </c>
      <c r="BR453" s="16">
        <v>9553</v>
      </c>
      <c r="BS453" s="16">
        <v>13753</v>
      </c>
      <c r="BT453" s="16">
        <v>19751</v>
      </c>
      <c r="BU453" s="16">
        <v>19868</v>
      </c>
      <c r="BV453" s="16">
        <v>26054</v>
      </c>
      <c r="BW453" s="16">
        <v>20656</v>
      </c>
      <c r="BX453" s="16">
        <v>33664</v>
      </c>
      <c r="BY453" s="1">
        <v>961</v>
      </c>
      <c r="BZ453" s="16">
        <v>1216</v>
      </c>
      <c r="CA453" s="16">
        <v>5707</v>
      </c>
      <c r="CB453" s="1">
        <v>190</v>
      </c>
      <c r="CC453" s="1">
        <v>6</v>
      </c>
      <c r="CD453" s="16">
        <v>3487</v>
      </c>
      <c r="CE453" s="16">
        <v>3042</v>
      </c>
      <c r="CF453" s="16">
        <v>1171</v>
      </c>
      <c r="CG453" s="16">
        <v>30904</v>
      </c>
      <c r="CH453" s="1">
        <v>19</v>
      </c>
      <c r="CI453" s="1">
        <v>10</v>
      </c>
      <c r="CJ453" s="1">
        <v>20</v>
      </c>
      <c r="CK453" s="1">
        <v>4</v>
      </c>
      <c r="CL453" s="1">
        <v>15</v>
      </c>
      <c r="CM453" s="1">
        <v>189</v>
      </c>
      <c r="CN453" s="1">
        <v>91</v>
      </c>
      <c r="CO453" s="1">
        <v>136</v>
      </c>
      <c r="CP453" s="16">
        <v>88985</v>
      </c>
      <c r="CQ453" s="16">
        <v>33082</v>
      </c>
      <c r="CR453" s="16">
        <v>4067</v>
      </c>
      <c r="CS453" s="16">
        <v>1639</v>
      </c>
      <c r="CT453" s="16">
        <v>7855</v>
      </c>
      <c r="CU453" s="16">
        <v>30484</v>
      </c>
      <c r="CV453" s="16">
        <v>2076</v>
      </c>
      <c r="CW453" s="1">
        <v>142</v>
      </c>
      <c r="CX453" s="16">
        <v>39430</v>
      </c>
      <c r="CY453" s="1">
        <v>154</v>
      </c>
      <c r="CZ453" s="1">
        <v>817</v>
      </c>
      <c r="DA453" s="16">
        <v>8327</v>
      </c>
      <c r="DB453" s="18">
        <v>27.11</v>
      </c>
      <c r="DC453" s="1" t="s">
        <v>134</v>
      </c>
    </row>
    <row r="454" spans="1:107" ht="12.75" x14ac:dyDescent="0.2">
      <c r="A454" s="1" t="s">
        <v>1096</v>
      </c>
      <c r="B454" s="1" t="s">
        <v>1097</v>
      </c>
      <c r="C454" s="1" t="s">
        <v>1096</v>
      </c>
      <c r="D454" s="1" t="s">
        <v>1100</v>
      </c>
      <c r="E454" s="1" t="s">
        <v>1101</v>
      </c>
      <c r="F454" s="1" t="s">
        <v>1100</v>
      </c>
      <c r="G454" s="1">
        <v>11</v>
      </c>
      <c r="H454" s="1">
        <v>190</v>
      </c>
      <c r="I454" s="1">
        <v>1</v>
      </c>
      <c r="J454" s="16">
        <v>128101</v>
      </c>
      <c r="K454" s="17">
        <v>0.17799999999999999</v>
      </c>
      <c r="L454" s="16">
        <v>33330</v>
      </c>
      <c r="M454" s="18">
        <v>1031.81</v>
      </c>
      <c r="N454" s="1">
        <v>124</v>
      </c>
      <c r="O454" s="17">
        <v>0.47</v>
      </c>
      <c r="P454" s="16">
        <v>1661</v>
      </c>
      <c r="Q454" s="16">
        <f t="shared" si="2"/>
        <v>12966331.254244698</v>
      </c>
      <c r="R454" s="19">
        <v>0.88400000000000001</v>
      </c>
      <c r="S454" s="16" t="s">
        <v>2468</v>
      </c>
      <c r="T454" s="19">
        <v>0.14199999999999999</v>
      </c>
      <c r="U454" s="18" t="e">
        <f t="shared" si="3"/>
        <v>#VALUE!</v>
      </c>
      <c r="V454" s="16" t="str">
        <f>IF(N454&gt;'Clustering (Gov City)'!$C$4,'Clustering (Gov City)'!$B$3,IF(N454&gt;'Clustering (Gov City)'!$H$4,'Clustering (Gov City)'!$G$3,IF(N454&gt;'Clustering (Gov City)'!$M$4,'Clustering (Gov City)'!$L$3,'Clustering (Gov City)'!$Q$3)))</f>
        <v>SUPER LOW</v>
      </c>
      <c r="W454" s="16" t="str">
        <f>IF(Q454&gt;'Clustering (Gov City)'!$C$24,'Clustering (Gov City)'!$B$23,IF(Q454&gt;'Clustering (Gov City)'!$H$24,'Clustering (Gov City)'!$G$23,IF(Q454&gt;'Clustering (Gov City)'!$M$24,'Clustering (Gov City)'!$L$23,'Clustering (Gov City)'!$Q$23)))</f>
        <v>SUPER LOW</v>
      </c>
      <c r="X454" s="20">
        <v>0.24940000000000001</v>
      </c>
      <c r="Y454" s="16" t="s">
        <v>133</v>
      </c>
      <c r="Z454" s="16">
        <v>1412</v>
      </c>
      <c r="AA454" s="1">
        <v>327</v>
      </c>
      <c r="AB454" s="16">
        <v>107651</v>
      </c>
      <c r="AC454" s="16">
        <v>90626</v>
      </c>
      <c r="AD454" s="16">
        <v>38515</v>
      </c>
      <c r="AE454" s="16">
        <v>35510</v>
      </c>
      <c r="AF454" s="16">
        <v>53696</v>
      </c>
      <c r="AG454" s="1">
        <v>374</v>
      </c>
      <c r="AH454" s="1">
        <v>3</v>
      </c>
      <c r="AI454" s="1">
        <v>3</v>
      </c>
      <c r="AJ454" s="1">
        <v>0</v>
      </c>
      <c r="AK454" s="16">
        <v>63389</v>
      </c>
      <c r="AL454" s="16">
        <v>64712</v>
      </c>
      <c r="AM454" s="16">
        <v>78040</v>
      </c>
      <c r="AN454" s="16">
        <v>46010</v>
      </c>
      <c r="AO454" s="1">
        <v>239</v>
      </c>
      <c r="AP454" s="16">
        <v>3812</v>
      </c>
      <c r="AQ454" s="16">
        <v>7277</v>
      </c>
      <c r="AR454" s="16">
        <v>11925</v>
      </c>
      <c r="AS454" s="16">
        <v>13855</v>
      </c>
      <c r="AT454" s="16">
        <v>14363</v>
      </c>
      <c r="AU454" s="16">
        <v>12382</v>
      </c>
      <c r="AV454" s="16">
        <v>11049</v>
      </c>
      <c r="AW454" s="16">
        <v>10524</v>
      </c>
      <c r="AX454" s="16">
        <v>9204</v>
      </c>
      <c r="AY454" s="16">
        <v>7308</v>
      </c>
      <c r="AZ454" s="16">
        <v>6206</v>
      </c>
      <c r="BA454" s="16">
        <v>5679</v>
      </c>
      <c r="BB454" s="16">
        <v>5123</v>
      </c>
      <c r="BC454" s="16">
        <v>4488</v>
      </c>
      <c r="BD454" s="16">
        <v>3118</v>
      </c>
      <c r="BE454" s="16">
        <v>2205</v>
      </c>
      <c r="BF454" s="16">
        <v>3395</v>
      </c>
      <c r="BG454" s="16">
        <v>1862</v>
      </c>
      <c r="BH454" s="16">
        <v>123597</v>
      </c>
      <c r="BI454" s="21">
        <v>2</v>
      </c>
      <c r="BJ454" s="21">
        <v>2</v>
      </c>
      <c r="BK454" s="21">
        <v>1</v>
      </c>
      <c r="BL454" s="21">
        <v>1</v>
      </c>
      <c r="BM454" s="21">
        <v>0</v>
      </c>
      <c r="BN454" s="16">
        <v>3756</v>
      </c>
      <c r="BO454" s="16">
        <v>1911</v>
      </c>
      <c r="BP454" s="16">
        <v>14934</v>
      </c>
      <c r="BQ454" s="16">
        <v>8381</v>
      </c>
      <c r="BR454" s="16">
        <v>8791</v>
      </c>
      <c r="BS454" s="16">
        <v>13615</v>
      </c>
      <c r="BT454" s="16">
        <v>25739</v>
      </c>
      <c r="BU454" s="16">
        <v>19129</v>
      </c>
      <c r="BV454" s="16">
        <v>27080</v>
      </c>
      <c r="BW454" s="16">
        <v>18571</v>
      </c>
      <c r="BX454" s="16">
        <v>30423</v>
      </c>
      <c r="BY454" s="1">
        <v>831</v>
      </c>
      <c r="BZ454" s="16">
        <v>1171</v>
      </c>
      <c r="CA454" s="16">
        <v>4999</v>
      </c>
      <c r="CB454" s="1">
        <v>152</v>
      </c>
      <c r="CC454" s="1">
        <v>6</v>
      </c>
      <c r="CD454" s="16">
        <v>3094</v>
      </c>
      <c r="CE454" s="16">
        <v>2010</v>
      </c>
      <c r="CF454" s="1">
        <v>778</v>
      </c>
      <c r="CG454" s="16">
        <v>16497</v>
      </c>
      <c r="CH454" s="1">
        <v>90</v>
      </c>
      <c r="CI454" s="1">
        <v>18</v>
      </c>
      <c r="CJ454" s="1">
        <v>7</v>
      </c>
      <c r="CK454" s="1">
        <v>13</v>
      </c>
      <c r="CL454" s="1">
        <v>18</v>
      </c>
      <c r="CM454" s="1">
        <v>59</v>
      </c>
      <c r="CN454" s="1">
        <v>63</v>
      </c>
      <c r="CO454" s="1">
        <v>349</v>
      </c>
      <c r="CP454" s="16">
        <v>105105</v>
      </c>
      <c r="CQ454" s="16">
        <v>45697</v>
      </c>
      <c r="CR454" s="16">
        <v>3872</v>
      </c>
      <c r="CS454" s="1">
        <v>842</v>
      </c>
      <c r="CT454" s="16">
        <v>5694</v>
      </c>
      <c r="CU454" s="16">
        <v>15570</v>
      </c>
      <c r="CV454" s="16">
        <v>3839</v>
      </c>
      <c r="CW454" s="1">
        <v>187</v>
      </c>
      <c r="CX454" s="16">
        <v>34375</v>
      </c>
      <c r="CY454" s="1">
        <v>106</v>
      </c>
      <c r="CZ454" s="1">
        <v>951</v>
      </c>
      <c r="DA454" s="16">
        <v>16968</v>
      </c>
      <c r="DB454" s="18">
        <v>22.57</v>
      </c>
      <c r="DC454" s="1" t="s">
        <v>134</v>
      </c>
    </row>
    <row r="455" spans="1:107" ht="12.75" x14ac:dyDescent="0.2">
      <c r="A455" s="1" t="s">
        <v>1096</v>
      </c>
      <c r="B455" s="1" t="s">
        <v>1097</v>
      </c>
      <c r="C455" s="1" t="s">
        <v>1096</v>
      </c>
      <c r="D455" s="1" t="s">
        <v>1102</v>
      </c>
      <c r="E455" s="1" t="s">
        <v>1103</v>
      </c>
      <c r="F455" s="1" t="s">
        <v>1102</v>
      </c>
      <c r="G455" s="1">
        <v>18</v>
      </c>
      <c r="H455" s="1">
        <v>186</v>
      </c>
      <c r="I455" s="1">
        <v>6</v>
      </c>
      <c r="J455" s="16">
        <v>428276</v>
      </c>
      <c r="K455" s="17">
        <v>0.65800000000000003</v>
      </c>
      <c r="L455" s="16">
        <v>122056</v>
      </c>
      <c r="M455" s="18">
        <v>7953.81</v>
      </c>
      <c r="N455" s="1">
        <v>54</v>
      </c>
      <c r="O455" s="17">
        <v>0.248</v>
      </c>
      <c r="P455" s="16">
        <v>4941</v>
      </c>
      <c r="Q455" s="16">
        <f t="shared" si="2"/>
        <v>11536952.806134362</v>
      </c>
      <c r="R455" s="19">
        <v>0.87</v>
      </c>
      <c r="S455" s="16" t="s">
        <v>2468</v>
      </c>
      <c r="T455" s="19">
        <v>0.51400000000000001</v>
      </c>
      <c r="U455" s="18" t="e">
        <f t="shared" si="3"/>
        <v>#VALUE!</v>
      </c>
      <c r="V455" s="16" t="str">
        <f>IF(N455&gt;'Clustering (Gov City)'!$C$4,'Clustering (Gov City)'!$B$3,IF(N455&gt;'Clustering (Gov City)'!$H$4,'Clustering (Gov City)'!$G$3,IF(N455&gt;'Clustering (Gov City)'!$M$4,'Clustering (Gov City)'!$L$3,'Clustering (Gov City)'!$Q$3)))</f>
        <v>SUPER LOW</v>
      </c>
      <c r="W455" s="16" t="str">
        <f>IF(Q455&gt;'Clustering (Gov City)'!$C$24,'Clustering (Gov City)'!$B$23,IF(Q455&gt;'Clustering (Gov City)'!$H$24,'Clustering (Gov City)'!$G$23,IF(Q455&gt;'Clustering (Gov City)'!$M$24,'Clustering (Gov City)'!$L$23,'Clustering (Gov City)'!$Q$23)))</f>
        <v>SUPER LOW</v>
      </c>
      <c r="X455" s="20">
        <v>0.47020000000000001</v>
      </c>
      <c r="Y455" s="16" t="s">
        <v>133</v>
      </c>
      <c r="Z455" s="16">
        <v>4668</v>
      </c>
      <c r="AA455" s="1">
        <v>446</v>
      </c>
      <c r="AB455" s="16">
        <v>365862</v>
      </c>
      <c r="AC455" s="16">
        <v>307281</v>
      </c>
      <c r="AD455" s="16">
        <v>271048</v>
      </c>
      <c r="AE455" s="16">
        <v>150473</v>
      </c>
      <c r="AF455" s="16">
        <v>3246</v>
      </c>
      <c r="AG455" s="16">
        <v>2216</v>
      </c>
      <c r="AH455" s="1">
        <v>15</v>
      </c>
      <c r="AI455" s="1">
        <v>12</v>
      </c>
      <c r="AJ455" s="16">
        <v>1266</v>
      </c>
      <c r="AK455" s="16">
        <v>216385</v>
      </c>
      <c r="AL455" s="16">
        <v>211891</v>
      </c>
      <c r="AM455" s="16">
        <v>244244</v>
      </c>
      <c r="AN455" s="16">
        <v>170410</v>
      </c>
      <c r="AO455" s="16">
        <v>2081</v>
      </c>
      <c r="AP455" s="16">
        <v>11541</v>
      </c>
      <c r="AQ455" s="16">
        <v>21984</v>
      </c>
      <c r="AR455" s="16">
        <v>38882</v>
      </c>
      <c r="AS455" s="16">
        <v>44908</v>
      </c>
      <c r="AT455" s="16">
        <v>50397</v>
      </c>
      <c r="AU455" s="16">
        <v>43704</v>
      </c>
      <c r="AV455" s="16">
        <v>32358</v>
      </c>
      <c r="AW455" s="16">
        <v>31700</v>
      </c>
      <c r="AX455" s="16">
        <v>31011</v>
      </c>
      <c r="AY455" s="16">
        <v>28092</v>
      </c>
      <c r="AZ455" s="16">
        <v>24484</v>
      </c>
      <c r="BA455" s="16">
        <v>20700</v>
      </c>
      <c r="BB455" s="16">
        <v>18378</v>
      </c>
      <c r="BC455" s="16">
        <v>14957</v>
      </c>
      <c r="BD455" s="16">
        <v>10552</v>
      </c>
      <c r="BE455" s="16">
        <v>7074</v>
      </c>
      <c r="BF455" s="16">
        <v>9095</v>
      </c>
      <c r="BG455" s="16">
        <v>5317</v>
      </c>
      <c r="BH455" s="16">
        <v>415430</v>
      </c>
      <c r="BI455" s="21">
        <v>1</v>
      </c>
      <c r="BJ455" s="21">
        <v>1</v>
      </c>
      <c r="BK455" s="21">
        <v>1</v>
      </c>
      <c r="BL455" s="21">
        <v>1</v>
      </c>
      <c r="BM455" s="21">
        <v>0</v>
      </c>
      <c r="BN455" s="16">
        <v>11414</v>
      </c>
      <c r="BO455" s="16">
        <v>6683</v>
      </c>
      <c r="BP455" s="16">
        <v>48277</v>
      </c>
      <c r="BQ455" s="16">
        <v>27324</v>
      </c>
      <c r="BR455" s="16">
        <v>29827</v>
      </c>
      <c r="BS455" s="16">
        <v>49367</v>
      </c>
      <c r="BT455" s="16">
        <v>72919</v>
      </c>
      <c r="BU455" s="16">
        <v>63500</v>
      </c>
      <c r="BV455" s="16">
        <v>80578</v>
      </c>
      <c r="BW455" s="16">
        <v>58965</v>
      </c>
      <c r="BX455" s="16">
        <v>126750</v>
      </c>
      <c r="BY455" s="16">
        <v>3706</v>
      </c>
      <c r="BZ455" s="16">
        <v>4190</v>
      </c>
      <c r="CA455" s="16">
        <v>16961</v>
      </c>
      <c r="CB455" s="1">
        <v>661</v>
      </c>
      <c r="CC455" s="1">
        <v>46</v>
      </c>
      <c r="CD455" s="16">
        <v>19857</v>
      </c>
      <c r="CE455" s="16">
        <v>7252</v>
      </c>
      <c r="CF455" s="16">
        <v>3241</v>
      </c>
      <c r="CG455" s="16">
        <v>58687</v>
      </c>
      <c r="CH455" s="1">
        <v>99</v>
      </c>
      <c r="CI455" s="1">
        <v>22</v>
      </c>
      <c r="CJ455" s="1">
        <v>28</v>
      </c>
      <c r="CK455" s="1">
        <v>17</v>
      </c>
      <c r="CL455" s="1">
        <v>47</v>
      </c>
      <c r="CM455" s="1">
        <v>350</v>
      </c>
      <c r="CN455" s="1">
        <v>356</v>
      </c>
      <c r="CO455" s="16">
        <v>1660</v>
      </c>
      <c r="CP455" s="16">
        <v>336660</v>
      </c>
      <c r="CQ455" s="16">
        <v>140104</v>
      </c>
      <c r="CR455" s="16">
        <v>11929</v>
      </c>
      <c r="CS455" s="16">
        <v>4944</v>
      </c>
      <c r="CT455" s="16">
        <v>25917</v>
      </c>
      <c r="CU455" s="16">
        <v>54875</v>
      </c>
      <c r="CV455" s="16">
        <v>5387</v>
      </c>
      <c r="CW455" s="1">
        <v>253</v>
      </c>
      <c r="CX455" s="16">
        <v>112092</v>
      </c>
      <c r="CY455" s="1">
        <v>407</v>
      </c>
      <c r="CZ455" s="16">
        <v>2097</v>
      </c>
      <c r="DA455" s="16">
        <v>70271</v>
      </c>
      <c r="DB455" s="18">
        <v>19.829999999999998</v>
      </c>
      <c r="DC455" s="1" t="s">
        <v>134</v>
      </c>
    </row>
    <row r="456" spans="1:107" ht="12.75" x14ac:dyDescent="0.2">
      <c r="A456" s="1" t="s">
        <v>1096</v>
      </c>
      <c r="B456" s="1" t="s">
        <v>1097</v>
      </c>
      <c r="C456" s="1" t="s">
        <v>1096</v>
      </c>
      <c r="D456" s="1" t="s">
        <v>1104</v>
      </c>
      <c r="E456" s="1" t="s">
        <v>1105</v>
      </c>
      <c r="F456" s="1" t="s">
        <v>1104</v>
      </c>
      <c r="G456" s="1">
        <v>10</v>
      </c>
      <c r="H456" s="1">
        <v>82</v>
      </c>
      <c r="I456" s="1">
        <v>0</v>
      </c>
      <c r="J456" s="16">
        <v>136859</v>
      </c>
      <c r="K456" s="17">
        <v>0.20399999999999999</v>
      </c>
      <c r="L456" s="16">
        <v>39197</v>
      </c>
      <c r="M456" s="18">
        <v>4932.32</v>
      </c>
      <c r="N456" s="1">
        <v>28</v>
      </c>
      <c r="O456" s="17">
        <v>0.124</v>
      </c>
      <c r="P456" s="16">
        <v>1309</v>
      </c>
      <c r="Q456" s="16">
        <f t="shared" si="2"/>
        <v>9564588.3719740752</v>
      </c>
      <c r="R456" s="19">
        <v>0.86599999999999999</v>
      </c>
      <c r="S456" s="16" t="s">
        <v>2468</v>
      </c>
      <c r="T456" s="19">
        <v>0.54</v>
      </c>
      <c r="U456" s="18" t="e">
        <f t="shared" si="3"/>
        <v>#VALUE!</v>
      </c>
      <c r="V456" s="1" t="str">
        <f>IF(N456&gt;'Clustering (Gov City)'!$C$4,'Clustering (Gov City)'!$B$3,IF(N456&gt;'Clustering (Gov City)'!$H$4,'Clustering (Gov City)'!$G$3,IF(N456&gt;'Clustering (Gov City)'!$M$4,'Clustering (Gov City)'!$L$3,'Clustering (Gov City)'!$Q$3)))</f>
        <v>SUPER LOW</v>
      </c>
      <c r="W456" s="1" t="str">
        <f>IF(Q456&gt;'Clustering (Gov City)'!$C$24,'Clustering (Gov City)'!$B$23,IF(Q456&gt;'Clustering (Gov City)'!$H$24,'Clustering (Gov City)'!$G$23,IF(Q456&gt;'Clustering (Gov City)'!$M$24,'Clustering (Gov City)'!$L$23,'Clustering (Gov City)'!$Q$23)))</f>
        <v>SUPER LOW</v>
      </c>
      <c r="X456" s="20">
        <v>0.33119999999999999</v>
      </c>
      <c r="Y456" s="1" t="s">
        <v>133</v>
      </c>
      <c r="Z456" s="1">
        <v>886</v>
      </c>
      <c r="AA456" s="1">
        <v>130</v>
      </c>
      <c r="AB456" s="16">
        <v>115962</v>
      </c>
      <c r="AC456" s="16">
        <v>94308</v>
      </c>
      <c r="AD456" s="16">
        <v>116388</v>
      </c>
      <c r="AE456" s="16">
        <v>11568</v>
      </c>
      <c r="AF456" s="16">
        <v>1229</v>
      </c>
      <c r="AG456" s="16">
        <v>1287</v>
      </c>
      <c r="AH456" s="1">
        <v>44</v>
      </c>
      <c r="AI456" s="1">
        <v>26</v>
      </c>
      <c r="AJ456" s="16">
        <v>6317</v>
      </c>
      <c r="AK456" s="16">
        <v>69905</v>
      </c>
      <c r="AL456" s="16">
        <v>66954</v>
      </c>
      <c r="AM456" s="16">
        <v>71533</v>
      </c>
      <c r="AN456" s="16">
        <v>61053</v>
      </c>
      <c r="AO456" s="1">
        <v>651</v>
      </c>
      <c r="AP456" s="16">
        <v>3622</v>
      </c>
      <c r="AQ456" s="16">
        <v>8483</v>
      </c>
      <c r="AR456" s="16">
        <v>14882</v>
      </c>
      <c r="AS456" s="16">
        <v>14585</v>
      </c>
      <c r="AT456" s="16">
        <v>14753</v>
      </c>
      <c r="AU456" s="16">
        <v>14667</v>
      </c>
      <c r="AV456" s="16">
        <v>10850</v>
      </c>
      <c r="AW456" s="16">
        <v>10364</v>
      </c>
      <c r="AX456" s="16">
        <v>10910</v>
      </c>
      <c r="AY456" s="16">
        <v>9645</v>
      </c>
      <c r="AZ456" s="16">
        <v>7974</v>
      </c>
      <c r="BA456" s="16">
        <v>6313</v>
      </c>
      <c r="BB456" s="16">
        <v>4545</v>
      </c>
      <c r="BC456" s="16">
        <v>3244</v>
      </c>
      <c r="BD456" s="16">
        <v>2253</v>
      </c>
      <c r="BE456" s="16">
        <v>1535</v>
      </c>
      <c r="BF456" s="16">
        <v>1856</v>
      </c>
      <c r="BG456" s="16">
        <v>2031</v>
      </c>
      <c r="BH456" s="16">
        <v>132086</v>
      </c>
      <c r="BI456" s="21">
        <v>2</v>
      </c>
      <c r="BJ456" s="21">
        <v>2</v>
      </c>
      <c r="BK456" s="21">
        <v>2</v>
      </c>
      <c r="BL456" s="21">
        <v>1</v>
      </c>
      <c r="BM456" s="21">
        <v>0</v>
      </c>
      <c r="BN456" s="16">
        <v>4443</v>
      </c>
      <c r="BO456" s="16">
        <v>2855</v>
      </c>
      <c r="BP456" s="16">
        <v>17725</v>
      </c>
      <c r="BQ456" s="16">
        <v>8857</v>
      </c>
      <c r="BR456" s="16">
        <v>8787</v>
      </c>
      <c r="BS456" s="16">
        <v>15268</v>
      </c>
      <c r="BT456" s="16">
        <v>34376</v>
      </c>
      <c r="BU456" s="16">
        <v>20421</v>
      </c>
      <c r="BV456" s="16">
        <v>28565</v>
      </c>
      <c r="BW456" s="16">
        <v>17767</v>
      </c>
      <c r="BX456" s="16">
        <v>27867</v>
      </c>
      <c r="BY456" s="1">
        <v>835</v>
      </c>
      <c r="BZ456" s="16">
        <v>1206</v>
      </c>
      <c r="CA456" s="16">
        <v>5638</v>
      </c>
      <c r="CB456" s="1">
        <v>171</v>
      </c>
      <c r="CC456" s="1">
        <v>13</v>
      </c>
      <c r="CD456" s="16">
        <v>1123</v>
      </c>
      <c r="CE456" s="1">
        <v>819</v>
      </c>
      <c r="CF456" s="1">
        <v>288</v>
      </c>
      <c r="CG456" s="16">
        <v>5359</v>
      </c>
      <c r="CH456" s="1">
        <v>10</v>
      </c>
      <c r="CI456" s="1">
        <v>5</v>
      </c>
      <c r="CJ456" s="1">
        <v>7</v>
      </c>
      <c r="CK456" s="1">
        <v>3</v>
      </c>
      <c r="CL456" s="1">
        <v>8</v>
      </c>
      <c r="CM456" s="1">
        <v>19</v>
      </c>
      <c r="CN456" s="1">
        <v>18</v>
      </c>
      <c r="CO456" s="1">
        <v>138</v>
      </c>
      <c r="CP456" s="16">
        <v>129062</v>
      </c>
      <c r="CQ456" s="16">
        <v>38513</v>
      </c>
      <c r="CR456" s="16">
        <v>4904</v>
      </c>
      <c r="CS456" s="1">
        <v>912</v>
      </c>
      <c r="CT456" s="16">
        <v>10380</v>
      </c>
      <c r="CU456" s="16">
        <v>21361</v>
      </c>
      <c r="CV456" s="16">
        <v>1262</v>
      </c>
      <c r="CW456" s="1">
        <v>34</v>
      </c>
      <c r="CX456" s="16">
        <v>31486</v>
      </c>
      <c r="CY456" s="1">
        <v>174</v>
      </c>
      <c r="CZ456" s="1">
        <v>181</v>
      </c>
      <c r="DA456" s="16">
        <v>27652</v>
      </c>
      <c r="DB456" s="18">
        <v>16.64</v>
      </c>
      <c r="DC456" s="1" t="s">
        <v>134</v>
      </c>
    </row>
    <row r="457" spans="1:107" ht="12.75" x14ac:dyDescent="0.2">
      <c r="A457" s="1" t="s">
        <v>1096</v>
      </c>
      <c r="B457" s="1" t="s">
        <v>1097</v>
      </c>
      <c r="C457" s="1" t="s">
        <v>1096</v>
      </c>
      <c r="D457" s="1" t="s">
        <v>1106</v>
      </c>
      <c r="E457" s="1" t="s">
        <v>1107</v>
      </c>
      <c r="F457" s="1" t="s">
        <v>1106</v>
      </c>
      <c r="G457" s="1">
        <v>10</v>
      </c>
      <c r="H457" s="1">
        <v>117</v>
      </c>
      <c r="I457" s="1">
        <v>2</v>
      </c>
      <c r="J457" s="16">
        <v>106364</v>
      </c>
      <c r="K457" s="17">
        <v>0.126</v>
      </c>
      <c r="L457" s="16">
        <v>28953</v>
      </c>
      <c r="M457" s="18">
        <v>8152.42</v>
      </c>
      <c r="N457" s="1">
        <v>13</v>
      </c>
      <c r="O457" s="17">
        <v>6.2E-2</v>
      </c>
      <c r="P457" s="16">
        <v>1917</v>
      </c>
      <c r="Q457" s="16">
        <f t="shared" si="2"/>
        <v>18023015.305930581</v>
      </c>
      <c r="R457" s="19">
        <v>0.88200000000000001</v>
      </c>
      <c r="S457" s="16" t="s">
        <v>2468</v>
      </c>
      <c r="T457" s="19">
        <v>0.14799999999999999</v>
      </c>
      <c r="U457" s="18" t="e">
        <f t="shared" si="3"/>
        <v>#VALUE!</v>
      </c>
      <c r="V457" s="1" t="str">
        <f>IF(N457&gt;'Clustering (Gov City)'!$C$4,'Clustering (Gov City)'!$B$3,IF(N457&gt;'Clustering (Gov City)'!$H$4,'Clustering (Gov City)'!$G$3,IF(N457&gt;'Clustering (Gov City)'!$M$4,'Clustering (Gov City)'!$L$3,'Clustering (Gov City)'!$Q$3)))</f>
        <v>SUPER LOW</v>
      </c>
      <c r="W457" s="1" t="str">
        <f>IF(Q457&gt;'Clustering (Gov City)'!$C$24,'Clustering (Gov City)'!$B$23,IF(Q457&gt;'Clustering (Gov City)'!$H$24,'Clustering (Gov City)'!$G$23,IF(Q457&gt;'Clustering (Gov City)'!$M$24,'Clustering (Gov City)'!$L$23,'Clustering (Gov City)'!$Q$23)))</f>
        <v>SUPER LOW</v>
      </c>
      <c r="X457" s="20">
        <v>0.1167</v>
      </c>
      <c r="Y457" s="1" t="s">
        <v>133</v>
      </c>
      <c r="Z457" s="1">
        <v>644</v>
      </c>
      <c r="AA457" s="1">
        <v>150</v>
      </c>
      <c r="AB457" s="16">
        <v>91280</v>
      </c>
      <c r="AC457" s="16">
        <v>70004</v>
      </c>
      <c r="AD457" s="16">
        <v>32972</v>
      </c>
      <c r="AE457" s="16">
        <v>63053</v>
      </c>
      <c r="AF457" s="16">
        <v>10258</v>
      </c>
      <c r="AG457" s="1">
        <v>37</v>
      </c>
      <c r="AH457" s="1">
        <v>35</v>
      </c>
      <c r="AI457" s="1">
        <v>9</v>
      </c>
      <c r="AJ457" s="1">
        <v>0</v>
      </c>
      <c r="AK457" s="16">
        <v>54808</v>
      </c>
      <c r="AL457" s="16">
        <v>51556</v>
      </c>
      <c r="AM457" s="16">
        <v>63218</v>
      </c>
      <c r="AN457" s="16">
        <v>39493</v>
      </c>
      <c r="AO457" s="1">
        <v>362</v>
      </c>
      <c r="AP457" s="16">
        <v>3291</v>
      </c>
      <c r="AQ457" s="16">
        <v>7300</v>
      </c>
      <c r="AR457" s="16">
        <v>12209</v>
      </c>
      <c r="AS457" s="16">
        <v>12942</v>
      </c>
      <c r="AT457" s="16">
        <v>11742</v>
      </c>
      <c r="AU457" s="16">
        <v>10248</v>
      </c>
      <c r="AV457" s="16">
        <v>8698</v>
      </c>
      <c r="AW457" s="16">
        <v>8016</v>
      </c>
      <c r="AX457" s="16">
        <v>7612</v>
      </c>
      <c r="AY457" s="16">
        <v>6652</v>
      </c>
      <c r="AZ457" s="16">
        <v>5900</v>
      </c>
      <c r="BA457" s="16">
        <v>4493</v>
      </c>
      <c r="BB457" s="16">
        <v>3561</v>
      </c>
      <c r="BC457" s="16">
        <v>2705</v>
      </c>
      <c r="BD457" s="16">
        <v>1823</v>
      </c>
      <c r="BE457" s="16">
        <v>1252</v>
      </c>
      <c r="BF457" s="16">
        <v>1211</v>
      </c>
      <c r="BG457" s="16">
        <v>1806</v>
      </c>
      <c r="BH457" s="16">
        <v>101960</v>
      </c>
      <c r="BI457" s="21">
        <v>2</v>
      </c>
      <c r="BJ457" s="21">
        <v>2</v>
      </c>
      <c r="BK457" s="21">
        <v>2</v>
      </c>
      <c r="BL457" s="21">
        <v>1</v>
      </c>
      <c r="BM457" s="21">
        <v>0</v>
      </c>
      <c r="BN457" s="16">
        <v>3762</v>
      </c>
      <c r="BO457" s="16">
        <v>2176</v>
      </c>
      <c r="BP457" s="16">
        <v>15064</v>
      </c>
      <c r="BQ457" s="16">
        <v>7664</v>
      </c>
      <c r="BR457" s="16">
        <v>7565</v>
      </c>
      <c r="BS457" s="16">
        <v>10826</v>
      </c>
      <c r="BT457" s="16">
        <v>19320</v>
      </c>
      <c r="BU457" s="16">
        <v>17545</v>
      </c>
      <c r="BV457" s="16">
        <v>30680</v>
      </c>
      <c r="BW457" s="16">
        <v>12824</v>
      </c>
      <c r="BX457" s="16">
        <v>20191</v>
      </c>
      <c r="BY457" s="1">
        <v>565</v>
      </c>
      <c r="BZ457" s="1">
        <v>891</v>
      </c>
      <c r="CA457" s="16">
        <v>4244</v>
      </c>
      <c r="CB457" s="1">
        <v>102</v>
      </c>
      <c r="CC457" s="1">
        <v>2</v>
      </c>
      <c r="CD457" s="16">
        <v>1540</v>
      </c>
      <c r="CE457" s="16">
        <v>1295</v>
      </c>
      <c r="CF457" s="1">
        <v>697</v>
      </c>
      <c r="CG457" s="16">
        <v>10739</v>
      </c>
      <c r="CH457" s="1">
        <v>144</v>
      </c>
      <c r="CI457" s="1">
        <v>15</v>
      </c>
      <c r="CJ457" s="1">
        <v>19</v>
      </c>
      <c r="CK457" s="1">
        <v>11</v>
      </c>
      <c r="CL457" s="1">
        <v>20</v>
      </c>
      <c r="CM457" s="1">
        <v>33</v>
      </c>
      <c r="CN457" s="1">
        <v>53</v>
      </c>
      <c r="CO457" s="1">
        <v>296</v>
      </c>
      <c r="CP457" s="16">
        <v>91502</v>
      </c>
      <c r="CQ457" s="16">
        <v>29059</v>
      </c>
      <c r="CR457" s="16">
        <v>3507</v>
      </c>
      <c r="CS457" s="1">
        <v>856</v>
      </c>
      <c r="CT457" s="16">
        <v>7847</v>
      </c>
      <c r="CU457" s="16">
        <v>11430</v>
      </c>
      <c r="CV457" s="16">
        <v>5813</v>
      </c>
      <c r="CW457" s="1">
        <v>84</v>
      </c>
      <c r="CX457" s="16">
        <v>31092</v>
      </c>
      <c r="CY457" s="1">
        <v>105</v>
      </c>
      <c r="CZ457" s="1">
        <v>299</v>
      </c>
      <c r="DA457" s="16">
        <v>16272</v>
      </c>
      <c r="DB457" s="18">
        <v>26.26</v>
      </c>
      <c r="DC457" s="1" t="s">
        <v>134</v>
      </c>
    </row>
    <row r="458" spans="1:107" ht="12.75" x14ac:dyDescent="0.2">
      <c r="A458" s="1" t="s">
        <v>1096</v>
      </c>
      <c r="B458" s="1" t="s">
        <v>1097</v>
      </c>
      <c r="C458" s="1" t="s">
        <v>1096</v>
      </c>
      <c r="D458" s="1" t="s">
        <v>1108</v>
      </c>
      <c r="E458" s="1" t="s">
        <v>1109</v>
      </c>
      <c r="F458" s="1" t="s">
        <v>1108</v>
      </c>
      <c r="G458" s="1">
        <v>11</v>
      </c>
      <c r="H458" s="1">
        <v>92</v>
      </c>
      <c r="I458" s="1">
        <v>0</v>
      </c>
      <c r="J458" s="16">
        <v>212302</v>
      </c>
      <c r="K458" s="17">
        <v>0.36399999999999999</v>
      </c>
      <c r="L458" s="16">
        <v>54713</v>
      </c>
      <c r="M458" s="18">
        <v>5033.38</v>
      </c>
      <c r="N458" s="1">
        <v>42</v>
      </c>
      <c r="O458" s="17">
        <v>0.18</v>
      </c>
      <c r="P458" s="16">
        <v>1666</v>
      </c>
      <c r="Q458" s="16">
        <f t="shared" si="2"/>
        <v>7847311.8482162207</v>
      </c>
      <c r="R458" s="19">
        <v>0.89600000000000002</v>
      </c>
      <c r="S458" s="16" t="s">
        <v>2468</v>
      </c>
      <c r="T458" s="19">
        <v>0.26600000000000001</v>
      </c>
      <c r="U458" s="18" t="e">
        <f t="shared" si="3"/>
        <v>#VALUE!</v>
      </c>
      <c r="V458" s="16" t="str">
        <f>IF(N458&gt;'Clustering (Gov City)'!$C$4,'Clustering (Gov City)'!$B$3,IF(N458&gt;'Clustering (Gov City)'!$H$4,'Clustering (Gov City)'!$G$3,IF(N458&gt;'Clustering (Gov City)'!$M$4,'Clustering (Gov City)'!$L$3,'Clustering (Gov City)'!$Q$3)))</f>
        <v>SUPER LOW</v>
      </c>
      <c r="W458" s="16" t="str">
        <f>IF(Q458&gt;'Clustering (Gov City)'!$C$24,'Clustering (Gov City)'!$B$23,IF(Q458&gt;'Clustering (Gov City)'!$H$24,'Clustering (Gov City)'!$G$23,IF(Q458&gt;'Clustering (Gov City)'!$M$24,'Clustering (Gov City)'!$L$23,'Clustering (Gov City)'!$Q$23)))</f>
        <v>SUPER LOW</v>
      </c>
      <c r="X458" s="20">
        <v>0.26469999999999999</v>
      </c>
      <c r="Y458" s="16" t="s">
        <v>133</v>
      </c>
      <c r="Z458" s="16">
        <v>1399</v>
      </c>
      <c r="AA458" s="1">
        <v>213</v>
      </c>
      <c r="AB458" s="16">
        <v>174999</v>
      </c>
      <c r="AC458" s="16">
        <v>142998</v>
      </c>
      <c r="AD458" s="16">
        <v>130636</v>
      </c>
      <c r="AE458" s="16">
        <v>80495</v>
      </c>
      <c r="AF458" s="16">
        <v>1145</v>
      </c>
      <c r="AG458" s="1">
        <v>16</v>
      </c>
      <c r="AH458" s="1">
        <v>7</v>
      </c>
      <c r="AI458" s="1">
        <v>0</v>
      </c>
      <c r="AJ458" s="1">
        <v>3</v>
      </c>
      <c r="AK458" s="16">
        <v>108295</v>
      </c>
      <c r="AL458" s="16">
        <v>104007</v>
      </c>
      <c r="AM458" s="16">
        <v>123907</v>
      </c>
      <c r="AN458" s="16">
        <v>83163</v>
      </c>
      <c r="AO458" s="1">
        <v>606</v>
      </c>
      <c r="AP458" s="16">
        <v>4626</v>
      </c>
      <c r="AQ458" s="16">
        <v>14141</v>
      </c>
      <c r="AR458" s="16">
        <v>22598</v>
      </c>
      <c r="AS458" s="16">
        <v>24617</v>
      </c>
      <c r="AT458" s="16">
        <v>25911</v>
      </c>
      <c r="AU458" s="16">
        <v>22374</v>
      </c>
      <c r="AV458" s="16">
        <v>16709</v>
      </c>
      <c r="AW458" s="16">
        <v>14925</v>
      </c>
      <c r="AX458" s="16">
        <v>15194</v>
      </c>
      <c r="AY458" s="16">
        <v>13253</v>
      </c>
      <c r="AZ458" s="16">
        <v>11112</v>
      </c>
      <c r="BA458" s="16">
        <v>9093</v>
      </c>
      <c r="BB458" s="16">
        <v>7696</v>
      </c>
      <c r="BC458" s="16">
        <v>5857</v>
      </c>
      <c r="BD458" s="16">
        <v>3596</v>
      </c>
      <c r="BE458" s="16">
        <v>2566</v>
      </c>
      <c r="BF458" s="16">
        <v>2660</v>
      </c>
      <c r="BG458" s="16">
        <v>3435</v>
      </c>
      <c r="BH458" s="16">
        <v>203922</v>
      </c>
      <c r="BI458" s="21">
        <v>2</v>
      </c>
      <c r="BJ458" s="21">
        <v>2</v>
      </c>
      <c r="BK458" s="21">
        <v>2</v>
      </c>
      <c r="BL458" s="21">
        <v>1</v>
      </c>
      <c r="BM458" s="21">
        <v>0</v>
      </c>
      <c r="BN458" s="16">
        <v>7301</v>
      </c>
      <c r="BO458" s="16">
        <v>4077</v>
      </c>
      <c r="BP458" s="16">
        <v>27449</v>
      </c>
      <c r="BQ458" s="16">
        <v>15054</v>
      </c>
      <c r="BR458" s="16">
        <v>15831</v>
      </c>
      <c r="BS458" s="16">
        <v>24810</v>
      </c>
      <c r="BT458" s="16">
        <v>46615</v>
      </c>
      <c r="BU458" s="16">
        <v>38102</v>
      </c>
      <c r="BV458" s="16">
        <v>43165</v>
      </c>
      <c r="BW458" s="16">
        <v>27087</v>
      </c>
      <c r="BX458" s="16">
        <v>45720</v>
      </c>
      <c r="BY458" s="16">
        <v>2104</v>
      </c>
      <c r="BZ458" s="16">
        <v>1741</v>
      </c>
      <c r="CA458" s="16">
        <v>7584</v>
      </c>
      <c r="CB458" s="1">
        <v>179</v>
      </c>
      <c r="CC458" s="1">
        <v>5</v>
      </c>
      <c r="CD458" s="16">
        <v>3479</v>
      </c>
      <c r="CE458" s="16">
        <v>3200</v>
      </c>
      <c r="CF458" s="16">
        <v>1289</v>
      </c>
      <c r="CG458" s="16">
        <v>27749</v>
      </c>
      <c r="CH458" s="1">
        <v>58</v>
      </c>
      <c r="CI458" s="1">
        <v>14</v>
      </c>
      <c r="CJ458" s="1">
        <v>24</v>
      </c>
      <c r="CK458" s="1">
        <v>5</v>
      </c>
      <c r="CL458" s="1">
        <v>40</v>
      </c>
      <c r="CM458" s="1">
        <v>14</v>
      </c>
      <c r="CN458" s="1">
        <v>130</v>
      </c>
      <c r="CO458" s="1">
        <v>284</v>
      </c>
      <c r="CP458" s="16">
        <v>176016</v>
      </c>
      <c r="CQ458" s="16">
        <v>62727</v>
      </c>
      <c r="CR458" s="16">
        <v>4974</v>
      </c>
      <c r="CS458" s="16">
        <v>2225</v>
      </c>
      <c r="CT458" s="16">
        <v>9504</v>
      </c>
      <c r="CU458" s="16">
        <v>32984</v>
      </c>
      <c r="CV458" s="16">
        <v>2898</v>
      </c>
      <c r="CW458" s="1">
        <v>132</v>
      </c>
      <c r="CX458" s="16">
        <v>61313</v>
      </c>
      <c r="CY458" s="1">
        <v>192</v>
      </c>
      <c r="CZ458" s="1">
        <v>587</v>
      </c>
      <c r="DA458" s="16">
        <v>34766</v>
      </c>
      <c r="DB458" s="18">
        <v>25.11</v>
      </c>
      <c r="DC458" s="1" t="s">
        <v>134</v>
      </c>
    </row>
    <row r="459" spans="1:107" ht="12.75" x14ac:dyDescent="0.2">
      <c r="A459" s="1" t="s">
        <v>1096</v>
      </c>
      <c r="B459" s="1" t="s">
        <v>1097</v>
      </c>
      <c r="C459" s="1" t="s">
        <v>1096</v>
      </c>
      <c r="D459" s="1" t="s">
        <v>1110</v>
      </c>
      <c r="E459" s="1" t="s">
        <v>1111</v>
      </c>
      <c r="F459" s="1" t="s">
        <v>1110</v>
      </c>
      <c r="G459" s="1">
        <v>15</v>
      </c>
      <c r="H459" s="1">
        <v>198</v>
      </c>
      <c r="I459" s="1">
        <v>0</v>
      </c>
      <c r="J459" s="16">
        <v>136609</v>
      </c>
      <c r="K459" s="17">
        <v>0.20200000000000001</v>
      </c>
      <c r="L459" s="16">
        <v>37673</v>
      </c>
      <c r="M459" s="18">
        <v>6429.88</v>
      </c>
      <c r="N459" s="1">
        <v>21</v>
      </c>
      <c r="O459" s="17">
        <v>0.106</v>
      </c>
      <c r="P459" s="16">
        <v>1849</v>
      </c>
      <c r="Q459" s="16">
        <f t="shared" si="2"/>
        <v>13534979.393744189</v>
      </c>
      <c r="R459" s="19">
        <v>0.90600000000000003</v>
      </c>
      <c r="S459" s="16" t="s">
        <v>2468</v>
      </c>
      <c r="T459" s="19">
        <v>0.38600000000000001</v>
      </c>
      <c r="U459" s="18" t="e">
        <f t="shared" si="3"/>
        <v>#VALUE!</v>
      </c>
      <c r="V459" s="1" t="str">
        <f>IF(N459&gt;'Clustering (Gov City)'!$C$4,'Clustering (Gov City)'!$B$3,IF(N459&gt;'Clustering (Gov City)'!$H$4,'Clustering (Gov City)'!$G$3,IF(N459&gt;'Clustering (Gov City)'!$M$4,'Clustering (Gov City)'!$L$3,'Clustering (Gov City)'!$Q$3)))</f>
        <v>SUPER LOW</v>
      </c>
      <c r="W459" s="1" t="str">
        <f>IF(Q459&gt;'Clustering (Gov City)'!$C$24,'Clustering (Gov City)'!$B$23,IF(Q459&gt;'Clustering (Gov City)'!$H$24,'Clustering (Gov City)'!$G$23,IF(Q459&gt;'Clustering (Gov City)'!$M$24,'Clustering (Gov City)'!$L$23,'Clustering (Gov City)'!$Q$23)))</f>
        <v>SUPER LOW</v>
      </c>
      <c r="X459" s="20">
        <v>0.25600000000000001</v>
      </c>
      <c r="Y459" s="1" t="s">
        <v>133</v>
      </c>
      <c r="Z459" s="1">
        <v>821</v>
      </c>
      <c r="AA459" s="1">
        <v>106</v>
      </c>
      <c r="AB459" s="16">
        <v>107607</v>
      </c>
      <c r="AC459" s="16">
        <v>89613</v>
      </c>
      <c r="AD459" s="16">
        <v>130528</v>
      </c>
      <c r="AE459" s="16">
        <v>3824</v>
      </c>
      <c r="AF459" s="16">
        <v>1627</v>
      </c>
      <c r="AG459" s="1">
        <v>490</v>
      </c>
      <c r="AH459" s="1">
        <v>137</v>
      </c>
      <c r="AI459" s="1">
        <v>0</v>
      </c>
      <c r="AJ459" s="1">
        <v>3</v>
      </c>
      <c r="AK459" s="16">
        <v>69478</v>
      </c>
      <c r="AL459" s="16">
        <v>67131</v>
      </c>
      <c r="AM459" s="16">
        <v>82334</v>
      </c>
      <c r="AN459" s="16">
        <v>50792</v>
      </c>
      <c r="AO459" s="1">
        <v>633</v>
      </c>
      <c r="AP459" s="16">
        <v>2850</v>
      </c>
      <c r="AQ459" s="16">
        <v>9414</v>
      </c>
      <c r="AR459" s="16">
        <v>15370</v>
      </c>
      <c r="AS459" s="16">
        <v>16935</v>
      </c>
      <c r="AT459" s="16">
        <v>16823</v>
      </c>
      <c r="AU459" s="16">
        <v>14371</v>
      </c>
      <c r="AV459" s="16">
        <v>10400</v>
      </c>
      <c r="AW459" s="16">
        <v>10318</v>
      </c>
      <c r="AX459" s="16">
        <v>10074</v>
      </c>
      <c r="AY459" s="16">
        <v>8514</v>
      </c>
      <c r="AZ459" s="16">
        <v>6912</v>
      </c>
      <c r="BA459" s="16">
        <v>5959</v>
      </c>
      <c r="BB459" s="16">
        <v>3997</v>
      </c>
      <c r="BC459" s="16">
        <v>3063</v>
      </c>
      <c r="BD459" s="16">
        <v>2004</v>
      </c>
      <c r="BE459" s="16">
        <v>1298</v>
      </c>
      <c r="BF459" s="16">
        <v>1157</v>
      </c>
      <c r="BG459" s="16">
        <v>2249</v>
      </c>
      <c r="BH459" s="16">
        <v>130867</v>
      </c>
      <c r="BI459" s="21">
        <v>2</v>
      </c>
      <c r="BJ459" s="21">
        <v>2</v>
      </c>
      <c r="BK459" s="21">
        <v>2</v>
      </c>
      <c r="BL459" s="21">
        <v>1</v>
      </c>
      <c r="BM459" s="21">
        <v>0</v>
      </c>
      <c r="BN459" s="16">
        <v>4690</v>
      </c>
      <c r="BO459" s="16">
        <v>2813</v>
      </c>
      <c r="BP459" s="16">
        <v>18652</v>
      </c>
      <c r="BQ459" s="16">
        <v>10351</v>
      </c>
      <c r="BR459" s="16">
        <v>10543</v>
      </c>
      <c r="BS459" s="16">
        <v>15684</v>
      </c>
      <c r="BT459" s="16">
        <v>29829</v>
      </c>
      <c r="BU459" s="16">
        <v>23871</v>
      </c>
      <c r="BV459" s="16">
        <v>27795</v>
      </c>
      <c r="BW459" s="16">
        <v>18042</v>
      </c>
      <c r="BX459" s="16">
        <v>28641</v>
      </c>
      <c r="BY459" s="1">
        <v>987</v>
      </c>
      <c r="BZ459" s="16">
        <v>1122</v>
      </c>
      <c r="CA459" s="16">
        <v>6199</v>
      </c>
      <c r="CB459" s="1">
        <v>114</v>
      </c>
      <c r="CC459" s="1">
        <v>9</v>
      </c>
      <c r="CD459" s="16">
        <v>2038</v>
      </c>
      <c r="CE459" s="16">
        <v>1393</v>
      </c>
      <c r="CF459" s="1">
        <v>730</v>
      </c>
      <c r="CG459" s="16">
        <v>12016</v>
      </c>
      <c r="CH459" s="1">
        <v>68</v>
      </c>
      <c r="CI459" s="1">
        <v>6</v>
      </c>
      <c r="CJ459" s="1">
        <v>53</v>
      </c>
      <c r="CK459" s="1">
        <v>12</v>
      </c>
      <c r="CL459" s="1">
        <v>26</v>
      </c>
      <c r="CM459" s="1">
        <v>13</v>
      </c>
      <c r="CN459" s="1">
        <v>187</v>
      </c>
      <c r="CO459" s="1">
        <v>375</v>
      </c>
      <c r="CP459" s="16">
        <v>119692</v>
      </c>
      <c r="CQ459" s="16">
        <v>45001</v>
      </c>
      <c r="CR459" s="16">
        <v>4073</v>
      </c>
      <c r="CS459" s="1">
        <v>479</v>
      </c>
      <c r="CT459" s="16">
        <v>6279</v>
      </c>
      <c r="CU459" s="16">
        <v>16252</v>
      </c>
      <c r="CV459" s="16">
        <v>2870</v>
      </c>
      <c r="CW459" s="1">
        <v>15</v>
      </c>
      <c r="CX459" s="16">
        <v>40800</v>
      </c>
      <c r="CY459" s="1">
        <v>54</v>
      </c>
      <c r="CZ459" s="1">
        <v>177</v>
      </c>
      <c r="DA459" s="16">
        <v>20609</v>
      </c>
      <c r="DB459" s="18">
        <v>23.04</v>
      </c>
      <c r="DC459" s="1" t="s">
        <v>134</v>
      </c>
    </row>
    <row r="460" spans="1:107" ht="12.75" x14ac:dyDescent="0.2">
      <c r="A460" s="1" t="s">
        <v>1096</v>
      </c>
      <c r="B460" s="1" t="s">
        <v>1097</v>
      </c>
      <c r="C460" s="1" t="s">
        <v>1096</v>
      </c>
      <c r="D460" s="1" t="s">
        <v>1112</v>
      </c>
      <c r="E460" s="1" t="s">
        <v>1113</v>
      </c>
      <c r="F460" s="1" t="s">
        <v>1112</v>
      </c>
      <c r="G460" s="1">
        <v>17</v>
      </c>
      <c r="H460" s="1">
        <v>117</v>
      </c>
      <c r="I460" s="1">
        <v>1</v>
      </c>
      <c r="J460" s="16">
        <v>81150</v>
      </c>
      <c r="K460" s="17">
        <v>7.1999999999999995E-2</v>
      </c>
      <c r="L460" s="16">
        <v>23807</v>
      </c>
      <c r="M460" s="18">
        <v>4581.0600000000004</v>
      </c>
      <c r="N460" s="1">
        <v>18</v>
      </c>
      <c r="O460" s="17">
        <v>0.09</v>
      </c>
      <c r="P460" s="16">
        <v>892</v>
      </c>
      <c r="Q460" s="16">
        <f t="shared" si="2"/>
        <v>10991990.141712878</v>
      </c>
      <c r="R460" s="19">
        <v>0.89</v>
      </c>
      <c r="S460" s="16" t="s">
        <v>2468</v>
      </c>
      <c r="T460" s="19">
        <v>7.8E-2</v>
      </c>
      <c r="U460" s="18" t="e">
        <f t="shared" si="3"/>
        <v>#VALUE!</v>
      </c>
      <c r="V460" s="1" t="str">
        <f>IF(N460&gt;'Clustering (Gov City)'!$C$4,'Clustering (Gov City)'!$B$3,IF(N460&gt;'Clustering (Gov City)'!$H$4,'Clustering (Gov City)'!$G$3,IF(N460&gt;'Clustering (Gov City)'!$M$4,'Clustering (Gov City)'!$L$3,'Clustering (Gov City)'!$Q$3)))</f>
        <v>SUPER LOW</v>
      </c>
      <c r="W460" s="1" t="str">
        <f>IF(Q460&gt;'Clustering (Gov City)'!$C$24,'Clustering (Gov City)'!$B$23,IF(Q460&gt;'Clustering (Gov City)'!$H$24,'Clustering (Gov City)'!$G$23,IF(Q460&gt;'Clustering (Gov City)'!$M$24,'Clustering (Gov City)'!$L$23,'Clustering (Gov City)'!$Q$23)))</f>
        <v>SUPER LOW</v>
      </c>
      <c r="X460" s="20">
        <v>8.0100000000000005E-2</v>
      </c>
      <c r="Y460" s="1" t="s">
        <v>133</v>
      </c>
      <c r="Z460" s="1">
        <v>202</v>
      </c>
      <c r="AA460" s="1">
        <v>185</v>
      </c>
      <c r="AB460" s="16">
        <v>74646</v>
      </c>
      <c r="AC460" s="16">
        <v>53829</v>
      </c>
      <c r="AD460" s="16">
        <v>1515</v>
      </c>
      <c r="AE460" s="16">
        <v>78928</v>
      </c>
      <c r="AF460" s="1">
        <v>697</v>
      </c>
      <c r="AG460" s="1">
        <v>8</v>
      </c>
      <c r="AH460" s="1">
        <v>0</v>
      </c>
      <c r="AI460" s="1">
        <v>0</v>
      </c>
      <c r="AJ460" s="1">
        <v>2</v>
      </c>
      <c r="AK460" s="16">
        <v>41278</v>
      </c>
      <c r="AL460" s="16">
        <v>39872</v>
      </c>
      <c r="AM460" s="16">
        <v>43962</v>
      </c>
      <c r="AN460" s="16">
        <v>35348</v>
      </c>
      <c r="AO460" s="1">
        <v>137</v>
      </c>
      <c r="AP460" s="16">
        <v>1703</v>
      </c>
      <c r="AQ460" s="16">
        <v>5828</v>
      </c>
      <c r="AR460" s="16">
        <v>9632</v>
      </c>
      <c r="AS460" s="16">
        <v>9325</v>
      </c>
      <c r="AT460" s="16">
        <v>5616</v>
      </c>
      <c r="AU460" s="16">
        <v>7302</v>
      </c>
      <c r="AV460" s="16">
        <v>6401</v>
      </c>
      <c r="AW460" s="16">
        <v>6301</v>
      </c>
      <c r="AX460" s="16">
        <v>6267</v>
      </c>
      <c r="AY460" s="16">
        <v>5147</v>
      </c>
      <c r="AZ460" s="16">
        <v>4288</v>
      </c>
      <c r="BA460" s="16">
        <v>3470</v>
      </c>
      <c r="BB460" s="16">
        <v>3180</v>
      </c>
      <c r="BC460" s="16">
        <v>3019</v>
      </c>
      <c r="BD460" s="16">
        <v>2281</v>
      </c>
      <c r="BE460" s="16">
        <v>1451</v>
      </c>
      <c r="BF460" s="16">
        <v>1642</v>
      </c>
      <c r="BG460" s="16">
        <v>1464</v>
      </c>
      <c r="BH460" s="16">
        <v>77602</v>
      </c>
      <c r="BI460" s="21">
        <v>2</v>
      </c>
      <c r="BJ460" s="21">
        <v>2</v>
      </c>
      <c r="BK460" s="21">
        <v>2</v>
      </c>
      <c r="BL460" s="21">
        <v>1</v>
      </c>
      <c r="BM460" s="21">
        <v>0</v>
      </c>
      <c r="BN460" s="16">
        <v>3051</v>
      </c>
      <c r="BO460" s="16">
        <v>1682</v>
      </c>
      <c r="BP460" s="16">
        <v>11617</v>
      </c>
      <c r="BQ460" s="16">
        <v>5558</v>
      </c>
      <c r="BR460" s="16">
        <v>3509</v>
      </c>
      <c r="BS460" s="16">
        <v>6890</v>
      </c>
      <c r="BT460" s="16">
        <v>18331</v>
      </c>
      <c r="BU460" s="16">
        <v>10185</v>
      </c>
      <c r="BV460" s="16">
        <v>18985</v>
      </c>
      <c r="BW460" s="16">
        <v>11264</v>
      </c>
      <c r="BX460" s="16">
        <v>16675</v>
      </c>
      <c r="BY460" s="1">
        <v>732</v>
      </c>
      <c r="BZ460" s="16">
        <v>1008</v>
      </c>
      <c r="CA460" s="16">
        <v>3894</v>
      </c>
      <c r="CB460" s="1">
        <v>73</v>
      </c>
      <c r="CC460" s="1">
        <v>3</v>
      </c>
      <c r="CD460" s="16">
        <v>1273</v>
      </c>
      <c r="CE460" s="16">
        <v>1188</v>
      </c>
      <c r="CF460" s="1">
        <v>468</v>
      </c>
      <c r="CG460" s="16">
        <v>12269</v>
      </c>
      <c r="CH460" s="1">
        <v>20</v>
      </c>
      <c r="CI460" s="1">
        <v>7</v>
      </c>
      <c r="CJ460" s="1">
        <v>14</v>
      </c>
      <c r="CK460" s="1">
        <v>11</v>
      </c>
      <c r="CL460" s="1">
        <v>27</v>
      </c>
      <c r="CM460" s="1">
        <v>17</v>
      </c>
      <c r="CN460" s="1">
        <v>45</v>
      </c>
      <c r="CO460" s="1">
        <v>105</v>
      </c>
      <c r="CP460" s="16">
        <v>65706</v>
      </c>
      <c r="CQ460" s="16">
        <v>30428</v>
      </c>
      <c r="CR460" s="16">
        <v>2585</v>
      </c>
      <c r="CS460" s="16">
        <v>1411</v>
      </c>
      <c r="CT460" s="16">
        <v>4630</v>
      </c>
      <c r="CU460" s="16">
        <v>16761</v>
      </c>
      <c r="CV460" s="16">
        <v>1515</v>
      </c>
      <c r="CW460" s="1">
        <v>119</v>
      </c>
      <c r="CX460" s="16">
        <v>14315</v>
      </c>
      <c r="CY460" s="1">
        <v>151</v>
      </c>
      <c r="CZ460" s="1">
        <v>392</v>
      </c>
      <c r="DA460" s="16">
        <v>8843</v>
      </c>
      <c r="DB460" s="18">
        <v>29.15</v>
      </c>
      <c r="DC460" s="1" t="s">
        <v>134</v>
      </c>
    </row>
    <row r="461" spans="1:107" ht="12.75" x14ac:dyDescent="0.2">
      <c r="A461" s="1" t="s">
        <v>1096</v>
      </c>
      <c r="B461" s="1" t="s">
        <v>1097</v>
      </c>
      <c r="C461" s="1" t="s">
        <v>1096</v>
      </c>
      <c r="D461" s="1" t="s">
        <v>1114</v>
      </c>
      <c r="E461" s="1" t="s">
        <v>1115</v>
      </c>
      <c r="F461" s="1" t="s">
        <v>1114</v>
      </c>
      <c r="G461" s="1">
        <v>6</v>
      </c>
      <c r="H461" s="1">
        <v>79</v>
      </c>
      <c r="I461" s="1">
        <v>0</v>
      </c>
      <c r="J461" s="16">
        <v>77013</v>
      </c>
      <c r="K461" s="17">
        <v>6.6000000000000003E-2</v>
      </c>
      <c r="L461" s="16">
        <v>18874</v>
      </c>
      <c r="M461" s="18">
        <v>3780.56</v>
      </c>
      <c r="N461" s="1">
        <v>20</v>
      </c>
      <c r="O461" s="17">
        <v>0.10199999999999999</v>
      </c>
      <c r="P461" s="16">
        <v>748</v>
      </c>
      <c r="Q461" s="16">
        <f t="shared" si="2"/>
        <v>9712645.9169231169</v>
      </c>
      <c r="R461" s="19">
        <v>0.89800000000000002</v>
      </c>
      <c r="S461" s="16" t="s">
        <v>2468</v>
      </c>
      <c r="T461" s="19">
        <v>0.14399999999999999</v>
      </c>
      <c r="U461" s="18" t="e">
        <f t="shared" si="3"/>
        <v>#VALUE!</v>
      </c>
      <c r="V461" s="1" t="str">
        <f>IF(N461&gt;'Clustering (Gov City)'!$C$4,'Clustering (Gov City)'!$B$3,IF(N461&gt;'Clustering (Gov City)'!$H$4,'Clustering (Gov City)'!$G$3,IF(N461&gt;'Clustering (Gov City)'!$M$4,'Clustering (Gov City)'!$L$3,'Clustering (Gov City)'!$Q$3)))</f>
        <v>SUPER LOW</v>
      </c>
      <c r="W461" s="1" t="str">
        <f>IF(Q461&gt;'Clustering (Gov City)'!$C$24,'Clustering (Gov City)'!$B$23,IF(Q461&gt;'Clustering (Gov City)'!$H$24,'Clustering (Gov City)'!$G$23,IF(Q461&gt;'Clustering (Gov City)'!$M$24,'Clustering (Gov City)'!$L$23,'Clustering (Gov City)'!$Q$23)))</f>
        <v>SUPER LOW</v>
      </c>
      <c r="X461" s="20">
        <v>0.1119</v>
      </c>
      <c r="Y461" s="1" t="s">
        <v>133</v>
      </c>
      <c r="Z461" s="1">
        <v>465</v>
      </c>
      <c r="AA461" s="1">
        <v>123</v>
      </c>
      <c r="AB461" s="16">
        <v>69642</v>
      </c>
      <c r="AC461" s="16">
        <v>49591</v>
      </c>
      <c r="AD461" s="16">
        <v>51386</v>
      </c>
      <c r="AE461" s="16">
        <v>21264</v>
      </c>
      <c r="AF461" s="1">
        <v>501</v>
      </c>
      <c r="AG461" s="16">
        <v>1378</v>
      </c>
      <c r="AH461" s="1">
        <v>0</v>
      </c>
      <c r="AI461" s="1">
        <v>4</v>
      </c>
      <c r="AJ461" s="16">
        <v>2480</v>
      </c>
      <c r="AK461" s="16">
        <v>39242</v>
      </c>
      <c r="AL461" s="16">
        <v>37771</v>
      </c>
      <c r="AM461" s="16">
        <v>46396</v>
      </c>
      <c r="AN461" s="16">
        <v>28515</v>
      </c>
      <c r="AO461" s="1">
        <v>161</v>
      </c>
      <c r="AP461" s="16">
        <v>1941</v>
      </c>
      <c r="AQ461" s="16">
        <v>5809</v>
      </c>
      <c r="AR461" s="16">
        <v>9279</v>
      </c>
      <c r="AS461" s="16">
        <v>9312</v>
      </c>
      <c r="AT461" s="16">
        <v>9029</v>
      </c>
      <c r="AU461" s="16">
        <v>8127</v>
      </c>
      <c r="AV461" s="16">
        <v>6638</v>
      </c>
      <c r="AW461" s="16">
        <v>6046</v>
      </c>
      <c r="AX461" s="16">
        <v>5757</v>
      </c>
      <c r="AY461" s="16">
        <v>4549</v>
      </c>
      <c r="AZ461" s="16">
        <v>3515</v>
      </c>
      <c r="BA461" s="16">
        <v>2820</v>
      </c>
      <c r="BB461" s="16">
        <v>2124</v>
      </c>
      <c r="BC461" s="16">
        <v>1530</v>
      </c>
      <c r="BD461" s="16">
        <v>1044</v>
      </c>
      <c r="BE461" s="1">
        <v>738</v>
      </c>
      <c r="BF461" s="1">
        <v>696</v>
      </c>
      <c r="BG461" s="16">
        <v>1290</v>
      </c>
      <c r="BH461" s="16">
        <v>73637</v>
      </c>
      <c r="BI461" s="21">
        <v>2</v>
      </c>
      <c r="BJ461" s="21">
        <v>2</v>
      </c>
      <c r="BK461" s="21">
        <v>2</v>
      </c>
      <c r="BL461" s="21">
        <v>1</v>
      </c>
      <c r="BM461" s="21">
        <v>0</v>
      </c>
      <c r="BN461" s="16">
        <v>2954</v>
      </c>
      <c r="BO461" s="16">
        <v>1696</v>
      </c>
      <c r="BP461" s="16">
        <v>11066</v>
      </c>
      <c r="BQ461" s="16">
        <v>5658</v>
      </c>
      <c r="BR461" s="16">
        <v>5853</v>
      </c>
      <c r="BS461" s="16">
        <v>8402</v>
      </c>
      <c r="BT461" s="16">
        <v>23458</v>
      </c>
      <c r="BU461" s="16">
        <v>10270</v>
      </c>
      <c r="BV461" s="16">
        <v>14728</v>
      </c>
      <c r="BW461" s="16">
        <v>9069</v>
      </c>
      <c r="BX461" s="16">
        <v>14656</v>
      </c>
      <c r="BY461" s="1">
        <v>418</v>
      </c>
      <c r="BZ461" s="1">
        <v>716</v>
      </c>
      <c r="CA461" s="16">
        <v>3608</v>
      </c>
      <c r="CB461" s="1">
        <v>80</v>
      </c>
      <c r="CC461" s="1">
        <v>10</v>
      </c>
      <c r="CD461" s="16">
        <v>1688</v>
      </c>
      <c r="CE461" s="16">
        <v>1965</v>
      </c>
      <c r="CF461" s="1">
        <v>630</v>
      </c>
      <c r="CG461" s="16">
        <v>10924</v>
      </c>
      <c r="CH461" s="1">
        <v>258</v>
      </c>
      <c r="CI461" s="1">
        <v>5</v>
      </c>
      <c r="CJ461" s="1">
        <v>299</v>
      </c>
      <c r="CK461" s="1">
        <v>3</v>
      </c>
      <c r="CL461" s="1">
        <v>40</v>
      </c>
      <c r="CM461" s="1">
        <v>13</v>
      </c>
      <c r="CN461" s="1">
        <v>928</v>
      </c>
      <c r="CO461" s="1">
        <v>116</v>
      </c>
      <c r="CP461" s="16">
        <v>60144</v>
      </c>
      <c r="CQ461" s="16">
        <v>27237</v>
      </c>
      <c r="CR461" s="16">
        <v>2225</v>
      </c>
      <c r="CS461" s="1">
        <v>572</v>
      </c>
      <c r="CT461" s="16">
        <v>5312</v>
      </c>
      <c r="CU461" s="16">
        <v>11859</v>
      </c>
      <c r="CV461" s="1">
        <v>526</v>
      </c>
      <c r="CW461" s="1">
        <v>61</v>
      </c>
      <c r="CX461" s="16">
        <v>18901</v>
      </c>
      <c r="CY461" s="1">
        <v>36</v>
      </c>
      <c r="CZ461" s="1">
        <v>66</v>
      </c>
      <c r="DA461" s="16">
        <v>10218</v>
      </c>
      <c r="DB461" s="18">
        <v>15.75</v>
      </c>
      <c r="DC461" s="1" t="s">
        <v>134</v>
      </c>
    </row>
    <row r="462" spans="1:107" ht="12.75" x14ac:dyDescent="0.2">
      <c r="A462" s="1" t="s">
        <v>1096</v>
      </c>
      <c r="B462" s="1" t="s">
        <v>1097</v>
      </c>
      <c r="C462" s="1" t="s">
        <v>1096</v>
      </c>
      <c r="D462" s="1" t="s">
        <v>1116</v>
      </c>
      <c r="E462" s="1" t="s">
        <v>1117</v>
      </c>
      <c r="F462" s="1" t="s">
        <v>1116</v>
      </c>
      <c r="G462" s="1">
        <v>5</v>
      </c>
      <c r="H462" s="1">
        <v>30</v>
      </c>
      <c r="I462" s="1">
        <v>20</v>
      </c>
      <c r="J462" s="16">
        <v>351615</v>
      </c>
      <c r="K462" s="17">
        <v>0.57999999999999996</v>
      </c>
      <c r="L462" s="16">
        <v>110176</v>
      </c>
      <c r="M462" s="1">
        <v>298.61</v>
      </c>
      <c r="N462" s="16">
        <v>1178</v>
      </c>
      <c r="O462" s="17">
        <v>0.81399999999999995</v>
      </c>
      <c r="P462" s="16">
        <v>8701</v>
      </c>
      <c r="Q462" s="16">
        <f t="shared" si="2"/>
        <v>24745815.735961206</v>
      </c>
      <c r="R462" s="19">
        <v>0.89200000000000002</v>
      </c>
      <c r="S462" s="16" t="s">
        <v>2468</v>
      </c>
      <c r="T462" s="19">
        <v>0.93799999999999994</v>
      </c>
      <c r="U462" s="18" t="e">
        <f t="shared" si="3"/>
        <v>#VALUE!</v>
      </c>
      <c r="V462" s="16" t="str">
        <f>IF(N462&gt;'Clustering (Gov City)'!$C$4,'Clustering (Gov City)'!$B$3,IF(N462&gt;'Clustering (Gov City)'!$H$4,'Clustering (Gov City)'!$G$3,IF(N462&gt;'Clustering (Gov City)'!$M$4,'Clustering (Gov City)'!$L$3,'Clustering (Gov City)'!$Q$3)))</f>
        <v>LOW</v>
      </c>
      <c r="W462" s="16" t="str">
        <f>IF(Q462&gt;'Clustering (Gov City)'!$C$24,'Clustering (Gov City)'!$B$23,IF(Q462&gt;'Clustering (Gov City)'!$H$24,'Clustering (Gov City)'!$G$23,IF(Q462&gt;'Clustering (Gov City)'!$M$24,'Clustering (Gov City)'!$L$23,'Clustering (Gov City)'!$Q$23)))</f>
        <v>LOW</v>
      </c>
      <c r="X462" s="20">
        <v>0.8014</v>
      </c>
      <c r="Y462" s="16" t="s">
        <v>201</v>
      </c>
      <c r="Z462" s="16">
        <v>3423</v>
      </c>
      <c r="AA462" s="1">
        <v>854</v>
      </c>
      <c r="AB462" s="16">
        <v>292281</v>
      </c>
      <c r="AC462" s="16">
        <v>259143</v>
      </c>
      <c r="AD462" s="16">
        <v>142643</v>
      </c>
      <c r="AE462" s="16">
        <v>199828</v>
      </c>
      <c r="AF462" s="16">
        <v>8729</v>
      </c>
      <c r="AG462" s="1">
        <v>269</v>
      </c>
      <c r="AH462" s="1">
        <v>128</v>
      </c>
      <c r="AI462" s="1">
        <v>9</v>
      </c>
      <c r="AJ462" s="1">
        <v>9</v>
      </c>
      <c r="AK462" s="16">
        <v>175252</v>
      </c>
      <c r="AL462" s="16">
        <v>176363</v>
      </c>
      <c r="AM462" s="16">
        <v>191654</v>
      </c>
      <c r="AN462" s="16">
        <v>146163</v>
      </c>
      <c r="AO462" s="16">
        <v>2262</v>
      </c>
      <c r="AP462" s="16">
        <v>11536</v>
      </c>
      <c r="AQ462" s="16">
        <v>17907</v>
      </c>
      <c r="AR462" s="16">
        <v>31623</v>
      </c>
      <c r="AS462" s="16">
        <v>32972</v>
      </c>
      <c r="AT462" s="16">
        <v>32713</v>
      </c>
      <c r="AU462" s="16">
        <v>33352</v>
      </c>
      <c r="AV462" s="16">
        <v>31738</v>
      </c>
      <c r="AW462" s="16">
        <v>29524</v>
      </c>
      <c r="AX462" s="16">
        <v>28359</v>
      </c>
      <c r="AY462" s="16">
        <v>25692</v>
      </c>
      <c r="AZ462" s="16">
        <v>22418</v>
      </c>
      <c r="BA462" s="16">
        <v>18704</v>
      </c>
      <c r="BB462" s="16">
        <v>15941</v>
      </c>
      <c r="BC462" s="16">
        <v>12386</v>
      </c>
      <c r="BD462" s="16">
        <v>8116</v>
      </c>
      <c r="BE462" s="16">
        <v>4965</v>
      </c>
      <c r="BF462" s="16">
        <v>5205</v>
      </c>
      <c r="BG462" s="16">
        <v>4365</v>
      </c>
      <c r="BH462" s="16">
        <v>340938</v>
      </c>
      <c r="BI462" s="21">
        <v>1</v>
      </c>
      <c r="BJ462" s="21">
        <v>1</v>
      </c>
      <c r="BK462" s="21">
        <v>1</v>
      </c>
      <c r="BL462" s="21">
        <v>1</v>
      </c>
      <c r="BM462" s="21">
        <v>0</v>
      </c>
      <c r="BN462" s="16">
        <v>9204</v>
      </c>
      <c r="BO462" s="16">
        <v>5331</v>
      </c>
      <c r="BP462" s="16">
        <v>38458</v>
      </c>
      <c r="BQ462" s="16">
        <v>20255</v>
      </c>
      <c r="BR462" s="16">
        <v>19488</v>
      </c>
      <c r="BS462" s="16">
        <v>33189</v>
      </c>
      <c r="BT462" s="16">
        <v>55358</v>
      </c>
      <c r="BU462" s="16">
        <v>40452</v>
      </c>
      <c r="BV462" s="16">
        <v>25873</v>
      </c>
      <c r="BW462" s="16">
        <v>38926</v>
      </c>
      <c r="BX462" s="16">
        <v>142584</v>
      </c>
      <c r="BY462" s="16">
        <v>2073</v>
      </c>
      <c r="BZ462" s="16">
        <v>7192</v>
      </c>
      <c r="CA462" s="16">
        <v>35456</v>
      </c>
      <c r="CB462" s="16">
        <v>3360</v>
      </c>
      <c r="CC462" s="1">
        <v>341</v>
      </c>
      <c r="CD462" s="16">
        <v>20078</v>
      </c>
      <c r="CE462" s="16">
        <v>20245</v>
      </c>
      <c r="CF462" s="16">
        <v>6856</v>
      </c>
      <c r="CG462" s="16">
        <v>136690</v>
      </c>
      <c r="CH462" s="1">
        <v>169</v>
      </c>
      <c r="CI462" s="1">
        <v>8</v>
      </c>
      <c r="CJ462" s="1">
        <v>83</v>
      </c>
      <c r="CK462" s="1">
        <v>24</v>
      </c>
      <c r="CL462" s="1">
        <v>91</v>
      </c>
      <c r="CM462" s="1">
        <v>76</v>
      </c>
      <c r="CN462" s="1">
        <v>233</v>
      </c>
      <c r="CO462" s="1">
        <v>607</v>
      </c>
      <c r="CP462" s="16">
        <v>166455</v>
      </c>
      <c r="CQ462" s="16">
        <v>113602</v>
      </c>
      <c r="CR462" s="16">
        <v>25600</v>
      </c>
      <c r="CS462" s="16">
        <v>5013</v>
      </c>
      <c r="CT462" s="16">
        <v>56260</v>
      </c>
      <c r="CU462" s="16">
        <v>7506</v>
      </c>
      <c r="CV462" s="16">
        <v>1704</v>
      </c>
      <c r="CW462" s="1">
        <v>587</v>
      </c>
      <c r="CX462" s="16">
        <v>89158</v>
      </c>
      <c r="CY462" s="1">
        <v>715</v>
      </c>
      <c r="CZ462" s="16">
        <v>5123</v>
      </c>
      <c r="DA462" s="16">
        <v>46347</v>
      </c>
      <c r="DB462" s="18">
        <v>4.51</v>
      </c>
      <c r="DC462" s="1" t="s">
        <v>134</v>
      </c>
    </row>
    <row r="463" spans="1:107" ht="12.75" x14ac:dyDescent="0.2">
      <c r="A463" s="1" t="s">
        <v>1096</v>
      </c>
      <c r="B463" s="1" t="s">
        <v>1097</v>
      </c>
      <c r="C463" s="1" t="s">
        <v>1096</v>
      </c>
      <c r="D463" s="1" t="s">
        <v>1118</v>
      </c>
      <c r="E463" s="1" t="s">
        <v>1119</v>
      </c>
      <c r="F463" s="1" t="s">
        <v>1118</v>
      </c>
      <c r="G463" s="1">
        <v>5</v>
      </c>
      <c r="H463" s="1">
        <v>27</v>
      </c>
      <c r="I463" s="1">
        <v>3</v>
      </c>
      <c r="J463" s="16">
        <v>89144</v>
      </c>
      <c r="K463" s="17">
        <v>8.5999999999999993E-2</v>
      </c>
      <c r="L463" s="16">
        <v>25986</v>
      </c>
      <c r="M463" s="1">
        <v>254.39</v>
      </c>
      <c r="N463" s="1">
        <v>350</v>
      </c>
      <c r="O463" s="17">
        <v>0.622</v>
      </c>
      <c r="P463" s="16">
        <v>1265</v>
      </c>
      <c r="Q463" s="16">
        <f t="shared" si="2"/>
        <v>14190523.198420534</v>
      </c>
      <c r="R463" s="19">
        <v>0.90400000000000003</v>
      </c>
      <c r="S463" s="16" t="s">
        <v>2468</v>
      </c>
      <c r="T463" s="19">
        <v>0.11</v>
      </c>
      <c r="U463" s="18" t="e">
        <f t="shared" si="3"/>
        <v>#VALUE!</v>
      </c>
      <c r="V463" s="1" t="str">
        <f>IF(N463&gt;'Clustering (Gov City)'!$C$4,'Clustering (Gov City)'!$B$3,IF(N463&gt;'Clustering (Gov City)'!$H$4,'Clustering (Gov City)'!$G$3,IF(N463&gt;'Clustering (Gov City)'!$M$4,'Clustering (Gov City)'!$L$3,'Clustering (Gov City)'!$Q$3)))</f>
        <v>LOW</v>
      </c>
      <c r="W463" s="1" t="str">
        <f>IF(Q463&gt;'Clustering (Gov City)'!$C$24,'Clustering (Gov City)'!$B$23,IF(Q463&gt;'Clustering (Gov City)'!$H$24,'Clustering (Gov City)'!$G$23,IF(Q463&gt;'Clustering (Gov City)'!$M$24,'Clustering (Gov City)'!$L$23,'Clustering (Gov City)'!$Q$23)))</f>
        <v>SUPER LOW</v>
      </c>
      <c r="X463" s="20">
        <v>0.2576</v>
      </c>
      <c r="Y463" s="1" t="s">
        <v>133</v>
      </c>
      <c r="Z463" s="1">
        <v>990</v>
      </c>
      <c r="AA463" s="1">
        <v>187</v>
      </c>
      <c r="AB463" s="16">
        <v>73803</v>
      </c>
      <c r="AC463" s="16">
        <v>64113</v>
      </c>
      <c r="AD463" s="16">
        <v>67904</v>
      </c>
      <c r="AE463" s="16">
        <v>16018</v>
      </c>
      <c r="AF463" s="16">
        <v>5177</v>
      </c>
      <c r="AG463" s="1">
        <v>43</v>
      </c>
      <c r="AH463" s="1">
        <v>2</v>
      </c>
      <c r="AI463" s="1">
        <v>0</v>
      </c>
      <c r="AJ463" s="1">
        <v>0</v>
      </c>
      <c r="AK463" s="16">
        <v>44516</v>
      </c>
      <c r="AL463" s="16">
        <v>44628</v>
      </c>
      <c r="AM463" s="16">
        <v>51870</v>
      </c>
      <c r="AN463" s="16">
        <v>34073</v>
      </c>
      <c r="AO463" s="1">
        <v>523</v>
      </c>
      <c r="AP463" s="16">
        <v>2678</v>
      </c>
      <c r="AQ463" s="16">
        <v>4955</v>
      </c>
      <c r="AR463" s="16">
        <v>7959</v>
      </c>
      <c r="AS463" s="16">
        <v>9144</v>
      </c>
      <c r="AT463" s="16">
        <v>9681</v>
      </c>
      <c r="AU463" s="16">
        <v>8372</v>
      </c>
      <c r="AV463" s="16">
        <v>7881</v>
      </c>
      <c r="AW463" s="16">
        <v>8200</v>
      </c>
      <c r="AX463" s="16">
        <v>7743</v>
      </c>
      <c r="AY463" s="16">
        <v>6072</v>
      </c>
      <c r="AZ463" s="16">
        <v>4886</v>
      </c>
      <c r="BA463" s="16">
        <v>3959</v>
      </c>
      <c r="BB463" s="16">
        <v>3168</v>
      </c>
      <c r="BC463" s="16">
        <v>2455</v>
      </c>
      <c r="BD463" s="16">
        <v>1594</v>
      </c>
      <c r="BE463" s="16">
        <v>1105</v>
      </c>
      <c r="BF463" s="16">
        <v>1970</v>
      </c>
      <c r="BG463" s="16">
        <v>1177</v>
      </c>
      <c r="BH463" s="16">
        <v>86185</v>
      </c>
      <c r="BI463" s="21">
        <v>2</v>
      </c>
      <c r="BJ463" s="21">
        <v>1</v>
      </c>
      <c r="BK463" s="21">
        <v>1</v>
      </c>
      <c r="BL463" s="21">
        <v>1</v>
      </c>
      <c r="BM463" s="21">
        <v>0</v>
      </c>
      <c r="BN463" s="16">
        <v>2473</v>
      </c>
      <c r="BO463" s="16">
        <v>1479</v>
      </c>
      <c r="BP463" s="16">
        <v>9793</v>
      </c>
      <c r="BQ463" s="16">
        <v>5526</v>
      </c>
      <c r="BR463" s="16">
        <v>6034</v>
      </c>
      <c r="BS463" s="16">
        <v>9091</v>
      </c>
      <c r="BT463" s="16">
        <v>22333</v>
      </c>
      <c r="BU463" s="16">
        <v>11374</v>
      </c>
      <c r="BV463" s="16">
        <v>15711</v>
      </c>
      <c r="BW463" s="16">
        <v>11541</v>
      </c>
      <c r="BX463" s="16">
        <v>21610</v>
      </c>
      <c r="BY463" s="1">
        <v>596</v>
      </c>
      <c r="BZ463" s="16">
        <v>1179</v>
      </c>
      <c r="CA463" s="16">
        <v>4635</v>
      </c>
      <c r="CB463" s="1">
        <v>156</v>
      </c>
      <c r="CC463" s="1">
        <v>9</v>
      </c>
      <c r="CD463" s="16">
        <v>3623</v>
      </c>
      <c r="CE463" s="16">
        <v>2628</v>
      </c>
      <c r="CF463" s="16">
        <v>1091</v>
      </c>
      <c r="CG463" s="16">
        <v>20475</v>
      </c>
      <c r="CH463" s="1">
        <v>227</v>
      </c>
      <c r="CI463" s="1">
        <v>7</v>
      </c>
      <c r="CJ463" s="1">
        <v>23</v>
      </c>
      <c r="CK463" s="1">
        <v>4</v>
      </c>
      <c r="CL463" s="1">
        <v>15</v>
      </c>
      <c r="CM463" s="1">
        <v>24</v>
      </c>
      <c r="CN463" s="1">
        <v>48</v>
      </c>
      <c r="CO463" s="1">
        <v>115</v>
      </c>
      <c r="CP463" s="16">
        <v>60864</v>
      </c>
      <c r="CQ463" s="16">
        <v>37278</v>
      </c>
      <c r="CR463" s="16">
        <v>4227</v>
      </c>
      <c r="CS463" s="1">
        <v>452</v>
      </c>
      <c r="CT463" s="16">
        <v>9014</v>
      </c>
      <c r="CU463" s="16">
        <v>5010</v>
      </c>
      <c r="CV463" s="16">
        <v>2137</v>
      </c>
      <c r="CW463" s="1">
        <v>62</v>
      </c>
      <c r="CX463" s="16">
        <v>17721</v>
      </c>
      <c r="CY463" s="1">
        <v>87</v>
      </c>
      <c r="CZ463" s="1">
        <v>558</v>
      </c>
      <c r="DA463" s="16">
        <v>12598</v>
      </c>
      <c r="DB463" s="18">
        <v>22.51</v>
      </c>
      <c r="DC463" s="1" t="s">
        <v>134</v>
      </c>
    </row>
    <row r="464" spans="1:107" ht="12.75" x14ac:dyDescent="0.2">
      <c r="A464" s="1" t="s">
        <v>1120</v>
      </c>
      <c r="B464" s="1" t="s">
        <v>1121</v>
      </c>
      <c r="C464" s="1" t="s">
        <v>1120</v>
      </c>
      <c r="D464" s="1" t="s">
        <v>1122</v>
      </c>
      <c r="E464" s="1" t="s">
        <v>1123</v>
      </c>
      <c r="F464" s="1" t="s">
        <v>1122</v>
      </c>
      <c r="G464" s="1">
        <v>8</v>
      </c>
      <c r="H464" s="1">
        <v>169</v>
      </c>
      <c r="I464" s="1">
        <v>0</v>
      </c>
      <c r="J464" s="16">
        <v>136009</v>
      </c>
      <c r="K464" s="17">
        <v>0.19600000000000001</v>
      </c>
      <c r="L464" s="16">
        <v>39644</v>
      </c>
      <c r="M464" s="18">
        <v>1704.2</v>
      </c>
      <c r="N464" s="1">
        <v>80</v>
      </c>
      <c r="O464" s="17">
        <v>0.36599999999999999</v>
      </c>
      <c r="P464" s="16">
        <v>1310</v>
      </c>
      <c r="Q464" s="16">
        <f t="shared" si="2"/>
        <v>9631715.5482357796</v>
      </c>
      <c r="R464" s="19">
        <v>0.88800000000000001</v>
      </c>
      <c r="S464" s="16" t="s">
        <v>2468</v>
      </c>
      <c r="T464" s="19">
        <v>0.126</v>
      </c>
      <c r="U464" s="18" t="e">
        <f t="shared" si="3"/>
        <v>#VALUE!</v>
      </c>
      <c r="V464" s="1" t="str">
        <f>IF(N464&gt;'Clustering (Gov City)'!$C$4,'Clustering (Gov City)'!$B$3,IF(N464&gt;'Clustering (Gov City)'!$H$4,'Clustering (Gov City)'!$G$3,IF(N464&gt;'Clustering (Gov City)'!$M$4,'Clustering (Gov City)'!$L$3,'Clustering (Gov City)'!$Q$3)))</f>
        <v>SUPER LOW</v>
      </c>
      <c r="W464" s="1" t="str">
        <f>IF(Q464&gt;'Clustering (Gov City)'!$C$24,'Clustering (Gov City)'!$B$23,IF(Q464&gt;'Clustering (Gov City)'!$H$24,'Clustering (Gov City)'!$G$23,IF(Q464&gt;'Clustering (Gov City)'!$M$24,'Clustering (Gov City)'!$L$23,'Clustering (Gov City)'!$Q$23)))</f>
        <v>SUPER LOW</v>
      </c>
      <c r="X464" s="20">
        <v>0.2155</v>
      </c>
      <c r="Y464" s="1" t="s">
        <v>133</v>
      </c>
      <c r="Z464" s="1">
        <v>990</v>
      </c>
      <c r="AA464" s="1">
        <v>289</v>
      </c>
      <c r="AB464" s="16">
        <v>107677</v>
      </c>
      <c r="AC464" s="16">
        <v>100120</v>
      </c>
      <c r="AD464" s="16">
        <v>56385</v>
      </c>
      <c r="AE464" s="16">
        <v>78641</v>
      </c>
      <c r="AF464" s="1">
        <v>963</v>
      </c>
      <c r="AG464" s="1">
        <v>14</v>
      </c>
      <c r="AH464" s="1">
        <v>5</v>
      </c>
      <c r="AI464" s="1">
        <v>1</v>
      </c>
      <c r="AJ464" s="1">
        <v>0</v>
      </c>
      <c r="AK464" s="16">
        <v>69032</v>
      </c>
      <c r="AL464" s="16">
        <v>66977</v>
      </c>
      <c r="AM464" s="16">
        <v>70092</v>
      </c>
      <c r="AN464" s="16">
        <v>61298</v>
      </c>
      <c r="AO464" s="1">
        <v>630</v>
      </c>
      <c r="AP464" s="16">
        <v>3989</v>
      </c>
      <c r="AQ464" s="16">
        <v>7351</v>
      </c>
      <c r="AR464" s="16">
        <v>11497</v>
      </c>
      <c r="AS464" s="16">
        <v>12528</v>
      </c>
      <c r="AT464" s="16">
        <v>14663</v>
      </c>
      <c r="AU464" s="16">
        <v>12850</v>
      </c>
      <c r="AV464" s="16">
        <v>11277</v>
      </c>
      <c r="AW464" s="16">
        <v>10822</v>
      </c>
      <c r="AX464" s="16">
        <v>11356</v>
      </c>
      <c r="AY464" s="16">
        <v>10493</v>
      </c>
      <c r="AZ464" s="16">
        <v>9139</v>
      </c>
      <c r="BA464" s="16">
        <v>6959</v>
      </c>
      <c r="BB464" s="16">
        <v>5268</v>
      </c>
      <c r="BC464" s="16">
        <v>4349</v>
      </c>
      <c r="BD464" s="16">
        <v>3073</v>
      </c>
      <c r="BE464" s="16">
        <v>1914</v>
      </c>
      <c r="BF464" s="16">
        <v>2470</v>
      </c>
      <c r="BG464" s="16">
        <v>1682</v>
      </c>
      <c r="BH464" s="16">
        <v>131555</v>
      </c>
      <c r="BI464" s="21">
        <v>1</v>
      </c>
      <c r="BJ464" s="21">
        <v>1</v>
      </c>
      <c r="BK464" s="21">
        <v>1</v>
      </c>
      <c r="BL464" s="21">
        <v>1</v>
      </c>
      <c r="BM464" s="21">
        <v>0</v>
      </c>
      <c r="BN464" s="16">
        <v>3604</v>
      </c>
      <c r="BO464" s="16">
        <v>2063</v>
      </c>
      <c r="BP464" s="16">
        <v>13975</v>
      </c>
      <c r="BQ464" s="16">
        <v>7547</v>
      </c>
      <c r="BR464" s="16">
        <v>8997</v>
      </c>
      <c r="BS464" s="16">
        <v>13919</v>
      </c>
      <c r="BT464" s="16">
        <v>25277</v>
      </c>
      <c r="BU464" s="16">
        <v>19671</v>
      </c>
      <c r="BV464" s="16">
        <v>29215</v>
      </c>
      <c r="BW464" s="16">
        <v>21976</v>
      </c>
      <c r="BX464" s="16">
        <v>32892</v>
      </c>
      <c r="BY464" s="1">
        <v>865</v>
      </c>
      <c r="BZ464" s="16">
        <v>1236</v>
      </c>
      <c r="CA464" s="16">
        <v>4638</v>
      </c>
      <c r="CB464" s="1">
        <v>233</v>
      </c>
      <c r="CC464" s="1">
        <v>6</v>
      </c>
      <c r="CD464" s="16">
        <v>3603</v>
      </c>
      <c r="CE464" s="16">
        <v>1093</v>
      </c>
      <c r="CF464" s="1">
        <v>360</v>
      </c>
      <c r="CG464" s="16">
        <v>5418</v>
      </c>
      <c r="CH464" s="1">
        <v>28</v>
      </c>
      <c r="CI464" s="1">
        <v>27</v>
      </c>
      <c r="CJ464" s="1">
        <v>16</v>
      </c>
      <c r="CK464" s="1">
        <v>34</v>
      </c>
      <c r="CL464" s="1">
        <v>18</v>
      </c>
      <c r="CM464" s="1">
        <v>33</v>
      </c>
      <c r="CN464" s="1">
        <v>48</v>
      </c>
      <c r="CO464" s="1">
        <v>424</v>
      </c>
      <c r="CP464" s="16">
        <v>124907</v>
      </c>
      <c r="CQ464" s="16">
        <v>53676</v>
      </c>
      <c r="CR464" s="16">
        <v>4416</v>
      </c>
      <c r="CS464" s="1">
        <v>641</v>
      </c>
      <c r="CT464" s="16">
        <v>10357</v>
      </c>
      <c r="CU464" s="16">
        <v>22670</v>
      </c>
      <c r="CV464" s="1">
        <v>976</v>
      </c>
      <c r="CW464" s="1">
        <v>208</v>
      </c>
      <c r="CX464" s="16">
        <v>15347</v>
      </c>
      <c r="CY464" s="1">
        <v>137</v>
      </c>
      <c r="CZ464" s="1">
        <v>414</v>
      </c>
      <c r="DA464" s="16">
        <v>27167</v>
      </c>
      <c r="DB464" s="18">
        <v>8.82</v>
      </c>
      <c r="DC464" s="1" t="s">
        <v>134</v>
      </c>
    </row>
    <row r="465" spans="1:107" ht="12.75" x14ac:dyDescent="0.2">
      <c r="A465" s="1" t="s">
        <v>1120</v>
      </c>
      <c r="B465" s="1" t="s">
        <v>1121</v>
      </c>
      <c r="C465" s="1" t="s">
        <v>1120</v>
      </c>
      <c r="D465" s="1" t="s">
        <v>1124</v>
      </c>
      <c r="E465" s="1" t="s">
        <v>1125</v>
      </c>
      <c r="F465" s="1" t="s">
        <v>1124</v>
      </c>
      <c r="G465" s="1">
        <v>10</v>
      </c>
      <c r="H465" s="1">
        <v>61</v>
      </c>
      <c r="I465" s="1">
        <v>0</v>
      </c>
      <c r="J465" s="16">
        <v>71433</v>
      </c>
      <c r="K465" s="17">
        <v>5.6000000000000001E-2</v>
      </c>
      <c r="L465" s="16">
        <v>18494</v>
      </c>
      <c r="M465" s="18">
        <v>2653.76</v>
      </c>
      <c r="N465" s="1">
        <v>27</v>
      </c>
      <c r="O465" s="17">
        <v>0.12</v>
      </c>
      <c r="P465" s="16">
        <v>1262</v>
      </c>
      <c r="Q465" s="16">
        <f t="shared" si="2"/>
        <v>17666904.651911579</v>
      </c>
      <c r="R465" s="19">
        <v>0.92</v>
      </c>
      <c r="S465" s="16" t="s">
        <v>2468</v>
      </c>
      <c r="T465" s="19">
        <v>0.17599999999999999</v>
      </c>
      <c r="U465" s="18" t="e">
        <f t="shared" si="3"/>
        <v>#VALUE!</v>
      </c>
      <c r="V465" s="1" t="str">
        <f>IF(N465&gt;'Clustering (Gov City)'!$C$4,'Clustering (Gov City)'!$B$3,IF(N465&gt;'Clustering (Gov City)'!$H$4,'Clustering (Gov City)'!$G$3,IF(N465&gt;'Clustering (Gov City)'!$M$4,'Clustering (Gov City)'!$L$3,'Clustering (Gov City)'!$Q$3)))</f>
        <v>SUPER LOW</v>
      </c>
      <c r="W465" s="1" t="str">
        <f>IF(Q465&gt;'Clustering (Gov City)'!$C$24,'Clustering (Gov City)'!$B$23,IF(Q465&gt;'Clustering (Gov City)'!$H$24,'Clustering (Gov City)'!$G$23,IF(Q465&gt;'Clustering (Gov City)'!$M$24,'Clustering (Gov City)'!$L$23,'Clustering (Gov City)'!$Q$23)))</f>
        <v>SUPER LOW</v>
      </c>
      <c r="X465" s="20">
        <v>0.12920000000000001</v>
      </c>
      <c r="Y465" s="1" t="s">
        <v>133</v>
      </c>
      <c r="Z465" s="1">
        <v>132</v>
      </c>
      <c r="AA465" s="1">
        <v>51</v>
      </c>
      <c r="AB465" s="16">
        <v>67884</v>
      </c>
      <c r="AC465" s="16">
        <v>51300</v>
      </c>
      <c r="AD465" s="16">
        <v>57742</v>
      </c>
      <c r="AE465" s="16">
        <v>13450</v>
      </c>
      <c r="AF465" s="1">
        <v>240</v>
      </c>
      <c r="AG465" s="1">
        <v>0</v>
      </c>
      <c r="AH465" s="1">
        <v>0</v>
      </c>
      <c r="AI465" s="1">
        <v>0</v>
      </c>
      <c r="AJ465" s="1">
        <v>1</v>
      </c>
      <c r="AK465" s="16">
        <v>40299</v>
      </c>
      <c r="AL465" s="16">
        <v>31134</v>
      </c>
      <c r="AM465" s="16">
        <v>39203</v>
      </c>
      <c r="AN465" s="16">
        <v>30325</v>
      </c>
      <c r="AO465" s="1">
        <v>695</v>
      </c>
      <c r="AP465" s="16">
        <v>1210</v>
      </c>
      <c r="AQ465" s="16">
        <v>4866</v>
      </c>
      <c r="AR465" s="16">
        <v>6756</v>
      </c>
      <c r="AS465" s="16">
        <v>6530</v>
      </c>
      <c r="AT465" s="16">
        <v>5222</v>
      </c>
      <c r="AU465" s="16">
        <v>11036</v>
      </c>
      <c r="AV465" s="16">
        <v>9796</v>
      </c>
      <c r="AW465" s="16">
        <v>6762</v>
      </c>
      <c r="AX465" s="16">
        <v>5296</v>
      </c>
      <c r="AY465" s="16">
        <v>4120</v>
      </c>
      <c r="AZ465" s="16">
        <v>3212</v>
      </c>
      <c r="BA465" s="16">
        <v>2493</v>
      </c>
      <c r="BB465" s="16">
        <v>1852</v>
      </c>
      <c r="BC465" s="16">
        <v>1446</v>
      </c>
      <c r="BD465" s="1">
        <v>957</v>
      </c>
      <c r="BE465" s="1">
        <v>612</v>
      </c>
      <c r="BF465" s="1">
        <v>477</v>
      </c>
      <c r="BG465" s="16">
        <v>1157</v>
      </c>
      <c r="BH465" s="16">
        <v>68456</v>
      </c>
      <c r="BI465" s="21">
        <v>2</v>
      </c>
      <c r="BJ465" s="21">
        <v>2</v>
      </c>
      <c r="BK465" s="21">
        <v>2</v>
      </c>
      <c r="BL465" s="21">
        <v>1</v>
      </c>
      <c r="BM465" s="21">
        <v>0</v>
      </c>
      <c r="BN465" s="16">
        <v>2426</v>
      </c>
      <c r="BO465" s="16">
        <v>1316</v>
      </c>
      <c r="BP465" s="16">
        <v>8045</v>
      </c>
      <c r="BQ465" s="16">
        <v>3918</v>
      </c>
      <c r="BR465" s="16">
        <v>2695</v>
      </c>
      <c r="BS465" s="16">
        <v>8700</v>
      </c>
      <c r="BT465" s="16">
        <v>13012</v>
      </c>
      <c r="BU465" s="16">
        <v>7845</v>
      </c>
      <c r="BV465" s="16">
        <v>10965</v>
      </c>
      <c r="BW465" s="16">
        <v>7521</v>
      </c>
      <c r="BX465" s="16">
        <v>24920</v>
      </c>
      <c r="BY465" s="1">
        <v>756</v>
      </c>
      <c r="BZ465" s="16">
        <v>1226</v>
      </c>
      <c r="CA465" s="16">
        <v>5088</v>
      </c>
      <c r="CB465" s="1">
        <v>97</v>
      </c>
      <c r="CC465" s="1">
        <v>3</v>
      </c>
      <c r="CD465" s="16">
        <v>1297</v>
      </c>
      <c r="CE465" s="16">
        <v>1565</v>
      </c>
      <c r="CF465" s="1">
        <v>462</v>
      </c>
      <c r="CG465" s="16">
        <v>5879</v>
      </c>
      <c r="CH465" s="1">
        <v>47</v>
      </c>
      <c r="CI465" s="1">
        <v>6</v>
      </c>
      <c r="CJ465" s="1">
        <v>27</v>
      </c>
      <c r="CK465" s="1">
        <v>14</v>
      </c>
      <c r="CL465" s="1">
        <v>7</v>
      </c>
      <c r="CM465" s="1">
        <v>7</v>
      </c>
      <c r="CN465" s="1">
        <v>37</v>
      </c>
      <c r="CO465" s="1">
        <v>117</v>
      </c>
      <c r="CP465" s="16">
        <v>61968</v>
      </c>
      <c r="CQ465" s="16">
        <v>29095</v>
      </c>
      <c r="CR465" s="16">
        <v>2182</v>
      </c>
      <c r="CS465" s="1">
        <v>653</v>
      </c>
      <c r="CT465" s="16">
        <v>6637</v>
      </c>
      <c r="CU465" s="16">
        <v>9110</v>
      </c>
      <c r="CV465" s="1">
        <v>478</v>
      </c>
      <c r="CW465" s="1">
        <v>28</v>
      </c>
      <c r="CX465" s="16">
        <v>13138</v>
      </c>
      <c r="CY465" s="1">
        <v>118</v>
      </c>
      <c r="CZ465" s="1">
        <v>84</v>
      </c>
      <c r="DA465" s="16">
        <v>9910</v>
      </c>
      <c r="DB465" s="18">
        <v>13.56</v>
      </c>
      <c r="DC465" s="1" t="s">
        <v>134</v>
      </c>
    </row>
    <row r="466" spans="1:107" ht="12.75" x14ac:dyDescent="0.2">
      <c r="A466" s="1" t="s">
        <v>1120</v>
      </c>
      <c r="B466" s="1" t="s">
        <v>1121</v>
      </c>
      <c r="C466" s="1" t="s">
        <v>1120</v>
      </c>
      <c r="D466" s="1" t="s">
        <v>1126</v>
      </c>
      <c r="E466" s="1" t="s">
        <v>1127</v>
      </c>
      <c r="F466" s="1" t="s">
        <v>1126</v>
      </c>
      <c r="G466" s="1">
        <v>12</v>
      </c>
      <c r="H466" s="1">
        <v>78</v>
      </c>
      <c r="I466" s="1">
        <v>0</v>
      </c>
      <c r="J466" s="16">
        <v>106041</v>
      </c>
      <c r="K466" s="17">
        <v>0.124</v>
      </c>
      <c r="L466" s="16">
        <v>31021</v>
      </c>
      <c r="M466" s="18">
        <v>3304.32</v>
      </c>
      <c r="N466" s="1">
        <v>32</v>
      </c>
      <c r="O466" s="17">
        <v>0.14199999999999999</v>
      </c>
      <c r="P466" s="16">
        <v>1395</v>
      </c>
      <c r="Q466" s="16">
        <f t="shared" si="2"/>
        <v>13155288.991993664</v>
      </c>
      <c r="R466" s="19">
        <v>0.9</v>
      </c>
      <c r="S466" s="16" t="s">
        <v>2468</v>
      </c>
      <c r="T466" s="19">
        <v>8.2000000000000003E-2</v>
      </c>
      <c r="U466" s="18" t="e">
        <f t="shared" si="3"/>
        <v>#VALUE!</v>
      </c>
      <c r="V466" s="1" t="str">
        <f>IF(N466&gt;'Clustering (Gov City)'!$C$4,'Clustering (Gov City)'!$B$3,IF(N466&gt;'Clustering (Gov City)'!$H$4,'Clustering (Gov City)'!$G$3,IF(N466&gt;'Clustering (Gov City)'!$M$4,'Clustering (Gov City)'!$L$3,'Clustering (Gov City)'!$Q$3)))</f>
        <v>SUPER LOW</v>
      </c>
      <c r="W466" s="1" t="str">
        <f>IF(Q466&gt;'Clustering (Gov City)'!$C$24,'Clustering (Gov City)'!$B$23,IF(Q466&gt;'Clustering (Gov City)'!$H$24,'Clustering (Gov City)'!$G$23,IF(Q466&gt;'Clustering (Gov City)'!$M$24,'Clustering (Gov City)'!$L$23,'Clustering (Gov City)'!$Q$23)))</f>
        <v>SUPER LOW</v>
      </c>
      <c r="X466" s="20">
        <v>0.1105</v>
      </c>
      <c r="Y466" s="1" t="s">
        <v>133</v>
      </c>
      <c r="Z466" s="1">
        <v>663</v>
      </c>
      <c r="AA466" s="1">
        <v>231</v>
      </c>
      <c r="AB466" s="16">
        <v>80638</v>
      </c>
      <c r="AC466" s="16">
        <v>74094</v>
      </c>
      <c r="AD466" s="16">
        <v>103740</v>
      </c>
      <c r="AE466" s="16">
        <v>1579</v>
      </c>
      <c r="AF466" s="1">
        <v>712</v>
      </c>
      <c r="AG466" s="1">
        <v>6</v>
      </c>
      <c r="AH466" s="1">
        <v>4</v>
      </c>
      <c r="AI466" s="1">
        <v>0</v>
      </c>
      <c r="AJ466" s="1">
        <v>0</v>
      </c>
      <c r="AK466" s="16">
        <v>53638</v>
      </c>
      <c r="AL466" s="16">
        <v>52403</v>
      </c>
      <c r="AM466" s="16">
        <v>56252</v>
      </c>
      <c r="AN466" s="16">
        <v>45209</v>
      </c>
      <c r="AO466" s="1">
        <v>815</v>
      </c>
      <c r="AP466" s="16">
        <v>3765</v>
      </c>
      <c r="AQ466" s="16">
        <v>6728</v>
      </c>
      <c r="AR466" s="16">
        <v>10284</v>
      </c>
      <c r="AS466" s="16">
        <v>11268</v>
      </c>
      <c r="AT466" s="16">
        <v>12277</v>
      </c>
      <c r="AU466" s="16">
        <v>10355</v>
      </c>
      <c r="AV466" s="16">
        <v>9006</v>
      </c>
      <c r="AW466" s="16">
        <v>8501</v>
      </c>
      <c r="AX466" s="16">
        <v>7924</v>
      </c>
      <c r="AY466" s="16">
        <v>6854</v>
      </c>
      <c r="AZ466" s="16">
        <v>6157</v>
      </c>
      <c r="BA466" s="16">
        <v>4673</v>
      </c>
      <c r="BB466" s="16">
        <v>3835</v>
      </c>
      <c r="BC466" s="16">
        <v>3098</v>
      </c>
      <c r="BD466" s="16">
        <v>2264</v>
      </c>
      <c r="BE466" s="16">
        <v>1333</v>
      </c>
      <c r="BF466" s="16">
        <v>1484</v>
      </c>
      <c r="BG466" s="16">
        <v>1549</v>
      </c>
      <c r="BH466" s="16">
        <v>101862</v>
      </c>
      <c r="BI466" s="21">
        <v>2</v>
      </c>
      <c r="BJ466" s="21">
        <v>2</v>
      </c>
      <c r="BK466" s="21">
        <v>1</v>
      </c>
      <c r="BL466" s="21">
        <v>1</v>
      </c>
      <c r="BM466" s="21">
        <v>0</v>
      </c>
      <c r="BN466" s="16">
        <v>3221</v>
      </c>
      <c r="BO466" s="16">
        <v>1885</v>
      </c>
      <c r="BP466" s="16">
        <v>12593</v>
      </c>
      <c r="BQ466" s="16">
        <v>6854</v>
      </c>
      <c r="BR466" s="16">
        <v>7244</v>
      </c>
      <c r="BS466" s="16">
        <v>11634</v>
      </c>
      <c r="BT466" s="16">
        <v>20673</v>
      </c>
      <c r="BU466" s="16">
        <v>14256</v>
      </c>
      <c r="BV466" s="16">
        <v>23978</v>
      </c>
      <c r="BW466" s="16">
        <v>15405</v>
      </c>
      <c r="BX466" s="16">
        <v>25409</v>
      </c>
      <c r="BY466" s="1">
        <v>933</v>
      </c>
      <c r="BZ466" s="16">
        <v>1006</v>
      </c>
      <c r="CA466" s="16">
        <v>4260</v>
      </c>
      <c r="CB466" s="1">
        <v>108</v>
      </c>
      <c r="CC466" s="1">
        <v>13</v>
      </c>
      <c r="CD466" s="1">
        <v>706</v>
      </c>
      <c r="CE466" s="1">
        <v>695</v>
      </c>
      <c r="CF466" s="1">
        <v>310</v>
      </c>
      <c r="CG466" s="16">
        <v>4572</v>
      </c>
      <c r="CH466" s="1">
        <v>14</v>
      </c>
      <c r="CI466" s="1">
        <v>12</v>
      </c>
      <c r="CJ466" s="1">
        <v>7</v>
      </c>
      <c r="CK466" s="1">
        <v>8</v>
      </c>
      <c r="CL466" s="1">
        <v>16</v>
      </c>
      <c r="CM466" s="1">
        <v>21</v>
      </c>
      <c r="CN466" s="1">
        <v>80</v>
      </c>
      <c r="CO466" s="1">
        <v>532</v>
      </c>
      <c r="CP466" s="16">
        <v>99068</v>
      </c>
      <c r="CQ466" s="16">
        <v>37082</v>
      </c>
      <c r="CR466" s="16">
        <v>4744</v>
      </c>
      <c r="CS466" s="1">
        <v>175</v>
      </c>
      <c r="CT466" s="16">
        <v>9019</v>
      </c>
      <c r="CU466" s="16">
        <v>15746</v>
      </c>
      <c r="CV466" s="16">
        <v>1222</v>
      </c>
      <c r="CW466" s="1">
        <v>16</v>
      </c>
      <c r="CX466" s="16">
        <v>20170</v>
      </c>
      <c r="CY466" s="1">
        <v>38</v>
      </c>
      <c r="CZ466" s="1">
        <v>258</v>
      </c>
      <c r="DA466" s="16">
        <v>17571</v>
      </c>
      <c r="DB466" s="18">
        <v>8.35</v>
      </c>
      <c r="DC466" s="1" t="s">
        <v>134</v>
      </c>
    </row>
    <row r="467" spans="1:107" ht="12.75" x14ac:dyDescent="0.2">
      <c r="A467" s="1" t="s">
        <v>1120</v>
      </c>
      <c r="B467" s="1" t="s">
        <v>1121</v>
      </c>
      <c r="C467" s="1" t="s">
        <v>1120</v>
      </c>
      <c r="D467" s="1" t="s">
        <v>1128</v>
      </c>
      <c r="E467" s="1" t="s">
        <v>1129</v>
      </c>
      <c r="F467" s="1" t="s">
        <v>1128</v>
      </c>
      <c r="G467" s="1">
        <v>30</v>
      </c>
      <c r="H467" s="1">
        <v>249</v>
      </c>
      <c r="I467" s="1">
        <v>0</v>
      </c>
      <c r="J467" s="16">
        <v>252880</v>
      </c>
      <c r="K467" s="17">
        <v>0.44800000000000001</v>
      </c>
      <c r="L467" s="16">
        <v>63793</v>
      </c>
      <c r="M467" s="18">
        <v>8148.9</v>
      </c>
      <c r="N467" s="1">
        <v>31</v>
      </c>
      <c r="O467" s="17">
        <v>0.13800000000000001</v>
      </c>
      <c r="P467" s="16">
        <v>3244</v>
      </c>
      <c r="Q467" s="16">
        <f t="shared" si="2"/>
        <v>12828218.918063903</v>
      </c>
      <c r="R467" s="19">
        <v>0.92400000000000004</v>
      </c>
      <c r="S467" s="16" t="s">
        <v>2468</v>
      </c>
      <c r="T467" s="19">
        <v>0.09</v>
      </c>
      <c r="U467" s="18" t="e">
        <f t="shared" si="3"/>
        <v>#VALUE!</v>
      </c>
      <c r="V467" s="16" t="str">
        <f>IF(N467&gt;'Clustering (Gov City)'!$C$4,'Clustering (Gov City)'!$B$3,IF(N467&gt;'Clustering (Gov City)'!$H$4,'Clustering (Gov City)'!$G$3,IF(N467&gt;'Clustering (Gov City)'!$M$4,'Clustering (Gov City)'!$L$3,'Clustering (Gov City)'!$Q$3)))</f>
        <v>SUPER LOW</v>
      </c>
      <c r="W467" s="16" t="str">
        <f>IF(Q467&gt;'Clustering (Gov City)'!$C$24,'Clustering (Gov City)'!$B$23,IF(Q467&gt;'Clustering (Gov City)'!$H$24,'Clustering (Gov City)'!$G$23,IF(Q467&gt;'Clustering (Gov City)'!$M$24,'Clustering (Gov City)'!$L$23,'Clustering (Gov City)'!$Q$23)))</f>
        <v>SUPER LOW</v>
      </c>
      <c r="X467" s="20">
        <v>0.19389999999999999</v>
      </c>
      <c r="Y467" s="16" t="s">
        <v>133</v>
      </c>
      <c r="Z467" s="16">
        <v>1244</v>
      </c>
      <c r="AA467" s="1">
        <v>304</v>
      </c>
      <c r="AB467" s="16">
        <v>184297</v>
      </c>
      <c r="AC467" s="16">
        <v>179679</v>
      </c>
      <c r="AD467" s="16">
        <v>219400</v>
      </c>
      <c r="AE467" s="16">
        <v>33232</v>
      </c>
      <c r="AF467" s="1">
        <v>236</v>
      </c>
      <c r="AG467" s="1">
        <v>1</v>
      </c>
      <c r="AH467" s="1">
        <v>6</v>
      </c>
      <c r="AI467" s="1">
        <v>1</v>
      </c>
      <c r="AJ467" s="1">
        <v>4</v>
      </c>
      <c r="AK467" s="16">
        <v>129625</v>
      </c>
      <c r="AL467" s="16">
        <v>123255</v>
      </c>
      <c r="AM467" s="16">
        <v>141870</v>
      </c>
      <c r="AN467" s="16">
        <v>104574</v>
      </c>
      <c r="AO467" s="16">
        <v>1031</v>
      </c>
      <c r="AP467" s="16">
        <v>5405</v>
      </c>
      <c r="AQ467" s="16">
        <v>11939</v>
      </c>
      <c r="AR467" s="16">
        <v>22866</v>
      </c>
      <c r="AS467" s="16">
        <v>28439</v>
      </c>
      <c r="AT467" s="16">
        <v>32155</v>
      </c>
      <c r="AU467" s="16">
        <v>27193</v>
      </c>
      <c r="AV467" s="16">
        <v>21803</v>
      </c>
      <c r="AW467" s="16">
        <v>20009</v>
      </c>
      <c r="AX467" s="16">
        <v>19468</v>
      </c>
      <c r="AY467" s="16">
        <v>16839</v>
      </c>
      <c r="AZ467" s="16">
        <v>14992</v>
      </c>
      <c r="BA467" s="16">
        <v>11696</v>
      </c>
      <c r="BB467" s="16">
        <v>8782</v>
      </c>
      <c r="BC467" s="16">
        <v>7074</v>
      </c>
      <c r="BD467" s="16">
        <v>4463</v>
      </c>
      <c r="BE467" s="16">
        <v>2800</v>
      </c>
      <c r="BF467" s="16">
        <v>2362</v>
      </c>
      <c r="BG467" s="16">
        <v>2771</v>
      </c>
      <c r="BH467" s="16">
        <v>246311</v>
      </c>
      <c r="BI467" s="21">
        <v>1</v>
      </c>
      <c r="BJ467" s="21">
        <v>1</v>
      </c>
      <c r="BK467" s="21">
        <v>1</v>
      </c>
      <c r="BL467" s="21">
        <v>1</v>
      </c>
      <c r="BM467" s="21">
        <v>0</v>
      </c>
      <c r="BN467" s="16">
        <v>6309</v>
      </c>
      <c r="BO467" s="16">
        <v>3897</v>
      </c>
      <c r="BP467" s="16">
        <v>28649</v>
      </c>
      <c r="BQ467" s="16">
        <v>17441</v>
      </c>
      <c r="BR467" s="16">
        <v>19930</v>
      </c>
      <c r="BS467" s="16">
        <v>30137</v>
      </c>
      <c r="BT467" s="16">
        <v>58072</v>
      </c>
      <c r="BU467" s="16">
        <v>37497</v>
      </c>
      <c r="BV467" s="16">
        <v>59175</v>
      </c>
      <c r="BW467" s="16">
        <v>38436</v>
      </c>
      <c r="BX467" s="16">
        <v>48982</v>
      </c>
      <c r="BY467" s="16">
        <v>1765</v>
      </c>
      <c r="BZ467" s="16">
        <v>2076</v>
      </c>
      <c r="CA467" s="16">
        <v>6651</v>
      </c>
      <c r="CB467" s="1">
        <v>213</v>
      </c>
      <c r="CC467" s="1">
        <v>13</v>
      </c>
      <c r="CD467" s="16">
        <v>2380</v>
      </c>
      <c r="CE467" s="16">
        <v>2268</v>
      </c>
      <c r="CF467" s="1">
        <v>775</v>
      </c>
      <c r="CG467" s="16">
        <v>9679</v>
      </c>
      <c r="CH467" s="16">
        <v>17478</v>
      </c>
      <c r="CI467" s="1">
        <v>6</v>
      </c>
      <c r="CJ467" s="1">
        <v>15</v>
      </c>
      <c r="CK467" s="1">
        <v>7</v>
      </c>
      <c r="CL467" s="1">
        <v>3</v>
      </c>
      <c r="CM467" s="1">
        <v>15</v>
      </c>
      <c r="CN467" s="1">
        <v>43</v>
      </c>
      <c r="CO467" s="1">
        <v>234</v>
      </c>
      <c r="CP467" s="16">
        <v>219977</v>
      </c>
      <c r="CQ467" s="16">
        <v>101784</v>
      </c>
      <c r="CR467" s="16">
        <v>5118</v>
      </c>
      <c r="CS467" s="16">
        <v>1318</v>
      </c>
      <c r="CT467" s="16">
        <v>17049</v>
      </c>
      <c r="CU467" s="16">
        <v>47584</v>
      </c>
      <c r="CV467" s="16">
        <v>5046</v>
      </c>
      <c r="CW467" s="1">
        <v>64</v>
      </c>
      <c r="CX467" s="16">
        <v>43185</v>
      </c>
      <c r="CY467" s="1">
        <v>199</v>
      </c>
      <c r="CZ467" s="1">
        <v>178</v>
      </c>
      <c r="DA467" s="16">
        <v>31355</v>
      </c>
      <c r="DB467" s="18">
        <v>5.21</v>
      </c>
      <c r="DC467" s="1" t="s">
        <v>134</v>
      </c>
    </row>
    <row r="468" spans="1:107" ht="12.75" x14ac:dyDescent="0.2">
      <c r="A468" s="1" t="s">
        <v>1120</v>
      </c>
      <c r="B468" s="1" t="s">
        <v>1121</v>
      </c>
      <c r="C468" s="1" t="s">
        <v>1120</v>
      </c>
      <c r="D468" s="1" t="s">
        <v>1130</v>
      </c>
      <c r="E468" s="1" t="s">
        <v>1131</v>
      </c>
      <c r="F468" s="1" t="s">
        <v>1130</v>
      </c>
      <c r="G468" s="1">
        <v>17</v>
      </c>
      <c r="H468" s="1">
        <v>196</v>
      </c>
      <c r="I468" s="1">
        <v>0</v>
      </c>
      <c r="J468" s="16">
        <v>200596</v>
      </c>
      <c r="K468" s="17">
        <v>0.34</v>
      </c>
      <c r="L468" s="16">
        <v>56869</v>
      </c>
      <c r="M468" s="18">
        <v>3896.9</v>
      </c>
      <c r="N468" s="1">
        <v>51</v>
      </c>
      <c r="O468" s="17">
        <v>0.23200000000000001</v>
      </c>
      <c r="P468" s="16">
        <v>3350</v>
      </c>
      <c r="Q468" s="16">
        <f t="shared" si="2"/>
        <v>16700233.304751839</v>
      </c>
      <c r="R468" s="19">
        <v>0.90200000000000002</v>
      </c>
      <c r="S468" s="16" t="s">
        <v>2468</v>
      </c>
      <c r="T468" s="19">
        <v>0.13600000000000001</v>
      </c>
      <c r="U468" s="18" t="e">
        <f t="shared" si="3"/>
        <v>#VALUE!</v>
      </c>
      <c r="V468" s="16" t="str">
        <f>IF(N468&gt;'Clustering (Gov City)'!$C$4,'Clustering (Gov City)'!$B$3,IF(N468&gt;'Clustering (Gov City)'!$H$4,'Clustering (Gov City)'!$G$3,IF(N468&gt;'Clustering (Gov City)'!$M$4,'Clustering (Gov City)'!$L$3,'Clustering (Gov City)'!$Q$3)))</f>
        <v>SUPER LOW</v>
      </c>
      <c r="W468" s="16" t="str">
        <f>IF(Q468&gt;'Clustering (Gov City)'!$C$24,'Clustering (Gov City)'!$B$23,IF(Q468&gt;'Clustering (Gov City)'!$H$24,'Clustering (Gov City)'!$G$23,IF(Q468&gt;'Clustering (Gov City)'!$M$24,'Clustering (Gov City)'!$L$23,'Clustering (Gov City)'!$Q$23)))</f>
        <v>SUPER LOW</v>
      </c>
      <c r="X468" s="20">
        <v>0.21579999999999999</v>
      </c>
      <c r="Y468" s="16" t="s">
        <v>133</v>
      </c>
      <c r="Z468" s="16">
        <v>1324</v>
      </c>
      <c r="AA468" s="1">
        <v>325</v>
      </c>
      <c r="AB468" s="16">
        <v>175515</v>
      </c>
      <c r="AC468" s="16">
        <v>138913</v>
      </c>
      <c r="AD468" s="16">
        <v>81840</v>
      </c>
      <c r="AE468" s="16">
        <v>117000</v>
      </c>
      <c r="AF468" s="16">
        <v>1722</v>
      </c>
      <c r="AG468" s="1">
        <v>10</v>
      </c>
      <c r="AH468" s="1">
        <v>20</v>
      </c>
      <c r="AI468" s="1">
        <v>3</v>
      </c>
      <c r="AJ468" s="1">
        <v>1</v>
      </c>
      <c r="AK468" s="16">
        <v>102440</v>
      </c>
      <c r="AL468" s="16">
        <v>98156</v>
      </c>
      <c r="AM468" s="16">
        <v>106549</v>
      </c>
      <c r="AN468" s="16">
        <v>87382</v>
      </c>
      <c r="AO468" s="1">
        <v>995</v>
      </c>
      <c r="AP468" s="16">
        <v>5670</v>
      </c>
      <c r="AQ468" s="16">
        <v>11599</v>
      </c>
      <c r="AR468" s="16">
        <v>20371</v>
      </c>
      <c r="AS468" s="16">
        <v>22286</v>
      </c>
      <c r="AT468" s="16">
        <v>23092</v>
      </c>
      <c r="AU468" s="16">
        <v>19458</v>
      </c>
      <c r="AV468" s="16">
        <v>16267</v>
      </c>
      <c r="AW468" s="16">
        <v>14542</v>
      </c>
      <c r="AX468" s="16">
        <v>15408</v>
      </c>
      <c r="AY468" s="16">
        <v>14082</v>
      </c>
      <c r="AZ468" s="16">
        <v>12204</v>
      </c>
      <c r="BA468" s="16">
        <v>9286</v>
      </c>
      <c r="BB468" s="16">
        <v>7220</v>
      </c>
      <c r="BC468" s="16">
        <v>5856</v>
      </c>
      <c r="BD468" s="16">
        <v>4191</v>
      </c>
      <c r="BE468" s="16">
        <v>2565</v>
      </c>
      <c r="BF468" s="16">
        <v>2169</v>
      </c>
      <c r="BG468" s="16">
        <v>2852</v>
      </c>
      <c r="BH468" s="16">
        <v>193837</v>
      </c>
      <c r="BI468" s="21">
        <v>2</v>
      </c>
      <c r="BJ468" s="21">
        <v>1</v>
      </c>
      <c r="BK468" s="21">
        <v>1</v>
      </c>
      <c r="BL468" s="21">
        <v>1</v>
      </c>
      <c r="BM468" s="21">
        <v>0</v>
      </c>
      <c r="BN468" s="16">
        <v>6052</v>
      </c>
      <c r="BO468" s="16">
        <v>3433</v>
      </c>
      <c r="BP468" s="16">
        <v>24901</v>
      </c>
      <c r="BQ468" s="16">
        <v>13583</v>
      </c>
      <c r="BR468" s="16">
        <v>14555</v>
      </c>
      <c r="BS468" s="16">
        <v>21567</v>
      </c>
      <c r="BT468" s="16">
        <v>39858</v>
      </c>
      <c r="BU468" s="16">
        <v>27761</v>
      </c>
      <c r="BV468" s="16">
        <v>40534</v>
      </c>
      <c r="BW468" s="16">
        <v>31554</v>
      </c>
      <c r="BX468" s="16">
        <v>50155</v>
      </c>
      <c r="BY468" s="1">
        <v>982</v>
      </c>
      <c r="BZ468" s="16">
        <v>2129</v>
      </c>
      <c r="CA468" s="16">
        <v>7243</v>
      </c>
      <c r="CB468" s="1">
        <v>361</v>
      </c>
      <c r="CC468" s="1">
        <v>19</v>
      </c>
      <c r="CD468" s="16">
        <v>4266</v>
      </c>
      <c r="CE468" s="16">
        <v>2994</v>
      </c>
      <c r="CF468" s="16">
        <v>2078</v>
      </c>
      <c r="CG468" s="16">
        <v>14090</v>
      </c>
      <c r="CH468" s="1">
        <v>128</v>
      </c>
      <c r="CI468" s="1">
        <v>21</v>
      </c>
      <c r="CJ468" s="1">
        <v>93</v>
      </c>
      <c r="CK468" s="1">
        <v>21</v>
      </c>
      <c r="CL468" s="1">
        <v>55</v>
      </c>
      <c r="CM468" s="1">
        <v>134</v>
      </c>
      <c r="CN468" s="1">
        <v>337</v>
      </c>
      <c r="CO468" s="1">
        <v>773</v>
      </c>
      <c r="CP468" s="16">
        <v>175606</v>
      </c>
      <c r="CQ468" s="16">
        <v>51759</v>
      </c>
      <c r="CR468" s="16">
        <v>4856</v>
      </c>
      <c r="CS468" s="16">
        <v>1214</v>
      </c>
      <c r="CT468" s="16">
        <v>20009</v>
      </c>
      <c r="CU468" s="16">
        <v>33114</v>
      </c>
      <c r="CV468" s="16">
        <v>1263</v>
      </c>
      <c r="CW468" s="1">
        <v>280</v>
      </c>
      <c r="CX468" s="16">
        <v>52630</v>
      </c>
      <c r="CY468" s="1">
        <v>328</v>
      </c>
      <c r="CZ468" s="1">
        <v>479</v>
      </c>
      <c r="DA468" s="16">
        <v>34664</v>
      </c>
      <c r="DB468" s="18">
        <v>4.45</v>
      </c>
      <c r="DC468" s="1" t="s">
        <v>134</v>
      </c>
    </row>
    <row r="469" spans="1:107" ht="12.75" x14ac:dyDescent="0.2">
      <c r="A469" s="1" t="s">
        <v>1120</v>
      </c>
      <c r="B469" s="1" t="s">
        <v>1121</v>
      </c>
      <c r="C469" s="1" t="s">
        <v>1120</v>
      </c>
      <c r="D469" s="1" t="s">
        <v>1132</v>
      </c>
      <c r="E469" s="1" t="s">
        <v>1133</v>
      </c>
      <c r="F469" s="1" t="s">
        <v>1132</v>
      </c>
      <c r="G469" s="1">
        <v>10</v>
      </c>
      <c r="H469" s="1">
        <v>102</v>
      </c>
      <c r="I469" s="1">
        <v>0</v>
      </c>
      <c r="J469" s="16">
        <v>96054</v>
      </c>
      <c r="K469" s="17">
        <v>0.104</v>
      </c>
      <c r="L469" s="16">
        <v>28974</v>
      </c>
      <c r="M469" s="18">
        <v>6571.37</v>
      </c>
      <c r="N469" s="1">
        <v>15</v>
      </c>
      <c r="O469" s="17">
        <v>7.8E-2</v>
      </c>
      <c r="P469" s="16">
        <v>1883</v>
      </c>
      <c r="Q469" s="16">
        <f t="shared" si="2"/>
        <v>19603556.33289608</v>
      </c>
      <c r="R469" s="19">
        <v>0.91</v>
      </c>
      <c r="S469" s="16" t="s">
        <v>2468</v>
      </c>
      <c r="T469" s="19">
        <v>0.17799999999999999</v>
      </c>
      <c r="U469" s="18" t="e">
        <f t="shared" si="3"/>
        <v>#VALUE!</v>
      </c>
      <c r="V469" s="1" t="str">
        <f>IF(N469&gt;'Clustering (Gov City)'!$C$4,'Clustering (Gov City)'!$B$3,IF(N469&gt;'Clustering (Gov City)'!$H$4,'Clustering (Gov City)'!$G$3,IF(N469&gt;'Clustering (Gov City)'!$M$4,'Clustering (Gov City)'!$L$3,'Clustering (Gov City)'!$Q$3)))</f>
        <v>SUPER LOW</v>
      </c>
      <c r="W469" s="1" t="str">
        <f>IF(Q469&gt;'Clustering (Gov City)'!$C$24,'Clustering (Gov City)'!$B$23,IF(Q469&gt;'Clustering (Gov City)'!$H$24,'Clustering (Gov City)'!$G$23,IF(Q469&gt;'Clustering (Gov City)'!$M$24,'Clustering (Gov City)'!$L$23,'Clustering (Gov City)'!$Q$23)))</f>
        <v>SUPER LOW</v>
      </c>
      <c r="X469" s="20">
        <v>0.1295</v>
      </c>
      <c r="Y469" s="1" t="s">
        <v>133</v>
      </c>
      <c r="Z469" s="1">
        <v>532</v>
      </c>
      <c r="AA469" s="1">
        <v>98</v>
      </c>
      <c r="AB469" s="16">
        <v>80225</v>
      </c>
      <c r="AC469" s="16">
        <v>67676</v>
      </c>
      <c r="AD469" s="16">
        <v>62733</v>
      </c>
      <c r="AE469" s="16">
        <v>32909</v>
      </c>
      <c r="AF469" s="1">
        <v>385</v>
      </c>
      <c r="AG469" s="1">
        <v>18</v>
      </c>
      <c r="AH469" s="1">
        <v>8</v>
      </c>
      <c r="AI469" s="1">
        <v>0</v>
      </c>
      <c r="AJ469" s="1">
        <v>1</v>
      </c>
      <c r="AK469" s="16">
        <v>49657</v>
      </c>
      <c r="AL469" s="16">
        <v>46397</v>
      </c>
      <c r="AM469" s="16">
        <v>50405</v>
      </c>
      <c r="AN469" s="16">
        <v>42796</v>
      </c>
      <c r="AO469" s="1">
        <v>672</v>
      </c>
      <c r="AP469" s="16">
        <v>2181</v>
      </c>
      <c r="AQ469" s="16">
        <v>5475</v>
      </c>
      <c r="AR469" s="16">
        <v>9404</v>
      </c>
      <c r="AS469" s="16">
        <v>10194</v>
      </c>
      <c r="AT469" s="16">
        <v>10669</v>
      </c>
      <c r="AU469" s="16">
        <v>9153</v>
      </c>
      <c r="AV469" s="16">
        <v>8149</v>
      </c>
      <c r="AW469" s="16">
        <v>7938</v>
      </c>
      <c r="AX469" s="16">
        <v>8468</v>
      </c>
      <c r="AY469" s="16">
        <v>7106</v>
      </c>
      <c r="AZ469" s="16">
        <v>5795</v>
      </c>
      <c r="BA469" s="16">
        <v>4305</v>
      </c>
      <c r="BB469" s="16">
        <v>3009</v>
      </c>
      <c r="BC469" s="16">
        <v>2525</v>
      </c>
      <c r="BD469" s="16">
        <v>1688</v>
      </c>
      <c r="BE469" s="16">
        <v>1082</v>
      </c>
      <c r="BF469" s="16">
        <v>1094</v>
      </c>
      <c r="BG469" s="16">
        <v>1378</v>
      </c>
      <c r="BH469" s="16">
        <v>92856</v>
      </c>
      <c r="BI469" s="21">
        <v>2</v>
      </c>
      <c r="BJ469" s="21">
        <v>1</v>
      </c>
      <c r="BK469" s="21">
        <v>1</v>
      </c>
      <c r="BL469" s="21">
        <v>1</v>
      </c>
      <c r="BM469" s="21">
        <v>0</v>
      </c>
      <c r="BN469" s="16">
        <v>2854</v>
      </c>
      <c r="BO469" s="16">
        <v>1702</v>
      </c>
      <c r="BP469" s="16">
        <v>11470</v>
      </c>
      <c r="BQ469" s="16">
        <v>6074</v>
      </c>
      <c r="BR469" s="16">
        <v>6695</v>
      </c>
      <c r="BS469" s="16">
        <v>10067</v>
      </c>
      <c r="BT469" s="16">
        <v>20778</v>
      </c>
      <c r="BU469" s="16">
        <v>12767</v>
      </c>
      <c r="BV469" s="16">
        <v>23079</v>
      </c>
      <c r="BW469" s="16">
        <v>14182</v>
      </c>
      <c r="BX469" s="16">
        <v>20119</v>
      </c>
      <c r="BY469" s="1">
        <v>473</v>
      </c>
      <c r="BZ469" s="1">
        <v>865</v>
      </c>
      <c r="CA469" s="16">
        <v>3695</v>
      </c>
      <c r="CB469" s="1">
        <v>93</v>
      </c>
      <c r="CC469" s="1">
        <v>3</v>
      </c>
      <c r="CD469" s="1">
        <v>862</v>
      </c>
      <c r="CE469" s="1">
        <v>961</v>
      </c>
      <c r="CF469" s="1">
        <v>390</v>
      </c>
      <c r="CG469" s="16">
        <v>4216</v>
      </c>
      <c r="CH469" s="1">
        <v>20</v>
      </c>
      <c r="CI469" s="1">
        <v>2</v>
      </c>
      <c r="CJ469" s="1">
        <v>8</v>
      </c>
      <c r="CK469" s="1">
        <v>1</v>
      </c>
      <c r="CL469" s="1">
        <v>8</v>
      </c>
      <c r="CM469" s="1">
        <v>5</v>
      </c>
      <c r="CN469" s="1">
        <v>13</v>
      </c>
      <c r="CO469" s="1">
        <v>111</v>
      </c>
      <c r="CP469" s="16">
        <v>89457</v>
      </c>
      <c r="CQ469" s="16">
        <v>24053</v>
      </c>
      <c r="CR469" s="16">
        <v>3380</v>
      </c>
      <c r="CS469" s="1">
        <v>68</v>
      </c>
      <c r="CT469" s="16">
        <v>9255</v>
      </c>
      <c r="CU469" s="16">
        <v>14828</v>
      </c>
      <c r="CV469" s="1">
        <v>434</v>
      </c>
      <c r="CW469" s="1">
        <v>60</v>
      </c>
      <c r="CX469" s="16">
        <v>25209</v>
      </c>
      <c r="CY469" s="1">
        <v>48</v>
      </c>
      <c r="CZ469" s="1">
        <v>70</v>
      </c>
      <c r="DA469" s="16">
        <v>18649</v>
      </c>
      <c r="DB469" s="18">
        <v>15.45</v>
      </c>
      <c r="DC469" s="1" t="s">
        <v>134</v>
      </c>
    </row>
    <row r="470" spans="1:107" ht="12.75" x14ac:dyDescent="0.2">
      <c r="A470" s="1" t="s">
        <v>1120</v>
      </c>
      <c r="B470" s="1" t="s">
        <v>1121</v>
      </c>
      <c r="C470" s="1" t="s">
        <v>1120</v>
      </c>
      <c r="D470" s="1" t="s">
        <v>1134</v>
      </c>
      <c r="E470" s="1" t="s">
        <v>1135</v>
      </c>
      <c r="F470" s="1" t="s">
        <v>1134</v>
      </c>
      <c r="G470" s="1">
        <v>5</v>
      </c>
      <c r="H470" s="1">
        <v>88</v>
      </c>
      <c r="I470" s="1">
        <v>0</v>
      </c>
      <c r="J470" s="16">
        <v>77106</v>
      </c>
      <c r="K470" s="17">
        <v>6.8000000000000005E-2</v>
      </c>
      <c r="L470" s="16">
        <v>22246</v>
      </c>
      <c r="M470" s="18">
        <v>2476</v>
      </c>
      <c r="N470" s="1">
        <v>31</v>
      </c>
      <c r="O470" s="17">
        <v>0.13800000000000001</v>
      </c>
      <c r="P470" s="16">
        <v>873</v>
      </c>
      <c r="Q470" s="16">
        <f t="shared" si="2"/>
        <v>11322076.103027003</v>
      </c>
      <c r="R470" s="19">
        <v>0.91200000000000003</v>
      </c>
      <c r="S470" s="16" t="s">
        <v>2468</v>
      </c>
      <c r="T470" s="19">
        <v>6.4000000000000001E-2</v>
      </c>
      <c r="U470" s="18" t="e">
        <f t="shared" si="3"/>
        <v>#VALUE!</v>
      </c>
      <c r="V470" s="1" t="str">
        <f>IF(N470&gt;'Clustering (Gov City)'!$C$4,'Clustering (Gov City)'!$B$3,IF(N470&gt;'Clustering (Gov City)'!$H$4,'Clustering (Gov City)'!$G$3,IF(N470&gt;'Clustering (Gov City)'!$M$4,'Clustering (Gov City)'!$L$3,'Clustering (Gov City)'!$Q$3)))</f>
        <v>SUPER LOW</v>
      </c>
      <c r="W470" s="1" t="str">
        <f>IF(Q470&gt;'Clustering (Gov City)'!$C$24,'Clustering (Gov City)'!$B$23,IF(Q470&gt;'Clustering (Gov City)'!$H$24,'Clustering (Gov City)'!$G$23,IF(Q470&gt;'Clustering (Gov City)'!$M$24,'Clustering (Gov City)'!$L$23,'Clustering (Gov City)'!$Q$23)))</f>
        <v>SUPER LOW</v>
      </c>
      <c r="X470" s="20">
        <v>8.72E-2</v>
      </c>
      <c r="Y470" s="1" t="s">
        <v>133</v>
      </c>
      <c r="Z470" s="1">
        <v>413</v>
      </c>
      <c r="AA470" s="1">
        <v>99</v>
      </c>
      <c r="AB470" s="16">
        <v>73552</v>
      </c>
      <c r="AC470" s="16">
        <v>50219</v>
      </c>
      <c r="AD470" s="16">
        <v>47635</v>
      </c>
      <c r="AE470" s="16">
        <v>29100</v>
      </c>
      <c r="AF470" s="1">
        <v>365</v>
      </c>
      <c r="AG470" s="1">
        <v>5</v>
      </c>
      <c r="AH470" s="1">
        <v>1</v>
      </c>
      <c r="AI470" s="1">
        <v>0</v>
      </c>
      <c r="AJ470" s="1">
        <v>0</v>
      </c>
      <c r="AK470" s="16">
        <v>39656</v>
      </c>
      <c r="AL470" s="16">
        <v>37450</v>
      </c>
      <c r="AM470" s="16">
        <v>39952</v>
      </c>
      <c r="AN470" s="16">
        <v>34517</v>
      </c>
      <c r="AO470" s="1">
        <v>387</v>
      </c>
      <c r="AP470" s="16">
        <v>2250</v>
      </c>
      <c r="AQ470" s="16">
        <v>7076</v>
      </c>
      <c r="AR470" s="16">
        <v>8499</v>
      </c>
      <c r="AS470" s="16">
        <v>8656</v>
      </c>
      <c r="AT470" s="16">
        <v>7641</v>
      </c>
      <c r="AU470" s="16">
        <v>6966</v>
      </c>
      <c r="AV470" s="16">
        <v>6251</v>
      </c>
      <c r="AW470" s="16">
        <v>6524</v>
      </c>
      <c r="AX470" s="16">
        <v>6097</v>
      </c>
      <c r="AY470" s="16">
        <v>4773</v>
      </c>
      <c r="AZ470" s="16">
        <v>3986</v>
      </c>
      <c r="BA470" s="16">
        <v>3009</v>
      </c>
      <c r="BB470" s="16">
        <v>2320</v>
      </c>
      <c r="BC470" s="16">
        <v>2006</v>
      </c>
      <c r="BD470" s="16">
        <v>1541</v>
      </c>
      <c r="BE470" s="1">
        <v>968</v>
      </c>
      <c r="BF470" s="1">
        <v>793</v>
      </c>
      <c r="BG470" s="16">
        <v>1548</v>
      </c>
      <c r="BH470" s="16">
        <v>72529</v>
      </c>
      <c r="BI470" s="21">
        <v>2</v>
      </c>
      <c r="BJ470" s="21">
        <v>2</v>
      </c>
      <c r="BK470" s="21">
        <v>2</v>
      </c>
      <c r="BL470" s="21">
        <v>2</v>
      </c>
      <c r="BM470" s="21">
        <v>0</v>
      </c>
      <c r="BN470" s="16">
        <v>3227</v>
      </c>
      <c r="BO470" s="16">
        <v>1704</v>
      </c>
      <c r="BP470" s="16">
        <v>10218</v>
      </c>
      <c r="BQ470" s="16">
        <v>5119</v>
      </c>
      <c r="BR470" s="16">
        <v>5087</v>
      </c>
      <c r="BS470" s="16">
        <v>7238</v>
      </c>
      <c r="BT470" s="16">
        <v>19983</v>
      </c>
      <c r="BU470" s="16">
        <v>12329</v>
      </c>
      <c r="BV470" s="16">
        <v>17619</v>
      </c>
      <c r="BW470" s="16">
        <v>9265</v>
      </c>
      <c r="BX470" s="16">
        <v>13544</v>
      </c>
      <c r="BY470" s="1">
        <v>703</v>
      </c>
      <c r="BZ470" s="1">
        <v>691</v>
      </c>
      <c r="CA470" s="16">
        <v>2838</v>
      </c>
      <c r="CB470" s="1">
        <v>133</v>
      </c>
      <c r="CC470" s="1">
        <v>1</v>
      </c>
      <c r="CD470" s="1">
        <v>818</v>
      </c>
      <c r="CE470" s="1">
        <v>580</v>
      </c>
      <c r="CF470" s="1">
        <v>248</v>
      </c>
      <c r="CG470" s="16">
        <v>2384</v>
      </c>
      <c r="CH470" s="1">
        <v>30</v>
      </c>
      <c r="CI470" s="1">
        <v>8</v>
      </c>
      <c r="CJ470" s="1">
        <v>9</v>
      </c>
      <c r="CK470" s="1">
        <v>3</v>
      </c>
      <c r="CL470" s="1">
        <v>3</v>
      </c>
      <c r="CM470" s="1">
        <v>8</v>
      </c>
      <c r="CN470" s="1">
        <v>14</v>
      </c>
      <c r="CO470" s="1">
        <v>110</v>
      </c>
      <c r="CP470" s="16">
        <v>72891</v>
      </c>
      <c r="CQ470" s="16">
        <v>33291</v>
      </c>
      <c r="CR470" s="16">
        <v>2567</v>
      </c>
      <c r="CS470" s="1">
        <v>208</v>
      </c>
      <c r="CT470" s="16">
        <v>6026</v>
      </c>
      <c r="CU470" s="16">
        <v>11812</v>
      </c>
      <c r="CV470" s="16">
        <v>1066</v>
      </c>
      <c r="CW470" s="1">
        <v>70</v>
      </c>
      <c r="CX470" s="16">
        <v>7733</v>
      </c>
      <c r="CY470" s="1">
        <v>108</v>
      </c>
      <c r="CZ470" s="1">
        <v>109</v>
      </c>
      <c r="DA470" s="16">
        <v>14116</v>
      </c>
      <c r="DB470" s="18">
        <v>6.46</v>
      </c>
      <c r="DC470" s="1" t="s">
        <v>134</v>
      </c>
    </row>
    <row r="471" spans="1:107" ht="12.75" x14ac:dyDescent="0.2">
      <c r="A471" s="1" t="s">
        <v>1120</v>
      </c>
      <c r="B471" s="1" t="s">
        <v>1121</v>
      </c>
      <c r="C471" s="1" t="s">
        <v>1120</v>
      </c>
      <c r="D471" s="1" t="s">
        <v>1136</v>
      </c>
      <c r="E471" s="1" t="s">
        <v>1137</v>
      </c>
      <c r="F471" s="1" t="s">
        <v>1136</v>
      </c>
      <c r="G471" s="1">
        <v>8</v>
      </c>
      <c r="H471" s="1">
        <v>71</v>
      </c>
      <c r="I471" s="1">
        <v>0</v>
      </c>
      <c r="J471" s="16">
        <v>60102</v>
      </c>
      <c r="K471" s="17">
        <v>3.7999999999999999E-2</v>
      </c>
      <c r="L471" s="16">
        <v>17180</v>
      </c>
      <c r="M471" s="18">
        <v>1469.93</v>
      </c>
      <c r="N471" s="1">
        <v>41</v>
      </c>
      <c r="O471" s="17">
        <v>0.17799999999999999</v>
      </c>
      <c r="P471" s="16">
        <v>768</v>
      </c>
      <c r="Q471" s="16">
        <f t="shared" si="2"/>
        <v>12778276.929220326</v>
      </c>
      <c r="R471" s="19">
        <v>0.90800000000000003</v>
      </c>
      <c r="S471" s="16" t="s">
        <v>2468</v>
      </c>
      <c r="T471" s="19">
        <v>6.6000000000000003E-2</v>
      </c>
      <c r="U471" s="18" t="e">
        <f t="shared" si="3"/>
        <v>#VALUE!</v>
      </c>
      <c r="V471" s="1" t="str">
        <f>IF(N471&gt;'Clustering (Gov City)'!$C$4,'Clustering (Gov City)'!$B$3,IF(N471&gt;'Clustering (Gov City)'!$H$4,'Clustering (Gov City)'!$G$3,IF(N471&gt;'Clustering (Gov City)'!$M$4,'Clustering (Gov City)'!$L$3,'Clustering (Gov City)'!$Q$3)))</f>
        <v>SUPER LOW</v>
      </c>
      <c r="W471" s="1" t="str">
        <f>IF(Q471&gt;'Clustering (Gov City)'!$C$24,'Clustering (Gov City)'!$B$23,IF(Q471&gt;'Clustering (Gov City)'!$H$24,'Clustering (Gov City)'!$G$23,IF(Q471&gt;'Clustering (Gov City)'!$M$24,'Clustering (Gov City)'!$L$23,'Clustering (Gov City)'!$Q$23)))</f>
        <v>SUPER LOW</v>
      </c>
      <c r="X471" s="20">
        <v>9.2600000000000002E-2</v>
      </c>
      <c r="Y471" s="1" t="s">
        <v>133</v>
      </c>
      <c r="Z471" s="1">
        <v>266</v>
      </c>
      <c r="AA471" s="1">
        <v>84</v>
      </c>
      <c r="AB471" s="16">
        <v>46695</v>
      </c>
      <c r="AC471" s="16">
        <v>40449</v>
      </c>
      <c r="AD471" s="16">
        <v>48171</v>
      </c>
      <c r="AE471" s="16">
        <v>10657</v>
      </c>
      <c r="AF471" s="16">
        <v>1268</v>
      </c>
      <c r="AG471" s="1">
        <v>6</v>
      </c>
      <c r="AH471" s="1">
        <v>0</v>
      </c>
      <c r="AI471" s="1">
        <v>0</v>
      </c>
      <c r="AJ471" s="1">
        <v>0</v>
      </c>
      <c r="AK471" s="16">
        <v>30777</v>
      </c>
      <c r="AL471" s="16">
        <v>29325</v>
      </c>
      <c r="AM471" s="16">
        <v>31317</v>
      </c>
      <c r="AN471" s="16">
        <v>27247</v>
      </c>
      <c r="AO471" s="1">
        <v>241</v>
      </c>
      <c r="AP471" s="16">
        <v>1297</v>
      </c>
      <c r="AQ471" s="16">
        <v>4216</v>
      </c>
      <c r="AR471" s="16">
        <v>6466</v>
      </c>
      <c r="AS471" s="16">
        <v>6755</v>
      </c>
      <c r="AT471" s="16">
        <v>6813</v>
      </c>
      <c r="AU471" s="16">
        <v>5828</v>
      </c>
      <c r="AV471" s="16">
        <v>5164</v>
      </c>
      <c r="AW471" s="16">
        <v>4875</v>
      </c>
      <c r="AX471" s="16">
        <v>4856</v>
      </c>
      <c r="AY471" s="16">
        <v>3845</v>
      </c>
      <c r="AZ471" s="16">
        <v>3274</v>
      </c>
      <c r="BA471" s="16">
        <v>2484</v>
      </c>
      <c r="BB471" s="16">
        <v>1785</v>
      </c>
      <c r="BC471" s="16">
        <v>1509</v>
      </c>
      <c r="BD471" s="1">
        <v>959</v>
      </c>
      <c r="BE471" s="1">
        <v>635</v>
      </c>
      <c r="BF471" s="1">
        <v>638</v>
      </c>
      <c r="BG471" s="1">
        <v>943</v>
      </c>
      <c r="BH471" s="16">
        <v>57733</v>
      </c>
      <c r="BI471" s="21">
        <v>2</v>
      </c>
      <c r="BJ471" s="21">
        <v>2</v>
      </c>
      <c r="BK471" s="21">
        <v>2</v>
      </c>
      <c r="BL471" s="21">
        <v>1</v>
      </c>
      <c r="BM471" s="21">
        <v>0</v>
      </c>
      <c r="BN471" s="16">
        <v>2173</v>
      </c>
      <c r="BO471" s="16">
        <v>1282</v>
      </c>
      <c r="BP471" s="16">
        <v>7772</v>
      </c>
      <c r="BQ471" s="16">
        <v>4089</v>
      </c>
      <c r="BR471" s="16">
        <v>4420</v>
      </c>
      <c r="BS471" s="16">
        <v>6121</v>
      </c>
      <c r="BT471" s="16">
        <v>13722</v>
      </c>
      <c r="BU471" s="16">
        <v>8539</v>
      </c>
      <c r="BV471" s="16">
        <v>16949</v>
      </c>
      <c r="BW471" s="16">
        <v>7892</v>
      </c>
      <c r="BX471" s="16">
        <v>9487</v>
      </c>
      <c r="BY471" s="1">
        <v>231</v>
      </c>
      <c r="BZ471" s="1">
        <v>544</v>
      </c>
      <c r="CA471" s="16">
        <v>2685</v>
      </c>
      <c r="CB471" s="1">
        <v>50</v>
      </c>
      <c r="CC471" s="1">
        <v>3</v>
      </c>
      <c r="CD471" s="1">
        <v>343</v>
      </c>
      <c r="CE471" s="1">
        <v>248</v>
      </c>
      <c r="CF471" s="1">
        <v>113</v>
      </c>
      <c r="CG471" s="1">
        <v>982</v>
      </c>
      <c r="CH471" s="1">
        <v>13</v>
      </c>
      <c r="CI471" s="1">
        <v>0</v>
      </c>
      <c r="CJ471" s="1">
        <v>10</v>
      </c>
      <c r="CK471" s="1">
        <v>3</v>
      </c>
      <c r="CL471" s="1">
        <v>11</v>
      </c>
      <c r="CM471" s="1">
        <v>26</v>
      </c>
      <c r="CN471" s="1">
        <v>46</v>
      </c>
      <c r="CO471" s="1">
        <v>178</v>
      </c>
      <c r="CP471" s="16">
        <v>58129</v>
      </c>
      <c r="CQ471" s="16">
        <v>17725</v>
      </c>
      <c r="CR471" s="16">
        <v>1412</v>
      </c>
      <c r="CS471" s="1">
        <v>64</v>
      </c>
      <c r="CT471" s="16">
        <v>3836</v>
      </c>
      <c r="CU471" s="16">
        <v>11202</v>
      </c>
      <c r="CV471" s="1">
        <v>885</v>
      </c>
      <c r="CW471" s="1">
        <v>14</v>
      </c>
      <c r="CX471" s="16">
        <v>13351</v>
      </c>
      <c r="CY471" s="1">
        <v>24</v>
      </c>
      <c r="CZ471" s="1">
        <v>21</v>
      </c>
      <c r="DA471" s="16">
        <v>11568</v>
      </c>
      <c r="DB471" s="18">
        <v>7.3</v>
      </c>
      <c r="DC471" s="1" t="s">
        <v>134</v>
      </c>
    </row>
    <row r="472" spans="1:107" ht="12.75" x14ac:dyDescent="0.2">
      <c r="A472" s="1" t="s">
        <v>1120</v>
      </c>
      <c r="B472" s="1" t="s">
        <v>1121</v>
      </c>
      <c r="C472" s="1" t="s">
        <v>1120</v>
      </c>
      <c r="D472" s="1" t="s">
        <v>1138</v>
      </c>
      <c r="E472" s="1" t="s">
        <v>1139</v>
      </c>
      <c r="F472" s="1" t="s">
        <v>1138</v>
      </c>
      <c r="G472" s="1">
        <v>8</v>
      </c>
      <c r="H472" s="1">
        <v>0</v>
      </c>
      <c r="I472" s="1">
        <v>78</v>
      </c>
      <c r="J472" s="16">
        <v>201346</v>
      </c>
      <c r="K472" s="17">
        <v>0.34399999999999997</v>
      </c>
      <c r="L472" s="16">
        <v>59636</v>
      </c>
      <c r="M472" s="1">
        <v>111.39</v>
      </c>
      <c r="N472" s="16">
        <v>1808</v>
      </c>
      <c r="O472" s="17">
        <v>0.86599999999999999</v>
      </c>
      <c r="P472" s="16">
        <v>5787</v>
      </c>
      <c r="Q472" s="16">
        <f t="shared" si="2"/>
        <v>28741569.239021387</v>
      </c>
      <c r="R472" s="19">
        <v>0.91600000000000004</v>
      </c>
      <c r="S472" s="16" t="s">
        <v>2468</v>
      </c>
      <c r="T472" s="19">
        <v>0.88800000000000001</v>
      </c>
      <c r="U472" s="18" t="e">
        <f t="shared" si="3"/>
        <v>#VALUE!</v>
      </c>
      <c r="V472" s="16" t="str">
        <f>IF(N472&gt;'Clustering (Gov City)'!$C$4,'Clustering (Gov City)'!$B$3,IF(N472&gt;'Clustering (Gov City)'!$H$4,'Clustering (Gov City)'!$G$3,IF(N472&gt;'Clustering (Gov City)'!$M$4,'Clustering (Gov City)'!$L$3,'Clustering (Gov City)'!$Q$3)))</f>
        <v>HIGH</v>
      </c>
      <c r="W472" s="16" t="str">
        <f>IF(Q472&gt;'Clustering (Gov City)'!$C$24,'Clustering (Gov City)'!$B$23,IF(Q472&gt;'Clustering (Gov City)'!$H$24,'Clustering (Gov City)'!$G$23,IF(Q472&gt;'Clustering (Gov City)'!$M$24,'Clustering (Gov City)'!$L$23,'Clustering (Gov City)'!$Q$23)))</f>
        <v>LOW</v>
      </c>
      <c r="X472" s="20">
        <v>0.74539999999999995</v>
      </c>
      <c r="Y472" s="16" t="s">
        <v>201</v>
      </c>
      <c r="Z472" s="16">
        <v>2369</v>
      </c>
      <c r="AA472" s="1">
        <v>375</v>
      </c>
      <c r="AB472" s="16">
        <v>183417</v>
      </c>
      <c r="AC472" s="16">
        <v>141347</v>
      </c>
      <c r="AD472" s="16">
        <v>194843</v>
      </c>
      <c r="AE472" s="16">
        <v>5599</v>
      </c>
      <c r="AF472" s="1">
        <v>639</v>
      </c>
      <c r="AG472" s="1">
        <v>49</v>
      </c>
      <c r="AH472" s="1">
        <v>91</v>
      </c>
      <c r="AI472" s="1">
        <v>122</v>
      </c>
      <c r="AJ472" s="1">
        <v>3</v>
      </c>
      <c r="AK472" s="16">
        <v>101125</v>
      </c>
      <c r="AL472" s="16">
        <v>100221</v>
      </c>
      <c r="AM472" s="16">
        <v>107345</v>
      </c>
      <c r="AN472" s="16">
        <v>85173</v>
      </c>
      <c r="AO472" s="16">
        <v>2637</v>
      </c>
      <c r="AP472" s="16">
        <v>6191</v>
      </c>
      <c r="AQ472" s="16">
        <v>13641</v>
      </c>
      <c r="AR472" s="16">
        <v>19665</v>
      </c>
      <c r="AS472" s="16">
        <v>20402</v>
      </c>
      <c r="AT472" s="16">
        <v>19449</v>
      </c>
      <c r="AU472" s="16">
        <v>16896</v>
      </c>
      <c r="AV472" s="16">
        <v>16443</v>
      </c>
      <c r="AW472" s="16">
        <v>17680</v>
      </c>
      <c r="AX472" s="16">
        <v>17623</v>
      </c>
      <c r="AY472" s="16">
        <v>15696</v>
      </c>
      <c r="AZ472" s="16">
        <v>12929</v>
      </c>
      <c r="BA472" s="16">
        <v>9972</v>
      </c>
      <c r="BB472" s="16">
        <v>7711</v>
      </c>
      <c r="BC472" s="16">
        <v>5605</v>
      </c>
      <c r="BD472" s="16">
        <v>3483</v>
      </c>
      <c r="BE472" s="16">
        <v>2007</v>
      </c>
      <c r="BF472" s="16">
        <v>2144</v>
      </c>
      <c r="BG472" s="16">
        <v>3208</v>
      </c>
      <c r="BH472" s="16">
        <v>192799</v>
      </c>
      <c r="BI472" s="21">
        <v>2</v>
      </c>
      <c r="BJ472" s="21">
        <v>2</v>
      </c>
      <c r="BK472" s="21">
        <v>2</v>
      </c>
      <c r="BL472" s="21">
        <v>1</v>
      </c>
      <c r="BM472" s="21">
        <v>0</v>
      </c>
      <c r="BN472" s="16">
        <v>6665</v>
      </c>
      <c r="BO472" s="16">
        <v>3534</v>
      </c>
      <c r="BP472" s="16">
        <v>23812</v>
      </c>
      <c r="BQ472" s="16">
        <v>12173</v>
      </c>
      <c r="BR472" s="16">
        <v>12577</v>
      </c>
      <c r="BS472" s="16">
        <v>17773</v>
      </c>
      <c r="BT472" s="16">
        <v>43573</v>
      </c>
      <c r="BU472" s="16">
        <v>22653</v>
      </c>
      <c r="BV472" s="16">
        <v>21361</v>
      </c>
      <c r="BW472" s="16">
        <v>23531</v>
      </c>
      <c r="BX472" s="16">
        <v>67847</v>
      </c>
      <c r="BY472" s="16">
        <v>1369</v>
      </c>
      <c r="BZ472" s="16">
        <v>2748</v>
      </c>
      <c r="CA472" s="16">
        <v>16562</v>
      </c>
      <c r="CB472" s="16">
        <v>1615</v>
      </c>
      <c r="CC472" s="1">
        <v>87</v>
      </c>
      <c r="CD472" s="16">
        <v>5165</v>
      </c>
      <c r="CE472" s="16">
        <v>6118</v>
      </c>
      <c r="CF472" s="16">
        <v>1817</v>
      </c>
      <c r="CG472" s="16">
        <v>21488</v>
      </c>
      <c r="CH472" s="1">
        <v>102</v>
      </c>
      <c r="CI472" s="1">
        <v>68</v>
      </c>
      <c r="CJ472" s="1">
        <v>46</v>
      </c>
      <c r="CK472" s="1">
        <v>116</v>
      </c>
      <c r="CL472" s="1">
        <v>36</v>
      </c>
      <c r="CM472" s="1">
        <v>57</v>
      </c>
      <c r="CN472" s="1">
        <v>74</v>
      </c>
      <c r="CO472" s="1">
        <v>913</v>
      </c>
      <c r="CP472" s="16">
        <v>165346</v>
      </c>
      <c r="CQ472" s="16">
        <v>57516</v>
      </c>
      <c r="CR472" s="16">
        <v>16995</v>
      </c>
      <c r="CS472" s="16">
        <v>1711</v>
      </c>
      <c r="CT472" s="16">
        <v>36986</v>
      </c>
      <c r="CU472" s="16">
        <v>5327</v>
      </c>
      <c r="CV472" s="1">
        <v>972</v>
      </c>
      <c r="CW472" s="1">
        <v>38</v>
      </c>
      <c r="CX472" s="16">
        <v>47982</v>
      </c>
      <c r="CY472" s="1">
        <v>283</v>
      </c>
      <c r="CZ472" s="16">
        <v>1136</v>
      </c>
      <c r="DA472" s="16">
        <v>32400</v>
      </c>
      <c r="DB472" s="18">
        <v>3.46</v>
      </c>
      <c r="DC472" s="1" t="s">
        <v>134</v>
      </c>
    </row>
    <row r="473" spans="1:107" ht="12.75" x14ac:dyDescent="0.2">
      <c r="A473" s="1" t="s">
        <v>1120</v>
      </c>
      <c r="B473" s="1" t="s">
        <v>1121</v>
      </c>
      <c r="C473" s="1" t="s">
        <v>1120</v>
      </c>
      <c r="D473" s="1" t="s">
        <v>1140</v>
      </c>
      <c r="E473" s="1" t="s">
        <v>1141</v>
      </c>
      <c r="F473" s="1" t="s">
        <v>1140</v>
      </c>
      <c r="G473" s="1">
        <v>8</v>
      </c>
      <c r="H473" s="1">
        <v>49</v>
      </c>
      <c r="I473" s="1">
        <v>40</v>
      </c>
      <c r="J473" s="16">
        <v>115406</v>
      </c>
      <c r="K473" s="17">
        <v>0.14799999999999999</v>
      </c>
      <c r="L473" s="16">
        <v>35339</v>
      </c>
      <c r="M473" s="18">
        <v>1645.73</v>
      </c>
      <c r="N473" s="1">
        <v>70</v>
      </c>
      <c r="O473" s="17">
        <v>0.318</v>
      </c>
      <c r="P473" s="16">
        <v>1689</v>
      </c>
      <c r="Q473" s="16">
        <f t="shared" si="2"/>
        <v>14635287.593366031</v>
      </c>
      <c r="R473" s="19">
        <v>0.93200000000000005</v>
      </c>
      <c r="S473" s="16" t="s">
        <v>2468</v>
      </c>
      <c r="T473" s="19">
        <v>0.224</v>
      </c>
      <c r="U473" s="18" t="e">
        <f t="shared" si="3"/>
        <v>#VALUE!</v>
      </c>
      <c r="V473" s="1" t="str">
        <f>IF(N473&gt;'Clustering (Gov City)'!$C$4,'Clustering (Gov City)'!$B$3,IF(N473&gt;'Clustering (Gov City)'!$H$4,'Clustering (Gov City)'!$G$3,IF(N473&gt;'Clustering (Gov City)'!$M$4,'Clustering (Gov City)'!$L$3,'Clustering (Gov City)'!$Q$3)))</f>
        <v>SUPER LOW</v>
      </c>
      <c r="W473" s="1" t="str">
        <f>IF(Q473&gt;'Clustering (Gov City)'!$C$24,'Clustering (Gov City)'!$B$23,IF(Q473&gt;'Clustering (Gov City)'!$H$24,'Clustering (Gov City)'!$G$23,IF(Q473&gt;'Clustering (Gov City)'!$M$24,'Clustering (Gov City)'!$L$23,'Clustering (Gov City)'!$Q$23)))</f>
        <v>SUPER LOW</v>
      </c>
      <c r="X473" s="20">
        <v>0.23319999999999999</v>
      </c>
      <c r="Y473" s="1" t="s">
        <v>133</v>
      </c>
      <c r="Z473" s="1">
        <v>686</v>
      </c>
      <c r="AA473" s="1">
        <v>220</v>
      </c>
      <c r="AB473" s="16">
        <v>103419</v>
      </c>
      <c r="AC473" s="16">
        <v>83677</v>
      </c>
      <c r="AD473" s="16">
        <v>108629</v>
      </c>
      <c r="AE473" s="16">
        <v>6692</v>
      </c>
      <c r="AF473" s="1">
        <v>76</v>
      </c>
      <c r="AG473" s="1">
        <v>4</v>
      </c>
      <c r="AH473" s="1">
        <v>4</v>
      </c>
      <c r="AI473" s="1">
        <v>1</v>
      </c>
      <c r="AJ473" s="1">
        <v>0</v>
      </c>
      <c r="AK473" s="16">
        <v>57858</v>
      </c>
      <c r="AL473" s="16">
        <v>57548</v>
      </c>
      <c r="AM473" s="16">
        <v>58656</v>
      </c>
      <c r="AN473" s="16">
        <v>51583</v>
      </c>
      <c r="AO473" s="16">
        <v>1015</v>
      </c>
      <c r="AP473" s="16">
        <v>4152</v>
      </c>
      <c r="AQ473" s="16">
        <v>6892</v>
      </c>
      <c r="AR473" s="16">
        <v>9838</v>
      </c>
      <c r="AS473" s="16">
        <v>11242</v>
      </c>
      <c r="AT473" s="16">
        <v>12155</v>
      </c>
      <c r="AU473" s="16">
        <v>10280</v>
      </c>
      <c r="AV473" s="16">
        <v>8970</v>
      </c>
      <c r="AW473" s="16">
        <v>9433</v>
      </c>
      <c r="AX473" s="16">
        <v>9826</v>
      </c>
      <c r="AY473" s="16">
        <v>9061</v>
      </c>
      <c r="AZ473" s="16">
        <v>7728</v>
      </c>
      <c r="BA473" s="16">
        <v>6172</v>
      </c>
      <c r="BB473" s="16">
        <v>4823</v>
      </c>
      <c r="BC473" s="16">
        <v>3579</v>
      </c>
      <c r="BD473" s="16">
        <v>2473</v>
      </c>
      <c r="BE473" s="16">
        <v>1444</v>
      </c>
      <c r="BF473" s="16">
        <v>1490</v>
      </c>
      <c r="BG473" s="16">
        <v>1661</v>
      </c>
      <c r="BH473" s="16">
        <v>111025</v>
      </c>
      <c r="BI473" s="21">
        <v>2</v>
      </c>
      <c r="BJ473" s="21">
        <v>1</v>
      </c>
      <c r="BK473" s="21">
        <v>1</v>
      </c>
      <c r="BL473" s="21">
        <v>1</v>
      </c>
      <c r="BM473" s="21">
        <v>0</v>
      </c>
      <c r="BN473" s="16">
        <v>3334</v>
      </c>
      <c r="BO473" s="16">
        <v>1841</v>
      </c>
      <c r="BP473" s="16">
        <v>11961</v>
      </c>
      <c r="BQ473" s="16">
        <v>7020</v>
      </c>
      <c r="BR473" s="16">
        <v>7399</v>
      </c>
      <c r="BS473" s="16">
        <v>11201</v>
      </c>
      <c r="BT473" s="16">
        <v>22008</v>
      </c>
      <c r="BU473" s="16">
        <v>14310</v>
      </c>
      <c r="BV473" s="16">
        <v>24546</v>
      </c>
      <c r="BW473" s="16">
        <v>15423</v>
      </c>
      <c r="BX473" s="16">
        <v>27344</v>
      </c>
      <c r="BY473" s="16">
        <v>1089</v>
      </c>
      <c r="BZ473" s="16">
        <v>1409</v>
      </c>
      <c r="CA473" s="16">
        <v>8905</v>
      </c>
      <c r="CB473" s="1">
        <v>358</v>
      </c>
      <c r="CC473" s="1">
        <v>14</v>
      </c>
      <c r="CD473" s="16">
        <v>1841</v>
      </c>
      <c r="CE473" s="16">
        <v>2658</v>
      </c>
      <c r="CF473" s="1">
        <v>648</v>
      </c>
      <c r="CG473" s="16">
        <v>7318</v>
      </c>
      <c r="CH473" s="1">
        <v>58</v>
      </c>
      <c r="CI473" s="1">
        <v>3</v>
      </c>
      <c r="CJ473" s="1">
        <v>37</v>
      </c>
      <c r="CK473" s="1">
        <v>2</v>
      </c>
      <c r="CL473" s="1">
        <v>13</v>
      </c>
      <c r="CM473" s="1">
        <v>2</v>
      </c>
      <c r="CN473" s="1">
        <v>116</v>
      </c>
      <c r="CO473" s="1">
        <v>140</v>
      </c>
      <c r="CP473" s="16">
        <v>102570</v>
      </c>
      <c r="CQ473" s="16">
        <v>29844</v>
      </c>
      <c r="CR473" s="16">
        <v>5098</v>
      </c>
      <c r="CS473" s="16">
        <v>1896</v>
      </c>
      <c r="CT473" s="16">
        <v>14607</v>
      </c>
      <c r="CU473" s="16">
        <v>17005</v>
      </c>
      <c r="CV473" s="16">
        <v>1741</v>
      </c>
      <c r="CW473" s="1">
        <v>20</v>
      </c>
      <c r="CX473" s="16">
        <v>26940</v>
      </c>
      <c r="CY473" s="1">
        <v>188</v>
      </c>
      <c r="CZ473" s="1">
        <v>677</v>
      </c>
      <c r="DA473" s="16">
        <v>17390</v>
      </c>
      <c r="DB473" s="18">
        <v>6.52</v>
      </c>
      <c r="DC473" s="1" t="s">
        <v>134</v>
      </c>
    </row>
    <row r="474" spans="1:107" ht="12.75" x14ac:dyDescent="0.2">
      <c r="A474" s="1" t="s">
        <v>1142</v>
      </c>
      <c r="B474" s="1" t="s">
        <v>1143</v>
      </c>
      <c r="C474" s="1" t="s">
        <v>1142</v>
      </c>
      <c r="D474" s="1" t="s">
        <v>1144</v>
      </c>
      <c r="E474" s="1" t="s">
        <v>1145</v>
      </c>
      <c r="F474" s="1" t="s">
        <v>1144</v>
      </c>
      <c r="G474" s="1">
        <v>17</v>
      </c>
      <c r="H474" s="1">
        <v>142</v>
      </c>
      <c r="I474" s="1">
        <v>7</v>
      </c>
      <c r="J474" s="16">
        <v>89015</v>
      </c>
      <c r="K474" s="17">
        <v>8.4000000000000005E-2</v>
      </c>
      <c r="L474" s="16">
        <v>23941</v>
      </c>
      <c r="M474" s="18">
        <v>11036.48</v>
      </c>
      <c r="N474" s="1">
        <v>8</v>
      </c>
      <c r="O474" s="17">
        <v>0.04</v>
      </c>
      <c r="P474" s="16">
        <v>2951</v>
      </c>
      <c r="Q474" s="16">
        <f t="shared" si="2"/>
        <v>33151716.002920855</v>
      </c>
      <c r="R474" s="19">
        <v>0.92200000000000004</v>
      </c>
      <c r="S474" s="16" t="s">
        <v>2468</v>
      </c>
      <c r="T474" s="19">
        <v>0.12</v>
      </c>
      <c r="U474" s="18" t="e">
        <f t="shared" si="3"/>
        <v>#VALUE!</v>
      </c>
      <c r="V474" s="1" t="str">
        <f>IF(N474&gt;'Clustering (Gov City)'!$C$4,'Clustering (Gov City)'!$B$3,IF(N474&gt;'Clustering (Gov City)'!$H$4,'Clustering (Gov City)'!$G$3,IF(N474&gt;'Clustering (Gov City)'!$M$4,'Clustering (Gov City)'!$L$3,'Clustering (Gov City)'!$Q$3)))</f>
        <v>SUPER LOW</v>
      </c>
      <c r="W474" s="1" t="str">
        <f>IF(Q474&gt;'Clustering (Gov City)'!$C$24,'Clustering (Gov City)'!$B$23,IF(Q474&gt;'Clustering (Gov City)'!$H$24,'Clustering (Gov City)'!$G$23,IF(Q474&gt;'Clustering (Gov City)'!$M$24,'Clustering (Gov City)'!$L$23,'Clustering (Gov City)'!$Q$23)))</f>
        <v>LOW</v>
      </c>
      <c r="X474" s="20">
        <v>8.6999999999999994E-2</v>
      </c>
      <c r="Y474" s="1" t="s">
        <v>133</v>
      </c>
      <c r="Z474" s="1">
        <v>776</v>
      </c>
      <c r="AA474" s="1">
        <v>282</v>
      </c>
      <c r="AB474" s="16">
        <v>75837</v>
      </c>
      <c r="AC474" s="16">
        <v>58550</v>
      </c>
      <c r="AD474" s="16">
        <v>55620</v>
      </c>
      <c r="AE474" s="16">
        <v>18847</v>
      </c>
      <c r="AF474" s="16">
        <v>14468</v>
      </c>
      <c r="AG474" s="1">
        <v>53</v>
      </c>
      <c r="AH474" s="1">
        <v>22</v>
      </c>
      <c r="AI474" s="1">
        <v>3</v>
      </c>
      <c r="AJ474" s="1">
        <v>2</v>
      </c>
      <c r="AK474" s="16">
        <v>45773</v>
      </c>
      <c r="AL474" s="16">
        <v>43242</v>
      </c>
      <c r="AM474" s="16">
        <v>52002</v>
      </c>
      <c r="AN474" s="16">
        <v>34620</v>
      </c>
      <c r="AO474" s="1">
        <v>561</v>
      </c>
      <c r="AP474" s="16">
        <v>1832</v>
      </c>
      <c r="AQ474" s="16">
        <v>7409</v>
      </c>
      <c r="AR474" s="16">
        <v>10264</v>
      </c>
      <c r="AS474" s="16">
        <v>9816</v>
      </c>
      <c r="AT474" s="16">
        <v>9297</v>
      </c>
      <c r="AU474" s="16">
        <v>8368</v>
      </c>
      <c r="AV474" s="16">
        <v>7334</v>
      </c>
      <c r="AW474" s="16">
        <v>7035</v>
      </c>
      <c r="AX474" s="16">
        <v>7213</v>
      </c>
      <c r="AY474" s="16">
        <v>5698</v>
      </c>
      <c r="AZ474" s="16">
        <v>4799</v>
      </c>
      <c r="BA474" s="16">
        <v>3921</v>
      </c>
      <c r="BB474" s="16">
        <v>3159</v>
      </c>
      <c r="BC474" s="16">
        <v>2151</v>
      </c>
      <c r="BD474" s="16">
        <v>1257</v>
      </c>
      <c r="BE474" s="1">
        <v>620</v>
      </c>
      <c r="BF474" s="1">
        <v>674</v>
      </c>
      <c r="BG474" s="16">
        <v>1695</v>
      </c>
      <c r="BH474" s="16">
        <v>84473</v>
      </c>
      <c r="BI474" s="21">
        <v>2</v>
      </c>
      <c r="BJ474" s="21">
        <v>2</v>
      </c>
      <c r="BK474" s="21">
        <v>2</v>
      </c>
      <c r="BL474" s="21">
        <v>1</v>
      </c>
      <c r="BM474" s="21">
        <v>0</v>
      </c>
      <c r="BN474" s="16">
        <v>3646</v>
      </c>
      <c r="BO474" s="16">
        <v>1932</v>
      </c>
      <c r="BP474" s="16">
        <v>12310</v>
      </c>
      <c r="BQ474" s="16">
        <v>5802</v>
      </c>
      <c r="BR474" s="16">
        <v>5868</v>
      </c>
      <c r="BS474" s="16">
        <v>8816</v>
      </c>
      <c r="BT474" s="16">
        <v>26244</v>
      </c>
      <c r="BU474" s="16">
        <v>12945</v>
      </c>
      <c r="BV474" s="16">
        <v>12281</v>
      </c>
      <c r="BW474" s="16">
        <v>10452</v>
      </c>
      <c r="BX474" s="16">
        <v>19859</v>
      </c>
      <c r="BY474" s="1">
        <v>670</v>
      </c>
      <c r="BZ474" s="16">
        <v>1506</v>
      </c>
      <c r="CA474" s="16">
        <v>4836</v>
      </c>
      <c r="CB474" s="1">
        <v>214</v>
      </c>
      <c r="CC474" s="1">
        <v>8</v>
      </c>
      <c r="CD474" s="16">
        <v>4685</v>
      </c>
      <c r="CE474" s="16">
        <v>3531</v>
      </c>
      <c r="CF474" s="16">
        <v>1073</v>
      </c>
      <c r="CG474" s="16">
        <v>20905</v>
      </c>
      <c r="CH474" s="1">
        <v>40</v>
      </c>
      <c r="CI474" s="1">
        <v>22</v>
      </c>
      <c r="CJ474" s="1">
        <v>20</v>
      </c>
      <c r="CK474" s="1">
        <v>8</v>
      </c>
      <c r="CL474" s="1">
        <v>31</v>
      </c>
      <c r="CM474" s="1">
        <v>31</v>
      </c>
      <c r="CN474" s="1">
        <v>51</v>
      </c>
      <c r="CO474" s="1">
        <v>191</v>
      </c>
      <c r="CP474" s="16">
        <v>58427</v>
      </c>
      <c r="CQ474" s="16">
        <v>31835</v>
      </c>
      <c r="CR474" s="16">
        <v>4530</v>
      </c>
      <c r="CS474" s="1">
        <v>830</v>
      </c>
      <c r="CT474" s="16">
        <v>8978</v>
      </c>
      <c r="CU474" s="16">
        <v>6008</v>
      </c>
      <c r="CV474" s="16">
        <v>2970</v>
      </c>
      <c r="CW474" s="1">
        <v>82</v>
      </c>
      <c r="CX474" s="16">
        <v>19530</v>
      </c>
      <c r="CY474" s="1">
        <v>334</v>
      </c>
      <c r="CZ474" s="1">
        <v>596</v>
      </c>
      <c r="DA474" s="16">
        <v>13322</v>
      </c>
      <c r="DB474" s="18">
        <v>22.27</v>
      </c>
      <c r="DC474" s="1" t="s">
        <v>134</v>
      </c>
    </row>
    <row r="475" spans="1:107" ht="12.75" x14ac:dyDescent="0.2">
      <c r="A475" s="1" t="s">
        <v>1142</v>
      </c>
      <c r="B475" s="1" t="s">
        <v>1143</v>
      </c>
      <c r="C475" s="1" t="s">
        <v>1142</v>
      </c>
      <c r="D475" s="1" t="s">
        <v>1146</v>
      </c>
      <c r="E475" s="1" t="s">
        <v>1147</v>
      </c>
      <c r="F475" s="1" t="s">
        <v>1146</v>
      </c>
      <c r="G475" s="1">
        <v>7</v>
      </c>
      <c r="H475" s="1">
        <v>84</v>
      </c>
      <c r="I475" s="1">
        <v>2</v>
      </c>
      <c r="J475" s="16">
        <v>64762</v>
      </c>
      <c r="K475" s="17">
        <v>4.5999999999999999E-2</v>
      </c>
      <c r="L475" s="16">
        <v>16688</v>
      </c>
      <c r="M475" s="18">
        <v>16241.84</v>
      </c>
      <c r="N475" s="1">
        <v>4</v>
      </c>
      <c r="O475" s="17">
        <v>0.02</v>
      </c>
      <c r="P475" s="16">
        <v>1548</v>
      </c>
      <c r="Q475" s="16">
        <f t="shared" si="2"/>
        <v>23902906.025138199</v>
      </c>
      <c r="R475" s="19">
        <v>0.92800000000000005</v>
      </c>
      <c r="S475" s="16" t="s">
        <v>2468</v>
      </c>
      <c r="T475" s="19">
        <v>0.20200000000000001</v>
      </c>
      <c r="U475" s="18" t="e">
        <f t="shared" si="3"/>
        <v>#VALUE!</v>
      </c>
      <c r="V475" s="1" t="str">
        <f>IF(N475&gt;'Clustering (Gov City)'!$C$4,'Clustering (Gov City)'!$B$3,IF(N475&gt;'Clustering (Gov City)'!$H$4,'Clustering (Gov City)'!$G$3,IF(N475&gt;'Clustering (Gov City)'!$M$4,'Clustering (Gov City)'!$L$3,'Clustering (Gov City)'!$Q$3)))</f>
        <v>SUPER LOW</v>
      </c>
      <c r="W475" s="1" t="str">
        <f>IF(Q475&gt;'Clustering (Gov City)'!$C$24,'Clustering (Gov City)'!$B$23,IF(Q475&gt;'Clustering (Gov City)'!$H$24,'Clustering (Gov City)'!$G$23,IF(Q475&gt;'Clustering (Gov City)'!$M$24,'Clustering (Gov City)'!$L$23,'Clustering (Gov City)'!$Q$23)))</f>
        <v>LOW</v>
      </c>
      <c r="X475" s="20">
        <v>0.1084</v>
      </c>
      <c r="Y475" s="1" t="s">
        <v>133</v>
      </c>
      <c r="Z475" s="1">
        <v>581</v>
      </c>
      <c r="AA475" s="1">
        <v>220</v>
      </c>
      <c r="AB475" s="16">
        <v>50249</v>
      </c>
      <c r="AC475" s="16">
        <v>43460</v>
      </c>
      <c r="AD475" s="16">
        <v>27224</v>
      </c>
      <c r="AE475" s="16">
        <v>31603</v>
      </c>
      <c r="AF475" s="16">
        <v>5879</v>
      </c>
      <c r="AG475" s="1">
        <v>41</v>
      </c>
      <c r="AH475" s="1">
        <v>9</v>
      </c>
      <c r="AI475" s="1">
        <v>4</v>
      </c>
      <c r="AJ475" s="1">
        <v>2</v>
      </c>
      <c r="AK475" s="16">
        <v>33543</v>
      </c>
      <c r="AL475" s="16">
        <v>31219</v>
      </c>
      <c r="AM475" s="16">
        <v>38995</v>
      </c>
      <c r="AN475" s="16">
        <v>24682</v>
      </c>
      <c r="AO475" s="1">
        <v>309</v>
      </c>
      <c r="AP475" s="1">
        <v>776</v>
      </c>
      <c r="AQ475" s="16">
        <v>4021</v>
      </c>
      <c r="AR475" s="16">
        <v>6994</v>
      </c>
      <c r="AS475" s="16">
        <v>7858</v>
      </c>
      <c r="AT475" s="16">
        <v>7510</v>
      </c>
      <c r="AU475" s="16">
        <v>6368</v>
      </c>
      <c r="AV475" s="16">
        <v>5339</v>
      </c>
      <c r="AW475" s="16">
        <v>5410</v>
      </c>
      <c r="AX475" s="16">
        <v>5437</v>
      </c>
      <c r="AY475" s="16">
        <v>4405</v>
      </c>
      <c r="AZ475" s="16">
        <v>3660</v>
      </c>
      <c r="BA475" s="16">
        <v>2910</v>
      </c>
      <c r="BB475" s="16">
        <v>2070</v>
      </c>
      <c r="BC475" s="16">
        <v>1271</v>
      </c>
      <c r="BD475" s="1">
        <v>747</v>
      </c>
      <c r="BE475" s="1">
        <v>401</v>
      </c>
      <c r="BF475" s="1">
        <v>361</v>
      </c>
      <c r="BG475" s="16">
        <v>1003</v>
      </c>
      <c r="BH475" s="16">
        <v>62394</v>
      </c>
      <c r="BI475" s="21">
        <v>2</v>
      </c>
      <c r="BJ475" s="21">
        <v>2</v>
      </c>
      <c r="BK475" s="21">
        <v>2</v>
      </c>
      <c r="BL475" s="21">
        <v>1</v>
      </c>
      <c r="BM475" s="21">
        <v>0</v>
      </c>
      <c r="BN475" s="16">
        <v>2111</v>
      </c>
      <c r="BO475" s="16">
        <v>1236</v>
      </c>
      <c r="BP475" s="16">
        <v>8614</v>
      </c>
      <c r="BQ475" s="16">
        <v>4792</v>
      </c>
      <c r="BR475" s="16">
        <v>4726</v>
      </c>
      <c r="BS475" s="16">
        <v>6882</v>
      </c>
      <c r="BT475" s="16">
        <v>18140</v>
      </c>
      <c r="BU475" s="16">
        <v>11201</v>
      </c>
      <c r="BV475" s="16">
        <v>9280</v>
      </c>
      <c r="BW475" s="16">
        <v>7925</v>
      </c>
      <c r="BX475" s="16">
        <v>14231</v>
      </c>
      <c r="BY475" s="1">
        <v>249</v>
      </c>
      <c r="BZ475" s="16">
        <v>1043</v>
      </c>
      <c r="CA475" s="16">
        <v>2601</v>
      </c>
      <c r="CB475" s="1">
        <v>89</v>
      </c>
      <c r="CC475" s="1">
        <v>3</v>
      </c>
      <c r="CD475" s="16">
        <v>3382</v>
      </c>
      <c r="CE475" s="16">
        <v>2263</v>
      </c>
      <c r="CF475" s="1">
        <v>847</v>
      </c>
      <c r="CG475" s="16">
        <v>17888</v>
      </c>
      <c r="CH475" s="1">
        <v>354</v>
      </c>
      <c r="CI475" s="1">
        <v>8</v>
      </c>
      <c r="CJ475" s="1">
        <v>24</v>
      </c>
      <c r="CK475" s="1">
        <v>2</v>
      </c>
      <c r="CL475" s="1">
        <v>6</v>
      </c>
      <c r="CM475" s="1">
        <v>6</v>
      </c>
      <c r="CN475" s="1">
        <v>23</v>
      </c>
      <c r="CO475" s="1">
        <v>103</v>
      </c>
      <c r="CP475" s="16">
        <v>39856</v>
      </c>
      <c r="CQ475" s="16">
        <v>24556</v>
      </c>
      <c r="CR475" s="16">
        <v>2649</v>
      </c>
      <c r="CS475" s="1">
        <v>382</v>
      </c>
      <c r="CT475" s="16">
        <v>6427</v>
      </c>
      <c r="CU475" s="16">
        <v>6413</v>
      </c>
      <c r="CV475" s="16">
        <v>1197</v>
      </c>
      <c r="CW475" s="1">
        <v>97</v>
      </c>
      <c r="CX475" s="16">
        <v>14816</v>
      </c>
      <c r="CY475" s="1">
        <v>263</v>
      </c>
      <c r="CZ475" s="1">
        <v>166</v>
      </c>
      <c r="DA475" s="16">
        <v>7796</v>
      </c>
      <c r="DB475" s="18">
        <v>15.5</v>
      </c>
      <c r="DC475" s="1" t="s">
        <v>134</v>
      </c>
    </row>
    <row r="476" spans="1:107" ht="12.75" x14ac:dyDescent="0.2">
      <c r="A476" s="1" t="s">
        <v>1142</v>
      </c>
      <c r="B476" s="1" t="s">
        <v>1143</v>
      </c>
      <c r="C476" s="1" t="s">
        <v>1142</v>
      </c>
      <c r="D476" s="1" t="s">
        <v>1148</v>
      </c>
      <c r="E476" s="1" t="s">
        <v>1149</v>
      </c>
      <c r="F476" s="1" t="s">
        <v>1148</v>
      </c>
      <c r="G476" s="1">
        <v>13</v>
      </c>
      <c r="H476" s="1">
        <v>66</v>
      </c>
      <c r="I476" s="1">
        <v>1</v>
      </c>
      <c r="J476" s="16">
        <v>44615</v>
      </c>
      <c r="K476" s="17">
        <v>2.5999999999999999E-2</v>
      </c>
      <c r="L476" s="16">
        <v>12629</v>
      </c>
      <c r="M476" s="18">
        <v>3959.53</v>
      </c>
      <c r="N476" s="1">
        <v>11</v>
      </c>
      <c r="O476" s="17">
        <v>0.05</v>
      </c>
      <c r="P476" s="16">
        <v>887</v>
      </c>
      <c r="Q476" s="16">
        <f t="shared" si="2"/>
        <v>19881205.872464418</v>
      </c>
      <c r="R476" s="19">
        <v>0.91800000000000004</v>
      </c>
      <c r="S476" s="16" t="s">
        <v>2468</v>
      </c>
      <c r="T476" s="19">
        <v>0.192</v>
      </c>
      <c r="U476" s="18" t="e">
        <f t="shared" si="3"/>
        <v>#VALUE!</v>
      </c>
      <c r="V476" s="1" t="str">
        <f>IF(N476&gt;'Clustering (Gov City)'!$C$4,'Clustering (Gov City)'!$B$3,IF(N476&gt;'Clustering (Gov City)'!$H$4,'Clustering (Gov City)'!$G$3,IF(N476&gt;'Clustering (Gov City)'!$M$4,'Clustering (Gov City)'!$L$3,'Clustering (Gov City)'!$Q$3)))</f>
        <v>SUPER LOW</v>
      </c>
      <c r="W476" s="1" t="str">
        <f>IF(Q476&gt;'Clustering (Gov City)'!$C$24,'Clustering (Gov City)'!$B$23,IF(Q476&gt;'Clustering (Gov City)'!$H$24,'Clustering (Gov City)'!$G$23,IF(Q476&gt;'Clustering (Gov City)'!$M$24,'Clustering (Gov City)'!$L$23,'Clustering (Gov City)'!$Q$23)))</f>
        <v>SUPER LOW</v>
      </c>
      <c r="X476" s="20">
        <v>0.1079</v>
      </c>
      <c r="Y476" s="1" t="s">
        <v>133</v>
      </c>
      <c r="Z476" s="1">
        <v>520</v>
      </c>
      <c r="AA476" s="1">
        <v>70</v>
      </c>
      <c r="AB476" s="16">
        <v>30309</v>
      </c>
      <c r="AC476" s="16">
        <v>28673</v>
      </c>
      <c r="AD476" s="16">
        <v>9597</v>
      </c>
      <c r="AE476" s="16">
        <v>34129</v>
      </c>
      <c r="AF476" s="1">
        <v>822</v>
      </c>
      <c r="AG476" s="1">
        <v>62</v>
      </c>
      <c r="AH476" s="1">
        <v>5</v>
      </c>
      <c r="AI476" s="1">
        <v>0</v>
      </c>
      <c r="AJ476" s="1">
        <v>0</v>
      </c>
      <c r="AK476" s="16">
        <v>23524</v>
      </c>
      <c r="AL476" s="16">
        <v>21091</v>
      </c>
      <c r="AM476" s="16">
        <v>27135</v>
      </c>
      <c r="AN476" s="16">
        <v>16407</v>
      </c>
      <c r="AO476" s="1">
        <v>248</v>
      </c>
      <c r="AP476" s="1">
        <v>825</v>
      </c>
      <c r="AQ476" s="16">
        <v>3180</v>
      </c>
      <c r="AR476" s="16">
        <v>5392</v>
      </c>
      <c r="AS476" s="16">
        <v>5688</v>
      </c>
      <c r="AT476" s="16">
        <v>4882</v>
      </c>
      <c r="AU476" s="16">
        <v>4202</v>
      </c>
      <c r="AV476" s="16">
        <v>3658</v>
      </c>
      <c r="AW476" s="16">
        <v>3683</v>
      </c>
      <c r="AX476" s="16">
        <v>3761</v>
      </c>
      <c r="AY476" s="16">
        <v>2905</v>
      </c>
      <c r="AZ476" s="16">
        <v>2121</v>
      </c>
      <c r="BA476" s="16">
        <v>1642</v>
      </c>
      <c r="BB476" s="16">
        <v>1348</v>
      </c>
      <c r="BC476" s="1">
        <v>961</v>
      </c>
      <c r="BD476" s="1">
        <v>549</v>
      </c>
      <c r="BE476" s="1">
        <v>326</v>
      </c>
      <c r="BF476" s="1">
        <v>317</v>
      </c>
      <c r="BG476" s="1">
        <v>792</v>
      </c>
      <c r="BH476" s="16">
        <v>42772</v>
      </c>
      <c r="BI476" s="21">
        <v>2</v>
      </c>
      <c r="BJ476" s="21">
        <v>2</v>
      </c>
      <c r="BK476" s="21">
        <v>2</v>
      </c>
      <c r="BL476" s="21">
        <v>1</v>
      </c>
      <c r="BM476" s="21">
        <v>0</v>
      </c>
      <c r="BN476" s="16">
        <v>1646</v>
      </c>
      <c r="BO476" s="1">
        <v>980</v>
      </c>
      <c r="BP476" s="16">
        <v>6573</v>
      </c>
      <c r="BQ476" s="16">
        <v>3450</v>
      </c>
      <c r="BR476" s="16">
        <v>3278</v>
      </c>
      <c r="BS476" s="16">
        <v>4471</v>
      </c>
      <c r="BT476" s="16">
        <v>13237</v>
      </c>
      <c r="BU476" s="16">
        <v>6862</v>
      </c>
      <c r="BV476" s="16">
        <v>7174</v>
      </c>
      <c r="BW476" s="16">
        <v>5307</v>
      </c>
      <c r="BX476" s="16">
        <v>9164</v>
      </c>
      <c r="BY476" s="1">
        <v>269</v>
      </c>
      <c r="BZ476" s="1">
        <v>752</v>
      </c>
      <c r="CA476" s="16">
        <v>1773</v>
      </c>
      <c r="CB476" s="1">
        <v>60</v>
      </c>
      <c r="CC476" s="1">
        <v>17</v>
      </c>
      <c r="CD476" s="16">
        <v>1941</v>
      </c>
      <c r="CE476" s="16">
        <v>1503</v>
      </c>
      <c r="CF476" s="1">
        <v>466</v>
      </c>
      <c r="CG476" s="16">
        <v>6974</v>
      </c>
      <c r="CH476" s="1">
        <v>28</v>
      </c>
      <c r="CI476" s="1">
        <v>7</v>
      </c>
      <c r="CJ476" s="1">
        <v>17</v>
      </c>
      <c r="CK476" s="1">
        <v>7</v>
      </c>
      <c r="CL476" s="1">
        <v>25</v>
      </c>
      <c r="CM476" s="1">
        <v>4</v>
      </c>
      <c r="CN476" s="1">
        <v>53</v>
      </c>
      <c r="CO476" s="1">
        <v>100</v>
      </c>
      <c r="CP476" s="16">
        <v>33490</v>
      </c>
      <c r="CQ476" s="16">
        <v>16355</v>
      </c>
      <c r="CR476" s="16">
        <v>2854</v>
      </c>
      <c r="CS476" s="1">
        <v>192</v>
      </c>
      <c r="CT476" s="16">
        <v>5311</v>
      </c>
      <c r="CU476" s="16">
        <v>2006</v>
      </c>
      <c r="CV476" s="16">
        <v>1544</v>
      </c>
      <c r="CW476" s="1">
        <v>43</v>
      </c>
      <c r="CX476" s="16">
        <v>9537</v>
      </c>
      <c r="CY476" s="1">
        <v>163</v>
      </c>
      <c r="CZ476" s="1">
        <v>181</v>
      </c>
      <c r="DA476" s="16">
        <v>6429</v>
      </c>
      <c r="DB476" s="18">
        <v>30.91</v>
      </c>
      <c r="DC476" s="1" t="s">
        <v>134</v>
      </c>
    </row>
    <row r="477" spans="1:107" ht="12.75" x14ac:dyDescent="0.2">
      <c r="A477" s="1" t="s">
        <v>1142</v>
      </c>
      <c r="B477" s="1" t="s">
        <v>1143</v>
      </c>
      <c r="C477" s="1" t="s">
        <v>1142</v>
      </c>
      <c r="D477" s="1" t="s">
        <v>1150</v>
      </c>
      <c r="E477" s="1" t="s">
        <v>1151</v>
      </c>
      <c r="F477" s="1" t="s">
        <v>1150</v>
      </c>
      <c r="G477" s="1">
        <v>24</v>
      </c>
      <c r="H477" s="1">
        <v>115</v>
      </c>
      <c r="I477" s="1">
        <v>2</v>
      </c>
      <c r="J477" s="16">
        <v>80565</v>
      </c>
      <c r="K477" s="17">
        <v>7.0000000000000007E-2</v>
      </c>
      <c r="L477" s="16">
        <v>21618</v>
      </c>
      <c r="M477" s="18">
        <v>20840.830000000002</v>
      </c>
      <c r="N477" s="1">
        <v>4</v>
      </c>
      <c r="O477" s="17">
        <v>0.02</v>
      </c>
      <c r="P477" s="16">
        <v>23018</v>
      </c>
      <c r="Q477" s="16">
        <f t="shared" si="2"/>
        <v>285707192.94979209</v>
      </c>
      <c r="R477" s="19">
        <v>0.92600000000000005</v>
      </c>
      <c r="S477" s="16" t="s">
        <v>2468</v>
      </c>
      <c r="T477" s="19">
        <v>0.42599999999999999</v>
      </c>
      <c r="U477" s="18" t="e">
        <f t="shared" si="3"/>
        <v>#VALUE!</v>
      </c>
      <c r="V477" s="1" t="str">
        <f>IF(N477&gt;'Clustering (Gov City)'!$C$4,'Clustering (Gov City)'!$B$3,IF(N477&gt;'Clustering (Gov City)'!$H$4,'Clustering (Gov City)'!$G$3,IF(N477&gt;'Clustering (Gov City)'!$M$4,'Clustering (Gov City)'!$L$3,'Clustering (Gov City)'!$Q$3)))</f>
        <v>SUPER LOW</v>
      </c>
      <c r="W477" s="1" t="str">
        <f>IF(Q477&gt;'Clustering (Gov City)'!$C$24,'Clustering (Gov City)'!$B$23,IF(Q477&gt;'Clustering (Gov City)'!$H$24,'Clustering (Gov City)'!$G$23,IF(Q477&gt;'Clustering (Gov City)'!$M$24,'Clustering (Gov City)'!$L$23,'Clustering (Gov City)'!$Q$23)))</f>
        <v>SUPER HIGH</v>
      </c>
      <c r="X477" s="20">
        <v>0.2152</v>
      </c>
      <c r="Y477" s="1" t="s">
        <v>133</v>
      </c>
      <c r="Z477" s="1">
        <v>882</v>
      </c>
      <c r="AA477" s="1">
        <v>114</v>
      </c>
      <c r="AB477" s="16">
        <v>63456</v>
      </c>
      <c r="AC477" s="16">
        <v>55624</v>
      </c>
      <c r="AD477" s="16">
        <v>37598</v>
      </c>
      <c r="AE477" s="16">
        <v>29977</v>
      </c>
      <c r="AF477" s="16">
        <v>12894</v>
      </c>
      <c r="AG477" s="1">
        <v>42</v>
      </c>
      <c r="AH477" s="1">
        <v>47</v>
      </c>
      <c r="AI477" s="1">
        <v>0</v>
      </c>
      <c r="AJ477" s="1">
        <v>7</v>
      </c>
      <c r="AK477" s="16">
        <v>43021</v>
      </c>
      <c r="AL477" s="16">
        <v>37544</v>
      </c>
      <c r="AM477" s="16">
        <v>46535</v>
      </c>
      <c r="AN477" s="16">
        <v>32602</v>
      </c>
      <c r="AO477" s="1">
        <v>309</v>
      </c>
      <c r="AP477" s="16">
        <v>1119</v>
      </c>
      <c r="AQ477" s="16">
        <v>4915</v>
      </c>
      <c r="AR477" s="16">
        <v>8528</v>
      </c>
      <c r="AS477" s="16">
        <v>8819</v>
      </c>
      <c r="AT477" s="16">
        <v>8700</v>
      </c>
      <c r="AU477" s="16">
        <v>8543</v>
      </c>
      <c r="AV477" s="16">
        <v>7686</v>
      </c>
      <c r="AW477" s="16">
        <v>7357</v>
      </c>
      <c r="AX477" s="16">
        <v>7030</v>
      </c>
      <c r="AY477" s="16">
        <v>5569</v>
      </c>
      <c r="AZ477" s="16">
        <v>4517</v>
      </c>
      <c r="BA477" s="16">
        <v>3528</v>
      </c>
      <c r="BB477" s="16">
        <v>2329</v>
      </c>
      <c r="BC477" s="16">
        <v>1452</v>
      </c>
      <c r="BD477" s="1">
        <v>819</v>
      </c>
      <c r="BE477" s="1">
        <v>422</v>
      </c>
      <c r="BF477" s="1">
        <v>351</v>
      </c>
      <c r="BG477" s="16">
        <v>1222</v>
      </c>
      <c r="BH477" s="16">
        <v>77759</v>
      </c>
      <c r="BI477" s="21">
        <v>2</v>
      </c>
      <c r="BJ477" s="21">
        <v>2</v>
      </c>
      <c r="BK477" s="21">
        <v>2</v>
      </c>
      <c r="BL477" s="21">
        <v>1</v>
      </c>
      <c r="BM477" s="21">
        <v>0</v>
      </c>
      <c r="BN477" s="16">
        <v>2660</v>
      </c>
      <c r="BO477" s="16">
        <v>1539</v>
      </c>
      <c r="BP477" s="16">
        <v>10178</v>
      </c>
      <c r="BQ477" s="16">
        <v>5386</v>
      </c>
      <c r="BR477" s="16">
        <v>5418</v>
      </c>
      <c r="BS477" s="16">
        <v>8777</v>
      </c>
      <c r="BT477" s="16">
        <v>21140</v>
      </c>
      <c r="BU477" s="16">
        <v>11190</v>
      </c>
      <c r="BV477" s="16">
        <v>14004</v>
      </c>
      <c r="BW477" s="16">
        <v>11136</v>
      </c>
      <c r="BX477" s="16">
        <v>17790</v>
      </c>
      <c r="BY477" s="1">
        <v>366</v>
      </c>
      <c r="BZ477" s="16">
        <v>1097</v>
      </c>
      <c r="CA477" s="16">
        <v>3701</v>
      </c>
      <c r="CB477" s="1">
        <v>136</v>
      </c>
      <c r="CC477" s="1">
        <v>5</v>
      </c>
      <c r="CD477" s="16">
        <v>3099</v>
      </c>
      <c r="CE477" s="16">
        <v>2761</v>
      </c>
      <c r="CF477" s="1">
        <v>937</v>
      </c>
      <c r="CG477" s="16">
        <v>12439</v>
      </c>
      <c r="CH477" s="1">
        <v>79</v>
      </c>
      <c r="CI477" s="1">
        <v>1</v>
      </c>
      <c r="CJ477" s="1">
        <v>54</v>
      </c>
      <c r="CK477" s="1">
        <v>7</v>
      </c>
      <c r="CL477" s="1">
        <v>25</v>
      </c>
      <c r="CM477" s="1">
        <v>4</v>
      </c>
      <c r="CN477" s="1">
        <v>74</v>
      </c>
      <c r="CO477" s="1">
        <v>51</v>
      </c>
      <c r="CP477" s="16">
        <v>61034</v>
      </c>
      <c r="CQ477" s="16">
        <v>26915</v>
      </c>
      <c r="CR477" s="16">
        <v>3803</v>
      </c>
      <c r="CS477" s="1">
        <v>663</v>
      </c>
      <c r="CT477" s="16">
        <v>12238</v>
      </c>
      <c r="CU477" s="16">
        <v>4239</v>
      </c>
      <c r="CV477" s="16">
        <v>2234</v>
      </c>
      <c r="CW477" s="1">
        <v>84</v>
      </c>
      <c r="CX477" s="16">
        <v>18174</v>
      </c>
      <c r="CY477" s="1">
        <v>420</v>
      </c>
      <c r="CZ477" s="1">
        <v>104</v>
      </c>
      <c r="DA477" s="16">
        <v>11691</v>
      </c>
      <c r="DB477" s="18">
        <v>29.39</v>
      </c>
      <c r="DC477" s="1" t="s">
        <v>134</v>
      </c>
    </row>
    <row r="478" spans="1:107" ht="12.75" x14ac:dyDescent="0.2">
      <c r="A478" s="1" t="s">
        <v>1142</v>
      </c>
      <c r="B478" s="1" t="s">
        <v>1143</v>
      </c>
      <c r="C478" s="1" t="s">
        <v>1142</v>
      </c>
      <c r="D478" s="1" t="s">
        <v>1152</v>
      </c>
      <c r="E478" s="1" t="s">
        <v>1153</v>
      </c>
      <c r="F478" s="1" t="s">
        <v>1152</v>
      </c>
      <c r="G478" s="1">
        <v>9</v>
      </c>
      <c r="H478" s="1">
        <v>164</v>
      </c>
      <c r="I478" s="1">
        <v>9</v>
      </c>
      <c r="J478" s="16">
        <v>192250</v>
      </c>
      <c r="K478" s="17">
        <v>0.32</v>
      </c>
      <c r="L478" s="16">
        <v>58548</v>
      </c>
      <c r="M478" s="18">
        <v>3186.28</v>
      </c>
      <c r="N478" s="1">
        <v>60</v>
      </c>
      <c r="O478" s="17">
        <v>0.28199999999999997</v>
      </c>
      <c r="P478" s="16">
        <v>5867</v>
      </c>
      <c r="Q478" s="16">
        <f t="shared" si="2"/>
        <v>30517555.266579974</v>
      </c>
      <c r="R478" s="19">
        <v>0.91400000000000003</v>
      </c>
      <c r="S478" s="16" t="s">
        <v>2468</v>
      </c>
      <c r="T478" s="19">
        <v>0.79200000000000004</v>
      </c>
      <c r="U478" s="18" t="e">
        <f t="shared" si="3"/>
        <v>#VALUE!</v>
      </c>
      <c r="V478" s="16" t="str">
        <f>IF(N478&gt;'Clustering (Gov City)'!$C$4,'Clustering (Gov City)'!$B$3,IF(N478&gt;'Clustering (Gov City)'!$H$4,'Clustering (Gov City)'!$G$3,IF(N478&gt;'Clustering (Gov City)'!$M$4,'Clustering (Gov City)'!$L$3,'Clustering (Gov City)'!$Q$3)))</f>
        <v>SUPER LOW</v>
      </c>
      <c r="W478" s="16" t="str">
        <f>IF(Q478&gt;'Clustering (Gov City)'!$C$24,'Clustering (Gov City)'!$B$23,IF(Q478&gt;'Clustering (Gov City)'!$H$24,'Clustering (Gov City)'!$G$23,IF(Q478&gt;'Clustering (Gov City)'!$M$24,'Clustering (Gov City)'!$L$23,'Clustering (Gov City)'!$Q$23)))</f>
        <v>LOW</v>
      </c>
      <c r="X478" s="20">
        <v>0.52100000000000002</v>
      </c>
      <c r="Y478" s="16" t="s">
        <v>151</v>
      </c>
      <c r="Z478" s="16">
        <v>1825</v>
      </c>
      <c r="AA478" s="1">
        <v>316</v>
      </c>
      <c r="AB478" s="16">
        <v>146245</v>
      </c>
      <c r="AC478" s="16">
        <v>133121</v>
      </c>
      <c r="AD478" s="16">
        <v>71459</v>
      </c>
      <c r="AE478" s="16">
        <v>109113</v>
      </c>
      <c r="AF478" s="16">
        <v>11109</v>
      </c>
      <c r="AG478" s="1">
        <v>366</v>
      </c>
      <c r="AH478" s="1">
        <v>201</v>
      </c>
      <c r="AI478" s="1">
        <v>0</v>
      </c>
      <c r="AJ478" s="1">
        <v>2</v>
      </c>
      <c r="AK478" s="16">
        <v>99518</v>
      </c>
      <c r="AL478" s="16">
        <v>92732</v>
      </c>
      <c r="AM478" s="16">
        <v>108992</v>
      </c>
      <c r="AN478" s="16">
        <v>77637</v>
      </c>
      <c r="AO478" s="16">
        <v>1260</v>
      </c>
      <c r="AP478" s="16">
        <v>4361</v>
      </c>
      <c r="AQ478" s="16">
        <v>13214</v>
      </c>
      <c r="AR478" s="16">
        <v>20613</v>
      </c>
      <c r="AS478" s="16">
        <v>19501</v>
      </c>
      <c r="AT478" s="16">
        <v>18619</v>
      </c>
      <c r="AU478" s="16">
        <v>20039</v>
      </c>
      <c r="AV478" s="16">
        <v>18686</v>
      </c>
      <c r="AW478" s="16">
        <v>17195</v>
      </c>
      <c r="AX478" s="16">
        <v>15897</v>
      </c>
      <c r="AY478" s="16">
        <v>13420</v>
      </c>
      <c r="AZ478" s="16">
        <v>10225</v>
      </c>
      <c r="BA478" s="16">
        <v>8295</v>
      </c>
      <c r="BB478" s="16">
        <v>6326</v>
      </c>
      <c r="BC478" s="16">
        <v>4452</v>
      </c>
      <c r="BD478" s="16">
        <v>2734</v>
      </c>
      <c r="BE478" s="16">
        <v>1715</v>
      </c>
      <c r="BF478" s="16">
        <v>1319</v>
      </c>
      <c r="BG478" s="16">
        <v>3286</v>
      </c>
      <c r="BH478" s="16">
        <v>184298</v>
      </c>
      <c r="BI478" s="21">
        <v>2</v>
      </c>
      <c r="BJ478" s="21">
        <v>2</v>
      </c>
      <c r="BK478" s="21">
        <v>2</v>
      </c>
      <c r="BL478" s="21">
        <v>1</v>
      </c>
      <c r="BM478" s="21">
        <v>0</v>
      </c>
      <c r="BN478" s="16">
        <v>6731</v>
      </c>
      <c r="BO478" s="16">
        <v>3638</v>
      </c>
      <c r="BP478" s="16">
        <v>24748</v>
      </c>
      <c r="BQ478" s="16">
        <v>11665</v>
      </c>
      <c r="BR478" s="16">
        <v>11431</v>
      </c>
      <c r="BS478" s="16">
        <v>19303</v>
      </c>
      <c r="BT478" s="16">
        <v>50998</v>
      </c>
      <c r="BU478" s="16">
        <v>33507</v>
      </c>
      <c r="BV478" s="16">
        <v>16503</v>
      </c>
      <c r="BW478" s="16">
        <v>22275</v>
      </c>
      <c r="BX478" s="16">
        <v>50527</v>
      </c>
      <c r="BY478" s="1">
        <v>960</v>
      </c>
      <c r="BZ478" s="16">
        <v>3359</v>
      </c>
      <c r="CA478" s="16">
        <v>13074</v>
      </c>
      <c r="CB478" s="1">
        <v>971</v>
      </c>
      <c r="CC478" s="1">
        <v>76</v>
      </c>
      <c r="CD478" s="16">
        <v>19003</v>
      </c>
      <c r="CE478" s="16">
        <v>9270</v>
      </c>
      <c r="CF478" s="16">
        <v>2515</v>
      </c>
      <c r="CG478" s="16">
        <v>31309</v>
      </c>
      <c r="CH478" s="1">
        <v>195</v>
      </c>
      <c r="CI478" s="1">
        <v>11</v>
      </c>
      <c r="CJ478" s="1">
        <v>157</v>
      </c>
      <c r="CK478" s="1">
        <v>24</v>
      </c>
      <c r="CL478" s="1">
        <v>606</v>
      </c>
      <c r="CM478" s="1">
        <v>23</v>
      </c>
      <c r="CN478" s="16">
        <v>6297</v>
      </c>
      <c r="CO478" s="1">
        <v>531</v>
      </c>
      <c r="CP478" s="16">
        <v>122309</v>
      </c>
      <c r="CQ478" s="16">
        <v>60950</v>
      </c>
      <c r="CR478" s="16">
        <v>12462</v>
      </c>
      <c r="CS478" s="1">
        <v>754</v>
      </c>
      <c r="CT478" s="16">
        <v>32284</v>
      </c>
      <c r="CU478" s="16">
        <v>12591</v>
      </c>
      <c r="CV478" s="16">
        <v>1268</v>
      </c>
      <c r="CW478" s="1">
        <v>312</v>
      </c>
      <c r="CX478" s="16">
        <v>43453</v>
      </c>
      <c r="CY478" s="1">
        <v>457</v>
      </c>
      <c r="CZ478" s="16">
        <v>1331</v>
      </c>
      <c r="DA478" s="16">
        <v>26388</v>
      </c>
      <c r="DB478" s="18">
        <v>20.14</v>
      </c>
      <c r="DC478" s="1" t="s">
        <v>134</v>
      </c>
    </row>
    <row r="479" spans="1:107" ht="12.75" x14ac:dyDescent="0.2">
      <c r="A479" s="1" t="s">
        <v>1142</v>
      </c>
      <c r="B479" s="1" t="s">
        <v>1143</v>
      </c>
      <c r="C479" s="1" t="s">
        <v>1142</v>
      </c>
      <c r="D479" s="1" t="s">
        <v>1154</v>
      </c>
      <c r="E479" s="1" t="s">
        <v>1155</v>
      </c>
      <c r="F479" s="1" t="s">
        <v>1154</v>
      </c>
      <c r="G479" s="1">
        <v>15</v>
      </c>
      <c r="H479" s="1">
        <v>121</v>
      </c>
      <c r="I479" s="1">
        <v>2</v>
      </c>
      <c r="J479" s="16">
        <v>51716</v>
      </c>
      <c r="K479" s="17">
        <v>3.2000000000000001E-2</v>
      </c>
      <c r="L479" s="16">
        <v>15332</v>
      </c>
      <c r="M479" s="18">
        <v>6594.31</v>
      </c>
      <c r="N479" s="1">
        <v>8</v>
      </c>
      <c r="O479" s="17">
        <v>0.04</v>
      </c>
      <c r="P479" s="16">
        <v>1083</v>
      </c>
      <c r="Q479" s="16">
        <f t="shared" si="2"/>
        <v>20941294.763709489</v>
      </c>
      <c r="R479" s="19">
        <v>0.92400000000000004</v>
      </c>
      <c r="S479" s="16" t="s">
        <v>2468</v>
      </c>
      <c r="T479" s="19">
        <v>0.05</v>
      </c>
      <c r="U479" s="18" t="e">
        <f t="shared" si="3"/>
        <v>#VALUE!</v>
      </c>
      <c r="V479" s="1" t="str">
        <f>IF(N479&gt;'Clustering (Gov City)'!$C$4,'Clustering (Gov City)'!$B$3,IF(N479&gt;'Clustering (Gov City)'!$H$4,'Clustering (Gov City)'!$G$3,IF(N479&gt;'Clustering (Gov City)'!$M$4,'Clustering (Gov City)'!$L$3,'Clustering (Gov City)'!$Q$3)))</f>
        <v>SUPER LOW</v>
      </c>
      <c r="W479" s="1" t="str">
        <f>IF(Q479&gt;'Clustering (Gov City)'!$C$24,'Clustering (Gov City)'!$B$23,IF(Q479&gt;'Clustering (Gov City)'!$H$24,'Clustering (Gov City)'!$G$23,IF(Q479&gt;'Clustering (Gov City)'!$M$24,'Clustering (Gov City)'!$L$23,'Clustering (Gov City)'!$Q$23)))</f>
        <v>SUPER LOW</v>
      </c>
      <c r="X479" s="20">
        <v>4.2500000000000003E-2</v>
      </c>
      <c r="Y479" s="1" t="s">
        <v>133</v>
      </c>
      <c r="Z479" s="1">
        <v>606</v>
      </c>
      <c r="AA479" s="1">
        <v>75</v>
      </c>
      <c r="AB479" s="16">
        <v>38895</v>
      </c>
      <c r="AC479" s="16">
        <v>34060</v>
      </c>
      <c r="AD479" s="16">
        <v>13006</v>
      </c>
      <c r="AE479" s="16">
        <v>37813</v>
      </c>
      <c r="AF479" s="1">
        <v>859</v>
      </c>
      <c r="AG479" s="1">
        <v>33</v>
      </c>
      <c r="AH479" s="1">
        <v>2</v>
      </c>
      <c r="AI479" s="1">
        <v>0</v>
      </c>
      <c r="AJ479" s="1">
        <v>3</v>
      </c>
      <c r="AK479" s="16">
        <v>26647</v>
      </c>
      <c r="AL479" s="16">
        <v>25069</v>
      </c>
      <c r="AM479" s="16">
        <v>31328</v>
      </c>
      <c r="AN479" s="16">
        <v>19587</v>
      </c>
      <c r="AO479" s="1">
        <v>150</v>
      </c>
      <c r="AP479" s="1">
        <v>651</v>
      </c>
      <c r="AQ479" s="16">
        <v>3205</v>
      </c>
      <c r="AR479" s="16">
        <v>5994</v>
      </c>
      <c r="AS479" s="16">
        <v>6285</v>
      </c>
      <c r="AT479" s="16">
        <v>6553</v>
      </c>
      <c r="AU479" s="16">
        <v>4855</v>
      </c>
      <c r="AV479" s="16">
        <v>4517</v>
      </c>
      <c r="AW479" s="16">
        <v>4289</v>
      </c>
      <c r="AX479" s="16">
        <v>3957</v>
      </c>
      <c r="AY479" s="16">
        <v>3250</v>
      </c>
      <c r="AZ479" s="16">
        <v>2631</v>
      </c>
      <c r="BA479" s="16">
        <v>2044</v>
      </c>
      <c r="BB479" s="16">
        <v>1617</v>
      </c>
      <c r="BC479" s="16">
        <v>1171</v>
      </c>
      <c r="BD479" s="1">
        <v>646</v>
      </c>
      <c r="BE479" s="1">
        <v>370</v>
      </c>
      <c r="BF479" s="1">
        <v>332</v>
      </c>
      <c r="BG479" s="1">
        <v>775</v>
      </c>
      <c r="BH479" s="16">
        <v>50037</v>
      </c>
      <c r="BI479" s="21">
        <v>2</v>
      </c>
      <c r="BJ479" s="21">
        <v>2</v>
      </c>
      <c r="BK479" s="21">
        <v>2</v>
      </c>
      <c r="BL479" s="21">
        <v>1</v>
      </c>
      <c r="BM479" s="21">
        <v>0</v>
      </c>
      <c r="BN479" s="16">
        <v>1806</v>
      </c>
      <c r="BO479" s="16">
        <v>1060</v>
      </c>
      <c r="BP479" s="16">
        <v>7147</v>
      </c>
      <c r="BQ479" s="16">
        <v>3879</v>
      </c>
      <c r="BR479" s="16">
        <v>4343</v>
      </c>
      <c r="BS479" s="16">
        <v>5386</v>
      </c>
      <c r="BT479" s="16">
        <v>20604</v>
      </c>
      <c r="BU479" s="16">
        <v>7450</v>
      </c>
      <c r="BV479" s="16">
        <v>6404</v>
      </c>
      <c r="BW479" s="16">
        <v>4813</v>
      </c>
      <c r="BX479" s="16">
        <v>8472</v>
      </c>
      <c r="BY479" s="1">
        <v>304</v>
      </c>
      <c r="BZ479" s="1">
        <v>867</v>
      </c>
      <c r="CA479" s="16">
        <v>2743</v>
      </c>
      <c r="CB479" s="1">
        <v>58</v>
      </c>
      <c r="CC479" s="1">
        <v>1</v>
      </c>
      <c r="CD479" s="16">
        <v>1635</v>
      </c>
      <c r="CE479" s="16">
        <v>1354</v>
      </c>
      <c r="CF479" s="1">
        <v>383</v>
      </c>
      <c r="CG479" s="16">
        <v>7000</v>
      </c>
      <c r="CH479" s="1">
        <v>13</v>
      </c>
      <c r="CI479" s="1">
        <v>1</v>
      </c>
      <c r="CJ479" s="1">
        <v>8</v>
      </c>
      <c r="CK479" s="1">
        <v>3</v>
      </c>
      <c r="CL479" s="1">
        <v>7</v>
      </c>
      <c r="CM479" s="1">
        <v>11</v>
      </c>
      <c r="CN479" s="1">
        <v>26</v>
      </c>
      <c r="CO479" s="1">
        <v>46</v>
      </c>
      <c r="CP479" s="16">
        <v>41229</v>
      </c>
      <c r="CQ479" s="16">
        <v>29883</v>
      </c>
      <c r="CR479" s="16">
        <v>2643</v>
      </c>
      <c r="CS479" s="1">
        <v>438</v>
      </c>
      <c r="CT479" s="16">
        <v>4231</v>
      </c>
      <c r="CU479" s="16">
        <v>3178</v>
      </c>
      <c r="CV479" s="16">
        <v>1246</v>
      </c>
      <c r="CW479" s="1">
        <v>50</v>
      </c>
      <c r="CX479" s="16">
        <v>4415</v>
      </c>
      <c r="CY479" s="1">
        <v>239</v>
      </c>
      <c r="CZ479" s="1">
        <v>144</v>
      </c>
      <c r="DA479" s="16">
        <v>5249</v>
      </c>
      <c r="DB479" s="18">
        <v>18.28</v>
      </c>
      <c r="DC479" s="1" t="s">
        <v>134</v>
      </c>
    </row>
    <row r="480" spans="1:107" ht="12.75" x14ac:dyDescent="0.2">
      <c r="A480" s="1" t="s">
        <v>1142</v>
      </c>
      <c r="B480" s="1" t="s">
        <v>1143</v>
      </c>
      <c r="C480" s="1" t="s">
        <v>1142</v>
      </c>
      <c r="D480" s="1" t="s">
        <v>1156</v>
      </c>
      <c r="E480" s="1" t="s">
        <v>1157</v>
      </c>
      <c r="F480" s="1" t="s">
        <v>1156</v>
      </c>
      <c r="G480" s="1">
        <v>30</v>
      </c>
      <c r="H480" s="1">
        <v>226</v>
      </c>
      <c r="I480" s="1">
        <v>26</v>
      </c>
      <c r="J480" s="16">
        <v>123829</v>
      </c>
      <c r="K480" s="17">
        <v>0.16</v>
      </c>
      <c r="L480" s="16">
        <v>35963</v>
      </c>
      <c r="M480" s="18">
        <v>6544.23</v>
      </c>
      <c r="N480" s="1">
        <v>19</v>
      </c>
      <c r="O480" s="17">
        <v>9.6000000000000002E-2</v>
      </c>
      <c r="P480" s="16">
        <v>7717</v>
      </c>
      <c r="Q480" s="16">
        <f t="shared" si="2"/>
        <v>62319811.998804808</v>
      </c>
      <c r="R480" s="19">
        <v>0.93</v>
      </c>
      <c r="S480" s="16" t="s">
        <v>2468</v>
      </c>
      <c r="T480" s="19">
        <v>0.106</v>
      </c>
      <c r="U480" s="18" t="e">
        <f t="shared" si="3"/>
        <v>#VALUE!</v>
      </c>
      <c r="V480" s="16" t="str">
        <f>IF(N480&gt;'Clustering (Gov City)'!$C$4,'Clustering (Gov City)'!$B$3,IF(N480&gt;'Clustering (Gov City)'!$H$4,'Clustering (Gov City)'!$G$3,IF(N480&gt;'Clustering (Gov City)'!$M$4,'Clustering (Gov City)'!$L$3,'Clustering (Gov City)'!$Q$3)))</f>
        <v>SUPER LOW</v>
      </c>
      <c r="W480" s="16" t="str">
        <f>IF(Q480&gt;'Clustering (Gov City)'!$C$24,'Clustering (Gov City)'!$B$23,IF(Q480&gt;'Clustering (Gov City)'!$H$24,'Clustering (Gov City)'!$G$23,IF(Q480&gt;'Clustering (Gov City)'!$M$24,'Clustering (Gov City)'!$L$23,'Clustering (Gov City)'!$Q$23)))</f>
        <v>HIGH</v>
      </c>
      <c r="X480" s="20">
        <v>0.11650000000000001</v>
      </c>
      <c r="Y480" s="16" t="s">
        <v>133</v>
      </c>
      <c r="Z480" s="16">
        <v>1431</v>
      </c>
      <c r="AA480" s="1">
        <v>253</v>
      </c>
      <c r="AB480" s="16">
        <v>103325</v>
      </c>
      <c r="AC480" s="16">
        <v>89502</v>
      </c>
      <c r="AD480" s="16">
        <v>61052</v>
      </c>
      <c r="AE480" s="16">
        <v>55907</v>
      </c>
      <c r="AF480" s="16">
        <v>6508</v>
      </c>
      <c r="AG480" s="1">
        <v>276</v>
      </c>
      <c r="AH480" s="1">
        <v>81</v>
      </c>
      <c r="AI480" s="1">
        <v>4</v>
      </c>
      <c r="AJ480" s="1">
        <v>1</v>
      </c>
      <c r="AK480" s="16">
        <v>65276</v>
      </c>
      <c r="AL480" s="16">
        <v>58553</v>
      </c>
      <c r="AM480" s="16">
        <v>67944</v>
      </c>
      <c r="AN480" s="16">
        <v>52358</v>
      </c>
      <c r="AO480" s="1">
        <v>865</v>
      </c>
      <c r="AP480" s="16">
        <v>2662</v>
      </c>
      <c r="AQ480" s="16">
        <v>7442</v>
      </c>
      <c r="AR480" s="16">
        <v>11308</v>
      </c>
      <c r="AS480" s="16">
        <v>11953</v>
      </c>
      <c r="AT480" s="16">
        <v>11888</v>
      </c>
      <c r="AU480" s="16">
        <v>11135</v>
      </c>
      <c r="AV480" s="16">
        <v>11233</v>
      </c>
      <c r="AW480" s="16">
        <v>11319</v>
      </c>
      <c r="AX480" s="16">
        <v>11346</v>
      </c>
      <c r="AY480" s="16">
        <v>9430</v>
      </c>
      <c r="AZ480" s="16">
        <v>7797</v>
      </c>
      <c r="BA480" s="16">
        <v>6342</v>
      </c>
      <c r="BB480" s="16">
        <v>4721</v>
      </c>
      <c r="BC480" s="16">
        <v>3179</v>
      </c>
      <c r="BD480" s="16">
        <v>2154</v>
      </c>
      <c r="BE480" s="16">
        <v>1317</v>
      </c>
      <c r="BF480" s="16">
        <v>1265</v>
      </c>
      <c r="BG480" s="16">
        <v>1758</v>
      </c>
      <c r="BH480" s="16">
        <v>119302</v>
      </c>
      <c r="BI480" s="21">
        <v>2</v>
      </c>
      <c r="BJ480" s="21">
        <v>1</v>
      </c>
      <c r="BK480" s="21">
        <v>1</v>
      </c>
      <c r="BL480" s="21">
        <v>1</v>
      </c>
      <c r="BM480" s="21">
        <v>0</v>
      </c>
      <c r="BN480" s="16">
        <v>3698</v>
      </c>
      <c r="BO480" s="16">
        <v>2105</v>
      </c>
      <c r="BP480" s="16">
        <v>13692</v>
      </c>
      <c r="BQ480" s="16">
        <v>7315</v>
      </c>
      <c r="BR480" s="16">
        <v>7204</v>
      </c>
      <c r="BS480" s="16">
        <v>11483</v>
      </c>
      <c r="BT480" s="16">
        <v>30703</v>
      </c>
      <c r="BU480" s="16">
        <v>17855</v>
      </c>
      <c r="BV480" s="16">
        <v>20164</v>
      </c>
      <c r="BW480" s="16">
        <v>17041</v>
      </c>
      <c r="BX480" s="16">
        <v>29322</v>
      </c>
      <c r="BY480" s="1">
        <v>499</v>
      </c>
      <c r="BZ480" s="16">
        <v>1518</v>
      </c>
      <c r="CA480" s="16">
        <v>6364</v>
      </c>
      <c r="CB480" s="1">
        <v>337</v>
      </c>
      <c r="CC480" s="1">
        <v>26</v>
      </c>
      <c r="CD480" s="16">
        <v>9680</v>
      </c>
      <c r="CE480" s="16">
        <v>9051</v>
      </c>
      <c r="CF480" s="16">
        <v>2272</v>
      </c>
      <c r="CG480" s="16">
        <v>31459</v>
      </c>
      <c r="CH480" s="1">
        <v>92</v>
      </c>
      <c r="CI480" s="1">
        <v>25</v>
      </c>
      <c r="CJ480" s="1">
        <v>65</v>
      </c>
      <c r="CK480" s="1">
        <v>30</v>
      </c>
      <c r="CL480" s="1">
        <v>68</v>
      </c>
      <c r="CM480" s="1">
        <v>62</v>
      </c>
      <c r="CN480" s="1">
        <v>83</v>
      </c>
      <c r="CO480" s="1">
        <v>276</v>
      </c>
      <c r="CP480" s="16">
        <v>70666</v>
      </c>
      <c r="CQ480" s="16">
        <v>43581</v>
      </c>
      <c r="CR480" s="16">
        <v>5284</v>
      </c>
      <c r="CS480" s="1">
        <v>504</v>
      </c>
      <c r="CT480" s="16">
        <v>18127</v>
      </c>
      <c r="CU480" s="16">
        <v>12781</v>
      </c>
      <c r="CV480" s="1">
        <v>649</v>
      </c>
      <c r="CW480" s="1">
        <v>163</v>
      </c>
      <c r="CX480" s="16">
        <v>26307</v>
      </c>
      <c r="CY480" s="1">
        <v>375</v>
      </c>
      <c r="CZ480" s="1">
        <v>303</v>
      </c>
      <c r="DA480" s="16">
        <v>15755</v>
      </c>
      <c r="DB480" s="18">
        <v>27.48</v>
      </c>
      <c r="DC480" s="1" t="s">
        <v>134</v>
      </c>
    </row>
    <row r="481" spans="1:107" ht="12.75" x14ac:dyDescent="0.2">
      <c r="A481" s="1" t="s">
        <v>1142</v>
      </c>
      <c r="B481" s="1" t="s">
        <v>1143</v>
      </c>
      <c r="C481" s="1" t="s">
        <v>1142</v>
      </c>
      <c r="D481" s="1" t="s">
        <v>1158</v>
      </c>
      <c r="E481" s="1" t="s">
        <v>1159</v>
      </c>
      <c r="F481" s="1" t="s">
        <v>1158</v>
      </c>
      <c r="G481" s="1">
        <v>24</v>
      </c>
      <c r="H481" s="1">
        <v>117</v>
      </c>
      <c r="I481" s="1">
        <v>4</v>
      </c>
      <c r="J481" s="16">
        <v>66388</v>
      </c>
      <c r="K481" s="17">
        <v>4.8000000000000001E-2</v>
      </c>
      <c r="L481" s="16">
        <v>19561</v>
      </c>
      <c r="M481" s="18">
        <v>8034.44</v>
      </c>
      <c r="N481" s="1">
        <v>8</v>
      </c>
      <c r="O481" s="17">
        <v>0.04</v>
      </c>
      <c r="P481" s="16">
        <v>2133</v>
      </c>
      <c r="Q481" s="16">
        <f t="shared" si="2"/>
        <v>32129300.475989636</v>
      </c>
      <c r="R481" s="19">
        <v>0.93400000000000005</v>
      </c>
      <c r="S481" s="16" t="s">
        <v>2468</v>
      </c>
      <c r="T481" s="19">
        <v>0.16600000000000001</v>
      </c>
      <c r="U481" s="18" t="e">
        <f t="shared" si="3"/>
        <v>#VALUE!</v>
      </c>
      <c r="V481" s="1" t="str">
        <f>IF(N481&gt;'Clustering (Gov City)'!$C$4,'Clustering (Gov City)'!$B$3,IF(N481&gt;'Clustering (Gov City)'!$H$4,'Clustering (Gov City)'!$G$3,IF(N481&gt;'Clustering (Gov City)'!$M$4,'Clustering (Gov City)'!$L$3,'Clustering (Gov City)'!$Q$3)))</f>
        <v>SUPER LOW</v>
      </c>
      <c r="W481" s="1" t="str">
        <f>IF(Q481&gt;'Clustering (Gov City)'!$C$24,'Clustering (Gov City)'!$B$23,IF(Q481&gt;'Clustering (Gov City)'!$H$24,'Clustering (Gov City)'!$G$23,IF(Q481&gt;'Clustering (Gov City)'!$M$24,'Clustering (Gov City)'!$L$23,'Clustering (Gov City)'!$Q$23)))</f>
        <v>LOW</v>
      </c>
      <c r="X481" s="20">
        <v>9.8699999999999996E-2</v>
      </c>
      <c r="Y481" s="1" t="s">
        <v>133</v>
      </c>
      <c r="Z481" s="1">
        <v>572</v>
      </c>
      <c r="AA481" s="1">
        <v>339</v>
      </c>
      <c r="AB481" s="16">
        <v>57376</v>
      </c>
      <c r="AC481" s="16">
        <v>42170</v>
      </c>
      <c r="AD481" s="16">
        <v>24405</v>
      </c>
      <c r="AE481" s="16">
        <v>41049</v>
      </c>
      <c r="AF481" s="1">
        <v>888</v>
      </c>
      <c r="AG481" s="1">
        <v>38</v>
      </c>
      <c r="AH481" s="1">
        <v>6</v>
      </c>
      <c r="AI481" s="1">
        <v>0</v>
      </c>
      <c r="AJ481" s="1">
        <v>2</v>
      </c>
      <c r="AK481" s="16">
        <v>34933</v>
      </c>
      <c r="AL481" s="16">
        <v>31455</v>
      </c>
      <c r="AM481" s="16">
        <v>39977</v>
      </c>
      <c r="AN481" s="16">
        <v>25460</v>
      </c>
      <c r="AO481" s="1">
        <v>272</v>
      </c>
      <c r="AP481" s="1">
        <v>679</v>
      </c>
      <c r="AQ481" s="16">
        <v>5970</v>
      </c>
      <c r="AR481" s="16">
        <v>7777</v>
      </c>
      <c r="AS481" s="16">
        <v>8097</v>
      </c>
      <c r="AT481" s="16">
        <v>7261</v>
      </c>
      <c r="AU481" s="16">
        <v>6177</v>
      </c>
      <c r="AV481" s="16">
        <v>5875</v>
      </c>
      <c r="AW481" s="16">
        <v>5511</v>
      </c>
      <c r="AX481" s="16">
        <v>5312</v>
      </c>
      <c r="AY481" s="16">
        <v>4231</v>
      </c>
      <c r="AZ481" s="16">
        <v>3123</v>
      </c>
      <c r="BA481" s="16">
        <v>2240</v>
      </c>
      <c r="BB481" s="16">
        <v>1876</v>
      </c>
      <c r="BC481" s="16">
        <v>1448</v>
      </c>
      <c r="BD481" s="1">
        <v>803</v>
      </c>
      <c r="BE481" s="1">
        <v>382</v>
      </c>
      <c r="BF481" s="1">
        <v>305</v>
      </c>
      <c r="BG481" s="16">
        <v>1472</v>
      </c>
      <c r="BH481" s="16">
        <v>62585</v>
      </c>
      <c r="BI481" s="21">
        <v>2</v>
      </c>
      <c r="BJ481" s="21">
        <v>2</v>
      </c>
      <c r="BK481" s="21">
        <v>2</v>
      </c>
      <c r="BL481" s="21">
        <v>1</v>
      </c>
      <c r="BM481" s="21">
        <v>0</v>
      </c>
      <c r="BN481" s="16">
        <v>2938</v>
      </c>
      <c r="BO481" s="16">
        <v>1500</v>
      </c>
      <c r="BP481" s="16">
        <v>9330</v>
      </c>
      <c r="BQ481" s="16">
        <v>4933</v>
      </c>
      <c r="BR481" s="16">
        <v>4822</v>
      </c>
      <c r="BS481" s="16">
        <v>6518</v>
      </c>
      <c r="BT481" s="16">
        <v>21102</v>
      </c>
      <c r="BU481" s="16">
        <v>9158</v>
      </c>
      <c r="BV481" s="16">
        <v>11333</v>
      </c>
      <c r="BW481" s="16">
        <v>6997</v>
      </c>
      <c r="BX481" s="16">
        <v>13520</v>
      </c>
      <c r="BY481" s="1">
        <v>324</v>
      </c>
      <c r="BZ481" s="1">
        <v>806</v>
      </c>
      <c r="CA481" s="16">
        <v>3024</v>
      </c>
      <c r="CB481" s="1">
        <v>110</v>
      </c>
      <c r="CC481" s="1">
        <v>14</v>
      </c>
      <c r="CD481" s="16">
        <v>2854</v>
      </c>
      <c r="CE481" s="16">
        <v>2948</v>
      </c>
      <c r="CF481" s="1">
        <v>671</v>
      </c>
      <c r="CG481" s="16">
        <v>13737</v>
      </c>
      <c r="CH481" s="1">
        <v>28</v>
      </c>
      <c r="CI481" s="1">
        <v>4</v>
      </c>
      <c r="CJ481" s="1">
        <v>25</v>
      </c>
      <c r="CK481" s="1">
        <v>4</v>
      </c>
      <c r="CL481" s="1">
        <v>12</v>
      </c>
      <c r="CM481" s="1">
        <v>16</v>
      </c>
      <c r="CN481" s="1">
        <v>35</v>
      </c>
      <c r="CO481" s="1">
        <v>78</v>
      </c>
      <c r="CP481" s="16">
        <v>45976</v>
      </c>
      <c r="CQ481" s="16">
        <v>28122</v>
      </c>
      <c r="CR481" s="16">
        <v>3036</v>
      </c>
      <c r="CS481" s="1">
        <v>395</v>
      </c>
      <c r="CT481" s="16">
        <v>6837</v>
      </c>
      <c r="CU481" s="16">
        <v>3522</v>
      </c>
      <c r="CV481" s="16">
        <v>3040</v>
      </c>
      <c r="CW481" s="1">
        <v>77</v>
      </c>
      <c r="CX481" s="16">
        <v>12510</v>
      </c>
      <c r="CY481" s="1">
        <v>148</v>
      </c>
      <c r="CZ481" s="1">
        <v>123</v>
      </c>
      <c r="DA481" s="16">
        <v>8578</v>
      </c>
      <c r="DB481" s="18">
        <v>17.010000000000002</v>
      </c>
      <c r="DC481" s="1" t="s">
        <v>134</v>
      </c>
    </row>
    <row r="482" spans="1:107" ht="12.75" x14ac:dyDescent="0.2">
      <c r="A482" s="1" t="s">
        <v>1142</v>
      </c>
      <c r="B482" s="1" t="s">
        <v>1143</v>
      </c>
      <c r="C482" s="1" t="s">
        <v>1142</v>
      </c>
      <c r="D482" s="1" t="s">
        <v>1160</v>
      </c>
      <c r="E482" s="1" t="s">
        <v>1161</v>
      </c>
      <c r="F482" s="1" t="s">
        <v>1160</v>
      </c>
      <c r="G482" s="1">
        <v>29</v>
      </c>
      <c r="H482" s="1">
        <v>216</v>
      </c>
      <c r="I482" s="1">
        <v>0</v>
      </c>
      <c r="J482" s="16">
        <v>32344</v>
      </c>
      <c r="K482" s="17">
        <v>6.0000000000000001E-3</v>
      </c>
      <c r="L482" s="16">
        <v>12174</v>
      </c>
      <c r="M482" s="18">
        <v>11529.18</v>
      </c>
      <c r="N482" s="1">
        <v>3</v>
      </c>
      <c r="O482" s="17">
        <v>1.4E-2</v>
      </c>
      <c r="P482" s="16">
        <v>126</v>
      </c>
      <c r="Q482" s="16">
        <f t="shared" si="2"/>
        <v>3895622.0628246353</v>
      </c>
      <c r="R482" s="19">
        <v>0.93600000000000005</v>
      </c>
      <c r="S482" s="16" t="s">
        <v>2468</v>
      </c>
      <c r="T482" s="19">
        <v>1.6E-2</v>
      </c>
      <c r="U482" s="18" t="e">
        <f t="shared" si="3"/>
        <v>#VALUE!</v>
      </c>
      <c r="V482" s="1" t="str">
        <f>IF(N482&gt;'Clustering (Gov City)'!$C$4,'Clustering (Gov City)'!$B$3,IF(N482&gt;'Clustering (Gov City)'!$H$4,'Clustering (Gov City)'!$G$3,IF(N482&gt;'Clustering (Gov City)'!$M$4,'Clustering (Gov City)'!$L$3,'Clustering (Gov City)'!$Q$3)))</f>
        <v>SUPER LOW</v>
      </c>
      <c r="W482" s="1" t="str">
        <f>IF(Q482&gt;'Clustering (Gov City)'!$C$24,'Clustering (Gov City)'!$B$23,IF(Q482&gt;'Clustering (Gov City)'!$H$24,'Clustering (Gov City)'!$G$23,IF(Q482&gt;'Clustering (Gov City)'!$M$24,'Clustering (Gov City)'!$L$23,'Clustering (Gov City)'!$Q$23)))</f>
        <v>SUPER LOW</v>
      </c>
      <c r="X482" s="20">
        <v>1.29E-2</v>
      </c>
      <c r="Y482" s="1" t="s">
        <v>133</v>
      </c>
      <c r="Z482" s="1">
        <v>212</v>
      </c>
      <c r="AA482" s="1">
        <v>116</v>
      </c>
      <c r="AB482" s="16">
        <v>22075</v>
      </c>
      <c r="AC482" s="16">
        <v>22135</v>
      </c>
      <c r="AD482" s="16">
        <v>2476</v>
      </c>
      <c r="AE482" s="16">
        <v>24709</v>
      </c>
      <c r="AF482" s="16">
        <v>5156</v>
      </c>
      <c r="AG482" s="1">
        <v>1</v>
      </c>
      <c r="AH482" s="1">
        <v>1</v>
      </c>
      <c r="AI482" s="1">
        <v>0</v>
      </c>
      <c r="AJ482" s="1">
        <v>1</v>
      </c>
      <c r="AK482" s="16">
        <v>16831</v>
      </c>
      <c r="AL482" s="16">
        <v>15513</v>
      </c>
      <c r="AM482" s="16">
        <v>18673</v>
      </c>
      <c r="AN482" s="16">
        <v>13228</v>
      </c>
      <c r="AO482" s="1">
        <v>105</v>
      </c>
      <c r="AP482" s="1">
        <v>338</v>
      </c>
      <c r="AQ482" s="16">
        <v>2698</v>
      </c>
      <c r="AR482" s="16">
        <v>3251</v>
      </c>
      <c r="AS482" s="16">
        <v>3309</v>
      </c>
      <c r="AT482" s="16">
        <v>3003</v>
      </c>
      <c r="AU482" s="16">
        <v>3524</v>
      </c>
      <c r="AV482" s="16">
        <v>3016</v>
      </c>
      <c r="AW482" s="16">
        <v>3132</v>
      </c>
      <c r="AX482" s="16">
        <v>3056</v>
      </c>
      <c r="AY482" s="16">
        <v>2376</v>
      </c>
      <c r="AZ482" s="16">
        <v>1637</v>
      </c>
      <c r="BA482" s="16">
        <v>1313</v>
      </c>
      <c r="BB482" s="1">
        <v>912</v>
      </c>
      <c r="BC482" s="1">
        <v>512</v>
      </c>
      <c r="BD482" s="1">
        <v>303</v>
      </c>
      <c r="BE482" s="1">
        <v>168</v>
      </c>
      <c r="BF482" s="1">
        <v>134</v>
      </c>
      <c r="BG482" s="1">
        <v>673</v>
      </c>
      <c r="BH482" s="16">
        <v>30704</v>
      </c>
      <c r="BI482" s="21">
        <v>2</v>
      </c>
      <c r="BJ482" s="21">
        <v>2</v>
      </c>
      <c r="BK482" s="21">
        <v>2</v>
      </c>
      <c r="BL482" s="21">
        <v>1</v>
      </c>
      <c r="BM482" s="21">
        <v>0</v>
      </c>
      <c r="BN482" s="16">
        <v>1408</v>
      </c>
      <c r="BO482" s="1">
        <v>673</v>
      </c>
      <c r="BP482" s="16">
        <v>3859</v>
      </c>
      <c r="BQ482" s="16">
        <v>2019</v>
      </c>
      <c r="BR482" s="16">
        <v>1914</v>
      </c>
      <c r="BS482" s="16">
        <v>3287</v>
      </c>
      <c r="BT482" s="16">
        <v>14135</v>
      </c>
      <c r="BU482" s="16">
        <v>4871</v>
      </c>
      <c r="BV482" s="16">
        <v>3116</v>
      </c>
      <c r="BW482" s="16">
        <v>2889</v>
      </c>
      <c r="BX482" s="16">
        <v>5122</v>
      </c>
      <c r="BY482" s="1">
        <v>131</v>
      </c>
      <c r="BZ482" s="1">
        <v>479</v>
      </c>
      <c r="CA482" s="16">
        <v>1544</v>
      </c>
      <c r="CB482" s="1">
        <v>52</v>
      </c>
      <c r="CC482" s="1">
        <v>5</v>
      </c>
      <c r="CD482" s="16">
        <v>1299</v>
      </c>
      <c r="CE482" s="16">
        <v>1184</v>
      </c>
      <c r="CF482" s="1">
        <v>261</v>
      </c>
      <c r="CG482" s="16">
        <v>10810</v>
      </c>
      <c r="CH482" s="1">
        <v>13</v>
      </c>
      <c r="CI482" s="1">
        <v>2</v>
      </c>
      <c r="CJ482" s="1">
        <v>6</v>
      </c>
      <c r="CK482" s="1">
        <v>4</v>
      </c>
      <c r="CL482" s="1">
        <v>75</v>
      </c>
      <c r="CM482" s="1">
        <v>2</v>
      </c>
      <c r="CN482" s="1">
        <v>189</v>
      </c>
      <c r="CO482" s="1">
        <v>42</v>
      </c>
      <c r="CP482" s="16">
        <v>18457</v>
      </c>
      <c r="CQ482" s="16">
        <v>15126</v>
      </c>
      <c r="CR482" s="16">
        <v>1503</v>
      </c>
      <c r="CS482" s="1">
        <v>84</v>
      </c>
      <c r="CT482" s="16">
        <v>1463</v>
      </c>
      <c r="CU482" s="16">
        <v>3732</v>
      </c>
      <c r="CV482" s="1">
        <v>88</v>
      </c>
      <c r="CW482" s="1">
        <v>18</v>
      </c>
      <c r="CX482" s="16">
        <v>5795</v>
      </c>
      <c r="CY482" s="1">
        <v>40</v>
      </c>
      <c r="CZ482" s="1">
        <v>36</v>
      </c>
      <c r="DA482" s="16">
        <v>4459</v>
      </c>
      <c r="DB482" s="18">
        <v>32.799999999999997</v>
      </c>
      <c r="DC482" s="1" t="s">
        <v>134</v>
      </c>
    </row>
    <row r="483" spans="1:107" ht="12.75" x14ac:dyDescent="0.2">
      <c r="A483" s="1" t="s">
        <v>1142</v>
      </c>
      <c r="B483" s="1" t="s">
        <v>1143</v>
      </c>
      <c r="C483" s="1" t="s">
        <v>1142</v>
      </c>
      <c r="D483" s="1" t="s">
        <v>1162</v>
      </c>
      <c r="E483" s="1" t="s">
        <v>1163</v>
      </c>
      <c r="F483" s="1" t="s">
        <v>1162</v>
      </c>
      <c r="G483" s="1">
        <v>24</v>
      </c>
      <c r="H483" s="1">
        <v>257</v>
      </c>
      <c r="I483" s="1">
        <v>1</v>
      </c>
      <c r="J483" s="16">
        <v>44404</v>
      </c>
      <c r="K483" s="17">
        <v>2.4E-2</v>
      </c>
      <c r="L483" s="16">
        <v>12147</v>
      </c>
      <c r="M483" s="18">
        <v>5461.69</v>
      </c>
      <c r="N483" s="1">
        <v>8</v>
      </c>
      <c r="O483" s="17">
        <v>0.04</v>
      </c>
      <c r="P483" s="16">
        <v>393</v>
      </c>
      <c r="Q483" s="16">
        <f t="shared" si="2"/>
        <v>8850554.0041437708</v>
      </c>
      <c r="R483" s="19">
        <v>0.93799999999999994</v>
      </c>
      <c r="S483" s="16" t="s">
        <v>2468</v>
      </c>
      <c r="T483" s="19">
        <v>0.02</v>
      </c>
      <c r="U483" s="18" t="e">
        <f t="shared" si="3"/>
        <v>#VALUE!</v>
      </c>
      <c r="V483" s="1" t="str">
        <f>IF(N483&gt;'Clustering (Gov City)'!$C$4,'Clustering (Gov City)'!$B$3,IF(N483&gt;'Clustering (Gov City)'!$H$4,'Clustering (Gov City)'!$G$3,IF(N483&gt;'Clustering (Gov City)'!$M$4,'Clustering (Gov City)'!$L$3,'Clustering (Gov City)'!$Q$3)))</f>
        <v>SUPER LOW</v>
      </c>
      <c r="W483" s="1" t="str">
        <f>IF(Q483&gt;'Clustering (Gov City)'!$C$24,'Clustering (Gov City)'!$B$23,IF(Q483&gt;'Clustering (Gov City)'!$H$24,'Clustering (Gov City)'!$G$23,IF(Q483&gt;'Clustering (Gov City)'!$M$24,'Clustering (Gov City)'!$L$23,'Clustering (Gov City)'!$Q$23)))</f>
        <v>SUPER LOW</v>
      </c>
      <c r="X483" s="20">
        <v>2.7E-2</v>
      </c>
      <c r="Y483" s="1" t="s">
        <v>133</v>
      </c>
      <c r="Z483" s="1">
        <v>479</v>
      </c>
      <c r="AA483" s="1">
        <v>41</v>
      </c>
      <c r="AB483" s="16">
        <v>26093</v>
      </c>
      <c r="AC483" s="16">
        <v>33224</v>
      </c>
      <c r="AD483" s="1">
        <v>550</v>
      </c>
      <c r="AE483" s="16">
        <v>35342</v>
      </c>
      <c r="AF483" s="16">
        <v>8506</v>
      </c>
      <c r="AG483" s="1">
        <v>6</v>
      </c>
      <c r="AH483" s="1">
        <v>0</v>
      </c>
      <c r="AI483" s="1">
        <v>0</v>
      </c>
      <c r="AJ483" s="1">
        <v>0</v>
      </c>
      <c r="AK483" s="16">
        <v>22447</v>
      </c>
      <c r="AL483" s="16">
        <v>21957</v>
      </c>
      <c r="AM483" s="16">
        <v>27027</v>
      </c>
      <c r="AN483" s="16">
        <v>16888</v>
      </c>
      <c r="AO483" s="1">
        <v>71</v>
      </c>
      <c r="AP483" s="1">
        <v>418</v>
      </c>
      <c r="AQ483" s="16">
        <v>1861</v>
      </c>
      <c r="AR483" s="16">
        <v>3443</v>
      </c>
      <c r="AS483" s="16">
        <v>4298</v>
      </c>
      <c r="AT483" s="16">
        <v>5029</v>
      </c>
      <c r="AU483" s="16">
        <v>5391</v>
      </c>
      <c r="AV483" s="16">
        <v>4494</v>
      </c>
      <c r="AW483" s="16">
        <v>4132</v>
      </c>
      <c r="AX483" s="16">
        <v>3282</v>
      </c>
      <c r="AY483" s="16">
        <v>3113</v>
      </c>
      <c r="AZ483" s="16">
        <v>2477</v>
      </c>
      <c r="BA483" s="16">
        <v>2247</v>
      </c>
      <c r="BB483" s="16">
        <v>1564</v>
      </c>
      <c r="BC483" s="16">
        <v>1269</v>
      </c>
      <c r="BD483" s="1">
        <v>787</v>
      </c>
      <c r="BE483" s="1">
        <v>478</v>
      </c>
      <c r="BF483" s="1">
        <v>539</v>
      </c>
      <c r="BG483" s="1">
        <v>436</v>
      </c>
      <c r="BH483" s="16">
        <v>43342</v>
      </c>
      <c r="BI483" s="21">
        <v>1</v>
      </c>
      <c r="BJ483" s="21">
        <v>1</v>
      </c>
      <c r="BK483" s="21">
        <v>1</v>
      </c>
      <c r="BL483" s="21">
        <v>0</v>
      </c>
      <c r="BM483" s="21">
        <v>0</v>
      </c>
      <c r="BN483" s="1">
        <v>967</v>
      </c>
      <c r="BO483" s="1">
        <v>538</v>
      </c>
      <c r="BP483" s="16">
        <v>4246</v>
      </c>
      <c r="BQ483" s="16">
        <v>2685</v>
      </c>
      <c r="BR483" s="16">
        <v>3160</v>
      </c>
      <c r="BS483" s="16">
        <v>5382</v>
      </c>
      <c r="BT483" s="16">
        <v>14833</v>
      </c>
      <c r="BU483" s="16">
        <v>6065</v>
      </c>
      <c r="BV483" s="16">
        <v>4757</v>
      </c>
      <c r="BW483" s="16">
        <v>4443</v>
      </c>
      <c r="BX483" s="16">
        <v>9193</v>
      </c>
      <c r="BY483" s="1">
        <v>439</v>
      </c>
      <c r="BZ483" s="1">
        <v>924</v>
      </c>
      <c r="CA483" s="16">
        <v>3663</v>
      </c>
      <c r="CB483" s="1">
        <v>79</v>
      </c>
      <c r="CC483" s="1">
        <v>8</v>
      </c>
      <c r="CD483" s="16">
        <v>1171</v>
      </c>
      <c r="CE483" s="1">
        <v>841</v>
      </c>
      <c r="CF483" s="1">
        <v>280</v>
      </c>
      <c r="CG483" s="16">
        <v>12268</v>
      </c>
      <c r="CH483" s="1">
        <v>727</v>
      </c>
      <c r="CI483" s="1">
        <v>5</v>
      </c>
      <c r="CJ483" s="1">
        <v>1</v>
      </c>
      <c r="CK483" s="1">
        <v>1</v>
      </c>
      <c r="CL483" s="1">
        <v>3</v>
      </c>
      <c r="CM483" s="1">
        <v>7</v>
      </c>
      <c r="CN483" s="1">
        <v>21</v>
      </c>
      <c r="CO483" s="1">
        <v>37</v>
      </c>
      <c r="CP483" s="16">
        <v>29042</v>
      </c>
      <c r="CQ483" s="16">
        <v>22582</v>
      </c>
      <c r="CR483" s="16">
        <v>2819</v>
      </c>
      <c r="CS483" s="1">
        <v>119</v>
      </c>
      <c r="CT483" s="16">
        <v>1953</v>
      </c>
      <c r="CU483" s="16">
        <v>4926</v>
      </c>
      <c r="CV483" s="1">
        <v>18</v>
      </c>
      <c r="CW483" s="1">
        <v>71</v>
      </c>
      <c r="CX483" s="16">
        <v>7823</v>
      </c>
      <c r="CY483" s="1">
        <v>47</v>
      </c>
      <c r="CZ483" s="1">
        <v>125</v>
      </c>
      <c r="DA483" s="16">
        <v>3921</v>
      </c>
      <c r="DB483" s="18">
        <v>30.78</v>
      </c>
      <c r="DC483" s="1" t="s">
        <v>134</v>
      </c>
    </row>
    <row r="484" spans="1:107" ht="12.75" x14ac:dyDescent="0.2">
      <c r="A484" s="1" t="s">
        <v>1142</v>
      </c>
      <c r="B484" s="1" t="s">
        <v>1143</v>
      </c>
      <c r="C484" s="1" t="s">
        <v>1142</v>
      </c>
      <c r="D484" s="1" t="s">
        <v>1164</v>
      </c>
      <c r="E484" s="1" t="s">
        <v>1165</v>
      </c>
      <c r="F484" s="1" t="s">
        <v>1164</v>
      </c>
      <c r="G484" s="1">
        <v>6</v>
      </c>
      <c r="H484" s="1">
        <v>57</v>
      </c>
      <c r="I484" s="1">
        <v>0</v>
      </c>
      <c r="J484" s="16">
        <v>37118</v>
      </c>
      <c r="K484" s="17">
        <v>1.2E-2</v>
      </c>
      <c r="L484" s="16">
        <v>10627</v>
      </c>
      <c r="M484" s="18">
        <v>2812.44</v>
      </c>
      <c r="N484" s="1">
        <v>13</v>
      </c>
      <c r="O484" s="17">
        <v>6.2E-2</v>
      </c>
      <c r="P484" s="16">
        <v>502</v>
      </c>
      <c r="Q484" s="16">
        <f t="shared" si="2"/>
        <v>13524435.583813783</v>
      </c>
      <c r="R484" s="19">
        <v>0.94</v>
      </c>
      <c r="S484" s="16" t="s">
        <v>2468</v>
      </c>
      <c r="T484" s="19">
        <v>3.4000000000000002E-2</v>
      </c>
      <c r="U484" s="18" t="e">
        <f t="shared" si="3"/>
        <v>#VALUE!</v>
      </c>
      <c r="V484" s="1" t="str">
        <f>IF(N484&gt;'Clustering (Gov City)'!$C$4,'Clustering (Gov City)'!$B$3,IF(N484&gt;'Clustering (Gov City)'!$H$4,'Clustering (Gov City)'!$G$3,IF(N484&gt;'Clustering (Gov City)'!$M$4,'Clustering (Gov City)'!$L$3,'Clustering (Gov City)'!$Q$3)))</f>
        <v>SUPER LOW</v>
      </c>
      <c r="W484" s="1" t="str">
        <f>IF(Q484&gt;'Clustering (Gov City)'!$C$24,'Clustering (Gov City)'!$B$23,IF(Q484&gt;'Clustering (Gov City)'!$H$24,'Clustering (Gov City)'!$G$23,IF(Q484&gt;'Clustering (Gov City)'!$M$24,'Clustering (Gov City)'!$L$23,'Clustering (Gov City)'!$Q$23)))</f>
        <v>SUPER LOW</v>
      </c>
      <c r="X484" s="20">
        <v>3.6900000000000002E-2</v>
      </c>
      <c r="Y484" s="1" t="s">
        <v>133</v>
      </c>
      <c r="Z484" s="1">
        <v>210</v>
      </c>
      <c r="AA484" s="1">
        <v>76</v>
      </c>
      <c r="AB484" s="16">
        <v>24420</v>
      </c>
      <c r="AC484" s="16">
        <v>26553</v>
      </c>
      <c r="AD484" s="16">
        <v>6808</v>
      </c>
      <c r="AE484" s="16">
        <v>29926</v>
      </c>
      <c r="AF484" s="1">
        <v>372</v>
      </c>
      <c r="AG484" s="1">
        <v>4</v>
      </c>
      <c r="AH484" s="1">
        <v>0</v>
      </c>
      <c r="AI484" s="1">
        <v>0</v>
      </c>
      <c r="AJ484" s="1">
        <v>8</v>
      </c>
      <c r="AK484" s="16">
        <v>19096</v>
      </c>
      <c r="AL484" s="16">
        <v>18022</v>
      </c>
      <c r="AM484" s="16">
        <v>20977</v>
      </c>
      <c r="AN484" s="16">
        <v>15155</v>
      </c>
      <c r="AO484" s="1">
        <v>102</v>
      </c>
      <c r="AP484" s="1">
        <v>884</v>
      </c>
      <c r="AQ484" s="16">
        <v>2439</v>
      </c>
      <c r="AR484" s="16">
        <v>3637</v>
      </c>
      <c r="AS484" s="16">
        <v>3405</v>
      </c>
      <c r="AT484" s="16">
        <v>3738</v>
      </c>
      <c r="AU484" s="16">
        <v>4449</v>
      </c>
      <c r="AV484" s="16">
        <v>3658</v>
      </c>
      <c r="AW484" s="16">
        <v>3486</v>
      </c>
      <c r="AX484" s="16">
        <v>2767</v>
      </c>
      <c r="AY484" s="16">
        <v>2654</v>
      </c>
      <c r="AZ484" s="16">
        <v>2046</v>
      </c>
      <c r="BA484" s="16">
        <v>1783</v>
      </c>
      <c r="BB484" s="16">
        <v>1279</v>
      </c>
      <c r="BC484" s="1">
        <v>851</v>
      </c>
      <c r="BD484" s="1">
        <v>437</v>
      </c>
      <c r="BE484" s="1">
        <v>282</v>
      </c>
      <c r="BF484" s="1">
        <v>207</v>
      </c>
      <c r="BG484" s="1">
        <v>576</v>
      </c>
      <c r="BH484" s="16">
        <v>35629</v>
      </c>
      <c r="BI484" s="21">
        <v>2</v>
      </c>
      <c r="BJ484" s="21">
        <v>2</v>
      </c>
      <c r="BK484" s="21">
        <v>2</v>
      </c>
      <c r="BL484" s="21">
        <v>1</v>
      </c>
      <c r="BM484" s="21">
        <v>0</v>
      </c>
      <c r="BN484" s="16">
        <v>1221</v>
      </c>
      <c r="BO484" s="1">
        <v>655</v>
      </c>
      <c r="BP484" s="16">
        <v>4258</v>
      </c>
      <c r="BQ484" s="16">
        <v>2073</v>
      </c>
      <c r="BR484" s="16">
        <v>2231</v>
      </c>
      <c r="BS484" s="16">
        <v>4329</v>
      </c>
      <c r="BT484" s="16">
        <v>13727</v>
      </c>
      <c r="BU484" s="16">
        <v>8249</v>
      </c>
      <c r="BV484" s="16">
        <v>2977</v>
      </c>
      <c r="BW484" s="16">
        <v>3937</v>
      </c>
      <c r="BX484" s="16">
        <v>6014</v>
      </c>
      <c r="BY484" s="1">
        <v>120</v>
      </c>
      <c r="BZ484" s="1">
        <v>457</v>
      </c>
      <c r="CA484" s="16">
        <v>1609</v>
      </c>
      <c r="CB484" s="1">
        <v>24</v>
      </c>
      <c r="CC484" s="1">
        <v>4</v>
      </c>
      <c r="CD484" s="1">
        <v>975</v>
      </c>
      <c r="CE484" s="1">
        <v>697</v>
      </c>
      <c r="CF484" s="1">
        <v>194</v>
      </c>
      <c r="CG484" s="16">
        <v>2369</v>
      </c>
      <c r="CH484" s="1">
        <v>21</v>
      </c>
      <c r="CI484" s="1">
        <v>2</v>
      </c>
      <c r="CJ484" s="1">
        <v>9</v>
      </c>
      <c r="CK484" s="1">
        <v>8</v>
      </c>
      <c r="CL484" s="1">
        <v>103</v>
      </c>
      <c r="CM484" s="1">
        <v>4</v>
      </c>
      <c r="CN484" s="16">
        <v>1819</v>
      </c>
      <c r="CO484" s="1">
        <v>76</v>
      </c>
      <c r="CP484" s="16">
        <v>30841</v>
      </c>
      <c r="CQ484" s="16">
        <v>12285</v>
      </c>
      <c r="CR484" s="1">
        <v>975</v>
      </c>
      <c r="CS484" s="1">
        <v>144</v>
      </c>
      <c r="CT484" s="16">
        <v>4758</v>
      </c>
      <c r="CU484" s="16">
        <v>6096</v>
      </c>
      <c r="CV484" s="1">
        <v>270</v>
      </c>
      <c r="CW484" s="1">
        <v>53</v>
      </c>
      <c r="CX484" s="16">
        <v>7325</v>
      </c>
      <c r="CY484" s="1">
        <v>63</v>
      </c>
      <c r="CZ484" s="1">
        <v>97</v>
      </c>
      <c r="DA484" s="16">
        <v>5052</v>
      </c>
      <c r="DB484" s="18">
        <v>28.88</v>
      </c>
      <c r="DC484" s="1" t="s">
        <v>134</v>
      </c>
    </row>
    <row r="485" spans="1:107" ht="12.75" x14ac:dyDescent="0.2">
      <c r="A485" s="1" t="s">
        <v>1142</v>
      </c>
      <c r="B485" s="1" t="s">
        <v>1143</v>
      </c>
      <c r="C485" s="1" t="s">
        <v>1142</v>
      </c>
      <c r="D485" s="1" t="s">
        <v>1166</v>
      </c>
      <c r="E485" s="1" t="s">
        <v>1167</v>
      </c>
      <c r="F485" s="1" t="s">
        <v>1166</v>
      </c>
      <c r="G485" s="1">
        <v>10</v>
      </c>
      <c r="H485" s="1">
        <v>166</v>
      </c>
      <c r="I485" s="1">
        <v>0</v>
      </c>
      <c r="J485" s="16">
        <v>39191</v>
      </c>
      <c r="K485" s="17">
        <v>1.6E-2</v>
      </c>
      <c r="L485" s="16">
        <v>18319</v>
      </c>
      <c r="M485" s="18">
        <v>2773.74</v>
      </c>
      <c r="N485" s="1">
        <v>14</v>
      </c>
      <c r="O485" s="17">
        <v>7.0000000000000007E-2</v>
      </c>
      <c r="P485" s="16">
        <v>117</v>
      </c>
      <c r="Q485" s="16">
        <f t="shared" si="2"/>
        <v>2985379.296267</v>
      </c>
      <c r="R485" s="19">
        <v>0.94399999999999995</v>
      </c>
      <c r="S485" s="16" t="s">
        <v>2468</v>
      </c>
      <c r="T485" s="19">
        <v>1.7999999999999999E-2</v>
      </c>
      <c r="U485" s="18" t="e">
        <f t="shared" si="3"/>
        <v>#VALUE!</v>
      </c>
      <c r="V485" s="1" t="str">
        <f>IF(N485&gt;'Clustering (Gov City)'!$C$4,'Clustering (Gov City)'!$B$3,IF(N485&gt;'Clustering (Gov City)'!$H$4,'Clustering (Gov City)'!$G$3,IF(N485&gt;'Clustering (Gov City)'!$M$4,'Clustering (Gov City)'!$L$3,'Clustering (Gov City)'!$Q$3)))</f>
        <v>SUPER LOW</v>
      </c>
      <c r="W485" s="1" t="str">
        <f>IF(Q485&gt;'Clustering (Gov City)'!$C$24,'Clustering (Gov City)'!$B$23,IF(Q485&gt;'Clustering (Gov City)'!$H$24,'Clustering (Gov City)'!$G$23,IF(Q485&gt;'Clustering (Gov City)'!$M$24,'Clustering (Gov City)'!$L$23,'Clustering (Gov City)'!$Q$23)))</f>
        <v>SUPER LOW</v>
      </c>
      <c r="X485" s="20">
        <v>3.3099999999999997E-2</v>
      </c>
      <c r="Y485" s="1" t="s">
        <v>133</v>
      </c>
      <c r="Z485" s="1">
        <v>123</v>
      </c>
      <c r="AA485" s="1">
        <v>76</v>
      </c>
      <c r="AB485" s="16">
        <v>15091</v>
      </c>
      <c r="AC485" s="16">
        <v>31435</v>
      </c>
      <c r="AD485" s="1">
        <v>241</v>
      </c>
      <c r="AE485" s="16">
        <v>38806</v>
      </c>
      <c r="AF485" s="1">
        <v>128</v>
      </c>
      <c r="AG485" s="1">
        <v>4</v>
      </c>
      <c r="AH485" s="1">
        <v>0</v>
      </c>
      <c r="AI485" s="1">
        <v>0</v>
      </c>
      <c r="AJ485" s="1">
        <v>12</v>
      </c>
      <c r="AK485" s="16">
        <v>20046</v>
      </c>
      <c r="AL485" s="16">
        <v>19145</v>
      </c>
      <c r="AM485" s="16">
        <v>17895</v>
      </c>
      <c r="AN485" s="16">
        <v>20271</v>
      </c>
      <c r="AO485" s="1">
        <v>87</v>
      </c>
      <c r="AP485" s="1">
        <v>938</v>
      </c>
      <c r="AQ485" s="16">
        <v>1680</v>
      </c>
      <c r="AR485" s="16">
        <v>2434</v>
      </c>
      <c r="AS485" s="16">
        <v>2670</v>
      </c>
      <c r="AT485" s="16">
        <v>3508</v>
      </c>
      <c r="AU485" s="16">
        <v>4659</v>
      </c>
      <c r="AV485" s="16">
        <v>4107</v>
      </c>
      <c r="AW485" s="16">
        <v>4884</v>
      </c>
      <c r="AX485" s="16">
        <v>3782</v>
      </c>
      <c r="AY485" s="16">
        <v>3661</v>
      </c>
      <c r="AZ485" s="16">
        <v>2708</v>
      </c>
      <c r="BA485" s="16">
        <v>2210</v>
      </c>
      <c r="BB485" s="16">
        <v>1361</v>
      </c>
      <c r="BC485" s="1">
        <v>822</v>
      </c>
      <c r="BD485" s="1">
        <v>355</v>
      </c>
      <c r="BE485" s="1">
        <v>207</v>
      </c>
      <c r="BF485" s="1">
        <v>143</v>
      </c>
      <c r="BG485" s="1">
        <v>380</v>
      </c>
      <c r="BH485" s="16">
        <v>38214</v>
      </c>
      <c r="BI485" s="21">
        <v>1</v>
      </c>
      <c r="BJ485" s="21">
        <v>1</v>
      </c>
      <c r="BK485" s="21">
        <v>1</v>
      </c>
      <c r="BL485" s="21">
        <v>1</v>
      </c>
      <c r="BM485" s="21">
        <v>0</v>
      </c>
      <c r="BN485" s="1">
        <v>851</v>
      </c>
      <c r="BO485" s="1">
        <v>468</v>
      </c>
      <c r="BP485" s="16">
        <v>2919</v>
      </c>
      <c r="BQ485" s="16">
        <v>1631</v>
      </c>
      <c r="BR485" s="16">
        <v>1986</v>
      </c>
      <c r="BS485" s="16">
        <v>4582</v>
      </c>
      <c r="BT485" s="16">
        <v>19058</v>
      </c>
      <c r="BU485" s="16">
        <v>9404</v>
      </c>
      <c r="BV485" s="16">
        <v>2358</v>
      </c>
      <c r="BW485" s="16">
        <v>2946</v>
      </c>
      <c r="BX485" s="16">
        <v>3614</v>
      </c>
      <c r="BY485" s="1">
        <v>73</v>
      </c>
      <c r="BZ485" s="1">
        <v>277</v>
      </c>
      <c r="CA485" s="16">
        <v>1419</v>
      </c>
      <c r="CB485" s="1">
        <v>37</v>
      </c>
      <c r="CC485" s="1">
        <v>5</v>
      </c>
      <c r="CD485" s="1">
        <v>460</v>
      </c>
      <c r="CE485" s="1">
        <v>423</v>
      </c>
      <c r="CF485" s="1">
        <v>67</v>
      </c>
      <c r="CG485" s="1">
        <v>946</v>
      </c>
      <c r="CH485" s="1">
        <v>4</v>
      </c>
      <c r="CI485" s="1">
        <v>4</v>
      </c>
      <c r="CJ485" s="1">
        <v>3</v>
      </c>
      <c r="CK485" s="1">
        <v>1</v>
      </c>
      <c r="CL485" s="1">
        <v>25</v>
      </c>
      <c r="CM485" s="1">
        <v>3</v>
      </c>
      <c r="CN485" s="16">
        <v>1575</v>
      </c>
      <c r="CO485" s="1">
        <v>110</v>
      </c>
      <c r="CP485" s="16">
        <v>35570</v>
      </c>
      <c r="CQ485" s="16">
        <v>14171</v>
      </c>
      <c r="CR485" s="1">
        <v>863</v>
      </c>
      <c r="CS485" s="1">
        <v>256</v>
      </c>
      <c r="CT485" s="16">
        <v>1335</v>
      </c>
      <c r="CU485" s="16">
        <v>14076</v>
      </c>
      <c r="CV485" s="1">
        <v>6</v>
      </c>
      <c r="CW485" s="1">
        <v>9</v>
      </c>
      <c r="CX485" s="16">
        <v>4330</v>
      </c>
      <c r="CY485" s="1">
        <v>25</v>
      </c>
      <c r="CZ485" s="1">
        <v>20</v>
      </c>
      <c r="DA485" s="16">
        <v>4100</v>
      </c>
      <c r="DB485" s="18">
        <v>33.81</v>
      </c>
      <c r="DC485" s="1" t="s">
        <v>134</v>
      </c>
    </row>
    <row r="486" spans="1:107" ht="12.75" x14ac:dyDescent="0.2">
      <c r="A486" s="1" t="s">
        <v>1142</v>
      </c>
      <c r="B486" s="1" t="s">
        <v>1143</v>
      </c>
      <c r="C486" s="1" t="s">
        <v>1142</v>
      </c>
      <c r="D486" s="1" t="s">
        <v>1168</v>
      </c>
      <c r="E486" s="1" t="s">
        <v>1169</v>
      </c>
      <c r="F486" s="1" t="s">
        <v>1168</v>
      </c>
      <c r="G486" s="1">
        <v>10</v>
      </c>
      <c r="H486" s="1">
        <v>0</v>
      </c>
      <c r="I486" s="1">
        <v>41</v>
      </c>
      <c r="J486" s="16">
        <v>282341</v>
      </c>
      <c r="K486" s="17">
        <v>0.496</v>
      </c>
      <c r="L486" s="16">
        <v>91273</v>
      </c>
      <c r="M486" s="1">
        <v>656.64</v>
      </c>
      <c r="N486" s="1">
        <v>430</v>
      </c>
      <c r="O486" s="17">
        <v>0.64200000000000002</v>
      </c>
      <c r="P486" s="16">
        <v>8816</v>
      </c>
      <c r="Q486" s="16">
        <f t="shared" si="2"/>
        <v>31224653.875986841</v>
      </c>
      <c r="R486" s="19">
        <v>0.94199999999999995</v>
      </c>
      <c r="S486" s="16" t="s">
        <v>2468</v>
      </c>
      <c r="T486" s="19">
        <v>0.90200000000000002</v>
      </c>
      <c r="U486" s="18" t="e">
        <f t="shared" si="3"/>
        <v>#VALUE!</v>
      </c>
      <c r="V486" s="16" t="str">
        <f>IF(N486&gt;'Clustering (Gov City)'!$C$4,'Clustering (Gov City)'!$B$3,IF(N486&gt;'Clustering (Gov City)'!$H$4,'Clustering (Gov City)'!$G$3,IF(N486&gt;'Clustering (Gov City)'!$M$4,'Clustering (Gov City)'!$L$3,'Clustering (Gov City)'!$Q$3)))</f>
        <v>LOW</v>
      </c>
      <c r="W486" s="16" t="str">
        <f>IF(Q486&gt;'Clustering (Gov City)'!$C$24,'Clustering (Gov City)'!$B$23,IF(Q486&gt;'Clustering (Gov City)'!$H$24,'Clustering (Gov City)'!$G$23,IF(Q486&gt;'Clustering (Gov City)'!$M$24,'Clustering (Gov City)'!$L$23,'Clustering (Gov City)'!$Q$23)))</f>
        <v>LOW</v>
      </c>
      <c r="X486" s="20">
        <v>0.72250000000000003</v>
      </c>
      <c r="Y486" s="16" t="s">
        <v>201</v>
      </c>
      <c r="Z486" s="16">
        <v>5004</v>
      </c>
      <c r="AA486" s="1">
        <v>402</v>
      </c>
      <c r="AB486" s="16">
        <v>211561</v>
      </c>
      <c r="AC486" s="16">
        <v>208168</v>
      </c>
      <c r="AD486" s="16">
        <v>127074</v>
      </c>
      <c r="AE486" s="16">
        <v>133127</v>
      </c>
      <c r="AF486" s="16">
        <v>21307</v>
      </c>
      <c r="AG486" s="1">
        <v>262</v>
      </c>
      <c r="AH486" s="1">
        <v>541</v>
      </c>
      <c r="AI486" s="1">
        <v>14</v>
      </c>
      <c r="AJ486" s="1">
        <v>16</v>
      </c>
      <c r="AK486" s="16">
        <v>148810</v>
      </c>
      <c r="AL486" s="16">
        <v>133531</v>
      </c>
      <c r="AM486" s="16">
        <v>164287</v>
      </c>
      <c r="AN486" s="16">
        <v>109750</v>
      </c>
      <c r="AO486" s="16">
        <v>2357</v>
      </c>
      <c r="AP486" s="16">
        <v>5947</v>
      </c>
      <c r="AQ486" s="16">
        <v>14058</v>
      </c>
      <c r="AR486" s="16">
        <v>25274</v>
      </c>
      <c r="AS486" s="16">
        <v>26682</v>
      </c>
      <c r="AT486" s="16">
        <v>26037</v>
      </c>
      <c r="AU486" s="16">
        <v>26121</v>
      </c>
      <c r="AV486" s="16">
        <v>28476</v>
      </c>
      <c r="AW486" s="16">
        <v>28212</v>
      </c>
      <c r="AX486" s="16">
        <v>26748</v>
      </c>
      <c r="AY486" s="16">
        <v>21586</v>
      </c>
      <c r="AZ486" s="16">
        <v>16744</v>
      </c>
      <c r="BA486" s="16">
        <v>13549</v>
      </c>
      <c r="BB486" s="16">
        <v>10378</v>
      </c>
      <c r="BC486" s="16">
        <v>7518</v>
      </c>
      <c r="BD486" s="16">
        <v>5191</v>
      </c>
      <c r="BE486" s="16">
        <v>2918</v>
      </c>
      <c r="BF486" s="16">
        <v>2849</v>
      </c>
      <c r="BG486" s="16">
        <v>3428</v>
      </c>
      <c r="BH486" s="16">
        <v>274183</v>
      </c>
      <c r="BI486" s="21">
        <v>1</v>
      </c>
      <c r="BJ486" s="21">
        <v>1</v>
      </c>
      <c r="BK486" s="21">
        <v>1</v>
      </c>
      <c r="BL486" s="21">
        <v>1</v>
      </c>
      <c r="BM486" s="21">
        <v>0</v>
      </c>
      <c r="BN486" s="16">
        <v>7466</v>
      </c>
      <c r="BO486" s="16">
        <v>4209</v>
      </c>
      <c r="BP486" s="16">
        <v>31000</v>
      </c>
      <c r="BQ486" s="16">
        <v>16076</v>
      </c>
      <c r="BR486" s="16">
        <v>16018</v>
      </c>
      <c r="BS486" s="16">
        <v>25316</v>
      </c>
      <c r="BT486" s="16">
        <v>69046</v>
      </c>
      <c r="BU486" s="16">
        <v>30502</v>
      </c>
      <c r="BV486" s="16">
        <v>25959</v>
      </c>
      <c r="BW486" s="16">
        <v>33246</v>
      </c>
      <c r="BX486" s="16">
        <v>101676</v>
      </c>
      <c r="BY486" s="16">
        <v>1981</v>
      </c>
      <c r="BZ486" s="16">
        <v>3845</v>
      </c>
      <c r="CA486" s="16">
        <v>15100</v>
      </c>
      <c r="CB486" s="1">
        <v>944</v>
      </c>
      <c r="CC486" s="1">
        <v>42</v>
      </c>
      <c r="CD486" s="16">
        <v>24152</v>
      </c>
      <c r="CE486" s="16">
        <v>22672</v>
      </c>
      <c r="CF486" s="16">
        <v>5938</v>
      </c>
      <c r="CG486" s="16">
        <v>96875</v>
      </c>
      <c r="CH486" s="1">
        <v>219</v>
      </c>
      <c r="CI486" s="1">
        <v>26</v>
      </c>
      <c r="CJ486" s="1">
        <v>128</v>
      </c>
      <c r="CK486" s="1">
        <v>20</v>
      </c>
      <c r="CL486" s="1">
        <v>110</v>
      </c>
      <c r="CM486" s="1">
        <v>107</v>
      </c>
      <c r="CN486" s="1">
        <v>257</v>
      </c>
      <c r="CO486" s="1">
        <v>605</v>
      </c>
      <c r="CP486" s="16">
        <v>131232</v>
      </c>
      <c r="CQ486" s="16">
        <v>123051</v>
      </c>
      <c r="CR486" s="16">
        <v>12167</v>
      </c>
      <c r="CS486" s="16">
        <v>1147</v>
      </c>
      <c r="CT486" s="16">
        <v>55817</v>
      </c>
      <c r="CU486" s="16">
        <v>4384</v>
      </c>
      <c r="CV486" s="16">
        <v>4164</v>
      </c>
      <c r="CW486" s="1">
        <v>440</v>
      </c>
      <c r="CX486" s="16">
        <v>44323</v>
      </c>
      <c r="CY486" s="1">
        <v>618</v>
      </c>
      <c r="CZ486" s="16">
        <v>1636</v>
      </c>
      <c r="DA486" s="16">
        <v>34594</v>
      </c>
      <c r="DB486" s="18">
        <v>14.99</v>
      </c>
      <c r="DC486" s="1" t="s">
        <v>134</v>
      </c>
    </row>
    <row r="487" spans="1:107" ht="12.75" x14ac:dyDescent="0.2">
      <c r="A487" s="22" t="s">
        <v>1170</v>
      </c>
      <c r="B487" s="22" t="s">
        <v>1171</v>
      </c>
      <c r="C487" s="22" t="s">
        <v>1170</v>
      </c>
      <c r="D487" s="22" t="s">
        <v>1172</v>
      </c>
      <c r="E487" s="22" t="s">
        <v>1173</v>
      </c>
      <c r="F487" s="22" t="s">
        <v>1172</v>
      </c>
      <c r="G487" s="22">
        <v>20</v>
      </c>
      <c r="H487" s="22">
        <v>179</v>
      </c>
      <c r="I487" s="22">
        <v>11</v>
      </c>
      <c r="J487" s="23">
        <v>230225</v>
      </c>
      <c r="K487" s="24">
        <v>0.40200000000000002</v>
      </c>
      <c r="L487" s="23">
        <v>67441</v>
      </c>
      <c r="M487" s="26">
        <v>44071</v>
      </c>
      <c r="N487" s="22">
        <v>5</v>
      </c>
      <c r="O487" s="24">
        <v>2.5999999999999999E-2</v>
      </c>
      <c r="P487" s="23">
        <v>8250</v>
      </c>
      <c r="Q487" s="23">
        <f t="shared" si="2"/>
        <v>35834509.71875339</v>
      </c>
      <c r="R487" s="25">
        <v>0.95199999999999996</v>
      </c>
      <c r="S487" s="23" t="s">
        <v>2468</v>
      </c>
      <c r="T487" s="25">
        <v>0.504</v>
      </c>
      <c r="U487" s="26" t="e">
        <f t="shared" si="3"/>
        <v>#VALUE!</v>
      </c>
      <c r="V487" s="23" t="str">
        <f>IF(N487&gt;'Clustering (Gov City)'!$C$4,'Clustering (Gov City)'!$B$3,IF(N487&gt;'Clustering (Gov City)'!$H$4,'Clustering (Gov City)'!$G$3,IF(N487&gt;'Clustering (Gov City)'!$M$4,'Clustering (Gov City)'!$L$3,'Clustering (Gov City)'!$Q$3)))</f>
        <v>SUPER LOW</v>
      </c>
      <c r="W487" s="23" t="str">
        <f>IF(Q487&gt;'Clustering (Gov City)'!$C$24,'Clustering (Gov City)'!$B$23,IF(Q487&gt;'Clustering (Gov City)'!$H$24,'Clustering (Gov City)'!$G$23,IF(Q487&gt;'Clustering (Gov City)'!$M$24,'Clustering (Gov City)'!$L$23,'Clustering (Gov City)'!$Q$23)))</f>
        <v>LOW</v>
      </c>
      <c r="X487" s="27">
        <v>0.33510000000000001</v>
      </c>
      <c r="Y487" s="23" t="s">
        <v>133</v>
      </c>
      <c r="Z487" s="23">
        <v>1152</v>
      </c>
      <c r="AA487" s="22">
        <v>564</v>
      </c>
      <c r="AB487" s="23">
        <v>190210</v>
      </c>
      <c r="AC487" s="23">
        <v>157081</v>
      </c>
      <c r="AD487" s="23">
        <v>114618</v>
      </c>
      <c r="AE487" s="23">
        <v>36250</v>
      </c>
      <c r="AF487" s="23">
        <v>78768</v>
      </c>
      <c r="AG487" s="22">
        <v>425</v>
      </c>
      <c r="AH487" s="22">
        <v>152</v>
      </c>
      <c r="AI487" s="22">
        <v>0</v>
      </c>
      <c r="AJ487" s="22">
        <v>12</v>
      </c>
      <c r="AK487" s="23">
        <v>119699</v>
      </c>
      <c r="AL487" s="23">
        <v>110526</v>
      </c>
      <c r="AM487" s="23">
        <v>127579</v>
      </c>
      <c r="AN487" s="23">
        <v>94552</v>
      </c>
      <c r="AO487" s="23">
        <v>1890</v>
      </c>
      <c r="AP487" s="23">
        <v>6204</v>
      </c>
      <c r="AQ487" s="23">
        <v>17279</v>
      </c>
      <c r="AR487" s="23">
        <v>23416</v>
      </c>
      <c r="AS487" s="23">
        <v>24637</v>
      </c>
      <c r="AT487" s="23">
        <v>23242</v>
      </c>
      <c r="AU487" s="23">
        <v>21360</v>
      </c>
      <c r="AV487" s="23">
        <v>19278</v>
      </c>
      <c r="AW487" s="23">
        <v>18254</v>
      </c>
      <c r="AX487" s="23">
        <v>18669</v>
      </c>
      <c r="AY487" s="23">
        <v>15512</v>
      </c>
      <c r="AZ487" s="23">
        <v>12554</v>
      </c>
      <c r="BA487" s="23">
        <v>10610</v>
      </c>
      <c r="BB487" s="23">
        <v>9234</v>
      </c>
      <c r="BC487" s="23">
        <v>6685</v>
      </c>
      <c r="BD487" s="23">
        <v>4434</v>
      </c>
      <c r="BE487" s="23">
        <v>2631</v>
      </c>
      <c r="BF487" s="23">
        <v>2430</v>
      </c>
      <c r="BG487" s="23">
        <v>4050</v>
      </c>
      <c r="BH487" s="23">
        <v>219157</v>
      </c>
      <c r="BI487" s="28">
        <v>2</v>
      </c>
      <c r="BJ487" s="28">
        <v>2</v>
      </c>
      <c r="BK487" s="28">
        <v>2</v>
      </c>
      <c r="BL487" s="28">
        <v>1</v>
      </c>
      <c r="BM487" s="28">
        <v>0</v>
      </c>
      <c r="BN487" s="23">
        <v>8255</v>
      </c>
      <c r="BO487" s="23">
        <v>4416</v>
      </c>
      <c r="BP487" s="23">
        <v>27989</v>
      </c>
      <c r="BQ487" s="23">
        <v>15292</v>
      </c>
      <c r="BR487" s="23">
        <v>15192</v>
      </c>
      <c r="BS487" s="23">
        <v>22056</v>
      </c>
      <c r="BT487" s="23">
        <v>72600</v>
      </c>
      <c r="BU487" s="23">
        <v>32480</v>
      </c>
      <c r="BV487" s="23">
        <v>40269</v>
      </c>
      <c r="BW487" s="23">
        <v>27500</v>
      </c>
      <c r="BX487" s="23">
        <v>44490</v>
      </c>
      <c r="BY487" s="23">
        <v>1194</v>
      </c>
      <c r="BZ487" s="23">
        <v>2453</v>
      </c>
      <c r="CA487" s="23">
        <v>8667</v>
      </c>
      <c r="CB487" s="22">
        <v>553</v>
      </c>
      <c r="CC487" s="22">
        <v>19</v>
      </c>
      <c r="CD487" s="23">
        <v>14209</v>
      </c>
      <c r="CE487" s="23">
        <v>14179</v>
      </c>
      <c r="CF487" s="23">
        <v>4025</v>
      </c>
      <c r="CG487" s="23">
        <v>34095</v>
      </c>
      <c r="CH487" s="22">
        <v>177</v>
      </c>
      <c r="CI487" s="22">
        <v>26</v>
      </c>
      <c r="CJ487" s="22">
        <v>154</v>
      </c>
      <c r="CK487" s="22">
        <v>43</v>
      </c>
      <c r="CL487" s="22">
        <v>141</v>
      </c>
      <c r="CM487" s="22">
        <v>84</v>
      </c>
      <c r="CN487" s="22">
        <v>178</v>
      </c>
      <c r="CO487" s="22">
        <v>541</v>
      </c>
      <c r="CP487" s="23">
        <v>162373</v>
      </c>
      <c r="CQ487" s="23">
        <v>88484</v>
      </c>
      <c r="CR487" s="23">
        <v>9281</v>
      </c>
      <c r="CS487" s="23">
        <v>1227</v>
      </c>
      <c r="CT487" s="23">
        <v>26049</v>
      </c>
      <c r="CU487" s="23">
        <v>32660</v>
      </c>
      <c r="CV487" s="23">
        <v>1940</v>
      </c>
      <c r="CW487" s="22">
        <v>268</v>
      </c>
      <c r="CX487" s="23">
        <v>37621</v>
      </c>
      <c r="CY487" s="22">
        <v>504</v>
      </c>
      <c r="CZ487" s="22">
        <v>907</v>
      </c>
      <c r="DA487" s="23">
        <v>31284</v>
      </c>
      <c r="DB487" s="26">
        <v>10.029999999999999</v>
      </c>
      <c r="DC487" s="22" t="s">
        <v>134</v>
      </c>
    </row>
    <row r="488" spans="1:107" ht="12.75" x14ac:dyDescent="0.2">
      <c r="A488" s="1" t="s">
        <v>1170</v>
      </c>
      <c r="B488" s="1" t="s">
        <v>1171</v>
      </c>
      <c r="C488" s="1" t="s">
        <v>1170</v>
      </c>
      <c r="D488" s="1" t="s">
        <v>1174</v>
      </c>
      <c r="E488" s="1" t="s">
        <v>1175</v>
      </c>
      <c r="F488" s="1" t="s">
        <v>1174</v>
      </c>
      <c r="G488" s="1">
        <v>40</v>
      </c>
      <c r="H488" s="1">
        <v>328</v>
      </c>
      <c r="I488" s="1">
        <v>4</v>
      </c>
      <c r="J488" s="16">
        <v>273110</v>
      </c>
      <c r="K488" s="17">
        <v>0.48</v>
      </c>
      <c r="L488" s="16">
        <v>64962</v>
      </c>
      <c r="M488" s="18">
        <v>7030.66</v>
      </c>
      <c r="N488" s="1">
        <v>39</v>
      </c>
      <c r="O488" s="17">
        <v>0.16800000000000001</v>
      </c>
      <c r="P488" s="16">
        <v>4029</v>
      </c>
      <c r="Q488" s="16">
        <f t="shared" si="2"/>
        <v>14752297.609022006</v>
      </c>
      <c r="R488" s="19">
        <v>0.95599999999999996</v>
      </c>
      <c r="S488" s="16" t="s">
        <v>2468</v>
      </c>
      <c r="T488" s="19">
        <v>0.13800000000000001</v>
      </c>
      <c r="U488" s="18" t="e">
        <f t="shared" si="3"/>
        <v>#VALUE!</v>
      </c>
      <c r="V488" s="16" t="str">
        <f>IF(N488&gt;'Clustering (Gov City)'!$C$4,'Clustering (Gov City)'!$B$3,IF(N488&gt;'Clustering (Gov City)'!$H$4,'Clustering (Gov City)'!$G$3,IF(N488&gt;'Clustering (Gov City)'!$M$4,'Clustering (Gov City)'!$L$3,'Clustering (Gov City)'!$Q$3)))</f>
        <v>SUPER LOW</v>
      </c>
      <c r="W488" s="16" t="str">
        <f>IF(Q488&gt;'Clustering (Gov City)'!$C$24,'Clustering (Gov City)'!$B$23,IF(Q488&gt;'Clustering (Gov City)'!$H$24,'Clustering (Gov City)'!$G$23,IF(Q488&gt;'Clustering (Gov City)'!$M$24,'Clustering (Gov City)'!$L$23,'Clustering (Gov City)'!$Q$23)))</f>
        <v>SUPER LOW</v>
      </c>
      <c r="X488" s="20">
        <v>0.23250000000000001</v>
      </c>
      <c r="Y488" s="16" t="s">
        <v>133</v>
      </c>
      <c r="Z488" s="16">
        <v>1996</v>
      </c>
      <c r="AA488" s="1">
        <v>86</v>
      </c>
      <c r="AB488" s="16">
        <v>82826</v>
      </c>
      <c r="AC488" s="16">
        <v>219401</v>
      </c>
      <c r="AD488" s="16">
        <v>18492</v>
      </c>
      <c r="AE488" s="16">
        <v>189093</v>
      </c>
      <c r="AF488" s="16">
        <v>65285</v>
      </c>
      <c r="AG488" s="1">
        <v>114</v>
      </c>
      <c r="AH488" s="1">
        <v>9</v>
      </c>
      <c r="AI488" s="1">
        <v>1</v>
      </c>
      <c r="AJ488" s="1">
        <v>116</v>
      </c>
      <c r="AK488" s="16">
        <v>141520</v>
      </c>
      <c r="AL488" s="16">
        <v>131590</v>
      </c>
      <c r="AM488" s="16">
        <v>156649</v>
      </c>
      <c r="AN488" s="16">
        <v>105370</v>
      </c>
      <c r="AO488" s="16">
        <v>2536</v>
      </c>
      <c r="AP488" s="16">
        <v>8555</v>
      </c>
      <c r="AQ488" s="16">
        <v>7445</v>
      </c>
      <c r="AR488" s="16">
        <v>15647</v>
      </c>
      <c r="AS488" s="16">
        <v>22780</v>
      </c>
      <c r="AT488" s="16">
        <v>26261</v>
      </c>
      <c r="AU488" s="16">
        <v>34842</v>
      </c>
      <c r="AV488" s="16">
        <v>29172</v>
      </c>
      <c r="AW488" s="16">
        <v>25536</v>
      </c>
      <c r="AX488" s="16">
        <v>20331</v>
      </c>
      <c r="AY488" s="16">
        <v>21996</v>
      </c>
      <c r="AZ488" s="16">
        <v>18790</v>
      </c>
      <c r="BA488" s="16">
        <v>18293</v>
      </c>
      <c r="BB488" s="16">
        <v>13444</v>
      </c>
      <c r="BC488" s="16">
        <v>9820</v>
      </c>
      <c r="BD488" s="16">
        <v>4593</v>
      </c>
      <c r="BE488" s="16">
        <v>2535</v>
      </c>
      <c r="BF488" s="16">
        <v>1625</v>
      </c>
      <c r="BG488" s="16">
        <v>1969</v>
      </c>
      <c r="BH488" s="16">
        <v>269099</v>
      </c>
      <c r="BI488" s="21">
        <v>1</v>
      </c>
      <c r="BJ488" s="21">
        <v>1</v>
      </c>
      <c r="BK488" s="21">
        <v>1</v>
      </c>
      <c r="BL488" s="21">
        <v>0</v>
      </c>
      <c r="BM488" s="21">
        <v>0</v>
      </c>
      <c r="BN488" s="16">
        <v>4217</v>
      </c>
      <c r="BO488" s="16">
        <v>2511</v>
      </c>
      <c r="BP488" s="16">
        <v>20642</v>
      </c>
      <c r="BQ488" s="16">
        <v>13965</v>
      </c>
      <c r="BR488" s="16">
        <v>15071</v>
      </c>
      <c r="BS488" s="16">
        <v>31835</v>
      </c>
      <c r="BT488" s="16">
        <v>146562</v>
      </c>
      <c r="BU488" s="16">
        <v>41569</v>
      </c>
      <c r="BV488" s="16">
        <v>19694</v>
      </c>
      <c r="BW488" s="16">
        <v>19178</v>
      </c>
      <c r="BX488" s="16">
        <v>35171</v>
      </c>
      <c r="BY488" s="16">
        <v>1258</v>
      </c>
      <c r="BZ488" s="16">
        <v>2206</v>
      </c>
      <c r="CA488" s="16">
        <v>7070</v>
      </c>
      <c r="CB488" s="1">
        <v>321</v>
      </c>
      <c r="CC488" s="1">
        <v>81</v>
      </c>
      <c r="CD488" s="16">
        <v>4942</v>
      </c>
      <c r="CE488" s="16">
        <v>6023</v>
      </c>
      <c r="CF488" s="16">
        <v>2847</v>
      </c>
      <c r="CG488" s="16">
        <v>14955</v>
      </c>
      <c r="CH488" s="1">
        <v>88</v>
      </c>
      <c r="CI488" s="1">
        <v>36</v>
      </c>
      <c r="CJ488" s="1">
        <v>41</v>
      </c>
      <c r="CK488" s="1">
        <v>10</v>
      </c>
      <c r="CL488" s="1">
        <v>36</v>
      </c>
      <c r="CM488" s="1">
        <v>27</v>
      </c>
      <c r="CN488" s="1">
        <v>96</v>
      </c>
      <c r="CO488" s="1">
        <v>156</v>
      </c>
      <c r="CP488" s="16">
        <v>243853</v>
      </c>
      <c r="CQ488" s="16">
        <v>93891</v>
      </c>
      <c r="CR488" s="16">
        <v>25840</v>
      </c>
      <c r="CS488" s="1">
        <v>627</v>
      </c>
      <c r="CT488" s="16">
        <v>16132</v>
      </c>
      <c r="CU488" s="16">
        <v>45703</v>
      </c>
      <c r="CV488" s="1">
        <v>67</v>
      </c>
      <c r="CW488" s="1">
        <v>713</v>
      </c>
      <c r="CX488" s="16">
        <v>36226</v>
      </c>
      <c r="CY488" s="1">
        <v>307</v>
      </c>
      <c r="CZ488" s="16">
        <v>12195</v>
      </c>
      <c r="DA488" s="16">
        <v>41409</v>
      </c>
      <c r="DB488" s="18">
        <v>37.22</v>
      </c>
      <c r="DC488" s="1" t="s">
        <v>134</v>
      </c>
    </row>
    <row r="489" spans="1:107" ht="12.75" x14ac:dyDescent="0.2">
      <c r="A489" s="1" t="s">
        <v>1170</v>
      </c>
      <c r="B489" s="1" t="s">
        <v>1171</v>
      </c>
      <c r="C489" s="1" t="s">
        <v>1170</v>
      </c>
      <c r="D489" s="1" t="s">
        <v>1176</v>
      </c>
      <c r="E489" s="1" t="s">
        <v>1177</v>
      </c>
      <c r="F489" s="1" t="s">
        <v>1176</v>
      </c>
      <c r="G489" s="1">
        <v>19</v>
      </c>
      <c r="H489" s="1">
        <v>139</v>
      </c>
      <c r="I489" s="1">
        <v>5</v>
      </c>
      <c r="J489" s="16">
        <v>171665</v>
      </c>
      <c r="K489" s="17">
        <v>0.28399999999999997</v>
      </c>
      <c r="L489" s="16">
        <v>53743</v>
      </c>
      <c r="M489" s="18">
        <v>11157.15</v>
      </c>
      <c r="N489" s="1">
        <v>15</v>
      </c>
      <c r="O489" s="17">
        <v>7.8E-2</v>
      </c>
      <c r="P489" s="16">
        <v>8080.9999999999991</v>
      </c>
      <c r="Q489" s="16">
        <f t="shared" si="2"/>
        <v>47074243.43925669</v>
      </c>
      <c r="R489" s="19">
        <v>0.94599999999999995</v>
      </c>
      <c r="S489" s="16" t="s">
        <v>2468</v>
      </c>
      <c r="T489" s="19">
        <v>0.46200000000000002</v>
      </c>
      <c r="U489" s="18" t="e">
        <f t="shared" si="3"/>
        <v>#VALUE!</v>
      </c>
      <c r="V489" s="16" t="str">
        <f>IF(N489&gt;'Clustering (Gov City)'!$C$4,'Clustering (Gov City)'!$B$3,IF(N489&gt;'Clustering (Gov City)'!$H$4,'Clustering (Gov City)'!$G$3,IF(N489&gt;'Clustering (Gov City)'!$M$4,'Clustering (Gov City)'!$L$3,'Clustering (Gov City)'!$Q$3)))</f>
        <v>SUPER LOW</v>
      </c>
      <c r="W489" s="16" t="str">
        <f>IF(Q489&gt;'Clustering (Gov City)'!$C$24,'Clustering (Gov City)'!$B$23,IF(Q489&gt;'Clustering (Gov City)'!$H$24,'Clustering (Gov City)'!$G$23,IF(Q489&gt;'Clustering (Gov City)'!$M$24,'Clustering (Gov City)'!$L$23,'Clustering (Gov City)'!$Q$23)))</f>
        <v>LOW</v>
      </c>
      <c r="X489" s="20">
        <v>0.30230000000000001</v>
      </c>
      <c r="Y489" s="16" t="s">
        <v>133</v>
      </c>
      <c r="Z489" s="16">
        <v>2379</v>
      </c>
      <c r="AA489" s="1">
        <v>193</v>
      </c>
      <c r="AB489" s="16">
        <v>112052</v>
      </c>
      <c r="AC489" s="16">
        <v>115303</v>
      </c>
      <c r="AD489" s="16">
        <v>46004</v>
      </c>
      <c r="AE489" s="16">
        <v>115664</v>
      </c>
      <c r="AF489" s="16">
        <v>9546</v>
      </c>
      <c r="AG489" s="1">
        <v>223</v>
      </c>
      <c r="AH489" s="1">
        <v>214</v>
      </c>
      <c r="AI489" s="1">
        <v>4</v>
      </c>
      <c r="AJ489" s="1">
        <v>10</v>
      </c>
      <c r="AK489" s="16">
        <v>89565</v>
      </c>
      <c r="AL489" s="16">
        <v>82100</v>
      </c>
      <c r="AM489" s="16">
        <v>101945</v>
      </c>
      <c r="AN489" s="16">
        <v>65362</v>
      </c>
      <c r="AO489" s="16">
        <v>1238</v>
      </c>
      <c r="AP489" s="16">
        <v>3120</v>
      </c>
      <c r="AQ489" s="16">
        <v>11044</v>
      </c>
      <c r="AR489" s="16">
        <v>19277</v>
      </c>
      <c r="AS489" s="16">
        <v>19992</v>
      </c>
      <c r="AT489" s="16">
        <v>18587</v>
      </c>
      <c r="AU489" s="16">
        <v>17795</v>
      </c>
      <c r="AV489" s="16">
        <v>16333</v>
      </c>
      <c r="AW489" s="16">
        <v>14936</v>
      </c>
      <c r="AX489" s="16">
        <v>13413</v>
      </c>
      <c r="AY489" s="16">
        <v>11323</v>
      </c>
      <c r="AZ489" s="16">
        <v>8400</v>
      </c>
      <c r="BA489" s="16">
        <v>6818</v>
      </c>
      <c r="BB489" s="16">
        <v>5329</v>
      </c>
      <c r="BC489" s="16">
        <v>3798</v>
      </c>
      <c r="BD489" s="16">
        <v>2379</v>
      </c>
      <c r="BE489" s="16">
        <v>1251</v>
      </c>
      <c r="BF489" s="1">
        <v>990</v>
      </c>
      <c r="BG489" s="16">
        <v>2665</v>
      </c>
      <c r="BH489" s="16">
        <v>165302</v>
      </c>
      <c r="BI489" s="21">
        <v>2</v>
      </c>
      <c r="BJ489" s="21">
        <v>2</v>
      </c>
      <c r="BK489" s="21">
        <v>2</v>
      </c>
      <c r="BL489" s="21">
        <v>1</v>
      </c>
      <c r="BM489" s="21">
        <v>0</v>
      </c>
      <c r="BN489" s="16">
        <v>5761</v>
      </c>
      <c r="BO489" s="16">
        <v>3238</v>
      </c>
      <c r="BP489" s="16">
        <v>23752</v>
      </c>
      <c r="BQ489" s="16">
        <v>11940</v>
      </c>
      <c r="BR489" s="16">
        <v>11985</v>
      </c>
      <c r="BS489" s="16">
        <v>17377</v>
      </c>
      <c r="BT489" s="16">
        <v>50675</v>
      </c>
      <c r="BU489" s="16">
        <v>22271</v>
      </c>
      <c r="BV489" s="16">
        <v>18149</v>
      </c>
      <c r="BW489" s="16">
        <v>20422</v>
      </c>
      <c r="BX489" s="16">
        <v>48344</v>
      </c>
      <c r="BY489" s="16">
        <v>1016</v>
      </c>
      <c r="BZ489" s="16">
        <v>2358</v>
      </c>
      <c r="CA489" s="16">
        <v>7830</v>
      </c>
      <c r="CB489" s="1">
        <v>545</v>
      </c>
      <c r="CC489" s="1">
        <v>55</v>
      </c>
      <c r="CD489" s="16">
        <v>7887</v>
      </c>
      <c r="CE489" s="16">
        <v>6471</v>
      </c>
      <c r="CF489" s="16">
        <v>2322</v>
      </c>
      <c r="CG489" s="16">
        <v>21630</v>
      </c>
      <c r="CH489" s="1">
        <v>182</v>
      </c>
      <c r="CI489" s="1">
        <v>7</v>
      </c>
      <c r="CJ489" s="1">
        <v>26</v>
      </c>
      <c r="CK489" s="1">
        <v>10</v>
      </c>
      <c r="CL489" s="1">
        <v>27</v>
      </c>
      <c r="CM489" s="1">
        <v>27</v>
      </c>
      <c r="CN489" s="1">
        <v>83</v>
      </c>
      <c r="CO489" s="1">
        <v>234</v>
      </c>
      <c r="CP489" s="16">
        <v>132759</v>
      </c>
      <c r="CQ489" s="16">
        <v>62662</v>
      </c>
      <c r="CR489" s="16">
        <v>8426</v>
      </c>
      <c r="CS489" s="1">
        <v>948</v>
      </c>
      <c r="CT489" s="16">
        <v>25711</v>
      </c>
      <c r="CU489" s="16">
        <v>12034</v>
      </c>
      <c r="CV489" s="1">
        <v>761</v>
      </c>
      <c r="CW489" s="1">
        <v>441</v>
      </c>
      <c r="CX489" s="16">
        <v>37816</v>
      </c>
      <c r="CY489" s="1">
        <v>417</v>
      </c>
      <c r="CZ489" s="1">
        <v>831</v>
      </c>
      <c r="DA489" s="16">
        <v>21618</v>
      </c>
      <c r="DB489" s="18">
        <v>12.44</v>
      </c>
      <c r="DC489" s="1" t="s">
        <v>134</v>
      </c>
    </row>
    <row r="490" spans="1:107" ht="12.75" x14ac:dyDescent="0.2">
      <c r="A490" s="1" t="s">
        <v>1170</v>
      </c>
      <c r="B490" s="1" t="s">
        <v>1171</v>
      </c>
      <c r="C490" s="1" t="s">
        <v>1170</v>
      </c>
      <c r="D490" s="1" t="s">
        <v>1178</v>
      </c>
      <c r="E490" s="1" t="s">
        <v>1179</v>
      </c>
      <c r="F490" s="1" t="s">
        <v>1178</v>
      </c>
      <c r="G490" s="1">
        <v>15</v>
      </c>
      <c r="H490" s="1">
        <v>72</v>
      </c>
      <c r="I490" s="1">
        <v>9</v>
      </c>
      <c r="J490" s="16">
        <v>172960</v>
      </c>
      <c r="K490" s="17">
        <v>0.28999999999999998</v>
      </c>
      <c r="L490" s="16">
        <v>48681</v>
      </c>
      <c r="M490" s="18">
        <v>11112.61</v>
      </c>
      <c r="N490" s="1">
        <v>16</v>
      </c>
      <c r="O490" s="17">
        <v>8.4000000000000005E-2</v>
      </c>
      <c r="P490" s="16">
        <v>6355</v>
      </c>
      <c r="Q490" s="16">
        <f t="shared" si="2"/>
        <v>36742599.444958366</v>
      </c>
      <c r="R490" s="19">
        <v>0.95</v>
      </c>
      <c r="S490" s="16" t="s">
        <v>2468</v>
      </c>
      <c r="T490" s="19">
        <v>0.28999999999999998</v>
      </c>
      <c r="U490" s="18" t="e">
        <f t="shared" si="3"/>
        <v>#VALUE!</v>
      </c>
      <c r="V490" s="16" t="str">
        <f>IF(N490&gt;'Clustering (Gov City)'!$C$4,'Clustering (Gov City)'!$B$3,IF(N490&gt;'Clustering (Gov City)'!$H$4,'Clustering (Gov City)'!$G$3,IF(N490&gt;'Clustering (Gov City)'!$M$4,'Clustering (Gov City)'!$L$3,'Clustering (Gov City)'!$Q$3)))</f>
        <v>SUPER LOW</v>
      </c>
      <c r="W490" s="16" t="str">
        <f>IF(Q490&gt;'Clustering (Gov City)'!$C$24,'Clustering (Gov City)'!$B$23,IF(Q490&gt;'Clustering (Gov City)'!$H$24,'Clustering (Gov City)'!$G$23,IF(Q490&gt;'Clustering (Gov City)'!$M$24,'Clustering (Gov City)'!$L$23,'Clustering (Gov City)'!$Q$23)))</f>
        <v>LOW</v>
      </c>
      <c r="X490" s="20">
        <v>0.22819999999999999</v>
      </c>
      <c r="Y490" s="16" t="s">
        <v>133</v>
      </c>
      <c r="Z490" s="16">
        <v>2252</v>
      </c>
      <c r="AA490" s="1">
        <v>205</v>
      </c>
      <c r="AB490" s="16">
        <v>126868</v>
      </c>
      <c r="AC490" s="16">
        <v>119570</v>
      </c>
      <c r="AD490" s="16">
        <v>65195</v>
      </c>
      <c r="AE490" s="16">
        <v>87902</v>
      </c>
      <c r="AF490" s="16">
        <v>19143</v>
      </c>
      <c r="AG490" s="1">
        <v>485</v>
      </c>
      <c r="AH490" s="1">
        <v>194</v>
      </c>
      <c r="AI490" s="1">
        <v>39</v>
      </c>
      <c r="AJ490" s="1">
        <v>2</v>
      </c>
      <c r="AK490" s="16">
        <v>90997</v>
      </c>
      <c r="AL490" s="16">
        <v>81963</v>
      </c>
      <c r="AM490" s="16">
        <v>99953</v>
      </c>
      <c r="AN490" s="16">
        <v>68316</v>
      </c>
      <c r="AO490" s="16">
        <v>1489</v>
      </c>
      <c r="AP490" s="16">
        <v>3202</v>
      </c>
      <c r="AQ490" s="16">
        <v>11317</v>
      </c>
      <c r="AR490" s="16">
        <v>17316</v>
      </c>
      <c r="AS490" s="16">
        <v>19153</v>
      </c>
      <c r="AT490" s="16">
        <v>18491</v>
      </c>
      <c r="AU490" s="16">
        <v>17154</v>
      </c>
      <c r="AV490" s="16">
        <v>15432</v>
      </c>
      <c r="AW490" s="16">
        <v>14954</v>
      </c>
      <c r="AX490" s="16">
        <v>14673</v>
      </c>
      <c r="AY490" s="16">
        <v>13002</v>
      </c>
      <c r="AZ490" s="16">
        <v>9911</v>
      </c>
      <c r="BA490" s="16">
        <v>7591</v>
      </c>
      <c r="BB490" s="16">
        <v>5639</v>
      </c>
      <c r="BC490" s="16">
        <v>3812</v>
      </c>
      <c r="BD490" s="16">
        <v>2309</v>
      </c>
      <c r="BE490" s="16">
        <v>1294</v>
      </c>
      <c r="BF490" s="1">
        <v>912</v>
      </c>
      <c r="BG490" s="16">
        <v>2700</v>
      </c>
      <c r="BH490" s="16">
        <v>165986</v>
      </c>
      <c r="BI490" s="21">
        <v>2</v>
      </c>
      <c r="BJ490" s="21">
        <v>2</v>
      </c>
      <c r="BK490" s="21">
        <v>2</v>
      </c>
      <c r="BL490" s="21">
        <v>1</v>
      </c>
      <c r="BM490" s="21">
        <v>0</v>
      </c>
      <c r="BN490" s="16">
        <v>5539</v>
      </c>
      <c r="BO490" s="16">
        <v>3085</v>
      </c>
      <c r="BP490" s="16">
        <v>21347</v>
      </c>
      <c r="BQ490" s="16">
        <v>11761</v>
      </c>
      <c r="BR490" s="16">
        <v>11515</v>
      </c>
      <c r="BS490" s="16">
        <v>17746</v>
      </c>
      <c r="BT490" s="16">
        <v>55883</v>
      </c>
      <c r="BU490" s="16">
        <v>24639</v>
      </c>
      <c r="BV490" s="16">
        <v>20760</v>
      </c>
      <c r="BW490" s="16">
        <v>21167</v>
      </c>
      <c r="BX490" s="16">
        <v>39282</v>
      </c>
      <c r="BY490" s="1">
        <v>989</v>
      </c>
      <c r="BZ490" s="16">
        <v>2203</v>
      </c>
      <c r="CA490" s="16">
        <v>7681</v>
      </c>
      <c r="CB490" s="1">
        <v>337</v>
      </c>
      <c r="CC490" s="1">
        <v>19</v>
      </c>
      <c r="CD490" s="16">
        <v>7382</v>
      </c>
      <c r="CE490" s="16">
        <v>7726</v>
      </c>
      <c r="CF490" s="16">
        <v>3030</v>
      </c>
      <c r="CG490" s="16">
        <v>25211</v>
      </c>
      <c r="CH490" s="16">
        <v>1398</v>
      </c>
      <c r="CI490" s="1">
        <v>14</v>
      </c>
      <c r="CJ490" s="1">
        <v>52</v>
      </c>
      <c r="CK490" s="1">
        <v>20</v>
      </c>
      <c r="CL490" s="1">
        <v>58</v>
      </c>
      <c r="CM490" s="1">
        <v>46</v>
      </c>
      <c r="CN490" s="1">
        <v>114</v>
      </c>
      <c r="CO490" s="1">
        <v>436</v>
      </c>
      <c r="CP490" s="16">
        <v>127473</v>
      </c>
      <c r="CQ490" s="16">
        <v>60364</v>
      </c>
      <c r="CR490" s="16">
        <v>9129</v>
      </c>
      <c r="CS490" s="1">
        <v>882</v>
      </c>
      <c r="CT490" s="16">
        <v>24579</v>
      </c>
      <c r="CU490" s="16">
        <v>12348</v>
      </c>
      <c r="CV490" s="16">
        <v>1728</v>
      </c>
      <c r="CW490" s="1">
        <v>294</v>
      </c>
      <c r="CX490" s="16">
        <v>35200</v>
      </c>
      <c r="CY490" s="1">
        <v>500</v>
      </c>
      <c r="CZ490" s="16">
        <v>1361</v>
      </c>
      <c r="DA490" s="16">
        <v>26575</v>
      </c>
      <c r="DB490" s="18">
        <v>24.15</v>
      </c>
      <c r="DC490" s="1" t="s">
        <v>134</v>
      </c>
    </row>
    <row r="491" spans="1:107" ht="12.75" x14ac:dyDescent="0.2">
      <c r="A491" s="1" t="s">
        <v>1170</v>
      </c>
      <c r="B491" s="1" t="s">
        <v>1171</v>
      </c>
      <c r="C491" s="1" t="s">
        <v>1170</v>
      </c>
      <c r="D491" s="1" t="s">
        <v>1180</v>
      </c>
      <c r="E491" s="1" t="s">
        <v>1181</v>
      </c>
      <c r="F491" s="1" t="s">
        <v>1180</v>
      </c>
      <c r="G491" s="1">
        <v>16</v>
      </c>
      <c r="H491" s="1">
        <v>160</v>
      </c>
      <c r="I491" s="1">
        <v>5</v>
      </c>
      <c r="J491" s="16">
        <v>113217</v>
      </c>
      <c r="K491" s="17">
        <v>0.14000000000000001</v>
      </c>
      <c r="L491" s="16">
        <v>30070</v>
      </c>
      <c r="M491" s="18">
        <v>2050</v>
      </c>
      <c r="N491" s="1">
        <v>55</v>
      </c>
      <c r="O491" s="17">
        <v>0.26</v>
      </c>
      <c r="P491" s="16">
        <v>2530</v>
      </c>
      <c r="Q491" s="16">
        <f t="shared" si="2"/>
        <v>22346467.403305158</v>
      </c>
      <c r="R491" s="19">
        <v>0.94799999999999995</v>
      </c>
      <c r="S491" s="16" t="s">
        <v>2468</v>
      </c>
      <c r="T491" s="19">
        <v>0.13</v>
      </c>
      <c r="U491" s="18" t="e">
        <f t="shared" si="3"/>
        <v>#VALUE!</v>
      </c>
      <c r="V491" s="16" t="str">
        <f>IF(N491&gt;'Clustering (Gov City)'!$C$4,'Clustering (Gov City)'!$B$3,IF(N491&gt;'Clustering (Gov City)'!$H$4,'Clustering (Gov City)'!$G$3,IF(N491&gt;'Clustering (Gov City)'!$M$4,'Clustering (Gov City)'!$L$3,'Clustering (Gov City)'!$Q$3)))</f>
        <v>SUPER LOW</v>
      </c>
      <c r="W491" s="16" t="str">
        <f>IF(Q491&gt;'Clustering (Gov City)'!$C$24,'Clustering (Gov City)'!$B$23,IF(Q491&gt;'Clustering (Gov City)'!$H$24,'Clustering (Gov City)'!$G$23,IF(Q491&gt;'Clustering (Gov City)'!$M$24,'Clustering (Gov City)'!$L$23,'Clustering (Gov City)'!$Q$23)))</f>
        <v>SUPER LOW</v>
      </c>
      <c r="X491" s="20">
        <v>0.17150000000000001</v>
      </c>
      <c r="Y491" s="16" t="s">
        <v>133</v>
      </c>
      <c r="Z491" s="16">
        <v>1440</v>
      </c>
      <c r="AA491" s="1">
        <v>165</v>
      </c>
      <c r="AB491" s="16">
        <v>76687</v>
      </c>
      <c r="AC491" s="16">
        <v>78991</v>
      </c>
      <c r="AD491" s="16">
        <v>19497</v>
      </c>
      <c r="AE491" s="16">
        <v>92249</v>
      </c>
      <c r="AF491" s="16">
        <v>1399</v>
      </c>
      <c r="AG491" s="1">
        <v>42</v>
      </c>
      <c r="AH491" s="1">
        <v>23</v>
      </c>
      <c r="AI491" s="1">
        <v>1</v>
      </c>
      <c r="AJ491" s="1">
        <v>6</v>
      </c>
      <c r="AK491" s="16">
        <v>58416</v>
      </c>
      <c r="AL491" s="16">
        <v>54801</v>
      </c>
      <c r="AM491" s="16">
        <v>69976</v>
      </c>
      <c r="AN491" s="16">
        <v>40640</v>
      </c>
      <c r="AO491" s="1">
        <v>516</v>
      </c>
      <c r="AP491" s="16">
        <v>2085</v>
      </c>
      <c r="AQ491" s="16">
        <v>5630</v>
      </c>
      <c r="AR491" s="16">
        <v>10988</v>
      </c>
      <c r="AS491" s="16">
        <v>13380</v>
      </c>
      <c r="AT491" s="16">
        <v>13392</v>
      </c>
      <c r="AU491" s="16">
        <v>12008</v>
      </c>
      <c r="AV491" s="16">
        <v>10084</v>
      </c>
      <c r="AW491" s="16">
        <v>9506</v>
      </c>
      <c r="AX491" s="16">
        <v>8510</v>
      </c>
      <c r="AY491" s="16">
        <v>7193</v>
      </c>
      <c r="AZ491" s="16">
        <v>6018</v>
      </c>
      <c r="BA491" s="16">
        <v>5108</v>
      </c>
      <c r="BB491" s="16">
        <v>4309</v>
      </c>
      <c r="BC491" s="16">
        <v>3285</v>
      </c>
      <c r="BD491" s="16">
        <v>1865</v>
      </c>
      <c r="BE491" s="16">
        <v>1000</v>
      </c>
      <c r="BF491" s="1">
        <v>941</v>
      </c>
      <c r="BG491" s="16">
        <v>1406</v>
      </c>
      <c r="BH491" s="16">
        <v>110060</v>
      </c>
      <c r="BI491" s="21">
        <v>2</v>
      </c>
      <c r="BJ491" s="21">
        <v>1</v>
      </c>
      <c r="BK491" s="21">
        <v>1</v>
      </c>
      <c r="BL491" s="21">
        <v>1</v>
      </c>
      <c r="BM491" s="21">
        <v>0</v>
      </c>
      <c r="BN491" s="16">
        <v>3071</v>
      </c>
      <c r="BO491" s="16">
        <v>1721</v>
      </c>
      <c r="BP491" s="16">
        <v>13885</v>
      </c>
      <c r="BQ491" s="16">
        <v>8086</v>
      </c>
      <c r="BR491" s="16">
        <v>8562</v>
      </c>
      <c r="BS491" s="16">
        <v>12707</v>
      </c>
      <c r="BT491" s="16">
        <v>33921</v>
      </c>
      <c r="BU491" s="16">
        <v>16899</v>
      </c>
      <c r="BV491" s="16">
        <v>15222</v>
      </c>
      <c r="BW491" s="16">
        <v>14249</v>
      </c>
      <c r="BX491" s="16">
        <v>26028</v>
      </c>
      <c r="BY491" s="1">
        <v>603</v>
      </c>
      <c r="BZ491" s="16">
        <v>1503</v>
      </c>
      <c r="CA491" s="16">
        <v>4611</v>
      </c>
      <c r="CB491" s="1">
        <v>179</v>
      </c>
      <c r="CC491" s="1">
        <v>2</v>
      </c>
      <c r="CD491" s="16">
        <v>5235</v>
      </c>
      <c r="CE491" s="16">
        <v>4378</v>
      </c>
      <c r="CF491" s="16">
        <v>1601</v>
      </c>
      <c r="CG491" s="16">
        <v>25515</v>
      </c>
      <c r="CH491" s="1">
        <v>86</v>
      </c>
      <c r="CI491" s="1">
        <v>9</v>
      </c>
      <c r="CJ491" s="1">
        <v>36</v>
      </c>
      <c r="CK491" s="1">
        <v>10</v>
      </c>
      <c r="CL491" s="1">
        <v>31</v>
      </c>
      <c r="CM491" s="1">
        <v>26</v>
      </c>
      <c r="CN491" s="1">
        <v>29</v>
      </c>
      <c r="CO491" s="1">
        <v>115</v>
      </c>
      <c r="CP491" s="16">
        <v>76146</v>
      </c>
      <c r="CQ491" s="16">
        <v>43963</v>
      </c>
      <c r="CR491" s="16">
        <v>5238</v>
      </c>
      <c r="CS491" s="1">
        <v>707</v>
      </c>
      <c r="CT491" s="16">
        <v>11093</v>
      </c>
      <c r="CU491" s="16">
        <v>5845</v>
      </c>
      <c r="CV491" s="16">
        <v>3540</v>
      </c>
      <c r="CW491" s="1">
        <v>146</v>
      </c>
      <c r="CX491" s="16">
        <v>24500</v>
      </c>
      <c r="CY491" s="1">
        <v>233</v>
      </c>
      <c r="CZ491" s="1">
        <v>757</v>
      </c>
      <c r="DA491" s="16">
        <v>17195</v>
      </c>
      <c r="DB491" s="18">
        <v>26.3</v>
      </c>
      <c r="DC491" s="1" t="s">
        <v>134</v>
      </c>
    </row>
    <row r="492" spans="1:107" ht="12.75" x14ac:dyDescent="0.2">
      <c r="A492" s="1" t="s">
        <v>1170</v>
      </c>
      <c r="B492" s="1" t="s">
        <v>1171</v>
      </c>
      <c r="C492" s="1" t="s">
        <v>1170</v>
      </c>
      <c r="D492" s="1" t="s">
        <v>1182</v>
      </c>
      <c r="E492" s="1" t="s">
        <v>1183</v>
      </c>
      <c r="F492" s="1" t="s">
        <v>1182</v>
      </c>
      <c r="G492" s="1">
        <v>19</v>
      </c>
      <c r="H492" s="1">
        <v>254</v>
      </c>
      <c r="I492" s="1">
        <v>14</v>
      </c>
      <c r="J492" s="16">
        <v>146052</v>
      </c>
      <c r="K492" s="17">
        <v>0.224</v>
      </c>
      <c r="L492" s="16">
        <v>40586</v>
      </c>
      <c r="M492" s="18">
        <v>2602</v>
      </c>
      <c r="N492" s="1">
        <v>56</v>
      </c>
      <c r="O492" s="17">
        <v>0.26600000000000001</v>
      </c>
      <c r="P492" s="16">
        <v>3502</v>
      </c>
      <c r="Q492" s="16">
        <f t="shared" si="2"/>
        <v>23977761.345274284</v>
      </c>
      <c r="R492" s="19">
        <v>0.95399999999999996</v>
      </c>
      <c r="S492" s="16" t="s">
        <v>2468</v>
      </c>
      <c r="T492" s="19">
        <v>0.40600000000000003</v>
      </c>
      <c r="U492" s="18" t="e">
        <f t="shared" si="3"/>
        <v>#VALUE!</v>
      </c>
      <c r="V492" s="16" t="str">
        <f>IF(N492&gt;'Clustering (Gov City)'!$C$4,'Clustering (Gov City)'!$B$3,IF(N492&gt;'Clustering (Gov City)'!$H$4,'Clustering (Gov City)'!$G$3,IF(N492&gt;'Clustering (Gov City)'!$M$4,'Clustering (Gov City)'!$L$3,'Clustering (Gov City)'!$Q$3)))</f>
        <v>SUPER LOW</v>
      </c>
      <c r="W492" s="16" t="str">
        <f>IF(Q492&gt;'Clustering (Gov City)'!$C$24,'Clustering (Gov City)'!$B$23,IF(Q492&gt;'Clustering (Gov City)'!$H$24,'Clustering (Gov City)'!$G$23,IF(Q492&gt;'Clustering (Gov City)'!$M$24,'Clustering (Gov City)'!$L$23,'Clustering (Gov City)'!$Q$23)))</f>
        <v>LOW</v>
      </c>
      <c r="X492" s="20">
        <v>0.31850000000000001</v>
      </c>
      <c r="Y492" s="16" t="s">
        <v>133</v>
      </c>
      <c r="Z492" s="16">
        <v>2017</v>
      </c>
      <c r="AA492" s="1">
        <v>223</v>
      </c>
      <c r="AB492" s="16">
        <v>120556</v>
      </c>
      <c r="AC492" s="16">
        <v>103994</v>
      </c>
      <c r="AD492" s="16">
        <v>23619</v>
      </c>
      <c r="AE492" s="16">
        <v>118782</v>
      </c>
      <c r="AF492" s="16">
        <v>3284</v>
      </c>
      <c r="AG492" s="1">
        <v>120</v>
      </c>
      <c r="AH492" s="1">
        <v>244</v>
      </c>
      <c r="AI492" s="1">
        <v>3</v>
      </c>
      <c r="AJ492" s="1">
        <v>0</v>
      </c>
      <c r="AK492" s="16">
        <v>74534</v>
      </c>
      <c r="AL492" s="16">
        <v>71518</v>
      </c>
      <c r="AM492" s="16">
        <v>89973</v>
      </c>
      <c r="AN492" s="16">
        <v>51963</v>
      </c>
      <c r="AO492" s="1">
        <v>681</v>
      </c>
      <c r="AP492" s="16">
        <v>3435</v>
      </c>
      <c r="AQ492" s="16">
        <v>7046</v>
      </c>
      <c r="AR492" s="16">
        <v>13749</v>
      </c>
      <c r="AS492" s="16">
        <v>16131</v>
      </c>
      <c r="AT492" s="16">
        <v>17350</v>
      </c>
      <c r="AU492" s="16">
        <v>14634</v>
      </c>
      <c r="AV492" s="16">
        <v>12668</v>
      </c>
      <c r="AW492" s="16">
        <v>11473</v>
      </c>
      <c r="AX492" s="16">
        <v>10921</v>
      </c>
      <c r="AY492" s="16">
        <v>8961</v>
      </c>
      <c r="AZ492" s="16">
        <v>7813</v>
      </c>
      <c r="BA492" s="16">
        <v>7137</v>
      </c>
      <c r="BB492" s="16">
        <v>6424</v>
      </c>
      <c r="BC492" s="16">
        <v>5067</v>
      </c>
      <c r="BD492" s="16">
        <v>3191</v>
      </c>
      <c r="BE492" s="16">
        <v>1989</v>
      </c>
      <c r="BF492" s="16">
        <v>1498</v>
      </c>
      <c r="BG492" s="16">
        <v>1725</v>
      </c>
      <c r="BH492" s="16">
        <v>142030</v>
      </c>
      <c r="BI492" s="21">
        <v>1</v>
      </c>
      <c r="BJ492" s="21">
        <v>1</v>
      </c>
      <c r="BK492" s="21">
        <v>1</v>
      </c>
      <c r="BL492" s="21">
        <v>1</v>
      </c>
      <c r="BM492" s="21">
        <v>0</v>
      </c>
      <c r="BN492" s="16">
        <v>3696</v>
      </c>
      <c r="BO492" s="16">
        <v>2151</v>
      </c>
      <c r="BP492" s="16">
        <v>17145</v>
      </c>
      <c r="BQ492" s="16">
        <v>9953</v>
      </c>
      <c r="BR492" s="16">
        <v>10295</v>
      </c>
      <c r="BS492" s="16">
        <v>16641</v>
      </c>
      <c r="BT492" s="16">
        <v>28536</v>
      </c>
      <c r="BU492" s="16">
        <v>23140</v>
      </c>
      <c r="BV492" s="16">
        <v>24726</v>
      </c>
      <c r="BW492" s="16">
        <v>20657</v>
      </c>
      <c r="BX492" s="16">
        <v>39162</v>
      </c>
      <c r="BY492" s="1">
        <v>708</v>
      </c>
      <c r="BZ492" s="16">
        <v>2321</v>
      </c>
      <c r="CA492" s="16">
        <v>6470</v>
      </c>
      <c r="CB492" s="1">
        <v>326</v>
      </c>
      <c r="CC492" s="1">
        <v>6</v>
      </c>
      <c r="CD492" s="16">
        <v>8515</v>
      </c>
      <c r="CE492" s="16">
        <v>9677</v>
      </c>
      <c r="CF492" s="16">
        <v>2457</v>
      </c>
      <c r="CG492" s="16">
        <v>40218</v>
      </c>
      <c r="CH492" s="1">
        <v>524</v>
      </c>
      <c r="CI492" s="1">
        <v>9</v>
      </c>
      <c r="CJ492" s="1">
        <v>143</v>
      </c>
      <c r="CK492" s="1">
        <v>13</v>
      </c>
      <c r="CL492" s="1">
        <v>43</v>
      </c>
      <c r="CM492" s="1">
        <v>31</v>
      </c>
      <c r="CN492" s="1">
        <v>219</v>
      </c>
      <c r="CO492" s="1">
        <v>232</v>
      </c>
      <c r="CP492" s="16">
        <v>83971</v>
      </c>
      <c r="CQ492" s="16">
        <v>46591</v>
      </c>
      <c r="CR492" s="16">
        <v>8437</v>
      </c>
      <c r="CS492" s="1">
        <v>721</v>
      </c>
      <c r="CT492" s="16">
        <v>14029</v>
      </c>
      <c r="CU492" s="16">
        <v>10001</v>
      </c>
      <c r="CV492" s="16">
        <v>3790</v>
      </c>
      <c r="CW492" s="1">
        <v>159</v>
      </c>
      <c r="CX492" s="16">
        <v>41991</v>
      </c>
      <c r="CY492" s="1">
        <v>268</v>
      </c>
      <c r="CZ492" s="16">
        <v>1440</v>
      </c>
      <c r="DA492" s="16">
        <v>18625</v>
      </c>
      <c r="DB492" s="18">
        <v>24.57</v>
      </c>
      <c r="DC492" s="1" t="s">
        <v>134</v>
      </c>
    </row>
    <row r="493" spans="1:107" ht="12.75" x14ac:dyDescent="0.2">
      <c r="A493" s="1" t="s">
        <v>1170</v>
      </c>
      <c r="B493" s="1" t="s">
        <v>1171</v>
      </c>
      <c r="C493" s="1" t="s">
        <v>1170</v>
      </c>
      <c r="D493" s="1" t="s">
        <v>1184</v>
      </c>
      <c r="E493" s="1" t="s">
        <v>1185</v>
      </c>
      <c r="F493" s="1" t="s">
        <v>1184</v>
      </c>
      <c r="G493" s="1">
        <v>23</v>
      </c>
      <c r="H493" s="1">
        <v>195</v>
      </c>
      <c r="I493" s="1">
        <v>5</v>
      </c>
      <c r="J493" s="16">
        <v>121791</v>
      </c>
      <c r="K493" s="17">
        <v>0.156</v>
      </c>
      <c r="L493" s="16">
        <v>20581</v>
      </c>
      <c r="M493" s="18">
        <v>6525.25</v>
      </c>
      <c r="N493" s="1">
        <v>19</v>
      </c>
      <c r="O493" s="17">
        <v>9.6000000000000002E-2</v>
      </c>
      <c r="P493" s="16">
        <v>2628</v>
      </c>
      <c r="Q493" s="16">
        <f t="shared" si="2"/>
        <v>21577949.109540112</v>
      </c>
      <c r="R493" s="19">
        <v>0.96</v>
      </c>
      <c r="S493" s="16" t="s">
        <v>2468</v>
      </c>
      <c r="T493" s="19">
        <v>6.2E-2</v>
      </c>
      <c r="U493" s="18" t="e">
        <f t="shared" si="3"/>
        <v>#VALUE!</v>
      </c>
      <c r="V493" s="1" t="str">
        <f>IF(N493&gt;'Clustering (Gov City)'!$C$4,'Clustering (Gov City)'!$B$3,IF(N493&gt;'Clustering (Gov City)'!$H$4,'Clustering (Gov City)'!$G$3,IF(N493&gt;'Clustering (Gov City)'!$M$4,'Clustering (Gov City)'!$L$3,'Clustering (Gov City)'!$Q$3)))</f>
        <v>SUPER LOW</v>
      </c>
      <c r="W493" s="1" t="str">
        <f>IF(Q493&gt;'Clustering (Gov City)'!$C$24,'Clustering (Gov City)'!$B$23,IF(Q493&gt;'Clustering (Gov City)'!$H$24,'Clustering (Gov City)'!$G$23,IF(Q493&gt;'Clustering (Gov City)'!$M$24,'Clustering (Gov City)'!$L$23,'Clustering (Gov City)'!$Q$23)))</f>
        <v>SUPER LOW</v>
      </c>
      <c r="X493" s="20">
        <v>9.5699999999999993E-2</v>
      </c>
      <c r="Y493" s="1" t="s">
        <v>133</v>
      </c>
      <c r="Z493" s="1">
        <v>199</v>
      </c>
      <c r="AA493" s="1">
        <v>39</v>
      </c>
      <c r="AB493" s="16">
        <v>11112</v>
      </c>
      <c r="AC493" s="16">
        <v>101025</v>
      </c>
      <c r="AD493" s="16">
        <v>2169</v>
      </c>
      <c r="AE493" s="16">
        <v>84450</v>
      </c>
      <c r="AF493" s="16">
        <v>34925</v>
      </c>
      <c r="AG493" s="1">
        <v>107</v>
      </c>
      <c r="AH493" s="1">
        <v>4</v>
      </c>
      <c r="AI493" s="1">
        <v>1</v>
      </c>
      <c r="AJ493" s="1">
        <v>135</v>
      </c>
      <c r="AK493" s="16">
        <v>68136</v>
      </c>
      <c r="AL493" s="16">
        <v>53655</v>
      </c>
      <c r="AM493" s="16">
        <v>85357</v>
      </c>
      <c r="AN493" s="16">
        <v>35753</v>
      </c>
      <c r="AO493" s="1">
        <v>218</v>
      </c>
      <c r="AP493" s="1">
        <v>463</v>
      </c>
      <c r="AQ493" s="16">
        <v>5412</v>
      </c>
      <c r="AR493" s="16">
        <v>6619</v>
      </c>
      <c r="AS493" s="16">
        <v>6723</v>
      </c>
      <c r="AT493" s="16">
        <v>7414</v>
      </c>
      <c r="AU493" s="16">
        <v>16784</v>
      </c>
      <c r="AV493" s="16">
        <v>17789</v>
      </c>
      <c r="AW493" s="16">
        <v>16651</v>
      </c>
      <c r="AX493" s="16">
        <v>9766</v>
      </c>
      <c r="AY493" s="16">
        <v>9477</v>
      </c>
      <c r="AZ493" s="16">
        <v>6590</v>
      </c>
      <c r="BA493" s="16">
        <v>8647</v>
      </c>
      <c r="BB493" s="16">
        <v>4045</v>
      </c>
      <c r="BC493" s="16">
        <v>3273</v>
      </c>
      <c r="BD493" s="16">
        <v>1122</v>
      </c>
      <c r="BE493" s="16">
        <v>1261</v>
      </c>
      <c r="BF493" s="1">
        <v>218</v>
      </c>
      <c r="BG493" s="16">
        <v>1290</v>
      </c>
      <c r="BH493" s="16">
        <v>119646</v>
      </c>
      <c r="BI493" s="21">
        <v>2</v>
      </c>
      <c r="BJ493" s="21">
        <v>1</v>
      </c>
      <c r="BK493" s="21">
        <v>1</v>
      </c>
      <c r="BL493" s="21">
        <v>0</v>
      </c>
      <c r="BM493" s="21">
        <v>0</v>
      </c>
      <c r="BN493" s="16">
        <v>3333</v>
      </c>
      <c r="BO493" s="16">
        <v>2689</v>
      </c>
      <c r="BP493" s="16">
        <v>7002</v>
      </c>
      <c r="BQ493" s="16">
        <v>4077</v>
      </c>
      <c r="BR493" s="16">
        <v>4388</v>
      </c>
      <c r="BS493" s="16">
        <v>11564</v>
      </c>
      <c r="BT493" s="16">
        <v>99901</v>
      </c>
      <c r="BU493" s="16">
        <v>6521</v>
      </c>
      <c r="BV493" s="16">
        <v>3176</v>
      </c>
      <c r="BW493" s="16">
        <v>3272</v>
      </c>
      <c r="BX493" s="16">
        <v>6126</v>
      </c>
      <c r="BY493" s="1">
        <v>219</v>
      </c>
      <c r="BZ493" s="1">
        <v>507</v>
      </c>
      <c r="CA493" s="16">
        <v>1773</v>
      </c>
      <c r="CB493" s="1">
        <v>63</v>
      </c>
      <c r="CC493" s="1">
        <v>233</v>
      </c>
      <c r="CD493" s="16">
        <v>10180</v>
      </c>
      <c r="CE493" s="16">
        <v>3840</v>
      </c>
      <c r="CF493" s="16">
        <v>9486</v>
      </c>
      <c r="CG493" s="16">
        <v>2187</v>
      </c>
      <c r="CH493" s="1">
        <v>103</v>
      </c>
      <c r="CI493" s="1">
        <v>15</v>
      </c>
      <c r="CJ493" s="1">
        <v>16</v>
      </c>
      <c r="CK493" s="1">
        <v>2</v>
      </c>
      <c r="CL493" s="1">
        <v>8</v>
      </c>
      <c r="CM493" s="1">
        <v>61</v>
      </c>
      <c r="CN493" s="1">
        <v>69</v>
      </c>
      <c r="CO493" s="1">
        <v>386</v>
      </c>
      <c r="CP493" s="16">
        <v>95438</v>
      </c>
      <c r="CQ493" s="16">
        <v>83018</v>
      </c>
      <c r="CR493" s="16">
        <v>2057</v>
      </c>
      <c r="CS493" s="1">
        <v>167</v>
      </c>
      <c r="CT493" s="16">
        <v>3230</v>
      </c>
      <c r="CU493" s="16">
        <v>17453</v>
      </c>
      <c r="CV493" s="1">
        <v>153</v>
      </c>
      <c r="CW493" s="1">
        <v>111</v>
      </c>
      <c r="CX493" s="16">
        <v>6922</v>
      </c>
      <c r="CY493" s="1">
        <v>81</v>
      </c>
      <c r="CZ493" s="1">
        <v>76</v>
      </c>
      <c r="DA493" s="16">
        <v>8523</v>
      </c>
      <c r="DB493" s="18">
        <v>36.71</v>
      </c>
      <c r="DC493" s="1" t="s">
        <v>134</v>
      </c>
    </row>
    <row r="494" spans="1:107" ht="12.75" x14ac:dyDescent="0.2">
      <c r="A494" s="1" t="s">
        <v>1170</v>
      </c>
      <c r="B494" s="1" t="s">
        <v>1171</v>
      </c>
      <c r="C494" s="1" t="s">
        <v>1170</v>
      </c>
      <c r="D494" s="1" t="s">
        <v>1186</v>
      </c>
      <c r="E494" s="1" t="s">
        <v>1187</v>
      </c>
      <c r="F494" s="1" t="s">
        <v>1186</v>
      </c>
      <c r="G494" s="1">
        <v>26</v>
      </c>
      <c r="H494" s="1">
        <v>302</v>
      </c>
      <c r="I494" s="1">
        <v>3</v>
      </c>
      <c r="J494" s="16">
        <v>218984</v>
      </c>
      <c r="K494" s="17">
        <v>0.378</v>
      </c>
      <c r="L494" s="16">
        <v>57516</v>
      </c>
      <c r="M494" s="18">
        <v>4989.51</v>
      </c>
      <c r="N494" s="1">
        <v>44</v>
      </c>
      <c r="O494" s="17">
        <v>0.19</v>
      </c>
      <c r="P494" s="16">
        <v>895</v>
      </c>
      <c r="Q494" s="16">
        <f t="shared" si="2"/>
        <v>4087056.5886092139</v>
      </c>
      <c r="R494" s="19">
        <v>0.95799999999999996</v>
      </c>
      <c r="S494" s="16" t="s">
        <v>2468</v>
      </c>
      <c r="T494" s="19">
        <v>2.4E-2</v>
      </c>
      <c r="U494" s="18" t="e">
        <f t="shared" si="3"/>
        <v>#VALUE!</v>
      </c>
      <c r="V494" s="1" t="str">
        <f>IF(N494&gt;'Clustering (Gov City)'!$C$4,'Clustering (Gov City)'!$B$3,IF(N494&gt;'Clustering (Gov City)'!$H$4,'Clustering (Gov City)'!$G$3,IF(N494&gt;'Clustering (Gov City)'!$M$4,'Clustering (Gov City)'!$L$3,'Clustering (Gov City)'!$Q$3)))</f>
        <v>SUPER LOW</v>
      </c>
      <c r="W494" s="1" t="str">
        <f>IF(Q494&gt;'Clustering (Gov City)'!$C$24,'Clustering (Gov City)'!$B$23,IF(Q494&gt;'Clustering (Gov City)'!$H$24,'Clustering (Gov City)'!$G$23,IF(Q494&gt;'Clustering (Gov City)'!$M$24,'Clustering (Gov City)'!$L$23,'Clustering (Gov City)'!$Q$23)))</f>
        <v>SUPER LOW</v>
      </c>
      <c r="X494" s="20">
        <v>0.1623</v>
      </c>
      <c r="Y494" s="1" t="s">
        <v>133</v>
      </c>
      <c r="Z494" s="1">
        <v>354</v>
      </c>
      <c r="AA494" s="1">
        <v>20</v>
      </c>
      <c r="AB494" s="16">
        <v>42067</v>
      </c>
      <c r="AC494" s="16">
        <v>193001</v>
      </c>
      <c r="AD494" s="16">
        <v>2602</v>
      </c>
      <c r="AE494" s="16">
        <v>214997</v>
      </c>
      <c r="AF494" s="16">
        <v>1372</v>
      </c>
      <c r="AG494" s="1">
        <v>9</v>
      </c>
      <c r="AH494" s="1">
        <v>4</v>
      </c>
      <c r="AI494" s="1">
        <v>0</v>
      </c>
      <c r="AJ494" s="1">
        <v>0</v>
      </c>
      <c r="AK494" s="16">
        <v>118239</v>
      </c>
      <c r="AL494" s="16">
        <v>100745</v>
      </c>
      <c r="AM494" s="16">
        <v>112609</v>
      </c>
      <c r="AN494" s="16">
        <v>104669</v>
      </c>
      <c r="AO494" s="1">
        <v>462</v>
      </c>
      <c r="AP494" s="16">
        <v>1244</v>
      </c>
      <c r="AQ494" s="16">
        <v>3167</v>
      </c>
      <c r="AR494" s="16">
        <v>5403</v>
      </c>
      <c r="AS494" s="16">
        <v>11098</v>
      </c>
      <c r="AT494" s="16">
        <v>20968</v>
      </c>
      <c r="AU494" s="16">
        <v>26269</v>
      </c>
      <c r="AV494" s="16">
        <v>19300</v>
      </c>
      <c r="AW494" s="16">
        <v>23169</v>
      </c>
      <c r="AX494" s="16">
        <v>26211</v>
      </c>
      <c r="AY494" s="16">
        <v>23430</v>
      </c>
      <c r="AZ494" s="16">
        <v>19874</v>
      </c>
      <c r="BA494" s="16">
        <v>15828</v>
      </c>
      <c r="BB494" s="16">
        <v>11453</v>
      </c>
      <c r="BC494" s="16">
        <v>5544</v>
      </c>
      <c r="BD494" s="16">
        <v>4105</v>
      </c>
      <c r="BE494" s="16">
        <v>1642</v>
      </c>
      <c r="BF494" s="16">
        <v>1523</v>
      </c>
      <c r="BG494" s="1">
        <v>837</v>
      </c>
      <c r="BH494" s="16">
        <v>217152</v>
      </c>
      <c r="BI494" s="21">
        <v>0</v>
      </c>
      <c r="BJ494" s="21">
        <v>0</v>
      </c>
      <c r="BK494" s="21">
        <v>0</v>
      </c>
      <c r="BL494" s="21">
        <v>0</v>
      </c>
      <c r="BM494" s="21">
        <v>0</v>
      </c>
      <c r="BN494" s="16">
        <v>1738</v>
      </c>
      <c r="BO494" s="1">
        <v>946</v>
      </c>
      <c r="BP494" s="16">
        <v>7096</v>
      </c>
      <c r="BQ494" s="16">
        <v>7264</v>
      </c>
      <c r="BR494" s="16">
        <v>11352</v>
      </c>
      <c r="BS494" s="16">
        <v>26331</v>
      </c>
      <c r="BT494" s="16">
        <v>175776</v>
      </c>
      <c r="BU494" s="16">
        <v>17075</v>
      </c>
      <c r="BV494" s="16">
        <v>8769</v>
      </c>
      <c r="BW494" s="16">
        <v>6235</v>
      </c>
      <c r="BX494" s="16">
        <v>8081</v>
      </c>
      <c r="BY494" s="1">
        <v>300</v>
      </c>
      <c r="BZ494" s="1">
        <v>622</v>
      </c>
      <c r="CA494" s="16">
        <v>1939</v>
      </c>
      <c r="CB494" s="1">
        <v>79</v>
      </c>
      <c r="CC494" s="1">
        <v>108</v>
      </c>
      <c r="CD494" s="16">
        <v>1024</v>
      </c>
      <c r="CE494" s="16">
        <v>1043</v>
      </c>
      <c r="CF494" s="1">
        <v>604</v>
      </c>
      <c r="CG494" s="16">
        <v>1764</v>
      </c>
      <c r="CH494" s="16">
        <v>3111</v>
      </c>
      <c r="CI494" s="1">
        <v>2</v>
      </c>
      <c r="CJ494" s="1">
        <v>2</v>
      </c>
      <c r="CK494" s="1">
        <v>1</v>
      </c>
      <c r="CL494" s="1">
        <v>4</v>
      </c>
      <c r="CM494" s="1">
        <v>5</v>
      </c>
      <c r="CN494" s="1">
        <v>23</v>
      </c>
      <c r="CO494" s="1">
        <v>317</v>
      </c>
      <c r="CP494" s="16">
        <v>211084</v>
      </c>
      <c r="CQ494" s="16">
        <v>88809</v>
      </c>
      <c r="CR494" s="16">
        <v>3818</v>
      </c>
      <c r="CS494" s="1">
        <v>164</v>
      </c>
      <c r="CT494" s="16">
        <v>3607</v>
      </c>
      <c r="CU494" s="16">
        <v>81839</v>
      </c>
      <c r="CV494" s="1">
        <v>23</v>
      </c>
      <c r="CW494" s="1">
        <v>594</v>
      </c>
      <c r="CX494" s="16">
        <v>12569</v>
      </c>
      <c r="CY494" s="1">
        <v>118</v>
      </c>
      <c r="CZ494" s="1">
        <v>19</v>
      </c>
      <c r="DA494" s="16">
        <v>27424</v>
      </c>
      <c r="DB494" s="18">
        <v>34.74</v>
      </c>
      <c r="DC494" s="1" t="s">
        <v>134</v>
      </c>
    </row>
    <row r="495" spans="1:107" ht="12.75" x14ac:dyDescent="0.2">
      <c r="A495" s="1" t="s">
        <v>1170</v>
      </c>
      <c r="B495" s="1" t="s">
        <v>1171</v>
      </c>
      <c r="C495" s="1" t="s">
        <v>1170</v>
      </c>
      <c r="D495" s="1" t="s">
        <v>1188</v>
      </c>
      <c r="E495" s="1" t="s">
        <v>1189</v>
      </c>
      <c r="F495" s="1" t="s">
        <v>1188</v>
      </c>
      <c r="G495" s="1">
        <v>18</v>
      </c>
      <c r="H495" s="1">
        <v>132</v>
      </c>
      <c r="I495" s="1">
        <v>19</v>
      </c>
      <c r="J495" s="16">
        <v>311731</v>
      </c>
      <c r="K495" s="17">
        <v>0.53</v>
      </c>
      <c r="L495" s="16">
        <v>91683</v>
      </c>
      <c r="M495" s="18">
        <v>21633</v>
      </c>
      <c r="N495" s="1">
        <v>14</v>
      </c>
      <c r="O495" s="17">
        <v>7.0000000000000007E-2</v>
      </c>
      <c r="P495" s="16">
        <v>64562</v>
      </c>
      <c r="Q495" s="16">
        <f t="shared" si="2"/>
        <v>207108051.49311426</v>
      </c>
      <c r="R495" s="19">
        <v>0.96199999999999997</v>
      </c>
      <c r="S495" s="16" t="s">
        <v>2468</v>
      </c>
      <c r="T495" s="19">
        <v>0.69599999999999995</v>
      </c>
      <c r="U495" s="18" t="e">
        <f t="shared" si="3"/>
        <v>#VALUE!</v>
      </c>
      <c r="V495" s="16" t="str">
        <f>IF(N495&gt;'Clustering (Gov City)'!$C$4,'Clustering (Gov City)'!$B$3,IF(N495&gt;'Clustering (Gov City)'!$H$4,'Clustering (Gov City)'!$G$3,IF(N495&gt;'Clustering (Gov City)'!$M$4,'Clustering (Gov City)'!$L$3,'Clustering (Gov City)'!$Q$3)))</f>
        <v>SUPER LOW</v>
      </c>
      <c r="W495" s="16" t="str">
        <f>IF(Q495&gt;'Clustering (Gov City)'!$C$24,'Clustering (Gov City)'!$B$23,IF(Q495&gt;'Clustering (Gov City)'!$H$24,'Clustering (Gov City)'!$G$23,IF(Q495&gt;'Clustering (Gov City)'!$M$24,'Clustering (Gov City)'!$L$23,'Clustering (Gov City)'!$Q$23)))</f>
        <v>SUPER HIGH</v>
      </c>
      <c r="X495" s="20">
        <v>0.4667</v>
      </c>
      <c r="Y495" s="16" t="s">
        <v>133</v>
      </c>
      <c r="Z495" s="16">
        <v>4568</v>
      </c>
      <c r="AA495" s="1">
        <v>226</v>
      </c>
      <c r="AB495" s="16">
        <v>227148</v>
      </c>
      <c r="AC495" s="16">
        <v>220160</v>
      </c>
      <c r="AD495" s="16">
        <v>90929</v>
      </c>
      <c r="AE495" s="16">
        <v>151645</v>
      </c>
      <c r="AF495" s="16">
        <v>68692</v>
      </c>
      <c r="AG495" s="1">
        <v>267</v>
      </c>
      <c r="AH495" s="1">
        <v>164</v>
      </c>
      <c r="AI495" s="1">
        <v>23</v>
      </c>
      <c r="AJ495" s="1">
        <v>11</v>
      </c>
      <c r="AK495" s="16">
        <v>167224</v>
      </c>
      <c r="AL495" s="16">
        <v>144507</v>
      </c>
      <c r="AM495" s="16">
        <v>181272</v>
      </c>
      <c r="AN495" s="16">
        <v>125158</v>
      </c>
      <c r="AO495" s="16">
        <v>1740</v>
      </c>
      <c r="AP495" s="16">
        <v>3561</v>
      </c>
      <c r="AQ495" s="16">
        <v>17808</v>
      </c>
      <c r="AR495" s="16">
        <v>29785</v>
      </c>
      <c r="AS495" s="16">
        <v>34134</v>
      </c>
      <c r="AT495" s="16">
        <v>30372</v>
      </c>
      <c r="AU495" s="16">
        <v>29288</v>
      </c>
      <c r="AV495" s="16">
        <v>29174</v>
      </c>
      <c r="AW495" s="16">
        <v>32582</v>
      </c>
      <c r="AX495" s="16">
        <v>29348</v>
      </c>
      <c r="AY495" s="16">
        <v>26555</v>
      </c>
      <c r="AZ495" s="16">
        <v>19813</v>
      </c>
      <c r="BA495" s="16">
        <v>14270</v>
      </c>
      <c r="BB495" s="16">
        <v>8137</v>
      </c>
      <c r="BC495" s="16">
        <v>5090</v>
      </c>
      <c r="BD495" s="16">
        <v>2719</v>
      </c>
      <c r="BE495" s="16">
        <v>1463</v>
      </c>
      <c r="BF495" s="16">
        <v>1193</v>
      </c>
      <c r="BG495" s="16">
        <v>4367</v>
      </c>
      <c r="BH495" s="16">
        <v>300976</v>
      </c>
      <c r="BI495" s="21">
        <v>2</v>
      </c>
      <c r="BJ495" s="21">
        <v>1</v>
      </c>
      <c r="BK495" s="21">
        <v>1</v>
      </c>
      <c r="BL495" s="21">
        <v>1</v>
      </c>
      <c r="BM495" s="21">
        <v>0</v>
      </c>
      <c r="BN495" s="16">
        <v>9102</v>
      </c>
      <c r="BO495" s="16">
        <v>5109</v>
      </c>
      <c r="BP495" s="16">
        <v>36960</v>
      </c>
      <c r="BQ495" s="16">
        <v>21081</v>
      </c>
      <c r="BR495" s="16">
        <v>19292</v>
      </c>
      <c r="BS495" s="16">
        <v>29843</v>
      </c>
      <c r="BT495" s="16">
        <v>116189</v>
      </c>
      <c r="BU495" s="16">
        <v>38004</v>
      </c>
      <c r="BV495" s="16">
        <v>25676</v>
      </c>
      <c r="BW495" s="16">
        <v>32702</v>
      </c>
      <c r="BX495" s="16">
        <v>80640</v>
      </c>
      <c r="BY495" s="16">
        <v>1662</v>
      </c>
      <c r="BZ495" s="16">
        <v>4494</v>
      </c>
      <c r="CA495" s="16">
        <v>11618</v>
      </c>
      <c r="CB495" s="1">
        <v>638</v>
      </c>
      <c r="CC495" s="1">
        <v>108</v>
      </c>
      <c r="CD495" s="16">
        <v>13507</v>
      </c>
      <c r="CE495" s="16">
        <v>11367</v>
      </c>
      <c r="CF495" s="16">
        <v>4791</v>
      </c>
      <c r="CG495" s="16">
        <v>42401</v>
      </c>
      <c r="CH495" s="1">
        <v>557</v>
      </c>
      <c r="CI495" s="1">
        <v>39</v>
      </c>
      <c r="CJ495" s="1">
        <v>167</v>
      </c>
      <c r="CK495" s="1">
        <v>59</v>
      </c>
      <c r="CL495" s="1">
        <v>137</v>
      </c>
      <c r="CM495" s="1">
        <v>137</v>
      </c>
      <c r="CN495" s="1">
        <v>352</v>
      </c>
      <c r="CO495" s="16">
        <v>1289</v>
      </c>
      <c r="CP495" s="16">
        <v>236928</v>
      </c>
      <c r="CQ495" s="16">
        <v>144144</v>
      </c>
      <c r="CR495" s="16">
        <v>7896</v>
      </c>
      <c r="CS495" s="16">
        <v>1451</v>
      </c>
      <c r="CT495" s="16">
        <v>49926</v>
      </c>
      <c r="CU495" s="16">
        <v>16203</v>
      </c>
      <c r="CV495" s="16">
        <v>1741</v>
      </c>
      <c r="CW495" s="1">
        <v>633</v>
      </c>
      <c r="CX495" s="16">
        <v>44479</v>
      </c>
      <c r="CY495" s="16">
        <v>1050</v>
      </c>
      <c r="CZ495" s="1">
        <v>432</v>
      </c>
      <c r="DA495" s="16">
        <v>43776</v>
      </c>
      <c r="DB495" s="18">
        <v>14.26</v>
      </c>
      <c r="DC495" s="1" t="s">
        <v>134</v>
      </c>
    </row>
    <row r="496" spans="1:107" ht="12.75" x14ac:dyDescent="0.2">
      <c r="A496" s="1" t="s">
        <v>1170</v>
      </c>
      <c r="B496" s="1" t="s">
        <v>1171</v>
      </c>
      <c r="C496" s="1" t="s">
        <v>1170</v>
      </c>
      <c r="D496" s="1" t="s">
        <v>1190</v>
      </c>
      <c r="E496" s="1" t="s">
        <v>1191</v>
      </c>
      <c r="F496" s="1" t="s">
        <v>1190</v>
      </c>
      <c r="G496" s="1">
        <v>20</v>
      </c>
      <c r="H496" s="1">
        <v>111</v>
      </c>
      <c r="I496" s="1">
        <v>0</v>
      </c>
      <c r="J496" s="16">
        <v>64524</v>
      </c>
      <c r="K496" s="17">
        <v>4.3999999999999997E-2</v>
      </c>
      <c r="L496" s="16">
        <v>19765</v>
      </c>
      <c r="M496" s="18">
        <v>27108</v>
      </c>
      <c r="N496" s="1">
        <v>2</v>
      </c>
      <c r="O496" s="17">
        <v>8.0000000000000002E-3</v>
      </c>
      <c r="P496" s="16">
        <v>3001</v>
      </c>
      <c r="Q496" s="16">
        <f t="shared" si="2"/>
        <v>46509825.801252253</v>
      </c>
      <c r="R496" s="19">
        <v>0.96799999999999997</v>
      </c>
      <c r="S496" s="16" t="s">
        <v>2468</v>
      </c>
      <c r="T496" s="19">
        <v>0.16400000000000001</v>
      </c>
      <c r="U496" s="18" t="e">
        <f t="shared" si="3"/>
        <v>#VALUE!</v>
      </c>
      <c r="V496" s="1" t="str">
        <f>IF(N496&gt;'Clustering (Gov City)'!$C$4,'Clustering (Gov City)'!$B$3,IF(N496&gt;'Clustering (Gov City)'!$H$4,'Clustering (Gov City)'!$G$3,IF(N496&gt;'Clustering (Gov City)'!$M$4,'Clustering (Gov City)'!$L$3,'Clustering (Gov City)'!$Q$3)))</f>
        <v>SUPER LOW</v>
      </c>
      <c r="W496" s="1" t="str">
        <f>IF(Q496&gt;'Clustering (Gov City)'!$C$24,'Clustering (Gov City)'!$B$23,IF(Q496&gt;'Clustering (Gov City)'!$H$24,'Clustering (Gov City)'!$G$23,IF(Q496&gt;'Clustering (Gov City)'!$M$24,'Clustering (Gov City)'!$L$23,'Clustering (Gov City)'!$Q$23)))</f>
        <v>LOW</v>
      </c>
      <c r="X496" s="20">
        <v>8.72E-2</v>
      </c>
      <c r="Y496" s="1" t="s">
        <v>133</v>
      </c>
      <c r="Z496" s="1">
        <v>830</v>
      </c>
      <c r="AA496" s="1">
        <v>124</v>
      </c>
      <c r="AB496" s="16">
        <v>50065</v>
      </c>
      <c r="AC496" s="16">
        <v>39260</v>
      </c>
      <c r="AD496" s="16">
        <v>10435</v>
      </c>
      <c r="AE496" s="16">
        <v>18721</v>
      </c>
      <c r="AF496" s="16">
        <v>35271</v>
      </c>
      <c r="AG496" s="1">
        <v>66</v>
      </c>
      <c r="AH496" s="1">
        <v>31</v>
      </c>
      <c r="AI496" s="1">
        <v>0</v>
      </c>
      <c r="AJ496" s="1">
        <v>0</v>
      </c>
      <c r="AK496" s="16">
        <v>34271</v>
      </c>
      <c r="AL496" s="16">
        <v>30253</v>
      </c>
      <c r="AM496" s="16">
        <v>39179</v>
      </c>
      <c r="AN496" s="16">
        <v>23625</v>
      </c>
      <c r="AO496" s="1">
        <v>238</v>
      </c>
      <c r="AP496" s="16">
        <v>1482</v>
      </c>
      <c r="AQ496" s="16">
        <v>5031</v>
      </c>
      <c r="AR496" s="16">
        <v>8931</v>
      </c>
      <c r="AS496" s="16">
        <v>8930</v>
      </c>
      <c r="AT496" s="16">
        <v>6526</v>
      </c>
      <c r="AU496" s="16">
        <v>5637</v>
      </c>
      <c r="AV496" s="16">
        <v>5227</v>
      </c>
      <c r="AW496" s="16">
        <v>5488</v>
      </c>
      <c r="AX496" s="16">
        <v>5298</v>
      </c>
      <c r="AY496" s="16">
        <v>4042</v>
      </c>
      <c r="AZ496" s="16">
        <v>3406</v>
      </c>
      <c r="BA496" s="16">
        <v>2428</v>
      </c>
      <c r="BB496" s="16">
        <v>1762</v>
      </c>
      <c r="BC496" s="1">
        <v>900</v>
      </c>
      <c r="BD496" s="1">
        <v>501</v>
      </c>
      <c r="BE496" s="1">
        <v>249</v>
      </c>
      <c r="BF496" s="1">
        <v>168</v>
      </c>
      <c r="BG496" s="16">
        <v>1251</v>
      </c>
      <c r="BH496" s="16">
        <v>61603</v>
      </c>
      <c r="BI496" s="21">
        <v>2</v>
      </c>
      <c r="BJ496" s="21">
        <v>2</v>
      </c>
      <c r="BK496" s="21">
        <v>2</v>
      </c>
      <c r="BL496" s="21">
        <v>1</v>
      </c>
      <c r="BM496" s="21">
        <v>0</v>
      </c>
      <c r="BN496" s="16">
        <v>2676</v>
      </c>
      <c r="BO496" s="16">
        <v>1460</v>
      </c>
      <c r="BP496" s="16">
        <v>10973</v>
      </c>
      <c r="BQ496" s="16">
        <v>5305</v>
      </c>
      <c r="BR496" s="16">
        <v>4686</v>
      </c>
      <c r="BS496" s="16">
        <v>5643</v>
      </c>
      <c r="BT496" s="16">
        <v>24354</v>
      </c>
      <c r="BU496" s="16">
        <v>9464</v>
      </c>
      <c r="BV496" s="16">
        <v>9222</v>
      </c>
      <c r="BW496" s="16">
        <v>6382</v>
      </c>
      <c r="BX496" s="16">
        <v>11564</v>
      </c>
      <c r="BY496" s="1">
        <v>298</v>
      </c>
      <c r="BZ496" s="1">
        <v>824</v>
      </c>
      <c r="CA496" s="16">
        <v>2354</v>
      </c>
      <c r="CB496" s="1">
        <v>59</v>
      </c>
      <c r="CC496" s="1">
        <v>3</v>
      </c>
      <c r="CD496" s="16">
        <v>2851</v>
      </c>
      <c r="CE496" s="16">
        <v>2493</v>
      </c>
      <c r="CF496" s="1">
        <v>895</v>
      </c>
      <c r="CG496" s="16">
        <v>7544</v>
      </c>
      <c r="CH496" s="1">
        <v>73</v>
      </c>
      <c r="CI496" s="1">
        <v>5</v>
      </c>
      <c r="CJ496" s="1">
        <v>50</v>
      </c>
      <c r="CK496" s="1">
        <v>8</v>
      </c>
      <c r="CL496" s="1">
        <v>36</v>
      </c>
      <c r="CM496" s="1">
        <v>19</v>
      </c>
      <c r="CN496" s="1">
        <v>99</v>
      </c>
      <c r="CO496" s="1">
        <v>108</v>
      </c>
      <c r="CP496" s="16">
        <v>50343</v>
      </c>
      <c r="CQ496" s="16">
        <v>25120</v>
      </c>
      <c r="CR496" s="16">
        <v>2549</v>
      </c>
      <c r="CS496" s="1">
        <v>302</v>
      </c>
      <c r="CT496" s="16">
        <v>8356</v>
      </c>
      <c r="CU496" s="16">
        <v>6832</v>
      </c>
      <c r="CV496" s="1">
        <v>35</v>
      </c>
      <c r="CW496" s="1">
        <v>66</v>
      </c>
      <c r="CX496" s="16">
        <v>12334</v>
      </c>
      <c r="CY496" s="1">
        <v>210</v>
      </c>
      <c r="CZ496" s="1">
        <v>113</v>
      </c>
      <c r="DA496" s="16">
        <v>8607</v>
      </c>
      <c r="DB496" s="18">
        <v>19.41</v>
      </c>
      <c r="DC496" s="1" t="s">
        <v>134</v>
      </c>
    </row>
    <row r="497" spans="1:107" ht="12.75" x14ac:dyDescent="0.2">
      <c r="A497" s="1" t="s">
        <v>1170</v>
      </c>
      <c r="B497" s="1" t="s">
        <v>1171</v>
      </c>
      <c r="C497" s="1" t="s">
        <v>1170</v>
      </c>
      <c r="D497" s="1" t="s">
        <v>1192</v>
      </c>
      <c r="E497" s="1" t="s">
        <v>1193</v>
      </c>
      <c r="F497" s="1" t="s">
        <v>1192</v>
      </c>
      <c r="G497" s="1">
        <v>15</v>
      </c>
      <c r="H497" s="1">
        <v>162</v>
      </c>
      <c r="I497" s="1">
        <v>2</v>
      </c>
      <c r="J497" s="16">
        <v>107852</v>
      </c>
      <c r="K497" s="17">
        <v>0.128</v>
      </c>
      <c r="L497" s="16">
        <v>30097</v>
      </c>
      <c r="M497" s="18">
        <v>24118</v>
      </c>
      <c r="N497" s="1">
        <v>4</v>
      </c>
      <c r="O497" s="17">
        <v>0.02</v>
      </c>
      <c r="P497" s="16">
        <v>1561</v>
      </c>
      <c r="Q497" s="16">
        <f t="shared" si="2"/>
        <v>14473537.811074436</v>
      </c>
      <c r="R497" s="19">
        <v>0.96399999999999997</v>
      </c>
      <c r="S497" s="16" t="s">
        <v>2468</v>
      </c>
      <c r="T497" s="19">
        <v>5.6000000000000001E-2</v>
      </c>
      <c r="U497" s="18" t="e">
        <f t="shared" si="3"/>
        <v>#VALUE!</v>
      </c>
      <c r="V497" s="1" t="str">
        <f>IF(N497&gt;'Clustering (Gov City)'!$C$4,'Clustering (Gov City)'!$B$3,IF(N497&gt;'Clustering (Gov City)'!$H$4,'Clustering (Gov City)'!$G$3,IF(N497&gt;'Clustering (Gov City)'!$M$4,'Clustering (Gov City)'!$L$3,'Clustering (Gov City)'!$Q$3)))</f>
        <v>SUPER LOW</v>
      </c>
      <c r="W497" s="1" t="str">
        <f>IF(Q497&gt;'Clustering (Gov City)'!$C$24,'Clustering (Gov City)'!$B$23,IF(Q497&gt;'Clustering (Gov City)'!$H$24,'Clustering (Gov City)'!$G$23,IF(Q497&gt;'Clustering (Gov City)'!$M$24,'Clustering (Gov City)'!$L$23,'Clustering (Gov City)'!$Q$23)))</f>
        <v>SUPER LOW</v>
      </c>
      <c r="X497" s="20">
        <v>6.3200000000000006E-2</v>
      </c>
      <c r="Y497" s="1" t="s">
        <v>133</v>
      </c>
      <c r="Z497" s="1">
        <v>533</v>
      </c>
      <c r="AA497" s="1">
        <v>83</v>
      </c>
      <c r="AB497" s="16">
        <v>84252</v>
      </c>
      <c r="AC497" s="16">
        <v>64078</v>
      </c>
      <c r="AD497" s="16">
        <v>8214</v>
      </c>
      <c r="AE497" s="16">
        <v>20786</v>
      </c>
      <c r="AF497" s="16">
        <v>78762</v>
      </c>
      <c r="AG497" s="1">
        <v>57</v>
      </c>
      <c r="AH497" s="1">
        <v>30</v>
      </c>
      <c r="AI497" s="1">
        <v>3</v>
      </c>
      <c r="AJ497" s="1">
        <v>0</v>
      </c>
      <c r="AK497" s="16">
        <v>55738</v>
      </c>
      <c r="AL497" s="16">
        <v>52114</v>
      </c>
      <c r="AM497" s="16">
        <v>67650</v>
      </c>
      <c r="AN497" s="16">
        <v>38329</v>
      </c>
      <c r="AO497" s="1">
        <v>230</v>
      </c>
      <c r="AP497" s="16">
        <v>1643</v>
      </c>
      <c r="AQ497" s="16">
        <v>8339</v>
      </c>
      <c r="AR497" s="16">
        <v>13935</v>
      </c>
      <c r="AS497" s="16">
        <v>16477</v>
      </c>
      <c r="AT497" s="16">
        <v>13711</v>
      </c>
      <c r="AU497" s="16">
        <v>10649</v>
      </c>
      <c r="AV497" s="16">
        <v>7645</v>
      </c>
      <c r="AW497" s="16">
        <v>7856</v>
      </c>
      <c r="AX497" s="16">
        <v>7119</v>
      </c>
      <c r="AY497" s="16">
        <v>6413</v>
      </c>
      <c r="AZ497" s="16">
        <v>4621</v>
      </c>
      <c r="BA497" s="16">
        <v>3893</v>
      </c>
      <c r="BB497" s="16">
        <v>2876</v>
      </c>
      <c r="BC497" s="16">
        <v>2002</v>
      </c>
      <c r="BD497" s="16">
        <v>1191</v>
      </c>
      <c r="BE497" s="1">
        <v>644</v>
      </c>
      <c r="BF497" s="1">
        <v>481</v>
      </c>
      <c r="BG497" s="16">
        <v>2213</v>
      </c>
      <c r="BH497" s="16">
        <v>103152</v>
      </c>
      <c r="BI497" s="21">
        <v>2</v>
      </c>
      <c r="BJ497" s="21">
        <v>2</v>
      </c>
      <c r="BK497" s="21">
        <v>2</v>
      </c>
      <c r="BL497" s="21">
        <v>1</v>
      </c>
      <c r="BM497" s="21">
        <v>0</v>
      </c>
      <c r="BN497" s="16">
        <v>4728</v>
      </c>
      <c r="BO497" s="16">
        <v>2543</v>
      </c>
      <c r="BP497" s="16">
        <v>17119</v>
      </c>
      <c r="BQ497" s="16">
        <v>10312</v>
      </c>
      <c r="BR497" s="16">
        <v>9603</v>
      </c>
      <c r="BS497" s="16">
        <v>11959</v>
      </c>
      <c r="BT497" s="16">
        <v>53183</v>
      </c>
      <c r="BU497" s="16">
        <v>19187</v>
      </c>
      <c r="BV497" s="16">
        <v>16368</v>
      </c>
      <c r="BW497" s="16">
        <v>6433</v>
      </c>
      <c r="BX497" s="16">
        <v>9237</v>
      </c>
      <c r="BY497" s="1">
        <v>433</v>
      </c>
      <c r="BZ497" s="1">
        <v>691</v>
      </c>
      <c r="CA497" s="16">
        <v>2265</v>
      </c>
      <c r="CB497" s="1">
        <v>46</v>
      </c>
      <c r="CC497" s="1">
        <v>9</v>
      </c>
      <c r="CD497" s="16">
        <v>2045</v>
      </c>
      <c r="CE497" s="16">
        <v>1469</v>
      </c>
      <c r="CF497" s="1">
        <v>530</v>
      </c>
      <c r="CG497" s="16">
        <v>4262</v>
      </c>
      <c r="CH497" s="1">
        <v>155</v>
      </c>
      <c r="CI497" s="1">
        <v>18</v>
      </c>
      <c r="CJ497" s="1">
        <v>30</v>
      </c>
      <c r="CK497" s="1">
        <v>12</v>
      </c>
      <c r="CL497" s="1">
        <v>24</v>
      </c>
      <c r="CM497" s="1">
        <v>25</v>
      </c>
      <c r="CN497" s="1">
        <v>43</v>
      </c>
      <c r="CO497" s="1">
        <v>145</v>
      </c>
      <c r="CP497" s="16">
        <v>99094</v>
      </c>
      <c r="CQ497" s="16">
        <v>52740</v>
      </c>
      <c r="CR497" s="16">
        <v>2854</v>
      </c>
      <c r="CS497" s="1">
        <v>545</v>
      </c>
      <c r="CT497" s="16">
        <v>5670</v>
      </c>
      <c r="CU497" s="16">
        <v>17386</v>
      </c>
      <c r="CV497" s="1">
        <v>267</v>
      </c>
      <c r="CW497" s="1">
        <v>49</v>
      </c>
      <c r="CX497" s="16">
        <v>17558</v>
      </c>
      <c r="CY497" s="1">
        <v>144</v>
      </c>
      <c r="CZ497" s="1">
        <v>101</v>
      </c>
      <c r="DA497" s="16">
        <v>10538</v>
      </c>
      <c r="DB497" s="18">
        <v>25.04</v>
      </c>
      <c r="DC497" s="1" t="s">
        <v>134</v>
      </c>
    </row>
    <row r="498" spans="1:107" ht="12.75" x14ac:dyDescent="0.2">
      <c r="A498" s="1" t="s">
        <v>1170</v>
      </c>
      <c r="B498" s="1" t="s">
        <v>1171</v>
      </c>
      <c r="C498" s="1" t="s">
        <v>1170</v>
      </c>
      <c r="D498" s="1" t="s">
        <v>1194</v>
      </c>
      <c r="E498" s="1" t="s">
        <v>1195</v>
      </c>
      <c r="F498" s="1" t="s">
        <v>1194</v>
      </c>
      <c r="G498" s="1">
        <v>19</v>
      </c>
      <c r="H498" s="1">
        <v>221</v>
      </c>
      <c r="I498" s="1">
        <v>0</v>
      </c>
      <c r="J498" s="16">
        <v>108031</v>
      </c>
      <c r="K498" s="17">
        <v>0.13</v>
      </c>
      <c r="L498" s="16">
        <v>28381</v>
      </c>
      <c r="M498" s="18">
        <v>31983.69</v>
      </c>
      <c r="N498" s="1">
        <v>3</v>
      </c>
      <c r="O498" s="17">
        <v>1.4E-2</v>
      </c>
      <c r="P498" s="16">
        <v>1298</v>
      </c>
      <c r="Q498" s="16">
        <f t="shared" si="2"/>
        <v>12015069.748498116</v>
      </c>
      <c r="R498" s="19">
        <v>0.96599999999999997</v>
      </c>
      <c r="S498" s="16" t="s">
        <v>2468</v>
      </c>
      <c r="T498" s="19">
        <v>3.7999999999999999E-2</v>
      </c>
      <c r="U498" s="18" t="e">
        <f t="shared" si="3"/>
        <v>#VALUE!</v>
      </c>
      <c r="V498" s="1" t="str">
        <f>IF(N498&gt;'Clustering (Gov City)'!$C$4,'Clustering (Gov City)'!$B$3,IF(N498&gt;'Clustering (Gov City)'!$H$4,'Clustering (Gov City)'!$G$3,IF(N498&gt;'Clustering (Gov City)'!$M$4,'Clustering (Gov City)'!$L$3,'Clustering (Gov City)'!$Q$3)))</f>
        <v>SUPER LOW</v>
      </c>
      <c r="W498" s="1" t="str">
        <f>IF(Q498&gt;'Clustering (Gov City)'!$C$24,'Clustering (Gov City)'!$B$23,IF(Q498&gt;'Clustering (Gov City)'!$H$24,'Clustering (Gov City)'!$G$23,IF(Q498&gt;'Clustering (Gov City)'!$M$24,'Clustering (Gov City)'!$L$23,'Clustering (Gov City)'!$Q$23)))</f>
        <v>SUPER LOW</v>
      </c>
      <c r="X498" s="20">
        <v>5.3800000000000001E-2</v>
      </c>
      <c r="Y498" s="1" t="s">
        <v>133</v>
      </c>
      <c r="Z498" s="1">
        <v>384</v>
      </c>
      <c r="AA498" s="1">
        <v>73</v>
      </c>
      <c r="AB498" s="16">
        <v>72375</v>
      </c>
      <c r="AC498" s="16">
        <v>59123</v>
      </c>
      <c r="AD498" s="16">
        <v>6822</v>
      </c>
      <c r="AE498" s="16">
        <v>38791</v>
      </c>
      <c r="AF498" s="16">
        <v>62384</v>
      </c>
      <c r="AG498" s="1">
        <v>26</v>
      </c>
      <c r="AH498" s="1">
        <v>7</v>
      </c>
      <c r="AI498" s="1">
        <v>1</v>
      </c>
      <c r="AJ498" s="1">
        <v>0</v>
      </c>
      <c r="AK498" s="16">
        <v>56251</v>
      </c>
      <c r="AL498" s="16">
        <v>51780</v>
      </c>
      <c r="AM498" s="16">
        <v>66577</v>
      </c>
      <c r="AN498" s="16">
        <v>39065</v>
      </c>
      <c r="AO498" s="1">
        <v>256</v>
      </c>
      <c r="AP498" s="16">
        <v>2133</v>
      </c>
      <c r="AQ498" s="16">
        <v>15260</v>
      </c>
      <c r="AR498" s="16">
        <v>16370</v>
      </c>
      <c r="AS498" s="16">
        <v>13579</v>
      </c>
      <c r="AT498" s="16">
        <v>12317</v>
      </c>
      <c r="AU498" s="16">
        <v>10441</v>
      </c>
      <c r="AV498" s="16">
        <v>6562</v>
      </c>
      <c r="AW498" s="16">
        <v>7746</v>
      </c>
      <c r="AX498" s="16">
        <v>6405</v>
      </c>
      <c r="AY498" s="16">
        <v>6347</v>
      </c>
      <c r="AZ498" s="16">
        <v>4169</v>
      </c>
      <c r="BA498" s="16">
        <v>3896</v>
      </c>
      <c r="BB498" s="16">
        <v>2209</v>
      </c>
      <c r="BC498" s="16">
        <v>1520</v>
      </c>
      <c r="BD498" s="1">
        <v>636</v>
      </c>
      <c r="BE498" s="1">
        <v>390</v>
      </c>
      <c r="BF498" s="1">
        <v>184</v>
      </c>
      <c r="BG498" s="16">
        <v>3892</v>
      </c>
      <c r="BH498" s="16">
        <v>99282</v>
      </c>
      <c r="BI498" s="21">
        <v>4</v>
      </c>
      <c r="BJ498" s="21">
        <v>4</v>
      </c>
      <c r="BK498" s="21">
        <v>4</v>
      </c>
      <c r="BL498" s="21">
        <v>1</v>
      </c>
      <c r="BM498" s="21">
        <v>0</v>
      </c>
      <c r="BN498" s="16">
        <v>8070</v>
      </c>
      <c r="BO498" s="16">
        <v>4175</v>
      </c>
      <c r="BP498" s="16">
        <v>18522</v>
      </c>
      <c r="BQ498" s="16">
        <v>7905</v>
      </c>
      <c r="BR498" s="16">
        <v>8098</v>
      </c>
      <c r="BS498" s="16">
        <v>12074</v>
      </c>
      <c r="BT498" s="16">
        <v>69446</v>
      </c>
      <c r="BU498" s="16">
        <v>15459</v>
      </c>
      <c r="BV498" s="16">
        <v>7868</v>
      </c>
      <c r="BW498" s="16">
        <v>4469</v>
      </c>
      <c r="BX498" s="16">
        <v>6985</v>
      </c>
      <c r="BY498" s="1">
        <v>267</v>
      </c>
      <c r="BZ498" s="1">
        <v>865</v>
      </c>
      <c r="CA498" s="16">
        <v>2583</v>
      </c>
      <c r="CB498" s="1">
        <v>82</v>
      </c>
      <c r="CC498" s="1">
        <v>7</v>
      </c>
      <c r="CD498" s="16">
        <v>1732</v>
      </c>
      <c r="CE498" s="16">
        <v>1388</v>
      </c>
      <c r="CF498" s="1">
        <v>484</v>
      </c>
      <c r="CG498" s="16">
        <v>3901</v>
      </c>
      <c r="CH498" s="1">
        <v>47</v>
      </c>
      <c r="CI498" s="1">
        <v>13</v>
      </c>
      <c r="CJ498" s="1">
        <v>38</v>
      </c>
      <c r="CK498" s="1">
        <v>15</v>
      </c>
      <c r="CL498" s="1">
        <v>26</v>
      </c>
      <c r="CM498" s="1">
        <v>23</v>
      </c>
      <c r="CN498" s="1">
        <v>71</v>
      </c>
      <c r="CO498" s="1">
        <v>156</v>
      </c>
      <c r="CP498" s="16">
        <v>100137</v>
      </c>
      <c r="CQ498" s="16">
        <v>61897</v>
      </c>
      <c r="CR498" s="16">
        <v>2666</v>
      </c>
      <c r="CS498" s="1">
        <v>403</v>
      </c>
      <c r="CT498" s="16">
        <v>4638</v>
      </c>
      <c r="CU498" s="16">
        <v>11400</v>
      </c>
      <c r="CV498" s="16">
        <v>1324</v>
      </c>
      <c r="CW498" s="1">
        <v>97</v>
      </c>
      <c r="CX498" s="16">
        <v>12355</v>
      </c>
      <c r="CY498" s="1">
        <v>230</v>
      </c>
      <c r="CZ498" s="1">
        <v>75</v>
      </c>
      <c r="DA498" s="16">
        <v>12946</v>
      </c>
      <c r="DB498" s="18">
        <v>25.49</v>
      </c>
      <c r="DC498" s="1" t="s">
        <v>134</v>
      </c>
    </row>
    <row r="499" spans="1:107" ht="12.75" x14ac:dyDescent="0.2">
      <c r="A499" s="1" t="s">
        <v>1170</v>
      </c>
      <c r="B499" s="1" t="s">
        <v>1171</v>
      </c>
      <c r="C499" s="1" t="s">
        <v>1170</v>
      </c>
      <c r="D499" s="1" t="s">
        <v>1196</v>
      </c>
      <c r="E499" s="1" t="s">
        <v>1197</v>
      </c>
      <c r="F499" s="1" t="s">
        <v>1196</v>
      </c>
      <c r="G499" s="1">
        <v>51</v>
      </c>
      <c r="H499" s="1">
        <v>510</v>
      </c>
      <c r="I499" s="1">
        <v>1</v>
      </c>
      <c r="J499" s="16">
        <v>354711</v>
      </c>
      <c r="K499" s="17">
        <v>0.58599999999999997</v>
      </c>
      <c r="L499" s="16">
        <v>83586</v>
      </c>
      <c r="M499" s="18">
        <v>17152</v>
      </c>
      <c r="N499" s="1">
        <v>21</v>
      </c>
      <c r="O499" s="17">
        <v>0.106</v>
      </c>
      <c r="P499" s="16">
        <v>1308</v>
      </c>
      <c r="Q499" s="16">
        <f t="shared" si="2"/>
        <v>3687508.9861887563</v>
      </c>
      <c r="R499" s="19">
        <v>0.97</v>
      </c>
      <c r="S499" s="16" t="s">
        <v>2468</v>
      </c>
      <c r="T499" s="19">
        <v>1.4E-2</v>
      </c>
      <c r="U499" s="18" t="e">
        <f t="shared" si="3"/>
        <v>#VALUE!</v>
      </c>
      <c r="V499" s="16" t="str">
        <f>IF(N499&gt;'Clustering (Gov City)'!$C$4,'Clustering (Gov City)'!$B$3,IF(N499&gt;'Clustering (Gov City)'!$H$4,'Clustering (Gov City)'!$G$3,IF(N499&gt;'Clustering (Gov City)'!$M$4,'Clustering (Gov City)'!$L$3,'Clustering (Gov City)'!$Q$3)))</f>
        <v>SUPER LOW</v>
      </c>
      <c r="W499" s="16" t="str">
        <f>IF(Q499&gt;'Clustering (Gov City)'!$C$24,'Clustering (Gov City)'!$B$23,IF(Q499&gt;'Clustering (Gov City)'!$H$24,'Clustering (Gov City)'!$G$23,IF(Q499&gt;'Clustering (Gov City)'!$M$24,'Clustering (Gov City)'!$L$23,'Clustering (Gov City)'!$Q$23)))</f>
        <v>SUPER LOW</v>
      </c>
      <c r="X499" s="20">
        <v>0.18459999999999999</v>
      </c>
      <c r="Y499" s="16" t="s">
        <v>133</v>
      </c>
      <c r="Z499" s="16">
        <v>1048</v>
      </c>
      <c r="AA499" s="1">
        <v>19</v>
      </c>
      <c r="AB499" s="16">
        <v>73929</v>
      </c>
      <c r="AC499" s="16">
        <v>321634</v>
      </c>
      <c r="AD499" s="16">
        <v>4090</v>
      </c>
      <c r="AE499" s="16">
        <v>344887</v>
      </c>
      <c r="AF499" s="16">
        <v>5671</v>
      </c>
      <c r="AG499" s="1">
        <v>60</v>
      </c>
      <c r="AH499" s="1">
        <v>3</v>
      </c>
      <c r="AI499" s="1">
        <v>0</v>
      </c>
      <c r="AJ499" s="1">
        <v>0</v>
      </c>
      <c r="AK499" s="16">
        <v>193765</v>
      </c>
      <c r="AL499" s="16">
        <v>160946</v>
      </c>
      <c r="AM499" s="16">
        <v>198806</v>
      </c>
      <c r="AN499" s="16">
        <v>154290</v>
      </c>
      <c r="AO499" s="1">
        <v>516</v>
      </c>
      <c r="AP499" s="16">
        <v>1099</v>
      </c>
      <c r="AQ499" s="16">
        <v>3936</v>
      </c>
      <c r="AR499" s="16">
        <v>7854</v>
      </c>
      <c r="AS499" s="16">
        <v>13882</v>
      </c>
      <c r="AT499" s="16">
        <v>28061</v>
      </c>
      <c r="AU499" s="16">
        <v>52319</v>
      </c>
      <c r="AV499" s="16">
        <v>46321</v>
      </c>
      <c r="AW499" s="16">
        <v>46127</v>
      </c>
      <c r="AX499" s="16">
        <v>29939</v>
      </c>
      <c r="AY499" s="16">
        <v>36927</v>
      </c>
      <c r="AZ499" s="16">
        <v>27301</v>
      </c>
      <c r="BA499" s="16">
        <v>27158</v>
      </c>
      <c r="BB499" s="16">
        <v>16942</v>
      </c>
      <c r="BC499" s="16">
        <v>10371</v>
      </c>
      <c r="BD499" s="16">
        <v>4501</v>
      </c>
      <c r="BE499" s="16">
        <v>2013</v>
      </c>
      <c r="BF499" s="16">
        <v>1059</v>
      </c>
      <c r="BG499" s="1">
        <v>968</v>
      </c>
      <c r="BH499" s="16">
        <v>352636</v>
      </c>
      <c r="BI499" s="21">
        <v>0</v>
      </c>
      <c r="BJ499" s="21">
        <v>0</v>
      </c>
      <c r="BK499" s="21">
        <v>0</v>
      </c>
      <c r="BL499" s="21">
        <v>0</v>
      </c>
      <c r="BM499" s="21">
        <v>0</v>
      </c>
      <c r="BN499" s="16">
        <v>2175</v>
      </c>
      <c r="BO499" s="16">
        <v>1358</v>
      </c>
      <c r="BP499" s="16">
        <v>9908</v>
      </c>
      <c r="BQ499" s="16">
        <v>9037</v>
      </c>
      <c r="BR499" s="16">
        <v>14139</v>
      </c>
      <c r="BS499" s="16">
        <v>41806</v>
      </c>
      <c r="BT499" s="16">
        <v>280709</v>
      </c>
      <c r="BU499" s="16">
        <v>26067</v>
      </c>
      <c r="BV499" s="16">
        <v>19381</v>
      </c>
      <c r="BW499" s="16">
        <v>11698</v>
      </c>
      <c r="BX499" s="16">
        <v>11274</v>
      </c>
      <c r="BY499" s="1">
        <v>651</v>
      </c>
      <c r="BZ499" s="16">
        <v>1019</v>
      </c>
      <c r="CA499" s="16">
        <v>3706</v>
      </c>
      <c r="CB499" s="1">
        <v>182</v>
      </c>
      <c r="CC499" s="1">
        <v>24</v>
      </c>
      <c r="CD499" s="16">
        <v>4815</v>
      </c>
      <c r="CE499" s="16">
        <v>3357</v>
      </c>
      <c r="CF499" s="1">
        <v>933</v>
      </c>
      <c r="CG499" s="16">
        <v>21646</v>
      </c>
      <c r="CH499" s="1">
        <v>96</v>
      </c>
      <c r="CI499" s="1">
        <v>46</v>
      </c>
      <c r="CJ499" s="1">
        <v>22</v>
      </c>
      <c r="CK499" s="1">
        <v>38</v>
      </c>
      <c r="CL499" s="1">
        <v>35</v>
      </c>
      <c r="CM499" s="1">
        <v>188</v>
      </c>
      <c r="CN499" s="16">
        <v>2399</v>
      </c>
      <c r="CO499" s="16">
        <v>10647</v>
      </c>
      <c r="CP499" s="16">
        <v>310489</v>
      </c>
      <c r="CQ499" s="16">
        <v>170840</v>
      </c>
      <c r="CR499" s="16">
        <v>57355</v>
      </c>
      <c r="CS499" s="1">
        <v>191</v>
      </c>
      <c r="CT499" s="16">
        <v>7652</v>
      </c>
      <c r="CU499" s="16">
        <v>42707</v>
      </c>
      <c r="CV499" s="1">
        <v>33</v>
      </c>
      <c r="CW499" s="1">
        <v>238</v>
      </c>
      <c r="CX499" s="16">
        <v>18334</v>
      </c>
      <c r="CY499" s="1">
        <v>135</v>
      </c>
      <c r="CZ499" s="16">
        <v>22693</v>
      </c>
      <c r="DA499" s="16">
        <v>34533</v>
      </c>
      <c r="DB499" s="18">
        <v>37.340000000000003</v>
      </c>
      <c r="DC499" s="1" t="s">
        <v>134</v>
      </c>
    </row>
    <row r="500" spans="1:107" ht="12.75" x14ac:dyDescent="0.2">
      <c r="A500" s="1" t="s">
        <v>1170</v>
      </c>
      <c r="B500" s="1" t="s">
        <v>1171</v>
      </c>
      <c r="C500" s="1" t="s">
        <v>1170</v>
      </c>
      <c r="D500" s="1" t="s">
        <v>1198</v>
      </c>
      <c r="E500" s="1" t="s">
        <v>1199</v>
      </c>
      <c r="F500" s="1" t="s">
        <v>1198</v>
      </c>
      <c r="G500" s="1">
        <v>34</v>
      </c>
      <c r="H500" s="1">
        <v>277</v>
      </c>
      <c r="I500" s="1">
        <v>0</v>
      </c>
      <c r="J500" s="16">
        <v>111905</v>
      </c>
      <c r="K500" s="17">
        <v>0.13800000000000001</v>
      </c>
      <c r="L500" s="16">
        <v>33455</v>
      </c>
      <c r="M500" s="18">
        <v>15682</v>
      </c>
      <c r="N500" s="1">
        <v>7</v>
      </c>
      <c r="O500" s="17">
        <v>2.8000000000000001E-2</v>
      </c>
      <c r="P500" s="16">
        <v>1228</v>
      </c>
      <c r="Q500" s="16">
        <f t="shared" si="2"/>
        <v>10973593.673204951</v>
      </c>
      <c r="R500" s="19">
        <v>0.97199999999999998</v>
      </c>
      <c r="S500" s="16" t="s">
        <v>2468</v>
      </c>
      <c r="T500" s="19">
        <v>3.2000000000000001E-2</v>
      </c>
      <c r="U500" s="18" t="e">
        <f t="shared" si="3"/>
        <v>#VALUE!</v>
      </c>
      <c r="V500" s="1" t="str">
        <f>IF(N500&gt;'Clustering (Gov City)'!$C$4,'Clustering (Gov City)'!$B$3,IF(N500&gt;'Clustering (Gov City)'!$H$4,'Clustering (Gov City)'!$G$3,IF(N500&gt;'Clustering (Gov City)'!$M$4,'Clustering (Gov City)'!$L$3,'Clustering (Gov City)'!$Q$3)))</f>
        <v>SUPER LOW</v>
      </c>
      <c r="W500" s="1" t="str">
        <f>IF(Q500&gt;'Clustering (Gov City)'!$C$24,'Clustering (Gov City)'!$B$23,IF(Q500&gt;'Clustering (Gov City)'!$H$24,'Clustering (Gov City)'!$G$23,IF(Q500&gt;'Clustering (Gov City)'!$M$24,'Clustering (Gov City)'!$L$23,'Clustering (Gov City)'!$Q$23)))</f>
        <v>SUPER LOW</v>
      </c>
      <c r="X500" s="20">
        <v>5.7299999999999997E-2</v>
      </c>
      <c r="Y500" s="1" t="s">
        <v>133</v>
      </c>
      <c r="Z500" s="1">
        <v>201</v>
      </c>
      <c r="AA500" s="1">
        <v>39</v>
      </c>
      <c r="AB500" s="16">
        <v>41519</v>
      </c>
      <c r="AC500" s="16">
        <v>84234</v>
      </c>
      <c r="AD500" s="16">
        <v>1280</v>
      </c>
      <c r="AE500" s="16">
        <v>75844</v>
      </c>
      <c r="AF500" s="16">
        <v>33802</v>
      </c>
      <c r="AG500" s="1">
        <v>11</v>
      </c>
      <c r="AH500" s="1">
        <v>3</v>
      </c>
      <c r="AI500" s="1">
        <v>0</v>
      </c>
      <c r="AJ500" s="1">
        <v>965</v>
      </c>
      <c r="AK500" s="16">
        <v>60665</v>
      </c>
      <c r="AL500" s="16">
        <v>51240</v>
      </c>
      <c r="AM500" s="16">
        <v>66821</v>
      </c>
      <c r="AN500" s="16">
        <v>43251</v>
      </c>
      <c r="AO500" s="1">
        <v>463</v>
      </c>
      <c r="AP500" s="16">
        <v>1370</v>
      </c>
      <c r="AQ500" s="16">
        <v>4327</v>
      </c>
      <c r="AR500" s="16">
        <v>7890</v>
      </c>
      <c r="AS500" s="16">
        <v>11631</v>
      </c>
      <c r="AT500" s="16">
        <v>12678</v>
      </c>
      <c r="AU500" s="16">
        <v>13554</v>
      </c>
      <c r="AV500" s="16">
        <v>11153</v>
      </c>
      <c r="AW500" s="16">
        <v>11581</v>
      </c>
      <c r="AX500" s="16">
        <v>9974</v>
      </c>
      <c r="AY500" s="16">
        <v>10384</v>
      </c>
      <c r="AZ500" s="16">
        <v>7333</v>
      </c>
      <c r="BA500" s="16">
        <v>6088</v>
      </c>
      <c r="BB500" s="16">
        <v>3517</v>
      </c>
      <c r="BC500" s="16">
        <v>1289</v>
      </c>
      <c r="BD500" s="1">
        <v>273</v>
      </c>
      <c r="BE500" s="1">
        <v>140</v>
      </c>
      <c r="BF500" s="1">
        <v>93</v>
      </c>
      <c r="BG500" s="16">
        <v>1175</v>
      </c>
      <c r="BH500" s="16">
        <v>109550</v>
      </c>
      <c r="BI500" s="21">
        <v>1</v>
      </c>
      <c r="BJ500" s="21">
        <v>1</v>
      </c>
      <c r="BK500" s="21">
        <v>1</v>
      </c>
      <c r="BL500" s="21">
        <v>0</v>
      </c>
      <c r="BM500" s="21">
        <v>0</v>
      </c>
      <c r="BN500" s="16">
        <v>2469</v>
      </c>
      <c r="BO500" s="16">
        <v>1349</v>
      </c>
      <c r="BP500" s="16">
        <v>10158</v>
      </c>
      <c r="BQ500" s="16">
        <v>7436</v>
      </c>
      <c r="BR500" s="16">
        <v>7865</v>
      </c>
      <c r="BS500" s="16">
        <v>13554</v>
      </c>
      <c r="BT500" s="16">
        <v>76051</v>
      </c>
      <c r="BU500" s="16">
        <v>12884</v>
      </c>
      <c r="BV500" s="16">
        <v>9515</v>
      </c>
      <c r="BW500" s="16">
        <v>4853</v>
      </c>
      <c r="BX500" s="16">
        <v>5906</v>
      </c>
      <c r="BY500" s="1">
        <v>366</v>
      </c>
      <c r="BZ500" s="1">
        <v>546</v>
      </c>
      <c r="CA500" s="16">
        <v>1663</v>
      </c>
      <c r="CB500" s="1">
        <v>94</v>
      </c>
      <c r="CC500" s="1">
        <v>27</v>
      </c>
      <c r="CD500" s="16">
        <v>2520</v>
      </c>
      <c r="CE500" s="16">
        <v>1912</v>
      </c>
      <c r="CF500" s="1">
        <v>592</v>
      </c>
      <c r="CG500" s="16">
        <v>9783</v>
      </c>
      <c r="CH500" s="1">
        <v>43</v>
      </c>
      <c r="CI500" s="1">
        <v>18</v>
      </c>
      <c r="CJ500" s="1">
        <v>8</v>
      </c>
      <c r="CK500" s="1">
        <v>8</v>
      </c>
      <c r="CL500" s="1">
        <v>5</v>
      </c>
      <c r="CM500" s="1">
        <v>13</v>
      </c>
      <c r="CN500" s="1">
        <v>28</v>
      </c>
      <c r="CO500" s="1">
        <v>231</v>
      </c>
      <c r="CP500" s="16">
        <v>96744</v>
      </c>
      <c r="CQ500" s="16">
        <v>53346</v>
      </c>
      <c r="CR500" s="16">
        <v>8729</v>
      </c>
      <c r="CS500" s="1">
        <v>110</v>
      </c>
      <c r="CT500" s="16">
        <v>3321</v>
      </c>
      <c r="CU500" s="16">
        <v>18616</v>
      </c>
      <c r="CV500" s="1">
        <v>12</v>
      </c>
      <c r="CW500" s="1">
        <v>160</v>
      </c>
      <c r="CX500" s="16">
        <v>10493</v>
      </c>
      <c r="CY500" s="1">
        <v>115</v>
      </c>
      <c r="CZ500" s="16">
        <v>3774</v>
      </c>
      <c r="DA500" s="16">
        <v>13229</v>
      </c>
      <c r="DB500" s="18">
        <v>30.15</v>
      </c>
      <c r="DC500" s="1" t="s">
        <v>134</v>
      </c>
    </row>
    <row r="501" spans="1:107" ht="12.75" x14ac:dyDescent="0.2">
      <c r="A501" s="1" t="s">
        <v>1170</v>
      </c>
      <c r="B501" s="1" t="s">
        <v>1171</v>
      </c>
      <c r="C501" s="1" t="s">
        <v>1170</v>
      </c>
      <c r="D501" s="1" t="s">
        <v>1200</v>
      </c>
      <c r="E501" s="1" t="s">
        <v>1201</v>
      </c>
      <c r="F501" s="1" t="s">
        <v>1200</v>
      </c>
      <c r="G501" s="1">
        <v>46</v>
      </c>
      <c r="H501" s="1">
        <v>541</v>
      </c>
      <c r="I501" s="1">
        <v>4</v>
      </c>
      <c r="J501" s="16">
        <v>250844</v>
      </c>
      <c r="K501" s="17">
        <v>0.442</v>
      </c>
      <c r="L501" s="16">
        <v>60611</v>
      </c>
      <c r="M501" s="18">
        <v>5588.13</v>
      </c>
      <c r="N501" s="1">
        <v>45</v>
      </c>
      <c r="O501" s="17">
        <v>0.20200000000000001</v>
      </c>
      <c r="P501" s="16">
        <v>928</v>
      </c>
      <c r="Q501" s="16">
        <f t="shared" si="2"/>
        <v>3699510.4527116455</v>
      </c>
      <c r="R501" s="19">
        <v>0.97399999999999998</v>
      </c>
      <c r="S501" s="16" t="s">
        <v>2468</v>
      </c>
      <c r="T501" s="19">
        <v>1.2E-2</v>
      </c>
      <c r="U501" s="18" t="e">
        <f t="shared" si="3"/>
        <v>#VALUE!</v>
      </c>
      <c r="V501" s="1" t="str">
        <f>IF(N501&gt;'Clustering (Gov City)'!$C$4,'Clustering (Gov City)'!$B$3,IF(N501&gt;'Clustering (Gov City)'!$H$4,'Clustering (Gov City)'!$G$3,IF(N501&gt;'Clustering (Gov City)'!$M$4,'Clustering (Gov City)'!$L$3,'Clustering (Gov City)'!$Q$3)))</f>
        <v>SUPER LOW</v>
      </c>
      <c r="W501" s="1" t="str">
        <f>IF(Q501&gt;'Clustering (Gov City)'!$C$24,'Clustering (Gov City)'!$B$23,IF(Q501&gt;'Clustering (Gov City)'!$H$24,'Clustering (Gov City)'!$G$23,IF(Q501&gt;'Clustering (Gov City)'!$M$24,'Clustering (Gov City)'!$L$23,'Clustering (Gov City)'!$Q$23)))</f>
        <v>SUPER LOW</v>
      </c>
      <c r="X501" s="20">
        <v>0.17649999999999999</v>
      </c>
      <c r="Y501" s="1" t="s">
        <v>133</v>
      </c>
      <c r="Z501" s="1">
        <v>503</v>
      </c>
      <c r="AA501" s="1">
        <v>22</v>
      </c>
      <c r="AB501" s="16">
        <v>22832</v>
      </c>
      <c r="AC501" s="16">
        <v>229946</v>
      </c>
      <c r="AD501" s="16">
        <v>1758</v>
      </c>
      <c r="AE501" s="16">
        <v>248255</v>
      </c>
      <c r="AF501" s="1">
        <v>720</v>
      </c>
      <c r="AG501" s="1">
        <v>17</v>
      </c>
      <c r="AH501" s="1">
        <v>27</v>
      </c>
      <c r="AI501" s="1">
        <v>0</v>
      </c>
      <c r="AJ501" s="1">
        <v>67</v>
      </c>
      <c r="AK501" s="16">
        <v>136971</v>
      </c>
      <c r="AL501" s="16">
        <v>113873</v>
      </c>
      <c r="AM501" s="16">
        <v>138017</v>
      </c>
      <c r="AN501" s="16">
        <v>111685</v>
      </c>
      <c r="AO501" s="1">
        <v>474</v>
      </c>
      <c r="AP501" s="1">
        <v>668</v>
      </c>
      <c r="AQ501" s="16">
        <v>2714</v>
      </c>
      <c r="AR501" s="16">
        <v>6100</v>
      </c>
      <c r="AS501" s="16">
        <v>8539</v>
      </c>
      <c r="AT501" s="16">
        <v>14130</v>
      </c>
      <c r="AU501" s="16">
        <v>24654</v>
      </c>
      <c r="AV501" s="16">
        <v>26268</v>
      </c>
      <c r="AW501" s="16">
        <v>35239</v>
      </c>
      <c r="AX501" s="16">
        <v>28235</v>
      </c>
      <c r="AY501" s="16">
        <v>24618</v>
      </c>
      <c r="AZ501" s="16">
        <v>17340</v>
      </c>
      <c r="BA501" s="16">
        <v>19730</v>
      </c>
      <c r="BB501" s="16">
        <v>16535</v>
      </c>
      <c r="BC501" s="16">
        <v>15065</v>
      </c>
      <c r="BD501" s="16">
        <v>7756</v>
      </c>
      <c r="BE501" s="16">
        <v>3703</v>
      </c>
      <c r="BF501" s="1">
        <v>218</v>
      </c>
      <c r="BG501" s="1">
        <v>711</v>
      </c>
      <c r="BH501" s="16">
        <v>249396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16">
        <v>1562</v>
      </c>
      <c r="BO501" s="1">
        <v>868</v>
      </c>
      <c r="BP501" s="16">
        <v>7923</v>
      </c>
      <c r="BQ501" s="16">
        <v>5166</v>
      </c>
      <c r="BR501" s="16">
        <v>7097</v>
      </c>
      <c r="BS501" s="16">
        <v>20733</v>
      </c>
      <c r="BT501" s="16">
        <v>173998</v>
      </c>
      <c r="BU501" s="16">
        <v>32248</v>
      </c>
      <c r="BV501" s="16">
        <v>16738</v>
      </c>
      <c r="BW501" s="16">
        <v>11605</v>
      </c>
      <c r="BX501" s="16">
        <v>12903</v>
      </c>
      <c r="BY501" s="1">
        <v>521</v>
      </c>
      <c r="BZ501" s="1">
        <v>787</v>
      </c>
      <c r="CA501" s="16">
        <v>1889</v>
      </c>
      <c r="CB501" s="1">
        <v>81</v>
      </c>
      <c r="CC501" s="1">
        <v>74</v>
      </c>
      <c r="CD501" s="16">
        <v>3753</v>
      </c>
      <c r="CE501" s="16">
        <v>3994</v>
      </c>
      <c r="CF501" s="16">
        <v>2448</v>
      </c>
      <c r="CG501" s="16">
        <v>4774</v>
      </c>
      <c r="CH501" s="1">
        <v>237</v>
      </c>
      <c r="CI501" s="1">
        <v>343</v>
      </c>
      <c r="CJ501" s="1">
        <v>48</v>
      </c>
      <c r="CK501" s="1">
        <v>362</v>
      </c>
      <c r="CL501" s="1">
        <v>83</v>
      </c>
      <c r="CM501" s="1">
        <v>193</v>
      </c>
      <c r="CN501" s="1">
        <v>67</v>
      </c>
      <c r="CO501" s="1">
        <v>419</v>
      </c>
      <c r="CP501" s="16">
        <v>234123</v>
      </c>
      <c r="CQ501" s="16">
        <v>111881</v>
      </c>
      <c r="CR501" s="16">
        <v>4648</v>
      </c>
      <c r="CS501" s="1">
        <v>226</v>
      </c>
      <c r="CT501" s="16">
        <v>7129</v>
      </c>
      <c r="CU501" s="16">
        <v>85206</v>
      </c>
      <c r="CV501" s="1">
        <v>53</v>
      </c>
      <c r="CW501" s="1">
        <v>403</v>
      </c>
      <c r="CX501" s="16">
        <v>13139</v>
      </c>
      <c r="CY501" s="1">
        <v>114</v>
      </c>
      <c r="CZ501" s="1">
        <v>104</v>
      </c>
      <c r="DA501" s="16">
        <v>27941</v>
      </c>
      <c r="DB501" s="18">
        <v>32.04</v>
      </c>
      <c r="DC501" s="1" t="s">
        <v>134</v>
      </c>
    </row>
    <row r="502" spans="1:107" ht="12.75" x14ac:dyDescent="0.2">
      <c r="A502" s="1" t="s">
        <v>1170</v>
      </c>
      <c r="B502" s="1" t="s">
        <v>1171</v>
      </c>
      <c r="C502" s="1" t="s">
        <v>1170</v>
      </c>
      <c r="D502" s="1" t="s">
        <v>1202</v>
      </c>
      <c r="E502" s="1" t="s">
        <v>1203</v>
      </c>
      <c r="F502" s="1" t="s">
        <v>1202</v>
      </c>
      <c r="G502" s="1">
        <v>10</v>
      </c>
      <c r="H502" s="1">
        <v>87</v>
      </c>
      <c r="I502" s="1">
        <v>2</v>
      </c>
      <c r="J502" s="16">
        <v>41534</v>
      </c>
      <c r="K502" s="17">
        <v>0.02</v>
      </c>
      <c r="L502" s="16">
        <v>11437</v>
      </c>
      <c r="M502" s="18">
        <v>17742</v>
      </c>
      <c r="N502" s="1">
        <v>2</v>
      </c>
      <c r="O502" s="17">
        <v>8.0000000000000002E-3</v>
      </c>
      <c r="P502" s="16">
        <v>1525</v>
      </c>
      <c r="Q502" s="16">
        <f t="shared" si="2"/>
        <v>36716906.630712181</v>
      </c>
      <c r="R502" s="19">
        <v>0.97599999999999998</v>
      </c>
      <c r="S502" s="16" t="s">
        <v>2468</v>
      </c>
      <c r="T502" s="19">
        <v>7.0000000000000007E-2</v>
      </c>
      <c r="U502" s="18" t="e">
        <f t="shared" si="3"/>
        <v>#VALUE!</v>
      </c>
      <c r="V502" s="1" t="str">
        <f>IF(N502&gt;'Clustering (Gov City)'!$C$4,'Clustering (Gov City)'!$B$3,IF(N502&gt;'Clustering (Gov City)'!$H$4,'Clustering (Gov City)'!$G$3,IF(N502&gt;'Clustering (Gov City)'!$M$4,'Clustering (Gov City)'!$L$3,'Clustering (Gov City)'!$Q$3)))</f>
        <v>SUPER LOW</v>
      </c>
      <c r="W502" s="1" t="str">
        <f>IF(Q502&gt;'Clustering (Gov City)'!$C$24,'Clustering (Gov City)'!$B$23,IF(Q502&gt;'Clustering (Gov City)'!$H$24,'Clustering (Gov City)'!$G$23,IF(Q502&gt;'Clustering (Gov City)'!$M$24,'Clustering (Gov City)'!$L$23,'Clustering (Gov City)'!$Q$23)))</f>
        <v>LOW</v>
      </c>
      <c r="X502" s="20">
        <v>3.8899999999999997E-2</v>
      </c>
      <c r="Y502" s="1" t="s">
        <v>133</v>
      </c>
      <c r="Z502" s="1">
        <v>240</v>
      </c>
      <c r="AA502" s="1">
        <v>88</v>
      </c>
      <c r="AB502" s="16">
        <v>31742</v>
      </c>
      <c r="AC502" s="16">
        <v>27451</v>
      </c>
      <c r="AD502" s="16">
        <v>9505</v>
      </c>
      <c r="AE502" s="16">
        <v>31078</v>
      </c>
      <c r="AF502" s="1">
        <v>915</v>
      </c>
      <c r="AG502" s="1">
        <v>19</v>
      </c>
      <c r="AH502" s="1">
        <v>17</v>
      </c>
      <c r="AI502" s="1">
        <v>0</v>
      </c>
      <c r="AJ502" s="1">
        <v>0</v>
      </c>
      <c r="AK502" s="16">
        <v>22104</v>
      </c>
      <c r="AL502" s="16">
        <v>19430</v>
      </c>
      <c r="AM502" s="16">
        <v>24376</v>
      </c>
      <c r="AN502" s="16">
        <v>16375</v>
      </c>
      <c r="AO502" s="1">
        <v>170</v>
      </c>
      <c r="AP502" s="1">
        <v>613</v>
      </c>
      <c r="AQ502" s="16">
        <v>2561</v>
      </c>
      <c r="AR502" s="16">
        <v>4812</v>
      </c>
      <c r="AS502" s="16">
        <v>5276</v>
      </c>
      <c r="AT502" s="16">
        <v>4490</v>
      </c>
      <c r="AU502" s="16">
        <v>3742</v>
      </c>
      <c r="AV502" s="16">
        <v>3345</v>
      </c>
      <c r="AW502" s="16">
        <v>3526</v>
      </c>
      <c r="AX502" s="16">
        <v>3381</v>
      </c>
      <c r="AY502" s="16">
        <v>2618</v>
      </c>
      <c r="AZ502" s="16">
        <v>2260</v>
      </c>
      <c r="BA502" s="16">
        <v>1869</v>
      </c>
      <c r="BB502" s="16">
        <v>1494</v>
      </c>
      <c r="BC502" s="16">
        <v>1052</v>
      </c>
      <c r="BD502" s="1">
        <v>570</v>
      </c>
      <c r="BE502" s="1">
        <v>327</v>
      </c>
      <c r="BF502" s="1">
        <v>211</v>
      </c>
      <c r="BG502" s="1">
        <v>617</v>
      </c>
      <c r="BH502" s="16">
        <v>40123</v>
      </c>
      <c r="BI502" s="21">
        <v>2</v>
      </c>
      <c r="BJ502" s="21">
        <v>2</v>
      </c>
      <c r="BK502" s="21">
        <v>2</v>
      </c>
      <c r="BL502" s="21">
        <v>1</v>
      </c>
      <c r="BM502" s="21">
        <v>0</v>
      </c>
      <c r="BN502" s="16">
        <v>1365</v>
      </c>
      <c r="BO502" s="1">
        <v>824</v>
      </c>
      <c r="BP502" s="16">
        <v>5919</v>
      </c>
      <c r="BQ502" s="16">
        <v>3234</v>
      </c>
      <c r="BR502" s="16">
        <v>2959</v>
      </c>
      <c r="BS502" s="16">
        <v>4062</v>
      </c>
      <c r="BT502" s="16">
        <v>13982</v>
      </c>
      <c r="BU502" s="16">
        <v>6021</v>
      </c>
      <c r="BV502" s="16">
        <v>6373</v>
      </c>
      <c r="BW502" s="16">
        <v>4806</v>
      </c>
      <c r="BX502" s="16">
        <v>8057</v>
      </c>
      <c r="BY502" s="1">
        <v>144</v>
      </c>
      <c r="BZ502" s="1">
        <v>564</v>
      </c>
      <c r="CA502" s="16">
        <v>1538</v>
      </c>
      <c r="CB502" s="1">
        <v>48</v>
      </c>
      <c r="CC502" s="1">
        <v>1</v>
      </c>
      <c r="CD502" s="16">
        <v>1172</v>
      </c>
      <c r="CE502" s="16">
        <v>1015</v>
      </c>
      <c r="CF502" s="1">
        <v>369</v>
      </c>
      <c r="CG502" s="16">
        <v>3590</v>
      </c>
      <c r="CH502" s="1">
        <v>24</v>
      </c>
      <c r="CI502" s="1">
        <v>5</v>
      </c>
      <c r="CJ502" s="1">
        <v>19</v>
      </c>
      <c r="CK502" s="1">
        <v>6</v>
      </c>
      <c r="CL502" s="1">
        <v>22</v>
      </c>
      <c r="CM502" s="1">
        <v>22</v>
      </c>
      <c r="CN502" s="1">
        <v>16</v>
      </c>
      <c r="CO502" s="1">
        <v>61</v>
      </c>
      <c r="CP502" s="16">
        <v>35213</v>
      </c>
      <c r="CQ502" s="16">
        <v>16109</v>
      </c>
      <c r="CR502" s="16">
        <v>2181</v>
      </c>
      <c r="CS502" s="1">
        <v>246</v>
      </c>
      <c r="CT502" s="16">
        <v>4271</v>
      </c>
      <c r="CU502" s="16">
        <v>3959</v>
      </c>
      <c r="CV502" s="1">
        <v>307</v>
      </c>
      <c r="CW502" s="1">
        <v>49</v>
      </c>
      <c r="CX502" s="16">
        <v>7286</v>
      </c>
      <c r="CY502" s="1">
        <v>130</v>
      </c>
      <c r="CZ502" s="1">
        <v>100</v>
      </c>
      <c r="DA502" s="16">
        <v>6896</v>
      </c>
      <c r="DB502" s="18">
        <v>13.87</v>
      </c>
      <c r="DC502" s="1" t="s">
        <v>134</v>
      </c>
    </row>
    <row r="503" spans="1:107" ht="12.75" x14ac:dyDescent="0.2">
      <c r="A503" s="1" t="s">
        <v>1170</v>
      </c>
      <c r="B503" s="1" t="s">
        <v>1171</v>
      </c>
      <c r="C503" s="1" t="s">
        <v>1170</v>
      </c>
      <c r="D503" s="1" t="s">
        <v>1204</v>
      </c>
      <c r="E503" s="1" t="s">
        <v>1205</v>
      </c>
      <c r="F503" s="1" t="s">
        <v>1204</v>
      </c>
      <c r="G503" s="1">
        <v>11</v>
      </c>
      <c r="H503" s="1">
        <v>91</v>
      </c>
      <c r="I503" s="1">
        <v>0</v>
      </c>
      <c r="J503" s="16">
        <v>64305</v>
      </c>
      <c r="K503" s="17">
        <v>4.2000000000000003E-2</v>
      </c>
      <c r="L503" s="16">
        <v>19161</v>
      </c>
      <c r="M503" s="18">
        <v>8390</v>
      </c>
      <c r="N503" s="1">
        <v>8</v>
      </c>
      <c r="O503" s="17">
        <v>0.04</v>
      </c>
      <c r="P503" s="16">
        <v>1753</v>
      </c>
      <c r="Q503" s="16">
        <f t="shared" si="2"/>
        <v>27260710.675686184</v>
      </c>
      <c r="R503" s="19">
        <v>0.98</v>
      </c>
      <c r="S503" s="16" t="s">
        <v>2468</v>
      </c>
      <c r="T503" s="19">
        <v>0.30399999999999999</v>
      </c>
      <c r="U503" s="18" t="e">
        <f t="shared" si="3"/>
        <v>#VALUE!</v>
      </c>
      <c r="V503" s="1" t="str">
        <f>IF(N503&gt;'Clustering (Gov City)'!$C$4,'Clustering (Gov City)'!$B$3,IF(N503&gt;'Clustering (Gov City)'!$H$4,'Clustering (Gov City)'!$G$3,IF(N503&gt;'Clustering (Gov City)'!$M$4,'Clustering (Gov City)'!$L$3,'Clustering (Gov City)'!$Q$3)))</f>
        <v>SUPER LOW</v>
      </c>
      <c r="W503" s="1" t="str">
        <f>IF(Q503&gt;'Clustering (Gov City)'!$C$24,'Clustering (Gov City)'!$B$23,IF(Q503&gt;'Clustering (Gov City)'!$H$24,'Clustering (Gov City)'!$G$23,IF(Q503&gt;'Clustering (Gov City)'!$M$24,'Clustering (Gov City)'!$L$23,'Clustering (Gov City)'!$Q$23)))</f>
        <v>LOW</v>
      </c>
      <c r="X503" s="20">
        <v>0.1593</v>
      </c>
      <c r="Y503" s="1" t="s">
        <v>133</v>
      </c>
      <c r="Z503" s="1">
        <v>595</v>
      </c>
      <c r="AA503" s="1">
        <v>41</v>
      </c>
      <c r="AB503" s="16">
        <v>47858</v>
      </c>
      <c r="AC503" s="16">
        <v>43279</v>
      </c>
      <c r="AD503" s="16">
        <v>29142</v>
      </c>
      <c r="AE503" s="16">
        <v>18632</v>
      </c>
      <c r="AF503" s="16">
        <v>16189</v>
      </c>
      <c r="AG503" s="1">
        <v>318</v>
      </c>
      <c r="AH503" s="1">
        <v>24</v>
      </c>
      <c r="AI503" s="1">
        <v>0</v>
      </c>
      <c r="AJ503" s="1">
        <v>0</v>
      </c>
      <c r="AK503" s="16">
        <v>33944</v>
      </c>
      <c r="AL503" s="16">
        <v>30361</v>
      </c>
      <c r="AM503" s="16">
        <v>34961</v>
      </c>
      <c r="AN503" s="16">
        <v>28308</v>
      </c>
      <c r="AO503" s="1">
        <v>352</v>
      </c>
      <c r="AP503" s="1">
        <v>684</v>
      </c>
      <c r="AQ503" s="16">
        <v>4523</v>
      </c>
      <c r="AR503" s="16">
        <v>7167</v>
      </c>
      <c r="AS503" s="16">
        <v>7195</v>
      </c>
      <c r="AT503" s="16">
        <v>6194</v>
      </c>
      <c r="AU503" s="16">
        <v>5904</v>
      </c>
      <c r="AV503" s="16">
        <v>5637</v>
      </c>
      <c r="AW503" s="16">
        <v>5528</v>
      </c>
      <c r="AX503" s="16">
        <v>5382</v>
      </c>
      <c r="AY503" s="16">
        <v>4324</v>
      </c>
      <c r="AZ503" s="16">
        <v>3525</v>
      </c>
      <c r="BA503" s="16">
        <v>2972</v>
      </c>
      <c r="BB503" s="16">
        <v>2462</v>
      </c>
      <c r="BC503" s="16">
        <v>1609</v>
      </c>
      <c r="BD503" s="1">
        <v>943</v>
      </c>
      <c r="BE503" s="1">
        <v>502</v>
      </c>
      <c r="BF503" s="1">
        <v>438</v>
      </c>
      <c r="BG503" s="16">
        <v>1079</v>
      </c>
      <c r="BH503" s="16">
        <v>61604</v>
      </c>
      <c r="BI503" s="21">
        <v>2</v>
      </c>
      <c r="BJ503" s="21">
        <v>2</v>
      </c>
      <c r="BK503" s="21">
        <v>2</v>
      </c>
      <c r="BL503" s="21">
        <v>1</v>
      </c>
      <c r="BM503" s="21">
        <v>0</v>
      </c>
      <c r="BN503" s="16">
        <v>2252</v>
      </c>
      <c r="BO503" s="16">
        <v>1339</v>
      </c>
      <c r="BP503" s="16">
        <v>8752</v>
      </c>
      <c r="BQ503" s="16">
        <v>4266</v>
      </c>
      <c r="BR503" s="16">
        <v>4165</v>
      </c>
      <c r="BS503" s="16">
        <v>5787</v>
      </c>
      <c r="BT503" s="16">
        <v>20944</v>
      </c>
      <c r="BU503" s="16">
        <v>8453</v>
      </c>
      <c r="BV503" s="16">
        <v>10178</v>
      </c>
      <c r="BW503" s="16">
        <v>7589</v>
      </c>
      <c r="BX503" s="16">
        <v>13675</v>
      </c>
      <c r="BY503" s="1">
        <v>348</v>
      </c>
      <c r="BZ503" s="1">
        <v>796</v>
      </c>
      <c r="CA503" s="16">
        <v>2193</v>
      </c>
      <c r="CB503" s="1">
        <v>117</v>
      </c>
      <c r="CC503" s="1">
        <v>12</v>
      </c>
      <c r="CD503" s="16">
        <v>2237</v>
      </c>
      <c r="CE503" s="16">
        <v>2199</v>
      </c>
      <c r="CF503" s="1">
        <v>852</v>
      </c>
      <c r="CG503" s="16">
        <v>6065</v>
      </c>
      <c r="CH503" s="1">
        <v>78</v>
      </c>
      <c r="CI503" s="1">
        <v>17</v>
      </c>
      <c r="CJ503" s="1">
        <v>11</v>
      </c>
      <c r="CK503" s="1">
        <v>15</v>
      </c>
      <c r="CL503" s="1">
        <v>8</v>
      </c>
      <c r="CM503" s="1">
        <v>8</v>
      </c>
      <c r="CN503" s="1">
        <v>31</v>
      </c>
      <c r="CO503" s="1">
        <v>169</v>
      </c>
      <c r="CP503" s="16">
        <v>52615</v>
      </c>
      <c r="CQ503" s="16">
        <v>24339</v>
      </c>
      <c r="CR503" s="16">
        <v>2599</v>
      </c>
      <c r="CS503" s="1">
        <v>416</v>
      </c>
      <c r="CT503" s="16">
        <v>7717</v>
      </c>
      <c r="CU503" s="16">
        <v>8360</v>
      </c>
      <c r="CV503" s="1">
        <v>17</v>
      </c>
      <c r="CW503" s="1">
        <v>92</v>
      </c>
      <c r="CX503" s="16">
        <v>10490</v>
      </c>
      <c r="CY503" s="1">
        <v>132</v>
      </c>
      <c r="CZ503" s="1">
        <v>97</v>
      </c>
      <c r="DA503" s="16">
        <v>10046</v>
      </c>
      <c r="DB503" s="18">
        <v>16.32</v>
      </c>
      <c r="DC503" s="1" t="s">
        <v>134</v>
      </c>
    </row>
    <row r="504" spans="1:107" ht="12.75" x14ac:dyDescent="0.2">
      <c r="A504" s="1" t="s">
        <v>1170</v>
      </c>
      <c r="B504" s="1" t="s">
        <v>1171</v>
      </c>
      <c r="C504" s="1" t="s">
        <v>1170</v>
      </c>
      <c r="D504" s="1" t="s">
        <v>1206</v>
      </c>
      <c r="E504" s="1" t="s">
        <v>1207</v>
      </c>
      <c r="F504" s="1" t="s">
        <v>1206</v>
      </c>
      <c r="G504" s="1">
        <v>11</v>
      </c>
      <c r="H504" s="1">
        <v>99</v>
      </c>
      <c r="I504" s="1">
        <v>0</v>
      </c>
      <c r="J504" s="16">
        <v>36200</v>
      </c>
      <c r="K504" s="17">
        <v>0.01</v>
      </c>
      <c r="L504" s="16">
        <v>10628</v>
      </c>
      <c r="M504" s="18">
        <v>10977.09</v>
      </c>
      <c r="N504" s="1">
        <v>3</v>
      </c>
      <c r="O504" s="17">
        <v>1.4E-2</v>
      </c>
      <c r="P504" s="16">
        <v>1240</v>
      </c>
      <c r="Q504" s="16">
        <f t="shared" si="2"/>
        <v>34254143.646408834</v>
      </c>
      <c r="R504" s="19">
        <v>0.97799999999999998</v>
      </c>
      <c r="S504" s="16" t="s">
        <v>2468</v>
      </c>
      <c r="T504" s="19">
        <v>7.5999999999999998E-2</v>
      </c>
      <c r="U504" s="18" t="e">
        <f t="shared" si="3"/>
        <v>#VALUE!</v>
      </c>
      <c r="V504" s="1" t="str">
        <f>IF(N504&gt;'Clustering (Gov City)'!$C$4,'Clustering (Gov City)'!$B$3,IF(N504&gt;'Clustering (Gov City)'!$H$4,'Clustering (Gov City)'!$G$3,IF(N504&gt;'Clustering (Gov City)'!$M$4,'Clustering (Gov City)'!$L$3,'Clustering (Gov City)'!$Q$3)))</f>
        <v>SUPER LOW</v>
      </c>
      <c r="W504" s="1" t="str">
        <f>IF(Q504&gt;'Clustering (Gov City)'!$C$24,'Clustering (Gov City)'!$B$23,IF(Q504&gt;'Clustering (Gov City)'!$H$24,'Clustering (Gov City)'!$G$23,IF(Q504&gt;'Clustering (Gov City)'!$M$24,'Clustering (Gov City)'!$L$23,'Clustering (Gov City)'!$Q$23)))</f>
        <v>LOW</v>
      </c>
      <c r="X504" s="20">
        <v>4.0899999999999999E-2</v>
      </c>
      <c r="Y504" s="1" t="s">
        <v>133</v>
      </c>
      <c r="Z504" s="1">
        <v>287</v>
      </c>
      <c r="AA504" s="1">
        <v>32</v>
      </c>
      <c r="AB504" s="16">
        <v>23233</v>
      </c>
      <c r="AC504" s="16">
        <v>23322</v>
      </c>
      <c r="AD504" s="16">
        <v>5805</v>
      </c>
      <c r="AE504" s="16">
        <v>29768</v>
      </c>
      <c r="AF504" s="1">
        <v>624</v>
      </c>
      <c r="AG504" s="1">
        <v>3</v>
      </c>
      <c r="AH504" s="1">
        <v>0</v>
      </c>
      <c r="AI504" s="1">
        <v>0</v>
      </c>
      <c r="AJ504" s="1">
        <v>0</v>
      </c>
      <c r="AK504" s="16">
        <v>19137</v>
      </c>
      <c r="AL504" s="16">
        <v>17063</v>
      </c>
      <c r="AM504" s="16">
        <v>20719</v>
      </c>
      <c r="AN504" s="16">
        <v>14977</v>
      </c>
      <c r="AO504" s="1">
        <v>140</v>
      </c>
      <c r="AP504" s="1">
        <v>364</v>
      </c>
      <c r="AQ504" s="16">
        <v>2624</v>
      </c>
      <c r="AR504" s="16">
        <v>4222</v>
      </c>
      <c r="AS504" s="16">
        <v>4631</v>
      </c>
      <c r="AT504" s="16">
        <v>4121</v>
      </c>
      <c r="AU504" s="16">
        <v>3249</v>
      </c>
      <c r="AV504" s="16">
        <v>3066</v>
      </c>
      <c r="AW504" s="16">
        <v>3034</v>
      </c>
      <c r="AX504" s="16">
        <v>2784</v>
      </c>
      <c r="AY504" s="16">
        <v>2282</v>
      </c>
      <c r="AZ504" s="16">
        <v>1730</v>
      </c>
      <c r="BA504" s="16">
        <v>1507</v>
      </c>
      <c r="BB504" s="16">
        <v>1119</v>
      </c>
      <c r="BC504" s="1">
        <v>819</v>
      </c>
      <c r="BD504" s="1">
        <v>434</v>
      </c>
      <c r="BE504" s="1">
        <v>278</v>
      </c>
      <c r="BF504" s="1">
        <v>300</v>
      </c>
      <c r="BG504" s="1">
        <v>713</v>
      </c>
      <c r="BH504" s="16">
        <v>34679</v>
      </c>
      <c r="BI504" s="21">
        <v>2</v>
      </c>
      <c r="BJ504" s="21">
        <v>2</v>
      </c>
      <c r="BK504" s="21">
        <v>2</v>
      </c>
      <c r="BL504" s="21">
        <v>1</v>
      </c>
      <c r="BM504" s="21">
        <v>0</v>
      </c>
      <c r="BN504" s="16">
        <v>1456</v>
      </c>
      <c r="BO504" s="1">
        <v>755</v>
      </c>
      <c r="BP504" s="16">
        <v>5091</v>
      </c>
      <c r="BQ504" s="16">
        <v>2884</v>
      </c>
      <c r="BR504" s="16">
        <v>2804</v>
      </c>
      <c r="BS504" s="16">
        <v>3515</v>
      </c>
      <c r="BT504" s="16">
        <v>12904</v>
      </c>
      <c r="BU504" s="16">
        <v>5219</v>
      </c>
      <c r="BV504" s="16">
        <v>4382</v>
      </c>
      <c r="BW504" s="16">
        <v>3876</v>
      </c>
      <c r="BX504" s="16">
        <v>7381</v>
      </c>
      <c r="BY504" s="1">
        <v>191</v>
      </c>
      <c r="BZ504" s="1">
        <v>555</v>
      </c>
      <c r="CA504" s="16">
        <v>1611</v>
      </c>
      <c r="CB504" s="1">
        <v>75</v>
      </c>
      <c r="CC504" s="1">
        <v>6</v>
      </c>
      <c r="CD504" s="1">
        <v>895</v>
      </c>
      <c r="CE504" s="1">
        <v>912</v>
      </c>
      <c r="CF504" s="1">
        <v>299</v>
      </c>
      <c r="CG504" s="16">
        <v>5533</v>
      </c>
      <c r="CH504" s="1">
        <v>258</v>
      </c>
      <c r="CI504" s="1">
        <v>6</v>
      </c>
      <c r="CJ504" s="1">
        <v>6</v>
      </c>
      <c r="CK504" s="1">
        <v>5</v>
      </c>
      <c r="CL504" s="1">
        <v>8</v>
      </c>
      <c r="CM504" s="1">
        <v>11</v>
      </c>
      <c r="CN504" s="1">
        <v>52</v>
      </c>
      <c r="CO504" s="1">
        <v>84</v>
      </c>
      <c r="CP504" s="16">
        <v>28131</v>
      </c>
      <c r="CQ504" s="16">
        <v>14631</v>
      </c>
      <c r="CR504" s="16">
        <v>2116</v>
      </c>
      <c r="CS504" s="1">
        <v>171</v>
      </c>
      <c r="CT504" s="16">
        <v>3288</v>
      </c>
      <c r="CU504" s="16">
        <v>1787</v>
      </c>
      <c r="CV504" s="16">
        <v>1363</v>
      </c>
      <c r="CW504" s="1">
        <v>99</v>
      </c>
      <c r="CX504" s="16">
        <v>6658</v>
      </c>
      <c r="CY504" s="1">
        <v>108</v>
      </c>
      <c r="CZ504" s="1">
        <v>132</v>
      </c>
      <c r="DA504" s="16">
        <v>5847</v>
      </c>
      <c r="DB504" s="18">
        <v>29.54</v>
      </c>
      <c r="DC504" s="1" t="s">
        <v>134</v>
      </c>
    </row>
    <row r="505" spans="1:107" ht="12.75" x14ac:dyDescent="0.2">
      <c r="A505" s="1" t="s">
        <v>1170</v>
      </c>
      <c r="B505" s="1" t="s">
        <v>1171</v>
      </c>
      <c r="C505" s="1" t="s">
        <v>1170</v>
      </c>
      <c r="D505" s="1" t="s">
        <v>1208</v>
      </c>
      <c r="E505" s="1" t="s">
        <v>1209</v>
      </c>
      <c r="F505" s="1" t="s">
        <v>1208</v>
      </c>
      <c r="G505" s="1">
        <v>5</v>
      </c>
      <c r="H505" s="1">
        <v>38</v>
      </c>
      <c r="I505" s="1">
        <v>0</v>
      </c>
      <c r="J505" s="16">
        <v>24719</v>
      </c>
      <c r="K505" s="17">
        <v>2E-3</v>
      </c>
      <c r="L505" s="16">
        <v>5210</v>
      </c>
      <c r="M505" s="1">
        <v>678.32</v>
      </c>
      <c r="N505" s="1">
        <v>36</v>
      </c>
      <c r="O505" s="17">
        <v>0.156</v>
      </c>
      <c r="P505" s="16">
        <v>673</v>
      </c>
      <c r="Q505" s="16">
        <f t="shared" si="2"/>
        <v>27226020.470083743</v>
      </c>
      <c r="R505" s="19">
        <v>0.98199999999999998</v>
      </c>
      <c r="S505" s="16" t="s">
        <v>2468</v>
      </c>
      <c r="T505" s="19">
        <v>3.5999999999999997E-2</v>
      </c>
      <c r="U505" s="18" t="e">
        <f t="shared" si="3"/>
        <v>#VALUE!</v>
      </c>
      <c r="V505" s="1" t="str">
        <f>IF(N505&gt;'Clustering (Gov City)'!$C$4,'Clustering (Gov City)'!$B$3,IF(N505&gt;'Clustering (Gov City)'!$H$4,'Clustering (Gov City)'!$G$3,IF(N505&gt;'Clustering (Gov City)'!$M$4,'Clustering (Gov City)'!$L$3,'Clustering (Gov City)'!$Q$3)))</f>
        <v>SUPER LOW</v>
      </c>
      <c r="W505" s="1" t="str">
        <f>IF(Q505&gt;'Clustering (Gov City)'!$C$24,'Clustering (Gov City)'!$B$23,IF(Q505&gt;'Clustering (Gov City)'!$H$24,'Clustering (Gov City)'!$G$23,IF(Q505&gt;'Clustering (Gov City)'!$M$24,'Clustering (Gov City)'!$L$23,'Clustering (Gov City)'!$Q$23)))</f>
        <v>LOW</v>
      </c>
      <c r="X505" s="20">
        <v>6.3500000000000001E-2</v>
      </c>
      <c r="Y505" s="1" t="s">
        <v>133</v>
      </c>
      <c r="Z505" s="1">
        <v>241</v>
      </c>
      <c r="AA505" s="1">
        <v>49</v>
      </c>
      <c r="AB505" s="16">
        <v>22721</v>
      </c>
      <c r="AC505" s="16">
        <v>15928</v>
      </c>
      <c r="AD505" s="1">
        <v>896</v>
      </c>
      <c r="AE505" s="16">
        <v>23634</v>
      </c>
      <c r="AF505" s="1">
        <v>184</v>
      </c>
      <c r="AG505" s="1">
        <v>5</v>
      </c>
      <c r="AH505" s="1">
        <v>0</v>
      </c>
      <c r="AI505" s="1">
        <v>0</v>
      </c>
      <c r="AJ505" s="1">
        <v>0</v>
      </c>
      <c r="AK505" s="16">
        <v>12874</v>
      </c>
      <c r="AL505" s="16">
        <v>11845</v>
      </c>
      <c r="AM505" s="16">
        <v>15856</v>
      </c>
      <c r="AN505" s="16">
        <v>8389</v>
      </c>
      <c r="AO505" s="1">
        <v>75</v>
      </c>
      <c r="AP505" s="1">
        <v>399</v>
      </c>
      <c r="AQ505" s="16">
        <v>1573</v>
      </c>
      <c r="AR505" s="16">
        <v>2888</v>
      </c>
      <c r="AS505" s="16">
        <v>3402</v>
      </c>
      <c r="AT505" s="16">
        <v>2819</v>
      </c>
      <c r="AU505" s="16">
        <v>2374</v>
      </c>
      <c r="AV505" s="16">
        <v>2216</v>
      </c>
      <c r="AW505" s="16">
        <v>2079</v>
      </c>
      <c r="AX505" s="16">
        <v>1835</v>
      </c>
      <c r="AY505" s="16">
        <v>1355</v>
      </c>
      <c r="AZ505" s="16">
        <v>1008</v>
      </c>
      <c r="BA505" s="1">
        <v>860</v>
      </c>
      <c r="BB505" s="1">
        <v>800</v>
      </c>
      <c r="BC505" s="1">
        <v>636</v>
      </c>
      <c r="BD505" s="1">
        <v>433</v>
      </c>
      <c r="BE505" s="1">
        <v>224</v>
      </c>
      <c r="BF505" s="1">
        <v>217</v>
      </c>
      <c r="BG505" s="1">
        <v>324</v>
      </c>
      <c r="BH505" s="16">
        <v>23835</v>
      </c>
      <c r="BI505" s="21">
        <v>2</v>
      </c>
      <c r="BJ505" s="21">
        <v>1</v>
      </c>
      <c r="BK505" s="21">
        <v>1</v>
      </c>
      <c r="BL505" s="21">
        <v>1</v>
      </c>
      <c r="BM505" s="21">
        <v>0</v>
      </c>
      <c r="BN505" s="1">
        <v>798</v>
      </c>
      <c r="BO505" s="1">
        <v>459</v>
      </c>
      <c r="BP505" s="16">
        <v>3675</v>
      </c>
      <c r="BQ505" s="16">
        <v>2033</v>
      </c>
      <c r="BR505" s="16">
        <v>1883</v>
      </c>
      <c r="BS505" s="16">
        <v>2504</v>
      </c>
      <c r="BT505" s="16">
        <v>5831</v>
      </c>
      <c r="BU505" s="16">
        <v>4412</v>
      </c>
      <c r="BV505" s="16">
        <v>3099</v>
      </c>
      <c r="BW505" s="16">
        <v>2835</v>
      </c>
      <c r="BX505" s="16">
        <v>6483</v>
      </c>
      <c r="BY505" s="1">
        <v>82</v>
      </c>
      <c r="BZ505" s="1">
        <v>462</v>
      </c>
      <c r="CA505" s="16">
        <v>1439</v>
      </c>
      <c r="CB505" s="1">
        <v>74</v>
      </c>
      <c r="CC505" s="1">
        <v>2</v>
      </c>
      <c r="CD505" s="16">
        <v>1110</v>
      </c>
      <c r="CE505" s="16">
        <v>1284</v>
      </c>
      <c r="CF505" s="1">
        <v>376</v>
      </c>
      <c r="CG505" s="16">
        <v>6871</v>
      </c>
      <c r="CH505" s="1">
        <v>43</v>
      </c>
      <c r="CI505" s="1">
        <v>4</v>
      </c>
      <c r="CJ505" s="1">
        <v>34</v>
      </c>
      <c r="CK505" s="1">
        <v>1</v>
      </c>
      <c r="CL505" s="1">
        <v>12</v>
      </c>
      <c r="CM505" s="1">
        <v>2</v>
      </c>
      <c r="CN505" s="1">
        <v>39</v>
      </c>
      <c r="CO505" s="1">
        <v>40</v>
      </c>
      <c r="CP505" s="16">
        <v>14903</v>
      </c>
      <c r="CQ505" s="16">
        <v>8265</v>
      </c>
      <c r="CR505" s="16">
        <v>1782</v>
      </c>
      <c r="CS505" s="1">
        <v>174</v>
      </c>
      <c r="CT505" s="16">
        <v>1144</v>
      </c>
      <c r="CU505" s="16">
        <v>1520</v>
      </c>
      <c r="CV505" s="16">
        <v>1615</v>
      </c>
      <c r="CW505" s="1">
        <v>37</v>
      </c>
      <c r="CX505" s="16">
        <v>7364</v>
      </c>
      <c r="CY505" s="1">
        <v>90</v>
      </c>
      <c r="CZ505" s="1">
        <v>116</v>
      </c>
      <c r="DA505" s="16">
        <v>2612</v>
      </c>
      <c r="DB505" s="18">
        <v>36.909999999999997</v>
      </c>
      <c r="DC505" s="1" t="s">
        <v>134</v>
      </c>
    </row>
    <row r="506" spans="1:107" ht="12.75" x14ac:dyDescent="0.2">
      <c r="A506" s="1" t="s">
        <v>1170</v>
      </c>
      <c r="B506" s="1" t="s">
        <v>1171</v>
      </c>
      <c r="C506" s="1" t="s">
        <v>1170</v>
      </c>
      <c r="D506" s="1" t="s">
        <v>1210</v>
      </c>
      <c r="E506" s="1" t="s">
        <v>1211</v>
      </c>
      <c r="F506" s="1" t="s">
        <v>1210</v>
      </c>
      <c r="G506" s="1">
        <v>8</v>
      </c>
      <c r="H506" s="1">
        <v>59</v>
      </c>
      <c r="I506" s="1">
        <v>0</v>
      </c>
      <c r="J506" s="16">
        <v>38441</v>
      </c>
      <c r="K506" s="17">
        <v>1.4E-2</v>
      </c>
      <c r="L506" s="16">
        <v>9393</v>
      </c>
      <c r="M506" s="18">
        <v>23813.91</v>
      </c>
      <c r="N506" s="1">
        <v>2</v>
      </c>
      <c r="O506" s="17">
        <v>8.0000000000000002E-3</v>
      </c>
      <c r="P506" s="16">
        <v>851</v>
      </c>
      <c r="Q506" s="16">
        <f t="shared" si="2"/>
        <v>22137821.596732654</v>
      </c>
      <c r="R506" s="19">
        <v>0.98399999999999999</v>
      </c>
      <c r="S506" s="16" t="s">
        <v>2468</v>
      </c>
      <c r="T506" s="19">
        <v>6.0000000000000001E-3</v>
      </c>
      <c r="U506" s="18" t="e">
        <f t="shared" si="3"/>
        <v>#VALUE!</v>
      </c>
      <c r="V506" s="1" t="str">
        <f>IF(N506&gt;'Clustering (Gov City)'!$C$4,'Clustering (Gov City)'!$B$3,IF(N506&gt;'Clustering (Gov City)'!$H$4,'Clustering (Gov City)'!$G$3,IF(N506&gt;'Clustering (Gov City)'!$M$4,'Clustering (Gov City)'!$L$3,'Clustering (Gov City)'!$Q$3)))</f>
        <v>SUPER LOW</v>
      </c>
      <c r="W506" s="1" t="str">
        <f>IF(Q506&gt;'Clustering (Gov City)'!$C$24,'Clustering (Gov City)'!$B$23,IF(Q506&gt;'Clustering (Gov City)'!$H$24,'Clustering (Gov City)'!$G$23,IF(Q506&gt;'Clustering (Gov City)'!$M$24,'Clustering (Gov City)'!$L$23,'Clustering (Gov City)'!$Q$23)))</f>
        <v>SUPER LOW</v>
      </c>
      <c r="X506" s="20">
        <v>8.6E-3</v>
      </c>
      <c r="Y506" s="1" t="s">
        <v>133</v>
      </c>
      <c r="Z506" s="1">
        <v>213</v>
      </c>
      <c r="AA506" s="1">
        <v>7</v>
      </c>
      <c r="AB506" s="16">
        <v>18959</v>
      </c>
      <c r="AC506" s="16">
        <v>27518</v>
      </c>
      <c r="AD506" s="16">
        <v>1609</v>
      </c>
      <c r="AE506" s="16">
        <v>36526</v>
      </c>
      <c r="AF506" s="1">
        <v>268</v>
      </c>
      <c r="AG506" s="1">
        <v>5</v>
      </c>
      <c r="AH506" s="1">
        <v>1</v>
      </c>
      <c r="AI506" s="1">
        <v>0</v>
      </c>
      <c r="AJ506" s="1">
        <v>32</v>
      </c>
      <c r="AK506" s="16">
        <v>20252</v>
      </c>
      <c r="AL506" s="16">
        <v>18189</v>
      </c>
      <c r="AM506" s="16">
        <v>22254</v>
      </c>
      <c r="AN506" s="16">
        <v>15598</v>
      </c>
      <c r="AO506" s="1">
        <v>128</v>
      </c>
      <c r="AP506" s="1">
        <v>461</v>
      </c>
      <c r="AQ506" s="16">
        <v>1616</v>
      </c>
      <c r="AR506" s="16">
        <v>3639</v>
      </c>
      <c r="AS506" s="16">
        <v>4319</v>
      </c>
      <c r="AT506" s="16">
        <v>4319</v>
      </c>
      <c r="AU506" s="16">
        <v>4199</v>
      </c>
      <c r="AV506" s="16">
        <v>3782</v>
      </c>
      <c r="AW506" s="16">
        <v>3910</v>
      </c>
      <c r="AX506" s="16">
        <v>3070</v>
      </c>
      <c r="AY506" s="16">
        <v>2998</v>
      </c>
      <c r="AZ506" s="16">
        <v>2011</v>
      </c>
      <c r="BA506" s="16">
        <v>1649</v>
      </c>
      <c r="BB506" s="16">
        <v>1259</v>
      </c>
      <c r="BC506" s="1">
        <v>807</v>
      </c>
      <c r="BD506" s="1">
        <v>422</v>
      </c>
      <c r="BE506" s="1">
        <v>253</v>
      </c>
      <c r="BF506" s="1">
        <v>188</v>
      </c>
      <c r="BG506" s="1">
        <v>409</v>
      </c>
      <c r="BH506" s="16">
        <v>37729</v>
      </c>
      <c r="BI506" s="21">
        <v>2</v>
      </c>
      <c r="BJ506" s="21">
        <v>1</v>
      </c>
      <c r="BK506" s="21">
        <v>1</v>
      </c>
      <c r="BL506" s="21">
        <v>0</v>
      </c>
      <c r="BM506" s="21">
        <v>0</v>
      </c>
      <c r="BN506" s="1">
        <v>990</v>
      </c>
      <c r="BO506" s="1">
        <v>628</v>
      </c>
      <c r="BP506" s="16">
        <v>4628</v>
      </c>
      <c r="BQ506" s="16">
        <v>2550</v>
      </c>
      <c r="BR506" s="16">
        <v>2644</v>
      </c>
      <c r="BS506" s="16">
        <v>4377</v>
      </c>
      <c r="BT506" s="16">
        <v>17936</v>
      </c>
      <c r="BU506" s="16">
        <v>5923</v>
      </c>
      <c r="BV506" s="16">
        <v>4414</v>
      </c>
      <c r="BW506" s="16">
        <v>3282</v>
      </c>
      <c r="BX506" s="16">
        <v>5363</v>
      </c>
      <c r="BY506" s="1">
        <v>181</v>
      </c>
      <c r="BZ506" s="1">
        <v>411</v>
      </c>
      <c r="CA506" s="1">
        <v>898</v>
      </c>
      <c r="CB506" s="1">
        <v>28</v>
      </c>
      <c r="CC506" s="1">
        <v>5</v>
      </c>
      <c r="CD506" s="1">
        <v>664</v>
      </c>
      <c r="CE506" s="1">
        <v>603</v>
      </c>
      <c r="CF506" s="1">
        <v>233</v>
      </c>
      <c r="CG506" s="16">
        <v>2869</v>
      </c>
      <c r="CH506" s="1">
        <v>5</v>
      </c>
      <c r="CI506" s="1">
        <v>11</v>
      </c>
      <c r="CJ506" s="1">
        <v>6</v>
      </c>
      <c r="CK506" s="1">
        <v>9</v>
      </c>
      <c r="CL506" s="1">
        <v>17</v>
      </c>
      <c r="CM506" s="1">
        <v>11</v>
      </c>
      <c r="CN506" s="1">
        <v>25</v>
      </c>
      <c r="CO506" s="1">
        <v>93</v>
      </c>
      <c r="CP506" s="16">
        <v>33895</v>
      </c>
      <c r="CQ506" s="16">
        <v>16570</v>
      </c>
      <c r="CR506" s="16">
        <v>1479</v>
      </c>
      <c r="CS506" s="1">
        <v>133</v>
      </c>
      <c r="CT506" s="16">
        <v>3119</v>
      </c>
      <c r="CU506" s="16">
        <v>4072</v>
      </c>
      <c r="CV506" s="16">
        <v>1203</v>
      </c>
      <c r="CW506" s="1">
        <v>58</v>
      </c>
      <c r="CX506" s="16">
        <v>5650</v>
      </c>
      <c r="CY506" s="1">
        <v>109</v>
      </c>
      <c r="CZ506" s="1">
        <v>19</v>
      </c>
      <c r="DA506" s="16">
        <v>6029</v>
      </c>
      <c r="DB506" s="18">
        <v>28.38</v>
      </c>
      <c r="DC506" s="1" t="s">
        <v>134</v>
      </c>
    </row>
    <row r="507" spans="1:107" ht="12.75" x14ac:dyDescent="0.2">
      <c r="A507" s="1" t="s">
        <v>1170</v>
      </c>
      <c r="B507" s="1" t="s">
        <v>1171</v>
      </c>
      <c r="C507" s="1" t="s">
        <v>1170</v>
      </c>
      <c r="D507" s="1" t="s">
        <v>1212</v>
      </c>
      <c r="E507" s="1" t="s">
        <v>1213</v>
      </c>
      <c r="F507" s="1" t="s">
        <v>1212</v>
      </c>
      <c r="G507" s="1">
        <v>32</v>
      </c>
      <c r="H507" s="1">
        <v>248</v>
      </c>
      <c r="I507" s="1">
        <v>0</v>
      </c>
      <c r="J507" s="16">
        <v>110357</v>
      </c>
      <c r="K507" s="17">
        <v>0.13400000000000001</v>
      </c>
      <c r="L507" s="16">
        <v>41074</v>
      </c>
      <c r="M507" s="18">
        <v>2168</v>
      </c>
      <c r="N507" s="1">
        <v>51</v>
      </c>
      <c r="O507" s="17">
        <v>0.23200000000000001</v>
      </c>
      <c r="P507" s="16">
        <v>662</v>
      </c>
      <c r="Q507" s="16">
        <f t="shared" si="2"/>
        <v>5998713.2669427404</v>
      </c>
      <c r="R507" s="19">
        <v>0.98599999999999999</v>
      </c>
      <c r="S507" s="16" t="s">
        <v>2468</v>
      </c>
      <c r="T507" s="19">
        <v>2E-3</v>
      </c>
      <c r="U507" s="18" t="e">
        <f t="shared" si="3"/>
        <v>#VALUE!</v>
      </c>
      <c r="V507" s="1" t="str">
        <f>IF(N507&gt;'Clustering (Gov City)'!$C$4,'Clustering (Gov City)'!$B$3,IF(N507&gt;'Clustering (Gov City)'!$H$4,'Clustering (Gov City)'!$G$3,IF(N507&gt;'Clustering (Gov City)'!$M$4,'Clustering (Gov City)'!$L$3,'Clustering (Gov City)'!$Q$3)))</f>
        <v>SUPER LOW</v>
      </c>
      <c r="W507" s="1" t="str">
        <f>IF(Q507&gt;'Clustering (Gov City)'!$C$24,'Clustering (Gov City)'!$B$23,IF(Q507&gt;'Clustering (Gov City)'!$H$24,'Clustering (Gov City)'!$G$23,IF(Q507&gt;'Clustering (Gov City)'!$M$24,'Clustering (Gov City)'!$L$23,'Clustering (Gov City)'!$Q$23)))</f>
        <v>SUPER LOW</v>
      </c>
      <c r="X507" s="20">
        <v>0.104</v>
      </c>
      <c r="Y507" s="1" t="s">
        <v>133</v>
      </c>
      <c r="Z507" s="1">
        <v>99</v>
      </c>
      <c r="AA507" s="1">
        <v>4</v>
      </c>
      <c r="AB507" s="16">
        <v>9289</v>
      </c>
      <c r="AC507" s="16">
        <v>92215</v>
      </c>
      <c r="AD507" s="1">
        <v>440</v>
      </c>
      <c r="AE507" s="16">
        <v>107307</v>
      </c>
      <c r="AF507" s="16">
        <v>1571</v>
      </c>
      <c r="AG507" s="1">
        <v>2</v>
      </c>
      <c r="AH507" s="1">
        <v>4</v>
      </c>
      <c r="AI507" s="1">
        <v>0</v>
      </c>
      <c r="AJ507" s="16">
        <v>1033</v>
      </c>
      <c r="AK507" s="16">
        <v>59977</v>
      </c>
      <c r="AL507" s="16">
        <v>50380</v>
      </c>
      <c r="AM507" s="16">
        <v>53473</v>
      </c>
      <c r="AN507" s="16">
        <v>56542</v>
      </c>
      <c r="AO507" s="1">
        <v>236</v>
      </c>
      <c r="AP507" s="1">
        <v>106</v>
      </c>
      <c r="AQ507" s="16">
        <v>2307</v>
      </c>
      <c r="AR507" s="16">
        <v>3578</v>
      </c>
      <c r="AS507" s="16">
        <v>8880</v>
      </c>
      <c r="AT507" s="16">
        <v>12025</v>
      </c>
      <c r="AU507" s="16">
        <v>12743</v>
      </c>
      <c r="AV507" s="16">
        <v>11615</v>
      </c>
      <c r="AW507" s="16">
        <v>12709</v>
      </c>
      <c r="AX507" s="16">
        <v>11512</v>
      </c>
      <c r="AY507" s="16">
        <v>14452</v>
      </c>
      <c r="AZ507" s="16">
        <v>9413</v>
      </c>
      <c r="BA507" s="16">
        <v>6776</v>
      </c>
      <c r="BB507" s="16">
        <v>2537</v>
      </c>
      <c r="BC507" s="16">
        <v>1678</v>
      </c>
      <c r="BD507" s="1">
        <v>99</v>
      </c>
      <c r="BE507" s="1">
        <v>24</v>
      </c>
      <c r="BF507" s="1">
        <v>9</v>
      </c>
      <c r="BG507" s="1">
        <v>720</v>
      </c>
      <c r="BH507" s="16">
        <v>108985</v>
      </c>
      <c r="BI507" s="21">
        <v>1</v>
      </c>
      <c r="BJ507" s="21">
        <v>1</v>
      </c>
      <c r="BK507" s="21">
        <v>1</v>
      </c>
      <c r="BL507" s="21">
        <v>0</v>
      </c>
      <c r="BM507" s="21">
        <v>0</v>
      </c>
      <c r="BN507" s="16">
        <v>1356</v>
      </c>
      <c r="BO507" s="1">
        <v>639</v>
      </c>
      <c r="BP507" s="16">
        <v>4800</v>
      </c>
      <c r="BQ507" s="16">
        <v>5840</v>
      </c>
      <c r="BR507" s="16">
        <v>7409</v>
      </c>
      <c r="BS507" s="16">
        <v>13057</v>
      </c>
      <c r="BT507" s="16">
        <v>88836</v>
      </c>
      <c r="BU507" s="16">
        <v>3805</v>
      </c>
      <c r="BV507" s="16">
        <v>7799</v>
      </c>
      <c r="BW507" s="16">
        <v>4409</v>
      </c>
      <c r="BX507" s="16">
        <v>3968</v>
      </c>
      <c r="BY507" s="1">
        <v>99</v>
      </c>
      <c r="BZ507" s="1">
        <v>319</v>
      </c>
      <c r="CA507" s="16">
        <v>1089</v>
      </c>
      <c r="CB507" s="1">
        <v>25</v>
      </c>
      <c r="CC507" s="1">
        <v>8</v>
      </c>
      <c r="CD507" s="1">
        <v>952</v>
      </c>
      <c r="CE507" s="16">
        <v>1327</v>
      </c>
      <c r="CF507" s="1">
        <v>308</v>
      </c>
      <c r="CG507" s="16">
        <v>2131</v>
      </c>
      <c r="CH507" s="1">
        <v>7</v>
      </c>
      <c r="CI507" s="1">
        <v>12</v>
      </c>
      <c r="CJ507" s="1">
        <v>6</v>
      </c>
      <c r="CK507" s="1">
        <v>2</v>
      </c>
      <c r="CL507" s="1">
        <v>12</v>
      </c>
      <c r="CM507" s="1">
        <v>7</v>
      </c>
      <c r="CN507" s="1">
        <v>22</v>
      </c>
      <c r="CO507" s="1">
        <v>202</v>
      </c>
      <c r="CP507" s="16">
        <v>105369</v>
      </c>
      <c r="CQ507" s="16">
        <v>32707</v>
      </c>
      <c r="CR507" s="16">
        <v>1451</v>
      </c>
      <c r="CS507" s="1">
        <v>64</v>
      </c>
      <c r="CT507" s="16">
        <v>1406</v>
      </c>
      <c r="CU507" s="16">
        <v>42022</v>
      </c>
      <c r="CV507" s="1">
        <v>3</v>
      </c>
      <c r="CW507" s="1">
        <v>158</v>
      </c>
      <c r="CX507" s="16">
        <v>8227</v>
      </c>
      <c r="CY507" s="1">
        <v>50</v>
      </c>
      <c r="CZ507" s="1">
        <v>12</v>
      </c>
      <c r="DA507" s="16">
        <v>24257</v>
      </c>
      <c r="DB507" s="18">
        <v>36.72</v>
      </c>
      <c r="DC507" s="1" t="s">
        <v>134</v>
      </c>
    </row>
    <row r="508" spans="1:107" ht="12.75" x14ac:dyDescent="0.2">
      <c r="A508" s="1" t="s">
        <v>1170</v>
      </c>
      <c r="B508" s="1" t="s">
        <v>1171</v>
      </c>
      <c r="C508" s="1" t="s">
        <v>1170</v>
      </c>
      <c r="D508" s="1" t="s">
        <v>1214</v>
      </c>
      <c r="E508" s="1" t="s">
        <v>1215</v>
      </c>
      <c r="F508" s="1" t="s">
        <v>1214</v>
      </c>
      <c r="G508" s="1">
        <v>39</v>
      </c>
      <c r="H508" s="1">
        <v>354</v>
      </c>
      <c r="I508" s="1">
        <v>1</v>
      </c>
      <c r="J508" s="16">
        <v>201940</v>
      </c>
      <c r="K508" s="17">
        <v>0.35</v>
      </c>
      <c r="L508" s="16">
        <v>76546</v>
      </c>
      <c r="M508" s="18">
        <v>2248</v>
      </c>
      <c r="N508" s="1">
        <v>90</v>
      </c>
      <c r="O508" s="17">
        <v>0.39600000000000002</v>
      </c>
      <c r="P508" s="16">
        <v>994</v>
      </c>
      <c r="Q508" s="16">
        <f t="shared" si="2"/>
        <v>4922254.1348915519</v>
      </c>
      <c r="R508" s="19">
        <v>0.98799999999999999</v>
      </c>
      <c r="S508" s="16" t="s">
        <v>2468</v>
      </c>
      <c r="T508" s="19">
        <v>2E-3</v>
      </c>
      <c r="U508" s="18" t="e">
        <f t="shared" si="3"/>
        <v>#VALUE!</v>
      </c>
      <c r="V508" s="1" t="str">
        <f>IF(N508&gt;'Clustering (Gov City)'!$C$4,'Clustering (Gov City)'!$B$3,IF(N508&gt;'Clustering (Gov City)'!$H$4,'Clustering (Gov City)'!$G$3,IF(N508&gt;'Clustering (Gov City)'!$M$4,'Clustering (Gov City)'!$L$3,'Clustering (Gov City)'!$Q$3)))</f>
        <v>SUPER LOW</v>
      </c>
      <c r="W508" s="1" t="str">
        <f>IF(Q508&gt;'Clustering (Gov City)'!$C$24,'Clustering (Gov City)'!$B$23,IF(Q508&gt;'Clustering (Gov City)'!$H$24,'Clustering (Gov City)'!$G$23,IF(Q508&gt;'Clustering (Gov City)'!$M$24,'Clustering (Gov City)'!$L$23,'Clustering (Gov City)'!$Q$23)))</f>
        <v>SUPER LOW</v>
      </c>
      <c r="X508" s="20">
        <v>0.2072</v>
      </c>
      <c r="Y508" s="1" t="s">
        <v>133</v>
      </c>
      <c r="Z508" s="1">
        <v>61</v>
      </c>
      <c r="AA508" s="1">
        <v>22</v>
      </c>
      <c r="AB508" s="16">
        <v>53100</v>
      </c>
      <c r="AC508" s="16">
        <v>173755</v>
      </c>
      <c r="AD508" s="16">
        <v>1271</v>
      </c>
      <c r="AE508" s="16">
        <v>200273</v>
      </c>
      <c r="AF508" s="1">
        <v>294</v>
      </c>
      <c r="AG508" s="1">
        <v>11</v>
      </c>
      <c r="AH508" s="1">
        <v>6</v>
      </c>
      <c r="AI508" s="1">
        <v>2</v>
      </c>
      <c r="AJ508" s="1">
        <v>83</v>
      </c>
      <c r="AK508" s="16">
        <v>109658</v>
      </c>
      <c r="AL508" s="16">
        <v>92282</v>
      </c>
      <c r="AM508" s="16">
        <v>92520</v>
      </c>
      <c r="AN508" s="16">
        <v>105617</v>
      </c>
      <c r="AO508" s="1">
        <v>759</v>
      </c>
      <c r="AP508" s="16">
        <v>3044</v>
      </c>
      <c r="AQ508" s="16">
        <v>9246</v>
      </c>
      <c r="AR508" s="16">
        <v>15116</v>
      </c>
      <c r="AS508" s="16">
        <v>22396</v>
      </c>
      <c r="AT508" s="16">
        <v>33052</v>
      </c>
      <c r="AU508" s="16">
        <v>56554</v>
      </c>
      <c r="AV508" s="16">
        <v>50526</v>
      </c>
      <c r="AW508" s="16">
        <v>33458</v>
      </c>
      <c r="AX508" s="16">
        <v>31608</v>
      </c>
      <c r="AY508" s="16">
        <v>51888</v>
      </c>
      <c r="AZ508" s="16">
        <v>35500</v>
      </c>
      <c r="BA508" s="16">
        <v>32222</v>
      </c>
      <c r="BB508" s="16">
        <v>15188</v>
      </c>
      <c r="BC508" s="16">
        <v>10530</v>
      </c>
      <c r="BD508" s="16">
        <v>3724</v>
      </c>
      <c r="BE508" s="16">
        <v>2268</v>
      </c>
      <c r="BF508" s="1">
        <v>604</v>
      </c>
      <c r="BG508" s="16">
        <v>1328</v>
      </c>
      <c r="BH508" s="16">
        <v>199312</v>
      </c>
      <c r="BI508" s="21">
        <v>1</v>
      </c>
      <c r="BJ508" s="21">
        <v>1</v>
      </c>
      <c r="BK508" s="21">
        <v>1</v>
      </c>
      <c r="BL508" s="21">
        <v>0</v>
      </c>
      <c r="BM508" s="21">
        <v>0</v>
      </c>
      <c r="BN508" s="16">
        <v>5320</v>
      </c>
      <c r="BO508" s="16">
        <v>2946</v>
      </c>
      <c r="BP508" s="16">
        <v>19066</v>
      </c>
      <c r="BQ508" s="16">
        <v>13446</v>
      </c>
      <c r="BR508" s="16">
        <v>19410</v>
      </c>
      <c r="BS508" s="16">
        <v>44662</v>
      </c>
      <c r="BT508" s="16">
        <v>161210</v>
      </c>
      <c r="BU508" s="16">
        <v>10150</v>
      </c>
      <c r="BV508" s="16">
        <v>5275</v>
      </c>
      <c r="BW508" s="16">
        <v>6971</v>
      </c>
      <c r="BX508" s="16">
        <v>13593</v>
      </c>
      <c r="BY508" s="1">
        <v>348</v>
      </c>
      <c r="BZ508" s="1">
        <v>768</v>
      </c>
      <c r="CA508" s="16">
        <v>3470</v>
      </c>
      <c r="CB508" s="1">
        <v>103</v>
      </c>
      <c r="CC508" s="1">
        <v>52</v>
      </c>
      <c r="CD508" s="16">
        <v>6064</v>
      </c>
      <c r="CE508" s="16">
        <v>3344</v>
      </c>
      <c r="CF508" s="1">
        <v>964</v>
      </c>
      <c r="CG508" s="16">
        <v>115702</v>
      </c>
      <c r="CH508" s="1">
        <v>169</v>
      </c>
      <c r="CI508" s="1">
        <v>3</v>
      </c>
      <c r="CJ508" s="1">
        <v>27</v>
      </c>
      <c r="CK508" s="1">
        <v>7</v>
      </c>
      <c r="CL508" s="1">
        <v>11</v>
      </c>
      <c r="CM508" s="1">
        <v>10</v>
      </c>
      <c r="CN508" s="1">
        <v>556</v>
      </c>
      <c r="CO508" s="1">
        <v>604</v>
      </c>
      <c r="CP508" s="16">
        <v>74479</v>
      </c>
      <c r="CQ508" s="16">
        <v>137444</v>
      </c>
      <c r="CR508" s="16">
        <v>7030</v>
      </c>
      <c r="CS508" s="1">
        <v>358</v>
      </c>
      <c r="CT508" s="16">
        <v>6574</v>
      </c>
      <c r="CU508" s="16">
        <v>193474</v>
      </c>
      <c r="CV508" s="1">
        <v>56</v>
      </c>
      <c r="CW508" s="1">
        <v>710</v>
      </c>
      <c r="CX508" s="16">
        <v>28776</v>
      </c>
      <c r="CY508" s="1">
        <v>154</v>
      </c>
      <c r="CZ508" s="1">
        <v>132</v>
      </c>
      <c r="DA508" s="16">
        <v>29172</v>
      </c>
      <c r="DB508" s="18">
        <v>38.130000000000003</v>
      </c>
      <c r="DC508" s="1" t="s">
        <v>134</v>
      </c>
    </row>
    <row r="509" spans="1:107" ht="12.75" x14ac:dyDescent="0.2">
      <c r="A509" s="1" t="s">
        <v>1170</v>
      </c>
      <c r="B509" s="1" t="s">
        <v>1171</v>
      </c>
      <c r="C509" s="1" t="s">
        <v>1170</v>
      </c>
      <c r="D509" s="1" t="s">
        <v>1216</v>
      </c>
      <c r="E509" s="1" t="s">
        <v>1217</v>
      </c>
      <c r="F509" s="1" t="s">
        <v>1216</v>
      </c>
      <c r="G509" s="1">
        <v>5</v>
      </c>
      <c r="H509" s="1">
        <v>59</v>
      </c>
      <c r="I509" s="1">
        <v>0</v>
      </c>
      <c r="J509" s="16">
        <v>48446</v>
      </c>
      <c r="K509" s="17">
        <v>0.03</v>
      </c>
      <c r="L509" s="16">
        <v>18378</v>
      </c>
      <c r="M509" s="18">
        <v>1275</v>
      </c>
      <c r="N509" s="1">
        <v>38</v>
      </c>
      <c r="O509" s="17">
        <v>0.16600000000000001</v>
      </c>
      <c r="P509" s="16">
        <v>644</v>
      </c>
      <c r="Q509" s="16">
        <f t="shared" si="2"/>
        <v>13293151.137348801</v>
      </c>
      <c r="R509" s="19">
        <v>0.99</v>
      </c>
      <c r="S509" s="16" t="s">
        <v>2468</v>
      </c>
      <c r="T509" s="19">
        <v>4.0000000000000001E-3</v>
      </c>
      <c r="U509" s="18" t="e">
        <f t="shared" si="3"/>
        <v>#VALUE!</v>
      </c>
      <c r="V509" s="1" t="str">
        <f>IF(N509&gt;'Clustering (Gov City)'!$C$4,'Clustering (Gov City)'!$B$3,IF(N509&gt;'Clustering (Gov City)'!$H$4,'Clustering (Gov City)'!$G$3,IF(N509&gt;'Clustering (Gov City)'!$M$4,'Clustering (Gov City)'!$L$3,'Clustering (Gov City)'!$Q$3)))</f>
        <v>SUPER LOW</v>
      </c>
      <c r="W509" s="1" t="str">
        <f>IF(Q509&gt;'Clustering (Gov City)'!$C$24,'Clustering (Gov City)'!$B$23,IF(Q509&gt;'Clustering (Gov City)'!$H$24,'Clustering (Gov City)'!$G$23,IF(Q509&gt;'Clustering (Gov City)'!$M$24,'Clustering (Gov City)'!$L$23,'Clustering (Gov City)'!$Q$23)))</f>
        <v>SUPER LOW</v>
      </c>
      <c r="X509" s="20">
        <v>5.91E-2</v>
      </c>
      <c r="Y509" s="1" t="s">
        <v>133</v>
      </c>
      <c r="Z509" s="1">
        <v>367</v>
      </c>
      <c r="AA509" s="1">
        <v>14</v>
      </c>
      <c r="AB509" s="16">
        <v>13864</v>
      </c>
      <c r="AC509" s="16">
        <v>35891</v>
      </c>
      <c r="AD509" s="1">
        <v>340</v>
      </c>
      <c r="AE509" s="16">
        <v>46162</v>
      </c>
      <c r="AF509" s="16">
        <v>1930</v>
      </c>
      <c r="AG509" s="1">
        <v>9</v>
      </c>
      <c r="AH509" s="1">
        <v>5</v>
      </c>
      <c r="AI509" s="1">
        <v>0</v>
      </c>
      <c r="AJ509" s="1">
        <v>0</v>
      </c>
      <c r="AK509" s="16">
        <v>25669</v>
      </c>
      <c r="AL509" s="16">
        <v>22777</v>
      </c>
      <c r="AM509" s="16">
        <v>25860</v>
      </c>
      <c r="AN509" s="16">
        <v>21712</v>
      </c>
      <c r="AO509" s="1">
        <v>319</v>
      </c>
      <c r="AP509" s="1">
        <v>555</v>
      </c>
      <c r="AQ509" s="16">
        <v>1696</v>
      </c>
      <c r="AR509" s="16">
        <v>4182</v>
      </c>
      <c r="AS509" s="16">
        <v>5072</v>
      </c>
      <c r="AT509" s="16">
        <v>5131</v>
      </c>
      <c r="AU509" s="16">
        <v>6654</v>
      </c>
      <c r="AV509" s="16">
        <v>4335</v>
      </c>
      <c r="AW509" s="16">
        <v>5043</v>
      </c>
      <c r="AX509" s="16">
        <v>3939</v>
      </c>
      <c r="AY509" s="16">
        <v>4674</v>
      </c>
      <c r="AZ509" s="16">
        <v>2891</v>
      </c>
      <c r="BA509" s="16">
        <v>2835</v>
      </c>
      <c r="BB509" s="16">
        <v>1392</v>
      </c>
      <c r="BC509" s="1">
        <v>387</v>
      </c>
      <c r="BD509" s="1">
        <v>138</v>
      </c>
      <c r="BE509" s="1">
        <v>54</v>
      </c>
      <c r="BF509" s="1">
        <v>23</v>
      </c>
      <c r="BG509" s="1">
        <v>437</v>
      </c>
      <c r="BH509" s="16">
        <v>47591</v>
      </c>
      <c r="BI509" s="21">
        <v>1</v>
      </c>
      <c r="BJ509" s="21">
        <v>1</v>
      </c>
      <c r="BK509" s="21">
        <v>1</v>
      </c>
      <c r="BL509" s="21">
        <v>0</v>
      </c>
      <c r="BM509" s="21">
        <v>0</v>
      </c>
      <c r="BN509" s="1">
        <v>966</v>
      </c>
      <c r="BO509" s="1">
        <v>606</v>
      </c>
      <c r="BP509" s="16">
        <v>5449</v>
      </c>
      <c r="BQ509" s="16">
        <v>3001</v>
      </c>
      <c r="BR509" s="16">
        <v>3200</v>
      </c>
      <c r="BS509" s="16">
        <v>6218</v>
      </c>
      <c r="BT509" s="16">
        <v>28397</v>
      </c>
      <c r="BU509" s="16">
        <v>5246</v>
      </c>
      <c r="BV509" s="16">
        <v>4067</v>
      </c>
      <c r="BW509" s="16">
        <v>3296</v>
      </c>
      <c r="BX509" s="16">
        <v>5041</v>
      </c>
      <c r="BY509" s="1">
        <v>448</v>
      </c>
      <c r="BZ509" s="1">
        <v>706</v>
      </c>
      <c r="CA509" s="16">
        <v>1176</v>
      </c>
      <c r="CB509" s="1">
        <v>48</v>
      </c>
      <c r="CC509" s="1">
        <v>21</v>
      </c>
      <c r="CD509" s="16">
        <v>2108</v>
      </c>
      <c r="CE509" s="16">
        <v>1152</v>
      </c>
      <c r="CF509" s="1">
        <v>749</v>
      </c>
      <c r="CG509" s="16">
        <v>3812</v>
      </c>
      <c r="CH509" s="1">
        <v>22</v>
      </c>
      <c r="CI509" s="1">
        <v>5</v>
      </c>
      <c r="CJ509" s="1">
        <v>12</v>
      </c>
      <c r="CK509" s="1">
        <v>6</v>
      </c>
      <c r="CL509" s="1">
        <v>13</v>
      </c>
      <c r="CM509" s="1">
        <v>8</v>
      </c>
      <c r="CN509" s="1">
        <v>28</v>
      </c>
      <c r="CO509" s="1">
        <v>103</v>
      </c>
      <c r="CP509" s="16">
        <v>40428</v>
      </c>
      <c r="CQ509" s="16">
        <v>21069</v>
      </c>
      <c r="CR509" s="16">
        <v>2310</v>
      </c>
      <c r="CS509" s="1">
        <v>27</v>
      </c>
      <c r="CT509" s="16">
        <v>2219</v>
      </c>
      <c r="CU509" s="16">
        <v>8621</v>
      </c>
      <c r="CV509" s="1">
        <v>10</v>
      </c>
      <c r="CW509" s="1">
        <v>117</v>
      </c>
      <c r="CX509" s="16">
        <v>7785</v>
      </c>
      <c r="CY509" s="1">
        <v>32</v>
      </c>
      <c r="CZ509" s="1">
        <v>97</v>
      </c>
      <c r="DA509" s="16">
        <v>6159</v>
      </c>
      <c r="DB509" s="18">
        <v>36.409999999999997</v>
      </c>
      <c r="DC509" s="1" t="s">
        <v>134</v>
      </c>
    </row>
    <row r="510" spans="1:107" ht="12.75" x14ac:dyDescent="0.2">
      <c r="A510" s="1" t="s">
        <v>1170</v>
      </c>
      <c r="B510" s="1" t="s">
        <v>1171</v>
      </c>
      <c r="C510" s="1" t="s">
        <v>1170</v>
      </c>
      <c r="D510" s="1" t="s">
        <v>1218</v>
      </c>
      <c r="E510" s="1" t="s">
        <v>1219</v>
      </c>
      <c r="F510" s="1" t="s">
        <v>1218</v>
      </c>
      <c r="G510" s="1">
        <v>5</v>
      </c>
      <c r="H510" s="1">
        <v>298</v>
      </c>
      <c r="I510" s="1">
        <v>0</v>
      </c>
      <c r="J510" s="16">
        <v>103807</v>
      </c>
      <c r="K510" s="17">
        <v>0.122</v>
      </c>
      <c r="L510" s="16">
        <v>28214</v>
      </c>
      <c r="M510" s="18">
        <v>1253</v>
      </c>
      <c r="N510" s="1">
        <v>83</v>
      </c>
      <c r="O510" s="17">
        <v>0.376</v>
      </c>
      <c r="P510" s="16">
        <v>641</v>
      </c>
      <c r="Q510" s="16">
        <f t="shared" si="2"/>
        <v>6174920.7664223025</v>
      </c>
      <c r="R510" s="19">
        <v>0.99199999999999999</v>
      </c>
      <c r="S510" s="16" t="s">
        <v>2468</v>
      </c>
      <c r="T510" s="19">
        <v>8.0000000000000002E-3</v>
      </c>
      <c r="U510" s="18" t="e">
        <f t="shared" si="3"/>
        <v>#VALUE!</v>
      </c>
      <c r="V510" s="1" t="str">
        <f>IF(N510&gt;'Clustering (Gov City)'!$C$4,'Clustering (Gov City)'!$B$3,IF(N510&gt;'Clustering (Gov City)'!$H$4,'Clustering (Gov City)'!$G$3,IF(N510&gt;'Clustering (Gov City)'!$M$4,'Clustering (Gov City)'!$L$3,'Clustering (Gov City)'!$Q$3)))</f>
        <v>SUPER LOW</v>
      </c>
      <c r="W510" s="1" t="str">
        <f>IF(Q510&gt;'Clustering (Gov City)'!$C$24,'Clustering (Gov City)'!$B$23,IF(Q510&gt;'Clustering (Gov City)'!$H$24,'Clustering (Gov City)'!$G$23,IF(Q510&gt;'Clustering (Gov City)'!$M$24,'Clustering (Gov City)'!$L$23,'Clustering (Gov City)'!$Q$23)))</f>
        <v>SUPER LOW</v>
      </c>
      <c r="X510" s="20">
        <v>0.1469</v>
      </c>
      <c r="Y510" s="1" t="s">
        <v>133</v>
      </c>
      <c r="Z510" s="1">
        <v>310</v>
      </c>
      <c r="AA510" s="1">
        <v>5</v>
      </c>
      <c r="AB510" s="16">
        <v>23214</v>
      </c>
      <c r="AC510" s="16">
        <v>82812</v>
      </c>
      <c r="AD510" s="1">
        <v>871</v>
      </c>
      <c r="AE510" s="16">
        <v>102083</v>
      </c>
      <c r="AF510" s="1">
        <v>850</v>
      </c>
      <c r="AG510" s="1">
        <v>2</v>
      </c>
      <c r="AH510" s="1">
        <v>1</v>
      </c>
      <c r="AI510" s="1">
        <v>0</v>
      </c>
      <c r="AJ510" s="1">
        <v>0</v>
      </c>
      <c r="AK510" s="16">
        <v>55264</v>
      </c>
      <c r="AL510" s="16">
        <v>48543</v>
      </c>
      <c r="AM510" s="16">
        <v>58296</v>
      </c>
      <c r="AN510" s="16">
        <v>45098</v>
      </c>
      <c r="AO510" s="1">
        <v>112</v>
      </c>
      <c r="AP510" s="1">
        <v>301</v>
      </c>
      <c r="AQ510" s="16">
        <v>1823</v>
      </c>
      <c r="AR510" s="16">
        <v>4783</v>
      </c>
      <c r="AS510" s="16">
        <v>10389</v>
      </c>
      <c r="AT510" s="16">
        <v>10908</v>
      </c>
      <c r="AU510" s="16">
        <v>12287</v>
      </c>
      <c r="AV510" s="16">
        <v>10375</v>
      </c>
      <c r="AW510" s="16">
        <v>12021</v>
      </c>
      <c r="AX510" s="16">
        <v>8328</v>
      </c>
      <c r="AY510" s="16">
        <v>9907</v>
      </c>
      <c r="AZ510" s="16">
        <v>7349</v>
      </c>
      <c r="BA510" s="16">
        <v>8276</v>
      </c>
      <c r="BB510" s="16">
        <v>3557</v>
      </c>
      <c r="BC510" s="16">
        <v>2523</v>
      </c>
      <c r="BD510" s="1">
        <v>679</v>
      </c>
      <c r="BE510" s="1">
        <v>448</v>
      </c>
      <c r="BF510" s="1">
        <v>154</v>
      </c>
      <c r="BG510" s="1">
        <v>514</v>
      </c>
      <c r="BH510" s="16">
        <v>102939</v>
      </c>
      <c r="BI510" s="21">
        <v>1</v>
      </c>
      <c r="BJ510" s="21">
        <v>0</v>
      </c>
      <c r="BK510" s="21">
        <v>0</v>
      </c>
      <c r="BL510" s="21">
        <v>0</v>
      </c>
      <c r="BM510" s="21">
        <v>0</v>
      </c>
      <c r="BN510" s="16">
        <v>1128</v>
      </c>
      <c r="BO510" s="1">
        <v>698</v>
      </c>
      <c r="BP510" s="16">
        <v>6360</v>
      </c>
      <c r="BQ510" s="16">
        <v>6952</v>
      </c>
      <c r="BR510" s="16">
        <v>8046</v>
      </c>
      <c r="BS510" s="16">
        <v>11181</v>
      </c>
      <c r="BT510" s="16">
        <v>72928</v>
      </c>
      <c r="BU510" s="16">
        <v>8209</v>
      </c>
      <c r="BV510" s="16">
        <v>6430</v>
      </c>
      <c r="BW510" s="16">
        <v>5646</v>
      </c>
      <c r="BX510" s="16">
        <v>7145</v>
      </c>
      <c r="BY510" s="1">
        <v>451</v>
      </c>
      <c r="BZ510" s="1">
        <v>747</v>
      </c>
      <c r="CA510" s="16">
        <v>2148</v>
      </c>
      <c r="CB510" s="1">
        <v>75</v>
      </c>
      <c r="CC510" s="1">
        <v>28</v>
      </c>
      <c r="CD510" s="16">
        <v>1039</v>
      </c>
      <c r="CE510" s="16">
        <v>1111</v>
      </c>
      <c r="CF510" s="1">
        <v>468</v>
      </c>
      <c r="CG510" s="16">
        <v>3345</v>
      </c>
      <c r="CH510" s="1">
        <v>12</v>
      </c>
      <c r="CI510" s="1">
        <v>10</v>
      </c>
      <c r="CJ510" s="1">
        <v>9</v>
      </c>
      <c r="CK510" s="1">
        <v>1</v>
      </c>
      <c r="CL510" s="1">
        <v>7</v>
      </c>
      <c r="CM510" s="1">
        <v>17</v>
      </c>
      <c r="CN510" s="1">
        <v>28</v>
      </c>
      <c r="CO510" s="1">
        <v>95</v>
      </c>
      <c r="CP510" s="16">
        <v>97665</v>
      </c>
      <c r="CQ510" s="16">
        <v>45091</v>
      </c>
      <c r="CR510" s="16">
        <v>4154</v>
      </c>
      <c r="CS510" s="1">
        <v>140</v>
      </c>
      <c r="CT510" s="16">
        <v>2372</v>
      </c>
      <c r="CU510" s="16">
        <v>25285</v>
      </c>
      <c r="CV510" s="1">
        <v>9</v>
      </c>
      <c r="CW510" s="1">
        <v>57</v>
      </c>
      <c r="CX510" s="16">
        <v>10550</v>
      </c>
      <c r="CY510" s="1">
        <v>73</v>
      </c>
      <c r="CZ510" s="1">
        <v>38</v>
      </c>
      <c r="DA510" s="16">
        <v>16038</v>
      </c>
      <c r="DB510" s="18">
        <v>32.82</v>
      </c>
      <c r="DC510" s="1" t="s">
        <v>134</v>
      </c>
    </row>
    <row r="511" spans="1:107" ht="12.75" x14ac:dyDescent="0.2">
      <c r="A511" s="1" t="s">
        <v>1170</v>
      </c>
      <c r="B511" s="1" t="s">
        <v>1171</v>
      </c>
      <c r="C511" s="1" t="s">
        <v>1170</v>
      </c>
      <c r="D511" s="1" t="s">
        <v>1220</v>
      </c>
      <c r="E511" s="1" t="s">
        <v>1221</v>
      </c>
      <c r="F511" s="1" t="s">
        <v>1220</v>
      </c>
      <c r="G511" s="1">
        <v>25</v>
      </c>
      <c r="H511" s="1">
        <v>206</v>
      </c>
      <c r="I511" s="1">
        <v>0</v>
      </c>
      <c r="J511" s="16">
        <v>176181</v>
      </c>
      <c r="K511" s="17">
        <v>0.29199999999999998</v>
      </c>
      <c r="L511" s="16">
        <v>59464</v>
      </c>
      <c r="M511" s="18">
        <v>8055</v>
      </c>
      <c r="N511" s="1">
        <v>22</v>
      </c>
      <c r="O511" s="17">
        <v>0.108</v>
      </c>
      <c r="P511" s="16">
        <v>700</v>
      </c>
      <c r="Q511" s="16">
        <f t="shared" si="2"/>
        <v>3973186.6659855489</v>
      </c>
      <c r="R511" s="19">
        <v>0.99399999999999999</v>
      </c>
      <c r="S511" s="16" t="s">
        <v>2468</v>
      </c>
      <c r="T511" s="19">
        <v>2.8000000000000001E-2</v>
      </c>
      <c r="U511" s="18" t="e">
        <f t="shared" si="3"/>
        <v>#VALUE!</v>
      </c>
      <c r="V511" s="1" t="str">
        <f>IF(N511&gt;'Clustering (Gov City)'!$C$4,'Clustering (Gov City)'!$B$3,IF(N511&gt;'Clustering (Gov City)'!$H$4,'Clustering (Gov City)'!$G$3,IF(N511&gt;'Clustering (Gov City)'!$M$4,'Clustering (Gov City)'!$L$3,'Clustering (Gov City)'!$Q$3)))</f>
        <v>SUPER LOW</v>
      </c>
      <c r="W511" s="1" t="str">
        <f>IF(Q511&gt;'Clustering (Gov City)'!$C$24,'Clustering (Gov City)'!$B$23,IF(Q511&gt;'Clustering (Gov City)'!$H$24,'Clustering (Gov City)'!$G$23,IF(Q511&gt;'Clustering (Gov City)'!$M$24,'Clustering (Gov City)'!$L$23,'Clustering (Gov City)'!$Q$23)))</f>
        <v>SUPER LOW</v>
      </c>
      <c r="X511" s="20">
        <v>0.11799999999999999</v>
      </c>
      <c r="Y511" s="1" t="s">
        <v>133</v>
      </c>
      <c r="Z511" s="1">
        <v>263</v>
      </c>
      <c r="AA511" s="1">
        <v>3</v>
      </c>
      <c r="AB511" s="16">
        <v>28091</v>
      </c>
      <c r="AC511" s="16">
        <v>148413</v>
      </c>
      <c r="AD511" s="1">
        <v>547</v>
      </c>
      <c r="AE511" s="16">
        <v>173914</v>
      </c>
      <c r="AF511" s="16">
        <v>1717</v>
      </c>
      <c r="AG511" s="1">
        <v>1</v>
      </c>
      <c r="AH511" s="1">
        <v>2</v>
      </c>
      <c r="AI511" s="1">
        <v>0</v>
      </c>
      <c r="AJ511" s="1">
        <v>0</v>
      </c>
      <c r="AK511" s="16">
        <v>93071</v>
      </c>
      <c r="AL511" s="16">
        <v>83110</v>
      </c>
      <c r="AM511" s="16">
        <v>82819</v>
      </c>
      <c r="AN511" s="16">
        <v>90998</v>
      </c>
      <c r="AO511" s="1">
        <v>161</v>
      </c>
      <c r="AP511" s="16">
        <v>2203</v>
      </c>
      <c r="AQ511" s="16">
        <v>2883</v>
      </c>
      <c r="AR511" s="16">
        <v>5552</v>
      </c>
      <c r="AS511" s="16">
        <v>14376</v>
      </c>
      <c r="AT511" s="16">
        <v>18395</v>
      </c>
      <c r="AU511" s="16">
        <v>21785</v>
      </c>
      <c r="AV511" s="16">
        <v>18502</v>
      </c>
      <c r="AW511" s="16">
        <v>17167</v>
      </c>
      <c r="AX511" s="16">
        <v>17733</v>
      </c>
      <c r="AY511" s="16">
        <v>21656</v>
      </c>
      <c r="AZ511" s="16">
        <v>16346</v>
      </c>
      <c r="BA511" s="16">
        <v>11207</v>
      </c>
      <c r="BB511" s="16">
        <v>5472</v>
      </c>
      <c r="BC511" s="16">
        <v>2979</v>
      </c>
      <c r="BD511" s="16">
        <v>1693</v>
      </c>
      <c r="BE511" s="1">
        <v>316</v>
      </c>
      <c r="BF511" s="1">
        <v>119</v>
      </c>
      <c r="BG511" s="1">
        <v>708</v>
      </c>
      <c r="BH511" s="16">
        <v>174571</v>
      </c>
      <c r="BI511" s="21">
        <v>0</v>
      </c>
      <c r="BJ511" s="21">
        <v>0</v>
      </c>
      <c r="BK511" s="21">
        <v>0</v>
      </c>
      <c r="BL511" s="21">
        <v>0</v>
      </c>
      <c r="BM511" s="21">
        <v>0</v>
      </c>
      <c r="BN511" s="16">
        <v>1538</v>
      </c>
      <c r="BO511" s="1">
        <v>948</v>
      </c>
      <c r="BP511" s="16">
        <v>7926</v>
      </c>
      <c r="BQ511" s="16">
        <v>9217</v>
      </c>
      <c r="BR511" s="16">
        <v>10895</v>
      </c>
      <c r="BS511" s="16">
        <v>20996</v>
      </c>
      <c r="BT511" s="16">
        <v>151744</v>
      </c>
      <c r="BU511" s="16">
        <v>3147</v>
      </c>
      <c r="BV511" s="16">
        <v>8693</v>
      </c>
      <c r="BW511" s="16">
        <v>5367</v>
      </c>
      <c r="BX511" s="16">
        <v>5056</v>
      </c>
      <c r="BY511" s="1">
        <v>125</v>
      </c>
      <c r="BZ511" s="1">
        <v>321</v>
      </c>
      <c r="CA511" s="16">
        <v>1669</v>
      </c>
      <c r="CB511" s="1">
        <v>52</v>
      </c>
      <c r="CC511" s="1">
        <v>7</v>
      </c>
      <c r="CD511" s="1">
        <v>683</v>
      </c>
      <c r="CE511" s="1">
        <v>726</v>
      </c>
      <c r="CF511" s="1">
        <v>358</v>
      </c>
      <c r="CG511" s="16">
        <v>1302</v>
      </c>
      <c r="CH511" s="1">
        <v>65</v>
      </c>
      <c r="CI511" s="1">
        <v>2</v>
      </c>
      <c r="CJ511" s="1">
        <v>4</v>
      </c>
      <c r="CK511" s="1">
        <v>1</v>
      </c>
      <c r="CL511" s="1">
        <v>11</v>
      </c>
      <c r="CM511" s="1">
        <v>12</v>
      </c>
      <c r="CN511" s="1">
        <v>14</v>
      </c>
      <c r="CO511" s="1">
        <v>49</v>
      </c>
      <c r="CP511" s="16">
        <v>172954</v>
      </c>
      <c r="CQ511" s="16">
        <v>59155</v>
      </c>
      <c r="CR511" s="16">
        <v>2263</v>
      </c>
      <c r="CS511" s="1">
        <v>89</v>
      </c>
      <c r="CT511" s="16">
        <v>1746</v>
      </c>
      <c r="CU511" s="16">
        <v>64467</v>
      </c>
      <c r="CV511" s="1">
        <v>11</v>
      </c>
      <c r="CW511" s="1">
        <v>447</v>
      </c>
      <c r="CX511" s="16">
        <v>9170</v>
      </c>
      <c r="CY511" s="1">
        <v>59</v>
      </c>
      <c r="CZ511" s="1">
        <v>6</v>
      </c>
      <c r="DA511" s="16">
        <v>38768</v>
      </c>
      <c r="DB511" s="18">
        <v>36.96</v>
      </c>
      <c r="DC511" s="1" t="s">
        <v>134</v>
      </c>
    </row>
    <row r="512" spans="1:107" ht="12.75" x14ac:dyDescent="0.2">
      <c r="A512" s="1" t="s">
        <v>1170</v>
      </c>
      <c r="B512" s="1" t="s">
        <v>1171</v>
      </c>
      <c r="C512" s="1" t="s">
        <v>1170</v>
      </c>
      <c r="D512" s="1" t="s">
        <v>1222</v>
      </c>
      <c r="E512" s="1" t="s">
        <v>1223</v>
      </c>
      <c r="F512" s="1" t="s">
        <v>1222</v>
      </c>
      <c r="G512" s="1">
        <v>10</v>
      </c>
      <c r="H512" s="1">
        <v>79</v>
      </c>
      <c r="I512" s="1">
        <v>0</v>
      </c>
      <c r="J512" s="16">
        <v>115005</v>
      </c>
      <c r="K512" s="17">
        <v>0.14399999999999999</v>
      </c>
      <c r="L512" s="16">
        <v>35379</v>
      </c>
      <c r="M512" s="18">
        <v>4237.3999999999996</v>
      </c>
      <c r="N512" s="1">
        <v>27</v>
      </c>
      <c r="O512" s="17">
        <v>0.12</v>
      </c>
      <c r="P512" s="16">
        <v>764</v>
      </c>
      <c r="Q512" s="16">
        <f t="shared" ref="Q512:Q515" si="4">P512/J512*1000000000</f>
        <v>6643189.4265466724</v>
      </c>
      <c r="R512" s="19">
        <v>0.996</v>
      </c>
      <c r="S512" s="16" t="s">
        <v>2468</v>
      </c>
      <c r="T512" s="19">
        <v>0.03</v>
      </c>
      <c r="U512" s="18" t="e">
        <f t="shared" ref="U512:U515" si="5">S512*J512/1000000000</f>
        <v>#VALUE!</v>
      </c>
      <c r="V512" s="1" t="str">
        <f>IF(N512&gt;'Clustering (Gov City)'!$C$4,'Clustering (Gov City)'!$B$3,IF(N512&gt;'Clustering (Gov City)'!$H$4,'Clustering (Gov City)'!$G$3,IF(N512&gt;'Clustering (Gov City)'!$M$4,'Clustering (Gov City)'!$L$3,'Clustering (Gov City)'!$Q$3)))</f>
        <v>SUPER LOW</v>
      </c>
      <c r="W512" s="1" t="str">
        <f>IF(Q512&gt;'Clustering (Gov City)'!$C$24,'Clustering (Gov City)'!$B$23,IF(Q512&gt;'Clustering (Gov City)'!$H$24,'Clustering (Gov City)'!$G$23,IF(Q512&gt;'Clustering (Gov City)'!$M$24,'Clustering (Gov City)'!$L$23,'Clustering (Gov City)'!$Q$23)))</f>
        <v>SUPER LOW</v>
      </c>
      <c r="X512" s="20">
        <v>8.5500000000000007E-2</v>
      </c>
      <c r="Y512" s="1" t="s">
        <v>133</v>
      </c>
      <c r="Z512" s="1">
        <v>251</v>
      </c>
      <c r="AA512" s="1">
        <v>32</v>
      </c>
      <c r="AB512" s="16">
        <v>30744</v>
      </c>
      <c r="AC512" s="16">
        <v>90422</v>
      </c>
      <c r="AD512" s="16">
        <v>1266</v>
      </c>
      <c r="AE512" s="16">
        <v>50705</v>
      </c>
      <c r="AF512" s="16">
        <v>62995</v>
      </c>
      <c r="AG512" s="1">
        <v>37</v>
      </c>
      <c r="AH512" s="1">
        <v>2</v>
      </c>
      <c r="AI512" s="1">
        <v>0</v>
      </c>
      <c r="AJ512" s="1">
        <v>0</v>
      </c>
      <c r="AK512" s="16">
        <v>60119</v>
      </c>
      <c r="AL512" s="16">
        <v>54886</v>
      </c>
      <c r="AM512" s="16">
        <v>56778</v>
      </c>
      <c r="AN512" s="16">
        <v>55630</v>
      </c>
      <c r="AO512" s="1">
        <v>518</v>
      </c>
      <c r="AP512" s="16">
        <v>2079</v>
      </c>
      <c r="AQ512" s="16">
        <v>2389</v>
      </c>
      <c r="AR512" s="16">
        <v>6483</v>
      </c>
      <c r="AS512" s="16">
        <v>12288</v>
      </c>
      <c r="AT512" s="16">
        <v>10113</v>
      </c>
      <c r="AU512" s="16">
        <v>11357</v>
      </c>
      <c r="AV512" s="16">
        <v>12349</v>
      </c>
      <c r="AW512" s="16">
        <v>15306</v>
      </c>
      <c r="AX512" s="16">
        <v>10555</v>
      </c>
      <c r="AY512" s="16">
        <v>11330</v>
      </c>
      <c r="AZ512" s="16">
        <v>6535</v>
      </c>
      <c r="BA512" s="16">
        <v>7665</v>
      </c>
      <c r="BB512" s="16">
        <v>3932</v>
      </c>
      <c r="BC512" s="16">
        <v>2757</v>
      </c>
      <c r="BD512" s="16">
        <v>1169</v>
      </c>
      <c r="BE512" s="1">
        <v>582</v>
      </c>
      <c r="BF512" s="1">
        <v>195</v>
      </c>
      <c r="BG512" s="1">
        <v>671</v>
      </c>
      <c r="BH512" s="16">
        <v>113836</v>
      </c>
      <c r="BI512" s="21">
        <v>1</v>
      </c>
      <c r="BJ512" s="21">
        <v>1</v>
      </c>
      <c r="BK512" s="21">
        <v>1</v>
      </c>
      <c r="BL512" s="21">
        <v>0</v>
      </c>
      <c r="BM512" s="21">
        <v>0</v>
      </c>
      <c r="BN512" s="16">
        <v>1501</v>
      </c>
      <c r="BO512" s="1">
        <v>810</v>
      </c>
      <c r="BP512" s="16">
        <v>9681</v>
      </c>
      <c r="BQ512" s="16">
        <v>7568</v>
      </c>
      <c r="BR512" s="16">
        <v>6687</v>
      </c>
      <c r="BS512" s="16">
        <v>11421</v>
      </c>
      <c r="BT512" s="16">
        <v>74037</v>
      </c>
      <c r="BU512" s="16">
        <v>16699</v>
      </c>
      <c r="BV512" s="16">
        <v>7236</v>
      </c>
      <c r="BW512" s="16">
        <v>5559</v>
      </c>
      <c r="BX512" s="16">
        <v>8251</v>
      </c>
      <c r="BY512" s="1">
        <v>633</v>
      </c>
      <c r="BZ512" s="1">
        <v>710</v>
      </c>
      <c r="CA512" s="16">
        <v>1706</v>
      </c>
      <c r="CB512" s="1">
        <v>95</v>
      </c>
      <c r="CC512" s="1">
        <v>79</v>
      </c>
      <c r="CD512" s="16">
        <v>3401</v>
      </c>
      <c r="CE512" s="16">
        <v>2260</v>
      </c>
      <c r="CF512" s="16">
        <v>6167</v>
      </c>
      <c r="CG512" s="16">
        <v>32203</v>
      </c>
      <c r="CH512" s="1">
        <v>105</v>
      </c>
      <c r="CI512" s="1">
        <v>73</v>
      </c>
      <c r="CJ512" s="1">
        <v>43</v>
      </c>
      <c r="CK512" s="1">
        <v>8</v>
      </c>
      <c r="CL512" s="1">
        <v>40</v>
      </c>
      <c r="CM512" s="1">
        <v>47</v>
      </c>
      <c r="CN512" s="1">
        <v>85</v>
      </c>
      <c r="CO512" s="1">
        <v>278</v>
      </c>
      <c r="CP512" s="16">
        <v>70295</v>
      </c>
      <c r="CQ512" s="16">
        <v>51145</v>
      </c>
      <c r="CR512" s="16">
        <v>1701</v>
      </c>
      <c r="CS512" s="1">
        <v>211</v>
      </c>
      <c r="CT512" s="16">
        <v>3209</v>
      </c>
      <c r="CU512" s="16">
        <v>27229</v>
      </c>
      <c r="CV512" s="1">
        <v>62</v>
      </c>
      <c r="CW512" s="1">
        <v>92</v>
      </c>
      <c r="CX512" s="16">
        <v>13956</v>
      </c>
      <c r="CY512" s="1">
        <v>86</v>
      </c>
      <c r="CZ512" s="1">
        <v>84</v>
      </c>
      <c r="DA512" s="16">
        <v>17230</v>
      </c>
      <c r="DB512" s="18">
        <v>28.62</v>
      </c>
      <c r="DC512" s="1" t="s">
        <v>134</v>
      </c>
    </row>
    <row r="513" spans="1:107" ht="12.75" x14ac:dyDescent="0.2">
      <c r="A513" s="1" t="s">
        <v>1170</v>
      </c>
      <c r="B513" s="1" t="s">
        <v>1171</v>
      </c>
      <c r="C513" s="1" t="s">
        <v>1170</v>
      </c>
      <c r="D513" s="1" t="s">
        <v>1224</v>
      </c>
      <c r="E513" s="1" t="s">
        <v>1225</v>
      </c>
      <c r="F513" s="1" t="s">
        <v>1224</v>
      </c>
      <c r="G513" s="1">
        <v>8</v>
      </c>
      <c r="H513" s="1">
        <v>97</v>
      </c>
      <c r="I513" s="1">
        <v>0</v>
      </c>
      <c r="J513" s="16">
        <v>136071</v>
      </c>
      <c r="K513" s="17">
        <v>0.19800000000000001</v>
      </c>
      <c r="L513" s="16">
        <v>33003</v>
      </c>
      <c r="M513" s="18">
        <v>3922.02</v>
      </c>
      <c r="N513" s="1">
        <v>35</v>
      </c>
      <c r="O513" s="17">
        <v>0.15</v>
      </c>
      <c r="P513" s="16">
        <v>696</v>
      </c>
      <c r="Q513" s="16">
        <f t="shared" si="4"/>
        <v>5114976.7400842207</v>
      </c>
      <c r="R513" s="19">
        <v>0.998</v>
      </c>
      <c r="S513" s="16" t="s">
        <v>2468</v>
      </c>
      <c r="T513" s="19">
        <v>2.5999999999999999E-2</v>
      </c>
      <c r="U513" s="18" t="e">
        <f t="shared" si="5"/>
        <v>#VALUE!</v>
      </c>
      <c r="V513" s="1" t="str">
        <f>IF(N513&gt;'Clustering (Gov City)'!$C$4,'Clustering (Gov City)'!$B$3,IF(N513&gt;'Clustering (Gov City)'!$H$4,'Clustering (Gov City)'!$G$3,IF(N513&gt;'Clustering (Gov City)'!$M$4,'Clustering (Gov City)'!$L$3,'Clustering (Gov City)'!$Q$3)))</f>
        <v>SUPER LOW</v>
      </c>
      <c r="W513" s="1" t="str">
        <f>IF(Q513&gt;'Clustering (Gov City)'!$C$24,'Clustering (Gov City)'!$B$23,IF(Q513&gt;'Clustering (Gov City)'!$H$24,'Clustering (Gov City)'!$G$23,IF(Q513&gt;'Clustering (Gov City)'!$M$24,'Clustering (Gov City)'!$L$23,'Clustering (Gov City)'!$Q$23)))</f>
        <v>SUPER LOW</v>
      </c>
      <c r="X513" s="20">
        <v>0.1062</v>
      </c>
      <c r="Y513" s="1" t="s">
        <v>133</v>
      </c>
      <c r="Z513" s="1">
        <v>86</v>
      </c>
      <c r="AA513" s="1">
        <v>2</v>
      </c>
      <c r="AB513" s="16">
        <v>23083</v>
      </c>
      <c r="AC513" s="16">
        <v>118105</v>
      </c>
      <c r="AD513" s="1">
        <v>386</v>
      </c>
      <c r="AE513" s="16">
        <v>98561</v>
      </c>
      <c r="AF513" s="16">
        <v>36743</v>
      </c>
      <c r="AG513" s="1">
        <v>7</v>
      </c>
      <c r="AH513" s="1">
        <v>2</v>
      </c>
      <c r="AI513" s="1">
        <v>0</v>
      </c>
      <c r="AJ513" s="1">
        <v>372</v>
      </c>
      <c r="AK513" s="16">
        <v>71443</v>
      </c>
      <c r="AL513" s="16">
        <v>64628</v>
      </c>
      <c r="AM513" s="16">
        <v>72678</v>
      </c>
      <c r="AN513" s="16">
        <v>61176</v>
      </c>
      <c r="AO513" s="1">
        <v>213</v>
      </c>
      <c r="AP513" s="16">
        <v>2004</v>
      </c>
      <c r="AQ513" s="16">
        <v>1876</v>
      </c>
      <c r="AR513" s="16">
        <v>3861</v>
      </c>
      <c r="AS513" s="16">
        <v>8718</v>
      </c>
      <c r="AT513" s="16">
        <v>12237</v>
      </c>
      <c r="AU513" s="16">
        <v>17462</v>
      </c>
      <c r="AV513" s="16">
        <v>13876</v>
      </c>
      <c r="AW513" s="16">
        <v>14643</v>
      </c>
      <c r="AX513" s="16">
        <v>13670</v>
      </c>
      <c r="AY513" s="16">
        <v>14796</v>
      </c>
      <c r="AZ513" s="16">
        <v>11361</v>
      </c>
      <c r="BA513" s="16">
        <v>9747</v>
      </c>
      <c r="BB513" s="16">
        <v>5668</v>
      </c>
      <c r="BC513" s="16">
        <v>3807</v>
      </c>
      <c r="BD513" s="16">
        <v>2134</v>
      </c>
      <c r="BE513" s="16">
        <v>1536</v>
      </c>
      <c r="BF513" s="1">
        <v>679</v>
      </c>
      <c r="BG513" s="1">
        <v>552</v>
      </c>
      <c r="BH513" s="16">
        <v>135156</v>
      </c>
      <c r="BI513" s="21">
        <v>0</v>
      </c>
      <c r="BJ513" s="21">
        <v>0</v>
      </c>
      <c r="BK513" s="21">
        <v>0</v>
      </c>
      <c r="BL513" s="21">
        <v>0</v>
      </c>
      <c r="BM513" s="21">
        <v>0</v>
      </c>
      <c r="BN513" s="16">
        <v>1195</v>
      </c>
      <c r="BO513" s="1">
        <v>673</v>
      </c>
      <c r="BP513" s="16">
        <v>5335</v>
      </c>
      <c r="BQ513" s="16">
        <v>5961</v>
      </c>
      <c r="BR513" s="16">
        <v>6686</v>
      </c>
      <c r="BS513" s="16">
        <v>15424</v>
      </c>
      <c r="BT513" s="16">
        <v>103449</v>
      </c>
      <c r="BU513" s="16">
        <v>11518</v>
      </c>
      <c r="BV513" s="16">
        <v>8597</v>
      </c>
      <c r="BW513" s="16">
        <v>5235</v>
      </c>
      <c r="BX513" s="16">
        <v>5581</v>
      </c>
      <c r="BY513" s="1">
        <v>139</v>
      </c>
      <c r="BZ513" s="1">
        <v>240</v>
      </c>
      <c r="CA513" s="16">
        <v>1268</v>
      </c>
      <c r="CB513" s="1">
        <v>41</v>
      </c>
      <c r="CC513" s="1">
        <v>3</v>
      </c>
      <c r="CD513" s="1">
        <v>421</v>
      </c>
      <c r="CE513" s="1">
        <v>463</v>
      </c>
      <c r="CF513" s="1">
        <v>278</v>
      </c>
      <c r="CG513" s="16">
        <v>1387</v>
      </c>
      <c r="CH513" s="1">
        <v>11</v>
      </c>
      <c r="CI513" s="1">
        <v>11</v>
      </c>
      <c r="CJ513" s="1">
        <v>9</v>
      </c>
      <c r="CK513" s="1">
        <v>9</v>
      </c>
      <c r="CL513" s="1">
        <v>6</v>
      </c>
      <c r="CM513" s="1">
        <v>8</v>
      </c>
      <c r="CN513" s="1">
        <v>11</v>
      </c>
      <c r="CO513" s="1">
        <v>186</v>
      </c>
      <c r="CP513" s="16">
        <v>133271</v>
      </c>
      <c r="CQ513" s="16">
        <v>54629</v>
      </c>
      <c r="CR513" s="16">
        <v>1703</v>
      </c>
      <c r="CS513" s="1">
        <v>101</v>
      </c>
      <c r="CT513" s="16">
        <v>2999</v>
      </c>
      <c r="CU513" s="16">
        <v>42082</v>
      </c>
      <c r="CV513" s="1">
        <v>10</v>
      </c>
      <c r="CW513" s="1">
        <v>199</v>
      </c>
      <c r="CX513" s="16">
        <v>11564</v>
      </c>
      <c r="CY513" s="1">
        <v>41</v>
      </c>
      <c r="CZ513" s="1">
        <v>20</v>
      </c>
      <c r="DA513" s="16">
        <v>22723</v>
      </c>
      <c r="DB513" s="18">
        <v>40.71</v>
      </c>
      <c r="DC513" s="1" t="s">
        <v>134</v>
      </c>
    </row>
    <row r="514" spans="1:107" ht="12.75" x14ac:dyDescent="0.2">
      <c r="A514" s="1" t="s">
        <v>1170</v>
      </c>
      <c r="B514" s="1" t="s">
        <v>1171</v>
      </c>
      <c r="C514" s="1" t="s">
        <v>1170</v>
      </c>
      <c r="D514" s="1" t="s">
        <v>1226</v>
      </c>
      <c r="E514" s="1" t="s">
        <v>1227</v>
      </c>
      <c r="F514" s="1" t="s">
        <v>1226</v>
      </c>
      <c r="G514" s="1">
        <v>5</v>
      </c>
      <c r="H514" s="1">
        <v>67</v>
      </c>
      <c r="I514" s="1">
        <v>0</v>
      </c>
      <c r="J514" s="16">
        <v>91138</v>
      </c>
      <c r="K514" s="17">
        <v>0.09</v>
      </c>
      <c r="L514" s="16">
        <v>21742</v>
      </c>
      <c r="M514" s="1">
        <v>537.39</v>
      </c>
      <c r="N514" s="1">
        <v>170</v>
      </c>
      <c r="O514" s="17">
        <v>0.52600000000000002</v>
      </c>
      <c r="P514" s="16">
        <v>741</v>
      </c>
      <c r="Q514" s="16">
        <f t="shared" si="4"/>
        <v>8130527.3321775775</v>
      </c>
      <c r="R514" s="19">
        <v>1</v>
      </c>
      <c r="S514" s="16" t="s">
        <v>2468</v>
      </c>
      <c r="T514" s="19">
        <v>0.01</v>
      </c>
      <c r="U514" s="18" t="e">
        <f t="shared" si="5"/>
        <v>#VALUE!</v>
      </c>
      <c r="V514" s="1" t="str">
        <f>IF(N514&gt;'Clustering (Gov City)'!$C$4,'Clustering (Gov City)'!$B$3,IF(N514&gt;'Clustering (Gov City)'!$H$4,'Clustering (Gov City)'!$G$3,IF(N514&gt;'Clustering (Gov City)'!$M$4,'Clustering (Gov City)'!$L$3,'Clustering (Gov City)'!$Q$3)))</f>
        <v>SUPER LOW</v>
      </c>
      <c r="W514" s="1" t="str">
        <f>IF(Q514&gt;'Clustering (Gov City)'!$C$24,'Clustering (Gov City)'!$B$23,IF(Q514&gt;'Clustering (Gov City)'!$H$24,'Clustering (Gov City)'!$G$23,IF(Q514&gt;'Clustering (Gov City)'!$M$24,'Clustering (Gov City)'!$L$23,'Clustering (Gov City)'!$Q$23)))</f>
        <v>SUPER LOW</v>
      </c>
      <c r="X514" s="20">
        <v>0.18479999999999999</v>
      </c>
      <c r="Y514" s="1" t="s">
        <v>133</v>
      </c>
      <c r="Z514" s="1">
        <v>547</v>
      </c>
      <c r="AA514" s="1">
        <v>0</v>
      </c>
      <c r="AB514" s="16">
        <v>12402</v>
      </c>
      <c r="AC514" s="16">
        <v>70060</v>
      </c>
      <c r="AD514" s="1">
        <v>833</v>
      </c>
      <c r="AE514" s="16">
        <v>59078</v>
      </c>
      <c r="AF514" s="16">
        <v>31186</v>
      </c>
      <c r="AG514" s="1">
        <v>41</v>
      </c>
      <c r="AH514" s="1">
        <v>0</v>
      </c>
      <c r="AI514" s="1">
        <v>0</v>
      </c>
      <c r="AJ514" s="1">
        <v>0</v>
      </c>
      <c r="AK514" s="16">
        <v>48546</v>
      </c>
      <c r="AL514" s="16">
        <v>42592</v>
      </c>
      <c r="AM514" s="16">
        <v>55843</v>
      </c>
      <c r="AN514" s="16">
        <v>34146</v>
      </c>
      <c r="AO514" s="1">
        <v>175</v>
      </c>
      <c r="AP514" s="1">
        <v>974</v>
      </c>
      <c r="AQ514" s="16">
        <v>2474</v>
      </c>
      <c r="AR514" s="16">
        <v>4578</v>
      </c>
      <c r="AS514" s="16">
        <v>10509</v>
      </c>
      <c r="AT514" s="16">
        <v>11017</v>
      </c>
      <c r="AU514" s="16">
        <v>12446</v>
      </c>
      <c r="AV514" s="16">
        <v>9404</v>
      </c>
      <c r="AW514" s="16">
        <v>8819</v>
      </c>
      <c r="AX514" s="16">
        <v>6091</v>
      </c>
      <c r="AY514" s="16">
        <v>7426</v>
      </c>
      <c r="AZ514" s="16">
        <v>5114</v>
      </c>
      <c r="BA514" s="16">
        <v>6820</v>
      </c>
      <c r="BB514" s="16">
        <v>3239</v>
      </c>
      <c r="BC514" s="16">
        <v>2179</v>
      </c>
      <c r="BD514" s="1">
        <v>688</v>
      </c>
      <c r="BE514" s="1">
        <v>235</v>
      </c>
      <c r="BF514" s="1">
        <v>99</v>
      </c>
      <c r="BG514" s="1">
        <v>762</v>
      </c>
      <c r="BH514" s="16">
        <v>89916</v>
      </c>
      <c r="BI514" s="21">
        <v>1</v>
      </c>
      <c r="BJ514" s="21">
        <v>1</v>
      </c>
      <c r="BK514" s="21">
        <v>1</v>
      </c>
      <c r="BL514" s="21">
        <v>0</v>
      </c>
      <c r="BM514" s="21">
        <v>0</v>
      </c>
      <c r="BN514" s="16">
        <v>1591</v>
      </c>
      <c r="BO514" s="1">
        <v>832</v>
      </c>
      <c r="BP514" s="16">
        <v>6742</v>
      </c>
      <c r="BQ514" s="16">
        <v>6812</v>
      </c>
      <c r="BR514" s="16">
        <v>6850</v>
      </c>
      <c r="BS514" s="16">
        <v>12113</v>
      </c>
      <c r="BT514" s="16">
        <v>61275</v>
      </c>
      <c r="BU514" s="16">
        <v>11352</v>
      </c>
      <c r="BV514" s="16">
        <v>6711</v>
      </c>
      <c r="BW514" s="16">
        <v>3132</v>
      </c>
      <c r="BX514" s="16">
        <v>6022</v>
      </c>
      <c r="BY514" s="1">
        <v>387</v>
      </c>
      <c r="BZ514" s="1">
        <v>495</v>
      </c>
      <c r="CA514" s="16">
        <v>1616</v>
      </c>
      <c r="CB514" s="1">
        <v>66</v>
      </c>
      <c r="CC514" s="1">
        <v>82</v>
      </c>
      <c r="CD514" s="16">
        <v>1162</v>
      </c>
      <c r="CE514" s="16">
        <v>1616</v>
      </c>
      <c r="CF514" s="16">
        <v>1253</v>
      </c>
      <c r="CG514" s="16">
        <v>14350</v>
      </c>
      <c r="CH514" s="1">
        <v>34</v>
      </c>
      <c r="CI514" s="1">
        <v>14</v>
      </c>
      <c r="CJ514" s="1">
        <v>4</v>
      </c>
      <c r="CK514" s="1">
        <v>3</v>
      </c>
      <c r="CL514" s="1">
        <v>3</v>
      </c>
      <c r="CM514" s="1">
        <v>10</v>
      </c>
      <c r="CN514" s="1">
        <v>53</v>
      </c>
      <c r="CO514" s="1">
        <v>241</v>
      </c>
      <c r="CP514" s="16">
        <v>72395</v>
      </c>
      <c r="CQ514" s="16">
        <v>44208</v>
      </c>
      <c r="CR514" s="16">
        <v>1313</v>
      </c>
      <c r="CS514" s="1">
        <v>129</v>
      </c>
      <c r="CT514" s="16">
        <v>2192</v>
      </c>
      <c r="CU514" s="16">
        <v>23603</v>
      </c>
      <c r="CV514" s="1">
        <v>57</v>
      </c>
      <c r="CW514" s="1">
        <v>83</v>
      </c>
      <c r="CX514" s="16">
        <v>11592</v>
      </c>
      <c r="CY514" s="1">
        <v>41</v>
      </c>
      <c r="CZ514" s="1">
        <v>92</v>
      </c>
      <c r="DA514" s="16">
        <v>7828</v>
      </c>
      <c r="DB514" s="18">
        <v>41.76</v>
      </c>
      <c r="DC514" s="1" t="s">
        <v>134</v>
      </c>
    </row>
    <row r="515" spans="1:107" ht="12.75" x14ac:dyDescent="0.2">
      <c r="A515" s="1" t="s">
        <v>1170</v>
      </c>
      <c r="B515" s="1" t="s">
        <v>1171</v>
      </c>
      <c r="C515" s="1" t="s">
        <v>1170</v>
      </c>
      <c r="D515" s="1" t="s">
        <v>1228</v>
      </c>
      <c r="E515" s="1" t="s">
        <v>1229</v>
      </c>
      <c r="F515" s="1" t="s">
        <v>1228</v>
      </c>
      <c r="G515" s="1">
        <v>5</v>
      </c>
      <c r="H515" s="1">
        <v>14</v>
      </c>
      <c r="I515" s="1">
        <v>25</v>
      </c>
      <c r="J515" s="16">
        <v>362998</v>
      </c>
      <c r="K515" s="17">
        <v>0.59199999999999997</v>
      </c>
      <c r="L515" s="16">
        <v>113991</v>
      </c>
      <c r="M515" s="1">
        <v>935.92</v>
      </c>
      <c r="N515" s="1">
        <v>388</v>
      </c>
      <c r="O515" s="17">
        <v>0.63</v>
      </c>
      <c r="P515" s="16">
        <v>19481</v>
      </c>
      <c r="Q515" s="16">
        <f t="shared" si="4"/>
        <v>53666962.352409653</v>
      </c>
      <c r="R515" s="19">
        <v>1</v>
      </c>
      <c r="S515" s="16" t="s">
        <v>2468</v>
      </c>
      <c r="T515" s="19">
        <v>0.94799999999999995</v>
      </c>
      <c r="U515" s="18" t="e">
        <f t="shared" si="5"/>
        <v>#VALUE!</v>
      </c>
      <c r="V515" s="16" t="str">
        <f>IF(N515&gt;'Clustering (Gov City)'!$C$4,'Clustering (Gov City)'!$B$3,IF(N515&gt;'Clustering (Gov City)'!$H$4,'Clustering (Gov City)'!$G$3,IF(N515&gt;'Clustering (Gov City)'!$M$4,'Clustering (Gov City)'!$L$3,'Clustering (Gov City)'!$Q$3)))</f>
        <v>LOW</v>
      </c>
      <c r="W515" s="16" t="str">
        <f>IF(Q515&gt;'Clustering (Gov City)'!$C$24,'Clustering (Gov City)'!$B$23,IF(Q515&gt;'Clustering (Gov City)'!$H$24,'Clustering (Gov City)'!$G$23,IF(Q515&gt;'Clustering (Gov City)'!$M$24,'Clustering (Gov City)'!$L$23,'Clustering (Gov City)'!$Q$23)))</f>
        <v>HIGH</v>
      </c>
      <c r="X515" s="20">
        <v>0.76359999999999995</v>
      </c>
      <c r="Y515" s="16" t="s">
        <v>201</v>
      </c>
      <c r="Z515" s="16">
        <v>6571</v>
      </c>
      <c r="AA515" s="1">
        <v>529</v>
      </c>
      <c r="AB515" s="16">
        <v>308234</v>
      </c>
      <c r="AC515" s="16">
        <v>264935</v>
      </c>
      <c r="AD515" s="16">
        <v>159152</v>
      </c>
      <c r="AE515" s="16">
        <v>180056</v>
      </c>
      <c r="AF515" s="16">
        <v>22215</v>
      </c>
      <c r="AG515" s="1">
        <v>651</v>
      </c>
      <c r="AH515" s="1">
        <v>906</v>
      </c>
      <c r="AI515" s="1">
        <v>2</v>
      </c>
      <c r="AJ515" s="1">
        <v>16</v>
      </c>
      <c r="AK515" s="16">
        <v>191226</v>
      </c>
      <c r="AL515" s="16">
        <v>171771</v>
      </c>
      <c r="AM515" s="16">
        <v>210456</v>
      </c>
      <c r="AN515" s="16">
        <v>142183</v>
      </c>
      <c r="AO515" s="16">
        <v>3012</v>
      </c>
      <c r="AP515" s="16">
        <v>7347</v>
      </c>
      <c r="AQ515" s="16">
        <v>21283</v>
      </c>
      <c r="AR515" s="16">
        <v>31818</v>
      </c>
      <c r="AS515" s="16">
        <v>34523</v>
      </c>
      <c r="AT515" s="16">
        <v>33897</v>
      </c>
      <c r="AU515" s="16">
        <v>34916</v>
      </c>
      <c r="AV515" s="16">
        <v>36148</v>
      </c>
      <c r="AW515" s="16">
        <v>35428</v>
      </c>
      <c r="AX515" s="16">
        <v>32800</v>
      </c>
      <c r="AY515" s="16">
        <v>27513</v>
      </c>
      <c r="AZ515" s="16">
        <v>22314</v>
      </c>
      <c r="BA515" s="16">
        <v>18040</v>
      </c>
      <c r="BB515" s="16">
        <v>13663</v>
      </c>
      <c r="BC515" s="16">
        <v>8881</v>
      </c>
      <c r="BD515" s="16">
        <v>5366</v>
      </c>
      <c r="BE515" s="16">
        <v>3389</v>
      </c>
      <c r="BF515" s="16">
        <v>3019</v>
      </c>
      <c r="BG515" s="16">
        <v>5050</v>
      </c>
      <c r="BH515" s="16">
        <v>349569</v>
      </c>
      <c r="BI515" s="21">
        <v>2</v>
      </c>
      <c r="BJ515" s="21">
        <v>1</v>
      </c>
      <c r="BK515" s="21">
        <v>1</v>
      </c>
      <c r="BL515" s="21">
        <v>1</v>
      </c>
      <c r="BM515" s="21">
        <v>0</v>
      </c>
      <c r="BN515" s="16">
        <v>10219</v>
      </c>
      <c r="BO515" s="16">
        <v>5501</v>
      </c>
      <c r="BP515" s="16">
        <v>39443</v>
      </c>
      <c r="BQ515" s="16">
        <v>20673</v>
      </c>
      <c r="BR515" s="16">
        <v>20598</v>
      </c>
      <c r="BS515" s="16">
        <v>34247</v>
      </c>
      <c r="BT515" s="16">
        <v>76423</v>
      </c>
      <c r="BU515" s="16">
        <v>41070</v>
      </c>
      <c r="BV515" s="16">
        <v>33702</v>
      </c>
      <c r="BW515" s="16">
        <v>42242</v>
      </c>
      <c r="BX515" s="16">
        <v>125685</v>
      </c>
      <c r="BY515" s="16">
        <v>1518</v>
      </c>
      <c r="BZ515" s="16">
        <v>7060</v>
      </c>
      <c r="CA515" s="16">
        <v>31663</v>
      </c>
      <c r="CB515" s="16">
        <v>3365</v>
      </c>
      <c r="CC515" s="1">
        <v>270</v>
      </c>
      <c r="CD515" s="16">
        <v>27494</v>
      </c>
      <c r="CE515" s="16">
        <v>24625</v>
      </c>
      <c r="CF515" s="16">
        <v>7782</v>
      </c>
      <c r="CG515" s="16">
        <v>83141</v>
      </c>
      <c r="CH515" s="1">
        <v>293</v>
      </c>
      <c r="CI515" s="1">
        <v>91</v>
      </c>
      <c r="CJ515" s="1">
        <v>209</v>
      </c>
      <c r="CK515" s="1">
        <v>109</v>
      </c>
      <c r="CL515" s="1">
        <v>161</v>
      </c>
      <c r="CM515" s="1">
        <v>144</v>
      </c>
      <c r="CN515" s="1">
        <v>411</v>
      </c>
      <c r="CO515" s="1">
        <v>930</v>
      </c>
      <c r="CP515" s="16">
        <v>217608</v>
      </c>
      <c r="CQ515" s="16">
        <v>108811</v>
      </c>
      <c r="CR515" s="16">
        <v>28147</v>
      </c>
      <c r="CS515" s="16">
        <v>2608</v>
      </c>
      <c r="CT515" s="16">
        <v>80035</v>
      </c>
      <c r="CU515" s="16">
        <v>7035</v>
      </c>
      <c r="CV515" s="16">
        <v>2401</v>
      </c>
      <c r="CW515" s="1">
        <v>634</v>
      </c>
      <c r="CX515" s="16">
        <v>82105</v>
      </c>
      <c r="CY515" s="16">
        <v>1215</v>
      </c>
      <c r="CZ515" s="16">
        <v>3118</v>
      </c>
      <c r="DA515" s="16">
        <v>46889</v>
      </c>
      <c r="DB515" s="18">
        <v>11.16</v>
      </c>
      <c r="DC515" s="1" t="s">
        <v>134</v>
      </c>
    </row>
    <row r="516" spans="1:107" ht="12.75" x14ac:dyDescent="0.2">
      <c r="O516" s="17"/>
      <c r="T516" s="19"/>
      <c r="U516" s="18"/>
      <c r="BI516" s="21"/>
      <c r="BJ516" s="21"/>
      <c r="BK516" s="21"/>
      <c r="BL516" s="21"/>
      <c r="BM516" s="21"/>
      <c r="DB516" s="18"/>
    </row>
    <row r="517" spans="1:107" ht="12.75" x14ac:dyDescent="0.2">
      <c r="O517" s="17"/>
      <c r="T517" s="19"/>
      <c r="U517" s="18"/>
      <c r="BI517" s="21"/>
      <c r="BJ517" s="21"/>
      <c r="BK517" s="21"/>
      <c r="BL517" s="21"/>
      <c r="BM517" s="21"/>
      <c r="DB517" s="18"/>
    </row>
    <row r="518" spans="1:107" ht="12.75" x14ac:dyDescent="0.2">
      <c r="O518" s="17"/>
      <c r="T518" s="19"/>
      <c r="U518" s="18"/>
      <c r="BI518" s="21"/>
      <c r="BJ518" s="21"/>
      <c r="BK518" s="21"/>
      <c r="BL518" s="21"/>
      <c r="BM518" s="21"/>
      <c r="DB518" s="18"/>
    </row>
    <row r="519" spans="1:107" ht="12.75" x14ac:dyDescent="0.2">
      <c r="O519" s="17"/>
      <c r="T519" s="19"/>
      <c r="U519" s="18"/>
      <c r="BI519" s="21"/>
      <c r="BJ519" s="21"/>
      <c r="BK519" s="21"/>
      <c r="BL519" s="21"/>
      <c r="BM519" s="21"/>
      <c r="DB519" s="18"/>
    </row>
    <row r="520" spans="1:107" ht="12.75" x14ac:dyDescent="0.2">
      <c r="O520" s="17"/>
      <c r="T520" s="19"/>
      <c r="U520" s="18"/>
      <c r="BI520" s="21"/>
      <c r="BJ520" s="21"/>
      <c r="BK520" s="21"/>
      <c r="BL520" s="21"/>
      <c r="BM520" s="21"/>
      <c r="DB520" s="18"/>
    </row>
    <row r="521" spans="1:107" ht="12.75" x14ac:dyDescent="0.2">
      <c r="O521" s="17"/>
      <c r="T521" s="19"/>
      <c r="U521" s="18"/>
      <c r="BI521" s="21"/>
      <c r="BJ521" s="21"/>
      <c r="BK521" s="21"/>
      <c r="BL521" s="21"/>
      <c r="BM521" s="21"/>
      <c r="DB521" s="18"/>
    </row>
    <row r="522" spans="1:107" ht="12.75" x14ac:dyDescent="0.2">
      <c r="O522" s="17"/>
      <c r="T522" s="19"/>
      <c r="U522" s="18"/>
      <c r="BI522" s="21"/>
      <c r="BJ522" s="21"/>
      <c r="BK522" s="21"/>
      <c r="BL522" s="21"/>
      <c r="BM522" s="21"/>
      <c r="DB522" s="18"/>
    </row>
    <row r="523" spans="1:107" ht="12.75" x14ac:dyDescent="0.2">
      <c r="O523" s="17"/>
      <c r="T523" s="19"/>
      <c r="U523" s="18"/>
      <c r="BI523" s="21"/>
      <c r="BJ523" s="21"/>
      <c r="BK523" s="21"/>
      <c r="BL523" s="21"/>
      <c r="BM523" s="21"/>
      <c r="DB523" s="18"/>
    </row>
    <row r="524" spans="1:107" ht="12.75" x14ac:dyDescent="0.2">
      <c r="O524" s="17"/>
      <c r="T524" s="19"/>
      <c r="U524" s="18"/>
      <c r="BI524" s="21"/>
      <c r="BJ524" s="21"/>
      <c r="BK524" s="21"/>
      <c r="BL524" s="21"/>
      <c r="BM524" s="21"/>
      <c r="DB524" s="18"/>
    </row>
    <row r="525" spans="1:107" ht="12.75" x14ac:dyDescent="0.2">
      <c r="O525" s="17"/>
      <c r="T525" s="19"/>
      <c r="U525" s="18"/>
      <c r="BI525" s="21"/>
      <c r="BJ525" s="21"/>
      <c r="BK525" s="21"/>
      <c r="BL525" s="21"/>
      <c r="BM525" s="21"/>
      <c r="DB525" s="18"/>
    </row>
    <row r="526" spans="1:107" ht="12.75" x14ac:dyDescent="0.2">
      <c r="O526" s="17"/>
      <c r="T526" s="19"/>
      <c r="U526" s="18"/>
      <c r="BI526" s="21"/>
      <c r="BJ526" s="21"/>
      <c r="BK526" s="21"/>
      <c r="BL526" s="21"/>
      <c r="BM526" s="21"/>
      <c r="DB526" s="18"/>
    </row>
    <row r="527" spans="1:107" ht="12.75" x14ac:dyDescent="0.2">
      <c r="O527" s="17"/>
      <c r="T527" s="19"/>
      <c r="U527" s="18"/>
      <c r="BI527" s="21"/>
      <c r="BJ527" s="21"/>
      <c r="BK527" s="21"/>
      <c r="BL527" s="21"/>
      <c r="BM527" s="21"/>
      <c r="DB527" s="18"/>
    </row>
    <row r="528" spans="1:107" ht="12.75" x14ac:dyDescent="0.2">
      <c r="O528" s="17"/>
      <c r="T528" s="19"/>
      <c r="U528" s="18"/>
      <c r="BI528" s="21"/>
      <c r="BJ528" s="21"/>
      <c r="BK528" s="21"/>
      <c r="BL528" s="21"/>
      <c r="BM528" s="21"/>
      <c r="DB528" s="18"/>
    </row>
    <row r="529" spans="15:106" ht="12.75" x14ac:dyDescent="0.2">
      <c r="O529" s="17"/>
      <c r="T529" s="19"/>
      <c r="U529" s="18"/>
      <c r="BI529" s="21"/>
      <c r="BJ529" s="21"/>
      <c r="BK529" s="21"/>
      <c r="BL529" s="21"/>
      <c r="BM529" s="21"/>
      <c r="DB529" s="18"/>
    </row>
    <row r="530" spans="15:106" ht="12.75" x14ac:dyDescent="0.2">
      <c r="O530" s="17"/>
      <c r="T530" s="19"/>
      <c r="U530" s="18"/>
      <c r="BI530" s="21"/>
      <c r="BJ530" s="21"/>
      <c r="BK530" s="21"/>
      <c r="BL530" s="21"/>
      <c r="BM530" s="21"/>
      <c r="DB530" s="18"/>
    </row>
    <row r="531" spans="15:106" ht="12.75" x14ac:dyDescent="0.2">
      <c r="O531" s="17"/>
      <c r="T531" s="19"/>
      <c r="U531" s="18"/>
      <c r="BI531" s="21"/>
      <c r="BJ531" s="21"/>
      <c r="BK531" s="21"/>
      <c r="BL531" s="21"/>
      <c r="BM531" s="21"/>
      <c r="DB531" s="18"/>
    </row>
    <row r="532" spans="15:106" ht="12.75" x14ac:dyDescent="0.2">
      <c r="O532" s="17"/>
      <c r="T532" s="19"/>
      <c r="U532" s="18"/>
      <c r="BI532" s="21"/>
      <c r="BJ532" s="21"/>
      <c r="BK532" s="21"/>
      <c r="BL532" s="21"/>
      <c r="BM532" s="21"/>
      <c r="DB532" s="18"/>
    </row>
    <row r="533" spans="15:106" ht="12.75" x14ac:dyDescent="0.2">
      <c r="O533" s="17"/>
      <c r="T533" s="19"/>
      <c r="U533" s="18"/>
      <c r="BI533" s="21"/>
      <c r="BJ533" s="21"/>
      <c r="BK533" s="21"/>
      <c r="BL533" s="21"/>
      <c r="BM533" s="21"/>
      <c r="DB533" s="18"/>
    </row>
    <row r="534" spans="15:106" ht="12.75" x14ac:dyDescent="0.2">
      <c r="O534" s="17"/>
      <c r="T534" s="19"/>
      <c r="U534" s="18"/>
      <c r="BI534" s="21"/>
      <c r="BJ534" s="21"/>
      <c r="BK534" s="21"/>
      <c r="BL534" s="21"/>
      <c r="BM534" s="21"/>
      <c r="DB534" s="18"/>
    </row>
    <row r="535" spans="15:106" ht="12.75" x14ac:dyDescent="0.2">
      <c r="O535" s="17"/>
      <c r="T535" s="19"/>
      <c r="U535" s="18"/>
      <c r="BI535" s="21"/>
      <c r="BJ535" s="21"/>
      <c r="BK535" s="21"/>
      <c r="BL535" s="21"/>
      <c r="BM535" s="21"/>
      <c r="DB535" s="18"/>
    </row>
    <row r="536" spans="15:106" ht="12.75" x14ac:dyDescent="0.2">
      <c r="O536" s="17"/>
      <c r="T536" s="19"/>
      <c r="U536" s="18"/>
      <c r="BI536" s="21"/>
      <c r="BJ536" s="21"/>
      <c r="BK536" s="21"/>
      <c r="BL536" s="21"/>
      <c r="BM536" s="21"/>
      <c r="DB536" s="18"/>
    </row>
    <row r="537" spans="15:106" ht="12.75" x14ac:dyDescent="0.2">
      <c r="O537" s="17"/>
      <c r="T537" s="19"/>
      <c r="U537" s="18"/>
      <c r="BI537" s="21"/>
      <c r="BJ537" s="21"/>
      <c r="BK537" s="21"/>
      <c r="BL537" s="21"/>
      <c r="BM537" s="21"/>
      <c r="DB537" s="18"/>
    </row>
    <row r="538" spans="15:106" ht="12.75" x14ac:dyDescent="0.2">
      <c r="O538" s="17"/>
      <c r="T538" s="19"/>
      <c r="U538" s="18"/>
      <c r="BI538" s="21"/>
      <c r="BJ538" s="21"/>
      <c r="BK538" s="21"/>
      <c r="BL538" s="21"/>
      <c r="BM538" s="21"/>
      <c r="DB538" s="18"/>
    </row>
    <row r="539" spans="15:106" ht="12.75" x14ac:dyDescent="0.2">
      <c r="O539" s="17"/>
      <c r="T539" s="19"/>
      <c r="U539" s="18"/>
      <c r="BI539" s="21"/>
      <c r="BJ539" s="21"/>
      <c r="BK539" s="21"/>
      <c r="BL539" s="21"/>
      <c r="BM539" s="21"/>
      <c r="DB539" s="18"/>
    </row>
    <row r="540" spans="15:106" ht="12.75" x14ac:dyDescent="0.2">
      <c r="O540" s="17"/>
      <c r="T540" s="19"/>
      <c r="U540" s="18"/>
      <c r="BI540" s="21"/>
      <c r="BJ540" s="21"/>
      <c r="BK540" s="21"/>
      <c r="BL540" s="21"/>
      <c r="BM540" s="21"/>
      <c r="DB540" s="18"/>
    </row>
    <row r="541" spans="15:106" ht="12.75" x14ac:dyDescent="0.2">
      <c r="O541" s="17"/>
      <c r="T541" s="19"/>
      <c r="U541" s="18"/>
      <c r="BI541" s="21"/>
      <c r="BJ541" s="21"/>
      <c r="BK541" s="21"/>
      <c r="BL541" s="21"/>
      <c r="BM541" s="21"/>
      <c r="DB541" s="18"/>
    </row>
    <row r="542" spans="15:106" ht="12.75" x14ac:dyDescent="0.2">
      <c r="O542" s="17"/>
      <c r="T542" s="19"/>
      <c r="U542" s="18"/>
      <c r="BI542" s="21"/>
      <c r="BJ542" s="21"/>
      <c r="BK542" s="21"/>
      <c r="BL542" s="21"/>
      <c r="BM542" s="21"/>
      <c r="DB542" s="18"/>
    </row>
    <row r="543" spans="15:106" ht="12.75" x14ac:dyDescent="0.2">
      <c r="O543" s="17"/>
      <c r="T543" s="19"/>
      <c r="U543" s="18"/>
      <c r="BI543" s="21"/>
      <c r="BJ543" s="21"/>
      <c r="BK543" s="21"/>
      <c r="BL543" s="21"/>
      <c r="BM543" s="21"/>
      <c r="DB543" s="18"/>
    </row>
    <row r="544" spans="15:106" ht="12.75" x14ac:dyDescent="0.2">
      <c r="O544" s="17"/>
      <c r="T544" s="19"/>
      <c r="U544" s="18"/>
      <c r="BI544" s="21"/>
      <c r="BJ544" s="21"/>
      <c r="BK544" s="21"/>
      <c r="BL544" s="21"/>
      <c r="BM544" s="21"/>
      <c r="DB544" s="18"/>
    </row>
    <row r="545" spans="15:106" ht="12.75" x14ac:dyDescent="0.2">
      <c r="O545" s="17"/>
      <c r="T545" s="19"/>
      <c r="U545" s="18"/>
      <c r="BI545" s="21"/>
      <c r="BJ545" s="21"/>
      <c r="BK545" s="21"/>
      <c r="BL545" s="21"/>
      <c r="BM545" s="21"/>
      <c r="DB545" s="18"/>
    </row>
    <row r="546" spans="15:106" ht="12.75" x14ac:dyDescent="0.2">
      <c r="O546" s="17"/>
      <c r="T546" s="19"/>
      <c r="U546" s="18"/>
      <c r="BI546" s="21"/>
      <c r="BJ546" s="21"/>
      <c r="BK546" s="21"/>
      <c r="BL546" s="21"/>
      <c r="BM546" s="21"/>
      <c r="DB546" s="18"/>
    </row>
    <row r="547" spans="15:106" ht="12.75" x14ac:dyDescent="0.2">
      <c r="O547" s="17"/>
      <c r="T547" s="19"/>
      <c r="U547" s="18"/>
      <c r="BI547" s="21"/>
      <c r="BJ547" s="21"/>
      <c r="BK547" s="21"/>
      <c r="BL547" s="21"/>
      <c r="BM547" s="21"/>
      <c r="DB547" s="18"/>
    </row>
    <row r="548" spans="15:106" ht="12.75" x14ac:dyDescent="0.2">
      <c r="O548" s="17"/>
      <c r="T548" s="19"/>
      <c r="U548" s="18"/>
      <c r="BI548" s="21"/>
      <c r="BJ548" s="21"/>
      <c r="BK548" s="21"/>
      <c r="BL548" s="21"/>
      <c r="BM548" s="21"/>
      <c r="DB548" s="18"/>
    </row>
    <row r="549" spans="15:106" ht="12.75" x14ac:dyDescent="0.2">
      <c r="O549" s="17"/>
      <c r="T549" s="19"/>
      <c r="U549" s="18"/>
      <c r="BI549" s="21"/>
      <c r="BJ549" s="21"/>
      <c r="BK549" s="21"/>
      <c r="BL549" s="21"/>
      <c r="BM549" s="21"/>
      <c r="DB549" s="18"/>
    </row>
    <row r="550" spans="15:106" ht="12.75" x14ac:dyDescent="0.2">
      <c r="O550" s="17"/>
      <c r="T550" s="19"/>
      <c r="U550" s="18"/>
      <c r="BI550" s="21"/>
      <c r="BJ550" s="21"/>
      <c r="BK550" s="21"/>
      <c r="BL550" s="21"/>
      <c r="BM550" s="21"/>
      <c r="DB550" s="18"/>
    </row>
    <row r="551" spans="15:106" ht="12.75" x14ac:dyDescent="0.2">
      <c r="O551" s="17"/>
      <c r="T551" s="19"/>
      <c r="U551" s="18"/>
      <c r="BI551" s="21"/>
      <c r="BJ551" s="21"/>
      <c r="BK551" s="21"/>
      <c r="BL551" s="21"/>
      <c r="BM551" s="21"/>
      <c r="DB551" s="18"/>
    </row>
    <row r="552" spans="15:106" ht="12.75" x14ac:dyDescent="0.2">
      <c r="O552" s="17"/>
      <c r="T552" s="19"/>
      <c r="U552" s="18"/>
      <c r="BI552" s="21"/>
      <c r="BJ552" s="21"/>
      <c r="BK552" s="21"/>
      <c r="BL552" s="21"/>
      <c r="BM552" s="21"/>
      <c r="DB552" s="18"/>
    </row>
    <row r="553" spans="15:106" ht="12.75" x14ac:dyDescent="0.2">
      <c r="O553" s="17"/>
      <c r="T553" s="19"/>
      <c r="U553" s="18"/>
      <c r="BI553" s="21"/>
      <c r="BJ553" s="21"/>
      <c r="BK553" s="21"/>
      <c r="BL553" s="21"/>
      <c r="BM553" s="21"/>
      <c r="DB553" s="18"/>
    </row>
    <row r="554" spans="15:106" ht="12.75" x14ac:dyDescent="0.2">
      <c r="O554" s="17"/>
      <c r="T554" s="19"/>
      <c r="U554" s="18"/>
      <c r="BI554" s="21"/>
      <c r="BJ554" s="21"/>
      <c r="BK554" s="21"/>
      <c r="BL554" s="21"/>
      <c r="BM554" s="21"/>
      <c r="DB554" s="18"/>
    </row>
    <row r="555" spans="15:106" ht="12.75" x14ac:dyDescent="0.2">
      <c r="O555" s="17"/>
      <c r="T555" s="19"/>
      <c r="U555" s="18"/>
      <c r="BI555" s="21"/>
      <c r="BJ555" s="21"/>
      <c r="BK555" s="21"/>
      <c r="BL555" s="21"/>
      <c r="BM555" s="21"/>
      <c r="DB555" s="18"/>
    </row>
    <row r="556" spans="15:106" ht="12.75" x14ac:dyDescent="0.2">
      <c r="O556" s="17"/>
      <c r="T556" s="19"/>
      <c r="U556" s="18"/>
      <c r="BI556" s="21"/>
      <c r="BJ556" s="21"/>
      <c r="BK556" s="21"/>
      <c r="BL556" s="21"/>
      <c r="BM556" s="21"/>
      <c r="DB556" s="18"/>
    </row>
    <row r="557" spans="15:106" ht="12.75" x14ac:dyDescent="0.2">
      <c r="O557" s="17"/>
      <c r="T557" s="19"/>
      <c r="U557" s="18"/>
      <c r="BI557" s="21"/>
      <c r="BJ557" s="21"/>
      <c r="BK557" s="21"/>
      <c r="BL557" s="21"/>
      <c r="BM557" s="21"/>
      <c r="DB557" s="18"/>
    </row>
    <row r="558" spans="15:106" ht="12.75" x14ac:dyDescent="0.2">
      <c r="O558" s="17"/>
      <c r="T558" s="19"/>
      <c r="U558" s="18"/>
      <c r="BI558" s="21"/>
      <c r="BJ558" s="21"/>
      <c r="BK558" s="21"/>
      <c r="BL558" s="21"/>
      <c r="BM558" s="21"/>
      <c r="DB558" s="18"/>
    </row>
    <row r="559" spans="15:106" ht="12.75" x14ac:dyDescent="0.2">
      <c r="O559" s="17"/>
      <c r="T559" s="19"/>
      <c r="U559" s="18"/>
      <c r="BI559" s="21"/>
      <c r="BJ559" s="21"/>
      <c r="BK559" s="21"/>
      <c r="BL559" s="21"/>
      <c r="BM559" s="21"/>
      <c r="DB559" s="18"/>
    </row>
    <row r="560" spans="15:106" ht="12.75" x14ac:dyDescent="0.2">
      <c r="O560" s="17"/>
      <c r="T560" s="19"/>
      <c r="U560" s="18"/>
      <c r="BI560" s="21"/>
      <c r="BJ560" s="21"/>
      <c r="BK560" s="21"/>
      <c r="BL560" s="21"/>
      <c r="BM560" s="21"/>
      <c r="DB560" s="18"/>
    </row>
    <row r="561" spans="15:106" ht="12.75" x14ac:dyDescent="0.2">
      <c r="O561" s="17"/>
      <c r="T561" s="19"/>
      <c r="U561" s="18"/>
      <c r="BI561" s="21"/>
      <c r="BJ561" s="21"/>
      <c r="BK561" s="21"/>
      <c r="BL561" s="21"/>
      <c r="BM561" s="21"/>
      <c r="DB561" s="18"/>
    </row>
    <row r="562" spans="15:106" ht="12.75" x14ac:dyDescent="0.2">
      <c r="O562" s="17"/>
      <c r="T562" s="19"/>
      <c r="U562" s="18"/>
      <c r="BI562" s="21"/>
      <c r="BJ562" s="21"/>
      <c r="BK562" s="21"/>
      <c r="BL562" s="21"/>
      <c r="BM562" s="21"/>
      <c r="DB562" s="18"/>
    </row>
    <row r="563" spans="15:106" ht="12.75" x14ac:dyDescent="0.2">
      <c r="O563" s="17"/>
      <c r="T563" s="19"/>
      <c r="U563" s="18"/>
      <c r="BI563" s="21"/>
      <c r="BJ563" s="21"/>
      <c r="BK563" s="21"/>
      <c r="BL563" s="21"/>
      <c r="BM563" s="21"/>
      <c r="DB563" s="18"/>
    </row>
    <row r="564" spans="15:106" ht="12.75" x14ac:dyDescent="0.2">
      <c r="O564" s="17"/>
      <c r="T564" s="19"/>
      <c r="U564" s="18"/>
      <c r="BI564" s="21"/>
      <c r="BJ564" s="21"/>
      <c r="BK564" s="21"/>
      <c r="BL564" s="21"/>
      <c r="BM564" s="21"/>
      <c r="DB564" s="18"/>
    </row>
    <row r="565" spans="15:106" ht="12.75" x14ac:dyDescent="0.2">
      <c r="O565" s="17"/>
      <c r="T565" s="19"/>
      <c r="U565" s="18"/>
      <c r="BI565" s="21"/>
      <c r="BJ565" s="21"/>
      <c r="BK565" s="21"/>
      <c r="BL565" s="21"/>
      <c r="BM565" s="21"/>
      <c r="DB565" s="18"/>
    </row>
    <row r="566" spans="15:106" ht="12.75" x14ac:dyDescent="0.2">
      <c r="O566" s="17"/>
      <c r="T566" s="19"/>
      <c r="U566" s="18"/>
      <c r="BI566" s="21"/>
      <c r="BJ566" s="21"/>
      <c r="BK566" s="21"/>
      <c r="BL566" s="21"/>
      <c r="BM566" s="21"/>
      <c r="DB566" s="18"/>
    </row>
    <row r="567" spans="15:106" ht="12.75" x14ac:dyDescent="0.2">
      <c r="O567" s="17"/>
      <c r="T567" s="19"/>
      <c r="U567" s="18"/>
      <c r="BI567" s="21"/>
      <c r="BJ567" s="21"/>
      <c r="BK567" s="21"/>
      <c r="BL567" s="21"/>
      <c r="BM567" s="21"/>
      <c r="DB567" s="18"/>
    </row>
    <row r="568" spans="15:106" ht="12.75" x14ac:dyDescent="0.2">
      <c r="O568" s="17"/>
      <c r="T568" s="19"/>
      <c r="U568" s="18"/>
      <c r="BI568" s="21"/>
      <c r="BJ568" s="21"/>
      <c r="BK568" s="21"/>
      <c r="BL568" s="21"/>
      <c r="BM568" s="21"/>
      <c r="DB568" s="18"/>
    </row>
    <row r="569" spans="15:106" ht="12.75" x14ac:dyDescent="0.2">
      <c r="O569" s="17"/>
      <c r="T569" s="19"/>
      <c r="U569" s="18"/>
      <c r="BI569" s="21"/>
      <c r="BJ569" s="21"/>
      <c r="BK569" s="21"/>
      <c r="BL569" s="21"/>
      <c r="BM569" s="21"/>
      <c r="DB569" s="18"/>
    </row>
    <row r="570" spans="15:106" ht="12.75" x14ac:dyDescent="0.2">
      <c r="O570" s="17"/>
      <c r="T570" s="19"/>
      <c r="U570" s="18"/>
      <c r="BI570" s="21"/>
      <c r="BJ570" s="21"/>
      <c r="BK570" s="21"/>
      <c r="BL570" s="21"/>
      <c r="BM570" s="21"/>
      <c r="DB570" s="18"/>
    </row>
    <row r="571" spans="15:106" ht="12.75" x14ac:dyDescent="0.2">
      <c r="O571" s="17"/>
      <c r="T571" s="19"/>
      <c r="U571" s="18"/>
      <c r="BI571" s="21"/>
      <c r="BJ571" s="21"/>
      <c r="BK571" s="21"/>
      <c r="BL571" s="21"/>
      <c r="BM571" s="21"/>
      <c r="DB571" s="18"/>
    </row>
    <row r="572" spans="15:106" ht="12.75" x14ac:dyDescent="0.2">
      <c r="O572" s="17"/>
      <c r="T572" s="19"/>
      <c r="U572" s="18"/>
      <c r="BI572" s="21"/>
      <c r="BJ572" s="21"/>
      <c r="BK572" s="21"/>
      <c r="BL572" s="21"/>
      <c r="BM572" s="21"/>
      <c r="DB572" s="18"/>
    </row>
    <row r="573" spans="15:106" ht="12.75" x14ac:dyDescent="0.2">
      <c r="O573" s="17"/>
      <c r="T573" s="19"/>
      <c r="U573" s="18"/>
      <c r="BI573" s="21"/>
      <c r="BJ573" s="21"/>
      <c r="BK573" s="21"/>
      <c r="BL573" s="21"/>
      <c r="BM573" s="21"/>
      <c r="DB573" s="18"/>
    </row>
    <row r="574" spans="15:106" ht="12.75" x14ac:dyDescent="0.2">
      <c r="O574" s="17"/>
      <c r="T574" s="19"/>
      <c r="U574" s="18"/>
      <c r="BI574" s="21"/>
      <c r="BJ574" s="21"/>
      <c r="BK574" s="21"/>
      <c r="BL574" s="21"/>
      <c r="BM574" s="21"/>
      <c r="DB574" s="18"/>
    </row>
    <row r="575" spans="15:106" ht="12.75" x14ac:dyDescent="0.2">
      <c r="O575" s="17"/>
      <c r="T575" s="19"/>
      <c r="U575" s="18"/>
      <c r="BI575" s="21"/>
      <c r="BJ575" s="21"/>
      <c r="BK575" s="21"/>
      <c r="BL575" s="21"/>
      <c r="BM575" s="21"/>
      <c r="DB575" s="18"/>
    </row>
    <row r="576" spans="15:106" ht="12.75" x14ac:dyDescent="0.2">
      <c r="O576" s="17"/>
      <c r="T576" s="19"/>
      <c r="U576" s="18"/>
      <c r="BI576" s="21"/>
      <c r="BJ576" s="21"/>
      <c r="BK576" s="21"/>
      <c r="BL576" s="21"/>
      <c r="BM576" s="21"/>
      <c r="DB576" s="18"/>
    </row>
    <row r="577" spans="15:106" ht="12.75" x14ac:dyDescent="0.2">
      <c r="O577" s="17"/>
      <c r="T577" s="19"/>
      <c r="U577" s="18"/>
      <c r="BI577" s="21"/>
      <c r="BJ577" s="21"/>
      <c r="BK577" s="21"/>
      <c r="BL577" s="21"/>
      <c r="BM577" s="21"/>
      <c r="DB577" s="18"/>
    </row>
    <row r="578" spans="15:106" ht="12.75" x14ac:dyDescent="0.2">
      <c r="O578" s="17"/>
      <c r="T578" s="19"/>
      <c r="U578" s="18"/>
      <c r="BI578" s="21"/>
      <c r="BJ578" s="21"/>
      <c r="BK578" s="21"/>
      <c r="BL578" s="21"/>
      <c r="BM578" s="21"/>
      <c r="DB578" s="18"/>
    </row>
    <row r="579" spans="15:106" ht="12.75" x14ac:dyDescent="0.2">
      <c r="O579" s="17"/>
      <c r="T579" s="19"/>
      <c r="U579" s="18"/>
      <c r="BI579" s="21"/>
      <c r="BJ579" s="21"/>
      <c r="BK579" s="21"/>
      <c r="BL579" s="21"/>
      <c r="BM579" s="21"/>
      <c r="DB579" s="18"/>
    </row>
    <row r="580" spans="15:106" ht="12.75" x14ac:dyDescent="0.2">
      <c r="O580" s="17"/>
      <c r="T580" s="19"/>
      <c r="U580" s="18"/>
      <c r="BI580" s="21"/>
      <c r="BJ580" s="21"/>
      <c r="BK580" s="21"/>
      <c r="BL580" s="21"/>
      <c r="BM580" s="21"/>
      <c r="DB580" s="18"/>
    </row>
    <row r="581" spans="15:106" ht="12.75" x14ac:dyDescent="0.2">
      <c r="O581" s="17"/>
      <c r="T581" s="19"/>
      <c r="U581" s="18"/>
      <c r="BI581" s="21"/>
      <c r="BJ581" s="21"/>
      <c r="BK581" s="21"/>
      <c r="BL581" s="21"/>
      <c r="BM581" s="21"/>
      <c r="DB581" s="18"/>
    </row>
    <row r="582" spans="15:106" ht="12.75" x14ac:dyDescent="0.2">
      <c r="O582" s="17"/>
      <c r="T582" s="19"/>
      <c r="U582" s="18"/>
      <c r="BI582" s="21"/>
      <c r="BJ582" s="21"/>
      <c r="BK582" s="21"/>
      <c r="BL582" s="21"/>
      <c r="BM582" s="21"/>
      <c r="DB582" s="18"/>
    </row>
    <row r="583" spans="15:106" ht="12.75" x14ac:dyDescent="0.2">
      <c r="O583" s="17"/>
      <c r="T583" s="19"/>
      <c r="U583" s="18"/>
      <c r="BI583" s="21"/>
      <c r="BJ583" s="21"/>
      <c r="BK583" s="21"/>
      <c r="BL583" s="21"/>
      <c r="BM583" s="21"/>
      <c r="DB583" s="18"/>
    </row>
    <row r="584" spans="15:106" ht="12.75" x14ac:dyDescent="0.2">
      <c r="O584" s="17"/>
      <c r="T584" s="19"/>
      <c r="U584" s="18"/>
      <c r="BI584" s="21"/>
      <c r="BJ584" s="21"/>
      <c r="BK584" s="21"/>
      <c r="BL584" s="21"/>
      <c r="BM584" s="21"/>
      <c r="DB584" s="18"/>
    </row>
    <row r="585" spans="15:106" ht="12.75" x14ac:dyDescent="0.2">
      <c r="O585" s="17"/>
      <c r="T585" s="19"/>
      <c r="U585" s="18"/>
      <c r="BI585" s="21"/>
      <c r="BJ585" s="21"/>
      <c r="BK585" s="21"/>
      <c r="BL585" s="21"/>
      <c r="BM585" s="21"/>
      <c r="DB585" s="18"/>
    </row>
    <row r="586" spans="15:106" ht="12.75" x14ac:dyDescent="0.2">
      <c r="O586" s="17"/>
      <c r="T586" s="19"/>
      <c r="U586" s="18"/>
      <c r="BI586" s="21"/>
      <c r="BJ586" s="21"/>
      <c r="BK586" s="21"/>
      <c r="BL586" s="21"/>
      <c r="BM586" s="21"/>
      <c r="DB586" s="18"/>
    </row>
    <row r="587" spans="15:106" ht="12.75" x14ac:dyDescent="0.2">
      <c r="O587" s="17"/>
      <c r="T587" s="19"/>
      <c r="U587" s="18"/>
      <c r="BI587" s="21"/>
      <c r="BJ587" s="21"/>
      <c r="BK587" s="21"/>
      <c r="BL587" s="21"/>
      <c r="BM587" s="21"/>
      <c r="DB587" s="18"/>
    </row>
    <row r="588" spans="15:106" ht="12.75" x14ac:dyDescent="0.2">
      <c r="O588" s="17"/>
      <c r="T588" s="19"/>
      <c r="U588" s="18"/>
      <c r="BI588" s="21"/>
      <c r="BJ588" s="21"/>
      <c r="BK588" s="21"/>
      <c r="BL588" s="21"/>
      <c r="BM588" s="21"/>
      <c r="DB588" s="18"/>
    </row>
    <row r="589" spans="15:106" ht="12.75" x14ac:dyDescent="0.2">
      <c r="O589" s="17"/>
      <c r="T589" s="19"/>
      <c r="U589" s="18"/>
      <c r="BI589" s="21"/>
      <c r="BJ589" s="21"/>
      <c r="BK589" s="21"/>
      <c r="BL589" s="21"/>
      <c r="BM589" s="21"/>
      <c r="DB589" s="18"/>
    </row>
    <row r="590" spans="15:106" ht="12.75" x14ac:dyDescent="0.2">
      <c r="O590" s="17"/>
      <c r="T590" s="19"/>
      <c r="U590" s="18"/>
      <c r="BI590" s="21"/>
      <c r="BJ590" s="21"/>
      <c r="BK590" s="21"/>
      <c r="BL590" s="21"/>
      <c r="BM590" s="21"/>
      <c r="DB590" s="18"/>
    </row>
    <row r="591" spans="15:106" ht="12.75" x14ac:dyDescent="0.2">
      <c r="O591" s="17"/>
      <c r="T591" s="19"/>
      <c r="U591" s="18"/>
      <c r="BI591" s="21"/>
      <c r="BJ591" s="21"/>
      <c r="BK591" s="21"/>
      <c r="BL591" s="21"/>
      <c r="BM591" s="21"/>
      <c r="DB591" s="18"/>
    </row>
    <row r="592" spans="15:106" ht="12.75" x14ac:dyDescent="0.2">
      <c r="O592" s="17"/>
      <c r="T592" s="19"/>
      <c r="U592" s="18"/>
      <c r="BI592" s="21"/>
      <c r="BJ592" s="21"/>
      <c r="BK592" s="21"/>
      <c r="BL592" s="21"/>
      <c r="BM592" s="21"/>
      <c r="DB592" s="18"/>
    </row>
    <row r="593" spans="15:106" ht="12.75" x14ac:dyDescent="0.2">
      <c r="O593" s="17"/>
      <c r="T593" s="19"/>
      <c r="U593" s="18"/>
      <c r="BI593" s="21"/>
      <c r="BJ593" s="21"/>
      <c r="BK593" s="21"/>
      <c r="BL593" s="21"/>
      <c r="BM593" s="21"/>
      <c r="DB593" s="18"/>
    </row>
    <row r="594" spans="15:106" ht="12.75" x14ac:dyDescent="0.2">
      <c r="O594" s="17"/>
      <c r="T594" s="19"/>
      <c r="U594" s="18"/>
      <c r="BI594" s="21"/>
      <c r="BJ594" s="21"/>
      <c r="BK594" s="21"/>
      <c r="BL594" s="21"/>
      <c r="BM594" s="21"/>
      <c r="DB594" s="18"/>
    </row>
    <row r="595" spans="15:106" ht="12.75" x14ac:dyDescent="0.2">
      <c r="O595" s="17"/>
      <c r="T595" s="19"/>
      <c r="U595" s="18"/>
      <c r="BI595" s="21"/>
      <c r="BJ595" s="21"/>
      <c r="BK595" s="21"/>
      <c r="BL595" s="21"/>
      <c r="BM595" s="21"/>
      <c r="DB595" s="18"/>
    </row>
    <row r="596" spans="15:106" ht="12.75" x14ac:dyDescent="0.2">
      <c r="O596" s="17"/>
      <c r="T596" s="19"/>
      <c r="U596" s="18"/>
      <c r="BI596" s="21"/>
      <c r="BJ596" s="21"/>
      <c r="BK596" s="21"/>
      <c r="BL596" s="21"/>
      <c r="BM596" s="21"/>
      <c r="DB596" s="18"/>
    </row>
    <row r="597" spans="15:106" ht="12.75" x14ac:dyDescent="0.2">
      <c r="O597" s="17"/>
      <c r="T597" s="19"/>
      <c r="U597" s="18"/>
      <c r="BI597" s="21"/>
      <c r="BJ597" s="21"/>
      <c r="BK597" s="21"/>
      <c r="BL597" s="21"/>
      <c r="BM597" s="21"/>
      <c r="DB597" s="18"/>
    </row>
    <row r="598" spans="15:106" ht="12.75" x14ac:dyDescent="0.2">
      <c r="O598" s="17"/>
      <c r="T598" s="19"/>
      <c r="U598" s="18"/>
      <c r="BI598" s="21"/>
      <c r="BJ598" s="21"/>
      <c r="BK598" s="21"/>
      <c r="BL598" s="21"/>
      <c r="BM598" s="21"/>
      <c r="DB598" s="18"/>
    </row>
    <row r="599" spans="15:106" ht="12.75" x14ac:dyDescent="0.2">
      <c r="O599" s="17"/>
      <c r="T599" s="19"/>
      <c r="U599" s="18"/>
      <c r="BI599" s="21"/>
      <c r="BJ599" s="21"/>
      <c r="BK599" s="21"/>
      <c r="BL599" s="21"/>
      <c r="BM599" s="21"/>
      <c r="DB599" s="18"/>
    </row>
    <row r="600" spans="15:106" ht="12.75" x14ac:dyDescent="0.2">
      <c r="O600" s="17"/>
      <c r="T600" s="19"/>
      <c r="U600" s="18"/>
      <c r="BI600" s="21"/>
      <c r="BJ600" s="21"/>
      <c r="BK600" s="21"/>
      <c r="BL600" s="21"/>
      <c r="BM600" s="21"/>
      <c r="DB600" s="18"/>
    </row>
    <row r="601" spans="15:106" ht="12.75" x14ac:dyDescent="0.2">
      <c r="O601" s="17"/>
      <c r="T601" s="19"/>
      <c r="U601" s="18"/>
      <c r="BI601" s="21"/>
      <c r="BJ601" s="21"/>
      <c r="BK601" s="21"/>
      <c r="BL601" s="21"/>
      <c r="BM601" s="21"/>
      <c r="DB601" s="18"/>
    </row>
    <row r="602" spans="15:106" ht="12.75" x14ac:dyDescent="0.2">
      <c r="O602" s="17"/>
      <c r="T602" s="19"/>
      <c r="U602" s="18"/>
      <c r="BI602" s="21"/>
      <c r="BJ602" s="21"/>
      <c r="BK602" s="21"/>
      <c r="BL602" s="21"/>
      <c r="BM602" s="21"/>
      <c r="DB602" s="18"/>
    </row>
    <row r="603" spans="15:106" ht="12.75" x14ac:dyDescent="0.2">
      <c r="O603" s="17"/>
      <c r="T603" s="19"/>
      <c r="U603" s="18"/>
      <c r="BI603" s="21"/>
      <c r="BJ603" s="21"/>
      <c r="BK603" s="21"/>
      <c r="BL603" s="21"/>
      <c r="BM603" s="21"/>
      <c r="DB603" s="18"/>
    </row>
    <row r="604" spans="15:106" ht="12.75" x14ac:dyDescent="0.2">
      <c r="O604" s="17"/>
      <c r="T604" s="19"/>
      <c r="U604" s="18"/>
      <c r="BI604" s="21"/>
      <c r="BJ604" s="21"/>
      <c r="BK604" s="21"/>
      <c r="BL604" s="21"/>
      <c r="BM604" s="21"/>
      <c r="DB604" s="18"/>
    </row>
    <row r="605" spans="15:106" ht="12.75" x14ac:dyDescent="0.2">
      <c r="O605" s="17"/>
      <c r="T605" s="19"/>
      <c r="U605" s="18"/>
      <c r="BI605" s="21"/>
      <c r="BJ605" s="21"/>
      <c r="BK605" s="21"/>
      <c r="BL605" s="21"/>
      <c r="BM605" s="21"/>
      <c r="DB605" s="18"/>
    </row>
    <row r="606" spans="15:106" ht="12.75" x14ac:dyDescent="0.2">
      <c r="O606" s="17"/>
      <c r="T606" s="19"/>
      <c r="U606" s="18"/>
      <c r="BI606" s="21"/>
      <c r="BJ606" s="21"/>
      <c r="BK606" s="21"/>
      <c r="BL606" s="21"/>
      <c r="BM606" s="21"/>
      <c r="DB606" s="18"/>
    </row>
    <row r="607" spans="15:106" ht="12.75" x14ac:dyDescent="0.2">
      <c r="O607" s="17"/>
      <c r="T607" s="19"/>
      <c r="U607" s="18"/>
      <c r="BI607" s="21"/>
      <c r="BJ607" s="21"/>
      <c r="BK607" s="21"/>
      <c r="BL607" s="21"/>
      <c r="BM607" s="21"/>
      <c r="DB607" s="18"/>
    </row>
    <row r="608" spans="15:106" ht="12.75" x14ac:dyDescent="0.2">
      <c r="O608" s="17"/>
      <c r="T608" s="19"/>
      <c r="U608" s="18"/>
      <c r="BI608" s="21"/>
      <c r="BJ608" s="21"/>
      <c r="BK608" s="21"/>
      <c r="BL608" s="21"/>
      <c r="BM608" s="21"/>
      <c r="DB608" s="18"/>
    </row>
    <row r="609" spans="15:106" ht="12.75" x14ac:dyDescent="0.2">
      <c r="O609" s="17"/>
      <c r="T609" s="19"/>
      <c r="U609" s="18"/>
      <c r="BI609" s="21"/>
      <c r="BJ609" s="21"/>
      <c r="BK609" s="21"/>
      <c r="BL609" s="21"/>
      <c r="BM609" s="21"/>
      <c r="DB609" s="18"/>
    </row>
    <row r="610" spans="15:106" ht="12.75" x14ac:dyDescent="0.2">
      <c r="O610" s="17"/>
      <c r="T610" s="19"/>
      <c r="U610" s="18"/>
      <c r="BI610" s="21"/>
      <c r="BJ610" s="21"/>
      <c r="BK610" s="21"/>
      <c r="BL610" s="21"/>
      <c r="BM610" s="21"/>
      <c r="DB610" s="18"/>
    </row>
    <row r="611" spans="15:106" ht="12.75" x14ac:dyDescent="0.2">
      <c r="O611" s="17"/>
      <c r="T611" s="19"/>
      <c r="U611" s="18"/>
      <c r="BI611" s="21"/>
      <c r="BJ611" s="21"/>
      <c r="BK611" s="21"/>
      <c r="BL611" s="21"/>
      <c r="BM611" s="21"/>
      <c r="DB611" s="18"/>
    </row>
    <row r="612" spans="15:106" ht="12.75" x14ac:dyDescent="0.2">
      <c r="O612" s="17"/>
      <c r="T612" s="19"/>
      <c r="U612" s="18"/>
      <c r="BI612" s="21"/>
      <c r="BJ612" s="21"/>
      <c r="BK612" s="21"/>
      <c r="BL612" s="21"/>
      <c r="BM612" s="21"/>
      <c r="DB612" s="18"/>
    </row>
    <row r="613" spans="15:106" ht="12.75" x14ac:dyDescent="0.2">
      <c r="O613" s="17"/>
      <c r="T613" s="19"/>
      <c r="U613" s="18"/>
      <c r="BI613" s="21"/>
      <c r="BJ613" s="21"/>
      <c r="BK613" s="21"/>
      <c r="BL613" s="21"/>
      <c r="BM613" s="21"/>
      <c r="DB613" s="18"/>
    </row>
    <row r="614" spans="15:106" ht="12.75" x14ac:dyDescent="0.2">
      <c r="O614" s="17"/>
      <c r="T614" s="19"/>
      <c r="U614" s="18"/>
      <c r="BI614" s="21"/>
      <c r="BJ614" s="21"/>
      <c r="BK614" s="21"/>
      <c r="BL614" s="21"/>
      <c r="BM614" s="21"/>
      <c r="DB614" s="18"/>
    </row>
    <row r="615" spans="15:106" ht="12.75" x14ac:dyDescent="0.2">
      <c r="O615" s="17"/>
      <c r="T615" s="19"/>
      <c r="U615" s="18"/>
      <c r="BI615" s="21"/>
      <c r="BJ615" s="21"/>
      <c r="BK615" s="21"/>
      <c r="BL615" s="21"/>
      <c r="BM615" s="21"/>
      <c r="DB615" s="18"/>
    </row>
    <row r="616" spans="15:106" ht="12.75" x14ac:dyDescent="0.2">
      <c r="O616" s="17"/>
      <c r="T616" s="19"/>
      <c r="U616" s="18"/>
      <c r="BI616" s="21"/>
      <c r="BJ616" s="21"/>
      <c r="BK616" s="21"/>
      <c r="BL616" s="21"/>
      <c r="BM616" s="21"/>
      <c r="DB616" s="18"/>
    </row>
    <row r="617" spans="15:106" ht="12.75" x14ac:dyDescent="0.2">
      <c r="O617" s="17"/>
      <c r="T617" s="19"/>
      <c r="U617" s="18"/>
      <c r="BI617" s="21"/>
      <c r="BJ617" s="21"/>
      <c r="BK617" s="21"/>
      <c r="BL617" s="21"/>
      <c r="BM617" s="21"/>
      <c r="DB617" s="18"/>
    </row>
    <row r="618" spans="15:106" ht="12.75" x14ac:dyDescent="0.2">
      <c r="O618" s="17"/>
      <c r="T618" s="19"/>
      <c r="U618" s="18"/>
      <c r="BI618" s="21"/>
      <c r="BJ618" s="21"/>
      <c r="BK618" s="21"/>
      <c r="BL618" s="21"/>
      <c r="BM618" s="21"/>
      <c r="DB618" s="18"/>
    </row>
    <row r="619" spans="15:106" ht="12.75" x14ac:dyDescent="0.2">
      <c r="O619" s="17"/>
      <c r="T619" s="19"/>
      <c r="U619" s="18"/>
      <c r="BI619" s="21"/>
      <c r="BJ619" s="21"/>
      <c r="BK619" s="21"/>
      <c r="BL619" s="21"/>
      <c r="BM619" s="21"/>
      <c r="DB619" s="18"/>
    </row>
    <row r="620" spans="15:106" ht="12.75" x14ac:dyDescent="0.2">
      <c r="O620" s="17"/>
      <c r="T620" s="19"/>
      <c r="U620" s="18"/>
      <c r="BI620" s="21"/>
      <c r="BJ620" s="21"/>
      <c r="BK620" s="21"/>
      <c r="BL620" s="21"/>
      <c r="BM620" s="21"/>
      <c r="DB620" s="18"/>
    </row>
    <row r="621" spans="15:106" ht="12.75" x14ac:dyDescent="0.2">
      <c r="O621" s="17"/>
      <c r="T621" s="19"/>
      <c r="U621" s="18"/>
      <c r="BI621" s="21"/>
      <c r="BJ621" s="21"/>
      <c r="BK621" s="21"/>
      <c r="BL621" s="21"/>
      <c r="BM621" s="21"/>
      <c r="DB621" s="18"/>
    </row>
    <row r="622" spans="15:106" ht="12.75" x14ac:dyDescent="0.2">
      <c r="O622" s="17"/>
      <c r="T622" s="19"/>
      <c r="U622" s="18"/>
      <c r="BI622" s="21"/>
      <c r="BJ622" s="21"/>
      <c r="BK622" s="21"/>
      <c r="BL622" s="21"/>
      <c r="BM622" s="21"/>
      <c r="DB622" s="18"/>
    </row>
    <row r="623" spans="15:106" ht="12.75" x14ac:dyDescent="0.2">
      <c r="O623" s="17"/>
      <c r="T623" s="19"/>
      <c r="U623" s="18"/>
      <c r="BI623" s="21"/>
      <c r="BJ623" s="21"/>
      <c r="BK623" s="21"/>
      <c r="BL623" s="21"/>
      <c r="BM623" s="21"/>
      <c r="DB623" s="18"/>
    </row>
    <row r="624" spans="15:106" ht="12.75" x14ac:dyDescent="0.2">
      <c r="O624" s="17"/>
      <c r="T624" s="19"/>
      <c r="U624" s="18"/>
      <c r="BI624" s="21"/>
      <c r="BJ624" s="21"/>
      <c r="BK624" s="21"/>
      <c r="BL624" s="21"/>
      <c r="BM624" s="21"/>
      <c r="DB624" s="18"/>
    </row>
    <row r="625" spans="15:106" ht="12.75" x14ac:dyDescent="0.2">
      <c r="O625" s="17"/>
      <c r="T625" s="19"/>
      <c r="U625" s="18"/>
      <c r="BI625" s="21"/>
      <c r="BJ625" s="21"/>
      <c r="BK625" s="21"/>
      <c r="BL625" s="21"/>
      <c r="BM625" s="21"/>
      <c r="DB625" s="18"/>
    </row>
    <row r="626" spans="15:106" ht="12.75" x14ac:dyDescent="0.2">
      <c r="O626" s="17"/>
      <c r="T626" s="19"/>
      <c r="U626" s="18"/>
      <c r="BI626" s="21"/>
      <c r="BJ626" s="21"/>
      <c r="BK626" s="21"/>
      <c r="BL626" s="21"/>
      <c r="BM626" s="21"/>
      <c r="DB626" s="18"/>
    </row>
    <row r="627" spans="15:106" ht="12.75" x14ac:dyDescent="0.2">
      <c r="O627" s="17"/>
      <c r="T627" s="19"/>
      <c r="U627" s="18"/>
      <c r="BI627" s="21"/>
      <c r="BJ627" s="21"/>
      <c r="BK627" s="21"/>
      <c r="BL627" s="21"/>
      <c r="BM627" s="21"/>
      <c r="DB627" s="18"/>
    </row>
    <row r="628" spans="15:106" ht="12.75" x14ac:dyDescent="0.2">
      <c r="O628" s="17"/>
      <c r="T628" s="19"/>
      <c r="U628" s="18"/>
      <c r="BI628" s="21"/>
      <c r="BJ628" s="21"/>
      <c r="BK628" s="21"/>
      <c r="BL628" s="21"/>
      <c r="BM628" s="21"/>
      <c r="DB628" s="18"/>
    </row>
    <row r="629" spans="15:106" ht="12.75" x14ac:dyDescent="0.2">
      <c r="O629" s="17"/>
      <c r="T629" s="19"/>
      <c r="U629" s="18"/>
      <c r="BI629" s="21"/>
      <c r="BJ629" s="21"/>
      <c r="BK629" s="21"/>
      <c r="BL629" s="21"/>
      <c r="BM629" s="21"/>
      <c r="DB629" s="18"/>
    </row>
    <row r="630" spans="15:106" ht="12.75" x14ac:dyDescent="0.2">
      <c r="O630" s="17"/>
      <c r="T630" s="19"/>
      <c r="U630" s="18"/>
      <c r="BI630" s="21"/>
      <c r="BJ630" s="21"/>
      <c r="BK630" s="21"/>
      <c r="BL630" s="21"/>
      <c r="BM630" s="21"/>
      <c r="DB630" s="18"/>
    </row>
    <row r="631" spans="15:106" ht="12.75" x14ac:dyDescent="0.2">
      <c r="O631" s="17"/>
      <c r="T631" s="19"/>
      <c r="U631" s="18"/>
      <c r="BI631" s="21"/>
      <c r="BJ631" s="21"/>
      <c r="BK631" s="21"/>
      <c r="BL631" s="21"/>
      <c r="BM631" s="21"/>
      <c r="DB631" s="18"/>
    </row>
    <row r="632" spans="15:106" ht="12.75" x14ac:dyDescent="0.2">
      <c r="O632" s="17"/>
      <c r="T632" s="19"/>
      <c r="U632" s="18"/>
      <c r="BI632" s="21"/>
      <c r="BJ632" s="21"/>
      <c r="BK632" s="21"/>
      <c r="BL632" s="21"/>
      <c r="BM632" s="21"/>
      <c r="DB632" s="18"/>
    </row>
    <row r="633" spans="15:106" ht="12.75" x14ac:dyDescent="0.2">
      <c r="O633" s="17"/>
      <c r="T633" s="19"/>
      <c r="U633" s="18"/>
      <c r="BI633" s="21"/>
      <c r="BJ633" s="21"/>
      <c r="BK633" s="21"/>
      <c r="BL633" s="21"/>
      <c r="BM633" s="21"/>
      <c r="DB633" s="18"/>
    </row>
    <row r="634" spans="15:106" ht="12.75" x14ac:dyDescent="0.2">
      <c r="O634" s="17"/>
      <c r="T634" s="19"/>
      <c r="U634" s="18"/>
      <c r="BI634" s="21"/>
      <c r="BJ634" s="21"/>
      <c r="BK634" s="21"/>
      <c r="BL634" s="21"/>
      <c r="BM634" s="21"/>
      <c r="DB634" s="18"/>
    </row>
    <row r="635" spans="15:106" ht="12.75" x14ac:dyDescent="0.2">
      <c r="O635" s="17"/>
      <c r="T635" s="19"/>
      <c r="U635" s="18"/>
      <c r="BI635" s="21"/>
      <c r="BJ635" s="21"/>
      <c r="BK635" s="21"/>
      <c r="BL635" s="21"/>
      <c r="BM635" s="21"/>
      <c r="DB635" s="18"/>
    </row>
    <row r="636" spans="15:106" ht="12.75" x14ac:dyDescent="0.2">
      <c r="O636" s="17"/>
      <c r="T636" s="19"/>
      <c r="U636" s="18"/>
      <c r="BI636" s="21"/>
      <c r="BJ636" s="21"/>
      <c r="BK636" s="21"/>
      <c r="BL636" s="21"/>
      <c r="BM636" s="21"/>
      <c r="DB636" s="18"/>
    </row>
    <row r="637" spans="15:106" ht="12.75" x14ac:dyDescent="0.2">
      <c r="O637" s="17"/>
      <c r="T637" s="19"/>
      <c r="U637" s="18"/>
      <c r="BI637" s="21"/>
      <c r="BJ637" s="21"/>
      <c r="BK637" s="21"/>
      <c r="BL637" s="21"/>
      <c r="BM637" s="21"/>
      <c r="DB637" s="18"/>
    </row>
    <row r="638" spans="15:106" ht="12.75" x14ac:dyDescent="0.2">
      <c r="O638" s="17"/>
      <c r="T638" s="19"/>
      <c r="U638" s="18"/>
      <c r="BI638" s="21"/>
      <c r="BJ638" s="21"/>
      <c r="BK638" s="21"/>
      <c r="BL638" s="21"/>
      <c r="BM638" s="21"/>
      <c r="DB638" s="18"/>
    </row>
    <row r="639" spans="15:106" ht="12.75" x14ac:dyDescent="0.2">
      <c r="O639" s="17"/>
      <c r="T639" s="19"/>
      <c r="U639" s="18"/>
      <c r="BI639" s="21"/>
      <c r="BJ639" s="21"/>
      <c r="BK639" s="21"/>
      <c r="BL639" s="21"/>
      <c r="BM639" s="21"/>
      <c r="DB639" s="18"/>
    </row>
    <row r="640" spans="15:106" ht="12.75" x14ac:dyDescent="0.2">
      <c r="O640" s="17"/>
      <c r="T640" s="19"/>
      <c r="U640" s="18"/>
      <c r="BI640" s="21"/>
      <c r="BJ640" s="21"/>
      <c r="BK640" s="21"/>
      <c r="BL640" s="21"/>
      <c r="BM640" s="21"/>
      <c r="DB640" s="18"/>
    </row>
    <row r="641" spans="15:106" ht="12.75" x14ac:dyDescent="0.2">
      <c r="O641" s="17"/>
      <c r="T641" s="19"/>
      <c r="U641" s="18"/>
      <c r="BI641" s="21"/>
      <c r="BJ641" s="21"/>
      <c r="BK641" s="21"/>
      <c r="BL641" s="21"/>
      <c r="BM641" s="21"/>
      <c r="DB641" s="18"/>
    </row>
    <row r="642" spans="15:106" ht="12.75" x14ac:dyDescent="0.2">
      <c r="O642" s="17"/>
      <c r="T642" s="19"/>
      <c r="U642" s="18"/>
      <c r="BI642" s="21"/>
      <c r="BJ642" s="21"/>
      <c r="BK642" s="21"/>
      <c r="BL642" s="21"/>
      <c r="BM642" s="21"/>
      <c r="DB642" s="18"/>
    </row>
    <row r="643" spans="15:106" ht="12.75" x14ac:dyDescent="0.2">
      <c r="O643" s="17"/>
      <c r="T643" s="19"/>
      <c r="U643" s="18"/>
      <c r="BI643" s="21"/>
      <c r="BJ643" s="21"/>
      <c r="BK643" s="21"/>
      <c r="BL643" s="21"/>
      <c r="BM643" s="21"/>
      <c r="DB643" s="18"/>
    </row>
    <row r="644" spans="15:106" ht="12.75" x14ac:dyDescent="0.2">
      <c r="O644" s="17"/>
      <c r="T644" s="19"/>
      <c r="U644" s="18"/>
      <c r="BI644" s="21"/>
      <c r="BJ644" s="21"/>
      <c r="BK644" s="21"/>
      <c r="BL644" s="21"/>
      <c r="BM644" s="21"/>
      <c r="DB644" s="18"/>
    </row>
    <row r="645" spans="15:106" ht="12.75" x14ac:dyDescent="0.2">
      <c r="O645" s="17"/>
      <c r="T645" s="19"/>
      <c r="U645" s="18"/>
      <c r="BI645" s="21"/>
      <c r="BJ645" s="21"/>
      <c r="BK645" s="21"/>
      <c r="BL645" s="21"/>
      <c r="BM645" s="21"/>
      <c r="DB645" s="18"/>
    </row>
    <row r="646" spans="15:106" ht="12.75" x14ac:dyDescent="0.2">
      <c r="O646" s="17"/>
      <c r="T646" s="19"/>
      <c r="U646" s="18"/>
      <c r="BI646" s="21"/>
      <c r="BJ646" s="21"/>
      <c r="BK646" s="21"/>
      <c r="BL646" s="21"/>
      <c r="BM646" s="21"/>
      <c r="DB646" s="18"/>
    </row>
    <row r="647" spans="15:106" ht="12.75" x14ac:dyDescent="0.2">
      <c r="O647" s="17"/>
      <c r="T647" s="19"/>
      <c r="U647" s="18"/>
      <c r="BI647" s="21"/>
      <c r="BJ647" s="21"/>
      <c r="BK647" s="21"/>
      <c r="BL647" s="21"/>
      <c r="BM647" s="21"/>
      <c r="DB647" s="18"/>
    </row>
    <row r="648" spans="15:106" ht="12.75" x14ac:dyDescent="0.2">
      <c r="O648" s="17"/>
      <c r="T648" s="19"/>
      <c r="U648" s="18"/>
      <c r="BI648" s="21"/>
      <c r="BJ648" s="21"/>
      <c r="BK648" s="21"/>
      <c r="BL648" s="21"/>
      <c r="BM648" s="21"/>
      <c r="DB648" s="18"/>
    </row>
    <row r="649" spans="15:106" ht="12.75" x14ac:dyDescent="0.2">
      <c r="O649" s="17"/>
      <c r="T649" s="19"/>
      <c r="U649" s="18"/>
      <c r="BI649" s="21"/>
      <c r="BJ649" s="21"/>
      <c r="BK649" s="21"/>
      <c r="BL649" s="21"/>
      <c r="BM649" s="21"/>
      <c r="DB649" s="18"/>
    </row>
    <row r="650" spans="15:106" ht="12.75" x14ac:dyDescent="0.2">
      <c r="O650" s="17"/>
      <c r="T650" s="19"/>
      <c r="U650" s="18"/>
      <c r="BI650" s="21"/>
      <c r="BJ650" s="21"/>
      <c r="BK650" s="21"/>
      <c r="BL650" s="21"/>
      <c r="BM650" s="21"/>
      <c r="DB650" s="18"/>
    </row>
    <row r="651" spans="15:106" ht="12.75" x14ac:dyDescent="0.2">
      <c r="O651" s="17"/>
      <c r="T651" s="19"/>
      <c r="U651" s="18"/>
      <c r="BI651" s="21"/>
      <c r="BJ651" s="21"/>
      <c r="BK651" s="21"/>
      <c r="BL651" s="21"/>
      <c r="BM651" s="21"/>
      <c r="DB651" s="18"/>
    </row>
    <row r="652" spans="15:106" ht="12.75" x14ac:dyDescent="0.2">
      <c r="O652" s="17"/>
      <c r="T652" s="19"/>
      <c r="U652" s="18"/>
      <c r="BI652" s="21"/>
      <c r="BJ652" s="21"/>
      <c r="BK652" s="21"/>
      <c r="BL652" s="21"/>
      <c r="BM652" s="21"/>
      <c r="DB652" s="18"/>
    </row>
    <row r="653" spans="15:106" ht="12.75" x14ac:dyDescent="0.2">
      <c r="O653" s="17"/>
      <c r="T653" s="19"/>
      <c r="U653" s="18"/>
      <c r="BI653" s="21"/>
      <c r="BJ653" s="21"/>
      <c r="BK653" s="21"/>
      <c r="BL653" s="21"/>
      <c r="BM653" s="21"/>
      <c r="DB653" s="18"/>
    </row>
    <row r="654" spans="15:106" ht="12.75" x14ac:dyDescent="0.2">
      <c r="O654" s="17"/>
      <c r="T654" s="19"/>
      <c r="U654" s="18"/>
      <c r="BI654" s="21"/>
      <c r="BJ654" s="21"/>
      <c r="BK654" s="21"/>
      <c r="BL654" s="21"/>
      <c r="BM654" s="21"/>
      <c r="DB654" s="18"/>
    </row>
    <row r="655" spans="15:106" ht="12.75" x14ac:dyDescent="0.2">
      <c r="O655" s="17"/>
      <c r="T655" s="19"/>
      <c r="U655" s="18"/>
      <c r="BI655" s="21"/>
      <c r="BJ655" s="21"/>
      <c r="BK655" s="21"/>
      <c r="BL655" s="21"/>
      <c r="BM655" s="21"/>
      <c r="DB655" s="18"/>
    </row>
    <row r="656" spans="15:106" ht="12.75" x14ac:dyDescent="0.2">
      <c r="O656" s="17"/>
      <c r="T656" s="19"/>
      <c r="U656" s="18"/>
      <c r="BI656" s="21"/>
      <c r="BJ656" s="21"/>
      <c r="BK656" s="21"/>
      <c r="BL656" s="21"/>
      <c r="BM656" s="21"/>
      <c r="DB656" s="18"/>
    </row>
    <row r="657" spans="15:106" ht="12.75" x14ac:dyDescent="0.2">
      <c r="O657" s="17"/>
      <c r="T657" s="19"/>
      <c r="U657" s="18"/>
      <c r="BI657" s="21"/>
      <c r="BJ657" s="21"/>
      <c r="BK657" s="21"/>
      <c r="BL657" s="21"/>
      <c r="BM657" s="21"/>
      <c r="DB657" s="18"/>
    </row>
    <row r="658" spans="15:106" ht="12.75" x14ac:dyDescent="0.2">
      <c r="O658" s="17"/>
      <c r="T658" s="19"/>
      <c r="U658" s="18"/>
      <c r="BI658" s="21"/>
      <c r="BJ658" s="21"/>
      <c r="BK658" s="21"/>
      <c r="BL658" s="21"/>
      <c r="BM658" s="21"/>
      <c r="DB658" s="18"/>
    </row>
    <row r="659" spans="15:106" ht="12.75" x14ac:dyDescent="0.2">
      <c r="O659" s="17"/>
      <c r="T659" s="19"/>
      <c r="U659" s="18"/>
      <c r="BI659" s="21"/>
      <c r="BJ659" s="21"/>
      <c r="BK659" s="21"/>
      <c r="BL659" s="21"/>
      <c r="BM659" s="21"/>
      <c r="DB659" s="18"/>
    </row>
    <row r="660" spans="15:106" ht="12.75" x14ac:dyDescent="0.2">
      <c r="O660" s="17"/>
      <c r="T660" s="19"/>
      <c r="U660" s="18"/>
      <c r="BI660" s="21"/>
      <c r="BJ660" s="21"/>
      <c r="BK660" s="21"/>
      <c r="BL660" s="21"/>
      <c r="BM660" s="21"/>
      <c r="DB660" s="18"/>
    </row>
    <row r="661" spans="15:106" ht="12.75" x14ac:dyDescent="0.2">
      <c r="O661" s="17"/>
      <c r="T661" s="19"/>
      <c r="U661" s="18"/>
      <c r="BI661" s="21"/>
      <c r="BJ661" s="21"/>
      <c r="BK661" s="21"/>
      <c r="BL661" s="21"/>
      <c r="BM661" s="21"/>
      <c r="DB661" s="18"/>
    </row>
    <row r="662" spans="15:106" ht="12.75" x14ac:dyDescent="0.2">
      <c r="O662" s="17"/>
      <c r="T662" s="19"/>
      <c r="U662" s="18"/>
      <c r="BI662" s="21"/>
      <c r="BJ662" s="21"/>
      <c r="BK662" s="21"/>
      <c r="BL662" s="21"/>
      <c r="BM662" s="21"/>
      <c r="DB662" s="18"/>
    </row>
    <row r="663" spans="15:106" ht="12.75" x14ac:dyDescent="0.2">
      <c r="O663" s="17"/>
      <c r="T663" s="19"/>
      <c r="U663" s="18"/>
      <c r="BI663" s="21"/>
      <c r="BJ663" s="21"/>
      <c r="BK663" s="21"/>
      <c r="BL663" s="21"/>
      <c r="BM663" s="21"/>
      <c r="DB663" s="18"/>
    </row>
    <row r="664" spans="15:106" ht="12.75" x14ac:dyDescent="0.2">
      <c r="O664" s="17"/>
      <c r="T664" s="19"/>
      <c r="U664" s="18"/>
      <c r="BI664" s="21"/>
      <c r="BJ664" s="21"/>
      <c r="BK664" s="21"/>
      <c r="BL664" s="21"/>
      <c r="BM664" s="21"/>
      <c r="DB664" s="18"/>
    </row>
    <row r="665" spans="15:106" ht="12.75" x14ac:dyDescent="0.2">
      <c r="O665" s="17"/>
      <c r="T665" s="19"/>
      <c r="U665" s="18"/>
      <c r="BI665" s="21"/>
      <c r="BJ665" s="21"/>
      <c r="BK665" s="21"/>
      <c r="BL665" s="21"/>
      <c r="BM665" s="21"/>
      <c r="DB665" s="18"/>
    </row>
    <row r="666" spans="15:106" ht="12.75" x14ac:dyDescent="0.2">
      <c r="O666" s="17"/>
      <c r="T666" s="19"/>
      <c r="U666" s="18"/>
      <c r="BI666" s="21"/>
      <c r="BJ666" s="21"/>
      <c r="BK666" s="21"/>
      <c r="BL666" s="21"/>
      <c r="BM666" s="21"/>
      <c r="DB666" s="18"/>
    </row>
    <row r="667" spans="15:106" ht="12.75" x14ac:dyDescent="0.2">
      <c r="O667" s="17"/>
      <c r="T667" s="19"/>
      <c r="U667" s="18"/>
      <c r="BI667" s="21"/>
      <c r="BJ667" s="21"/>
      <c r="BK667" s="21"/>
      <c r="BL667" s="21"/>
      <c r="BM667" s="21"/>
      <c r="DB667" s="18"/>
    </row>
    <row r="668" spans="15:106" ht="12.75" x14ac:dyDescent="0.2">
      <c r="O668" s="17"/>
      <c r="T668" s="19"/>
      <c r="U668" s="18"/>
      <c r="BI668" s="21"/>
      <c r="BJ668" s="21"/>
      <c r="BK668" s="21"/>
      <c r="BL668" s="21"/>
      <c r="BM668" s="21"/>
      <c r="DB668" s="18"/>
    </row>
    <row r="669" spans="15:106" ht="12.75" x14ac:dyDescent="0.2">
      <c r="O669" s="17"/>
      <c r="T669" s="19"/>
      <c r="U669" s="18"/>
      <c r="BI669" s="21"/>
      <c r="BJ669" s="21"/>
      <c r="BK669" s="21"/>
      <c r="BL669" s="21"/>
      <c r="BM669" s="21"/>
      <c r="DB669" s="18"/>
    </row>
    <row r="670" spans="15:106" ht="12.75" x14ac:dyDescent="0.2">
      <c r="O670" s="17"/>
      <c r="T670" s="19"/>
      <c r="U670" s="18"/>
      <c r="BI670" s="21"/>
      <c r="BJ670" s="21"/>
      <c r="BK670" s="21"/>
      <c r="BL670" s="21"/>
      <c r="BM670" s="21"/>
      <c r="DB670" s="18"/>
    </row>
    <row r="671" spans="15:106" ht="12.75" x14ac:dyDescent="0.2">
      <c r="O671" s="17"/>
      <c r="T671" s="19"/>
      <c r="U671" s="18"/>
      <c r="BI671" s="21"/>
      <c r="BJ671" s="21"/>
      <c r="BK671" s="21"/>
      <c r="BL671" s="21"/>
      <c r="BM671" s="21"/>
      <c r="DB671" s="18"/>
    </row>
    <row r="672" spans="15:106" ht="12.75" x14ac:dyDescent="0.2">
      <c r="O672" s="17"/>
      <c r="T672" s="19"/>
      <c r="U672" s="18"/>
      <c r="BI672" s="21"/>
      <c r="BJ672" s="21"/>
      <c r="BK672" s="21"/>
      <c r="BL672" s="21"/>
      <c r="BM672" s="21"/>
      <c r="DB672" s="18"/>
    </row>
    <row r="673" spans="15:106" ht="12.75" x14ac:dyDescent="0.2">
      <c r="O673" s="17"/>
      <c r="T673" s="19"/>
      <c r="U673" s="18"/>
      <c r="BI673" s="21"/>
      <c r="BJ673" s="21"/>
      <c r="BK673" s="21"/>
      <c r="BL673" s="21"/>
      <c r="BM673" s="21"/>
      <c r="DB673" s="18"/>
    </row>
    <row r="674" spans="15:106" ht="12.75" x14ac:dyDescent="0.2">
      <c r="O674" s="17"/>
      <c r="T674" s="19"/>
      <c r="U674" s="18"/>
      <c r="BI674" s="21"/>
      <c r="BJ674" s="21"/>
      <c r="BK674" s="21"/>
      <c r="BL674" s="21"/>
      <c r="BM674" s="21"/>
      <c r="DB674" s="18"/>
    </row>
    <row r="675" spans="15:106" ht="12.75" x14ac:dyDescent="0.2">
      <c r="O675" s="17"/>
      <c r="T675" s="19"/>
      <c r="U675" s="18"/>
      <c r="BI675" s="21"/>
      <c r="BJ675" s="21"/>
      <c r="BK675" s="21"/>
      <c r="BL675" s="21"/>
      <c r="BM675" s="21"/>
      <c r="DB675" s="18"/>
    </row>
    <row r="676" spans="15:106" ht="12.75" x14ac:dyDescent="0.2">
      <c r="O676" s="17"/>
      <c r="T676" s="19"/>
      <c r="U676" s="18"/>
      <c r="BI676" s="21"/>
      <c r="BJ676" s="21"/>
      <c r="BK676" s="21"/>
      <c r="BL676" s="21"/>
      <c r="BM676" s="21"/>
      <c r="DB676" s="18"/>
    </row>
    <row r="677" spans="15:106" ht="12.75" x14ac:dyDescent="0.2">
      <c r="O677" s="17"/>
      <c r="T677" s="19"/>
      <c r="U677" s="18"/>
      <c r="BI677" s="21"/>
      <c r="BJ677" s="21"/>
      <c r="BK677" s="21"/>
      <c r="BL677" s="21"/>
      <c r="BM677" s="21"/>
      <c r="DB677" s="18"/>
    </row>
    <row r="678" spans="15:106" ht="12.75" x14ac:dyDescent="0.2">
      <c r="O678" s="17"/>
      <c r="T678" s="19"/>
      <c r="U678" s="18"/>
      <c r="BI678" s="21"/>
      <c r="BJ678" s="21"/>
      <c r="BK678" s="21"/>
      <c r="BL678" s="21"/>
      <c r="BM678" s="21"/>
      <c r="DB678" s="18"/>
    </row>
    <row r="679" spans="15:106" ht="12.75" x14ac:dyDescent="0.2">
      <c r="O679" s="17"/>
      <c r="T679" s="19"/>
      <c r="U679" s="18"/>
      <c r="BI679" s="21"/>
      <c r="BJ679" s="21"/>
      <c r="BK679" s="21"/>
      <c r="BL679" s="21"/>
      <c r="BM679" s="21"/>
      <c r="DB679" s="18"/>
    </row>
    <row r="680" spans="15:106" ht="12.75" x14ac:dyDescent="0.2">
      <c r="O680" s="17"/>
      <c r="T680" s="19"/>
      <c r="U680" s="18"/>
      <c r="BI680" s="21"/>
      <c r="BJ680" s="21"/>
      <c r="BK680" s="21"/>
      <c r="BL680" s="21"/>
      <c r="BM680" s="21"/>
      <c r="DB680" s="18"/>
    </row>
    <row r="681" spans="15:106" ht="12.75" x14ac:dyDescent="0.2">
      <c r="O681" s="17"/>
      <c r="T681" s="19"/>
      <c r="U681" s="18"/>
      <c r="BI681" s="21"/>
      <c r="BJ681" s="21"/>
      <c r="BK681" s="21"/>
      <c r="BL681" s="21"/>
      <c r="BM681" s="21"/>
      <c r="DB681" s="18"/>
    </row>
    <row r="682" spans="15:106" ht="12.75" x14ac:dyDescent="0.2">
      <c r="O682" s="17"/>
      <c r="T682" s="19"/>
      <c r="U682" s="18"/>
      <c r="BI682" s="21"/>
      <c r="BJ682" s="21"/>
      <c r="BK682" s="21"/>
      <c r="BL682" s="21"/>
      <c r="BM682" s="21"/>
      <c r="DB682" s="18"/>
    </row>
    <row r="683" spans="15:106" ht="12.75" x14ac:dyDescent="0.2">
      <c r="O683" s="17"/>
      <c r="T683" s="19"/>
      <c r="U683" s="18"/>
      <c r="BI683" s="21"/>
      <c r="BJ683" s="21"/>
      <c r="BK683" s="21"/>
      <c r="BL683" s="21"/>
      <c r="BM683" s="21"/>
      <c r="DB683" s="18"/>
    </row>
    <row r="684" spans="15:106" ht="12.75" x14ac:dyDescent="0.2">
      <c r="O684" s="17"/>
      <c r="T684" s="19"/>
      <c r="U684" s="18"/>
      <c r="BI684" s="21"/>
      <c r="BJ684" s="21"/>
      <c r="BK684" s="21"/>
      <c r="BL684" s="21"/>
      <c r="BM684" s="21"/>
      <c r="DB684" s="18"/>
    </row>
    <row r="685" spans="15:106" ht="12.75" x14ac:dyDescent="0.2">
      <c r="O685" s="17"/>
      <c r="T685" s="19"/>
      <c r="U685" s="18"/>
      <c r="BI685" s="21"/>
      <c r="BJ685" s="21"/>
      <c r="BK685" s="21"/>
      <c r="BL685" s="21"/>
      <c r="BM685" s="21"/>
      <c r="DB685" s="18"/>
    </row>
    <row r="686" spans="15:106" ht="12.75" x14ac:dyDescent="0.2">
      <c r="O686" s="17"/>
      <c r="T686" s="19"/>
      <c r="U686" s="18"/>
      <c r="BI686" s="21"/>
      <c r="BJ686" s="21"/>
      <c r="BK686" s="21"/>
      <c r="BL686" s="21"/>
      <c r="BM686" s="21"/>
      <c r="DB686" s="18"/>
    </row>
    <row r="687" spans="15:106" ht="12.75" x14ac:dyDescent="0.2">
      <c r="O687" s="17"/>
      <c r="T687" s="19"/>
      <c r="U687" s="18"/>
      <c r="BI687" s="21"/>
      <c r="BJ687" s="21"/>
      <c r="BK687" s="21"/>
      <c r="BL687" s="21"/>
      <c r="BM687" s="21"/>
      <c r="DB687" s="18"/>
    </row>
    <row r="688" spans="15:106" ht="12.75" x14ac:dyDescent="0.2">
      <c r="O688" s="17"/>
      <c r="T688" s="19"/>
      <c r="U688" s="18"/>
      <c r="BI688" s="21"/>
      <c r="BJ688" s="21"/>
      <c r="BK688" s="21"/>
      <c r="BL688" s="21"/>
      <c r="BM688" s="21"/>
      <c r="DB688" s="18"/>
    </row>
    <row r="689" spans="15:106" ht="12.75" x14ac:dyDescent="0.2">
      <c r="O689" s="17"/>
      <c r="T689" s="19"/>
      <c r="U689" s="18"/>
      <c r="BI689" s="21"/>
      <c r="BJ689" s="21"/>
      <c r="BK689" s="21"/>
      <c r="BL689" s="21"/>
      <c r="BM689" s="21"/>
      <c r="DB689" s="18"/>
    </row>
    <row r="690" spans="15:106" ht="12.75" x14ac:dyDescent="0.2">
      <c r="O690" s="17"/>
      <c r="T690" s="19"/>
      <c r="U690" s="18"/>
      <c r="BI690" s="21"/>
      <c r="BJ690" s="21"/>
      <c r="BK690" s="21"/>
      <c r="BL690" s="21"/>
      <c r="BM690" s="21"/>
      <c r="DB690" s="18"/>
    </row>
    <row r="691" spans="15:106" ht="12.75" x14ac:dyDescent="0.2">
      <c r="O691" s="17"/>
      <c r="T691" s="19"/>
      <c r="U691" s="18"/>
      <c r="BI691" s="21"/>
      <c r="BJ691" s="21"/>
      <c r="BK691" s="21"/>
      <c r="BL691" s="21"/>
      <c r="BM691" s="21"/>
      <c r="DB691" s="18"/>
    </row>
    <row r="692" spans="15:106" ht="12.75" x14ac:dyDescent="0.2">
      <c r="O692" s="17"/>
      <c r="T692" s="19"/>
      <c r="U692" s="18"/>
      <c r="BI692" s="21"/>
      <c r="BJ692" s="21"/>
      <c r="BK692" s="21"/>
      <c r="BL692" s="21"/>
      <c r="BM692" s="21"/>
      <c r="DB692" s="18"/>
    </row>
    <row r="693" spans="15:106" ht="12.75" x14ac:dyDescent="0.2">
      <c r="O693" s="17"/>
      <c r="T693" s="19"/>
      <c r="U693" s="18"/>
      <c r="BI693" s="21"/>
      <c r="BJ693" s="21"/>
      <c r="BK693" s="21"/>
      <c r="BL693" s="21"/>
      <c r="BM693" s="21"/>
      <c r="DB693" s="18"/>
    </row>
    <row r="694" spans="15:106" ht="12.75" x14ac:dyDescent="0.2">
      <c r="O694" s="17"/>
      <c r="T694" s="19"/>
      <c r="U694" s="18"/>
      <c r="BI694" s="21"/>
      <c r="BJ694" s="21"/>
      <c r="BK694" s="21"/>
      <c r="BL694" s="21"/>
      <c r="BM694" s="21"/>
      <c r="DB694" s="18"/>
    </row>
    <row r="695" spans="15:106" ht="12.75" x14ac:dyDescent="0.2">
      <c r="O695" s="17"/>
      <c r="T695" s="19"/>
      <c r="U695" s="18"/>
      <c r="BI695" s="21"/>
      <c r="BJ695" s="21"/>
      <c r="BK695" s="21"/>
      <c r="BL695" s="21"/>
      <c r="BM695" s="21"/>
      <c r="DB695" s="18"/>
    </row>
    <row r="696" spans="15:106" ht="12.75" x14ac:dyDescent="0.2">
      <c r="O696" s="17"/>
      <c r="T696" s="19"/>
      <c r="U696" s="18"/>
      <c r="BI696" s="21"/>
      <c r="BJ696" s="21"/>
      <c r="BK696" s="21"/>
      <c r="BL696" s="21"/>
      <c r="BM696" s="21"/>
      <c r="DB696" s="18"/>
    </row>
    <row r="697" spans="15:106" ht="12.75" x14ac:dyDescent="0.2">
      <c r="O697" s="17"/>
      <c r="T697" s="19"/>
      <c r="U697" s="18"/>
      <c r="BI697" s="21"/>
      <c r="BJ697" s="21"/>
      <c r="BK697" s="21"/>
      <c r="BL697" s="21"/>
      <c r="BM697" s="21"/>
      <c r="DB697" s="18"/>
    </row>
    <row r="698" spans="15:106" ht="12.75" x14ac:dyDescent="0.2">
      <c r="O698" s="17"/>
      <c r="T698" s="19"/>
      <c r="U698" s="18"/>
      <c r="BI698" s="21"/>
      <c r="BJ698" s="21"/>
      <c r="BK698" s="21"/>
      <c r="BL698" s="21"/>
      <c r="BM698" s="21"/>
      <c r="DB698" s="18"/>
    </row>
    <row r="699" spans="15:106" ht="12.75" x14ac:dyDescent="0.2">
      <c r="O699" s="17"/>
      <c r="T699" s="19"/>
      <c r="U699" s="18"/>
      <c r="BI699" s="21"/>
      <c r="BJ699" s="21"/>
      <c r="BK699" s="21"/>
      <c r="BL699" s="21"/>
      <c r="BM699" s="21"/>
      <c r="DB699" s="18"/>
    </row>
    <row r="700" spans="15:106" ht="12.75" x14ac:dyDescent="0.2">
      <c r="O700" s="17"/>
      <c r="T700" s="19"/>
      <c r="U700" s="18"/>
      <c r="BI700" s="21"/>
      <c r="BJ700" s="21"/>
      <c r="BK700" s="21"/>
      <c r="BL700" s="21"/>
      <c r="BM700" s="21"/>
      <c r="DB700" s="18"/>
    </row>
    <row r="701" spans="15:106" ht="12.75" x14ac:dyDescent="0.2">
      <c r="O701" s="17"/>
      <c r="T701" s="19"/>
      <c r="U701" s="18"/>
      <c r="BI701" s="21"/>
      <c r="BJ701" s="21"/>
      <c r="BK701" s="21"/>
      <c r="BL701" s="21"/>
      <c r="BM701" s="21"/>
      <c r="DB701" s="18"/>
    </row>
    <row r="702" spans="15:106" ht="12.75" x14ac:dyDescent="0.2">
      <c r="O702" s="17"/>
      <c r="T702" s="19"/>
      <c r="U702" s="18"/>
      <c r="BI702" s="21"/>
      <c r="BJ702" s="21"/>
      <c r="BK702" s="21"/>
      <c r="BL702" s="21"/>
      <c r="BM702" s="21"/>
      <c r="DB702" s="18"/>
    </row>
    <row r="703" spans="15:106" ht="12.75" x14ac:dyDescent="0.2">
      <c r="O703" s="17"/>
      <c r="T703" s="19"/>
      <c r="U703" s="18"/>
      <c r="BI703" s="21"/>
      <c r="BJ703" s="21"/>
      <c r="BK703" s="21"/>
      <c r="BL703" s="21"/>
      <c r="BM703" s="21"/>
      <c r="DB703" s="18"/>
    </row>
    <row r="704" spans="15:106" ht="12.75" x14ac:dyDescent="0.2">
      <c r="O704" s="17"/>
      <c r="T704" s="19"/>
      <c r="U704" s="18"/>
      <c r="BI704" s="21"/>
      <c r="BJ704" s="21"/>
      <c r="BK704" s="21"/>
      <c r="BL704" s="21"/>
      <c r="BM704" s="21"/>
      <c r="DB704" s="18"/>
    </row>
    <row r="705" spans="15:106" ht="12.75" x14ac:dyDescent="0.2">
      <c r="O705" s="17"/>
      <c r="T705" s="19"/>
      <c r="U705" s="18"/>
      <c r="BI705" s="21"/>
      <c r="BJ705" s="21"/>
      <c r="BK705" s="21"/>
      <c r="BL705" s="21"/>
      <c r="BM705" s="21"/>
      <c r="DB705" s="18"/>
    </row>
    <row r="706" spans="15:106" ht="12.75" x14ac:dyDescent="0.2">
      <c r="O706" s="17"/>
      <c r="T706" s="19"/>
      <c r="U706" s="18"/>
      <c r="BI706" s="21"/>
      <c r="BJ706" s="21"/>
      <c r="BK706" s="21"/>
      <c r="BL706" s="21"/>
      <c r="BM706" s="21"/>
      <c r="DB706" s="18"/>
    </row>
    <row r="707" spans="15:106" ht="12.75" x14ac:dyDescent="0.2">
      <c r="O707" s="17"/>
      <c r="T707" s="19"/>
      <c r="U707" s="18"/>
      <c r="BI707" s="21"/>
      <c r="BJ707" s="21"/>
      <c r="BK707" s="21"/>
      <c r="BL707" s="21"/>
      <c r="BM707" s="21"/>
      <c r="DB707" s="18"/>
    </row>
    <row r="708" spans="15:106" ht="12.75" x14ac:dyDescent="0.2">
      <c r="O708" s="17"/>
      <c r="T708" s="19"/>
      <c r="U708" s="18"/>
      <c r="BI708" s="21"/>
      <c r="BJ708" s="21"/>
      <c r="BK708" s="21"/>
      <c r="BL708" s="21"/>
      <c r="BM708" s="21"/>
      <c r="DB708" s="18"/>
    </row>
    <row r="709" spans="15:106" ht="12.75" x14ac:dyDescent="0.2">
      <c r="O709" s="17"/>
      <c r="T709" s="19"/>
      <c r="U709" s="18"/>
      <c r="BI709" s="21"/>
      <c r="BJ709" s="21"/>
      <c r="BK709" s="21"/>
      <c r="BL709" s="21"/>
      <c r="BM709" s="21"/>
      <c r="DB709" s="18"/>
    </row>
    <row r="710" spans="15:106" ht="12.75" x14ac:dyDescent="0.2">
      <c r="O710" s="17"/>
      <c r="T710" s="19"/>
      <c r="U710" s="18"/>
      <c r="BI710" s="21"/>
      <c r="BJ710" s="21"/>
      <c r="BK710" s="21"/>
      <c r="BL710" s="21"/>
      <c r="BM710" s="21"/>
      <c r="DB710" s="18"/>
    </row>
    <row r="711" spans="15:106" ht="12.75" x14ac:dyDescent="0.2">
      <c r="O711" s="17"/>
      <c r="T711" s="19"/>
      <c r="U711" s="18"/>
      <c r="BI711" s="21"/>
      <c r="BJ711" s="21"/>
      <c r="BK711" s="21"/>
      <c r="BL711" s="21"/>
      <c r="BM711" s="21"/>
      <c r="DB711" s="18"/>
    </row>
    <row r="712" spans="15:106" ht="12.75" x14ac:dyDescent="0.2">
      <c r="O712" s="17"/>
      <c r="T712" s="19"/>
      <c r="U712" s="18"/>
      <c r="BI712" s="21"/>
      <c r="BJ712" s="21"/>
      <c r="BK712" s="21"/>
      <c r="BL712" s="21"/>
      <c r="BM712" s="21"/>
      <c r="DB712" s="18"/>
    </row>
    <row r="713" spans="15:106" ht="12.75" x14ac:dyDescent="0.2">
      <c r="O713" s="17"/>
      <c r="T713" s="19"/>
      <c r="U713" s="18"/>
      <c r="BI713" s="21"/>
      <c r="BJ713" s="21"/>
      <c r="BK713" s="21"/>
      <c r="BL713" s="21"/>
      <c r="BM713" s="21"/>
      <c r="DB713" s="18"/>
    </row>
    <row r="714" spans="15:106" ht="12.75" x14ac:dyDescent="0.2">
      <c r="O714" s="17"/>
      <c r="T714" s="19"/>
      <c r="U714" s="18"/>
      <c r="BI714" s="21"/>
      <c r="BJ714" s="21"/>
      <c r="BK714" s="21"/>
      <c r="BL714" s="21"/>
      <c r="BM714" s="21"/>
      <c r="DB714" s="18"/>
    </row>
    <row r="715" spans="15:106" ht="12.75" x14ac:dyDescent="0.2">
      <c r="O715" s="17"/>
      <c r="T715" s="19"/>
      <c r="U715" s="18"/>
      <c r="BI715" s="21"/>
      <c r="BJ715" s="21"/>
      <c r="BK715" s="21"/>
      <c r="BL715" s="21"/>
      <c r="BM715" s="21"/>
      <c r="DB715" s="18"/>
    </row>
    <row r="716" spans="15:106" ht="12.75" x14ac:dyDescent="0.2">
      <c r="O716" s="17"/>
      <c r="T716" s="19"/>
      <c r="U716" s="18"/>
      <c r="BI716" s="21"/>
      <c r="BJ716" s="21"/>
      <c r="BK716" s="21"/>
      <c r="BL716" s="21"/>
      <c r="BM716" s="21"/>
      <c r="DB716" s="18"/>
    </row>
    <row r="717" spans="15:106" ht="12.75" x14ac:dyDescent="0.2">
      <c r="O717" s="17"/>
      <c r="T717" s="19"/>
      <c r="U717" s="18"/>
      <c r="BI717" s="21"/>
      <c r="BJ717" s="21"/>
      <c r="BK717" s="21"/>
      <c r="BL717" s="21"/>
      <c r="BM717" s="21"/>
      <c r="DB717" s="18"/>
    </row>
    <row r="718" spans="15:106" ht="12.75" x14ac:dyDescent="0.2">
      <c r="O718" s="17"/>
      <c r="T718" s="19"/>
      <c r="U718" s="18"/>
      <c r="BI718" s="21"/>
      <c r="BJ718" s="21"/>
      <c r="BK718" s="21"/>
      <c r="BL718" s="21"/>
      <c r="BM718" s="21"/>
      <c r="DB718" s="18"/>
    </row>
    <row r="719" spans="15:106" ht="12.75" x14ac:dyDescent="0.2">
      <c r="O719" s="17"/>
      <c r="T719" s="19"/>
      <c r="U719" s="18"/>
      <c r="BI719" s="21"/>
      <c r="BJ719" s="21"/>
      <c r="BK719" s="21"/>
      <c r="BL719" s="21"/>
      <c r="BM719" s="21"/>
      <c r="DB719" s="18"/>
    </row>
    <row r="720" spans="15:106" ht="12.75" x14ac:dyDescent="0.2">
      <c r="O720" s="17"/>
      <c r="T720" s="19"/>
      <c r="U720" s="18"/>
      <c r="BI720" s="21"/>
      <c r="BJ720" s="21"/>
      <c r="BK720" s="21"/>
      <c r="BL720" s="21"/>
      <c r="BM720" s="21"/>
      <c r="DB720" s="18"/>
    </row>
    <row r="721" spans="15:106" ht="12.75" x14ac:dyDescent="0.2">
      <c r="O721" s="17"/>
      <c r="T721" s="19"/>
      <c r="U721" s="18"/>
      <c r="BI721" s="21"/>
      <c r="BJ721" s="21"/>
      <c r="BK721" s="21"/>
      <c r="BL721" s="21"/>
      <c r="BM721" s="21"/>
      <c r="DB721" s="18"/>
    </row>
    <row r="722" spans="15:106" ht="12.75" x14ac:dyDescent="0.2">
      <c r="O722" s="17"/>
      <c r="T722" s="19"/>
      <c r="U722" s="18"/>
      <c r="BI722" s="21"/>
      <c r="BJ722" s="21"/>
      <c r="BK722" s="21"/>
      <c r="BL722" s="21"/>
      <c r="BM722" s="21"/>
      <c r="DB722" s="18"/>
    </row>
    <row r="723" spans="15:106" ht="12.75" x14ac:dyDescent="0.2">
      <c r="O723" s="17"/>
      <c r="T723" s="19"/>
      <c r="U723" s="18"/>
      <c r="BI723" s="21"/>
      <c r="BJ723" s="21"/>
      <c r="BK723" s="21"/>
      <c r="BL723" s="21"/>
      <c r="BM723" s="21"/>
      <c r="DB723" s="18"/>
    </row>
    <row r="724" spans="15:106" ht="12.75" x14ac:dyDescent="0.2">
      <c r="O724" s="17"/>
      <c r="T724" s="19"/>
      <c r="U724" s="18"/>
      <c r="BI724" s="21"/>
      <c r="BJ724" s="21"/>
      <c r="BK724" s="21"/>
      <c r="BL724" s="21"/>
      <c r="BM724" s="21"/>
      <c r="DB724" s="18"/>
    </row>
    <row r="725" spans="15:106" ht="12.75" x14ac:dyDescent="0.2">
      <c r="O725" s="17"/>
      <c r="T725" s="19"/>
      <c r="U725" s="18"/>
      <c r="BI725" s="21"/>
      <c r="BJ725" s="21"/>
      <c r="BK725" s="21"/>
      <c r="BL725" s="21"/>
      <c r="BM725" s="21"/>
      <c r="DB725" s="18"/>
    </row>
    <row r="726" spans="15:106" ht="12.75" x14ac:dyDescent="0.2">
      <c r="O726" s="17"/>
      <c r="T726" s="19"/>
      <c r="U726" s="18"/>
      <c r="BI726" s="21"/>
      <c r="BJ726" s="21"/>
      <c r="BK726" s="21"/>
      <c r="BL726" s="21"/>
      <c r="BM726" s="21"/>
      <c r="DB726" s="18"/>
    </row>
    <row r="727" spans="15:106" ht="12.75" x14ac:dyDescent="0.2">
      <c r="O727" s="17"/>
      <c r="T727" s="19"/>
      <c r="U727" s="18"/>
      <c r="BI727" s="21"/>
      <c r="BJ727" s="21"/>
      <c r="BK727" s="21"/>
      <c r="BL727" s="21"/>
      <c r="BM727" s="21"/>
      <c r="DB727" s="18"/>
    </row>
    <row r="728" spans="15:106" ht="12.75" x14ac:dyDescent="0.2">
      <c r="O728" s="17"/>
      <c r="T728" s="19"/>
      <c r="U728" s="18"/>
      <c r="BI728" s="21"/>
      <c r="BJ728" s="21"/>
      <c r="BK728" s="21"/>
      <c r="BL728" s="21"/>
      <c r="BM728" s="21"/>
      <c r="DB728" s="18"/>
    </row>
    <row r="729" spans="15:106" ht="12.75" x14ac:dyDescent="0.2">
      <c r="O729" s="17"/>
      <c r="T729" s="19"/>
      <c r="U729" s="18"/>
      <c r="BI729" s="21"/>
      <c r="BJ729" s="21"/>
      <c r="BK729" s="21"/>
      <c r="BL729" s="21"/>
      <c r="BM729" s="21"/>
      <c r="DB729" s="18"/>
    </row>
    <row r="730" spans="15:106" ht="12.75" x14ac:dyDescent="0.2">
      <c r="O730" s="17"/>
      <c r="T730" s="19"/>
      <c r="U730" s="18"/>
      <c r="BI730" s="21"/>
      <c r="BJ730" s="21"/>
      <c r="BK730" s="21"/>
      <c r="BL730" s="21"/>
      <c r="BM730" s="21"/>
      <c r="DB730" s="18"/>
    </row>
    <row r="731" spans="15:106" ht="12.75" x14ac:dyDescent="0.2">
      <c r="O731" s="17"/>
      <c r="T731" s="19"/>
      <c r="U731" s="18"/>
      <c r="BI731" s="21"/>
      <c r="BJ731" s="21"/>
      <c r="BK731" s="21"/>
      <c r="BL731" s="21"/>
      <c r="BM731" s="21"/>
      <c r="DB731" s="18"/>
    </row>
    <row r="732" spans="15:106" ht="12.75" x14ac:dyDescent="0.2">
      <c r="O732" s="17"/>
      <c r="T732" s="19"/>
      <c r="U732" s="18"/>
      <c r="BI732" s="21"/>
      <c r="BJ732" s="21"/>
      <c r="BK732" s="21"/>
      <c r="BL732" s="21"/>
      <c r="BM732" s="21"/>
      <c r="DB732" s="18"/>
    </row>
    <row r="733" spans="15:106" ht="12.75" x14ac:dyDescent="0.2">
      <c r="O733" s="17"/>
      <c r="T733" s="19"/>
      <c r="U733" s="18"/>
      <c r="BI733" s="21"/>
      <c r="BJ733" s="21"/>
      <c r="BK733" s="21"/>
      <c r="BL733" s="21"/>
      <c r="BM733" s="21"/>
      <c r="DB733" s="18"/>
    </row>
    <row r="734" spans="15:106" ht="12.75" x14ac:dyDescent="0.2">
      <c r="O734" s="17"/>
      <c r="T734" s="19"/>
      <c r="U734" s="18"/>
      <c r="BI734" s="21"/>
      <c r="BJ734" s="21"/>
      <c r="BK734" s="21"/>
      <c r="BL734" s="21"/>
      <c r="BM734" s="21"/>
      <c r="DB734" s="18"/>
    </row>
    <row r="735" spans="15:106" ht="12.75" x14ac:dyDescent="0.2">
      <c r="O735" s="17"/>
      <c r="T735" s="19"/>
      <c r="U735" s="18"/>
      <c r="BI735" s="21"/>
      <c r="BJ735" s="21"/>
      <c r="BK735" s="21"/>
      <c r="BL735" s="21"/>
      <c r="BM735" s="21"/>
      <c r="DB735" s="18"/>
    </row>
    <row r="736" spans="15:106" ht="12.75" x14ac:dyDescent="0.2">
      <c r="O736" s="17"/>
      <c r="T736" s="19"/>
      <c r="U736" s="18"/>
      <c r="BI736" s="21"/>
      <c r="BJ736" s="21"/>
      <c r="BK736" s="21"/>
      <c r="BL736" s="21"/>
      <c r="BM736" s="21"/>
      <c r="DB736" s="18"/>
    </row>
    <row r="737" spans="15:106" ht="12.75" x14ac:dyDescent="0.2">
      <c r="O737" s="17"/>
      <c r="T737" s="19"/>
      <c r="U737" s="18"/>
      <c r="BI737" s="21"/>
      <c r="BJ737" s="21"/>
      <c r="BK737" s="21"/>
      <c r="BL737" s="21"/>
      <c r="BM737" s="21"/>
      <c r="DB737" s="18"/>
    </row>
    <row r="738" spans="15:106" ht="12.75" x14ac:dyDescent="0.2">
      <c r="O738" s="17"/>
      <c r="T738" s="19"/>
      <c r="U738" s="18"/>
      <c r="BI738" s="21"/>
      <c r="BJ738" s="21"/>
      <c r="BK738" s="21"/>
      <c r="BL738" s="21"/>
      <c r="BM738" s="21"/>
      <c r="DB738" s="18"/>
    </row>
    <row r="739" spans="15:106" ht="12.75" x14ac:dyDescent="0.2">
      <c r="O739" s="17"/>
      <c r="T739" s="19"/>
      <c r="U739" s="18"/>
      <c r="BI739" s="21"/>
      <c r="BJ739" s="21"/>
      <c r="BK739" s="21"/>
      <c r="BL739" s="21"/>
      <c r="BM739" s="21"/>
      <c r="DB739" s="18"/>
    </row>
    <row r="740" spans="15:106" ht="12.75" x14ac:dyDescent="0.2">
      <c r="O740" s="17"/>
      <c r="T740" s="19"/>
      <c r="U740" s="18"/>
      <c r="BI740" s="21"/>
      <c r="BJ740" s="21"/>
      <c r="BK740" s="21"/>
      <c r="BL740" s="21"/>
      <c r="BM740" s="21"/>
      <c r="DB740" s="18"/>
    </row>
    <row r="741" spans="15:106" ht="12.75" x14ac:dyDescent="0.2">
      <c r="O741" s="17"/>
      <c r="T741" s="19"/>
      <c r="U741" s="18"/>
      <c r="BI741" s="21"/>
      <c r="BJ741" s="21"/>
      <c r="BK741" s="21"/>
      <c r="BL741" s="21"/>
      <c r="BM741" s="21"/>
      <c r="DB741" s="18"/>
    </row>
    <row r="742" spans="15:106" ht="12.75" x14ac:dyDescent="0.2">
      <c r="O742" s="17"/>
      <c r="T742" s="19"/>
      <c r="U742" s="18"/>
      <c r="BI742" s="21"/>
      <c r="BJ742" s="21"/>
      <c r="BK742" s="21"/>
      <c r="BL742" s="21"/>
      <c r="BM742" s="21"/>
      <c r="DB742" s="18"/>
    </row>
    <row r="743" spans="15:106" ht="12.75" x14ac:dyDescent="0.2">
      <c r="O743" s="17"/>
      <c r="T743" s="19"/>
      <c r="U743" s="18"/>
      <c r="BI743" s="21"/>
      <c r="BJ743" s="21"/>
      <c r="BK743" s="21"/>
      <c r="BL743" s="21"/>
      <c r="BM743" s="21"/>
      <c r="DB743" s="18"/>
    </row>
    <row r="744" spans="15:106" ht="12.75" x14ac:dyDescent="0.2">
      <c r="O744" s="17"/>
      <c r="T744" s="19"/>
      <c r="U744" s="18"/>
      <c r="BI744" s="21"/>
      <c r="BJ744" s="21"/>
      <c r="BK744" s="21"/>
      <c r="BL744" s="21"/>
      <c r="BM744" s="21"/>
      <c r="DB744" s="18"/>
    </row>
    <row r="745" spans="15:106" ht="12.75" x14ac:dyDescent="0.2">
      <c r="O745" s="17"/>
      <c r="T745" s="19"/>
      <c r="U745" s="18"/>
      <c r="BI745" s="21"/>
      <c r="BJ745" s="21"/>
      <c r="BK745" s="21"/>
      <c r="BL745" s="21"/>
      <c r="BM745" s="21"/>
      <c r="DB745" s="18"/>
    </row>
    <row r="746" spans="15:106" ht="12.75" x14ac:dyDescent="0.2">
      <c r="O746" s="17"/>
      <c r="T746" s="19"/>
      <c r="U746" s="18"/>
      <c r="BI746" s="21"/>
      <c r="BJ746" s="21"/>
      <c r="BK746" s="21"/>
      <c r="BL746" s="21"/>
      <c r="BM746" s="21"/>
      <c r="DB746" s="18"/>
    </row>
    <row r="747" spans="15:106" ht="12.75" x14ac:dyDescent="0.2">
      <c r="O747" s="17"/>
      <c r="T747" s="19"/>
      <c r="U747" s="18"/>
      <c r="BI747" s="21"/>
      <c r="BJ747" s="21"/>
      <c r="BK747" s="21"/>
      <c r="BL747" s="21"/>
      <c r="BM747" s="21"/>
      <c r="DB747" s="18"/>
    </row>
    <row r="748" spans="15:106" ht="12.75" x14ac:dyDescent="0.2">
      <c r="O748" s="17"/>
      <c r="T748" s="19"/>
      <c r="U748" s="18"/>
      <c r="BI748" s="21"/>
      <c r="BJ748" s="21"/>
      <c r="BK748" s="21"/>
      <c r="BL748" s="21"/>
      <c r="BM748" s="21"/>
      <c r="DB748" s="18"/>
    </row>
    <row r="749" spans="15:106" ht="12.75" x14ac:dyDescent="0.2">
      <c r="O749" s="17"/>
      <c r="T749" s="19"/>
      <c r="U749" s="18"/>
      <c r="BI749" s="21"/>
      <c r="BJ749" s="21"/>
      <c r="BK749" s="21"/>
      <c r="BL749" s="21"/>
      <c r="BM749" s="21"/>
      <c r="DB749" s="18"/>
    </row>
    <row r="750" spans="15:106" ht="12.75" x14ac:dyDescent="0.2">
      <c r="O750" s="17"/>
      <c r="T750" s="19"/>
      <c r="U750" s="18"/>
      <c r="BI750" s="21"/>
      <c r="BJ750" s="21"/>
      <c r="BK750" s="21"/>
      <c r="BL750" s="21"/>
      <c r="BM750" s="21"/>
      <c r="DB750" s="18"/>
    </row>
    <row r="751" spans="15:106" ht="12.75" x14ac:dyDescent="0.2">
      <c r="O751" s="17"/>
      <c r="T751" s="19"/>
      <c r="U751" s="18"/>
      <c r="BI751" s="21"/>
      <c r="BJ751" s="21"/>
      <c r="BK751" s="21"/>
      <c r="BL751" s="21"/>
      <c r="BM751" s="21"/>
      <c r="DB751" s="18"/>
    </row>
    <row r="752" spans="15:106" ht="12.75" x14ac:dyDescent="0.2">
      <c r="O752" s="17"/>
      <c r="T752" s="19"/>
      <c r="U752" s="18"/>
      <c r="BI752" s="21"/>
      <c r="BJ752" s="21"/>
      <c r="BK752" s="21"/>
      <c r="BL752" s="21"/>
      <c r="BM752" s="21"/>
      <c r="DB752" s="18"/>
    </row>
    <row r="753" spans="15:106" ht="12.75" x14ac:dyDescent="0.2">
      <c r="O753" s="17"/>
      <c r="T753" s="19"/>
      <c r="U753" s="18"/>
      <c r="BI753" s="21"/>
      <c r="BJ753" s="21"/>
      <c r="BK753" s="21"/>
      <c r="BL753" s="21"/>
      <c r="BM753" s="21"/>
      <c r="DB753" s="18"/>
    </row>
    <row r="754" spans="15:106" ht="12.75" x14ac:dyDescent="0.2">
      <c r="O754" s="17"/>
      <c r="T754" s="19"/>
      <c r="U754" s="18"/>
      <c r="BI754" s="21"/>
      <c r="BJ754" s="21"/>
      <c r="BK754" s="21"/>
      <c r="BL754" s="21"/>
      <c r="BM754" s="21"/>
      <c r="DB754" s="18"/>
    </row>
    <row r="755" spans="15:106" ht="12.75" x14ac:dyDescent="0.2">
      <c r="O755" s="17"/>
      <c r="T755" s="19"/>
      <c r="U755" s="18"/>
      <c r="BI755" s="21"/>
      <c r="BJ755" s="21"/>
      <c r="BK755" s="21"/>
      <c r="BL755" s="21"/>
      <c r="BM755" s="21"/>
      <c r="DB755" s="18"/>
    </row>
    <row r="756" spans="15:106" ht="12.75" x14ac:dyDescent="0.2">
      <c r="O756" s="17"/>
      <c r="T756" s="19"/>
      <c r="U756" s="18"/>
      <c r="BI756" s="21"/>
      <c r="BJ756" s="21"/>
      <c r="BK756" s="21"/>
      <c r="BL756" s="21"/>
      <c r="BM756" s="21"/>
      <c r="DB756" s="18"/>
    </row>
    <row r="757" spans="15:106" ht="12.75" x14ac:dyDescent="0.2">
      <c r="O757" s="17"/>
      <c r="T757" s="19"/>
      <c r="U757" s="18"/>
      <c r="BI757" s="21"/>
      <c r="BJ757" s="21"/>
      <c r="BK757" s="21"/>
      <c r="BL757" s="21"/>
      <c r="BM757" s="21"/>
      <c r="DB757" s="18"/>
    </row>
    <row r="758" spans="15:106" ht="12.75" x14ac:dyDescent="0.2">
      <c r="O758" s="17"/>
      <c r="T758" s="19"/>
      <c r="U758" s="18"/>
      <c r="BI758" s="21"/>
      <c r="BJ758" s="21"/>
      <c r="BK758" s="21"/>
      <c r="BL758" s="21"/>
      <c r="BM758" s="21"/>
      <c r="DB758" s="18"/>
    </row>
    <row r="759" spans="15:106" ht="12.75" x14ac:dyDescent="0.2">
      <c r="O759" s="17"/>
      <c r="T759" s="19"/>
      <c r="U759" s="18"/>
      <c r="BI759" s="21"/>
      <c r="BJ759" s="21"/>
      <c r="BK759" s="21"/>
      <c r="BL759" s="21"/>
      <c r="BM759" s="21"/>
      <c r="DB759" s="18"/>
    </row>
    <row r="760" spans="15:106" ht="12.75" x14ac:dyDescent="0.2">
      <c r="O760" s="17"/>
      <c r="T760" s="19"/>
      <c r="U760" s="18"/>
      <c r="BI760" s="21"/>
      <c r="BJ760" s="21"/>
      <c r="BK760" s="21"/>
      <c r="BL760" s="21"/>
      <c r="BM760" s="21"/>
      <c r="DB760" s="18"/>
    </row>
    <row r="761" spans="15:106" ht="12.75" x14ac:dyDescent="0.2">
      <c r="O761" s="17"/>
      <c r="T761" s="19"/>
      <c r="U761" s="18"/>
      <c r="BI761" s="21"/>
      <c r="BJ761" s="21"/>
      <c r="BK761" s="21"/>
      <c r="BL761" s="21"/>
      <c r="BM761" s="21"/>
      <c r="DB761" s="18"/>
    </row>
    <row r="762" spans="15:106" ht="12.75" x14ac:dyDescent="0.2">
      <c r="O762" s="17"/>
      <c r="T762" s="19"/>
      <c r="U762" s="18"/>
      <c r="BI762" s="21"/>
      <c r="BJ762" s="21"/>
      <c r="BK762" s="21"/>
      <c r="BL762" s="21"/>
      <c r="BM762" s="21"/>
      <c r="DB762" s="18"/>
    </row>
    <row r="763" spans="15:106" ht="12.75" x14ac:dyDescent="0.2">
      <c r="O763" s="17"/>
      <c r="T763" s="19"/>
      <c r="U763" s="18"/>
      <c r="BI763" s="21"/>
      <c r="BJ763" s="21"/>
      <c r="BK763" s="21"/>
      <c r="BL763" s="21"/>
      <c r="BM763" s="21"/>
      <c r="DB763" s="18"/>
    </row>
    <row r="764" spans="15:106" ht="12.75" x14ac:dyDescent="0.2">
      <c r="O764" s="17"/>
      <c r="T764" s="19"/>
      <c r="U764" s="18"/>
      <c r="BI764" s="21"/>
      <c r="BJ764" s="21"/>
      <c r="BK764" s="21"/>
      <c r="BL764" s="21"/>
      <c r="BM764" s="21"/>
      <c r="DB764" s="18"/>
    </row>
    <row r="765" spans="15:106" ht="12.75" x14ac:dyDescent="0.2">
      <c r="O765" s="17"/>
      <c r="T765" s="19"/>
      <c r="U765" s="18"/>
      <c r="BI765" s="21"/>
      <c r="BJ765" s="21"/>
      <c r="BK765" s="21"/>
      <c r="BL765" s="21"/>
      <c r="BM765" s="21"/>
      <c r="DB765" s="18"/>
    </row>
    <row r="766" spans="15:106" ht="12.75" x14ac:dyDescent="0.2">
      <c r="O766" s="17"/>
      <c r="T766" s="19"/>
      <c r="U766" s="18"/>
      <c r="BI766" s="21"/>
      <c r="BJ766" s="21"/>
      <c r="BK766" s="21"/>
      <c r="BL766" s="21"/>
      <c r="BM766" s="21"/>
      <c r="DB766" s="18"/>
    </row>
    <row r="767" spans="15:106" ht="12.75" x14ac:dyDescent="0.2">
      <c r="O767" s="17"/>
      <c r="T767" s="19"/>
      <c r="U767" s="18"/>
      <c r="BI767" s="21"/>
      <c r="BJ767" s="21"/>
      <c r="BK767" s="21"/>
      <c r="BL767" s="21"/>
      <c r="BM767" s="21"/>
      <c r="DB767" s="18"/>
    </row>
    <row r="768" spans="15:106" ht="12.75" x14ac:dyDescent="0.2">
      <c r="O768" s="17"/>
      <c r="T768" s="19"/>
      <c r="U768" s="18"/>
      <c r="BI768" s="21"/>
      <c r="BJ768" s="21"/>
      <c r="BK768" s="21"/>
      <c r="BL768" s="21"/>
      <c r="BM768" s="21"/>
      <c r="DB768" s="18"/>
    </row>
    <row r="769" spans="15:106" ht="12.75" x14ac:dyDescent="0.2">
      <c r="O769" s="17"/>
      <c r="T769" s="19"/>
      <c r="U769" s="18"/>
      <c r="BI769" s="21"/>
      <c r="BJ769" s="21"/>
      <c r="BK769" s="21"/>
      <c r="BL769" s="21"/>
      <c r="BM769" s="21"/>
      <c r="DB769" s="18"/>
    </row>
    <row r="770" spans="15:106" ht="12.75" x14ac:dyDescent="0.2">
      <c r="O770" s="17"/>
      <c r="T770" s="19"/>
      <c r="U770" s="18"/>
      <c r="BI770" s="21"/>
      <c r="BJ770" s="21"/>
      <c r="BK770" s="21"/>
      <c r="BL770" s="21"/>
      <c r="BM770" s="21"/>
      <c r="DB770" s="18"/>
    </row>
    <row r="771" spans="15:106" ht="12.75" x14ac:dyDescent="0.2">
      <c r="O771" s="17"/>
      <c r="T771" s="19"/>
      <c r="U771" s="18"/>
      <c r="BI771" s="21"/>
      <c r="BJ771" s="21"/>
      <c r="BK771" s="21"/>
      <c r="BL771" s="21"/>
      <c r="BM771" s="21"/>
      <c r="DB771" s="18"/>
    </row>
    <row r="772" spans="15:106" ht="12.75" x14ac:dyDescent="0.2">
      <c r="O772" s="17"/>
      <c r="T772" s="19"/>
      <c r="U772" s="18"/>
      <c r="BI772" s="21"/>
      <c r="BJ772" s="21"/>
      <c r="BK772" s="21"/>
      <c r="BL772" s="21"/>
      <c r="BM772" s="21"/>
      <c r="DB772" s="18"/>
    </row>
    <row r="773" spans="15:106" ht="12.75" x14ac:dyDescent="0.2">
      <c r="O773" s="17"/>
      <c r="T773" s="19"/>
      <c r="U773" s="18"/>
      <c r="BI773" s="21"/>
      <c r="BJ773" s="21"/>
      <c r="BK773" s="21"/>
      <c r="BL773" s="21"/>
      <c r="BM773" s="21"/>
      <c r="DB773" s="18"/>
    </row>
    <row r="774" spans="15:106" ht="12.75" x14ac:dyDescent="0.2">
      <c r="O774" s="17"/>
      <c r="T774" s="19"/>
      <c r="U774" s="18"/>
      <c r="BI774" s="21"/>
      <c r="BJ774" s="21"/>
      <c r="BK774" s="21"/>
      <c r="BL774" s="21"/>
      <c r="BM774" s="21"/>
      <c r="DB774" s="18"/>
    </row>
    <row r="775" spans="15:106" ht="12.75" x14ac:dyDescent="0.2">
      <c r="O775" s="17"/>
      <c r="T775" s="19"/>
      <c r="U775" s="18"/>
      <c r="BI775" s="21"/>
      <c r="BJ775" s="21"/>
      <c r="BK775" s="21"/>
      <c r="BL775" s="21"/>
      <c r="BM775" s="21"/>
      <c r="DB775" s="18"/>
    </row>
    <row r="776" spans="15:106" ht="12.75" x14ac:dyDescent="0.2">
      <c r="O776" s="17"/>
      <c r="T776" s="19"/>
      <c r="U776" s="18"/>
      <c r="BI776" s="21"/>
      <c r="BJ776" s="21"/>
      <c r="BK776" s="21"/>
      <c r="BL776" s="21"/>
      <c r="BM776" s="21"/>
      <c r="DB776" s="18"/>
    </row>
    <row r="777" spans="15:106" ht="12.75" x14ac:dyDescent="0.2">
      <c r="O777" s="17"/>
      <c r="T777" s="19"/>
      <c r="U777" s="18"/>
      <c r="BI777" s="21"/>
      <c r="BJ777" s="21"/>
      <c r="BK777" s="21"/>
      <c r="BL777" s="21"/>
      <c r="BM777" s="21"/>
      <c r="DB777" s="18"/>
    </row>
    <row r="778" spans="15:106" ht="12.75" x14ac:dyDescent="0.2">
      <c r="O778" s="17"/>
      <c r="T778" s="19"/>
      <c r="U778" s="18"/>
      <c r="BI778" s="21"/>
      <c r="BJ778" s="21"/>
      <c r="BK778" s="21"/>
      <c r="BL778" s="21"/>
      <c r="BM778" s="21"/>
      <c r="DB778" s="18"/>
    </row>
    <row r="779" spans="15:106" ht="12.75" x14ac:dyDescent="0.2">
      <c r="O779" s="17"/>
      <c r="T779" s="19"/>
      <c r="U779" s="18"/>
      <c r="BI779" s="21"/>
      <c r="BJ779" s="21"/>
      <c r="BK779" s="21"/>
      <c r="BL779" s="21"/>
      <c r="BM779" s="21"/>
      <c r="DB779" s="18"/>
    </row>
    <row r="780" spans="15:106" ht="12.75" x14ac:dyDescent="0.2">
      <c r="O780" s="17"/>
      <c r="T780" s="19"/>
      <c r="U780" s="18"/>
      <c r="BI780" s="21"/>
      <c r="BJ780" s="21"/>
      <c r="BK780" s="21"/>
      <c r="BL780" s="21"/>
      <c r="BM780" s="21"/>
      <c r="DB780" s="18"/>
    </row>
    <row r="781" spans="15:106" ht="12.75" x14ac:dyDescent="0.2">
      <c r="O781" s="17"/>
      <c r="T781" s="19"/>
      <c r="U781" s="18"/>
      <c r="BI781" s="21"/>
      <c r="BJ781" s="21"/>
      <c r="BK781" s="21"/>
      <c r="BL781" s="21"/>
      <c r="BM781" s="21"/>
      <c r="DB781" s="18"/>
    </row>
    <row r="782" spans="15:106" ht="12.75" x14ac:dyDescent="0.2">
      <c r="O782" s="17"/>
      <c r="T782" s="19"/>
      <c r="U782" s="18"/>
      <c r="BI782" s="21"/>
      <c r="BJ782" s="21"/>
      <c r="BK782" s="21"/>
      <c r="BL782" s="21"/>
      <c r="BM782" s="21"/>
      <c r="DB782" s="18"/>
    </row>
    <row r="783" spans="15:106" ht="12.75" x14ac:dyDescent="0.2">
      <c r="O783" s="17"/>
      <c r="T783" s="19"/>
      <c r="U783" s="18"/>
      <c r="BI783" s="21"/>
      <c r="BJ783" s="21"/>
      <c r="BK783" s="21"/>
      <c r="BL783" s="21"/>
      <c r="BM783" s="21"/>
      <c r="DB783" s="18"/>
    </row>
    <row r="784" spans="15:106" ht="12.75" x14ac:dyDescent="0.2">
      <c r="O784" s="17"/>
      <c r="T784" s="19"/>
      <c r="U784" s="18"/>
      <c r="BI784" s="21"/>
      <c r="BJ784" s="21"/>
      <c r="BK784" s="21"/>
      <c r="BL784" s="21"/>
      <c r="BM784" s="21"/>
      <c r="DB784" s="18"/>
    </row>
    <row r="785" spans="15:106" ht="12.75" x14ac:dyDescent="0.2">
      <c r="O785" s="17"/>
      <c r="T785" s="19"/>
      <c r="U785" s="18"/>
      <c r="BI785" s="21"/>
      <c r="BJ785" s="21"/>
      <c r="BK785" s="21"/>
      <c r="BL785" s="21"/>
      <c r="BM785" s="21"/>
      <c r="DB785" s="18"/>
    </row>
    <row r="786" spans="15:106" ht="12.75" x14ac:dyDescent="0.2">
      <c r="O786" s="17"/>
      <c r="T786" s="19"/>
      <c r="U786" s="18"/>
      <c r="BI786" s="21"/>
      <c r="BJ786" s="21"/>
      <c r="BK786" s="21"/>
      <c r="BL786" s="21"/>
      <c r="BM786" s="21"/>
      <c r="DB786" s="18"/>
    </row>
    <row r="787" spans="15:106" ht="12.75" x14ac:dyDescent="0.2">
      <c r="O787" s="17"/>
      <c r="T787" s="19"/>
      <c r="U787" s="18"/>
      <c r="BI787" s="21"/>
      <c r="BJ787" s="21"/>
      <c r="BK787" s="21"/>
      <c r="BL787" s="21"/>
      <c r="BM787" s="21"/>
      <c r="DB787" s="18"/>
    </row>
    <row r="788" spans="15:106" ht="12.75" x14ac:dyDescent="0.2">
      <c r="O788" s="17"/>
      <c r="T788" s="19"/>
      <c r="U788" s="18"/>
      <c r="BI788" s="21"/>
      <c r="BJ788" s="21"/>
      <c r="BK788" s="21"/>
      <c r="BL788" s="21"/>
      <c r="BM788" s="21"/>
      <c r="DB788" s="18"/>
    </row>
    <row r="789" spans="15:106" ht="12.75" x14ac:dyDescent="0.2">
      <c r="O789" s="17"/>
      <c r="T789" s="19"/>
      <c r="U789" s="18"/>
      <c r="BI789" s="21"/>
      <c r="BJ789" s="21"/>
      <c r="BK789" s="21"/>
      <c r="BL789" s="21"/>
      <c r="BM789" s="21"/>
      <c r="DB789" s="18"/>
    </row>
    <row r="790" spans="15:106" ht="12.75" x14ac:dyDescent="0.2">
      <c r="O790" s="17"/>
      <c r="T790" s="19"/>
      <c r="U790" s="18"/>
      <c r="BI790" s="21"/>
      <c r="BJ790" s="21"/>
      <c r="BK790" s="21"/>
      <c r="BL790" s="21"/>
      <c r="BM790" s="21"/>
      <c r="DB790" s="18"/>
    </row>
    <row r="791" spans="15:106" ht="12.75" x14ac:dyDescent="0.2">
      <c r="O791" s="17"/>
      <c r="T791" s="19"/>
      <c r="U791" s="18"/>
      <c r="BI791" s="21"/>
      <c r="BJ791" s="21"/>
      <c r="BK791" s="21"/>
      <c r="BL791" s="21"/>
      <c r="BM791" s="21"/>
      <c r="DB791" s="18"/>
    </row>
    <row r="792" spans="15:106" ht="12.75" x14ac:dyDescent="0.2">
      <c r="O792" s="17"/>
      <c r="T792" s="19"/>
      <c r="U792" s="18"/>
      <c r="BI792" s="21"/>
      <c r="BJ792" s="21"/>
      <c r="BK792" s="21"/>
      <c r="BL792" s="21"/>
      <c r="BM792" s="21"/>
      <c r="DB792" s="18"/>
    </row>
    <row r="793" spans="15:106" ht="12.75" x14ac:dyDescent="0.2">
      <c r="O793" s="17"/>
      <c r="T793" s="19"/>
      <c r="U793" s="18"/>
      <c r="BI793" s="21"/>
      <c r="BJ793" s="21"/>
      <c r="BK793" s="21"/>
      <c r="BL793" s="21"/>
      <c r="BM793" s="21"/>
      <c r="DB793" s="18"/>
    </row>
    <row r="794" spans="15:106" ht="12.75" x14ac:dyDescent="0.2">
      <c r="O794" s="17"/>
      <c r="T794" s="19"/>
      <c r="U794" s="18"/>
      <c r="BI794" s="21"/>
      <c r="BJ794" s="21"/>
      <c r="BK794" s="21"/>
      <c r="BL794" s="21"/>
      <c r="BM794" s="21"/>
      <c r="DB794" s="18"/>
    </row>
    <row r="795" spans="15:106" ht="12.75" x14ac:dyDescent="0.2">
      <c r="O795" s="17"/>
      <c r="T795" s="19"/>
      <c r="U795" s="18"/>
      <c r="BI795" s="21"/>
      <c r="BJ795" s="21"/>
      <c r="BK795" s="21"/>
      <c r="BL795" s="21"/>
      <c r="BM795" s="21"/>
      <c r="DB795" s="18"/>
    </row>
    <row r="796" spans="15:106" ht="12.75" x14ac:dyDescent="0.2">
      <c r="O796" s="17"/>
      <c r="T796" s="19"/>
      <c r="U796" s="18"/>
      <c r="BI796" s="21"/>
      <c r="BJ796" s="21"/>
      <c r="BK796" s="21"/>
      <c r="BL796" s="21"/>
      <c r="BM796" s="21"/>
      <c r="DB796" s="18"/>
    </row>
    <row r="797" spans="15:106" ht="12.75" x14ac:dyDescent="0.2">
      <c r="O797" s="17"/>
      <c r="T797" s="19"/>
      <c r="U797" s="18"/>
      <c r="BI797" s="21"/>
      <c r="BJ797" s="21"/>
      <c r="BK797" s="21"/>
      <c r="BL797" s="21"/>
      <c r="BM797" s="21"/>
      <c r="DB797" s="18"/>
    </row>
    <row r="798" spans="15:106" ht="12.75" x14ac:dyDescent="0.2">
      <c r="O798" s="17"/>
      <c r="T798" s="19"/>
      <c r="U798" s="18"/>
      <c r="BI798" s="21"/>
      <c r="BJ798" s="21"/>
      <c r="BK798" s="21"/>
      <c r="BL798" s="21"/>
      <c r="BM798" s="21"/>
      <c r="DB798" s="18"/>
    </row>
    <row r="799" spans="15:106" ht="12.75" x14ac:dyDescent="0.2">
      <c r="O799" s="17"/>
      <c r="T799" s="19"/>
      <c r="U799" s="18"/>
      <c r="BI799" s="21"/>
      <c r="BJ799" s="21"/>
      <c r="BK799" s="21"/>
      <c r="BL799" s="21"/>
      <c r="BM799" s="21"/>
      <c r="DB799" s="18"/>
    </row>
    <row r="800" spans="15:106" ht="12.75" x14ac:dyDescent="0.2">
      <c r="O800" s="17"/>
      <c r="T800" s="19"/>
      <c r="U800" s="18"/>
      <c r="BI800" s="21"/>
      <c r="BJ800" s="21"/>
      <c r="BK800" s="21"/>
      <c r="BL800" s="21"/>
      <c r="BM800" s="21"/>
      <c r="DB800" s="18"/>
    </row>
    <row r="801" spans="15:106" ht="12.75" x14ac:dyDescent="0.2">
      <c r="O801" s="17"/>
      <c r="T801" s="19"/>
      <c r="U801" s="18"/>
      <c r="BI801" s="21"/>
      <c r="BJ801" s="21"/>
      <c r="BK801" s="21"/>
      <c r="BL801" s="21"/>
      <c r="BM801" s="21"/>
      <c r="DB801" s="18"/>
    </row>
    <row r="802" spans="15:106" ht="12.75" x14ac:dyDescent="0.2">
      <c r="O802" s="17"/>
      <c r="T802" s="19"/>
      <c r="U802" s="18"/>
      <c r="BI802" s="21"/>
      <c r="BJ802" s="21"/>
      <c r="BK802" s="21"/>
      <c r="BL802" s="21"/>
      <c r="BM802" s="21"/>
      <c r="DB802" s="18"/>
    </row>
    <row r="803" spans="15:106" ht="12.75" x14ac:dyDescent="0.2">
      <c r="O803" s="17"/>
      <c r="T803" s="19"/>
      <c r="U803" s="18"/>
      <c r="BI803" s="21"/>
      <c r="BJ803" s="21"/>
      <c r="BK803" s="21"/>
      <c r="BL803" s="21"/>
      <c r="BM803" s="21"/>
      <c r="DB803" s="18"/>
    </row>
    <row r="804" spans="15:106" ht="12.75" x14ac:dyDescent="0.2">
      <c r="O804" s="17"/>
      <c r="T804" s="19"/>
      <c r="U804" s="18"/>
      <c r="BI804" s="21"/>
      <c r="BJ804" s="21"/>
      <c r="BK804" s="21"/>
      <c r="BL804" s="21"/>
      <c r="BM804" s="21"/>
      <c r="DB804" s="18"/>
    </row>
    <row r="805" spans="15:106" ht="12.75" x14ac:dyDescent="0.2">
      <c r="O805" s="17"/>
      <c r="T805" s="19"/>
      <c r="U805" s="18"/>
      <c r="BI805" s="21"/>
      <c r="BJ805" s="21"/>
      <c r="BK805" s="21"/>
      <c r="BL805" s="21"/>
      <c r="BM805" s="21"/>
      <c r="DB805" s="18"/>
    </row>
    <row r="806" spans="15:106" ht="12.75" x14ac:dyDescent="0.2">
      <c r="O806" s="17"/>
      <c r="T806" s="19"/>
      <c r="U806" s="18"/>
      <c r="BI806" s="21"/>
      <c r="BJ806" s="21"/>
      <c r="BK806" s="21"/>
      <c r="BL806" s="21"/>
      <c r="BM806" s="21"/>
      <c r="DB806" s="18"/>
    </row>
    <row r="807" spans="15:106" ht="12.75" x14ac:dyDescent="0.2">
      <c r="O807" s="17"/>
      <c r="T807" s="19"/>
      <c r="U807" s="18"/>
      <c r="BI807" s="21"/>
      <c r="BJ807" s="21"/>
      <c r="BK807" s="21"/>
      <c r="BL807" s="21"/>
      <c r="BM807" s="21"/>
      <c r="DB807" s="18"/>
    </row>
    <row r="808" spans="15:106" ht="12.75" x14ac:dyDescent="0.2">
      <c r="O808" s="17"/>
      <c r="T808" s="19"/>
      <c r="U808" s="18"/>
      <c r="BI808" s="21"/>
      <c r="BJ808" s="21"/>
      <c r="BK808" s="21"/>
      <c r="BL808" s="21"/>
      <c r="BM808" s="21"/>
      <c r="DB808" s="18"/>
    </row>
    <row r="809" spans="15:106" ht="12.75" x14ac:dyDescent="0.2">
      <c r="O809" s="17"/>
      <c r="T809" s="19"/>
      <c r="U809" s="18"/>
      <c r="BI809" s="21"/>
      <c r="BJ809" s="21"/>
      <c r="BK809" s="21"/>
      <c r="BL809" s="21"/>
      <c r="BM809" s="21"/>
      <c r="DB809" s="18"/>
    </row>
    <row r="810" spans="15:106" ht="12.75" x14ac:dyDescent="0.2">
      <c r="O810" s="17"/>
      <c r="T810" s="19"/>
      <c r="U810" s="18"/>
      <c r="BI810" s="21"/>
      <c r="BJ810" s="21"/>
      <c r="BK810" s="21"/>
      <c r="BL810" s="21"/>
      <c r="BM810" s="21"/>
      <c r="DB810" s="18"/>
    </row>
    <row r="811" spans="15:106" ht="12.75" x14ac:dyDescent="0.2">
      <c r="O811" s="17"/>
      <c r="T811" s="19"/>
      <c r="U811" s="18"/>
      <c r="BI811" s="21"/>
      <c r="BJ811" s="21"/>
      <c r="BK811" s="21"/>
      <c r="BL811" s="21"/>
      <c r="BM811" s="21"/>
      <c r="DB811" s="18"/>
    </row>
    <row r="812" spans="15:106" ht="12.75" x14ac:dyDescent="0.2">
      <c r="O812" s="17"/>
      <c r="T812" s="19"/>
      <c r="U812" s="18"/>
      <c r="BI812" s="21"/>
      <c r="BJ812" s="21"/>
      <c r="BK812" s="21"/>
      <c r="BL812" s="21"/>
      <c r="BM812" s="21"/>
      <c r="DB812" s="18"/>
    </row>
    <row r="813" spans="15:106" ht="12.75" x14ac:dyDescent="0.2">
      <c r="O813" s="17"/>
      <c r="T813" s="19"/>
      <c r="U813" s="18"/>
      <c r="BI813" s="21"/>
      <c r="BJ813" s="21"/>
      <c r="BK813" s="21"/>
      <c r="BL813" s="21"/>
      <c r="BM813" s="21"/>
      <c r="DB813" s="18"/>
    </row>
    <row r="814" spans="15:106" ht="12.75" x14ac:dyDescent="0.2">
      <c r="O814" s="17"/>
      <c r="T814" s="19"/>
      <c r="U814" s="18"/>
      <c r="BI814" s="21"/>
      <c r="BJ814" s="21"/>
      <c r="BK814" s="21"/>
      <c r="BL814" s="21"/>
      <c r="BM814" s="21"/>
      <c r="DB814" s="18"/>
    </row>
    <row r="815" spans="15:106" ht="12.75" x14ac:dyDescent="0.2">
      <c r="O815" s="17"/>
      <c r="T815" s="19"/>
      <c r="U815" s="18"/>
      <c r="BI815" s="21"/>
      <c r="BJ815" s="21"/>
      <c r="BK815" s="21"/>
      <c r="BL815" s="21"/>
      <c r="BM815" s="21"/>
      <c r="DB815" s="18"/>
    </row>
    <row r="816" spans="15:106" ht="12.75" x14ac:dyDescent="0.2">
      <c r="O816" s="17"/>
      <c r="T816" s="19"/>
      <c r="U816" s="18"/>
      <c r="BI816" s="21"/>
      <c r="BJ816" s="21"/>
      <c r="BK816" s="21"/>
      <c r="BL816" s="21"/>
      <c r="BM816" s="21"/>
      <c r="DB816" s="18"/>
    </row>
    <row r="817" spans="15:106" ht="12.75" x14ac:dyDescent="0.2">
      <c r="O817" s="17"/>
      <c r="T817" s="19"/>
      <c r="U817" s="18"/>
      <c r="BI817" s="21"/>
      <c r="BJ817" s="21"/>
      <c r="BK817" s="21"/>
      <c r="BL817" s="21"/>
      <c r="BM817" s="21"/>
      <c r="DB817" s="18"/>
    </row>
    <row r="818" spans="15:106" ht="12.75" x14ac:dyDescent="0.2">
      <c r="O818" s="17"/>
      <c r="T818" s="19"/>
      <c r="U818" s="18"/>
      <c r="BI818" s="21"/>
      <c r="BJ818" s="21"/>
      <c r="BK818" s="21"/>
      <c r="BL818" s="21"/>
      <c r="BM818" s="21"/>
      <c r="DB818" s="18"/>
    </row>
    <row r="819" spans="15:106" ht="12.75" x14ac:dyDescent="0.2">
      <c r="O819" s="17"/>
      <c r="T819" s="19"/>
      <c r="U819" s="18"/>
      <c r="BI819" s="21"/>
      <c r="BJ819" s="21"/>
      <c r="BK819" s="21"/>
      <c r="BL819" s="21"/>
      <c r="BM819" s="21"/>
      <c r="DB819" s="18"/>
    </row>
    <row r="820" spans="15:106" ht="12.75" x14ac:dyDescent="0.2">
      <c r="O820" s="17"/>
      <c r="T820" s="19"/>
      <c r="U820" s="18"/>
      <c r="BI820" s="21"/>
      <c r="BJ820" s="21"/>
      <c r="BK820" s="21"/>
      <c r="BL820" s="21"/>
      <c r="BM820" s="21"/>
      <c r="DB820" s="18"/>
    </row>
    <row r="821" spans="15:106" ht="12.75" x14ac:dyDescent="0.2">
      <c r="O821" s="17"/>
      <c r="T821" s="19"/>
      <c r="U821" s="18"/>
      <c r="BI821" s="21"/>
      <c r="BJ821" s="21"/>
      <c r="BK821" s="21"/>
      <c r="BL821" s="21"/>
      <c r="BM821" s="21"/>
      <c r="DB821" s="18"/>
    </row>
    <row r="822" spans="15:106" ht="12.75" x14ac:dyDescent="0.2">
      <c r="O822" s="17"/>
      <c r="T822" s="19"/>
      <c r="U822" s="18"/>
      <c r="BI822" s="21"/>
      <c r="BJ822" s="21"/>
      <c r="BK822" s="21"/>
      <c r="BL822" s="21"/>
      <c r="BM822" s="21"/>
      <c r="DB822" s="18"/>
    </row>
    <row r="823" spans="15:106" ht="12.75" x14ac:dyDescent="0.2">
      <c r="O823" s="17"/>
      <c r="T823" s="19"/>
      <c r="U823" s="18"/>
      <c r="BI823" s="21"/>
      <c r="BJ823" s="21"/>
      <c r="BK823" s="21"/>
      <c r="BL823" s="21"/>
      <c r="BM823" s="21"/>
      <c r="DB823" s="18"/>
    </row>
    <row r="824" spans="15:106" ht="12.75" x14ac:dyDescent="0.2">
      <c r="O824" s="17"/>
      <c r="T824" s="19"/>
      <c r="U824" s="18"/>
      <c r="BI824" s="21"/>
      <c r="BJ824" s="21"/>
      <c r="BK824" s="21"/>
      <c r="BL824" s="21"/>
      <c r="BM824" s="21"/>
      <c r="DB824" s="18"/>
    </row>
    <row r="825" spans="15:106" ht="12.75" x14ac:dyDescent="0.2">
      <c r="O825" s="17"/>
      <c r="T825" s="19"/>
      <c r="U825" s="18"/>
      <c r="BI825" s="21"/>
      <c r="BJ825" s="21"/>
      <c r="BK825" s="21"/>
      <c r="BL825" s="21"/>
      <c r="BM825" s="21"/>
      <c r="DB825" s="18"/>
    </row>
    <row r="826" spans="15:106" ht="12.75" x14ac:dyDescent="0.2">
      <c r="O826" s="17"/>
      <c r="T826" s="19"/>
      <c r="U826" s="18"/>
      <c r="BI826" s="21"/>
      <c r="BJ826" s="21"/>
      <c r="BK826" s="21"/>
      <c r="BL826" s="21"/>
      <c r="BM826" s="21"/>
      <c r="DB826" s="18"/>
    </row>
    <row r="827" spans="15:106" ht="12.75" x14ac:dyDescent="0.2">
      <c r="O827" s="17"/>
      <c r="T827" s="19"/>
      <c r="U827" s="18"/>
      <c r="BI827" s="21"/>
      <c r="BJ827" s="21"/>
      <c r="BK827" s="21"/>
      <c r="BL827" s="21"/>
      <c r="BM827" s="21"/>
      <c r="DB827" s="18"/>
    </row>
    <row r="828" spans="15:106" ht="12.75" x14ac:dyDescent="0.2">
      <c r="O828" s="17"/>
      <c r="T828" s="19"/>
      <c r="U828" s="18"/>
      <c r="BI828" s="21"/>
      <c r="BJ828" s="21"/>
      <c r="BK828" s="21"/>
      <c r="BL828" s="21"/>
      <c r="BM828" s="21"/>
      <c r="DB828" s="18"/>
    </row>
    <row r="829" spans="15:106" ht="12.75" x14ac:dyDescent="0.2">
      <c r="O829" s="17"/>
      <c r="T829" s="19"/>
      <c r="U829" s="18"/>
      <c r="BI829" s="21"/>
      <c r="BJ829" s="21"/>
      <c r="BK829" s="21"/>
      <c r="BL829" s="21"/>
      <c r="BM829" s="21"/>
      <c r="DB829" s="18"/>
    </row>
    <row r="830" spans="15:106" ht="12.75" x14ac:dyDescent="0.2">
      <c r="O830" s="17"/>
      <c r="T830" s="19"/>
      <c r="U830" s="18"/>
      <c r="BI830" s="21"/>
      <c r="BJ830" s="21"/>
      <c r="BK830" s="21"/>
      <c r="BL830" s="21"/>
      <c r="BM830" s="21"/>
      <c r="DB830" s="18"/>
    </row>
    <row r="831" spans="15:106" ht="12.75" x14ac:dyDescent="0.2">
      <c r="O831" s="17"/>
      <c r="T831" s="19"/>
      <c r="U831" s="18"/>
      <c r="BI831" s="21"/>
      <c r="BJ831" s="21"/>
      <c r="BK831" s="21"/>
      <c r="BL831" s="21"/>
      <c r="BM831" s="21"/>
      <c r="DB831" s="18"/>
    </row>
    <row r="832" spans="15:106" ht="12.75" x14ac:dyDescent="0.2">
      <c r="O832" s="17"/>
      <c r="T832" s="19"/>
      <c r="U832" s="18"/>
      <c r="BI832" s="21"/>
      <c r="BJ832" s="21"/>
      <c r="BK832" s="21"/>
      <c r="BL832" s="21"/>
      <c r="BM832" s="21"/>
      <c r="DB832" s="18"/>
    </row>
    <row r="833" spans="15:106" ht="12.75" x14ac:dyDescent="0.2">
      <c r="O833" s="17"/>
      <c r="T833" s="19"/>
      <c r="U833" s="18"/>
      <c r="BI833" s="21"/>
      <c r="BJ833" s="21"/>
      <c r="BK833" s="21"/>
      <c r="BL833" s="21"/>
      <c r="BM833" s="21"/>
      <c r="DB833" s="18"/>
    </row>
    <row r="834" spans="15:106" ht="12.75" x14ac:dyDescent="0.2">
      <c r="O834" s="17"/>
      <c r="T834" s="19"/>
      <c r="U834" s="18"/>
      <c r="BI834" s="21"/>
      <c r="BJ834" s="21"/>
      <c r="BK834" s="21"/>
      <c r="BL834" s="21"/>
      <c r="BM834" s="21"/>
      <c r="DB834" s="18"/>
    </row>
    <row r="835" spans="15:106" ht="12.75" x14ac:dyDescent="0.2">
      <c r="O835" s="17"/>
      <c r="T835" s="19"/>
      <c r="U835" s="18"/>
      <c r="BI835" s="21"/>
      <c r="BJ835" s="21"/>
      <c r="BK835" s="21"/>
      <c r="BL835" s="21"/>
      <c r="BM835" s="21"/>
      <c r="DB835" s="18"/>
    </row>
    <row r="836" spans="15:106" ht="12.75" x14ac:dyDescent="0.2">
      <c r="O836" s="17"/>
      <c r="T836" s="19"/>
      <c r="U836" s="18"/>
      <c r="BI836" s="21"/>
      <c r="BJ836" s="21"/>
      <c r="BK836" s="21"/>
      <c r="BL836" s="21"/>
      <c r="BM836" s="21"/>
      <c r="DB836" s="18"/>
    </row>
    <row r="837" spans="15:106" ht="12.75" x14ac:dyDescent="0.2">
      <c r="O837" s="17"/>
      <c r="T837" s="19"/>
      <c r="U837" s="18"/>
      <c r="BI837" s="21"/>
      <c r="BJ837" s="21"/>
      <c r="BK837" s="21"/>
      <c r="BL837" s="21"/>
      <c r="BM837" s="21"/>
      <c r="DB837" s="18"/>
    </row>
    <row r="838" spans="15:106" ht="12.75" x14ac:dyDescent="0.2">
      <c r="O838" s="17"/>
      <c r="T838" s="19"/>
      <c r="U838" s="18"/>
      <c r="BI838" s="21"/>
      <c r="BJ838" s="21"/>
      <c r="BK838" s="21"/>
      <c r="BL838" s="21"/>
      <c r="BM838" s="21"/>
      <c r="DB838" s="18"/>
    </row>
    <row r="839" spans="15:106" ht="12.75" x14ac:dyDescent="0.2">
      <c r="O839" s="17"/>
      <c r="T839" s="19"/>
      <c r="U839" s="18"/>
      <c r="BI839" s="21"/>
      <c r="BJ839" s="21"/>
      <c r="BK839" s="21"/>
      <c r="BL839" s="21"/>
      <c r="BM839" s="21"/>
      <c r="DB839" s="18"/>
    </row>
    <row r="840" spans="15:106" ht="12.75" x14ac:dyDescent="0.2">
      <c r="O840" s="17"/>
      <c r="T840" s="19"/>
      <c r="U840" s="18"/>
      <c r="BI840" s="21"/>
      <c r="BJ840" s="21"/>
      <c r="BK840" s="21"/>
      <c r="BL840" s="21"/>
      <c r="BM840" s="21"/>
      <c r="DB840" s="18"/>
    </row>
    <row r="841" spans="15:106" ht="12.75" x14ac:dyDescent="0.2">
      <c r="O841" s="17"/>
      <c r="T841" s="19"/>
      <c r="U841" s="18"/>
      <c r="BI841" s="21"/>
      <c r="BJ841" s="21"/>
      <c r="BK841" s="21"/>
      <c r="BL841" s="21"/>
      <c r="BM841" s="21"/>
      <c r="DB841" s="18"/>
    </row>
    <row r="842" spans="15:106" ht="12.75" x14ac:dyDescent="0.2">
      <c r="O842" s="17"/>
      <c r="T842" s="19"/>
      <c r="U842" s="18"/>
      <c r="BI842" s="21"/>
      <c r="BJ842" s="21"/>
      <c r="BK842" s="21"/>
      <c r="BL842" s="21"/>
      <c r="BM842" s="21"/>
      <c r="DB842" s="18"/>
    </row>
    <row r="843" spans="15:106" ht="12.75" x14ac:dyDescent="0.2">
      <c r="O843" s="17"/>
      <c r="T843" s="19"/>
      <c r="U843" s="18"/>
      <c r="BI843" s="21"/>
      <c r="BJ843" s="21"/>
      <c r="BK843" s="21"/>
      <c r="BL843" s="21"/>
      <c r="BM843" s="21"/>
      <c r="DB843" s="18"/>
    </row>
    <row r="844" spans="15:106" ht="12.75" x14ac:dyDescent="0.2">
      <c r="O844" s="17"/>
      <c r="T844" s="19"/>
      <c r="U844" s="18"/>
      <c r="BI844" s="21"/>
      <c r="BJ844" s="21"/>
      <c r="BK844" s="21"/>
      <c r="BL844" s="21"/>
      <c r="BM844" s="21"/>
      <c r="DB844" s="18"/>
    </row>
    <row r="845" spans="15:106" ht="12.75" x14ac:dyDescent="0.2">
      <c r="O845" s="17"/>
      <c r="T845" s="19"/>
      <c r="U845" s="18"/>
      <c r="BI845" s="21"/>
      <c r="BJ845" s="21"/>
      <c r="BK845" s="21"/>
      <c r="BL845" s="21"/>
      <c r="BM845" s="21"/>
      <c r="DB845" s="18"/>
    </row>
    <row r="846" spans="15:106" ht="12.75" x14ac:dyDescent="0.2">
      <c r="O846" s="17"/>
      <c r="T846" s="19"/>
      <c r="U846" s="18"/>
      <c r="BI846" s="21"/>
      <c r="BJ846" s="21"/>
      <c r="BK846" s="21"/>
      <c r="BL846" s="21"/>
      <c r="BM846" s="21"/>
      <c r="DB846" s="18"/>
    </row>
    <row r="847" spans="15:106" ht="12.75" x14ac:dyDescent="0.2">
      <c r="O847" s="17"/>
      <c r="T847" s="19"/>
      <c r="U847" s="18"/>
      <c r="BI847" s="21"/>
      <c r="BJ847" s="21"/>
      <c r="BK847" s="21"/>
      <c r="BL847" s="21"/>
      <c r="BM847" s="21"/>
      <c r="DB847" s="18"/>
    </row>
    <row r="848" spans="15:106" ht="12.75" x14ac:dyDescent="0.2">
      <c r="O848" s="17"/>
      <c r="T848" s="19"/>
      <c r="U848" s="18"/>
      <c r="BI848" s="21"/>
      <c r="BJ848" s="21"/>
      <c r="BK848" s="21"/>
      <c r="BL848" s="21"/>
      <c r="BM848" s="21"/>
      <c r="DB848" s="18"/>
    </row>
    <row r="849" spans="15:106" ht="12.75" x14ac:dyDescent="0.2">
      <c r="O849" s="17"/>
      <c r="T849" s="19"/>
      <c r="U849" s="18"/>
      <c r="BI849" s="21"/>
      <c r="BJ849" s="21"/>
      <c r="BK849" s="21"/>
      <c r="BL849" s="21"/>
      <c r="BM849" s="21"/>
      <c r="DB849" s="18"/>
    </row>
    <row r="850" spans="15:106" ht="12.75" x14ac:dyDescent="0.2">
      <c r="O850" s="17"/>
      <c r="T850" s="19"/>
      <c r="U850" s="18"/>
      <c r="BI850" s="21"/>
      <c r="BJ850" s="21"/>
      <c r="BK850" s="21"/>
      <c r="BL850" s="21"/>
      <c r="BM850" s="21"/>
      <c r="DB850" s="18"/>
    </row>
    <row r="851" spans="15:106" ht="12.75" x14ac:dyDescent="0.2">
      <c r="O851" s="17"/>
      <c r="T851" s="19"/>
      <c r="U851" s="18"/>
      <c r="BI851" s="21"/>
      <c r="BJ851" s="21"/>
      <c r="BK851" s="21"/>
      <c r="BL851" s="21"/>
      <c r="BM851" s="21"/>
      <c r="DB851" s="18"/>
    </row>
    <row r="852" spans="15:106" ht="12.75" x14ac:dyDescent="0.2">
      <c r="O852" s="17"/>
      <c r="T852" s="19"/>
      <c r="U852" s="18"/>
      <c r="BI852" s="21"/>
      <c r="BJ852" s="21"/>
      <c r="BK852" s="21"/>
      <c r="BL852" s="21"/>
      <c r="BM852" s="21"/>
      <c r="DB852" s="18"/>
    </row>
    <row r="853" spans="15:106" ht="12.75" x14ac:dyDescent="0.2">
      <c r="O853" s="17"/>
      <c r="T853" s="19"/>
      <c r="U853" s="18"/>
      <c r="BI853" s="21"/>
      <c r="BJ853" s="21"/>
      <c r="BK853" s="21"/>
      <c r="BL853" s="21"/>
      <c r="BM853" s="21"/>
      <c r="DB853" s="18"/>
    </row>
    <row r="854" spans="15:106" ht="12.75" x14ac:dyDescent="0.2">
      <c r="O854" s="17"/>
      <c r="T854" s="19"/>
      <c r="U854" s="18"/>
      <c r="BI854" s="21"/>
      <c r="BJ854" s="21"/>
      <c r="BK854" s="21"/>
      <c r="BL854" s="21"/>
      <c r="BM854" s="21"/>
      <c r="DB854" s="18"/>
    </row>
    <row r="855" spans="15:106" ht="12.75" x14ac:dyDescent="0.2">
      <c r="O855" s="17"/>
      <c r="T855" s="19"/>
      <c r="U855" s="18"/>
      <c r="BI855" s="21"/>
      <c r="BJ855" s="21"/>
      <c r="BK855" s="21"/>
      <c r="BL855" s="21"/>
      <c r="BM855" s="21"/>
      <c r="DB855" s="18"/>
    </row>
    <row r="856" spans="15:106" ht="12.75" x14ac:dyDescent="0.2">
      <c r="O856" s="17"/>
      <c r="T856" s="19"/>
      <c r="U856" s="18"/>
      <c r="BI856" s="21"/>
      <c r="BJ856" s="21"/>
      <c r="BK856" s="21"/>
      <c r="BL856" s="21"/>
      <c r="BM856" s="21"/>
      <c r="DB856" s="18"/>
    </row>
    <row r="857" spans="15:106" ht="12.75" x14ac:dyDescent="0.2">
      <c r="O857" s="17"/>
      <c r="T857" s="19"/>
      <c r="U857" s="18"/>
      <c r="BI857" s="21"/>
      <c r="BJ857" s="21"/>
      <c r="BK857" s="21"/>
      <c r="BL857" s="21"/>
      <c r="BM857" s="21"/>
      <c r="DB857" s="18"/>
    </row>
    <row r="858" spans="15:106" ht="12.75" x14ac:dyDescent="0.2">
      <c r="O858" s="17"/>
      <c r="T858" s="19"/>
      <c r="U858" s="18"/>
      <c r="BI858" s="21"/>
      <c r="BJ858" s="21"/>
      <c r="BK858" s="21"/>
      <c r="BL858" s="21"/>
      <c r="BM858" s="21"/>
      <c r="DB858" s="18"/>
    </row>
    <row r="859" spans="15:106" ht="12.75" x14ac:dyDescent="0.2">
      <c r="O859" s="17"/>
      <c r="T859" s="19"/>
      <c r="U859" s="18"/>
      <c r="BI859" s="21"/>
      <c r="BJ859" s="21"/>
      <c r="BK859" s="21"/>
      <c r="BL859" s="21"/>
      <c r="BM859" s="21"/>
      <c r="DB859" s="18"/>
    </row>
    <row r="860" spans="15:106" ht="12.75" x14ac:dyDescent="0.2">
      <c r="O860" s="17"/>
      <c r="T860" s="19"/>
      <c r="U860" s="18"/>
      <c r="BI860" s="21"/>
      <c r="BJ860" s="21"/>
      <c r="BK860" s="21"/>
      <c r="BL860" s="21"/>
      <c r="BM860" s="21"/>
      <c r="DB860" s="18"/>
    </row>
    <row r="861" spans="15:106" ht="12.75" x14ac:dyDescent="0.2">
      <c r="O861" s="17"/>
      <c r="T861" s="19"/>
      <c r="U861" s="18"/>
      <c r="BI861" s="21"/>
      <c r="BJ861" s="21"/>
      <c r="BK861" s="21"/>
      <c r="BL861" s="21"/>
      <c r="BM861" s="21"/>
      <c r="DB861" s="18"/>
    </row>
    <row r="862" spans="15:106" ht="12.75" x14ac:dyDescent="0.2">
      <c r="O862" s="17"/>
      <c r="T862" s="19"/>
      <c r="U862" s="18"/>
      <c r="BI862" s="21"/>
      <c r="BJ862" s="21"/>
      <c r="BK862" s="21"/>
      <c r="BL862" s="21"/>
      <c r="BM862" s="21"/>
      <c r="DB862" s="18"/>
    </row>
    <row r="863" spans="15:106" ht="12.75" x14ac:dyDescent="0.2">
      <c r="O863" s="17"/>
      <c r="T863" s="19"/>
      <c r="U863" s="18"/>
      <c r="BI863" s="21"/>
      <c r="BJ863" s="21"/>
      <c r="BK863" s="21"/>
      <c r="BL863" s="21"/>
      <c r="BM863" s="21"/>
      <c r="DB863" s="18"/>
    </row>
    <row r="864" spans="15:106" ht="12.75" x14ac:dyDescent="0.2">
      <c r="O864" s="17"/>
      <c r="T864" s="19"/>
      <c r="U864" s="18"/>
      <c r="BI864" s="21"/>
      <c r="BJ864" s="21"/>
      <c r="BK864" s="21"/>
      <c r="BL864" s="21"/>
      <c r="BM864" s="21"/>
      <c r="DB864" s="18"/>
    </row>
    <row r="865" spans="15:106" ht="12.75" x14ac:dyDescent="0.2">
      <c r="O865" s="17"/>
      <c r="T865" s="19"/>
      <c r="U865" s="18"/>
      <c r="BI865" s="21"/>
      <c r="BJ865" s="21"/>
      <c r="BK865" s="21"/>
      <c r="BL865" s="21"/>
      <c r="BM865" s="21"/>
      <c r="DB865" s="18"/>
    </row>
    <row r="866" spans="15:106" ht="12.75" x14ac:dyDescent="0.2">
      <c r="O866" s="17"/>
      <c r="T866" s="19"/>
      <c r="U866" s="18"/>
      <c r="BI866" s="21"/>
      <c r="BJ866" s="21"/>
      <c r="BK866" s="21"/>
      <c r="BL866" s="21"/>
      <c r="BM866" s="21"/>
      <c r="DB866" s="18"/>
    </row>
    <row r="867" spans="15:106" ht="12.75" x14ac:dyDescent="0.2">
      <c r="O867" s="17"/>
      <c r="T867" s="19"/>
      <c r="U867" s="18"/>
      <c r="BI867" s="21"/>
      <c r="BJ867" s="21"/>
      <c r="BK867" s="21"/>
      <c r="BL867" s="21"/>
      <c r="BM867" s="21"/>
      <c r="DB867" s="18"/>
    </row>
    <row r="868" spans="15:106" ht="12.75" x14ac:dyDescent="0.2">
      <c r="O868" s="17"/>
      <c r="T868" s="19"/>
      <c r="U868" s="18"/>
      <c r="BI868" s="21"/>
      <c r="BJ868" s="21"/>
      <c r="BK868" s="21"/>
      <c r="BL868" s="21"/>
      <c r="BM868" s="21"/>
      <c r="DB868" s="18"/>
    </row>
    <row r="869" spans="15:106" ht="12.75" x14ac:dyDescent="0.2">
      <c r="O869" s="17"/>
      <c r="T869" s="19"/>
      <c r="U869" s="18"/>
      <c r="BI869" s="21"/>
      <c r="BJ869" s="21"/>
      <c r="BK869" s="21"/>
      <c r="BL869" s="21"/>
      <c r="BM869" s="21"/>
      <c r="DB869" s="18"/>
    </row>
    <row r="870" spans="15:106" ht="12.75" x14ac:dyDescent="0.2">
      <c r="O870" s="17"/>
      <c r="T870" s="19"/>
      <c r="U870" s="18"/>
      <c r="BI870" s="21"/>
      <c r="BJ870" s="21"/>
      <c r="BK870" s="21"/>
      <c r="BL870" s="21"/>
      <c r="BM870" s="21"/>
      <c r="DB870" s="18"/>
    </row>
    <row r="871" spans="15:106" ht="12.75" x14ac:dyDescent="0.2">
      <c r="O871" s="17"/>
      <c r="T871" s="19"/>
      <c r="U871" s="18"/>
      <c r="BI871" s="21"/>
      <c r="BJ871" s="21"/>
      <c r="BK871" s="21"/>
      <c r="BL871" s="21"/>
      <c r="BM871" s="21"/>
      <c r="DB871" s="18"/>
    </row>
    <row r="872" spans="15:106" ht="12.75" x14ac:dyDescent="0.2">
      <c r="O872" s="17"/>
      <c r="T872" s="19"/>
      <c r="U872" s="18"/>
      <c r="BI872" s="21"/>
      <c r="BJ872" s="21"/>
      <c r="BK872" s="21"/>
      <c r="BL872" s="21"/>
      <c r="BM872" s="21"/>
      <c r="DB872" s="18"/>
    </row>
    <row r="873" spans="15:106" ht="12.75" x14ac:dyDescent="0.2">
      <c r="O873" s="17"/>
      <c r="T873" s="19"/>
      <c r="U873" s="18"/>
      <c r="BI873" s="21"/>
      <c r="BJ873" s="21"/>
      <c r="BK873" s="21"/>
      <c r="BL873" s="21"/>
      <c r="BM873" s="21"/>
      <c r="DB873" s="18"/>
    </row>
    <row r="874" spans="15:106" ht="12.75" x14ac:dyDescent="0.2">
      <c r="O874" s="17"/>
      <c r="T874" s="19"/>
      <c r="U874" s="18"/>
      <c r="BI874" s="21"/>
      <c r="BJ874" s="21"/>
      <c r="BK874" s="21"/>
      <c r="BL874" s="21"/>
      <c r="BM874" s="21"/>
      <c r="DB874" s="18"/>
    </row>
    <row r="875" spans="15:106" ht="12.75" x14ac:dyDescent="0.2">
      <c r="O875" s="17"/>
      <c r="T875" s="19"/>
      <c r="U875" s="18"/>
      <c r="BI875" s="21"/>
      <c r="BJ875" s="21"/>
      <c r="BK875" s="21"/>
      <c r="BL875" s="21"/>
      <c r="BM875" s="21"/>
      <c r="DB875" s="18"/>
    </row>
    <row r="876" spans="15:106" ht="12.75" x14ac:dyDescent="0.2">
      <c r="O876" s="17"/>
      <c r="T876" s="19"/>
      <c r="U876" s="18"/>
      <c r="BI876" s="21"/>
      <c r="BJ876" s="21"/>
      <c r="BK876" s="21"/>
      <c r="BL876" s="21"/>
      <c r="BM876" s="21"/>
      <c r="DB876" s="18"/>
    </row>
    <row r="877" spans="15:106" ht="12.75" x14ac:dyDescent="0.2">
      <c r="O877" s="17"/>
      <c r="T877" s="19"/>
      <c r="U877" s="18"/>
      <c r="BI877" s="21"/>
      <c r="BJ877" s="21"/>
      <c r="BK877" s="21"/>
      <c r="BL877" s="21"/>
      <c r="BM877" s="21"/>
      <c r="DB877" s="18"/>
    </row>
    <row r="878" spans="15:106" ht="12.75" x14ac:dyDescent="0.2">
      <c r="O878" s="17"/>
      <c r="T878" s="19"/>
      <c r="U878" s="18"/>
      <c r="BI878" s="21"/>
      <c r="BJ878" s="21"/>
      <c r="BK878" s="21"/>
      <c r="BL878" s="21"/>
      <c r="BM878" s="21"/>
      <c r="DB878" s="18"/>
    </row>
    <row r="879" spans="15:106" ht="12.75" x14ac:dyDescent="0.2">
      <c r="O879" s="17"/>
      <c r="T879" s="19"/>
      <c r="U879" s="18"/>
      <c r="BI879" s="21"/>
      <c r="BJ879" s="21"/>
      <c r="BK879" s="21"/>
      <c r="BL879" s="21"/>
      <c r="BM879" s="21"/>
      <c r="DB879" s="18"/>
    </row>
    <row r="880" spans="15:106" ht="12.75" x14ac:dyDescent="0.2">
      <c r="O880" s="17"/>
      <c r="T880" s="19"/>
      <c r="U880" s="18"/>
      <c r="BI880" s="21"/>
      <c r="BJ880" s="21"/>
      <c r="BK880" s="21"/>
      <c r="BL880" s="21"/>
      <c r="BM880" s="21"/>
      <c r="DB880" s="18"/>
    </row>
    <row r="881" spans="15:106" ht="12.75" x14ac:dyDescent="0.2">
      <c r="O881" s="17"/>
      <c r="T881" s="19"/>
      <c r="U881" s="18"/>
      <c r="BI881" s="21"/>
      <c r="BJ881" s="21"/>
      <c r="BK881" s="21"/>
      <c r="BL881" s="21"/>
      <c r="BM881" s="21"/>
      <c r="DB881" s="18"/>
    </row>
    <row r="882" spans="15:106" ht="12.75" x14ac:dyDescent="0.2">
      <c r="O882" s="17"/>
      <c r="T882" s="19"/>
      <c r="U882" s="18"/>
      <c r="BI882" s="21"/>
      <c r="BJ882" s="21"/>
      <c r="BK882" s="21"/>
      <c r="BL882" s="21"/>
      <c r="BM882" s="21"/>
      <c r="DB882" s="18"/>
    </row>
    <row r="883" spans="15:106" ht="12.75" x14ac:dyDescent="0.2">
      <c r="O883" s="17"/>
      <c r="T883" s="19"/>
      <c r="U883" s="18"/>
      <c r="BI883" s="21"/>
      <c r="BJ883" s="21"/>
      <c r="BK883" s="21"/>
      <c r="BL883" s="21"/>
      <c r="BM883" s="21"/>
      <c r="DB883" s="18"/>
    </row>
    <row r="884" spans="15:106" ht="12.75" x14ac:dyDescent="0.2">
      <c r="O884" s="17"/>
      <c r="T884" s="19"/>
      <c r="U884" s="18"/>
      <c r="BI884" s="21"/>
      <c r="BJ884" s="21"/>
      <c r="BK884" s="21"/>
      <c r="BL884" s="21"/>
      <c r="BM884" s="21"/>
      <c r="DB884" s="18"/>
    </row>
    <row r="885" spans="15:106" ht="12.75" x14ac:dyDescent="0.2">
      <c r="O885" s="17"/>
      <c r="T885" s="19"/>
      <c r="U885" s="18"/>
      <c r="BI885" s="21"/>
      <c r="BJ885" s="21"/>
      <c r="BK885" s="21"/>
      <c r="BL885" s="21"/>
      <c r="BM885" s="21"/>
      <c r="DB885" s="18"/>
    </row>
    <row r="886" spans="15:106" ht="12.75" x14ac:dyDescent="0.2">
      <c r="O886" s="17"/>
      <c r="T886" s="19"/>
      <c r="U886" s="18"/>
      <c r="BI886" s="21"/>
      <c r="BJ886" s="21"/>
      <c r="BK886" s="21"/>
      <c r="BL886" s="21"/>
      <c r="BM886" s="21"/>
      <c r="DB886" s="18"/>
    </row>
    <row r="887" spans="15:106" ht="12.75" x14ac:dyDescent="0.2">
      <c r="O887" s="17"/>
      <c r="T887" s="19"/>
      <c r="U887" s="18"/>
      <c r="BI887" s="21"/>
      <c r="BJ887" s="21"/>
      <c r="BK887" s="21"/>
      <c r="BL887" s="21"/>
      <c r="BM887" s="21"/>
      <c r="DB887" s="18"/>
    </row>
    <row r="888" spans="15:106" ht="12.75" x14ac:dyDescent="0.2">
      <c r="O888" s="17"/>
      <c r="T888" s="19"/>
      <c r="U888" s="18"/>
      <c r="BI888" s="21"/>
      <c r="BJ888" s="21"/>
      <c r="BK888" s="21"/>
      <c r="BL888" s="21"/>
      <c r="BM888" s="21"/>
      <c r="DB888" s="18"/>
    </row>
    <row r="889" spans="15:106" ht="12.75" x14ac:dyDescent="0.2">
      <c r="O889" s="17"/>
      <c r="T889" s="19"/>
      <c r="U889" s="18"/>
      <c r="BI889" s="21"/>
      <c r="BJ889" s="21"/>
      <c r="BK889" s="21"/>
      <c r="BL889" s="21"/>
      <c r="BM889" s="21"/>
      <c r="DB889" s="18"/>
    </row>
    <row r="890" spans="15:106" ht="12.75" x14ac:dyDescent="0.2">
      <c r="O890" s="17"/>
      <c r="T890" s="19"/>
      <c r="U890" s="18"/>
      <c r="BI890" s="21"/>
      <c r="BJ890" s="21"/>
      <c r="BK890" s="21"/>
      <c r="BL890" s="21"/>
      <c r="BM890" s="21"/>
      <c r="DB890" s="18"/>
    </row>
    <row r="891" spans="15:106" ht="12.75" x14ac:dyDescent="0.2">
      <c r="O891" s="17"/>
      <c r="T891" s="19"/>
      <c r="U891" s="18"/>
      <c r="BI891" s="21"/>
      <c r="BJ891" s="21"/>
      <c r="BK891" s="21"/>
      <c r="BL891" s="21"/>
      <c r="BM891" s="21"/>
      <c r="DB891" s="18"/>
    </row>
    <row r="892" spans="15:106" ht="12.75" x14ac:dyDescent="0.2">
      <c r="O892" s="17"/>
      <c r="T892" s="19"/>
      <c r="U892" s="18"/>
      <c r="BI892" s="21"/>
      <c r="BJ892" s="21"/>
      <c r="BK892" s="21"/>
      <c r="BL892" s="21"/>
      <c r="BM892" s="21"/>
      <c r="DB892" s="18"/>
    </row>
    <row r="893" spans="15:106" ht="12.75" x14ac:dyDescent="0.2">
      <c r="O893" s="17"/>
      <c r="T893" s="19"/>
      <c r="U893" s="18"/>
      <c r="BI893" s="21"/>
      <c r="BJ893" s="21"/>
      <c r="BK893" s="21"/>
      <c r="BL893" s="21"/>
      <c r="BM893" s="21"/>
      <c r="DB893" s="18"/>
    </row>
    <row r="894" spans="15:106" ht="12.75" x14ac:dyDescent="0.2">
      <c r="O894" s="17"/>
      <c r="T894" s="19"/>
      <c r="U894" s="18"/>
      <c r="BI894" s="21"/>
      <c r="BJ894" s="21"/>
      <c r="BK894" s="21"/>
      <c r="BL894" s="21"/>
      <c r="BM894" s="21"/>
      <c r="DB894" s="18"/>
    </row>
    <row r="895" spans="15:106" ht="12.75" x14ac:dyDescent="0.2">
      <c r="O895" s="17"/>
      <c r="T895" s="19"/>
      <c r="U895" s="18"/>
      <c r="BI895" s="21"/>
      <c r="BJ895" s="21"/>
      <c r="BK895" s="21"/>
      <c r="BL895" s="21"/>
      <c r="BM895" s="21"/>
      <c r="DB895" s="18"/>
    </row>
    <row r="896" spans="15:106" ht="12.75" x14ac:dyDescent="0.2">
      <c r="O896" s="17"/>
      <c r="T896" s="19"/>
      <c r="U896" s="18"/>
      <c r="BI896" s="21"/>
      <c r="BJ896" s="21"/>
      <c r="BK896" s="21"/>
      <c r="BL896" s="21"/>
      <c r="BM896" s="21"/>
      <c r="DB896" s="18"/>
    </row>
    <row r="897" spans="15:106" ht="12.75" x14ac:dyDescent="0.2">
      <c r="O897" s="17"/>
      <c r="T897" s="19"/>
      <c r="U897" s="18"/>
      <c r="BI897" s="21"/>
      <c r="BJ897" s="21"/>
      <c r="BK897" s="21"/>
      <c r="BL897" s="21"/>
      <c r="BM897" s="21"/>
      <c r="DB897" s="18"/>
    </row>
    <row r="898" spans="15:106" ht="12.75" x14ac:dyDescent="0.2">
      <c r="O898" s="17"/>
      <c r="T898" s="19"/>
      <c r="U898" s="18"/>
      <c r="BI898" s="21"/>
      <c r="BJ898" s="21"/>
      <c r="BK898" s="21"/>
      <c r="BL898" s="21"/>
      <c r="BM898" s="21"/>
      <c r="DB898" s="18"/>
    </row>
    <row r="899" spans="15:106" ht="12.75" x14ac:dyDescent="0.2">
      <c r="O899" s="17"/>
      <c r="T899" s="19"/>
      <c r="U899" s="18"/>
      <c r="BI899" s="21"/>
      <c r="BJ899" s="21"/>
      <c r="BK899" s="21"/>
      <c r="BL899" s="21"/>
      <c r="BM899" s="21"/>
      <c r="DB899" s="18"/>
    </row>
    <row r="900" spans="15:106" ht="12.75" x14ac:dyDescent="0.2">
      <c r="O900" s="17"/>
      <c r="T900" s="19"/>
      <c r="U900" s="18"/>
      <c r="BI900" s="21"/>
      <c r="BJ900" s="21"/>
      <c r="BK900" s="21"/>
      <c r="BL900" s="21"/>
      <c r="BM900" s="21"/>
      <c r="DB900" s="18"/>
    </row>
    <row r="901" spans="15:106" ht="12.75" x14ac:dyDescent="0.2">
      <c r="O901" s="17"/>
      <c r="T901" s="19"/>
      <c r="U901" s="18"/>
      <c r="BI901" s="21"/>
      <c r="BJ901" s="21"/>
      <c r="BK901" s="21"/>
      <c r="BL901" s="21"/>
      <c r="BM901" s="21"/>
      <c r="DB901" s="18"/>
    </row>
    <row r="902" spans="15:106" ht="12.75" x14ac:dyDescent="0.2">
      <c r="O902" s="17"/>
      <c r="T902" s="19"/>
      <c r="U902" s="18"/>
      <c r="BI902" s="21"/>
      <c r="BJ902" s="21"/>
      <c r="BK902" s="21"/>
      <c r="BL902" s="21"/>
      <c r="BM902" s="21"/>
      <c r="DB902" s="18"/>
    </row>
    <row r="903" spans="15:106" ht="12.75" x14ac:dyDescent="0.2">
      <c r="O903" s="17"/>
      <c r="T903" s="19"/>
      <c r="U903" s="18"/>
      <c r="BI903" s="21"/>
      <c r="BJ903" s="21"/>
      <c r="BK903" s="21"/>
      <c r="BL903" s="21"/>
      <c r="BM903" s="21"/>
      <c r="DB903" s="18"/>
    </row>
    <row r="904" spans="15:106" ht="12.75" x14ac:dyDescent="0.2">
      <c r="O904" s="17"/>
      <c r="T904" s="19"/>
      <c r="U904" s="18"/>
      <c r="BI904" s="21"/>
      <c r="BJ904" s="21"/>
      <c r="BK904" s="21"/>
      <c r="BL904" s="21"/>
      <c r="BM904" s="21"/>
      <c r="DB904" s="18"/>
    </row>
    <row r="905" spans="15:106" ht="12.75" x14ac:dyDescent="0.2">
      <c r="O905" s="17"/>
      <c r="T905" s="19"/>
      <c r="U905" s="18"/>
      <c r="BI905" s="21"/>
      <c r="BJ905" s="21"/>
      <c r="BK905" s="21"/>
      <c r="BL905" s="21"/>
      <c r="BM905" s="21"/>
      <c r="DB905" s="18"/>
    </row>
    <row r="906" spans="15:106" ht="12.75" x14ac:dyDescent="0.2">
      <c r="O906" s="17"/>
      <c r="T906" s="19"/>
      <c r="U906" s="18"/>
      <c r="BI906" s="21"/>
      <c r="BJ906" s="21"/>
      <c r="BK906" s="21"/>
      <c r="BL906" s="21"/>
      <c r="BM906" s="21"/>
      <c r="DB906" s="18"/>
    </row>
    <row r="907" spans="15:106" ht="12.75" x14ac:dyDescent="0.2">
      <c r="O907" s="17"/>
      <c r="T907" s="19"/>
      <c r="U907" s="18"/>
      <c r="BI907" s="21"/>
      <c r="BJ907" s="21"/>
      <c r="BK907" s="21"/>
      <c r="BL907" s="21"/>
      <c r="BM907" s="21"/>
      <c r="DB907" s="18"/>
    </row>
    <row r="908" spans="15:106" ht="12.75" x14ac:dyDescent="0.2">
      <c r="O908" s="17"/>
      <c r="T908" s="19"/>
      <c r="U908" s="18"/>
      <c r="BI908" s="21"/>
      <c r="BJ908" s="21"/>
      <c r="BK908" s="21"/>
      <c r="BL908" s="21"/>
      <c r="BM908" s="21"/>
      <c r="DB908" s="18"/>
    </row>
    <row r="909" spans="15:106" ht="12.75" x14ac:dyDescent="0.2">
      <c r="O909" s="17"/>
      <c r="T909" s="19"/>
      <c r="U909" s="18"/>
      <c r="BI909" s="21"/>
      <c r="BJ909" s="21"/>
      <c r="BK909" s="21"/>
      <c r="BL909" s="21"/>
      <c r="BM909" s="21"/>
      <c r="DB909" s="18"/>
    </row>
    <row r="910" spans="15:106" ht="12.75" x14ac:dyDescent="0.2">
      <c r="O910" s="17"/>
      <c r="T910" s="19"/>
      <c r="U910" s="18"/>
      <c r="BI910" s="21"/>
      <c r="BJ910" s="21"/>
      <c r="BK910" s="21"/>
      <c r="BL910" s="21"/>
      <c r="BM910" s="21"/>
      <c r="DB910" s="18"/>
    </row>
    <row r="911" spans="15:106" ht="12.75" x14ac:dyDescent="0.2">
      <c r="O911" s="17"/>
      <c r="T911" s="19"/>
      <c r="U911" s="18"/>
      <c r="BI911" s="21"/>
      <c r="BJ911" s="21"/>
      <c r="BK911" s="21"/>
      <c r="BL911" s="21"/>
      <c r="BM911" s="21"/>
      <c r="DB911" s="18"/>
    </row>
    <row r="912" spans="15:106" ht="12.75" x14ac:dyDescent="0.2">
      <c r="O912" s="17"/>
      <c r="T912" s="19"/>
      <c r="U912" s="18"/>
      <c r="BI912" s="21"/>
      <c r="BJ912" s="21"/>
      <c r="BK912" s="21"/>
      <c r="BL912" s="21"/>
      <c r="BM912" s="21"/>
      <c r="DB912" s="18"/>
    </row>
    <row r="913" spans="15:106" ht="12.75" x14ac:dyDescent="0.2">
      <c r="O913" s="17"/>
      <c r="T913" s="19"/>
      <c r="U913" s="18"/>
      <c r="BI913" s="21"/>
      <c r="BJ913" s="21"/>
      <c r="BK913" s="21"/>
      <c r="BL913" s="21"/>
      <c r="BM913" s="21"/>
      <c r="DB913" s="18"/>
    </row>
    <row r="914" spans="15:106" ht="12.75" x14ac:dyDescent="0.2">
      <c r="O914" s="17"/>
      <c r="T914" s="19"/>
      <c r="U914" s="18"/>
      <c r="BI914" s="21"/>
      <c r="BJ914" s="21"/>
      <c r="BK914" s="21"/>
      <c r="BL914" s="21"/>
      <c r="BM914" s="21"/>
      <c r="DB914" s="18"/>
    </row>
    <row r="915" spans="15:106" ht="12.75" x14ac:dyDescent="0.2">
      <c r="O915" s="17"/>
      <c r="T915" s="19"/>
      <c r="U915" s="18"/>
      <c r="BI915" s="21"/>
      <c r="BJ915" s="21"/>
      <c r="BK915" s="21"/>
      <c r="BL915" s="21"/>
      <c r="BM915" s="21"/>
      <c r="DB915" s="18"/>
    </row>
    <row r="916" spans="15:106" ht="12.75" x14ac:dyDescent="0.2">
      <c r="O916" s="17"/>
      <c r="T916" s="19"/>
      <c r="U916" s="18"/>
      <c r="BI916" s="21"/>
      <c r="BJ916" s="21"/>
      <c r="BK916" s="21"/>
      <c r="BL916" s="21"/>
      <c r="BM916" s="21"/>
      <c r="DB916" s="18"/>
    </row>
    <row r="917" spans="15:106" ht="12.75" x14ac:dyDescent="0.2">
      <c r="O917" s="17"/>
      <c r="T917" s="19"/>
      <c r="U917" s="18"/>
      <c r="BI917" s="21"/>
      <c r="BJ917" s="21"/>
      <c r="BK917" s="21"/>
      <c r="BL917" s="21"/>
      <c r="BM917" s="21"/>
      <c r="DB917" s="18"/>
    </row>
    <row r="918" spans="15:106" ht="12.75" x14ac:dyDescent="0.2">
      <c r="O918" s="17"/>
      <c r="T918" s="19"/>
      <c r="U918" s="18"/>
      <c r="BI918" s="21"/>
      <c r="BJ918" s="21"/>
      <c r="BK918" s="21"/>
      <c r="BL918" s="21"/>
      <c r="BM918" s="21"/>
      <c r="DB918" s="18"/>
    </row>
    <row r="919" spans="15:106" ht="12.75" x14ac:dyDescent="0.2">
      <c r="O919" s="17"/>
      <c r="T919" s="19"/>
      <c r="U919" s="18"/>
      <c r="BI919" s="21"/>
      <c r="BJ919" s="21"/>
      <c r="BK919" s="21"/>
      <c r="BL919" s="21"/>
      <c r="BM919" s="21"/>
      <c r="DB919" s="18"/>
    </row>
    <row r="920" spans="15:106" ht="12.75" x14ac:dyDescent="0.2">
      <c r="O920" s="17"/>
      <c r="T920" s="19"/>
      <c r="U920" s="18"/>
      <c r="BI920" s="21"/>
      <c r="BJ920" s="21"/>
      <c r="BK920" s="21"/>
      <c r="BL920" s="21"/>
      <c r="BM920" s="21"/>
      <c r="DB920" s="18"/>
    </row>
    <row r="921" spans="15:106" ht="12.75" x14ac:dyDescent="0.2">
      <c r="O921" s="17"/>
      <c r="T921" s="19"/>
      <c r="U921" s="18"/>
      <c r="BI921" s="21"/>
      <c r="BJ921" s="21"/>
      <c r="BK921" s="21"/>
      <c r="BL921" s="21"/>
      <c r="BM921" s="21"/>
      <c r="DB921" s="18"/>
    </row>
    <row r="922" spans="15:106" ht="12.75" x14ac:dyDescent="0.2">
      <c r="O922" s="17"/>
      <c r="T922" s="19"/>
      <c r="U922" s="18"/>
      <c r="BI922" s="21"/>
      <c r="BJ922" s="21"/>
      <c r="BK922" s="21"/>
      <c r="BL922" s="21"/>
      <c r="BM922" s="21"/>
      <c r="DB922" s="18"/>
    </row>
    <row r="923" spans="15:106" ht="12.75" x14ac:dyDescent="0.2">
      <c r="O923" s="17"/>
      <c r="T923" s="19"/>
      <c r="U923" s="18"/>
      <c r="BI923" s="21"/>
      <c r="BJ923" s="21"/>
      <c r="BK923" s="21"/>
      <c r="BL923" s="21"/>
      <c r="BM923" s="21"/>
      <c r="DB923" s="18"/>
    </row>
    <row r="924" spans="15:106" ht="12.75" x14ac:dyDescent="0.2">
      <c r="O924" s="17"/>
      <c r="T924" s="19"/>
      <c r="U924" s="18"/>
      <c r="BI924" s="21"/>
      <c r="BJ924" s="21"/>
      <c r="BK924" s="21"/>
      <c r="BL924" s="21"/>
      <c r="BM924" s="21"/>
      <c r="DB924" s="18"/>
    </row>
    <row r="925" spans="15:106" ht="12.75" x14ac:dyDescent="0.2">
      <c r="O925" s="17"/>
      <c r="T925" s="19"/>
      <c r="U925" s="18"/>
      <c r="BI925" s="21"/>
      <c r="BJ925" s="21"/>
      <c r="BK925" s="21"/>
      <c r="BL925" s="21"/>
      <c r="BM925" s="21"/>
      <c r="DB925" s="18"/>
    </row>
    <row r="926" spans="15:106" ht="12.75" x14ac:dyDescent="0.2">
      <c r="O926" s="17"/>
      <c r="T926" s="19"/>
      <c r="U926" s="18"/>
      <c r="BI926" s="21"/>
      <c r="BJ926" s="21"/>
      <c r="BK926" s="21"/>
      <c r="BL926" s="21"/>
      <c r="BM926" s="21"/>
      <c r="DB926" s="18"/>
    </row>
    <row r="927" spans="15:106" ht="12.75" x14ac:dyDescent="0.2">
      <c r="O927" s="17"/>
      <c r="T927" s="19"/>
      <c r="U927" s="18"/>
      <c r="BI927" s="21"/>
      <c r="BJ927" s="21"/>
      <c r="BK927" s="21"/>
      <c r="BL927" s="21"/>
      <c r="BM927" s="21"/>
      <c r="DB927" s="18"/>
    </row>
    <row r="928" spans="15:106" ht="12.75" x14ac:dyDescent="0.2">
      <c r="O928" s="17"/>
      <c r="T928" s="19"/>
      <c r="U928" s="18"/>
      <c r="BI928" s="21"/>
      <c r="BJ928" s="21"/>
      <c r="BK928" s="21"/>
      <c r="BL928" s="21"/>
      <c r="BM928" s="21"/>
      <c r="DB928" s="18"/>
    </row>
    <row r="929" spans="15:106" ht="12.75" x14ac:dyDescent="0.2">
      <c r="O929" s="17"/>
      <c r="T929" s="19"/>
      <c r="U929" s="18"/>
      <c r="BI929" s="21"/>
      <c r="BJ929" s="21"/>
      <c r="BK929" s="21"/>
      <c r="BL929" s="21"/>
      <c r="BM929" s="21"/>
      <c r="DB929" s="18"/>
    </row>
    <row r="930" spans="15:106" ht="12.75" x14ac:dyDescent="0.2">
      <c r="O930" s="17"/>
      <c r="T930" s="19"/>
      <c r="U930" s="18"/>
      <c r="BI930" s="21"/>
      <c r="BJ930" s="21"/>
      <c r="BK930" s="21"/>
      <c r="BL930" s="21"/>
      <c r="BM930" s="21"/>
      <c r="DB930" s="18"/>
    </row>
    <row r="931" spans="15:106" ht="12.75" x14ac:dyDescent="0.2">
      <c r="O931" s="17"/>
      <c r="T931" s="19"/>
      <c r="U931" s="18"/>
      <c r="BI931" s="21"/>
      <c r="BJ931" s="21"/>
      <c r="BK931" s="21"/>
      <c r="BL931" s="21"/>
      <c r="BM931" s="21"/>
      <c r="DB931" s="18"/>
    </row>
    <row r="932" spans="15:106" ht="12.75" x14ac:dyDescent="0.2">
      <c r="O932" s="17"/>
      <c r="T932" s="19"/>
      <c r="U932" s="18"/>
      <c r="BI932" s="21"/>
      <c r="BJ932" s="21"/>
      <c r="BK932" s="21"/>
      <c r="BL932" s="21"/>
      <c r="BM932" s="21"/>
      <c r="DB932" s="18"/>
    </row>
    <row r="933" spans="15:106" ht="12.75" x14ac:dyDescent="0.2">
      <c r="O933" s="17"/>
      <c r="T933" s="19"/>
      <c r="U933" s="18"/>
      <c r="BI933" s="21"/>
      <c r="BJ933" s="21"/>
      <c r="BK933" s="21"/>
      <c r="BL933" s="21"/>
      <c r="BM933" s="21"/>
      <c r="DB933" s="18"/>
    </row>
    <row r="934" spans="15:106" ht="12.75" x14ac:dyDescent="0.2">
      <c r="O934" s="17"/>
      <c r="T934" s="19"/>
      <c r="U934" s="18"/>
      <c r="BI934" s="21"/>
      <c r="BJ934" s="21"/>
      <c r="BK934" s="21"/>
      <c r="BL934" s="21"/>
      <c r="BM934" s="21"/>
      <c r="DB934" s="18"/>
    </row>
    <row r="935" spans="15:106" ht="12.75" x14ac:dyDescent="0.2">
      <c r="O935" s="17"/>
      <c r="T935" s="19"/>
      <c r="U935" s="18"/>
      <c r="BI935" s="21"/>
      <c r="BJ935" s="21"/>
      <c r="BK935" s="21"/>
      <c r="BL935" s="21"/>
      <c r="BM935" s="21"/>
      <c r="DB935" s="18"/>
    </row>
    <row r="936" spans="15:106" ht="12.75" x14ac:dyDescent="0.2">
      <c r="O936" s="17"/>
      <c r="T936" s="19"/>
      <c r="U936" s="18"/>
      <c r="BI936" s="21"/>
      <c r="BJ936" s="21"/>
      <c r="BK936" s="21"/>
      <c r="BL936" s="21"/>
      <c r="BM936" s="21"/>
      <c r="DB936" s="18"/>
    </row>
    <row r="937" spans="15:106" ht="12.75" x14ac:dyDescent="0.2">
      <c r="O937" s="17"/>
      <c r="T937" s="19"/>
      <c r="U937" s="18"/>
      <c r="BI937" s="21"/>
      <c r="BJ937" s="21"/>
      <c r="BK937" s="21"/>
      <c r="BL937" s="21"/>
      <c r="BM937" s="21"/>
      <c r="DB937" s="18"/>
    </row>
    <row r="938" spans="15:106" ht="12.75" x14ac:dyDescent="0.2">
      <c r="O938" s="17"/>
      <c r="T938" s="19"/>
      <c r="U938" s="18"/>
      <c r="BI938" s="21"/>
      <c r="BJ938" s="21"/>
      <c r="BK938" s="21"/>
      <c r="BL938" s="21"/>
      <c r="BM938" s="21"/>
      <c r="DB938" s="18"/>
    </row>
    <row r="939" spans="15:106" ht="12.75" x14ac:dyDescent="0.2">
      <c r="O939" s="17"/>
      <c r="T939" s="19"/>
      <c r="U939" s="18"/>
      <c r="BI939" s="21"/>
      <c r="BJ939" s="21"/>
      <c r="BK939" s="21"/>
      <c r="BL939" s="21"/>
      <c r="BM939" s="21"/>
      <c r="DB939" s="18"/>
    </row>
    <row r="940" spans="15:106" ht="12.75" x14ac:dyDescent="0.2">
      <c r="O940" s="17"/>
      <c r="T940" s="19"/>
      <c r="U940" s="18"/>
      <c r="BI940" s="21"/>
      <c r="BJ940" s="21"/>
      <c r="BK940" s="21"/>
      <c r="BL940" s="21"/>
      <c r="BM940" s="21"/>
      <c r="DB940" s="18"/>
    </row>
    <row r="941" spans="15:106" ht="12.75" x14ac:dyDescent="0.2">
      <c r="O941" s="17"/>
      <c r="T941" s="19"/>
      <c r="U941" s="18"/>
      <c r="BI941" s="21"/>
      <c r="BJ941" s="21"/>
      <c r="BK941" s="21"/>
      <c r="BL941" s="21"/>
      <c r="BM941" s="21"/>
      <c r="DB941" s="18"/>
    </row>
    <row r="942" spans="15:106" ht="12.75" x14ac:dyDescent="0.2">
      <c r="O942" s="17"/>
      <c r="T942" s="19"/>
      <c r="U942" s="18"/>
      <c r="BI942" s="21"/>
      <c r="BJ942" s="21"/>
      <c r="BK942" s="21"/>
      <c r="BL942" s="21"/>
      <c r="BM942" s="21"/>
      <c r="DB942" s="18"/>
    </row>
    <row r="943" spans="15:106" ht="12.75" x14ac:dyDescent="0.2">
      <c r="O943" s="17"/>
      <c r="T943" s="19"/>
      <c r="U943" s="18"/>
      <c r="BI943" s="21"/>
      <c r="BJ943" s="21"/>
      <c r="BK943" s="21"/>
      <c r="BL943" s="21"/>
      <c r="BM943" s="21"/>
      <c r="DB943" s="18"/>
    </row>
    <row r="944" spans="15:106" ht="12.75" x14ac:dyDescent="0.2">
      <c r="O944" s="17"/>
      <c r="T944" s="19"/>
      <c r="U944" s="18"/>
      <c r="BI944" s="21"/>
      <c r="BJ944" s="21"/>
      <c r="BK944" s="21"/>
      <c r="BL944" s="21"/>
      <c r="BM944" s="21"/>
      <c r="DB944" s="18"/>
    </row>
    <row r="945" spans="15:106" ht="12.75" x14ac:dyDescent="0.2">
      <c r="O945" s="17"/>
      <c r="T945" s="19"/>
      <c r="U945" s="18"/>
      <c r="BI945" s="21"/>
      <c r="BJ945" s="21"/>
      <c r="BK945" s="21"/>
      <c r="BL945" s="21"/>
      <c r="BM945" s="21"/>
      <c r="DB945" s="18"/>
    </row>
    <row r="946" spans="15:106" ht="12.75" x14ac:dyDescent="0.2">
      <c r="O946" s="17"/>
      <c r="T946" s="19"/>
      <c r="U946" s="18"/>
      <c r="BI946" s="21"/>
      <c r="BJ946" s="21"/>
      <c r="BK946" s="21"/>
      <c r="BL946" s="21"/>
      <c r="BM946" s="21"/>
      <c r="DB946" s="18"/>
    </row>
    <row r="947" spans="15:106" ht="12.75" x14ac:dyDescent="0.2">
      <c r="O947" s="17"/>
      <c r="T947" s="19"/>
      <c r="U947" s="18"/>
      <c r="BI947" s="21"/>
      <c r="BJ947" s="21"/>
      <c r="BK947" s="21"/>
      <c r="BL947" s="21"/>
      <c r="BM947" s="21"/>
      <c r="DB947" s="18"/>
    </row>
    <row r="948" spans="15:106" ht="12.75" x14ac:dyDescent="0.2">
      <c r="O948" s="17"/>
      <c r="T948" s="19"/>
      <c r="U948" s="18"/>
      <c r="BI948" s="21"/>
      <c r="BJ948" s="21"/>
      <c r="BK948" s="21"/>
      <c r="BL948" s="21"/>
      <c r="BM948" s="21"/>
      <c r="DB948" s="18"/>
    </row>
    <row r="949" spans="15:106" ht="12.75" x14ac:dyDescent="0.2">
      <c r="O949" s="17"/>
      <c r="T949" s="19"/>
      <c r="U949" s="18"/>
      <c r="BI949" s="21"/>
      <c r="BJ949" s="21"/>
      <c r="BK949" s="21"/>
      <c r="BL949" s="21"/>
      <c r="BM949" s="21"/>
      <c r="DB949" s="18"/>
    </row>
    <row r="950" spans="15:106" ht="12.75" x14ac:dyDescent="0.2">
      <c r="O950" s="17"/>
      <c r="T950" s="19"/>
      <c r="U950" s="18"/>
      <c r="BI950" s="21"/>
      <c r="BJ950" s="21"/>
      <c r="BK950" s="21"/>
      <c r="BL950" s="21"/>
      <c r="BM950" s="21"/>
      <c r="DB950" s="18"/>
    </row>
    <row r="951" spans="15:106" ht="12.75" x14ac:dyDescent="0.2">
      <c r="O951" s="17"/>
      <c r="T951" s="19"/>
      <c r="U951" s="18"/>
      <c r="BI951" s="21"/>
      <c r="BJ951" s="21"/>
      <c r="BK951" s="21"/>
      <c r="BL951" s="21"/>
      <c r="BM951" s="21"/>
      <c r="DB951" s="18"/>
    </row>
    <row r="952" spans="15:106" ht="12.75" x14ac:dyDescent="0.2">
      <c r="O952" s="17"/>
      <c r="T952" s="19"/>
      <c r="U952" s="18"/>
      <c r="BI952" s="21"/>
      <c r="BJ952" s="21"/>
      <c r="BK952" s="21"/>
      <c r="BL952" s="21"/>
      <c r="BM952" s="21"/>
      <c r="DB952" s="18"/>
    </row>
    <row r="953" spans="15:106" ht="12.75" x14ac:dyDescent="0.2">
      <c r="O953" s="17"/>
      <c r="T953" s="19"/>
      <c r="U953" s="18"/>
      <c r="BI953" s="21"/>
      <c r="BJ953" s="21"/>
      <c r="BK953" s="21"/>
      <c r="BL953" s="21"/>
      <c r="BM953" s="21"/>
      <c r="DB953" s="18"/>
    </row>
    <row r="954" spans="15:106" ht="12.75" x14ac:dyDescent="0.2">
      <c r="O954" s="17"/>
      <c r="T954" s="19"/>
      <c r="U954" s="18"/>
      <c r="BI954" s="21"/>
      <c r="BJ954" s="21"/>
      <c r="BK954" s="21"/>
      <c r="BL954" s="21"/>
      <c r="BM954" s="21"/>
      <c r="DB954" s="18"/>
    </row>
    <row r="955" spans="15:106" ht="12.75" x14ac:dyDescent="0.2">
      <c r="O955" s="17"/>
      <c r="T955" s="19"/>
      <c r="U955" s="18"/>
      <c r="BI955" s="21"/>
      <c r="BJ955" s="21"/>
      <c r="BK955" s="21"/>
      <c r="BL955" s="21"/>
      <c r="BM955" s="21"/>
      <c r="DB955" s="18"/>
    </row>
    <row r="956" spans="15:106" ht="12.75" x14ac:dyDescent="0.2">
      <c r="O956" s="17"/>
      <c r="T956" s="19"/>
      <c r="U956" s="18"/>
      <c r="BI956" s="21"/>
      <c r="BJ956" s="21"/>
      <c r="BK956" s="21"/>
      <c r="BL956" s="21"/>
      <c r="BM956" s="21"/>
      <c r="DB956" s="18"/>
    </row>
    <row r="957" spans="15:106" ht="12.75" x14ac:dyDescent="0.2">
      <c r="O957" s="17"/>
      <c r="T957" s="19"/>
      <c r="U957" s="18"/>
      <c r="BI957" s="21"/>
      <c r="BJ957" s="21"/>
      <c r="BK957" s="21"/>
      <c r="BL957" s="21"/>
      <c r="BM957" s="21"/>
      <c r="DB957" s="18"/>
    </row>
    <row r="958" spans="15:106" ht="12.75" x14ac:dyDescent="0.2">
      <c r="O958" s="17"/>
      <c r="T958" s="19"/>
      <c r="U958" s="18"/>
      <c r="BI958" s="21"/>
      <c r="BJ958" s="21"/>
      <c r="BK958" s="21"/>
      <c r="BL958" s="21"/>
      <c r="BM958" s="21"/>
      <c r="DB958" s="18"/>
    </row>
    <row r="959" spans="15:106" ht="12.75" x14ac:dyDescent="0.2">
      <c r="O959" s="17"/>
      <c r="T959" s="19"/>
      <c r="U959" s="18"/>
      <c r="BI959" s="21"/>
      <c r="BJ959" s="21"/>
      <c r="BK959" s="21"/>
      <c r="BL959" s="21"/>
      <c r="BM959" s="21"/>
      <c r="DB959" s="18"/>
    </row>
    <row r="960" spans="15:106" ht="12.75" x14ac:dyDescent="0.2">
      <c r="O960" s="17"/>
      <c r="T960" s="19"/>
      <c r="U960" s="18"/>
      <c r="BI960" s="21"/>
      <c r="BJ960" s="21"/>
      <c r="BK960" s="21"/>
      <c r="BL960" s="21"/>
      <c r="BM960" s="21"/>
      <c r="DB960" s="18"/>
    </row>
    <row r="961" spans="15:106" ht="12.75" x14ac:dyDescent="0.2">
      <c r="O961" s="17"/>
      <c r="T961" s="19"/>
      <c r="U961" s="18"/>
      <c r="BI961" s="21"/>
      <c r="BJ961" s="21"/>
      <c r="BK961" s="21"/>
      <c r="BL961" s="21"/>
      <c r="BM961" s="21"/>
      <c r="DB961" s="18"/>
    </row>
    <row r="962" spans="15:106" ht="12.75" x14ac:dyDescent="0.2">
      <c r="O962" s="17"/>
      <c r="T962" s="19"/>
      <c r="U962" s="18"/>
      <c r="BI962" s="21"/>
      <c r="BJ962" s="21"/>
      <c r="BK962" s="21"/>
      <c r="BL962" s="21"/>
      <c r="BM962" s="21"/>
      <c r="DB962" s="18"/>
    </row>
    <row r="963" spans="15:106" ht="12.75" x14ac:dyDescent="0.2">
      <c r="O963" s="17"/>
      <c r="T963" s="19"/>
      <c r="U963" s="18"/>
      <c r="BI963" s="21"/>
      <c r="BJ963" s="21"/>
      <c r="BK963" s="21"/>
      <c r="BL963" s="21"/>
      <c r="BM963" s="21"/>
      <c r="DB963" s="18"/>
    </row>
    <row r="964" spans="15:106" ht="12.75" x14ac:dyDescent="0.2">
      <c r="O964" s="17"/>
      <c r="T964" s="19"/>
      <c r="U964" s="18"/>
      <c r="BI964" s="21"/>
      <c r="BJ964" s="21"/>
      <c r="BK964" s="21"/>
      <c r="BL964" s="21"/>
      <c r="BM964" s="21"/>
      <c r="DB964" s="18"/>
    </row>
    <row r="965" spans="15:106" ht="12.75" x14ac:dyDescent="0.2">
      <c r="O965" s="17"/>
      <c r="T965" s="19"/>
      <c r="U965" s="18"/>
      <c r="BI965" s="21"/>
      <c r="BJ965" s="21"/>
      <c r="BK965" s="21"/>
      <c r="BL965" s="21"/>
      <c r="BM965" s="21"/>
      <c r="DB965" s="18"/>
    </row>
    <row r="966" spans="15:106" ht="12.75" x14ac:dyDescent="0.2">
      <c r="O966" s="17"/>
      <c r="T966" s="19"/>
      <c r="U966" s="18"/>
      <c r="BI966" s="21"/>
      <c r="BJ966" s="21"/>
      <c r="BK966" s="21"/>
      <c r="BL966" s="21"/>
      <c r="BM966" s="21"/>
      <c r="DB966" s="18"/>
    </row>
    <row r="967" spans="15:106" ht="12.75" x14ac:dyDescent="0.2">
      <c r="O967" s="17"/>
      <c r="T967" s="19"/>
      <c r="U967" s="18"/>
      <c r="BI967" s="21"/>
      <c r="BJ967" s="21"/>
      <c r="BK967" s="21"/>
      <c r="BL967" s="21"/>
      <c r="BM967" s="21"/>
      <c r="DB967" s="18"/>
    </row>
    <row r="968" spans="15:106" ht="12.75" x14ac:dyDescent="0.2">
      <c r="O968" s="17"/>
      <c r="T968" s="19"/>
      <c r="U968" s="18"/>
      <c r="BI968" s="21"/>
      <c r="BJ968" s="21"/>
      <c r="BK968" s="21"/>
      <c r="BL968" s="21"/>
      <c r="BM968" s="21"/>
      <c r="DB968" s="18"/>
    </row>
    <row r="969" spans="15:106" ht="12.75" x14ac:dyDescent="0.2">
      <c r="O969" s="17"/>
      <c r="T969" s="19"/>
      <c r="U969" s="18"/>
      <c r="BI969" s="21"/>
      <c r="BJ969" s="21"/>
      <c r="BK969" s="21"/>
      <c r="BL969" s="21"/>
      <c r="BM969" s="21"/>
      <c r="DB969" s="18"/>
    </row>
    <row r="970" spans="15:106" ht="12.75" x14ac:dyDescent="0.2">
      <c r="O970" s="17"/>
      <c r="T970" s="19"/>
      <c r="U970" s="18"/>
      <c r="BI970" s="21"/>
      <c r="BJ970" s="21"/>
      <c r="BK970" s="21"/>
      <c r="BL970" s="21"/>
      <c r="BM970" s="21"/>
      <c r="DB970" s="18"/>
    </row>
    <row r="971" spans="15:106" ht="12.75" x14ac:dyDescent="0.2">
      <c r="O971" s="17"/>
      <c r="T971" s="19"/>
      <c r="U971" s="18"/>
      <c r="BI971" s="21"/>
      <c r="BJ971" s="21"/>
      <c r="BK971" s="21"/>
      <c r="BL971" s="21"/>
      <c r="BM971" s="21"/>
      <c r="DB971" s="18"/>
    </row>
    <row r="972" spans="15:106" ht="12.75" x14ac:dyDescent="0.2">
      <c r="O972" s="17"/>
      <c r="T972" s="19"/>
      <c r="U972" s="18"/>
      <c r="BI972" s="21"/>
      <c r="BJ972" s="21"/>
      <c r="BK972" s="21"/>
      <c r="BL972" s="21"/>
      <c r="BM972" s="21"/>
      <c r="DB972" s="18"/>
    </row>
    <row r="973" spans="15:106" ht="12.75" x14ac:dyDescent="0.2">
      <c r="O973" s="17"/>
      <c r="T973" s="19"/>
      <c r="U973" s="18"/>
      <c r="BI973" s="21"/>
      <c r="BJ973" s="21"/>
      <c r="BK973" s="21"/>
      <c r="BL973" s="21"/>
      <c r="BM973" s="21"/>
      <c r="DB973" s="18"/>
    </row>
    <row r="974" spans="15:106" ht="12.75" x14ac:dyDescent="0.2">
      <c r="O974" s="17"/>
      <c r="T974" s="19"/>
      <c r="U974" s="18"/>
      <c r="BI974" s="21"/>
      <c r="BJ974" s="21"/>
      <c r="BK974" s="21"/>
      <c r="BL974" s="21"/>
      <c r="BM974" s="21"/>
      <c r="DB974" s="18"/>
    </row>
    <row r="975" spans="15:106" ht="12.75" x14ac:dyDescent="0.2">
      <c r="O975" s="17"/>
      <c r="T975" s="19"/>
      <c r="U975" s="18"/>
      <c r="BI975" s="21"/>
      <c r="BJ975" s="21"/>
      <c r="BK975" s="21"/>
      <c r="BL975" s="21"/>
      <c r="BM975" s="21"/>
      <c r="DB975" s="18"/>
    </row>
    <row r="976" spans="15:106" ht="12.75" x14ac:dyDescent="0.2">
      <c r="O976" s="17"/>
      <c r="T976" s="19"/>
      <c r="U976" s="18"/>
      <c r="BI976" s="21"/>
      <c r="BJ976" s="21"/>
      <c r="BK976" s="21"/>
      <c r="BL976" s="21"/>
      <c r="BM976" s="21"/>
      <c r="DB976" s="18"/>
    </row>
    <row r="977" spans="15:106" ht="12.75" x14ac:dyDescent="0.2">
      <c r="O977" s="17"/>
      <c r="T977" s="19"/>
      <c r="U977" s="18"/>
      <c r="BI977" s="21"/>
      <c r="BJ977" s="21"/>
      <c r="BK977" s="21"/>
      <c r="BL977" s="21"/>
      <c r="BM977" s="21"/>
      <c r="DB977" s="18"/>
    </row>
    <row r="978" spans="15:106" ht="12.75" x14ac:dyDescent="0.2">
      <c r="O978" s="17"/>
      <c r="T978" s="19"/>
      <c r="U978" s="18"/>
      <c r="BI978" s="21"/>
      <c r="BJ978" s="21"/>
      <c r="BK978" s="21"/>
      <c r="BL978" s="21"/>
      <c r="BM978" s="21"/>
      <c r="DB978" s="18"/>
    </row>
    <row r="979" spans="15:106" ht="12.75" x14ac:dyDescent="0.2">
      <c r="O979" s="17"/>
      <c r="T979" s="19"/>
      <c r="U979" s="18"/>
      <c r="BI979" s="21"/>
      <c r="BJ979" s="21"/>
      <c r="BK979" s="21"/>
      <c r="BL979" s="21"/>
      <c r="BM979" s="21"/>
      <c r="DB979" s="18"/>
    </row>
    <row r="980" spans="15:106" ht="12.75" x14ac:dyDescent="0.2">
      <c r="O980" s="17"/>
      <c r="T980" s="19"/>
      <c r="U980" s="18"/>
      <c r="BI980" s="21"/>
      <c r="BJ980" s="21"/>
      <c r="BK980" s="21"/>
      <c r="BL980" s="21"/>
      <c r="BM980" s="21"/>
      <c r="DB980" s="18"/>
    </row>
    <row r="981" spans="15:106" ht="12.75" x14ac:dyDescent="0.2">
      <c r="O981" s="17"/>
      <c r="T981" s="19"/>
      <c r="U981" s="18"/>
      <c r="BI981" s="21"/>
      <c r="BJ981" s="21"/>
      <c r="BK981" s="21"/>
      <c r="BL981" s="21"/>
      <c r="BM981" s="21"/>
      <c r="DB981" s="18"/>
    </row>
    <row r="982" spans="15:106" ht="12.75" x14ac:dyDescent="0.2">
      <c r="O982" s="17"/>
      <c r="T982" s="19"/>
      <c r="U982" s="18"/>
      <c r="BI982" s="21"/>
      <c r="BJ982" s="21"/>
      <c r="BK982" s="21"/>
      <c r="BL982" s="21"/>
      <c r="BM982" s="21"/>
      <c r="DB982" s="18"/>
    </row>
    <row r="983" spans="15:106" ht="12.75" x14ac:dyDescent="0.2">
      <c r="O983" s="17"/>
      <c r="T983" s="19"/>
      <c r="U983" s="18"/>
      <c r="BI983" s="21"/>
      <c r="BJ983" s="21"/>
      <c r="BK983" s="21"/>
      <c r="BL983" s="21"/>
      <c r="BM983" s="21"/>
      <c r="DB983" s="18"/>
    </row>
    <row r="984" spans="15:106" ht="12.75" x14ac:dyDescent="0.2">
      <c r="O984" s="17"/>
      <c r="T984" s="19"/>
      <c r="U984" s="18"/>
      <c r="BI984" s="21"/>
      <c r="BJ984" s="21"/>
      <c r="BK984" s="21"/>
      <c r="BL984" s="21"/>
      <c r="BM984" s="21"/>
      <c r="DB984" s="18"/>
    </row>
    <row r="985" spans="15:106" ht="12.75" x14ac:dyDescent="0.2">
      <c r="O985" s="17"/>
      <c r="T985" s="19"/>
      <c r="U985" s="18"/>
      <c r="BI985" s="21"/>
      <c r="BJ985" s="21"/>
      <c r="BK985" s="21"/>
      <c r="BL985" s="21"/>
      <c r="BM985" s="21"/>
      <c r="DB985" s="18"/>
    </row>
    <row r="986" spans="15:106" ht="12.75" x14ac:dyDescent="0.2">
      <c r="O986" s="17"/>
      <c r="T986" s="19"/>
      <c r="U986" s="18"/>
      <c r="BI986" s="21"/>
      <c r="BJ986" s="21"/>
      <c r="BK986" s="21"/>
      <c r="BL986" s="21"/>
      <c r="BM986" s="21"/>
      <c r="DB986" s="18"/>
    </row>
    <row r="987" spans="15:106" ht="12.75" x14ac:dyDescent="0.2">
      <c r="O987" s="17"/>
      <c r="T987" s="19"/>
      <c r="U987" s="18"/>
      <c r="BI987" s="21"/>
      <c r="BJ987" s="21"/>
      <c r="BK987" s="21"/>
      <c r="BL987" s="21"/>
      <c r="BM987" s="21"/>
      <c r="DB987" s="18"/>
    </row>
    <row r="988" spans="15:106" ht="12.75" x14ac:dyDescent="0.2">
      <c r="O988" s="17"/>
      <c r="T988" s="19"/>
      <c r="U988" s="18"/>
      <c r="BI988" s="21"/>
      <c r="BJ988" s="21"/>
      <c r="BK988" s="21"/>
      <c r="BL988" s="21"/>
      <c r="BM988" s="21"/>
      <c r="DB988" s="18"/>
    </row>
    <row r="989" spans="15:106" ht="12.75" x14ac:dyDescent="0.2">
      <c r="O989" s="17"/>
      <c r="T989" s="19"/>
      <c r="U989" s="18"/>
      <c r="BI989" s="21"/>
      <c r="BJ989" s="21"/>
      <c r="BK989" s="21"/>
      <c r="BL989" s="21"/>
      <c r="BM989" s="21"/>
      <c r="DB989" s="18"/>
    </row>
    <row r="990" spans="15:106" ht="12.75" x14ac:dyDescent="0.2">
      <c r="O990" s="17"/>
      <c r="T990" s="19"/>
      <c r="U990" s="18"/>
      <c r="BI990" s="21"/>
      <c r="BJ990" s="21"/>
      <c r="BK990" s="21"/>
      <c r="BL990" s="21"/>
      <c r="BM990" s="21"/>
      <c r="DB990" s="18"/>
    </row>
    <row r="991" spans="15:106" ht="12.75" x14ac:dyDescent="0.2">
      <c r="O991" s="17"/>
      <c r="T991" s="19"/>
      <c r="U991" s="18"/>
      <c r="BI991" s="21"/>
      <c r="BJ991" s="21"/>
      <c r="BK991" s="21"/>
      <c r="BL991" s="21"/>
      <c r="BM991" s="21"/>
      <c r="DB991" s="18"/>
    </row>
    <row r="992" spans="15:106" ht="12.75" x14ac:dyDescent="0.2">
      <c r="O992" s="17"/>
      <c r="T992" s="19"/>
      <c r="U992" s="18"/>
      <c r="BI992" s="21"/>
      <c r="BJ992" s="21"/>
      <c r="BK992" s="21"/>
      <c r="BL992" s="21"/>
      <c r="BM992" s="21"/>
      <c r="DB992" s="18"/>
    </row>
  </sheetData>
  <autoFilter ref="A1:DC515" xr:uid="{00000000-0009-0000-0000-000001000000}"/>
  <customSheetViews>
    <customSheetView guid="{01D39293-0155-40B2-B356-549E08531E7E}" filter="1" showAutoFilter="1">
      <pageMargins left="0.7" right="0.7" top="0.75" bottom="0.75" header="0.3" footer="0.3"/>
      <autoFilter ref="A1:DG515" xr:uid="{FE5B14F3-673D-4220-A6A3-1326FC56C565}">
        <filterColumn colId="6">
          <filters>
            <filter val="West"/>
            <filter val="Jabo"/>
          </filters>
        </filterColumn>
        <filterColumn colId="9">
          <filters>
            <filter val="N"/>
          </filters>
        </filterColumn>
      </autoFilter>
    </customSheetView>
    <customSheetView guid="{38E6C9B2-AD24-4F17-9D8B-00A196998A56}" filter="1" showAutoFilter="1">
      <pageMargins left="0.7" right="0.7" top="0.75" bottom="0.75" header="0.3" footer="0.3"/>
      <autoFilter ref="A1:DG515" xr:uid="{CB43462D-8309-4643-BBAE-6BACA45D5B3B}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279"/>
  <sheetViews>
    <sheetView showGridLines="0" workbookViewId="0"/>
  </sheetViews>
  <sheetFormatPr defaultColWidth="12.5703125" defaultRowHeight="15.75" customHeight="1" x14ac:dyDescent="0.2"/>
  <sheetData>
    <row r="1" spans="1:9" x14ac:dyDescent="0.2">
      <c r="A1" s="164" t="s">
        <v>1230</v>
      </c>
      <c r="B1" s="164" t="s">
        <v>46</v>
      </c>
      <c r="C1" s="171"/>
      <c r="D1" s="171"/>
      <c r="E1" s="171"/>
      <c r="F1" s="171"/>
      <c r="G1" s="171"/>
      <c r="H1" s="177"/>
    </row>
    <row r="2" spans="1:9" x14ac:dyDescent="0.2">
      <c r="A2" s="164" t="s">
        <v>26</v>
      </c>
      <c r="B2" s="166" t="s">
        <v>244</v>
      </c>
      <c r="C2" s="178" t="s">
        <v>172</v>
      </c>
      <c r="D2" s="178" t="s">
        <v>201</v>
      </c>
      <c r="E2" s="178" t="s">
        <v>151</v>
      </c>
      <c r="F2" s="178" t="s">
        <v>133</v>
      </c>
      <c r="G2" s="178" t="s">
        <v>2469</v>
      </c>
      <c r="H2" s="165" t="s">
        <v>1231</v>
      </c>
    </row>
    <row r="3" spans="1:9" x14ac:dyDescent="0.2">
      <c r="A3" s="166" t="s">
        <v>1232</v>
      </c>
      <c r="B3" s="179"/>
      <c r="C3" s="180"/>
      <c r="D3" s="180"/>
      <c r="E3" s="180"/>
      <c r="F3" s="180">
        <v>1</v>
      </c>
      <c r="G3" s="180"/>
      <c r="H3" s="167">
        <v>1</v>
      </c>
    </row>
    <row r="4" spans="1:9" x14ac:dyDescent="0.2">
      <c r="A4" s="169" t="s">
        <v>1233</v>
      </c>
      <c r="B4" s="181"/>
      <c r="C4" s="182"/>
      <c r="D4" s="182"/>
      <c r="E4" s="182"/>
      <c r="F4" s="182">
        <v>3</v>
      </c>
      <c r="G4" s="182"/>
      <c r="H4" s="170">
        <v>3</v>
      </c>
      <c r="I4" s="1" t="str">
        <f t="shared" ref="I4:I258" si="0">IF(C4&lt;&gt;0,$C$2,IF(D4&lt;&gt;0,$D$2,IF(E4&lt;&gt;0,$E$2,IF(F4&lt;&gt;0,$F$2,$G$2))))</f>
        <v>(5) BRONZE ⭐</v>
      </c>
    </row>
    <row r="5" spans="1:9" x14ac:dyDescent="0.2">
      <c r="A5" s="169" t="s">
        <v>1234</v>
      </c>
      <c r="B5" s="181"/>
      <c r="C5" s="182"/>
      <c r="D5" s="182"/>
      <c r="E5" s="182">
        <v>1</v>
      </c>
      <c r="F5" s="182"/>
      <c r="G5" s="182"/>
      <c r="H5" s="170">
        <v>1</v>
      </c>
      <c r="I5" s="1" t="str">
        <f t="shared" si="0"/>
        <v>(4) SILVER ⭐⭐</v>
      </c>
    </row>
    <row r="6" spans="1:9" x14ac:dyDescent="0.2">
      <c r="A6" s="169" t="s">
        <v>1235</v>
      </c>
      <c r="B6" s="181"/>
      <c r="C6" s="182"/>
      <c r="D6" s="182">
        <v>1</v>
      </c>
      <c r="E6" s="182"/>
      <c r="F6" s="182">
        <v>1</v>
      </c>
      <c r="G6" s="182"/>
      <c r="H6" s="170">
        <v>2</v>
      </c>
      <c r="I6" s="16" t="str">
        <f t="shared" si="0"/>
        <v>(3) GOLD ⭐⭐⭐</v>
      </c>
    </row>
    <row r="7" spans="1:9" x14ac:dyDescent="0.2">
      <c r="A7" s="169" t="s">
        <v>1236</v>
      </c>
      <c r="B7" s="181"/>
      <c r="C7" s="182">
        <v>1</v>
      </c>
      <c r="D7" s="182"/>
      <c r="E7" s="182"/>
      <c r="F7" s="182"/>
      <c r="G7" s="182"/>
      <c r="H7" s="170">
        <v>1</v>
      </c>
      <c r="I7" s="16" t="str">
        <f t="shared" si="0"/>
        <v>(2) PLATINUM ⭐⭐⭐⭐</v>
      </c>
    </row>
    <row r="8" spans="1:9" x14ac:dyDescent="0.2">
      <c r="A8" s="169" t="s">
        <v>1237</v>
      </c>
      <c r="B8" s="181"/>
      <c r="C8" s="182"/>
      <c r="D8" s="182"/>
      <c r="E8" s="182"/>
      <c r="F8" s="182">
        <v>1</v>
      </c>
      <c r="G8" s="182"/>
      <c r="H8" s="170">
        <v>1</v>
      </c>
      <c r="I8" s="1" t="str">
        <f t="shared" si="0"/>
        <v>(5) BRONZE ⭐</v>
      </c>
    </row>
    <row r="9" spans="1:9" x14ac:dyDescent="0.2">
      <c r="A9" s="169" t="s">
        <v>1238</v>
      </c>
      <c r="B9" s="181"/>
      <c r="C9" s="182">
        <v>1</v>
      </c>
      <c r="D9" s="182"/>
      <c r="E9" s="182"/>
      <c r="F9" s="182"/>
      <c r="G9" s="182"/>
      <c r="H9" s="170">
        <v>1</v>
      </c>
      <c r="I9" s="1" t="str">
        <f t="shared" si="0"/>
        <v>(2) PLATINUM ⭐⭐⭐⭐</v>
      </c>
    </row>
    <row r="10" spans="1:9" x14ac:dyDescent="0.2">
      <c r="A10" s="169" t="s">
        <v>1239</v>
      </c>
      <c r="B10" s="181"/>
      <c r="C10" s="182"/>
      <c r="D10" s="182">
        <v>1</v>
      </c>
      <c r="E10" s="182"/>
      <c r="F10" s="182"/>
      <c r="G10" s="182"/>
      <c r="H10" s="170">
        <v>1</v>
      </c>
      <c r="I10" s="1" t="str">
        <f t="shared" si="0"/>
        <v>(3) GOLD ⭐⭐⭐</v>
      </c>
    </row>
    <row r="11" spans="1:9" x14ac:dyDescent="0.2">
      <c r="A11" s="169" t="s">
        <v>1240</v>
      </c>
      <c r="B11" s="181"/>
      <c r="C11" s="182">
        <v>1</v>
      </c>
      <c r="D11" s="182"/>
      <c r="E11" s="182">
        <v>1</v>
      </c>
      <c r="F11" s="182"/>
      <c r="G11" s="182"/>
      <c r="H11" s="170">
        <v>2</v>
      </c>
      <c r="I11" s="16" t="str">
        <f t="shared" si="0"/>
        <v>(2) PLATINUM ⭐⭐⭐⭐</v>
      </c>
    </row>
    <row r="12" spans="1:9" x14ac:dyDescent="0.2">
      <c r="A12" s="169" t="s">
        <v>1241</v>
      </c>
      <c r="B12" s="181">
        <v>1</v>
      </c>
      <c r="C12" s="182"/>
      <c r="D12" s="182">
        <v>1</v>
      </c>
      <c r="E12" s="182">
        <v>1</v>
      </c>
      <c r="F12" s="182"/>
      <c r="G12" s="182"/>
      <c r="H12" s="170">
        <v>3</v>
      </c>
      <c r="I12" s="1" t="str">
        <f t="shared" si="0"/>
        <v>(3) GOLD ⭐⭐⭐</v>
      </c>
    </row>
    <row r="13" spans="1:9" x14ac:dyDescent="0.2">
      <c r="A13" s="169" t="s">
        <v>1242</v>
      </c>
      <c r="B13" s="181"/>
      <c r="C13" s="182"/>
      <c r="D13" s="182"/>
      <c r="E13" s="182"/>
      <c r="F13" s="182">
        <v>1</v>
      </c>
      <c r="G13" s="182"/>
      <c r="H13" s="170">
        <v>1</v>
      </c>
      <c r="I13" s="16" t="str">
        <f t="shared" si="0"/>
        <v>(5) BRONZE ⭐</v>
      </c>
    </row>
    <row r="14" spans="1:9" x14ac:dyDescent="0.2">
      <c r="A14" s="169" t="s">
        <v>1243</v>
      </c>
      <c r="B14" s="181"/>
      <c r="C14" s="182"/>
      <c r="D14" s="182"/>
      <c r="E14" s="182">
        <v>1</v>
      </c>
      <c r="F14" s="182"/>
      <c r="G14" s="182"/>
      <c r="H14" s="170">
        <v>1</v>
      </c>
      <c r="I14" s="1" t="str">
        <f t="shared" si="0"/>
        <v>(4) SILVER ⭐⭐</v>
      </c>
    </row>
    <row r="15" spans="1:9" x14ac:dyDescent="0.2">
      <c r="A15" s="169" t="s">
        <v>1244</v>
      </c>
      <c r="B15" s="181"/>
      <c r="C15" s="182"/>
      <c r="D15" s="182"/>
      <c r="E15" s="182">
        <v>1</v>
      </c>
      <c r="F15" s="182"/>
      <c r="G15" s="182"/>
      <c r="H15" s="170">
        <v>1</v>
      </c>
      <c r="I15" s="16" t="str">
        <f t="shared" si="0"/>
        <v>(4) SILVER ⭐⭐</v>
      </c>
    </row>
    <row r="16" spans="1:9" x14ac:dyDescent="0.2">
      <c r="A16" s="169" t="s">
        <v>1245</v>
      </c>
      <c r="B16" s="181"/>
      <c r="C16" s="182"/>
      <c r="D16" s="182"/>
      <c r="E16" s="182">
        <v>1</v>
      </c>
      <c r="F16" s="182"/>
      <c r="G16" s="182"/>
      <c r="H16" s="170">
        <v>1</v>
      </c>
      <c r="I16" s="16" t="str">
        <f t="shared" si="0"/>
        <v>(4) SILVER ⭐⭐</v>
      </c>
    </row>
    <row r="17" spans="1:9" x14ac:dyDescent="0.2">
      <c r="A17" s="169" t="s">
        <v>1246</v>
      </c>
      <c r="B17" s="181"/>
      <c r="C17" s="182"/>
      <c r="D17" s="182">
        <v>1</v>
      </c>
      <c r="E17" s="182"/>
      <c r="F17" s="182"/>
      <c r="G17" s="182"/>
      <c r="H17" s="170">
        <v>1</v>
      </c>
      <c r="I17" s="16" t="str">
        <f t="shared" si="0"/>
        <v>(3) GOLD ⭐⭐⭐</v>
      </c>
    </row>
    <row r="18" spans="1:9" x14ac:dyDescent="0.2">
      <c r="A18" s="169" t="s">
        <v>1247</v>
      </c>
      <c r="B18" s="181"/>
      <c r="C18" s="182"/>
      <c r="D18" s="182">
        <v>1</v>
      </c>
      <c r="E18" s="182"/>
      <c r="F18" s="182"/>
      <c r="G18" s="182"/>
      <c r="H18" s="170">
        <v>1</v>
      </c>
      <c r="I18" s="16" t="str">
        <f t="shared" si="0"/>
        <v>(3) GOLD ⭐⭐⭐</v>
      </c>
    </row>
    <row r="19" spans="1:9" x14ac:dyDescent="0.2">
      <c r="A19" s="169" t="s">
        <v>1248</v>
      </c>
      <c r="B19" s="181"/>
      <c r="C19" s="182">
        <v>1</v>
      </c>
      <c r="D19" s="182"/>
      <c r="E19" s="182"/>
      <c r="F19" s="182"/>
      <c r="G19" s="182"/>
      <c r="H19" s="170">
        <v>1</v>
      </c>
      <c r="I19" s="16" t="str">
        <f t="shared" si="0"/>
        <v>(2) PLATINUM ⭐⭐⭐⭐</v>
      </c>
    </row>
    <row r="20" spans="1:9" x14ac:dyDescent="0.2">
      <c r="A20" s="169" t="s">
        <v>1249</v>
      </c>
      <c r="B20" s="181"/>
      <c r="C20" s="182"/>
      <c r="D20" s="182"/>
      <c r="E20" s="182">
        <v>1</v>
      </c>
      <c r="F20" s="182"/>
      <c r="G20" s="182"/>
      <c r="H20" s="170">
        <v>1</v>
      </c>
      <c r="I20" s="1" t="str">
        <f t="shared" si="0"/>
        <v>(4) SILVER ⭐⭐</v>
      </c>
    </row>
    <row r="21" spans="1:9" x14ac:dyDescent="0.2">
      <c r="A21" s="169" t="s">
        <v>1250</v>
      </c>
      <c r="B21" s="181"/>
      <c r="C21" s="182"/>
      <c r="D21" s="182"/>
      <c r="E21" s="182">
        <v>1</v>
      </c>
      <c r="F21" s="182"/>
      <c r="G21" s="182"/>
      <c r="H21" s="170">
        <v>1</v>
      </c>
      <c r="I21" s="16" t="str">
        <f t="shared" si="0"/>
        <v>(4) SILVER ⭐⭐</v>
      </c>
    </row>
    <row r="22" spans="1:9" x14ac:dyDescent="0.2">
      <c r="A22" s="169" t="s">
        <v>1251</v>
      </c>
      <c r="B22" s="181"/>
      <c r="C22" s="182">
        <v>1</v>
      </c>
      <c r="D22" s="182"/>
      <c r="E22" s="182"/>
      <c r="F22" s="182"/>
      <c r="G22" s="182"/>
      <c r="H22" s="170">
        <v>1</v>
      </c>
      <c r="I22" s="16" t="str">
        <f t="shared" si="0"/>
        <v>(2) PLATINUM ⭐⭐⭐⭐</v>
      </c>
    </row>
    <row r="23" spans="1:9" x14ac:dyDescent="0.2">
      <c r="A23" s="169" t="s">
        <v>1252</v>
      </c>
      <c r="B23" s="181"/>
      <c r="C23" s="182"/>
      <c r="D23" s="182"/>
      <c r="E23" s="182"/>
      <c r="F23" s="182">
        <v>1</v>
      </c>
      <c r="G23" s="182"/>
      <c r="H23" s="170">
        <v>1</v>
      </c>
      <c r="I23" s="1" t="str">
        <f t="shared" si="0"/>
        <v>(5) BRONZE ⭐</v>
      </c>
    </row>
    <row r="24" spans="1:9" x14ac:dyDescent="0.2">
      <c r="A24" s="169" t="s">
        <v>1253</v>
      </c>
      <c r="B24" s="181"/>
      <c r="C24" s="182">
        <v>1</v>
      </c>
      <c r="D24" s="182"/>
      <c r="E24" s="182"/>
      <c r="F24" s="182"/>
      <c r="G24" s="182"/>
      <c r="H24" s="170">
        <v>1</v>
      </c>
      <c r="I24" s="1" t="str">
        <f t="shared" si="0"/>
        <v>(2) PLATINUM ⭐⭐⭐⭐</v>
      </c>
    </row>
    <row r="25" spans="1:9" x14ac:dyDescent="0.2">
      <c r="A25" s="169" t="s">
        <v>1254</v>
      </c>
      <c r="B25" s="181"/>
      <c r="C25" s="182"/>
      <c r="D25" s="182">
        <v>1</v>
      </c>
      <c r="E25" s="182"/>
      <c r="F25" s="182"/>
      <c r="G25" s="182"/>
      <c r="H25" s="170">
        <v>1</v>
      </c>
      <c r="I25" s="1" t="str">
        <f t="shared" si="0"/>
        <v>(3) GOLD ⭐⭐⭐</v>
      </c>
    </row>
    <row r="26" spans="1:9" x14ac:dyDescent="0.2">
      <c r="A26" s="169" t="s">
        <v>1255</v>
      </c>
      <c r="B26" s="181"/>
      <c r="C26" s="182"/>
      <c r="D26" s="182"/>
      <c r="E26" s="182"/>
      <c r="F26" s="182">
        <v>1</v>
      </c>
      <c r="G26" s="182"/>
      <c r="H26" s="170">
        <v>1</v>
      </c>
      <c r="I26" s="16" t="str">
        <f t="shared" si="0"/>
        <v>(5) BRONZE ⭐</v>
      </c>
    </row>
    <row r="27" spans="1:9" x14ac:dyDescent="0.2">
      <c r="A27" s="169" t="s">
        <v>1256</v>
      </c>
      <c r="B27" s="181"/>
      <c r="C27" s="182"/>
      <c r="D27" s="182"/>
      <c r="E27" s="182">
        <v>1</v>
      </c>
      <c r="F27" s="182"/>
      <c r="G27" s="182"/>
      <c r="H27" s="170">
        <v>1</v>
      </c>
      <c r="I27" s="1" t="str">
        <f t="shared" si="0"/>
        <v>(4) SILVER ⭐⭐</v>
      </c>
    </row>
    <row r="28" spans="1:9" x14ac:dyDescent="0.2">
      <c r="A28" s="169" t="s">
        <v>1257</v>
      </c>
      <c r="B28" s="181"/>
      <c r="C28" s="182">
        <v>1</v>
      </c>
      <c r="D28" s="182"/>
      <c r="E28" s="182"/>
      <c r="F28" s="182"/>
      <c r="G28" s="182"/>
      <c r="H28" s="170">
        <v>1</v>
      </c>
      <c r="I28" s="16" t="str">
        <f t="shared" si="0"/>
        <v>(2) PLATINUM ⭐⭐⭐⭐</v>
      </c>
    </row>
    <row r="29" spans="1:9" x14ac:dyDescent="0.2">
      <c r="A29" s="169" t="s">
        <v>1258</v>
      </c>
      <c r="B29" s="181"/>
      <c r="C29" s="182"/>
      <c r="D29" s="182"/>
      <c r="E29" s="182">
        <v>1</v>
      </c>
      <c r="F29" s="182"/>
      <c r="G29" s="182"/>
      <c r="H29" s="170">
        <v>1</v>
      </c>
      <c r="I29" s="1" t="str">
        <f t="shared" si="0"/>
        <v>(4) SILVER ⭐⭐</v>
      </c>
    </row>
    <row r="30" spans="1:9" x14ac:dyDescent="0.2">
      <c r="A30" s="169" t="s">
        <v>1259</v>
      </c>
      <c r="B30" s="181"/>
      <c r="C30" s="182"/>
      <c r="D30" s="182">
        <v>1</v>
      </c>
      <c r="E30" s="182"/>
      <c r="F30" s="182"/>
      <c r="G30" s="182"/>
      <c r="H30" s="170">
        <v>1</v>
      </c>
      <c r="I30" s="16" t="str">
        <f t="shared" si="0"/>
        <v>(3) GOLD ⭐⭐⭐</v>
      </c>
    </row>
    <row r="31" spans="1:9" x14ac:dyDescent="0.2">
      <c r="A31" s="169" t="s">
        <v>1260</v>
      </c>
      <c r="B31" s="181">
        <v>1</v>
      </c>
      <c r="C31" s="182">
        <v>1</v>
      </c>
      <c r="D31" s="182"/>
      <c r="E31" s="182"/>
      <c r="F31" s="182"/>
      <c r="G31" s="182"/>
      <c r="H31" s="170">
        <v>2</v>
      </c>
      <c r="I31" s="16" t="str">
        <f t="shared" si="0"/>
        <v>(2) PLATINUM ⭐⭐⭐⭐</v>
      </c>
    </row>
    <row r="32" spans="1:9" x14ac:dyDescent="0.2">
      <c r="A32" s="169" t="s">
        <v>1261</v>
      </c>
      <c r="B32" s="181"/>
      <c r="C32" s="182"/>
      <c r="D32" s="182"/>
      <c r="E32" s="182">
        <v>1</v>
      </c>
      <c r="F32" s="182"/>
      <c r="G32" s="182"/>
      <c r="H32" s="170">
        <v>1</v>
      </c>
      <c r="I32" s="16" t="str">
        <f t="shared" si="0"/>
        <v>(4) SILVER ⭐⭐</v>
      </c>
    </row>
    <row r="33" spans="1:9" x14ac:dyDescent="0.2">
      <c r="A33" s="169" t="s">
        <v>1262</v>
      </c>
      <c r="B33" s="181"/>
      <c r="C33" s="182">
        <v>1</v>
      </c>
      <c r="D33" s="182"/>
      <c r="E33" s="182"/>
      <c r="F33" s="182">
        <v>3</v>
      </c>
      <c r="G33" s="182"/>
      <c r="H33" s="170">
        <v>4</v>
      </c>
      <c r="I33" s="16" t="str">
        <f t="shared" si="0"/>
        <v>(2) PLATINUM ⭐⭐⭐⭐</v>
      </c>
    </row>
    <row r="34" spans="1:9" x14ac:dyDescent="0.2">
      <c r="A34" s="169" t="s">
        <v>1263</v>
      </c>
      <c r="B34" s="181"/>
      <c r="C34" s="182"/>
      <c r="D34" s="182"/>
      <c r="E34" s="182">
        <v>1</v>
      </c>
      <c r="F34" s="182"/>
      <c r="G34" s="182"/>
      <c r="H34" s="170">
        <v>1</v>
      </c>
      <c r="I34" s="1" t="str">
        <f t="shared" si="0"/>
        <v>(4) SILVER ⭐⭐</v>
      </c>
    </row>
    <row r="35" spans="1:9" x14ac:dyDescent="0.2">
      <c r="A35" s="169" t="s">
        <v>1264</v>
      </c>
      <c r="B35" s="181"/>
      <c r="C35" s="182"/>
      <c r="D35" s="182"/>
      <c r="E35" s="182">
        <v>1</v>
      </c>
      <c r="F35" s="182">
        <v>2</v>
      </c>
      <c r="G35" s="182"/>
      <c r="H35" s="170">
        <v>3</v>
      </c>
      <c r="I35" s="16" t="str">
        <f t="shared" si="0"/>
        <v>(4) SILVER ⭐⭐</v>
      </c>
    </row>
    <row r="36" spans="1:9" x14ac:dyDescent="0.2">
      <c r="A36" s="169" t="s">
        <v>1265</v>
      </c>
      <c r="B36" s="181"/>
      <c r="C36" s="182"/>
      <c r="D36" s="182">
        <v>1</v>
      </c>
      <c r="E36" s="182"/>
      <c r="F36" s="182"/>
      <c r="G36" s="182"/>
      <c r="H36" s="170">
        <v>1</v>
      </c>
      <c r="I36" s="16" t="str">
        <f t="shared" si="0"/>
        <v>(3) GOLD ⭐⭐⭐</v>
      </c>
    </row>
    <row r="37" spans="1:9" x14ac:dyDescent="0.2">
      <c r="A37" s="169" t="s">
        <v>1266</v>
      </c>
      <c r="B37" s="181"/>
      <c r="C37" s="182"/>
      <c r="D37" s="182">
        <v>1</v>
      </c>
      <c r="E37" s="182"/>
      <c r="F37" s="182"/>
      <c r="G37" s="182"/>
      <c r="H37" s="170">
        <v>1</v>
      </c>
      <c r="I37" s="16" t="str">
        <f t="shared" si="0"/>
        <v>(3) GOLD ⭐⭐⭐</v>
      </c>
    </row>
    <row r="38" spans="1:9" x14ac:dyDescent="0.2">
      <c r="A38" s="169" t="s">
        <v>1267</v>
      </c>
      <c r="B38" s="181"/>
      <c r="C38" s="182"/>
      <c r="D38" s="182">
        <v>2</v>
      </c>
      <c r="E38" s="182"/>
      <c r="F38" s="182"/>
      <c r="G38" s="182"/>
      <c r="H38" s="170">
        <v>2</v>
      </c>
      <c r="I38" s="16" t="str">
        <f t="shared" si="0"/>
        <v>(3) GOLD ⭐⭐⭐</v>
      </c>
    </row>
    <row r="39" spans="1:9" x14ac:dyDescent="0.2">
      <c r="A39" s="169" t="s">
        <v>1268</v>
      </c>
      <c r="B39" s="181"/>
      <c r="C39" s="182"/>
      <c r="D39" s="182"/>
      <c r="E39" s="182">
        <v>1</v>
      </c>
      <c r="F39" s="182"/>
      <c r="G39" s="182"/>
      <c r="H39" s="170">
        <v>1</v>
      </c>
      <c r="I39" s="16" t="str">
        <f t="shared" si="0"/>
        <v>(4) SILVER ⭐⭐</v>
      </c>
    </row>
    <row r="40" spans="1:9" x14ac:dyDescent="0.2">
      <c r="A40" s="169" t="s">
        <v>1269</v>
      </c>
      <c r="B40" s="181"/>
      <c r="C40" s="182"/>
      <c r="D40" s="182"/>
      <c r="E40" s="182"/>
      <c r="F40" s="182">
        <v>1</v>
      </c>
      <c r="G40" s="182"/>
      <c r="H40" s="170">
        <v>1</v>
      </c>
      <c r="I40" s="16" t="str">
        <f t="shared" si="0"/>
        <v>(5) BRONZE ⭐</v>
      </c>
    </row>
    <row r="41" spans="1:9" x14ac:dyDescent="0.2">
      <c r="A41" s="169" t="s">
        <v>1270</v>
      </c>
      <c r="B41" s="181"/>
      <c r="C41" s="182">
        <v>1</v>
      </c>
      <c r="D41" s="182">
        <v>1</v>
      </c>
      <c r="E41" s="182"/>
      <c r="F41" s="182"/>
      <c r="G41" s="182"/>
      <c r="H41" s="170">
        <v>2</v>
      </c>
      <c r="I41" s="1" t="str">
        <f t="shared" si="0"/>
        <v>(2) PLATINUM ⭐⭐⭐⭐</v>
      </c>
    </row>
    <row r="42" spans="1:9" x14ac:dyDescent="0.2">
      <c r="A42" s="169" t="s">
        <v>1271</v>
      </c>
      <c r="B42" s="181"/>
      <c r="C42" s="182"/>
      <c r="D42" s="182"/>
      <c r="E42" s="182">
        <v>1</v>
      </c>
      <c r="F42" s="182"/>
      <c r="G42" s="182"/>
      <c r="H42" s="170">
        <v>1</v>
      </c>
      <c r="I42" s="1" t="str">
        <f t="shared" si="0"/>
        <v>(4) SILVER ⭐⭐</v>
      </c>
    </row>
    <row r="43" spans="1:9" x14ac:dyDescent="0.2">
      <c r="A43" s="169" t="s">
        <v>1272</v>
      </c>
      <c r="B43" s="181"/>
      <c r="C43" s="182"/>
      <c r="D43" s="182"/>
      <c r="E43" s="182"/>
      <c r="F43" s="182">
        <v>1</v>
      </c>
      <c r="G43" s="182"/>
      <c r="H43" s="170">
        <v>1</v>
      </c>
      <c r="I43" s="16" t="str">
        <f t="shared" si="0"/>
        <v>(5) BRONZE ⭐</v>
      </c>
    </row>
    <row r="44" spans="1:9" x14ac:dyDescent="0.2">
      <c r="A44" s="169" t="s">
        <v>1273</v>
      </c>
      <c r="B44" s="181"/>
      <c r="C44" s="182"/>
      <c r="D44" s="182"/>
      <c r="E44" s="182"/>
      <c r="F44" s="182">
        <v>1</v>
      </c>
      <c r="G44" s="182"/>
      <c r="H44" s="170">
        <v>1</v>
      </c>
      <c r="I44" s="1" t="str">
        <f t="shared" si="0"/>
        <v>(5) BRONZE ⭐</v>
      </c>
    </row>
    <row r="45" spans="1:9" x14ac:dyDescent="0.2">
      <c r="A45" s="169" t="s">
        <v>1274</v>
      </c>
      <c r="B45" s="181"/>
      <c r="C45" s="182"/>
      <c r="D45" s="182"/>
      <c r="E45" s="182"/>
      <c r="F45" s="182">
        <v>1</v>
      </c>
      <c r="G45" s="182"/>
      <c r="H45" s="170">
        <v>1</v>
      </c>
      <c r="I45" s="1" t="str">
        <f t="shared" si="0"/>
        <v>(5) BRONZE ⭐</v>
      </c>
    </row>
    <row r="46" spans="1:9" x14ac:dyDescent="0.2">
      <c r="A46" s="169" t="s">
        <v>1275</v>
      </c>
      <c r="B46" s="181"/>
      <c r="C46" s="182"/>
      <c r="D46" s="182"/>
      <c r="E46" s="182">
        <v>1</v>
      </c>
      <c r="F46" s="182"/>
      <c r="G46" s="182"/>
      <c r="H46" s="170">
        <v>1</v>
      </c>
      <c r="I46" s="1" t="str">
        <f t="shared" si="0"/>
        <v>(4) SILVER ⭐⭐</v>
      </c>
    </row>
    <row r="47" spans="1:9" x14ac:dyDescent="0.2">
      <c r="A47" s="169" t="s">
        <v>1276</v>
      </c>
      <c r="B47" s="181"/>
      <c r="C47" s="182"/>
      <c r="D47" s="182"/>
      <c r="E47" s="182">
        <v>1</v>
      </c>
      <c r="F47" s="182">
        <v>1</v>
      </c>
      <c r="G47" s="182"/>
      <c r="H47" s="170">
        <v>2</v>
      </c>
      <c r="I47" s="16" t="str">
        <f t="shared" si="0"/>
        <v>(4) SILVER ⭐⭐</v>
      </c>
    </row>
    <row r="48" spans="1:9" x14ac:dyDescent="0.2">
      <c r="A48" s="169" t="s">
        <v>1277</v>
      </c>
      <c r="B48" s="181"/>
      <c r="C48" s="182"/>
      <c r="D48" s="182">
        <v>1</v>
      </c>
      <c r="E48" s="182"/>
      <c r="F48" s="182"/>
      <c r="G48" s="182"/>
      <c r="H48" s="170">
        <v>1</v>
      </c>
      <c r="I48" s="16" t="str">
        <f t="shared" si="0"/>
        <v>(3) GOLD ⭐⭐⭐</v>
      </c>
    </row>
    <row r="49" spans="1:9" x14ac:dyDescent="0.2">
      <c r="A49" s="169" t="s">
        <v>1278</v>
      </c>
      <c r="B49" s="181"/>
      <c r="C49" s="182">
        <v>1</v>
      </c>
      <c r="D49" s="182"/>
      <c r="E49" s="182"/>
      <c r="F49" s="182"/>
      <c r="G49" s="182"/>
      <c r="H49" s="170">
        <v>1</v>
      </c>
      <c r="I49" s="16" t="str">
        <f t="shared" si="0"/>
        <v>(2) PLATINUM ⭐⭐⭐⭐</v>
      </c>
    </row>
    <row r="50" spans="1:9" x14ac:dyDescent="0.2">
      <c r="A50" s="169" t="s">
        <v>1279</v>
      </c>
      <c r="B50" s="181"/>
      <c r="C50" s="182"/>
      <c r="D50" s="182">
        <v>1</v>
      </c>
      <c r="E50" s="182"/>
      <c r="F50" s="182"/>
      <c r="G50" s="182"/>
      <c r="H50" s="170">
        <v>1</v>
      </c>
      <c r="I50" s="1" t="str">
        <f t="shared" si="0"/>
        <v>(3) GOLD ⭐⭐⭐</v>
      </c>
    </row>
    <row r="51" spans="1:9" x14ac:dyDescent="0.2">
      <c r="A51" s="169" t="s">
        <v>1280</v>
      </c>
      <c r="B51" s="181"/>
      <c r="C51" s="182"/>
      <c r="D51" s="182">
        <v>1</v>
      </c>
      <c r="E51" s="182"/>
      <c r="F51" s="182"/>
      <c r="G51" s="182"/>
      <c r="H51" s="170">
        <v>1</v>
      </c>
      <c r="I51" s="16" t="str">
        <f t="shared" si="0"/>
        <v>(3) GOLD ⭐⭐⭐</v>
      </c>
    </row>
    <row r="52" spans="1:9" x14ac:dyDescent="0.2">
      <c r="A52" s="169" t="s">
        <v>1281</v>
      </c>
      <c r="B52" s="181"/>
      <c r="C52" s="182"/>
      <c r="D52" s="182">
        <v>1</v>
      </c>
      <c r="E52" s="182"/>
      <c r="F52" s="182"/>
      <c r="G52" s="182"/>
      <c r="H52" s="170">
        <v>1</v>
      </c>
      <c r="I52" s="16" t="str">
        <f t="shared" si="0"/>
        <v>(3) GOLD ⭐⭐⭐</v>
      </c>
    </row>
    <row r="53" spans="1:9" x14ac:dyDescent="0.2">
      <c r="A53" s="169" t="s">
        <v>1282</v>
      </c>
      <c r="B53" s="181"/>
      <c r="C53" s="182"/>
      <c r="D53" s="182"/>
      <c r="E53" s="182">
        <v>1</v>
      </c>
      <c r="F53" s="182"/>
      <c r="G53" s="182"/>
      <c r="H53" s="170">
        <v>1</v>
      </c>
      <c r="I53" s="16" t="str">
        <f t="shared" si="0"/>
        <v>(4) SILVER ⭐⭐</v>
      </c>
    </row>
    <row r="54" spans="1:9" x14ac:dyDescent="0.2">
      <c r="A54" s="169" t="s">
        <v>1283</v>
      </c>
      <c r="B54" s="181"/>
      <c r="C54" s="182"/>
      <c r="D54" s="182"/>
      <c r="E54" s="182">
        <v>1</v>
      </c>
      <c r="F54" s="182"/>
      <c r="G54" s="182"/>
      <c r="H54" s="170">
        <v>1</v>
      </c>
      <c r="I54" s="16" t="str">
        <f t="shared" si="0"/>
        <v>(4) SILVER ⭐⭐</v>
      </c>
    </row>
    <row r="55" spans="1:9" x14ac:dyDescent="0.2">
      <c r="A55" s="169" t="s">
        <v>1284</v>
      </c>
      <c r="B55" s="181"/>
      <c r="C55" s="182"/>
      <c r="D55" s="182"/>
      <c r="E55" s="182">
        <v>1</v>
      </c>
      <c r="F55" s="182"/>
      <c r="G55" s="182"/>
      <c r="H55" s="170">
        <v>1</v>
      </c>
      <c r="I55" s="16" t="str">
        <f t="shared" si="0"/>
        <v>(4) SILVER ⭐⭐</v>
      </c>
    </row>
    <row r="56" spans="1:9" x14ac:dyDescent="0.2">
      <c r="A56" s="169" t="s">
        <v>1285</v>
      </c>
      <c r="B56" s="181"/>
      <c r="C56" s="182"/>
      <c r="D56" s="182">
        <v>1</v>
      </c>
      <c r="E56" s="182"/>
      <c r="F56" s="182"/>
      <c r="G56" s="182"/>
      <c r="H56" s="170">
        <v>1</v>
      </c>
      <c r="I56" s="16" t="str">
        <f t="shared" si="0"/>
        <v>(3) GOLD ⭐⭐⭐</v>
      </c>
    </row>
    <row r="57" spans="1:9" x14ac:dyDescent="0.2">
      <c r="A57" s="169" t="s">
        <v>1286</v>
      </c>
      <c r="B57" s="181"/>
      <c r="C57" s="182">
        <v>1</v>
      </c>
      <c r="D57" s="182"/>
      <c r="E57" s="182"/>
      <c r="F57" s="182"/>
      <c r="G57" s="182"/>
      <c r="H57" s="170">
        <v>1</v>
      </c>
      <c r="I57" s="16" t="str">
        <f t="shared" si="0"/>
        <v>(2) PLATINUM ⭐⭐⭐⭐</v>
      </c>
    </row>
    <row r="58" spans="1:9" x14ac:dyDescent="0.2">
      <c r="A58" s="169" t="s">
        <v>1287</v>
      </c>
      <c r="B58" s="181"/>
      <c r="C58" s="182">
        <v>1</v>
      </c>
      <c r="D58" s="182"/>
      <c r="E58" s="182"/>
      <c r="F58" s="182"/>
      <c r="G58" s="182"/>
      <c r="H58" s="170">
        <v>1</v>
      </c>
      <c r="I58" s="1" t="str">
        <f t="shared" si="0"/>
        <v>(2) PLATINUM ⭐⭐⭐⭐</v>
      </c>
    </row>
    <row r="59" spans="1:9" x14ac:dyDescent="0.2">
      <c r="A59" s="169" t="s">
        <v>1288</v>
      </c>
      <c r="B59" s="181"/>
      <c r="C59" s="182"/>
      <c r="D59" s="182">
        <v>2</v>
      </c>
      <c r="E59" s="182"/>
      <c r="F59" s="182"/>
      <c r="G59" s="182"/>
      <c r="H59" s="170">
        <v>2</v>
      </c>
      <c r="I59" s="1" t="str">
        <f t="shared" si="0"/>
        <v>(3) GOLD ⭐⭐⭐</v>
      </c>
    </row>
    <row r="60" spans="1:9" x14ac:dyDescent="0.2">
      <c r="A60" s="169" t="s">
        <v>1289</v>
      </c>
      <c r="B60" s="181"/>
      <c r="C60" s="182"/>
      <c r="D60" s="182"/>
      <c r="E60" s="182">
        <v>1</v>
      </c>
      <c r="F60" s="182"/>
      <c r="G60" s="182"/>
      <c r="H60" s="170">
        <v>1</v>
      </c>
      <c r="I60" s="16" t="str">
        <f t="shared" si="0"/>
        <v>(4) SILVER ⭐⭐</v>
      </c>
    </row>
    <row r="61" spans="1:9" x14ac:dyDescent="0.2">
      <c r="A61" s="169" t="s">
        <v>1290</v>
      </c>
      <c r="B61" s="181"/>
      <c r="C61" s="182">
        <v>1</v>
      </c>
      <c r="D61" s="182"/>
      <c r="E61" s="182"/>
      <c r="F61" s="182"/>
      <c r="G61" s="182"/>
      <c r="H61" s="170">
        <v>1</v>
      </c>
      <c r="I61" s="16" t="str">
        <f t="shared" si="0"/>
        <v>(2) PLATINUM ⭐⭐⭐⭐</v>
      </c>
    </row>
    <row r="62" spans="1:9" x14ac:dyDescent="0.2">
      <c r="A62" s="169" t="s">
        <v>1291</v>
      </c>
      <c r="B62" s="181"/>
      <c r="C62" s="182"/>
      <c r="D62" s="182">
        <v>1</v>
      </c>
      <c r="E62" s="182"/>
      <c r="F62" s="182"/>
      <c r="G62" s="182"/>
      <c r="H62" s="170">
        <v>1</v>
      </c>
      <c r="I62" s="1" t="str">
        <f t="shared" si="0"/>
        <v>(3) GOLD ⭐⭐⭐</v>
      </c>
    </row>
    <row r="63" spans="1:9" x14ac:dyDescent="0.2">
      <c r="A63" s="169" t="s">
        <v>1292</v>
      </c>
      <c r="B63" s="181"/>
      <c r="C63" s="182">
        <v>1</v>
      </c>
      <c r="D63" s="182"/>
      <c r="E63" s="182"/>
      <c r="F63" s="182"/>
      <c r="G63" s="182"/>
      <c r="H63" s="170">
        <v>1</v>
      </c>
      <c r="I63" s="16" t="str">
        <f t="shared" si="0"/>
        <v>(2) PLATINUM ⭐⭐⭐⭐</v>
      </c>
    </row>
    <row r="64" spans="1:9" x14ac:dyDescent="0.2">
      <c r="A64" s="169" t="s">
        <v>1293</v>
      </c>
      <c r="B64" s="181">
        <v>1</v>
      </c>
      <c r="C64" s="182"/>
      <c r="D64" s="182"/>
      <c r="E64" s="182"/>
      <c r="F64" s="182"/>
      <c r="G64" s="182"/>
      <c r="H64" s="170">
        <v>1</v>
      </c>
      <c r="I64" s="1" t="str">
        <f t="shared" si="0"/>
        <v>(blank)</v>
      </c>
    </row>
    <row r="65" spans="1:9" x14ac:dyDescent="0.2">
      <c r="A65" s="169" t="s">
        <v>1294</v>
      </c>
      <c r="B65" s="181"/>
      <c r="C65" s="182"/>
      <c r="D65" s="182"/>
      <c r="E65" s="182"/>
      <c r="F65" s="182">
        <v>1</v>
      </c>
      <c r="G65" s="182"/>
      <c r="H65" s="170">
        <v>1</v>
      </c>
      <c r="I65" s="16" t="str">
        <f t="shared" si="0"/>
        <v>(5) BRONZE ⭐</v>
      </c>
    </row>
    <row r="66" spans="1:9" x14ac:dyDescent="0.2">
      <c r="A66" s="169" t="s">
        <v>1295</v>
      </c>
      <c r="B66" s="181"/>
      <c r="C66" s="182"/>
      <c r="D66" s="182"/>
      <c r="E66" s="182">
        <v>1</v>
      </c>
      <c r="F66" s="182"/>
      <c r="G66" s="182"/>
      <c r="H66" s="170">
        <v>1</v>
      </c>
      <c r="I66" s="1" t="str">
        <f t="shared" si="0"/>
        <v>(4) SILVER ⭐⭐</v>
      </c>
    </row>
    <row r="67" spans="1:9" x14ac:dyDescent="0.2">
      <c r="A67" s="169" t="s">
        <v>1296</v>
      </c>
      <c r="B67" s="181"/>
      <c r="C67" s="182"/>
      <c r="D67" s="182"/>
      <c r="E67" s="182">
        <v>1</v>
      </c>
      <c r="F67" s="182"/>
      <c r="G67" s="182"/>
      <c r="H67" s="170">
        <v>1</v>
      </c>
      <c r="I67" s="16" t="str">
        <f t="shared" si="0"/>
        <v>(4) SILVER ⭐⭐</v>
      </c>
    </row>
    <row r="68" spans="1:9" x14ac:dyDescent="0.2">
      <c r="A68" s="169" t="s">
        <v>1297</v>
      </c>
      <c r="B68" s="181"/>
      <c r="C68" s="182"/>
      <c r="D68" s="182"/>
      <c r="E68" s="182">
        <v>1</v>
      </c>
      <c r="F68" s="182"/>
      <c r="G68" s="182"/>
      <c r="H68" s="170">
        <v>1</v>
      </c>
      <c r="I68" s="16" t="str">
        <f t="shared" si="0"/>
        <v>(4) SILVER ⭐⭐</v>
      </c>
    </row>
    <row r="69" spans="1:9" x14ac:dyDescent="0.2">
      <c r="A69" s="169" t="s">
        <v>1298</v>
      </c>
      <c r="B69" s="181"/>
      <c r="C69" s="182"/>
      <c r="D69" s="182">
        <v>1</v>
      </c>
      <c r="E69" s="182"/>
      <c r="F69" s="182"/>
      <c r="G69" s="182"/>
      <c r="H69" s="170">
        <v>1</v>
      </c>
      <c r="I69" s="16" t="str">
        <f t="shared" si="0"/>
        <v>(3) GOLD ⭐⭐⭐</v>
      </c>
    </row>
    <row r="70" spans="1:9" x14ac:dyDescent="0.2">
      <c r="A70" s="169" t="s">
        <v>1299</v>
      </c>
      <c r="B70" s="181"/>
      <c r="C70" s="182">
        <v>1</v>
      </c>
      <c r="D70" s="182"/>
      <c r="E70" s="182"/>
      <c r="F70" s="182"/>
      <c r="G70" s="182"/>
      <c r="H70" s="170">
        <v>1</v>
      </c>
      <c r="I70" s="16" t="str">
        <f t="shared" si="0"/>
        <v>(2) PLATINUM ⭐⭐⭐⭐</v>
      </c>
    </row>
    <row r="71" spans="1:9" x14ac:dyDescent="0.2">
      <c r="A71" s="169" t="s">
        <v>1300</v>
      </c>
      <c r="B71" s="181"/>
      <c r="C71" s="182"/>
      <c r="D71" s="182">
        <v>1</v>
      </c>
      <c r="E71" s="182"/>
      <c r="F71" s="182"/>
      <c r="G71" s="182"/>
      <c r="H71" s="170">
        <v>1</v>
      </c>
      <c r="I71" s="1" t="str">
        <f t="shared" si="0"/>
        <v>(3) GOLD ⭐⭐⭐</v>
      </c>
    </row>
    <row r="72" spans="1:9" x14ac:dyDescent="0.2">
      <c r="A72" s="169" t="s">
        <v>1301</v>
      </c>
      <c r="B72" s="181"/>
      <c r="C72" s="182"/>
      <c r="D72" s="182"/>
      <c r="E72" s="182">
        <v>1</v>
      </c>
      <c r="F72" s="182"/>
      <c r="G72" s="182"/>
      <c r="H72" s="170">
        <v>1</v>
      </c>
      <c r="I72" s="16" t="str">
        <f t="shared" si="0"/>
        <v>(4) SILVER ⭐⭐</v>
      </c>
    </row>
    <row r="73" spans="1:9" x14ac:dyDescent="0.2">
      <c r="A73" s="169" t="s">
        <v>1302</v>
      </c>
      <c r="B73" s="181"/>
      <c r="C73" s="182"/>
      <c r="D73" s="182"/>
      <c r="E73" s="182">
        <v>1</v>
      </c>
      <c r="F73" s="182"/>
      <c r="G73" s="182"/>
      <c r="H73" s="170">
        <v>1</v>
      </c>
      <c r="I73" s="16" t="str">
        <f t="shared" si="0"/>
        <v>(4) SILVER ⭐⭐</v>
      </c>
    </row>
    <row r="74" spans="1:9" x14ac:dyDescent="0.2">
      <c r="A74" s="169" t="s">
        <v>1303</v>
      </c>
      <c r="B74" s="181"/>
      <c r="C74" s="182">
        <v>1</v>
      </c>
      <c r="D74" s="182"/>
      <c r="E74" s="182"/>
      <c r="F74" s="182"/>
      <c r="G74" s="182"/>
      <c r="H74" s="170">
        <v>1</v>
      </c>
      <c r="I74" s="16" t="str">
        <f t="shared" si="0"/>
        <v>(2) PLATINUM ⭐⭐⭐⭐</v>
      </c>
    </row>
    <row r="75" spans="1:9" x14ac:dyDescent="0.2">
      <c r="A75" s="169" t="s">
        <v>1304</v>
      </c>
      <c r="B75" s="181"/>
      <c r="C75" s="182"/>
      <c r="D75" s="182">
        <v>1</v>
      </c>
      <c r="E75" s="182"/>
      <c r="F75" s="182"/>
      <c r="G75" s="182"/>
      <c r="H75" s="170">
        <v>1</v>
      </c>
      <c r="I75" s="1" t="str">
        <f t="shared" si="0"/>
        <v>(3) GOLD ⭐⭐⭐</v>
      </c>
    </row>
    <row r="76" spans="1:9" x14ac:dyDescent="0.2">
      <c r="A76" s="169" t="s">
        <v>1305</v>
      </c>
      <c r="B76" s="181"/>
      <c r="C76" s="182"/>
      <c r="D76" s="182"/>
      <c r="E76" s="182">
        <v>2</v>
      </c>
      <c r="F76" s="182">
        <v>1</v>
      </c>
      <c r="G76" s="182"/>
      <c r="H76" s="170">
        <v>3</v>
      </c>
      <c r="I76" s="16" t="str">
        <f t="shared" si="0"/>
        <v>(4) SILVER ⭐⭐</v>
      </c>
    </row>
    <row r="77" spans="1:9" x14ac:dyDescent="0.2">
      <c r="A77" s="169" t="s">
        <v>1306</v>
      </c>
      <c r="B77" s="181"/>
      <c r="C77" s="182"/>
      <c r="D77" s="182"/>
      <c r="E77" s="182"/>
      <c r="F77" s="182">
        <v>1</v>
      </c>
      <c r="G77" s="182"/>
      <c r="H77" s="170">
        <v>1</v>
      </c>
      <c r="I77" s="16" t="str">
        <f t="shared" si="0"/>
        <v>(5) BRONZE ⭐</v>
      </c>
    </row>
    <row r="78" spans="1:9" x14ac:dyDescent="0.2">
      <c r="A78" s="169" t="s">
        <v>1307</v>
      </c>
      <c r="B78" s="181"/>
      <c r="C78" s="182"/>
      <c r="D78" s="182"/>
      <c r="E78" s="182">
        <v>1</v>
      </c>
      <c r="F78" s="182"/>
      <c r="G78" s="182"/>
      <c r="H78" s="170">
        <v>1</v>
      </c>
      <c r="I78" s="1" t="str">
        <f t="shared" si="0"/>
        <v>(4) SILVER ⭐⭐</v>
      </c>
    </row>
    <row r="79" spans="1:9" x14ac:dyDescent="0.2">
      <c r="A79" s="169" t="s">
        <v>1308</v>
      </c>
      <c r="B79" s="181"/>
      <c r="C79" s="182"/>
      <c r="D79" s="182"/>
      <c r="E79" s="182">
        <v>1</v>
      </c>
      <c r="F79" s="182"/>
      <c r="G79" s="182"/>
      <c r="H79" s="170">
        <v>1</v>
      </c>
      <c r="I79" s="16" t="str">
        <f t="shared" si="0"/>
        <v>(4) SILVER ⭐⭐</v>
      </c>
    </row>
    <row r="80" spans="1:9" x14ac:dyDescent="0.2">
      <c r="A80" s="169" t="s">
        <v>1309</v>
      </c>
      <c r="B80" s="181">
        <v>5</v>
      </c>
      <c r="C80" s="182"/>
      <c r="D80" s="182"/>
      <c r="E80" s="182">
        <v>2</v>
      </c>
      <c r="F80" s="182"/>
      <c r="G80" s="182"/>
      <c r="H80" s="170">
        <v>7</v>
      </c>
      <c r="I80" s="16" t="str">
        <f t="shared" si="0"/>
        <v>(4) SILVER ⭐⭐</v>
      </c>
    </row>
    <row r="81" spans="1:9" x14ac:dyDescent="0.2">
      <c r="A81" s="169" t="s">
        <v>1310</v>
      </c>
      <c r="B81" s="181"/>
      <c r="C81" s="182">
        <v>1</v>
      </c>
      <c r="D81" s="182"/>
      <c r="E81" s="182"/>
      <c r="F81" s="182">
        <v>1</v>
      </c>
      <c r="G81" s="182"/>
      <c r="H81" s="170">
        <v>2</v>
      </c>
      <c r="I81" s="16" t="str">
        <f t="shared" si="0"/>
        <v>(2) PLATINUM ⭐⭐⭐⭐</v>
      </c>
    </row>
    <row r="82" spans="1:9" x14ac:dyDescent="0.2">
      <c r="A82" s="169" t="s">
        <v>1311</v>
      </c>
      <c r="B82" s="181"/>
      <c r="C82" s="182"/>
      <c r="D82" s="182">
        <v>1</v>
      </c>
      <c r="E82" s="182"/>
      <c r="F82" s="182">
        <v>1</v>
      </c>
      <c r="G82" s="182"/>
      <c r="H82" s="170">
        <v>2</v>
      </c>
      <c r="I82" s="1" t="str">
        <f t="shared" si="0"/>
        <v>(3) GOLD ⭐⭐⭐</v>
      </c>
    </row>
    <row r="83" spans="1:9" x14ac:dyDescent="0.2">
      <c r="A83" s="169" t="s">
        <v>1312</v>
      </c>
      <c r="B83" s="181"/>
      <c r="C83" s="182"/>
      <c r="D83" s="182"/>
      <c r="E83" s="182">
        <v>1</v>
      </c>
      <c r="F83" s="182"/>
      <c r="G83" s="182"/>
      <c r="H83" s="170">
        <v>1</v>
      </c>
      <c r="I83" s="16" t="str">
        <f t="shared" si="0"/>
        <v>(4) SILVER ⭐⭐</v>
      </c>
    </row>
    <row r="84" spans="1:9" x14ac:dyDescent="0.2">
      <c r="A84" s="169" t="s">
        <v>1313</v>
      </c>
      <c r="B84" s="181"/>
      <c r="C84" s="182"/>
      <c r="D84" s="182"/>
      <c r="E84" s="182">
        <v>1</v>
      </c>
      <c r="F84" s="182"/>
      <c r="G84" s="182"/>
      <c r="H84" s="170">
        <v>1</v>
      </c>
      <c r="I84" s="16" t="str">
        <f t="shared" si="0"/>
        <v>(4) SILVER ⭐⭐</v>
      </c>
    </row>
    <row r="85" spans="1:9" x14ac:dyDescent="0.2">
      <c r="A85" s="169" t="s">
        <v>1314</v>
      </c>
      <c r="B85" s="181"/>
      <c r="C85" s="182"/>
      <c r="D85" s="182">
        <v>1</v>
      </c>
      <c r="E85" s="182"/>
      <c r="F85" s="182"/>
      <c r="G85" s="182"/>
      <c r="H85" s="170">
        <v>1</v>
      </c>
      <c r="I85" s="16" t="str">
        <f t="shared" si="0"/>
        <v>(3) GOLD ⭐⭐⭐</v>
      </c>
    </row>
    <row r="86" spans="1:9" x14ac:dyDescent="0.2">
      <c r="A86" s="169" t="s">
        <v>1315</v>
      </c>
      <c r="B86" s="181"/>
      <c r="C86" s="182"/>
      <c r="D86" s="182">
        <v>1</v>
      </c>
      <c r="E86" s="182"/>
      <c r="F86" s="182"/>
      <c r="G86" s="182"/>
      <c r="H86" s="170">
        <v>1</v>
      </c>
      <c r="I86" s="16" t="str">
        <f t="shared" si="0"/>
        <v>(3) GOLD ⭐⭐⭐</v>
      </c>
    </row>
    <row r="87" spans="1:9" x14ac:dyDescent="0.2">
      <c r="A87" s="169" t="s">
        <v>1316</v>
      </c>
      <c r="B87" s="181"/>
      <c r="C87" s="182"/>
      <c r="D87" s="182"/>
      <c r="E87" s="182">
        <v>1</v>
      </c>
      <c r="F87" s="182"/>
      <c r="G87" s="182"/>
      <c r="H87" s="170">
        <v>1</v>
      </c>
      <c r="I87" s="16" t="str">
        <f t="shared" si="0"/>
        <v>(4) SILVER ⭐⭐</v>
      </c>
    </row>
    <row r="88" spans="1:9" x14ac:dyDescent="0.2">
      <c r="A88" s="169" t="s">
        <v>1317</v>
      </c>
      <c r="B88" s="181"/>
      <c r="C88" s="182"/>
      <c r="D88" s="182"/>
      <c r="E88" s="182">
        <v>1</v>
      </c>
      <c r="F88" s="182"/>
      <c r="G88" s="182"/>
      <c r="H88" s="170">
        <v>1</v>
      </c>
      <c r="I88" s="16" t="str">
        <f t="shared" si="0"/>
        <v>(4) SILVER ⭐⭐</v>
      </c>
    </row>
    <row r="89" spans="1:9" x14ac:dyDescent="0.2">
      <c r="A89" s="169" t="s">
        <v>1318</v>
      </c>
      <c r="B89" s="181"/>
      <c r="C89" s="182"/>
      <c r="D89" s="182">
        <v>1</v>
      </c>
      <c r="E89" s="182"/>
      <c r="F89" s="182"/>
      <c r="G89" s="182"/>
      <c r="H89" s="170">
        <v>1</v>
      </c>
      <c r="I89" s="16" t="str">
        <f t="shared" si="0"/>
        <v>(3) GOLD ⭐⭐⭐</v>
      </c>
    </row>
    <row r="90" spans="1:9" x14ac:dyDescent="0.2">
      <c r="A90" s="169" t="s">
        <v>1319</v>
      </c>
      <c r="B90" s="181"/>
      <c r="C90" s="182"/>
      <c r="D90" s="182"/>
      <c r="E90" s="182">
        <v>1</v>
      </c>
      <c r="F90" s="182"/>
      <c r="G90" s="182"/>
      <c r="H90" s="170">
        <v>1</v>
      </c>
      <c r="I90" s="16" t="str">
        <f t="shared" si="0"/>
        <v>(4) SILVER ⭐⭐</v>
      </c>
    </row>
    <row r="91" spans="1:9" x14ac:dyDescent="0.2">
      <c r="A91" s="169" t="s">
        <v>1320</v>
      </c>
      <c r="B91" s="181"/>
      <c r="C91" s="182"/>
      <c r="D91" s="182"/>
      <c r="E91" s="182">
        <v>1</v>
      </c>
      <c r="F91" s="182"/>
      <c r="G91" s="182"/>
      <c r="H91" s="170">
        <v>1</v>
      </c>
      <c r="I91" s="16" t="str">
        <f t="shared" si="0"/>
        <v>(4) SILVER ⭐⭐</v>
      </c>
    </row>
    <row r="92" spans="1:9" x14ac:dyDescent="0.2">
      <c r="A92" s="169" t="s">
        <v>1321</v>
      </c>
      <c r="B92" s="181"/>
      <c r="C92" s="182"/>
      <c r="D92" s="182"/>
      <c r="E92" s="182">
        <v>1</v>
      </c>
      <c r="F92" s="182"/>
      <c r="G92" s="182"/>
      <c r="H92" s="170">
        <v>1</v>
      </c>
      <c r="I92" s="16" t="str">
        <f t="shared" si="0"/>
        <v>(4) SILVER ⭐⭐</v>
      </c>
    </row>
    <row r="93" spans="1:9" x14ac:dyDescent="0.2">
      <c r="A93" s="169" t="s">
        <v>1322</v>
      </c>
      <c r="B93" s="181"/>
      <c r="C93" s="182"/>
      <c r="D93" s="182">
        <v>2</v>
      </c>
      <c r="E93" s="182"/>
      <c r="F93" s="182"/>
      <c r="G93" s="182"/>
      <c r="H93" s="170">
        <v>2</v>
      </c>
      <c r="I93" s="16" t="str">
        <f t="shared" si="0"/>
        <v>(3) GOLD ⭐⭐⭐</v>
      </c>
    </row>
    <row r="94" spans="1:9" x14ac:dyDescent="0.2">
      <c r="A94" s="169" t="s">
        <v>1323</v>
      </c>
      <c r="B94" s="181"/>
      <c r="C94" s="182"/>
      <c r="D94" s="182"/>
      <c r="E94" s="182"/>
      <c r="F94" s="182">
        <v>2</v>
      </c>
      <c r="G94" s="182"/>
      <c r="H94" s="170">
        <v>2</v>
      </c>
      <c r="I94" s="16" t="str">
        <f t="shared" si="0"/>
        <v>(5) BRONZE ⭐</v>
      </c>
    </row>
    <row r="95" spans="1:9" x14ac:dyDescent="0.2">
      <c r="A95" s="169" t="s">
        <v>1324</v>
      </c>
      <c r="B95" s="181"/>
      <c r="C95" s="182"/>
      <c r="D95" s="182"/>
      <c r="E95" s="182"/>
      <c r="F95" s="182">
        <v>1</v>
      </c>
      <c r="G95" s="182"/>
      <c r="H95" s="170">
        <v>1</v>
      </c>
      <c r="I95" s="1" t="str">
        <f t="shared" si="0"/>
        <v>(5) BRONZE ⭐</v>
      </c>
    </row>
    <row r="96" spans="1:9" x14ac:dyDescent="0.2">
      <c r="A96" s="169" t="s">
        <v>1325</v>
      </c>
      <c r="B96" s="181"/>
      <c r="C96" s="182"/>
      <c r="D96" s="182"/>
      <c r="E96" s="182"/>
      <c r="F96" s="182">
        <v>1</v>
      </c>
      <c r="G96" s="182"/>
      <c r="H96" s="170">
        <v>1</v>
      </c>
      <c r="I96" s="1" t="str">
        <f t="shared" si="0"/>
        <v>(5) BRONZE ⭐</v>
      </c>
    </row>
    <row r="97" spans="1:9" x14ac:dyDescent="0.2">
      <c r="A97" s="169" t="s">
        <v>1326</v>
      </c>
      <c r="B97" s="181"/>
      <c r="C97" s="182"/>
      <c r="D97" s="182"/>
      <c r="E97" s="182"/>
      <c r="F97" s="182">
        <v>1</v>
      </c>
      <c r="G97" s="182"/>
      <c r="H97" s="170">
        <v>1</v>
      </c>
      <c r="I97" s="1" t="str">
        <f t="shared" si="0"/>
        <v>(5) BRONZE ⭐</v>
      </c>
    </row>
    <row r="98" spans="1:9" x14ac:dyDescent="0.2">
      <c r="A98" s="169" t="s">
        <v>1327</v>
      </c>
      <c r="B98" s="181"/>
      <c r="C98" s="182"/>
      <c r="D98" s="182"/>
      <c r="E98" s="182"/>
      <c r="F98" s="182">
        <v>1</v>
      </c>
      <c r="G98" s="182"/>
      <c r="H98" s="170">
        <v>1</v>
      </c>
      <c r="I98" s="1" t="str">
        <f t="shared" si="0"/>
        <v>(5) BRONZE ⭐</v>
      </c>
    </row>
    <row r="99" spans="1:9" x14ac:dyDescent="0.2">
      <c r="A99" s="169" t="s">
        <v>1328</v>
      </c>
      <c r="B99" s="181"/>
      <c r="C99" s="182"/>
      <c r="D99" s="182"/>
      <c r="E99" s="182">
        <v>1</v>
      </c>
      <c r="F99" s="182">
        <v>1</v>
      </c>
      <c r="G99" s="182"/>
      <c r="H99" s="170">
        <v>2</v>
      </c>
      <c r="I99" s="1" t="str">
        <f t="shared" si="0"/>
        <v>(4) SILVER ⭐⭐</v>
      </c>
    </row>
    <row r="100" spans="1:9" x14ac:dyDescent="0.2">
      <c r="A100" s="169" t="s">
        <v>1329</v>
      </c>
      <c r="B100" s="181"/>
      <c r="C100" s="182"/>
      <c r="D100" s="182"/>
      <c r="E100" s="182">
        <v>1</v>
      </c>
      <c r="F100" s="182"/>
      <c r="G100" s="182"/>
      <c r="H100" s="170">
        <v>1</v>
      </c>
      <c r="I100" s="16" t="str">
        <f t="shared" si="0"/>
        <v>(4) SILVER ⭐⭐</v>
      </c>
    </row>
    <row r="101" spans="1:9" x14ac:dyDescent="0.2">
      <c r="A101" s="169" t="s">
        <v>1330</v>
      </c>
      <c r="B101" s="181"/>
      <c r="C101" s="182"/>
      <c r="D101" s="182"/>
      <c r="E101" s="182">
        <v>1</v>
      </c>
      <c r="F101" s="182"/>
      <c r="G101" s="182"/>
      <c r="H101" s="170">
        <v>1</v>
      </c>
      <c r="I101" s="16" t="str">
        <f t="shared" si="0"/>
        <v>(4) SILVER ⭐⭐</v>
      </c>
    </row>
    <row r="102" spans="1:9" x14ac:dyDescent="0.2">
      <c r="A102" s="169" t="s">
        <v>1331</v>
      </c>
      <c r="B102" s="181"/>
      <c r="C102" s="182"/>
      <c r="D102" s="182"/>
      <c r="E102" s="182">
        <v>1</v>
      </c>
      <c r="F102" s="182"/>
      <c r="G102" s="182"/>
      <c r="H102" s="170">
        <v>1</v>
      </c>
      <c r="I102" s="16" t="str">
        <f t="shared" si="0"/>
        <v>(4) SILVER ⭐⭐</v>
      </c>
    </row>
    <row r="103" spans="1:9" x14ac:dyDescent="0.2">
      <c r="A103" s="169" t="s">
        <v>1332</v>
      </c>
      <c r="B103" s="181"/>
      <c r="C103" s="182"/>
      <c r="D103" s="182"/>
      <c r="E103" s="182">
        <v>1</v>
      </c>
      <c r="F103" s="182"/>
      <c r="G103" s="182"/>
      <c r="H103" s="170">
        <v>1</v>
      </c>
      <c r="I103" s="16" t="str">
        <f t="shared" si="0"/>
        <v>(4) SILVER ⭐⭐</v>
      </c>
    </row>
    <row r="104" spans="1:9" x14ac:dyDescent="0.2">
      <c r="A104" s="169" t="s">
        <v>1333</v>
      </c>
      <c r="B104" s="181"/>
      <c r="C104" s="182"/>
      <c r="D104" s="182"/>
      <c r="E104" s="182"/>
      <c r="F104" s="182">
        <v>1</v>
      </c>
      <c r="G104" s="182"/>
      <c r="H104" s="170">
        <v>1</v>
      </c>
      <c r="I104" s="16" t="str">
        <f t="shared" si="0"/>
        <v>(5) BRONZE ⭐</v>
      </c>
    </row>
    <row r="105" spans="1:9" x14ac:dyDescent="0.2">
      <c r="A105" s="169" t="s">
        <v>1334</v>
      </c>
      <c r="B105" s="181"/>
      <c r="C105" s="182"/>
      <c r="D105" s="182"/>
      <c r="E105" s="182"/>
      <c r="F105" s="182">
        <v>1</v>
      </c>
      <c r="G105" s="182"/>
      <c r="H105" s="170">
        <v>1</v>
      </c>
      <c r="I105" s="1" t="str">
        <f t="shared" si="0"/>
        <v>(5) BRONZE ⭐</v>
      </c>
    </row>
    <row r="106" spans="1:9" x14ac:dyDescent="0.2">
      <c r="A106" s="169" t="s">
        <v>1335</v>
      </c>
      <c r="B106" s="181"/>
      <c r="C106" s="182"/>
      <c r="D106" s="182"/>
      <c r="E106" s="182"/>
      <c r="F106" s="182">
        <v>2</v>
      </c>
      <c r="G106" s="182"/>
      <c r="H106" s="170">
        <v>2</v>
      </c>
      <c r="I106" s="1" t="str">
        <f t="shared" si="0"/>
        <v>(5) BRONZE ⭐</v>
      </c>
    </row>
    <row r="107" spans="1:9" x14ac:dyDescent="0.2">
      <c r="A107" s="169" t="s">
        <v>1336</v>
      </c>
      <c r="B107" s="181"/>
      <c r="C107" s="182"/>
      <c r="D107" s="182"/>
      <c r="E107" s="182"/>
      <c r="F107" s="182">
        <v>1</v>
      </c>
      <c r="G107" s="182"/>
      <c r="H107" s="170">
        <v>1</v>
      </c>
      <c r="I107" s="1" t="str">
        <f t="shared" si="0"/>
        <v>(5) BRONZE ⭐</v>
      </c>
    </row>
    <row r="108" spans="1:9" x14ac:dyDescent="0.2">
      <c r="A108" s="169" t="s">
        <v>1337</v>
      </c>
      <c r="B108" s="181"/>
      <c r="C108" s="182"/>
      <c r="D108" s="182"/>
      <c r="E108" s="182"/>
      <c r="F108" s="182">
        <v>1</v>
      </c>
      <c r="G108" s="182"/>
      <c r="H108" s="170">
        <v>1</v>
      </c>
      <c r="I108" s="1" t="str">
        <f t="shared" si="0"/>
        <v>(5) BRONZE ⭐</v>
      </c>
    </row>
    <row r="109" spans="1:9" x14ac:dyDescent="0.2">
      <c r="A109" s="169" t="s">
        <v>1338</v>
      </c>
      <c r="B109" s="181"/>
      <c r="C109" s="182"/>
      <c r="D109" s="182"/>
      <c r="E109" s="182">
        <v>1</v>
      </c>
      <c r="F109" s="182">
        <v>2</v>
      </c>
      <c r="G109" s="182"/>
      <c r="H109" s="170">
        <v>3</v>
      </c>
      <c r="I109" s="1" t="str">
        <f t="shared" si="0"/>
        <v>(4) SILVER ⭐⭐</v>
      </c>
    </row>
    <row r="110" spans="1:9" x14ac:dyDescent="0.2">
      <c r="A110" s="169" t="s">
        <v>1339</v>
      </c>
      <c r="B110" s="181"/>
      <c r="C110" s="182"/>
      <c r="D110" s="182"/>
      <c r="E110" s="182">
        <v>1</v>
      </c>
      <c r="F110" s="182"/>
      <c r="G110" s="182"/>
      <c r="H110" s="170">
        <v>1</v>
      </c>
      <c r="I110" s="16" t="str">
        <f t="shared" si="0"/>
        <v>(4) SILVER ⭐⭐</v>
      </c>
    </row>
    <row r="111" spans="1:9" x14ac:dyDescent="0.2">
      <c r="A111" s="169" t="s">
        <v>1340</v>
      </c>
      <c r="B111" s="181"/>
      <c r="C111" s="182"/>
      <c r="D111" s="182"/>
      <c r="E111" s="182">
        <v>1</v>
      </c>
      <c r="F111" s="182"/>
      <c r="G111" s="182"/>
      <c r="H111" s="170">
        <v>1</v>
      </c>
      <c r="I111" s="16" t="str">
        <f t="shared" si="0"/>
        <v>(4) SILVER ⭐⭐</v>
      </c>
    </row>
    <row r="112" spans="1:9" x14ac:dyDescent="0.2">
      <c r="A112" s="169" t="s">
        <v>1341</v>
      </c>
      <c r="B112" s="181"/>
      <c r="C112" s="182"/>
      <c r="D112" s="182">
        <v>1</v>
      </c>
      <c r="E112" s="182"/>
      <c r="F112" s="182"/>
      <c r="G112" s="182"/>
      <c r="H112" s="170">
        <v>1</v>
      </c>
      <c r="I112" s="16" t="str">
        <f t="shared" si="0"/>
        <v>(3) GOLD ⭐⭐⭐</v>
      </c>
    </row>
    <row r="113" spans="1:9" x14ac:dyDescent="0.2">
      <c r="A113" s="169" t="s">
        <v>1342</v>
      </c>
      <c r="B113" s="181"/>
      <c r="C113" s="182"/>
      <c r="D113" s="182"/>
      <c r="E113" s="182">
        <v>1</v>
      </c>
      <c r="F113" s="182"/>
      <c r="G113" s="182"/>
      <c r="H113" s="170">
        <v>1</v>
      </c>
      <c r="I113" s="16" t="str">
        <f t="shared" si="0"/>
        <v>(4) SILVER ⭐⭐</v>
      </c>
    </row>
    <row r="114" spans="1:9" x14ac:dyDescent="0.2">
      <c r="A114" s="169" t="s">
        <v>1343</v>
      </c>
      <c r="B114" s="181"/>
      <c r="C114" s="182">
        <v>1</v>
      </c>
      <c r="D114" s="182"/>
      <c r="E114" s="182"/>
      <c r="F114" s="182"/>
      <c r="G114" s="182"/>
      <c r="H114" s="170">
        <v>1</v>
      </c>
      <c r="I114" s="16" t="str">
        <f t="shared" si="0"/>
        <v>(2) PLATINUM ⭐⭐⭐⭐</v>
      </c>
    </row>
    <row r="115" spans="1:9" x14ac:dyDescent="0.2">
      <c r="A115" s="169" t="s">
        <v>1344</v>
      </c>
      <c r="B115" s="181"/>
      <c r="C115" s="182"/>
      <c r="D115" s="182"/>
      <c r="E115" s="182">
        <v>1</v>
      </c>
      <c r="F115" s="182"/>
      <c r="G115" s="182"/>
      <c r="H115" s="170">
        <v>1</v>
      </c>
      <c r="I115" s="1" t="str">
        <f t="shared" si="0"/>
        <v>(4) SILVER ⭐⭐</v>
      </c>
    </row>
    <row r="116" spans="1:9" x14ac:dyDescent="0.2">
      <c r="A116" s="169" t="s">
        <v>1345</v>
      </c>
      <c r="B116" s="181"/>
      <c r="C116" s="182"/>
      <c r="D116" s="182"/>
      <c r="E116" s="182">
        <v>1</v>
      </c>
      <c r="F116" s="182"/>
      <c r="G116" s="182"/>
      <c r="H116" s="170">
        <v>1</v>
      </c>
      <c r="I116" s="16" t="str">
        <f t="shared" si="0"/>
        <v>(4) SILVER ⭐⭐</v>
      </c>
    </row>
    <row r="117" spans="1:9" x14ac:dyDescent="0.2">
      <c r="A117" s="169" t="s">
        <v>1346</v>
      </c>
      <c r="B117" s="181"/>
      <c r="C117" s="182"/>
      <c r="D117" s="182">
        <v>2</v>
      </c>
      <c r="E117" s="182"/>
      <c r="F117" s="182"/>
      <c r="G117" s="182"/>
      <c r="H117" s="170">
        <v>2</v>
      </c>
      <c r="I117" s="16" t="str">
        <f t="shared" si="0"/>
        <v>(3) GOLD ⭐⭐⭐</v>
      </c>
    </row>
    <row r="118" spans="1:9" x14ac:dyDescent="0.2">
      <c r="A118" s="169" t="s">
        <v>1347</v>
      </c>
      <c r="B118" s="181"/>
      <c r="C118" s="182"/>
      <c r="D118" s="182">
        <v>1</v>
      </c>
      <c r="E118" s="182"/>
      <c r="F118" s="182"/>
      <c r="G118" s="182"/>
      <c r="H118" s="170">
        <v>1</v>
      </c>
      <c r="I118" s="16" t="str">
        <f t="shared" si="0"/>
        <v>(3) GOLD ⭐⭐⭐</v>
      </c>
    </row>
    <row r="119" spans="1:9" x14ac:dyDescent="0.2">
      <c r="A119" s="169" t="s">
        <v>1348</v>
      </c>
      <c r="B119" s="181"/>
      <c r="C119" s="182"/>
      <c r="D119" s="182">
        <v>1</v>
      </c>
      <c r="E119" s="182"/>
      <c r="F119" s="182"/>
      <c r="G119" s="182"/>
      <c r="H119" s="170">
        <v>1</v>
      </c>
      <c r="I119" s="16" t="str">
        <f t="shared" si="0"/>
        <v>(3) GOLD ⭐⭐⭐</v>
      </c>
    </row>
    <row r="120" spans="1:9" x14ac:dyDescent="0.2">
      <c r="A120" s="169" t="s">
        <v>1349</v>
      </c>
      <c r="B120" s="181"/>
      <c r="C120" s="182"/>
      <c r="D120" s="182"/>
      <c r="E120" s="182"/>
      <c r="F120" s="182">
        <v>1</v>
      </c>
      <c r="G120" s="182"/>
      <c r="H120" s="170">
        <v>1</v>
      </c>
      <c r="I120" s="16" t="str">
        <f t="shared" si="0"/>
        <v>(5) BRONZE ⭐</v>
      </c>
    </row>
    <row r="121" spans="1:9" x14ac:dyDescent="0.2">
      <c r="A121" s="169" t="s">
        <v>1350</v>
      </c>
      <c r="B121" s="181"/>
      <c r="C121" s="182"/>
      <c r="D121" s="182"/>
      <c r="E121" s="182"/>
      <c r="F121" s="182">
        <v>1</v>
      </c>
      <c r="G121" s="182"/>
      <c r="H121" s="170">
        <v>1</v>
      </c>
      <c r="I121" s="1" t="str">
        <f t="shared" si="0"/>
        <v>(5) BRONZE ⭐</v>
      </c>
    </row>
    <row r="122" spans="1:9" x14ac:dyDescent="0.2">
      <c r="A122" s="169" t="s">
        <v>1351</v>
      </c>
      <c r="B122" s="181"/>
      <c r="C122" s="182"/>
      <c r="D122" s="182"/>
      <c r="E122" s="182"/>
      <c r="F122" s="182">
        <v>1</v>
      </c>
      <c r="G122" s="182"/>
      <c r="H122" s="170">
        <v>1</v>
      </c>
      <c r="I122" s="1" t="str">
        <f t="shared" si="0"/>
        <v>(5) BRONZE ⭐</v>
      </c>
    </row>
    <row r="123" spans="1:9" x14ac:dyDescent="0.2">
      <c r="A123" s="169" t="s">
        <v>1352</v>
      </c>
      <c r="B123" s="181"/>
      <c r="C123" s="182">
        <v>1</v>
      </c>
      <c r="D123" s="182"/>
      <c r="E123" s="182"/>
      <c r="F123" s="182"/>
      <c r="G123" s="182"/>
      <c r="H123" s="170">
        <v>1</v>
      </c>
      <c r="I123" s="1" t="str">
        <f t="shared" si="0"/>
        <v>(2) PLATINUM ⭐⭐⭐⭐</v>
      </c>
    </row>
    <row r="124" spans="1:9" x14ac:dyDescent="0.2">
      <c r="A124" s="169" t="s">
        <v>1353</v>
      </c>
      <c r="B124" s="181"/>
      <c r="C124" s="182"/>
      <c r="D124" s="182"/>
      <c r="E124" s="182">
        <v>1</v>
      </c>
      <c r="F124" s="182"/>
      <c r="G124" s="182"/>
      <c r="H124" s="170">
        <v>1</v>
      </c>
      <c r="I124" s="1" t="str">
        <f t="shared" si="0"/>
        <v>(4) SILVER ⭐⭐</v>
      </c>
    </row>
    <row r="125" spans="1:9" x14ac:dyDescent="0.2">
      <c r="A125" s="169" t="s">
        <v>1354</v>
      </c>
      <c r="B125" s="181"/>
      <c r="C125" s="182"/>
      <c r="D125" s="182"/>
      <c r="E125" s="182">
        <v>1</v>
      </c>
      <c r="F125" s="182"/>
      <c r="G125" s="182"/>
      <c r="H125" s="170">
        <v>1</v>
      </c>
      <c r="I125" s="16" t="str">
        <f t="shared" si="0"/>
        <v>(4) SILVER ⭐⭐</v>
      </c>
    </row>
    <row r="126" spans="1:9" x14ac:dyDescent="0.2">
      <c r="A126" s="169" t="s">
        <v>1355</v>
      </c>
      <c r="B126" s="181"/>
      <c r="C126" s="182"/>
      <c r="D126" s="182"/>
      <c r="E126" s="182"/>
      <c r="F126" s="182">
        <v>1</v>
      </c>
      <c r="G126" s="182"/>
      <c r="H126" s="170">
        <v>1</v>
      </c>
      <c r="I126" s="16" t="str">
        <f t="shared" si="0"/>
        <v>(5) BRONZE ⭐</v>
      </c>
    </row>
    <row r="127" spans="1:9" x14ac:dyDescent="0.2">
      <c r="A127" s="169" t="s">
        <v>1356</v>
      </c>
      <c r="B127" s="181"/>
      <c r="C127" s="182"/>
      <c r="D127" s="182"/>
      <c r="E127" s="182"/>
      <c r="F127" s="182">
        <v>1</v>
      </c>
      <c r="G127" s="182"/>
      <c r="H127" s="170">
        <v>1</v>
      </c>
      <c r="I127" s="1" t="str">
        <f t="shared" si="0"/>
        <v>(5) BRONZE ⭐</v>
      </c>
    </row>
    <row r="128" spans="1:9" x14ac:dyDescent="0.2">
      <c r="A128" s="169" t="s">
        <v>1357</v>
      </c>
      <c r="B128" s="181"/>
      <c r="C128" s="182">
        <v>1</v>
      </c>
      <c r="D128" s="182"/>
      <c r="E128" s="182"/>
      <c r="F128" s="182"/>
      <c r="G128" s="182"/>
      <c r="H128" s="170">
        <v>1</v>
      </c>
      <c r="I128" s="1" t="str">
        <f t="shared" si="0"/>
        <v>(2) PLATINUM ⭐⭐⭐⭐</v>
      </c>
    </row>
    <row r="129" spans="1:9" x14ac:dyDescent="0.2">
      <c r="A129" s="169" t="s">
        <v>1358</v>
      </c>
      <c r="B129" s="181"/>
      <c r="C129" s="182"/>
      <c r="D129" s="182"/>
      <c r="E129" s="182">
        <v>1</v>
      </c>
      <c r="F129" s="182"/>
      <c r="G129" s="182"/>
      <c r="H129" s="170">
        <v>1</v>
      </c>
      <c r="I129" s="1" t="str">
        <f t="shared" si="0"/>
        <v>(4) SILVER ⭐⭐</v>
      </c>
    </row>
    <row r="130" spans="1:9" x14ac:dyDescent="0.2">
      <c r="A130" s="169" t="s">
        <v>1359</v>
      </c>
      <c r="B130" s="181"/>
      <c r="C130" s="182"/>
      <c r="D130" s="182"/>
      <c r="E130" s="182">
        <v>1</v>
      </c>
      <c r="F130" s="182"/>
      <c r="G130" s="182"/>
      <c r="H130" s="170">
        <v>1</v>
      </c>
      <c r="I130" s="16" t="str">
        <f t="shared" si="0"/>
        <v>(4) SILVER ⭐⭐</v>
      </c>
    </row>
    <row r="131" spans="1:9" x14ac:dyDescent="0.2">
      <c r="A131" s="169" t="s">
        <v>1360</v>
      </c>
      <c r="B131" s="181"/>
      <c r="C131" s="182"/>
      <c r="D131" s="182"/>
      <c r="E131" s="182"/>
      <c r="F131" s="182">
        <v>2</v>
      </c>
      <c r="G131" s="182"/>
      <c r="H131" s="170">
        <v>2</v>
      </c>
      <c r="I131" s="16" t="str">
        <f t="shared" si="0"/>
        <v>(5) BRONZE ⭐</v>
      </c>
    </row>
    <row r="132" spans="1:9" x14ac:dyDescent="0.2">
      <c r="A132" s="169" t="s">
        <v>1361</v>
      </c>
      <c r="B132" s="181"/>
      <c r="C132" s="182"/>
      <c r="D132" s="182"/>
      <c r="E132" s="182">
        <v>1</v>
      </c>
      <c r="F132" s="182"/>
      <c r="G132" s="182"/>
      <c r="H132" s="170">
        <v>1</v>
      </c>
      <c r="I132" s="1" t="str">
        <f t="shared" si="0"/>
        <v>(4) SILVER ⭐⭐</v>
      </c>
    </row>
    <row r="133" spans="1:9" x14ac:dyDescent="0.2">
      <c r="A133" s="169" t="s">
        <v>1362</v>
      </c>
      <c r="B133" s="181"/>
      <c r="C133" s="182"/>
      <c r="D133" s="182">
        <v>1</v>
      </c>
      <c r="E133" s="182"/>
      <c r="F133" s="182"/>
      <c r="G133" s="182"/>
      <c r="H133" s="170">
        <v>1</v>
      </c>
      <c r="I133" s="16" t="str">
        <f t="shared" si="0"/>
        <v>(3) GOLD ⭐⭐⭐</v>
      </c>
    </row>
    <row r="134" spans="1:9" x14ac:dyDescent="0.2">
      <c r="A134" s="169" t="s">
        <v>1363</v>
      </c>
      <c r="B134" s="181"/>
      <c r="C134" s="182"/>
      <c r="D134" s="182"/>
      <c r="E134" s="182">
        <v>1</v>
      </c>
      <c r="F134" s="182"/>
      <c r="G134" s="182"/>
      <c r="H134" s="170">
        <v>1</v>
      </c>
      <c r="I134" s="16" t="str">
        <f t="shared" si="0"/>
        <v>(4) SILVER ⭐⭐</v>
      </c>
    </row>
    <row r="135" spans="1:9" x14ac:dyDescent="0.2">
      <c r="A135" s="169" t="s">
        <v>1364</v>
      </c>
      <c r="B135" s="181"/>
      <c r="C135" s="182"/>
      <c r="D135" s="182">
        <v>1</v>
      </c>
      <c r="E135" s="182"/>
      <c r="F135" s="182"/>
      <c r="G135" s="182"/>
      <c r="H135" s="170">
        <v>1</v>
      </c>
      <c r="I135" s="16" t="str">
        <f t="shared" si="0"/>
        <v>(3) GOLD ⭐⭐⭐</v>
      </c>
    </row>
    <row r="136" spans="1:9" x14ac:dyDescent="0.2">
      <c r="A136" s="169" t="s">
        <v>1365</v>
      </c>
      <c r="B136" s="181"/>
      <c r="C136" s="182"/>
      <c r="D136" s="182"/>
      <c r="E136" s="182">
        <v>1</v>
      </c>
      <c r="F136" s="182"/>
      <c r="G136" s="182"/>
      <c r="H136" s="170">
        <v>1</v>
      </c>
      <c r="I136" s="16" t="str">
        <f t="shared" si="0"/>
        <v>(4) SILVER ⭐⭐</v>
      </c>
    </row>
    <row r="137" spans="1:9" x14ac:dyDescent="0.2">
      <c r="A137" s="169" t="s">
        <v>1366</v>
      </c>
      <c r="B137" s="181"/>
      <c r="C137" s="182">
        <v>1</v>
      </c>
      <c r="D137" s="182"/>
      <c r="E137" s="182"/>
      <c r="F137" s="182"/>
      <c r="G137" s="182"/>
      <c r="H137" s="170">
        <v>1</v>
      </c>
      <c r="I137" s="16" t="str">
        <f t="shared" si="0"/>
        <v>(2) PLATINUM ⭐⭐⭐⭐</v>
      </c>
    </row>
    <row r="138" spans="1:9" x14ac:dyDescent="0.2">
      <c r="A138" s="169" t="s">
        <v>1367</v>
      </c>
      <c r="B138" s="181"/>
      <c r="C138" s="182"/>
      <c r="D138" s="182"/>
      <c r="E138" s="182">
        <v>1</v>
      </c>
      <c r="F138" s="182"/>
      <c r="G138" s="182"/>
      <c r="H138" s="170">
        <v>1</v>
      </c>
      <c r="I138" s="1" t="str">
        <f t="shared" si="0"/>
        <v>(4) SILVER ⭐⭐</v>
      </c>
    </row>
    <row r="139" spans="1:9" x14ac:dyDescent="0.2">
      <c r="A139" s="169" t="s">
        <v>1368</v>
      </c>
      <c r="B139" s="181"/>
      <c r="C139" s="182"/>
      <c r="D139" s="182"/>
      <c r="E139" s="182"/>
      <c r="F139" s="182">
        <v>1</v>
      </c>
      <c r="G139" s="182"/>
      <c r="H139" s="170">
        <v>1</v>
      </c>
      <c r="I139" s="16" t="str">
        <f t="shared" si="0"/>
        <v>(5) BRONZE ⭐</v>
      </c>
    </row>
    <row r="140" spans="1:9" x14ac:dyDescent="0.2">
      <c r="A140" s="169" t="s">
        <v>1369</v>
      </c>
      <c r="B140" s="181"/>
      <c r="C140" s="182"/>
      <c r="D140" s="182"/>
      <c r="E140" s="182"/>
      <c r="F140" s="182">
        <v>1</v>
      </c>
      <c r="G140" s="182"/>
      <c r="H140" s="170">
        <v>1</v>
      </c>
      <c r="I140" s="1" t="str">
        <f t="shared" si="0"/>
        <v>(5) BRONZE ⭐</v>
      </c>
    </row>
    <row r="141" spans="1:9" x14ac:dyDescent="0.2">
      <c r="A141" s="169" t="s">
        <v>1370</v>
      </c>
      <c r="B141" s="181"/>
      <c r="C141" s="182"/>
      <c r="D141" s="182">
        <v>1</v>
      </c>
      <c r="E141" s="182"/>
      <c r="F141" s="182"/>
      <c r="G141" s="182"/>
      <c r="H141" s="170">
        <v>1</v>
      </c>
      <c r="I141" s="1" t="str">
        <f t="shared" si="0"/>
        <v>(3) GOLD ⭐⭐⭐</v>
      </c>
    </row>
    <row r="142" spans="1:9" x14ac:dyDescent="0.2">
      <c r="A142" s="169" t="s">
        <v>1371</v>
      </c>
      <c r="B142" s="181"/>
      <c r="C142" s="182"/>
      <c r="D142" s="182"/>
      <c r="E142" s="182"/>
      <c r="F142" s="182">
        <v>1</v>
      </c>
      <c r="G142" s="182"/>
      <c r="H142" s="170">
        <v>1</v>
      </c>
      <c r="I142" s="16" t="str">
        <f t="shared" si="0"/>
        <v>(5) BRONZE ⭐</v>
      </c>
    </row>
    <row r="143" spans="1:9" x14ac:dyDescent="0.2">
      <c r="A143" s="169" t="s">
        <v>1372</v>
      </c>
      <c r="B143" s="181"/>
      <c r="C143" s="182"/>
      <c r="D143" s="182"/>
      <c r="E143" s="182"/>
      <c r="F143" s="182">
        <v>1</v>
      </c>
      <c r="G143" s="182"/>
      <c r="H143" s="170">
        <v>1</v>
      </c>
      <c r="I143" s="1" t="str">
        <f t="shared" si="0"/>
        <v>(5) BRONZE ⭐</v>
      </c>
    </row>
    <row r="144" spans="1:9" x14ac:dyDescent="0.2">
      <c r="A144" s="169" t="s">
        <v>1373</v>
      </c>
      <c r="B144" s="181"/>
      <c r="C144" s="182"/>
      <c r="D144" s="182">
        <v>1</v>
      </c>
      <c r="E144" s="182"/>
      <c r="F144" s="182">
        <v>1</v>
      </c>
      <c r="G144" s="182"/>
      <c r="H144" s="170">
        <v>2</v>
      </c>
      <c r="I144" s="1" t="str">
        <f t="shared" si="0"/>
        <v>(3) GOLD ⭐⭐⭐</v>
      </c>
    </row>
    <row r="145" spans="1:9" x14ac:dyDescent="0.2">
      <c r="A145" s="169" t="s">
        <v>1374</v>
      </c>
      <c r="B145" s="181"/>
      <c r="C145" s="182"/>
      <c r="D145" s="182"/>
      <c r="E145" s="182">
        <v>1</v>
      </c>
      <c r="F145" s="182"/>
      <c r="G145" s="182"/>
      <c r="H145" s="170">
        <v>1</v>
      </c>
      <c r="I145" s="16" t="str">
        <f t="shared" si="0"/>
        <v>(4) SILVER ⭐⭐</v>
      </c>
    </row>
    <row r="146" spans="1:9" x14ac:dyDescent="0.2">
      <c r="A146" s="169" t="s">
        <v>1375</v>
      </c>
      <c r="B146" s="181"/>
      <c r="C146" s="182"/>
      <c r="D146" s="182"/>
      <c r="E146" s="182">
        <v>2</v>
      </c>
      <c r="F146" s="182"/>
      <c r="G146" s="182"/>
      <c r="H146" s="170">
        <v>2</v>
      </c>
      <c r="I146" s="16" t="str">
        <f t="shared" si="0"/>
        <v>(4) SILVER ⭐⭐</v>
      </c>
    </row>
    <row r="147" spans="1:9" x14ac:dyDescent="0.2">
      <c r="A147" s="169" t="s">
        <v>1376</v>
      </c>
      <c r="B147" s="181"/>
      <c r="C147" s="182"/>
      <c r="D147" s="182">
        <v>2</v>
      </c>
      <c r="E147" s="182"/>
      <c r="F147" s="182"/>
      <c r="G147" s="182"/>
      <c r="H147" s="170">
        <v>2</v>
      </c>
      <c r="I147" s="16" t="str">
        <f t="shared" si="0"/>
        <v>(3) GOLD ⭐⭐⭐</v>
      </c>
    </row>
    <row r="148" spans="1:9" x14ac:dyDescent="0.2">
      <c r="A148" s="169" t="s">
        <v>1377</v>
      </c>
      <c r="B148" s="181"/>
      <c r="C148" s="182"/>
      <c r="D148" s="182">
        <v>1</v>
      </c>
      <c r="E148" s="182">
        <v>1</v>
      </c>
      <c r="F148" s="182"/>
      <c r="G148" s="182"/>
      <c r="H148" s="170">
        <v>2</v>
      </c>
      <c r="I148" s="16" t="str">
        <f t="shared" si="0"/>
        <v>(3) GOLD ⭐⭐⭐</v>
      </c>
    </row>
    <row r="149" spans="1:9" x14ac:dyDescent="0.2">
      <c r="A149" s="169" t="s">
        <v>1378</v>
      </c>
      <c r="B149" s="181"/>
      <c r="C149" s="182"/>
      <c r="D149" s="182">
        <v>1</v>
      </c>
      <c r="E149" s="182"/>
      <c r="F149" s="182"/>
      <c r="G149" s="182"/>
      <c r="H149" s="170">
        <v>1</v>
      </c>
      <c r="I149" s="16" t="str">
        <f t="shared" si="0"/>
        <v>(3) GOLD ⭐⭐⭐</v>
      </c>
    </row>
    <row r="150" spans="1:9" x14ac:dyDescent="0.2">
      <c r="A150" s="169" t="s">
        <v>1379</v>
      </c>
      <c r="B150" s="181"/>
      <c r="C150" s="182"/>
      <c r="D150" s="182"/>
      <c r="E150" s="182">
        <v>1</v>
      </c>
      <c r="F150" s="182"/>
      <c r="G150" s="182"/>
      <c r="H150" s="170">
        <v>1</v>
      </c>
      <c r="I150" s="16" t="str">
        <f t="shared" si="0"/>
        <v>(4) SILVER ⭐⭐</v>
      </c>
    </row>
    <row r="151" spans="1:9" x14ac:dyDescent="0.2">
      <c r="A151" s="169" t="s">
        <v>1380</v>
      </c>
      <c r="B151" s="181"/>
      <c r="C151" s="182"/>
      <c r="D151" s="182"/>
      <c r="E151" s="182"/>
      <c r="F151" s="182">
        <v>1</v>
      </c>
      <c r="G151" s="182"/>
      <c r="H151" s="170">
        <v>1</v>
      </c>
      <c r="I151" s="16" t="str">
        <f t="shared" si="0"/>
        <v>(5) BRONZE ⭐</v>
      </c>
    </row>
    <row r="152" spans="1:9" x14ac:dyDescent="0.2">
      <c r="A152" s="169" t="s">
        <v>1381</v>
      </c>
      <c r="B152" s="181">
        <v>1</v>
      </c>
      <c r="C152" s="182"/>
      <c r="D152" s="182"/>
      <c r="E152" s="182"/>
      <c r="F152" s="182"/>
      <c r="G152" s="182"/>
      <c r="H152" s="170">
        <v>1</v>
      </c>
      <c r="I152" s="1" t="str">
        <f t="shared" si="0"/>
        <v>(blank)</v>
      </c>
    </row>
    <row r="153" spans="1:9" x14ac:dyDescent="0.2">
      <c r="A153" s="169" t="s">
        <v>1382</v>
      </c>
      <c r="B153" s="181"/>
      <c r="C153" s="182">
        <v>1</v>
      </c>
      <c r="D153" s="182">
        <v>1</v>
      </c>
      <c r="E153" s="182"/>
      <c r="F153" s="182"/>
      <c r="G153" s="182"/>
      <c r="H153" s="170">
        <v>2</v>
      </c>
      <c r="I153" s="16" t="str">
        <f t="shared" si="0"/>
        <v>(2) PLATINUM ⭐⭐⭐⭐</v>
      </c>
    </row>
    <row r="154" spans="1:9" x14ac:dyDescent="0.2">
      <c r="A154" s="169" t="s">
        <v>1383</v>
      </c>
      <c r="B154" s="181"/>
      <c r="C154" s="182"/>
      <c r="D154" s="182"/>
      <c r="E154" s="182"/>
      <c r="F154" s="182">
        <v>1</v>
      </c>
      <c r="G154" s="182"/>
      <c r="H154" s="170">
        <v>1</v>
      </c>
      <c r="I154" s="1" t="str">
        <f t="shared" si="0"/>
        <v>(5) BRONZE ⭐</v>
      </c>
    </row>
    <row r="155" spans="1:9" x14ac:dyDescent="0.2">
      <c r="A155" s="169" t="s">
        <v>1384</v>
      </c>
      <c r="B155" s="181"/>
      <c r="C155" s="182"/>
      <c r="D155" s="182"/>
      <c r="E155" s="182"/>
      <c r="F155" s="182">
        <v>1</v>
      </c>
      <c r="G155" s="182"/>
      <c r="H155" s="170">
        <v>1</v>
      </c>
      <c r="I155" s="1" t="str">
        <f t="shared" si="0"/>
        <v>(5) BRONZE ⭐</v>
      </c>
    </row>
    <row r="156" spans="1:9" x14ac:dyDescent="0.2">
      <c r="A156" s="169" t="s">
        <v>1385</v>
      </c>
      <c r="B156" s="181"/>
      <c r="C156" s="182">
        <v>1</v>
      </c>
      <c r="D156" s="182"/>
      <c r="E156" s="182"/>
      <c r="F156" s="182"/>
      <c r="G156" s="182"/>
      <c r="H156" s="170">
        <v>1</v>
      </c>
      <c r="I156" s="1" t="str">
        <f t="shared" si="0"/>
        <v>(2) PLATINUM ⭐⭐⭐⭐</v>
      </c>
    </row>
    <row r="157" spans="1:9" x14ac:dyDescent="0.2">
      <c r="A157" s="169" t="s">
        <v>1386</v>
      </c>
      <c r="B157" s="181"/>
      <c r="C157" s="182"/>
      <c r="D157" s="182"/>
      <c r="E157" s="182"/>
      <c r="F157" s="182">
        <v>1</v>
      </c>
      <c r="G157" s="182"/>
      <c r="H157" s="170">
        <v>1</v>
      </c>
      <c r="I157" s="1" t="str">
        <f t="shared" si="0"/>
        <v>(5) BRONZE ⭐</v>
      </c>
    </row>
    <row r="158" spans="1:9" x14ac:dyDescent="0.2">
      <c r="A158" s="169" t="s">
        <v>1387</v>
      </c>
      <c r="B158" s="181"/>
      <c r="C158" s="182"/>
      <c r="D158" s="182"/>
      <c r="E158" s="182">
        <v>1</v>
      </c>
      <c r="F158" s="182"/>
      <c r="G158" s="182"/>
      <c r="H158" s="170">
        <v>1</v>
      </c>
      <c r="I158" s="1" t="str">
        <f t="shared" si="0"/>
        <v>(4) SILVER ⭐⭐</v>
      </c>
    </row>
    <row r="159" spans="1:9" x14ac:dyDescent="0.2">
      <c r="A159" s="169" t="s">
        <v>1388</v>
      </c>
      <c r="B159" s="181"/>
      <c r="C159" s="182">
        <v>1</v>
      </c>
      <c r="D159" s="182"/>
      <c r="E159" s="182"/>
      <c r="F159" s="182"/>
      <c r="G159" s="182"/>
      <c r="H159" s="170">
        <v>1</v>
      </c>
      <c r="I159" s="16" t="str">
        <f t="shared" si="0"/>
        <v>(2) PLATINUM ⭐⭐⭐⭐</v>
      </c>
    </row>
    <row r="160" spans="1:9" x14ac:dyDescent="0.2">
      <c r="A160" s="169" t="s">
        <v>1389</v>
      </c>
      <c r="B160" s="181">
        <v>1</v>
      </c>
      <c r="C160" s="182"/>
      <c r="D160" s="182"/>
      <c r="E160" s="182"/>
      <c r="F160" s="182"/>
      <c r="G160" s="182"/>
      <c r="H160" s="170">
        <v>1</v>
      </c>
      <c r="I160" s="1" t="str">
        <f t="shared" si="0"/>
        <v>(blank)</v>
      </c>
    </row>
    <row r="161" spans="1:9" x14ac:dyDescent="0.2">
      <c r="A161" s="169" t="s">
        <v>1390</v>
      </c>
      <c r="B161" s="181"/>
      <c r="C161" s="182"/>
      <c r="D161" s="182"/>
      <c r="E161" s="182"/>
      <c r="F161" s="182">
        <v>1</v>
      </c>
      <c r="G161" s="182"/>
      <c r="H161" s="170">
        <v>1</v>
      </c>
      <c r="I161" s="16" t="str">
        <f t="shared" si="0"/>
        <v>(5) BRONZE ⭐</v>
      </c>
    </row>
    <row r="162" spans="1:9" x14ac:dyDescent="0.2">
      <c r="A162" s="169" t="s">
        <v>1391</v>
      </c>
      <c r="B162" s="181"/>
      <c r="C162" s="182"/>
      <c r="D162" s="182">
        <v>1</v>
      </c>
      <c r="E162" s="182"/>
      <c r="F162" s="182"/>
      <c r="G162" s="182"/>
      <c r="H162" s="170">
        <v>1</v>
      </c>
      <c r="I162" s="1" t="str">
        <f t="shared" si="0"/>
        <v>(3) GOLD ⭐⭐⭐</v>
      </c>
    </row>
    <row r="163" spans="1:9" x14ac:dyDescent="0.2">
      <c r="A163" s="169" t="s">
        <v>1392</v>
      </c>
      <c r="B163" s="181"/>
      <c r="C163" s="182"/>
      <c r="D163" s="182">
        <v>1</v>
      </c>
      <c r="E163" s="182"/>
      <c r="F163" s="182"/>
      <c r="G163" s="182"/>
      <c r="H163" s="170">
        <v>1</v>
      </c>
      <c r="I163" s="16" t="str">
        <f t="shared" si="0"/>
        <v>(3) GOLD ⭐⭐⭐</v>
      </c>
    </row>
    <row r="164" spans="1:9" x14ac:dyDescent="0.2">
      <c r="A164" s="169" t="s">
        <v>1393</v>
      </c>
      <c r="B164" s="181"/>
      <c r="C164" s="182"/>
      <c r="D164" s="182"/>
      <c r="E164" s="182">
        <v>1</v>
      </c>
      <c r="F164" s="182"/>
      <c r="G164" s="182"/>
      <c r="H164" s="170">
        <v>1</v>
      </c>
      <c r="I164" s="16" t="str">
        <f t="shared" si="0"/>
        <v>(4) SILVER ⭐⭐</v>
      </c>
    </row>
    <row r="165" spans="1:9" x14ac:dyDescent="0.2">
      <c r="A165" s="169" t="s">
        <v>1394</v>
      </c>
      <c r="B165" s="181"/>
      <c r="C165" s="182"/>
      <c r="D165" s="182"/>
      <c r="E165" s="182"/>
      <c r="F165" s="182">
        <v>1</v>
      </c>
      <c r="G165" s="182"/>
      <c r="H165" s="170">
        <v>1</v>
      </c>
      <c r="I165" s="16" t="str">
        <f t="shared" si="0"/>
        <v>(5) BRONZE ⭐</v>
      </c>
    </row>
    <row r="166" spans="1:9" x14ac:dyDescent="0.2">
      <c r="A166" s="169" t="s">
        <v>1395</v>
      </c>
      <c r="B166" s="181"/>
      <c r="C166" s="182"/>
      <c r="D166" s="182"/>
      <c r="E166" s="182">
        <v>1</v>
      </c>
      <c r="F166" s="182"/>
      <c r="G166" s="182"/>
      <c r="H166" s="170">
        <v>1</v>
      </c>
      <c r="I166" s="1" t="str">
        <f t="shared" si="0"/>
        <v>(4) SILVER ⭐⭐</v>
      </c>
    </row>
    <row r="167" spans="1:9" x14ac:dyDescent="0.2">
      <c r="A167" s="169" t="s">
        <v>1396</v>
      </c>
      <c r="B167" s="181"/>
      <c r="C167" s="182">
        <v>1</v>
      </c>
      <c r="D167" s="182">
        <v>1</v>
      </c>
      <c r="E167" s="182"/>
      <c r="F167" s="182"/>
      <c r="G167" s="182"/>
      <c r="H167" s="170">
        <v>2</v>
      </c>
      <c r="I167" s="16" t="str">
        <f t="shared" si="0"/>
        <v>(2) PLATINUM ⭐⭐⭐⭐</v>
      </c>
    </row>
    <row r="168" spans="1:9" x14ac:dyDescent="0.2">
      <c r="A168" s="169" t="s">
        <v>1397</v>
      </c>
      <c r="B168" s="181"/>
      <c r="C168" s="182"/>
      <c r="D168" s="182"/>
      <c r="E168" s="182">
        <v>1</v>
      </c>
      <c r="F168" s="182"/>
      <c r="G168" s="182"/>
      <c r="H168" s="170">
        <v>1</v>
      </c>
      <c r="I168" s="1" t="str">
        <f t="shared" si="0"/>
        <v>(4) SILVER ⭐⭐</v>
      </c>
    </row>
    <row r="169" spans="1:9" x14ac:dyDescent="0.2">
      <c r="A169" s="169" t="s">
        <v>1398</v>
      </c>
      <c r="B169" s="181"/>
      <c r="C169" s="182"/>
      <c r="D169" s="182"/>
      <c r="E169" s="182">
        <v>18</v>
      </c>
      <c r="F169" s="182">
        <v>165</v>
      </c>
      <c r="G169" s="182"/>
      <c r="H169" s="170">
        <v>183</v>
      </c>
      <c r="I169" s="16" t="str">
        <f t="shared" si="0"/>
        <v>(4) SILVER ⭐⭐</v>
      </c>
    </row>
    <row r="170" spans="1:9" x14ac:dyDescent="0.2">
      <c r="A170" s="169" t="s">
        <v>1399</v>
      </c>
      <c r="B170" s="181"/>
      <c r="C170" s="182"/>
      <c r="D170" s="182">
        <v>1</v>
      </c>
      <c r="E170" s="182"/>
      <c r="F170" s="182"/>
      <c r="G170" s="182"/>
      <c r="H170" s="170">
        <v>1</v>
      </c>
      <c r="I170" s="16" t="str">
        <f t="shared" si="0"/>
        <v>(3) GOLD ⭐⭐⭐</v>
      </c>
    </row>
    <row r="171" spans="1:9" x14ac:dyDescent="0.2">
      <c r="A171" s="169" t="s">
        <v>1400</v>
      </c>
      <c r="B171" s="181"/>
      <c r="C171" s="182"/>
      <c r="D171" s="182">
        <v>1</v>
      </c>
      <c r="E171" s="182"/>
      <c r="F171" s="182"/>
      <c r="G171" s="182"/>
      <c r="H171" s="170">
        <v>1</v>
      </c>
      <c r="I171" s="16" t="str">
        <f t="shared" si="0"/>
        <v>(3) GOLD ⭐⭐⭐</v>
      </c>
    </row>
    <row r="172" spans="1:9" x14ac:dyDescent="0.2">
      <c r="A172" s="169" t="s">
        <v>1401</v>
      </c>
      <c r="B172" s="181"/>
      <c r="C172" s="182"/>
      <c r="D172" s="182"/>
      <c r="E172" s="182">
        <v>1</v>
      </c>
      <c r="F172" s="182"/>
      <c r="G172" s="182"/>
      <c r="H172" s="170">
        <v>1</v>
      </c>
      <c r="I172" s="16" t="str">
        <f t="shared" si="0"/>
        <v>(4) SILVER ⭐⭐</v>
      </c>
    </row>
    <row r="173" spans="1:9" x14ac:dyDescent="0.2">
      <c r="A173" s="169" t="s">
        <v>1402</v>
      </c>
      <c r="B173" s="181"/>
      <c r="C173" s="182">
        <v>1</v>
      </c>
      <c r="D173" s="182"/>
      <c r="E173" s="182"/>
      <c r="F173" s="182"/>
      <c r="G173" s="182"/>
      <c r="H173" s="170">
        <v>1</v>
      </c>
      <c r="I173" s="16" t="str">
        <f t="shared" si="0"/>
        <v>(2) PLATINUM ⭐⭐⭐⭐</v>
      </c>
    </row>
    <row r="174" spans="1:9" x14ac:dyDescent="0.2">
      <c r="A174" s="169" t="s">
        <v>1403</v>
      </c>
      <c r="B174" s="181"/>
      <c r="C174" s="182"/>
      <c r="D174" s="182"/>
      <c r="E174" s="182">
        <v>1</v>
      </c>
      <c r="F174" s="182"/>
      <c r="G174" s="182"/>
      <c r="H174" s="170">
        <v>1</v>
      </c>
      <c r="I174" s="1" t="str">
        <f t="shared" si="0"/>
        <v>(4) SILVER ⭐⭐</v>
      </c>
    </row>
    <row r="175" spans="1:9" x14ac:dyDescent="0.2">
      <c r="A175" s="169" t="s">
        <v>1404</v>
      </c>
      <c r="B175" s="181"/>
      <c r="C175" s="182"/>
      <c r="D175" s="182"/>
      <c r="E175" s="182">
        <v>1</v>
      </c>
      <c r="F175" s="182"/>
      <c r="G175" s="182"/>
      <c r="H175" s="170">
        <v>1</v>
      </c>
      <c r="I175" s="16" t="str">
        <f t="shared" si="0"/>
        <v>(4) SILVER ⭐⭐</v>
      </c>
    </row>
    <row r="176" spans="1:9" x14ac:dyDescent="0.2">
      <c r="A176" s="169" t="s">
        <v>1405</v>
      </c>
      <c r="B176" s="181"/>
      <c r="C176" s="182"/>
      <c r="D176" s="182"/>
      <c r="E176" s="182"/>
      <c r="F176" s="182">
        <v>1</v>
      </c>
      <c r="G176" s="182"/>
      <c r="H176" s="170">
        <v>1</v>
      </c>
      <c r="I176" s="16" t="str">
        <f t="shared" si="0"/>
        <v>(5) BRONZE ⭐</v>
      </c>
    </row>
    <row r="177" spans="1:9" x14ac:dyDescent="0.2">
      <c r="A177" s="169" t="s">
        <v>1406</v>
      </c>
      <c r="B177" s="181"/>
      <c r="C177" s="182"/>
      <c r="D177" s="182"/>
      <c r="E177" s="182">
        <v>1</v>
      </c>
      <c r="F177" s="182">
        <v>1</v>
      </c>
      <c r="G177" s="182"/>
      <c r="H177" s="170">
        <v>2</v>
      </c>
      <c r="I177" s="1" t="str">
        <f t="shared" si="0"/>
        <v>(4) SILVER ⭐⭐</v>
      </c>
    </row>
    <row r="178" spans="1:9" x14ac:dyDescent="0.2">
      <c r="A178" s="169" t="s">
        <v>1407</v>
      </c>
      <c r="B178" s="181"/>
      <c r="C178" s="182">
        <v>1</v>
      </c>
      <c r="D178" s="182"/>
      <c r="E178" s="182"/>
      <c r="F178" s="182"/>
      <c r="G178" s="182"/>
      <c r="H178" s="170">
        <v>1</v>
      </c>
      <c r="I178" s="16" t="str">
        <f t="shared" si="0"/>
        <v>(2) PLATINUM ⭐⭐⭐⭐</v>
      </c>
    </row>
    <row r="179" spans="1:9" x14ac:dyDescent="0.2">
      <c r="A179" s="169" t="s">
        <v>1408</v>
      </c>
      <c r="B179" s="181"/>
      <c r="C179" s="182"/>
      <c r="D179" s="182">
        <v>1</v>
      </c>
      <c r="E179" s="182"/>
      <c r="F179" s="182"/>
      <c r="G179" s="182"/>
      <c r="H179" s="170">
        <v>1</v>
      </c>
      <c r="I179" s="1" t="str">
        <f t="shared" si="0"/>
        <v>(3) GOLD ⭐⭐⭐</v>
      </c>
    </row>
    <row r="180" spans="1:9" x14ac:dyDescent="0.2">
      <c r="A180" s="169" t="s">
        <v>1409</v>
      </c>
      <c r="B180" s="181"/>
      <c r="C180" s="182"/>
      <c r="D180" s="182">
        <v>1</v>
      </c>
      <c r="E180" s="182"/>
      <c r="F180" s="182"/>
      <c r="G180" s="182"/>
      <c r="H180" s="170">
        <v>1</v>
      </c>
      <c r="I180" s="16" t="str">
        <f t="shared" si="0"/>
        <v>(3) GOLD ⭐⭐⭐</v>
      </c>
    </row>
    <row r="181" spans="1:9" x14ac:dyDescent="0.2">
      <c r="A181" s="169" t="s">
        <v>1410</v>
      </c>
      <c r="B181" s="181"/>
      <c r="C181" s="182"/>
      <c r="D181" s="182"/>
      <c r="E181" s="182">
        <v>1</v>
      </c>
      <c r="F181" s="182"/>
      <c r="G181" s="182"/>
      <c r="H181" s="170">
        <v>1</v>
      </c>
      <c r="I181" s="16" t="str">
        <f t="shared" si="0"/>
        <v>(4) SILVER ⭐⭐</v>
      </c>
    </row>
    <row r="182" spans="1:9" x14ac:dyDescent="0.2">
      <c r="A182" s="169" t="s">
        <v>1411</v>
      </c>
      <c r="B182" s="181"/>
      <c r="C182" s="182"/>
      <c r="D182" s="182"/>
      <c r="E182" s="182">
        <v>1</v>
      </c>
      <c r="F182" s="182"/>
      <c r="G182" s="182"/>
      <c r="H182" s="170">
        <v>1</v>
      </c>
      <c r="I182" s="16" t="str">
        <f t="shared" si="0"/>
        <v>(4) SILVER ⭐⭐</v>
      </c>
    </row>
    <row r="183" spans="1:9" x14ac:dyDescent="0.2">
      <c r="A183" s="169" t="s">
        <v>1412</v>
      </c>
      <c r="B183" s="181"/>
      <c r="C183" s="182"/>
      <c r="D183" s="182">
        <v>1</v>
      </c>
      <c r="E183" s="182"/>
      <c r="F183" s="182"/>
      <c r="G183" s="182"/>
      <c r="H183" s="170">
        <v>1</v>
      </c>
      <c r="I183" s="16" t="str">
        <f t="shared" si="0"/>
        <v>(3) GOLD ⭐⭐⭐</v>
      </c>
    </row>
    <row r="184" spans="1:9" x14ac:dyDescent="0.2">
      <c r="A184" s="169" t="s">
        <v>1413</v>
      </c>
      <c r="B184" s="181"/>
      <c r="C184" s="182"/>
      <c r="D184" s="182"/>
      <c r="E184" s="182">
        <v>1</v>
      </c>
      <c r="F184" s="182"/>
      <c r="G184" s="182"/>
      <c r="H184" s="170">
        <v>1</v>
      </c>
      <c r="I184" s="16" t="str">
        <f t="shared" si="0"/>
        <v>(4) SILVER ⭐⭐</v>
      </c>
    </row>
    <row r="185" spans="1:9" x14ac:dyDescent="0.2">
      <c r="A185" s="169" t="s">
        <v>1414</v>
      </c>
      <c r="B185" s="181"/>
      <c r="C185" s="182"/>
      <c r="D185" s="182"/>
      <c r="E185" s="182">
        <v>1</v>
      </c>
      <c r="F185" s="182"/>
      <c r="G185" s="182"/>
      <c r="H185" s="170">
        <v>1</v>
      </c>
      <c r="I185" s="16" t="str">
        <f t="shared" si="0"/>
        <v>(4) SILVER ⭐⭐</v>
      </c>
    </row>
    <row r="186" spans="1:9" x14ac:dyDescent="0.2">
      <c r="A186" s="169" t="s">
        <v>1415</v>
      </c>
      <c r="B186" s="181"/>
      <c r="C186" s="182"/>
      <c r="D186" s="182">
        <v>1</v>
      </c>
      <c r="E186" s="182"/>
      <c r="F186" s="182"/>
      <c r="G186" s="182"/>
      <c r="H186" s="170">
        <v>1</v>
      </c>
      <c r="I186" s="16" t="str">
        <f t="shared" si="0"/>
        <v>(3) GOLD ⭐⭐⭐</v>
      </c>
    </row>
    <row r="187" spans="1:9" x14ac:dyDescent="0.2">
      <c r="A187" s="169" t="s">
        <v>1416</v>
      </c>
      <c r="B187" s="181"/>
      <c r="C187" s="182"/>
      <c r="D187" s="182"/>
      <c r="E187" s="182">
        <v>1</v>
      </c>
      <c r="F187" s="182"/>
      <c r="G187" s="182"/>
      <c r="H187" s="170">
        <v>1</v>
      </c>
      <c r="I187" s="16" t="str">
        <f t="shared" si="0"/>
        <v>(4) SILVER ⭐⭐</v>
      </c>
    </row>
    <row r="188" spans="1:9" x14ac:dyDescent="0.2">
      <c r="A188" s="169" t="s">
        <v>1417</v>
      </c>
      <c r="B188" s="181"/>
      <c r="C188" s="182"/>
      <c r="D188" s="182"/>
      <c r="E188" s="182"/>
      <c r="F188" s="182">
        <v>1</v>
      </c>
      <c r="G188" s="182"/>
      <c r="H188" s="170">
        <v>1</v>
      </c>
      <c r="I188" s="16" t="str">
        <f t="shared" si="0"/>
        <v>(5) BRONZE ⭐</v>
      </c>
    </row>
    <row r="189" spans="1:9" x14ac:dyDescent="0.2">
      <c r="A189" s="169" t="s">
        <v>1418</v>
      </c>
      <c r="B189" s="181"/>
      <c r="C189" s="182"/>
      <c r="D189" s="182"/>
      <c r="E189" s="182"/>
      <c r="F189" s="182">
        <v>1</v>
      </c>
      <c r="G189" s="182"/>
      <c r="H189" s="170">
        <v>1</v>
      </c>
      <c r="I189" s="1" t="str">
        <f t="shared" si="0"/>
        <v>(5) BRONZE ⭐</v>
      </c>
    </row>
    <row r="190" spans="1:9" x14ac:dyDescent="0.2">
      <c r="A190" s="169" t="s">
        <v>1419</v>
      </c>
      <c r="B190" s="181"/>
      <c r="C190" s="182"/>
      <c r="D190" s="182">
        <v>2</v>
      </c>
      <c r="E190" s="182"/>
      <c r="F190" s="182"/>
      <c r="G190" s="182"/>
      <c r="H190" s="170">
        <v>2</v>
      </c>
      <c r="I190" s="1" t="str">
        <f t="shared" si="0"/>
        <v>(3) GOLD ⭐⭐⭐</v>
      </c>
    </row>
    <row r="191" spans="1:9" x14ac:dyDescent="0.2">
      <c r="A191" s="169" t="s">
        <v>1420</v>
      </c>
      <c r="B191" s="181"/>
      <c r="C191" s="182"/>
      <c r="D191" s="182">
        <v>1</v>
      </c>
      <c r="E191" s="182"/>
      <c r="F191" s="182"/>
      <c r="G191" s="182"/>
      <c r="H191" s="170">
        <v>1</v>
      </c>
      <c r="I191" s="16" t="str">
        <f t="shared" si="0"/>
        <v>(3) GOLD ⭐⭐⭐</v>
      </c>
    </row>
    <row r="192" spans="1:9" x14ac:dyDescent="0.2">
      <c r="A192" s="169" t="s">
        <v>1421</v>
      </c>
      <c r="B192" s="181"/>
      <c r="C192" s="182"/>
      <c r="D192" s="182">
        <v>1</v>
      </c>
      <c r="E192" s="182"/>
      <c r="F192" s="182"/>
      <c r="G192" s="182"/>
      <c r="H192" s="170">
        <v>1</v>
      </c>
      <c r="I192" s="16" t="str">
        <f t="shared" si="0"/>
        <v>(3) GOLD ⭐⭐⭐</v>
      </c>
    </row>
    <row r="193" spans="1:9" x14ac:dyDescent="0.2">
      <c r="A193" s="169" t="s">
        <v>1422</v>
      </c>
      <c r="B193" s="181"/>
      <c r="C193" s="182"/>
      <c r="D193" s="182">
        <v>2</v>
      </c>
      <c r="E193" s="182"/>
      <c r="F193" s="182"/>
      <c r="G193" s="182"/>
      <c r="H193" s="170">
        <v>2</v>
      </c>
      <c r="I193" s="16" t="str">
        <f t="shared" si="0"/>
        <v>(3) GOLD ⭐⭐⭐</v>
      </c>
    </row>
    <row r="194" spans="1:9" x14ac:dyDescent="0.2">
      <c r="A194" s="169" t="s">
        <v>1423</v>
      </c>
      <c r="B194" s="181"/>
      <c r="C194" s="182">
        <v>1</v>
      </c>
      <c r="D194" s="182"/>
      <c r="E194" s="182"/>
      <c r="F194" s="182"/>
      <c r="G194" s="182"/>
      <c r="H194" s="170">
        <v>1</v>
      </c>
      <c r="I194" s="16" t="str">
        <f t="shared" si="0"/>
        <v>(2) PLATINUM ⭐⭐⭐⭐</v>
      </c>
    </row>
    <row r="195" spans="1:9" x14ac:dyDescent="0.2">
      <c r="A195" s="169" t="s">
        <v>1424</v>
      </c>
      <c r="B195" s="181"/>
      <c r="C195" s="182"/>
      <c r="D195" s="182"/>
      <c r="E195" s="182">
        <v>1</v>
      </c>
      <c r="F195" s="182"/>
      <c r="G195" s="182"/>
      <c r="H195" s="170">
        <v>1</v>
      </c>
      <c r="I195" s="1" t="str">
        <f t="shared" si="0"/>
        <v>(4) SILVER ⭐⭐</v>
      </c>
    </row>
    <row r="196" spans="1:9" x14ac:dyDescent="0.2">
      <c r="A196" s="169" t="s">
        <v>1425</v>
      </c>
      <c r="B196" s="181"/>
      <c r="C196" s="182"/>
      <c r="D196" s="182"/>
      <c r="E196" s="182">
        <v>1</v>
      </c>
      <c r="F196" s="182"/>
      <c r="G196" s="182"/>
      <c r="H196" s="170">
        <v>1</v>
      </c>
      <c r="I196" s="16" t="str">
        <f t="shared" si="0"/>
        <v>(4) SILVER ⭐⭐</v>
      </c>
    </row>
    <row r="197" spans="1:9" x14ac:dyDescent="0.2">
      <c r="A197" s="169" t="s">
        <v>1426</v>
      </c>
      <c r="B197" s="181"/>
      <c r="C197" s="182"/>
      <c r="D197" s="182"/>
      <c r="E197" s="182"/>
      <c r="F197" s="182">
        <v>1</v>
      </c>
      <c r="G197" s="182"/>
      <c r="H197" s="170">
        <v>1</v>
      </c>
      <c r="I197" s="16" t="str">
        <f t="shared" si="0"/>
        <v>(5) BRONZE ⭐</v>
      </c>
    </row>
    <row r="198" spans="1:9" x14ac:dyDescent="0.2">
      <c r="A198" s="169" t="s">
        <v>1427</v>
      </c>
      <c r="B198" s="181"/>
      <c r="C198" s="182"/>
      <c r="D198" s="182"/>
      <c r="E198" s="182"/>
      <c r="F198" s="182">
        <v>1</v>
      </c>
      <c r="G198" s="182"/>
      <c r="H198" s="170">
        <v>1</v>
      </c>
      <c r="I198" s="1" t="str">
        <f t="shared" si="0"/>
        <v>(5) BRONZE ⭐</v>
      </c>
    </row>
    <row r="199" spans="1:9" x14ac:dyDescent="0.2">
      <c r="A199" s="169" t="s">
        <v>1428</v>
      </c>
      <c r="B199" s="181"/>
      <c r="C199" s="182"/>
      <c r="D199" s="182">
        <v>1</v>
      </c>
      <c r="E199" s="182"/>
      <c r="F199" s="182"/>
      <c r="G199" s="182"/>
      <c r="H199" s="170">
        <v>1</v>
      </c>
      <c r="I199" s="1" t="str">
        <f t="shared" si="0"/>
        <v>(3) GOLD ⭐⭐⭐</v>
      </c>
    </row>
    <row r="200" spans="1:9" x14ac:dyDescent="0.2">
      <c r="A200" s="169" t="s">
        <v>1429</v>
      </c>
      <c r="B200" s="181"/>
      <c r="C200" s="182"/>
      <c r="D200" s="182"/>
      <c r="E200" s="182"/>
      <c r="F200" s="182">
        <v>1</v>
      </c>
      <c r="G200" s="182"/>
      <c r="H200" s="170">
        <v>1</v>
      </c>
      <c r="I200" s="16" t="str">
        <f t="shared" si="0"/>
        <v>(5) BRONZE ⭐</v>
      </c>
    </row>
    <row r="201" spans="1:9" x14ac:dyDescent="0.2">
      <c r="A201" s="169" t="s">
        <v>1430</v>
      </c>
      <c r="B201" s="181"/>
      <c r="C201" s="182"/>
      <c r="D201" s="182"/>
      <c r="E201" s="182">
        <v>1</v>
      </c>
      <c r="F201" s="182"/>
      <c r="G201" s="182"/>
      <c r="H201" s="170">
        <v>1</v>
      </c>
      <c r="I201" s="1" t="str">
        <f t="shared" si="0"/>
        <v>(4) SILVER ⭐⭐</v>
      </c>
    </row>
    <row r="202" spans="1:9" x14ac:dyDescent="0.2">
      <c r="A202" s="169" t="s">
        <v>1431</v>
      </c>
      <c r="B202" s="181"/>
      <c r="C202" s="182">
        <v>1</v>
      </c>
      <c r="D202" s="182"/>
      <c r="E202" s="182"/>
      <c r="F202" s="182"/>
      <c r="G202" s="182"/>
      <c r="H202" s="170">
        <v>1</v>
      </c>
      <c r="I202" s="16" t="str">
        <f t="shared" si="0"/>
        <v>(2) PLATINUM ⭐⭐⭐⭐</v>
      </c>
    </row>
    <row r="203" spans="1:9" x14ac:dyDescent="0.2">
      <c r="A203" s="169" t="s">
        <v>1432</v>
      </c>
      <c r="B203" s="181"/>
      <c r="C203" s="182"/>
      <c r="D203" s="182">
        <v>1</v>
      </c>
      <c r="E203" s="182"/>
      <c r="F203" s="182"/>
      <c r="G203" s="182"/>
      <c r="H203" s="170">
        <v>1</v>
      </c>
      <c r="I203" s="1" t="str">
        <f t="shared" si="0"/>
        <v>(3) GOLD ⭐⭐⭐</v>
      </c>
    </row>
    <row r="204" spans="1:9" x14ac:dyDescent="0.2">
      <c r="A204" s="169" t="s">
        <v>1433</v>
      </c>
      <c r="B204" s="181"/>
      <c r="C204" s="182"/>
      <c r="D204" s="182"/>
      <c r="E204" s="182">
        <v>1</v>
      </c>
      <c r="F204" s="182"/>
      <c r="G204" s="182"/>
      <c r="H204" s="170">
        <v>1</v>
      </c>
      <c r="I204" s="16" t="str">
        <f t="shared" si="0"/>
        <v>(4) SILVER ⭐⭐</v>
      </c>
    </row>
    <row r="205" spans="1:9" x14ac:dyDescent="0.2">
      <c r="A205" s="169" t="s">
        <v>1434</v>
      </c>
      <c r="B205" s="181"/>
      <c r="C205" s="182"/>
      <c r="D205" s="182"/>
      <c r="E205" s="182">
        <v>1</v>
      </c>
      <c r="F205" s="182"/>
      <c r="G205" s="182"/>
      <c r="H205" s="170">
        <v>1</v>
      </c>
      <c r="I205" s="16" t="str">
        <f t="shared" si="0"/>
        <v>(4) SILVER ⭐⭐</v>
      </c>
    </row>
    <row r="206" spans="1:9" x14ac:dyDescent="0.2">
      <c r="A206" s="169" t="s">
        <v>1435</v>
      </c>
      <c r="B206" s="181"/>
      <c r="C206" s="182"/>
      <c r="D206" s="182">
        <v>2</v>
      </c>
      <c r="E206" s="182"/>
      <c r="F206" s="182"/>
      <c r="G206" s="182"/>
      <c r="H206" s="170">
        <v>2</v>
      </c>
      <c r="I206" s="16" t="str">
        <f t="shared" si="0"/>
        <v>(3) GOLD ⭐⭐⭐</v>
      </c>
    </row>
    <row r="207" spans="1:9" x14ac:dyDescent="0.2">
      <c r="A207" s="169" t="s">
        <v>1436</v>
      </c>
      <c r="B207" s="181"/>
      <c r="C207" s="182"/>
      <c r="D207" s="182"/>
      <c r="E207" s="182"/>
      <c r="F207" s="182">
        <v>1</v>
      </c>
      <c r="G207" s="182"/>
      <c r="H207" s="170">
        <v>1</v>
      </c>
      <c r="I207" s="16" t="str">
        <f t="shared" si="0"/>
        <v>(5) BRONZE ⭐</v>
      </c>
    </row>
    <row r="208" spans="1:9" x14ac:dyDescent="0.2">
      <c r="A208" s="169" t="s">
        <v>1437</v>
      </c>
      <c r="B208" s="181"/>
      <c r="C208" s="182"/>
      <c r="D208" s="182"/>
      <c r="E208" s="182">
        <v>1</v>
      </c>
      <c r="F208" s="182"/>
      <c r="G208" s="182"/>
      <c r="H208" s="170">
        <v>1</v>
      </c>
      <c r="I208" s="1" t="str">
        <f t="shared" si="0"/>
        <v>(4) SILVER ⭐⭐</v>
      </c>
    </row>
    <row r="209" spans="1:9" x14ac:dyDescent="0.2">
      <c r="A209" s="169" t="s">
        <v>1438</v>
      </c>
      <c r="B209" s="181"/>
      <c r="C209" s="182"/>
      <c r="D209" s="182">
        <v>1</v>
      </c>
      <c r="E209" s="182"/>
      <c r="F209" s="182"/>
      <c r="G209" s="182"/>
      <c r="H209" s="170">
        <v>1</v>
      </c>
      <c r="I209" s="16" t="str">
        <f t="shared" si="0"/>
        <v>(3) GOLD ⭐⭐⭐</v>
      </c>
    </row>
    <row r="210" spans="1:9" x14ac:dyDescent="0.2">
      <c r="A210" s="169" t="s">
        <v>1439</v>
      </c>
      <c r="B210" s="181"/>
      <c r="C210" s="182"/>
      <c r="D210" s="182"/>
      <c r="E210" s="182">
        <v>1</v>
      </c>
      <c r="F210" s="182"/>
      <c r="G210" s="182"/>
      <c r="H210" s="170">
        <v>1</v>
      </c>
      <c r="I210" s="16" t="str">
        <f t="shared" si="0"/>
        <v>(4) SILVER ⭐⭐</v>
      </c>
    </row>
    <row r="211" spans="1:9" x14ac:dyDescent="0.2">
      <c r="A211" s="169" t="s">
        <v>1440</v>
      </c>
      <c r="B211" s="181"/>
      <c r="C211" s="182"/>
      <c r="D211" s="182"/>
      <c r="E211" s="182">
        <v>1</v>
      </c>
      <c r="F211" s="182"/>
      <c r="G211" s="182"/>
      <c r="H211" s="170">
        <v>1</v>
      </c>
      <c r="I211" s="16" t="str">
        <f t="shared" si="0"/>
        <v>(4) SILVER ⭐⭐</v>
      </c>
    </row>
    <row r="212" spans="1:9" x14ac:dyDescent="0.2">
      <c r="A212" s="169" t="s">
        <v>1441</v>
      </c>
      <c r="B212" s="181"/>
      <c r="C212" s="182"/>
      <c r="D212" s="182"/>
      <c r="E212" s="182"/>
      <c r="F212" s="182">
        <v>1</v>
      </c>
      <c r="G212" s="182"/>
      <c r="H212" s="170">
        <v>1</v>
      </c>
      <c r="I212" s="16" t="str">
        <f t="shared" si="0"/>
        <v>(5) BRONZE ⭐</v>
      </c>
    </row>
    <row r="213" spans="1:9" x14ac:dyDescent="0.2">
      <c r="A213" s="169" t="s">
        <v>1442</v>
      </c>
      <c r="B213" s="181"/>
      <c r="C213" s="182"/>
      <c r="D213" s="182"/>
      <c r="E213" s="182"/>
      <c r="F213" s="182">
        <v>1</v>
      </c>
      <c r="G213" s="182"/>
      <c r="H213" s="170">
        <v>1</v>
      </c>
      <c r="I213" s="1" t="str">
        <f t="shared" si="0"/>
        <v>(5) BRONZE ⭐</v>
      </c>
    </row>
    <row r="214" spans="1:9" x14ac:dyDescent="0.2">
      <c r="A214" s="169" t="s">
        <v>1443</v>
      </c>
      <c r="B214" s="181"/>
      <c r="C214" s="182"/>
      <c r="D214" s="182"/>
      <c r="E214" s="182"/>
      <c r="F214" s="182">
        <v>1</v>
      </c>
      <c r="G214" s="182"/>
      <c r="H214" s="170">
        <v>1</v>
      </c>
      <c r="I214" s="1" t="str">
        <f t="shared" si="0"/>
        <v>(5) BRONZE ⭐</v>
      </c>
    </row>
    <row r="215" spans="1:9" x14ac:dyDescent="0.2">
      <c r="A215" s="169" t="s">
        <v>1444</v>
      </c>
      <c r="B215" s="181"/>
      <c r="C215" s="182"/>
      <c r="D215" s="182"/>
      <c r="E215" s="182"/>
      <c r="F215" s="182">
        <v>1</v>
      </c>
      <c r="G215" s="182"/>
      <c r="H215" s="170">
        <v>1</v>
      </c>
      <c r="I215" s="1" t="str">
        <f t="shared" si="0"/>
        <v>(5) BRONZE ⭐</v>
      </c>
    </row>
    <row r="216" spans="1:9" x14ac:dyDescent="0.2">
      <c r="A216" s="169" t="s">
        <v>1445</v>
      </c>
      <c r="B216" s="181"/>
      <c r="C216" s="182"/>
      <c r="D216" s="182">
        <v>1</v>
      </c>
      <c r="E216" s="182"/>
      <c r="F216" s="182"/>
      <c r="G216" s="182"/>
      <c r="H216" s="170">
        <v>1</v>
      </c>
      <c r="I216" s="1" t="str">
        <f t="shared" si="0"/>
        <v>(3) GOLD ⭐⭐⭐</v>
      </c>
    </row>
    <row r="217" spans="1:9" x14ac:dyDescent="0.2">
      <c r="A217" s="169" t="s">
        <v>1446</v>
      </c>
      <c r="B217" s="181"/>
      <c r="C217" s="182">
        <v>1</v>
      </c>
      <c r="D217" s="182"/>
      <c r="E217" s="182"/>
      <c r="F217" s="182"/>
      <c r="G217" s="182"/>
      <c r="H217" s="170">
        <v>1</v>
      </c>
      <c r="I217" s="16" t="str">
        <f t="shared" si="0"/>
        <v>(2) PLATINUM ⭐⭐⭐⭐</v>
      </c>
    </row>
    <row r="218" spans="1:9" x14ac:dyDescent="0.2">
      <c r="A218" s="169" t="s">
        <v>1447</v>
      </c>
      <c r="B218" s="181"/>
      <c r="C218" s="182"/>
      <c r="D218" s="182"/>
      <c r="E218" s="182">
        <v>1</v>
      </c>
      <c r="F218" s="182"/>
      <c r="G218" s="182"/>
      <c r="H218" s="170">
        <v>1</v>
      </c>
      <c r="I218" s="1" t="str">
        <f t="shared" si="0"/>
        <v>(4) SILVER ⭐⭐</v>
      </c>
    </row>
    <row r="219" spans="1:9" x14ac:dyDescent="0.2">
      <c r="A219" s="169" t="s">
        <v>1448</v>
      </c>
      <c r="B219" s="181"/>
      <c r="C219" s="182"/>
      <c r="D219" s="182"/>
      <c r="E219" s="182">
        <v>1</v>
      </c>
      <c r="F219" s="182"/>
      <c r="G219" s="182"/>
      <c r="H219" s="170">
        <v>1</v>
      </c>
      <c r="I219" s="16" t="str">
        <f t="shared" si="0"/>
        <v>(4) SILVER ⭐⭐</v>
      </c>
    </row>
    <row r="220" spans="1:9" x14ac:dyDescent="0.2">
      <c r="A220" s="169" t="s">
        <v>1449</v>
      </c>
      <c r="B220" s="181"/>
      <c r="C220" s="182"/>
      <c r="D220" s="182"/>
      <c r="E220" s="182"/>
      <c r="F220" s="182">
        <v>1</v>
      </c>
      <c r="G220" s="182"/>
      <c r="H220" s="170">
        <v>1</v>
      </c>
      <c r="I220" s="16" t="str">
        <f t="shared" si="0"/>
        <v>(5) BRONZE ⭐</v>
      </c>
    </row>
    <row r="221" spans="1:9" x14ac:dyDescent="0.2">
      <c r="A221" s="169" t="s">
        <v>1450</v>
      </c>
      <c r="B221" s="181"/>
      <c r="C221" s="182"/>
      <c r="D221" s="182"/>
      <c r="E221" s="182">
        <v>1</v>
      </c>
      <c r="F221" s="182"/>
      <c r="G221" s="182"/>
      <c r="H221" s="170">
        <v>1</v>
      </c>
      <c r="I221" s="1" t="str">
        <f t="shared" si="0"/>
        <v>(4) SILVER ⭐⭐</v>
      </c>
    </row>
    <row r="222" spans="1:9" x14ac:dyDescent="0.2">
      <c r="A222" s="169" t="s">
        <v>1451</v>
      </c>
      <c r="B222" s="181"/>
      <c r="C222" s="182"/>
      <c r="D222" s="182"/>
      <c r="E222" s="182">
        <v>1</v>
      </c>
      <c r="F222" s="182"/>
      <c r="G222" s="182"/>
      <c r="H222" s="170">
        <v>1</v>
      </c>
      <c r="I222" s="16" t="str">
        <f t="shared" si="0"/>
        <v>(4) SILVER ⭐⭐</v>
      </c>
    </row>
    <row r="223" spans="1:9" x14ac:dyDescent="0.2">
      <c r="A223" s="169" t="s">
        <v>1452</v>
      </c>
      <c r="B223" s="181"/>
      <c r="C223" s="182">
        <v>1</v>
      </c>
      <c r="D223" s="182">
        <v>1</v>
      </c>
      <c r="E223" s="182"/>
      <c r="F223" s="182"/>
      <c r="G223" s="182"/>
      <c r="H223" s="170">
        <v>2</v>
      </c>
      <c r="I223" s="16" t="str">
        <f t="shared" si="0"/>
        <v>(2) PLATINUM ⭐⭐⭐⭐</v>
      </c>
    </row>
    <row r="224" spans="1:9" x14ac:dyDescent="0.2">
      <c r="A224" s="169" t="s">
        <v>1453</v>
      </c>
      <c r="B224" s="181"/>
      <c r="C224" s="182">
        <v>1</v>
      </c>
      <c r="D224" s="182">
        <v>1</v>
      </c>
      <c r="E224" s="182">
        <v>1</v>
      </c>
      <c r="F224" s="182"/>
      <c r="G224" s="182"/>
      <c r="H224" s="170">
        <v>3</v>
      </c>
      <c r="I224" s="1" t="str">
        <f t="shared" si="0"/>
        <v>(2) PLATINUM ⭐⭐⭐⭐</v>
      </c>
    </row>
    <row r="225" spans="1:9" x14ac:dyDescent="0.2">
      <c r="A225" s="169" t="s">
        <v>1454</v>
      </c>
      <c r="B225" s="181"/>
      <c r="C225" s="182"/>
      <c r="D225" s="182"/>
      <c r="E225" s="182">
        <v>1</v>
      </c>
      <c r="F225" s="182"/>
      <c r="G225" s="182"/>
      <c r="H225" s="170">
        <v>1</v>
      </c>
      <c r="I225" s="1" t="str">
        <f t="shared" si="0"/>
        <v>(4) SILVER ⭐⭐</v>
      </c>
    </row>
    <row r="226" spans="1:9" x14ac:dyDescent="0.2">
      <c r="A226" s="169" t="s">
        <v>1455</v>
      </c>
      <c r="B226" s="181"/>
      <c r="C226" s="182">
        <v>1</v>
      </c>
      <c r="D226" s="182"/>
      <c r="E226" s="182"/>
      <c r="F226" s="182"/>
      <c r="G226" s="182"/>
      <c r="H226" s="170">
        <v>1</v>
      </c>
      <c r="I226" s="16" t="str">
        <f t="shared" si="0"/>
        <v>(2) PLATINUM ⭐⭐⭐⭐</v>
      </c>
    </row>
    <row r="227" spans="1:9" x14ac:dyDescent="0.2">
      <c r="A227" s="169" t="s">
        <v>1456</v>
      </c>
      <c r="B227" s="181"/>
      <c r="C227" s="182"/>
      <c r="D227" s="182"/>
      <c r="E227" s="182">
        <v>1</v>
      </c>
      <c r="F227" s="182"/>
      <c r="G227" s="182"/>
      <c r="H227" s="170">
        <v>1</v>
      </c>
      <c r="I227" s="1" t="str">
        <f t="shared" si="0"/>
        <v>(4) SILVER ⭐⭐</v>
      </c>
    </row>
    <row r="228" spans="1:9" x14ac:dyDescent="0.2">
      <c r="A228" s="169" t="s">
        <v>1457</v>
      </c>
      <c r="B228" s="181"/>
      <c r="C228" s="182"/>
      <c r="D228" s="182"/>
      <c r="E228" s="182"/>
      <c r="F228" s="182">
        <v>1</v>
      </c>
      <c r="G228" s="182"/>
      <c r="H228" s="170">
        <v>1</v>
      </c>
      <c r="I228" s="16" t="str">
        <f t="shared" si="0"/>
        <v>(5) BRONZE ⭐</v>
      </c>
    </row>
    <row r="229" spans="1:9" x14ac:dyDescent="0.2">
      <c r="A229" s="169" t="s">
        <v>1458</v>
      </c>
      <c r="B229" s="181"/>
      <c r="C229" s="182"/>
      <c r="D229" s="182"/>
      <c r="E229" s="182">
        <v>1</v>
      </c>
      <c r="F229" s="182"/>
      <c r="G229" s="182"/>
      <c r="H229" s="170">
        <v>1</v>
      </c>
      <c r="I229" s="1" t="str">
        <f t="shared" si="0"/>
        <v>(4) SILVER ⭐⭐</v>
      </c>
    </row>
    <row r="230" spans="1:9" x14ac:dyDescent="0.2">
      <c r="A230" s="169" t="s">
        <v>1459</v>
      </c>
      <c r="B230" s="181"/>
      <c r="C230" s="182"/>
      <c r="D230" s="182"/>
      <c r="E230" s="182">
        <v>1</v>
      </c>
      <c r="F230" s="182"/>
      <c r="G230" s="182"/>
      <c r="H230" s="170">
        <v>1</v>
      </c>
      <c r="I230" s="16" t="str">
        <f t="shared" si="0"/>
        <v>(4) SILVER ⭐⭐</v>
      </c>
    </row>
    <row r="231" spans="1:9" x14ac:dyDescent="0.2">
      <c r="A231" s="169" t="s">
        <v>1460</v>
      </c>
      <c r="B231" s="181"/>
      <c r="C231" s="182">
        <v>1</v>
      </c>
      <c r="D231" s="182"/>
      <c r="E231" s="182"/>
      <c r="F231" s="182"/>
      <c r="G231" s="182"/>
      <c r="H231" s="170">
        <v>1</v>
      </c>
      <c r="I231" s="16" t="str">
        <f t="shared" si="0"/>
        <v>(2) PLATINUM ⭐⭐⭐⭐</v>
      </c>
    </row>
    <row r="232" spans="1:9" x14ac:dyDescent="0.2">
      <c r="A232" s="169" t="s">
        <v>1461</v>
      </c>
      <c r="B232" s="181"/>
      <c r="C232" s="182">
        <v>1</v>
      </c>
      <c r="D232" s="182"/>
      <c r="E232" s="182"/>
      <c r="F232" s="182"/>
      <c r="G232" s="182"/>
      <c r="H232" s="170">
        <v>1</v>
      </c>
      <c r="I232" s="1" t="str">
        <f t="shared" si="0"/>
        <v>(2) PLATINUM ⭐⭐⭐⭐</v>
      </c>
    </row>
    <row r="233" spans="1:9" x14ac:dyDescent="0.2">
      <c r="A233" s="169" t="s">
        <v>1462</v>
      </c>
      <c r="B233" s="181"/>
      <c r="C233" s="182"/>
      <c r="D233" s="182"/>
      <c r="E233" s="182">
        <v>2</v>
      </c>
      <c r="F233" s="182"/>
      <c r="G233" s="182"/>
      <c r="H233" s="170">
        <v>2</v>
      </c>
      <c r="I233" s="1" t="str">
        <f t="shared" si="0"/>
        <v>(4) SILVER ⭐⭐</v>
      </c>
    </row>
    <row r="234" spans="1:9" x14ac:dyDescent="0.2">
      <c r="A234" s="169" t="s">
        <v>1463</v>
      </c>
      <c r="B234" s="181"/>
      <c r="C234" s="182"/>
      <c r="D234" s="182"/>
      <c r="E234" s="182"/>
      <c r="F234" s="182">
        <v>1</v>
      </c>
      <c r="G234" s="182"/>
      <c r="H234" s="170">
        <v>1</v>
      </c>
      <c r="I234" s="16" t="str">
        <f t="shared" si="0"/>
        <v>(5) BRONZE ⭐</v>
      </c>
    </row>
    <row r="235" spans="1:9" x14ac:dyDescent="0.2">
      <c r="A235" s="169" t="s">
        <v>1464</v>
      </c>
      <c r="B235" s="181"/>
      <c r="C235" s="182"/>
      <c r="D235" s="182">
        <v>1</v>
      </c>
      <c r="E235" s="182"/>
      <c r="F235" s="182">
        <v>1</v>
      </c>
      <c r="G235" s="182"/>
      <c r="H235" s="170">
        <v>2</v>
      </c>
      <c r="I235" s="1" t="str">
        <f t="shared" si="0"/>
        <v>(3) GOLD ⭐⭐⭐</v>
      </c>
    </row>
    <row r="236" spans="1:9" x14ac:dyDescent="0.2">
      <c r="A236" s="169" t="s">
        <v>1465</v>
      </c>
      <c r="B236" s="181"/>
      <c r="C236" s="182">
        <v>1</v>
      </c>
      <c r="D236" s="182"/>
      <c r="E236" s="182"/>
      <c r="F236" s="182"/>
      <c r="G236" s="182"/>
      <c r="H236" s="170">
        <v>1</v>
      </c>
      <c r="I236" s="16" t="str">
        <f t="shared" si="0"/>
        <v>(2) PLATINUM ⭐⭐⭐⭐</v>
      </c>
    </row>
    <row r="237" spans="1:9" x14ac:dyDescent="0.2">
      <c r="A237" s="169" t="s">
        <v>1466</v>
      </c>
      <c r="B237" s="181"/>
      <c r="C237" s="182"/>
      <c r="D237" s="182">
        <v>1</v>
      </c>
      <c r="E237" s="182"/>
      <c r="F237" s="182"/>
      <c r="G237" s="182"/>
      <c r="H237" s="170">
        <v>1</v>
      </c>
      <c r="I237" s="1" t="str">
        <f t="shared" si="0"/>
        <v>(3) GOLD ⭐⭐⭐</v>
      </c>
    </row>
    <row r="238" spans="1:9" x14ac:dyDescent="0.2">
      <c r="A238" s="169" t="s">
        <v>1467</v>
      </c>
      <c r="B238" s="181"/>
      <c r="C238" s="182"/>
      <c r="D238" s="182">
        <v>1</v>
      </c>
      <c r="E238" s="182">
        <v>1</v>
      </c>
      <c r="F238" s="182"/>
      <c r="G238" s="182"/>
      <c r="H238" s="170">
        <v>2</v>
      </c>
      <c r="I238" s="16" t="str">
        <f t="shared" si="0"/>
        <v>(3) GOLD ⭐⭐⭐</v>
      </c>
    </row>
    <row r="239" spans="1:9" x14ac:dyDescent="0.2">
      <c r="A239" s="169" t="s">
        <v>1468</v>
      </c>
      <c r="B239" s="181"/>
      <c r="C239" s="182"/>
      <c r="D239" s="182"/>
      <c r="E239" s="182">
        <v>1</v>
      </c>
      <c r="F239" s="182"/>
      <c r="G239" s="182"/>
      <c r="H239" s="170">
        <v>1</v>
      </c>
      <c r="I239" s="16" t="str">
        <f t="shared" si="0"/>
        <v>(4) SILVER ⭐⭐</v>
      </c>
    </row>
    <row r="240" spans="1:9" x14ac:dyDescent="0.2">
      <c r="A240" s="169" t="s">
        <v>1469</v>
      </c>
      <c r="B240" s="181"/>
      <c r="C240" s="182"/>
      <c r="D240" s="182">
        <v>1</v>
      </c>
      <c r="E240" s="182"/>
      <c r="F240" s="182"/>
      <c r="G240" s="182"/>
      <c r="H240" s="170">
        <v>1</v>
      </c>
      <c r="I240" s="16" t="str">
        <f t="shared" si="0"/>
        <v>(3) GOLD ⭐⭐⭐</v>
      </c>
    </row>
    <row r="241" spans="1:9" x14ac:dyDescent="0.2">
      <c r="A241" s="169" t="s">
        <v>1470</v>
      </c>
      <c r="B241" s="181"/>
      <c r="C241" s="182"/>
      <c r="D241" s="182"/>
      <c r="E241" s="182"/>
      <c r="F241" s="182">
        <v>1</v>
      </c>
      <c r="G241" s="182"/>
      <c r="H241" s="170">
        <v>1</v>
      </c>
      <c r="I241" s="16" t="str">
        <f t="shared" si="0"/>
        <v>(5) BRONZE ⭐</v>
      </c>
    </row>
    <row r="242" spans="1:9" x14ac:dyDescent="0.2">
      <c r="A242" s="169" t="s">
        <v>1471</v>
      </c>
      <c r="B242" s="181"/>
      <c r="C242" s="182"/>
      <c r="D242" s="182"/>
      <c r="E242" s="182">
        <v>1</v>
      </c>
      <c r="F242" s="182"/>
      <c r="G242" s="182"/>
      <c r="H242" s="170">
        <v>1</v>
      </c>
      <c r="I242" s="1" t="str">
        <f t="shared" si="0"/>
        <v>(4) SILVER ⭐⭐</v>
      </c>
    </row>
    <row r="243" spans="1:9" x14ac:dyDescent="0.2">
      <c r="A243" s="169" t="s">
        <v>1472</v>
      </c>
      <c r="B243" s="181"/>
      <c r="C243" s="182"/>
      <c r="D243" s="182"/>
      <c r="E243" s="182">
        <v>1</v>
      </c>
      <c r="F243" s="182"/>
      <c r="G243" s="182"/>
      <c r="H243" s="170">
        <v>1</v>
      </c>
      <c r="I243" s="16" t="str">
        <f t="shared" si="0"/>
        <v>(4) SILVER ⭐⭐</v>
      </c>
    </row>
    <row r="244" spans="1:9" x14ac:dyDescent="0.2">
      <c r="A244" s="169" t="s">
        <v>1473</v>
      </c>
      <c r="B244" s="181">
        <v>1</v>
      </c>
      <c r="C244" s="182"/>
      <c r="D244" s="182"/>
      <c r="E244" s="182"/>
      <c r="F244" s="182"/>
      <c r="G244" s="182"/>
      <c r="H244" s="170">
        <v>1</v>
      </c>
      <c r="I244" s="16" t="str">
        <f t="shared" si="0"/>
        <v>(blank)</v>
      </c>
    </row>
    <row r="245" spans="1:9" x14ac:dyDescent="0.2">
      <c r="A245" s="169" t="s">
        <v>1474</v>
      </c>
      <c r="B245" s="181"/>
      <c r="C245" s="182"/>
      <c r="D245" s="182"/>
      <c r="E245" s="182">
        <v>1</v>
      </c>
      <c r="F245" s="182">
        <v>1</v>
      </c>
      <c r="G245" s="182"/>
      <c r="H245" s="170">
        <v>2</v>
      </c>
      <c r="I245" s="16" t="str">
        <f t="shared" si="0"/>
        <v>(4) SILVER ⭐⭐</v>
      </c>
    </row>
    <row r="246" spans="1:9" x14ac:dyDescent="0.2">
      <c r="A246" s="169" t="s">
        <v>1475</v>
      </c>
      <c r="B246" s="181"/>
      <c r="C246" s="182"/>
      <c r="D246" s="182">
        <v>1</v>
      </c>
      <c r="E246" s="182"/>
      <c r="F246" s="182"/>
      <c r="G246" s="182"/>
      <c r="H246" s="170">
        <v>1</v>
      </c>
      <c r="I246" s="16" t="str">
        <f t="shared" si="0"/>
        <v>(3) GOLD ⭐⭐⭐</v>
      </c>
    </row>
    <row r="247" spans="1:9" x14ac:dyDescent="0.2">
      <c r="A247" s="169" t="s">
        <v>1476</v>
      </c>
      <c r="B247" s="181"/>
      <c r="C247" s="182"/>
      <c r="D247" s="182"/>
      <c r="E247" s="182">
        <v>1</v>
      </c>
      <c r="F247" s="182"/>
      <c r="G247" s="182"/>
      <c r="H247" s="170">
        <v>1</v>
      </c>
      <c r="I247" s="16" t="str">
        <f t="shared" si="0"/>
        <v>(4) SILVER ⭐⭐</v>
      </c>
    </row>
    <row r="248" spans="1:9" x14ac:dyDescent="0.2">
      <c r="A248" s="169" t="s">
        <v>1477</v>
      </c>
      <c r="B248" s="181"/>
      <c r="C248" s="182"/>
      <c r="D248" s="182"/>
      <c r="E248" s="182"/>
      <c r="F248" s="182">
        <v>2</v>
      </c>
      <c r="G248" s="182"/>
      <c r="H248" s="170">
        <v>2</v>
      </c>
      <c r="I248" s="16" t="str">
        <f t="shared" si="0"/>
        <v>(5) BRONZE ⭐</v>
      </c>
    </row>
    <row r="249" spans="1:9" x14ac:dyDescent="0.2">
      <c r="A249" s="169" t="s">
        <v>1478</v>
      </c>
      <c r="B249" s="181"/>
      <c r="C249" s="182"/>
      <c r="D249" s="182"/>
      <c r="E249" s="182">
        <v>1</v>
      </c>
      <c r="F249" s="182"/>
      <c r="G249" s="182"/>
      <c r="H249" s="170">
        <v>1</v>
      </c>
      <c r="I249" s="1" t="str">
        <f t="shared" si="0"/>
        <v>(4) SILVER ⭐⭐</v>
      </c>
    </row>
    <row r="250" spans="1:9" x14ac:dyDescent="0.2">
      <c r="A250" s="169" t="s">
        <v>1479</v>
      </c>
      <c r="B250" s="181"/>
      <c r="C250" s="182"/>
      <c r="D250" s="182"/>
      <c r="E250" s="182">
        <v>1</v>
      </c>
      <c r="F250" s="182"/>
      <c r="G250" s="182"/>
      <c r="H250" s="170">
        <v>1</v>
      </c>
      <c r="I250" s="16" t="str">
        <f t="shared" si="0"/>
        <v>(4) SILVER ⭐⭐</v>
      </c>
    </row>
    <row r="251" spans="1:9" x14ac:dyDescent="0.2">
      <c r="A251" s="169" t="s">
        <v>1480</v>
      </c>
      <c r="B251" s="181"/>
      <c r="C251" s="182"/>
      <c r="D251" s="182"/>
      <c r="E251" s="182">
        <v>1</v>
      </c>
      <c r="F251" s="182"/>
      <c r="G251" s="182"/>
      <c r="H251" s="170">
        <v>1</v>
      </c>
      <c r="I251" s="16" t="str">
        <f t="shared" si="0"/>
        <v>(4) SILVER ⭐⭐</v>
      </c>
    </row>
    <row r="252" spans="1:9" x14ac:dyDescent="0.2">
      <c r="A252" s="169" t="s">
        <v>1481</v>
      </c>
      <c r="B252" s="181">
        <v>2</v>
      </c>
      <c r="C252" s="182">
        <v>1</v>
      </c>
      <c r="D252" s="182"/>
      <c r="E252" s="182"/>
      <c r="F252" s="182"/>
      <c r="G252" s="182"/>
      <c r="H252" s="170">
        <v>3</v>
      </c>
      <c r="I252" s="16" t="str">
        <f t="shared" si="0"/>
        <v>(2) PLATINUM ⭐⭐⭐⭐</v>
      </c>
    </row>
    <row r="253" spans="1:9" x14ac:dyDescent="0.2">
      <c r="A253" s="169" t="s">
        <v>1482</v>
      </c>
      <c r="B253" s="181"/>
      <c r="C253" s="182"/>
      <c r="D253" s="182"/>
      <c r="E253" s="182"/>
      <c r="F253" s="182">
        <v>1</v>
      </c>
      <c r="G253" s="182"/>
      <c r="H253" s="170">
        <v>1</v>
      </c>
      <c r="I253" s="16" t="str">
        <f t="shared" si="0"/>
        <v>(5) BRONZE ⭐</v>
      </c>
    </row>
    <row r="254" spans="1:9" x14ac:dyDescent="0.2">
      <c r="A254" s="169" t="s">
        <v>1483</v>
      </c>
      <c r="B254" s="181"/>
      <c r="C254" s="182"/>
      <c r="D254" s="182"/>
      <c r="E254" s="182">
        <v>1</v>
      </c>
      <c r="F254" s="182"/>
      <c r="G254" s="182"/>
      <c r="H254" s="170">
        <v>1</v>
      </c>
      <c r="I254" s="1" t="str">
        <f t="shared" si="0"/>
        <v>(4) SILVER ⭐⭐</v>
      </c>
    </row>
    <row r="255" spans="1:9" x14ac:dyDescent="0.2">
      <c r="A255" s="169" t="s">
        <v>1484</v>
      </c>
      <c r="B255" s="181"/>
      <c r="C255" s="182"/>
      <c r="D255" s="182">
        <v>1</v>
      </c>
      <c r="E255" s="182">
        <v>1</v>
      </c>
      <c r="F255" s="182"/>
      <c r="G255" s="182"/>
      <c r="H255" s="170">
        <v>2</v>
      </c>
      <c r="I255" s="16" t="str">
        <f t="shared" si="0"/>
        <v>(3) GOLD ⭐⭐⭐</v>
      </c>
    </row>
    <row r="256" spans="1:9" x14ac:dyDescent="0.2">
      <c r="A256" s="169" t="s">
        <v>1485</v>
      </c>
      <c r="B256" s="181"/>
      <c r="C256" s="182"/>
      <c r="D256" s="182"/>
      <c r="E256" s="182"/>
      <c r="F256" s="182">
        <v>1</v>
      </c>
      <c r="G256" s="182"/>
      <c r="H256" s="170">
        <v>1</v>
      </c>
      <c r="I256" s="16" t="str">
        <f t="shared" si="0"/>
        <v>(5) BRONZE ⭐</v>
      </c>
    </row>
    <row r="257" spans="1:9" x14ac:dyDescent="0.2">
      <c r="A257" s="169" t="s">
        <v>1486</v>
      </c>
      <c r="B257" s="181"/>
      <c r="C257" s="182"/>
      <c r="D257" s="182"/>
      <c r="E257" s="182">
        <v>1</v>
      </c>
      <c r="F257" s="182"/>
      <c r="G257" s="182"/>
      <c r="H257" s="170">
        <v>1</v>
      </c>
      <c r="I257" s="1" t="str">
        <f t="shared" si="0"/>
        <v>(4) SILVER ⭐⭐</v>
      </c>
    </row>
    <row r="258" spans="1:9" x14ac:dyDescent="0.2">
      <c r="A258" s="169" t="s">
        <v>1487</v>
      </c>
      <c r="B258" s="181"/>
      <c r="C258" s="182"/>
      <c r="D258" s="182"/>
      <c r="E258" s="182">
        <v>1</v>
      </c>
      <c r="F258" s="182"/>
      <c r="G258" s="182"/>
      <c r="H258" s="170">
        <v>1</v>
      </c>
      <c r="I258" s="16" t="str">
        <f t="shared" si="0"/>
        <v>(4) SILVER ⭐⭐</v>
      </c>
    </row>
    <row r="259" spans="1:9" x14ac:dyDescent="0.2">
      <c r="A259" s="169" t="s">
        <v>1488</v>
      </c>
      <c r="B259" s="181"/>
      <c r="C259" s="182"/>
      <c r="D259" s="182"/>
      <c r="E259" s="182">
        <v>1</v>
      </c>
      <c r="F259" s="182"/>
      <c r="G259" s="182"/>
      <c r="H259" s="170">
        <v>1</v>
      </c>
      <c r="I259" s="16" t="str">
        <f t="shared" ref="I259:I279" si="1">IF(C259&lt;&gt;0,$C$2,IF(D259&lt;&gt;0,$D$2,IF(E259&lt;&gt;0,$E$2,IF(F259&lt;&gt;0,$F$2,$G$2))))</f>
        <v>(4) SILVER ⭐⭐</v>
      </c>
    </row>
    <row r="260" spans="1:9" x14ac:dyDescent="0.2">
      <c r="A260" s="169" t="s">
        <v>1489</v>
      </c>
      <c r="B260" s="181"/>
      <c r="C260" s="182"/>
      <c r="D260" s="182">
        <v>1</v>
      </c>
      <c r="E260" s="182">
        <v>1</v>
      </c>
      <c r="F260" s="182"/>
      <c r="G260" s="182"/>
      <c r="H260" s="170">
        <v>2</v>
      </c>
      <c r="I260" s="16" t="str">
        <f t="shared" si="1"/>
        <v>(3) GOLD ⭐⭐⭐</v>
      </c>
    </row>
    <row r="261" spans="1:9" x14ac:dyDescent="0.2">
      <c r="A261" s="169" t="s">
        <v>1490</v>
      </c>
      <c r="B261" s="181"/>
      <c r="C261" s="182"/>
      <c r="D261" s="182">
        <v>2</v>
      </c>
      <c r="E261" s="182"/>
      <c r="F261" s="182"/>
      <c r="G261" s="182"/>
      <c r="H261" s="170">
        <v>2</v>
      </c>
      <c r="I261" s="16" t="str">
        <f t="shared" si="1"/>
        <v>(3) GOLD ⭐⭐⭐</v>
      </c>
    </row>
    <row r="262" spans="1:9" x14ac:dyDescent="0.2">
      <c r="A262" s="169" t="s">
        <v>1491</v>
      </c>
      <c r="B262" s="181"/>
      <c r="C262" s="182"/>
      <c r="D262" s="182"/>
      <c r="E262" s="182">
        <v>1</v>
      </c>
      <c r="F262" s="182"/>
      <c r="G262" s="182"/>
      <c r="H262" s="170">
        <v>1</v>
      </c>
      <c r="I262" s="16" t="str">
        <f t="shared" si="1"/>
        <v>(4) SILVER ⭐⭐</v>
      </c>
    </row>
    <row r="263" spans="1:9" x14ac:dyDescent="0.2">
      <c r="A263" s="169" t="s">
        <v>1492</v>
      </c>
      <c r="B263" s="181"/>
      <c r="C263" s="182"/>
      <c r="D263" s="182"/>
      <c r="E263" s="182"/>
      <c r="F263" s="182">
        <v>1</v>
      </c>
      <c r="G263" s="182"/>
      <c r="H263" s="170">
        <v>1</v>
      </c>
      <c r="I263" s="16" t="str">
        <f t="shared" si="1"/>
        <v>(5) BRONZE ⭐</v>
      </c>
    </row>
    <row r="264" spans="1:9" x14ac:dyDescent="0.2">
      <c r="A264" s="169" t="s">
        <v>1493</v>
      </c>
      <c r="B264" s="181"/>
      <c r="C264" s="182"/>
      <c r="D264" s="182">
        <v>1</v>
      </c>
      <c r="E264" s="182"/>
      <c r="F264" s="182"/>
      <c r="G264" s="182"/>
      <c r="H264" s="170">
        <v>1</v>
      </c>
      <c r="I264" s="1" t="str">
        <f t="shared" si="1"/>
        <v>(3) GOLD ⭐⭐⭐</v>
      </c>
    </row>
    <row r="265" spans="1:9" x14ac:dyDescent="0.2">
      <c r="A265" s="169" t="s">
        <v>1494</v>
      </c>
      <c r="B265" s="181"/>
      <c r="C265" s="182"/>
      <c r="D265" s="182"/>
      <c r="E265" s="182"/>
      <c r="F265" s="182">
        <v>1</v>
      </c>
      <c r="G265" s="182"/>
      <c r="H265" s="170">
        <v>1</v>
      </c>
      <c r="I265" s="16" t="str">
        <f t="shared" si="1"/>
        <v>(5) BRONZE ⭐</v>
      </c>
    </row>
    <row r="266" spans="1:9" x14ac:dyDescent="0.2">
      <c r="A266" s="169" t="s">
        <v>1495</v>
      </c>
      <c r="B266" s="181"/>
      <c r="C266" s="182"/>
      <c r="D266" s="182"/>
      <c r="E266" s="182">
        <v>1</v>
      </c>
      <c r="F266" s="182"/>
      <c r="G266" s="182"/>
      <c r="H266" s="170">
        <v>1</v>
      </c>
      <c r="I266" s="1" t="str">
        <f t="shared" si="1"/>
        <v>(4) SILVER ⭐⭐</v>
      </c>
    </row>
    <row r="267" spans="1:9" x14ac:dyDescent="0.2">
      <c r="A267" s="169" t="s">
        <v>1496</v>
      </c>
      <c r="B267" s="181"/>
      <c r="C267" s="182"/>
      <c r="D267" s="182"/>
      <c r="E267" s="182">
        <v>1</v>
      </c>
      <c r="F267" s="182"/>
      <c r="G267" s="182"/>
      <c r="H267" s="170">
        <v>1</v>
      </c>
      <c r="I267" s="16" t="str">
        <f t="shared" si="1"/>
        <v>(4) SILVER ⭐⭐</v>
      </c>
    </row>
    <row r="268" spans="1:9" x14ac:dyDescent="0.2">
      <c r="A268" s="169" t="s">
        <v>1497</v>
      </c>
      <c r="B268" s="181"/>
      <c r="C268" s="182"/>
      <c r="D268" s="182"/>
      <c r="E268" s="182">
        <v>1</v>
      </c>
      <c r="F268" s="182"/>
      <c r="G268" s="182"/>
      <c r="H268" s="170">
        <v>1</v>
      </c>
      <c r="I268" s="16" t="str">
        <f t="shared" si="1"/>
        <v>(4) SILVER ⭐⭐</v>
      </c>
    </row>
    <row r="269" spans="1:9" x14ac:dyDescent="0.2">
      <c r="A269" s="169" t="s">
        <v>1498</v>
      </c>
      <c r="B269" s="181"/>
      <c r="C269" s="182"/>
      <c r="D269" s="182"/>
      <c r="E269" s="182">
        <v>1</v>
      </c>
      <c r="F269" s="182"/>
      <c r="G269" s="182"/>
      <c r="H269" s="170">
        <v>1</v>
      </c>
      <c r="I269" s="16" t="str">
        <f t="shared" si="1"/>
        <v>(4) SILVER ⭐⭐</v>
      </c>
    </row>
    <row r="270" spans="1:9" x14ac:dyDescent="0.2">
      <c r="A270" s="169" t="s">
        <v>1499</v>
      </c>
      <c r="B270" s="181"/>
      <c r="C270" s="182"/>
      <c r="D270" s="182"/>
      <c r="E270" s="182"/>
      <c r="F270" s="182">
        <v>1</v>
      </c>
      <c r="G270" s="182"/>
      <c r="H270" s="170">
        <v>1</v>
      </c>
      <c r="I270" s="16" t="str">
        <f t="shared" si="1"/>
        <v>(5) BRONZE ⭐</v>
      </c>
    </row>
    <row r="271" spans="1:9" x14ac:dyDescent="0.2">
      <c r="A271" s="169" t="s">
        <v>1500</v>
      </c>
      <c r="B271" s="181"/>
      <c r="C271" s="182"/>
      <c r="D271" s="182">
        <v>1</v>
      </c>
      <c r="E271" s="182"/>
      <c r="F271" s="182"/>
      <c r="G271" s="182"/>
      <c r="H271" s="170">
        <v>1</v>
      </c>
      <c r="I271" s="1" t="str">
        <f t="shared" si="1"/>
        <v>(3) GOLD ⭐⭐⭐</v>
      </c>
    </row>
    <row r="272" spans="1:9" x14ac:dyDescent="0.2">
      <c r="A272" s="169" t="s">
        <v>1501</v>
      </c>
      <c r="B272" s="181"/>
      <c r="C272" s="182"/>
      <c r="D272" s="182">
        <v>1</v>
      </c>
      <c r="E272" s="182"/>
      <c r="F272" s="182"/>
      <c r="G272" s="182"/>
      <c r="H272" s="170">
        <v>1</v>
      </c>
      <c r="I272" s="16" t="str">
        <f t="shared" si="1"/>
        <v>(3) GOLD ⭐⭐⭐</v>
      </c>
    </row>
    <row r="273" spans="1:9" x14ac:dyDescent="0.2">
      <c r="A273" s="169" t="s">
        <v>1502</v>
      </c>
      <c r="B273" s="181"/>
      <c r="C273" s="182"/>
      <c r="D273" s="182"/>
      <c r="E273" s="182">
        <v>1</v>
      </c>
      <c r="F273" s="182"/>
      <c r="G273" s="182"/>
      <c r="H273" s="170">
        <v>1</v>
      </c>
      <c r="I273" s="16" t="str">
        <f t="shared" si="1"/>
        <v>(4) SILVER ⭐⭐</v>
      </c>
    </row>
    <row r="274" spans="1:9" x14ac:dyDescent="0.2">
      <c r="A274" s="169" t="s">
        <v>1503</v>
      </c>
      <c r="B274" s="181"/>
      <c r="C274" s="182"/>
      <c r="D274" s="182"/>
      <c r="E274" s="182">
        <v>1</v>
      </c>
      <c r="F274" s="182"/>
      <c r="G274" s="182"/>
      <c r="H274" s="170">
        <v>1</v>
      </c>
      <c r="I274" s="16" t="str">
        <f t="shared" si="1"/>
        <v>(4) SILVER ⭐⭐</v>
      </c>
    </row>
    <row r="275" spans="1:9" x14ac:dyDescent="0.2">
      <c r="A275" s="169" t="s">
        <v>1504</v>
      </c>
      <c r="B275" s="181"/>
      <c r="C275" s="182"/>
      <c r="D275" s="182"/>
      <c r="E275" s="182">
        <v>1</v>
      </c>
      <c r="F275" s="182"/>
      <c r="G275" s="182"/>
      <c r="H275" s="170">
        <v>1</v>
      </c>
      <c r="I275" s="16" t="str">
        <f t="shared" si="1"/>
        <v>(4) SILVER ⭐⭐</v>
      </c>
    </row>
    <row r="276" spans="1:9" x14ac:dyDescent="0.2">
      <c r="A276" s="169" t="s">
        <v>1505</v>
      </c>
      <c r="B276" s="181"/>
      <c r="C276" s="182"/>
      <c r="D276" s="182">
        <v>1</v>
      </c>
      <c r="E276" s="182"/>
      <c r="F276" s="182"/>
      <c r="G276" s="182"/>
      <c r="H276" s="170">
        <v>1</v>
      </c>
      <c r="I276" s="16" t="str">
        <f t="shared" si="1"/>
        <v>(3) GOLD ⭐⭐⭐</v>
      </c>
    </row>
    <row r="277" spans="1:9" x14ac:dyDescent="0.2">
      <c r="A277" s="169" t="s">
        <v>1506</v>
      </c>
      <c r="B277" s="181"/>
      <c r="C277" s="182">
        <v>1</v>
      </c>
      <c r="D277" s="182"/>
      <c r="E277" s="182"/>
      <c r="F277" s="182"/>
      <c r="G277" s="182"/>
      <c r="H277" s="170">
        <v>1</v>
      </c>
      <c r="I277" s="16" t="str">
        <f t="shared" si="1"/>
        <v>(2) PLATINUM ⭐⭐⭐⭐</v>
      </c>
    </row>
    <row r="278" spans="1:9" x14ac:dyDescent="0.2">
      <c r="A278" s="169" t="s">
        <v>2469</v>
      </c>
      <c r="B278" s="181"/>
      <c r="C278" s="182"/>
      <c r="D278" s="182"/>
      <c r="E278" s="182"/>
      <c r="F278" s="182"/>
      <c r="G278" s="182"/>
      <c r="H278" s="170"/>
      <c r="I278" s="1" t="str">
        <f t="shared" si="1"/>
        <v>(blank)</v>
      </c>
    </row>
    <row r="279" spans="1:9" x14ac:dyDescent="0.2">
      <c r="A279" s="172" t="s">
        <v>1231</v>
      </c>
      <c r="B279" s="183">
        <v>13</v>
      </c>
      <c r="C279" s="184">
        <v>39</v>
      </c>
      <c r="D279" s="184">
        <v>79</v>
      </c>
      <c r="E279" s="184">
        <v>136</v>
      </c>
      <c r="F279" s="184">
        <v>247</v>
      </c>
      <c r="G279" s="184"/>
      <c r="H279" s="174">
        <v>514</v>
      </c>
      <c r="I279" s="16" t="str">
        <f t="shared" si="1"/>
        <v>(2) PLATINUM ⭐⭐⭐⭐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B27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3" width="13.28515625" hidden="1" customWidth="1"/>
    <col min="4" max="4" width="13.28515625" customWidth="1"/>
    <col min="5" max="5" width="16.42578125" customWidth="1"/>
    <col min="6" max="6" width="22.7109375" customWidth="1"/>
    <col min="7" max="7" width="17.42578125" customWidth="1"/>
    <col min="8" max="13" width="17.42578125" hidden="1" customWidth="1"/>
    <col min="20" max="20" width="14.85546875" customWidth="1"/>
    <col min="23" max="23" width="15.140625" customWidth="1"/>
  </cols>
  <sheetData>
    <row r="1" spans="1:106" x14ac:dyDescent="0.2">
      <c r="A1" s="8"/>
      <c r="B1" s="8"/>
      <c r="C1" s="8"/>
      <c r="D1" s="8" t="s">
        <v>1507</v>
      </c>
      <c r="E1" s="8" t="s">
        <v>1508</v>
      </c>
      <c r="F1" s="8" t="s">
        <v>1509</v>
      </c>
      <c r="G1" s="8" t="s">
        <v>1510</v>
      </c>
      <c r="H1" s="8"/>
      <c r="I1" s="8"/>
      <c r="J1" s="8"/>
      <c r="K1" s="8"/>
      <c r="L1" s="8"/>
      <c r="M1" s="8"/>
      <c r="N1" s="10" t="s">
        <v>31</v>
      </c>
      <c r="O1" s="8" t="s">
        <v>33</v>
      </c>
      <c r="P1" s="8" t="s">
        <v>34</v>
      </c>
      <c r="Q1" s="10" t="s">
        <v>1511</v>
      </c>
      <c r="R1" s="29" t="s">
        <v>1512</v>
      </c>
      <c r="S1" s="29" t="s">
        <v>38</v>
      </c>
      <c r="T1" s="30" t="s">
        <v>1513</v>
      </c>
      <c r="U1" s="31" t="s">
        <v>43</v>
      </c>
      <c r="V1" s="31" t="s">
        <v>44</v>
      </c>
      <c r="W1" s="31" t="s">
        <v>46</v>
      </c>
      <c r="X1" s="8" t="s">
        <v>47</v>
      </c>
      <c r="Y1" s="8" t="s">
        <v>48</v>
      </c>
      <c r="Z1" s="8" t="s">
        <v>49</v>
      </c>
      <c r="AA1" s="8" t="s">
        <v>50</v>
      </c>
      <c r="AB1" s="8" t="s">
        <v>51</v>
      </c>
      <c r="AC1" s="8" t="s">
        <v>52</v>
      </c>
      <c r="AD1" s="8" t="s">
        <v>53</v>
      </c>
      <c r="AE1" s="8" t="s">
        <v>54</v>
      </c>
      <c r="AF1" s="8" t="s">
        <v>55</v>
      </c>
      <c r="AG1" s="8" t="s">
        <v>56</v>
      </c>
      <c r="AH1" s="8" t="s">
        <v>57</v>
      </c>
      <c r="AI1" s="8" t="s">
        <v>58</v>
      </c>
      <c r="AJ1" s="8" t="s">
        <v>59</v>
      </c>
      <c r="AK1" s="8" t="s">
        <v>60</v>
      </c>
      <c r="AL1" s="8" t="s">
        <v>61</v>
      </c>
      <c r="AM1" s="8" t="s">
        <v>62</v>
      </c>
      <c r="AN1" s="8" t="s">
        <v>63</v>
      </c>
      <c r="AO1" s="8" t="s">
        <v>64</v>
      </c>
      <c r="AP1" s="8" t="s">
        <v>65</v>
      </c>
      <c r="AQ1" s="8" t="s">
        <v>66</v>
      </c>
      <c r="AR1" s="8" t="s">
        <v>67</v>
      </c>
      <c r="AS1" s="8" t="s">
        <v>68</v>
      </c>
      <c r="AT1" s="8" t="s">
        <v>69</v>
      </c>
      <c r="AU1" s="8" t="s">
        <v>70</v>
      </c>
      <c r="AV1" s="8" t="s">
        <v>71</v>
      </c>
      <c r="AW1" s="8" t="s">
        <v>72</v>
      </c>
      <c r="AX1" s="8" t="s">
        <v>73</v>
      </c>
      <c r="AY1" s="8" t="s">
        <v>74</v>
      </c>
      <c r="AZ1" s="8" t="s">
        <v>75</v>
      </c>
      <c r="BA1" s="8" t="s">
        <v>76</v>
      </c>
      <c r="BB1" s="8" t="s">
        <v>77</v>
      </c>
      <c r="BC1" s="8" t="s">
        <v>78</v>
      </c>
      <c r="BD1" s="8" t="s">
        <v>79</v>
      </c>
      <c r="BE1" s="8" t="s">
        <v>1515</v>
      </c>
      <c r="BF1" s="8" t="s">
        <v>80</v>
      </c>
      <c r="BG1" s="8" t="s">
        <v>81</v>
      </c>
      <c r="BH1" s="15" t="s">
        <v>82</v>
      </c>
      <c r="BI1" s="15" t="s">
        <v>83</v>
      </c>
      <c r="BJ1" s="15" t="s">
        <v>84</v>
      </c>
      <c r="BK1" s="15" t="s">
        <v>85</v>
      </c>
      <c r="BL1" s="15" t="s">
        <v>86</v>
      </c>
      <c r="BM1" s="8" t="s">
        <v>87</v>
      </c>
      <c r="BN1" s="8" t="s">
        <v>88</v>
      </c>
      <c r="BO1" s="8" t="s">
        <v>89</v>
      </c>
      <c r="BP1" s="8" t="s">
        <v>90</v>
      </c>
      <c r="BQ1" s="8" t="s">
        <v>91</v>
      </c>
      <c r="BR1" s="8" t="s">
        <v>92</v>
      </c>
      <c r="BS1" s="8" t="s">
        <v>93</v>
      </c>
      <c r="BT1" s="8" t="s">
        <v>94</v>
      </c>
      <c r="BU1" s="8" t="s">
        <v>95</v>
      </c>
      <c r="BV1" s="8" t="s">
        <v>96</v>
      </c>
      <c r="BW1" s="8" t="s">
        <v>97</v>
      </c>
      <c r="BX1" s="8" t="s">
        <v>98</v>
      </c>
      <c r="BY1" s="8" t="s">
        <v>99</v>
      </c>
      <c r="BZ1" s="8" t="s">
        <v>100</v>
      </c>
      <c r="CA1" s="8" t="s">
        <v>101</v>
      </c>
      <c r="CB1" s="8" t="s">
        <v>102</v>
      </c>
      <c r="CC1" s="8" t="s">
        <v>103</v>
      </c>
      <c r="CD1" s="8" t="s">
        <v>104</v>
      </c>
      <c r="CE1" s="8" t="s">
        <v>105</v>
      </c>
      <c r="CF1" s="8" t="s">
        <v>106</v>
      </c>
      <c r="CG1" s="8" t="s">
        <v>107</v>
      </c>
      <c r="CH1" s="8" t="s">
        <v>108</v>
      </c>
      <c r="CI1" s="8" t="s">
        <v>109</v>
      </c>
      <c r="CJ1" s="8" t="s">
        <v>110</v>
      </c>
      <c r="CK1" s="8" t="s">
        <v>111</v>
      </c>
      <c r="CL1" s="8" t="s">
        <v>112</v>
      </c>
      <c r="CM1" s="8" t="s">
        <v>113</v>
      </c>
      <c r="CN1" s="8" t="s">
        <v>114</v>
      </c>
      <c r="CO1" s="8" t="s">
        <v>115</v>
      </c>
      <c r="CP1" s="8" t="s">
        <v>116</v>
      </c>
      <c r="CQ1" s="8" t="s">
        <v>117</v>
      </c>
      <c r="CR1" s="8" t="s">
        <v>118</v>
      </c>
      <c r="CS1" s="8" t="s">
        <v>119</v>
      </c>
      <c r="CT1" s="8" t="s">
        <v>120</v>
      </c>
      <c r="CU1" s="8" t="s">
        <v>121</v>
      </c>
      <c r="CV1" s="8" t="s">
        <v>122</v>
      </c>
      <c r="CW1" s="8" t="s">
        <v>123</v>
      </c>
      <c r="CX1" s="8" t="s">
        <v>124</v>
      </c>
      <c r="CY1" s="8" t="s">
        <v>125</v>
      </c>
      <c r="CZ1" s="8" t="s">
        <v>126</v>
      </c>
      <c r="DA1" s="8" t="s">
        <v>1514</v>
      </c>
      <c r="DB1" s="8" t="s">
        <v>128</v>
      </c>
    </row>
    <row r="2" spans="1:106" x14ac:dyDescent="0.2">
      <c r="A2" s="1"/>
      <c r="B2" s="1"/>
      <c r="C2" s="1"/>
      <c r="D2" s="1" t="s">
        <v>1526</v>
      </c>
      <c r="E2" s="1" t="s">
        <v>1527</v>
      </c>
      <c r="F2" s="1" t="s">
        <v>1236</v>
      </c>
      <c r="G2" s="1" t="s">
        <v>1517</v>
      </c>
      <c r="H2" s="1"/>
      <c r="I2" s="1"/>
      <c r="J2" s="1" t="s">
        <v>1518</v>
      </c>
      <c r="K2" s="1"/>
      <c r="L2" s="1"/>
      <c r="M2" s="1"/>
      <c r="N2" s="16" t="e">
        <f>SUMIF('City Level Data'!#REF!,$F2,'City Level Data'!J:J)</f>
        <v>#REF!</v>
      </c>
      <c r="O2" s="16" t="e">
        <f>SUMIF('City Level Data'!#REF!,$F2,'City Level Data'!L:L)</f>
        <v>#REF!</v>
      </c>
      <c r="P2" s="16" t="e">
        <f>SUMIF('City Level Data'!#REF!,$F2,'City Level Data'!M:M)</f>
        <v>#REF!</v>
      </c>
      <c r="Q2" s="16" t="e">
        <f t="shared" ref="Q2:Q256" si="0">N2/P2</f>
        <v>#REF!</v>
      </c>
      <c r="R2" s="16" t="e">
        <f>SUMIF('City Level Data'!#REF!,$F2,'City Level Data'!P:P)</f>
        <v>#REF!</v>
      </c>
      <c r="S2" s="16" t="e">
        <f t="shared" ref="S2:S256" si="1">R2*1000000000/N2</f>
        <v>#REF!</v>
      </c>
      <c r="T2" s="16" t="e">
        <f>SUMIF('City Level Data'!#REF!,$F2,'City Level Data'!U:U)*1000000000/N2</f>
        <v>#REF!</v>
      </c>
      <c r="U2" s="16" t="e">
        <f>IF(Q2&gt;'Clustering (Sub City)'!$C$4,'Clustering (Sub City)'!$B$3,IF(Q2&gt;'Clustering (Sub City)'!$H$4,'Clustering (Sub City)'!$G$3,IF(Q2&gt;'Clustering (Sub City)'!$M$4,'Clustering (Sub City)'!$L$3,'Clustering (Sub City)'!$Q$3)))</f>
        <v>#REF!</v>
      </c>
      <c r="V2" s="16" t="e">
        <f>IF(S2&gt;'Clustering (Sub City)'!$C$24,'Clustering (Sub City)'!$B$23,IF(S2&gt;'Clustering (Sub City)'!$H$24,'Clustering (Sub City)'!$G$23,IF(S2&gt;'Clustering (Sub City)'!$M$24,'Clustering (Sub City)'!$L$23,'Clustering (Sub City)'!$Q$23)))</f>
        <v>#REF!</v>
      </c>
      <c r="W2" s="16" t="e">
        <f>VLOOKUP(U2&amp;V2,'Clustering (Gov City)'!$X$4:$Y$19,2,0)</f>
        <v>#REF!</v>
      </c>
      <c r="X2" s="16" t="e">
        <f>SUMIF('City Level Data'!#REF!,$F2,'City Level Data'!Z:Z)</f>
        <v>#REF!</v>
      </c>
      <c r="Y2" s="16" t="e">
        <f>SUMIF('City Level Data'!#REF!,$F2,'City Level Data'!AA:AA)</f>
        <v>#REF!</v>
      </c>
      <c r="Z2" s="16" t="e">
        <f>SUMIF('City Level Data'!#REF!,$F2,'City Level Data'!AB:AB)</f>
        <v>#REF!</v>
      </c>
      <c r="AA2" s="16" t="e">
        <f>SUMIF('City Level Data'!#REF!,$F2,'City Level Data'!AC:AC)</f>
        <v>#REF!</v>
      </c>
      <c r="AB2" s="16" t="e">
        <f>SUMIF('City Level Data'!#REF!,$F2,'City Level Data'!AD:AD)</f>
        <v>#REF!</v>
      </c>
      <c r="AC2" s="16" t="e">
        <f>SUMIF('City Level Data'!#REF!,$F2,'City Level Data'!AE:AE)</f>
        <v>#REF!</v>
      </c>
      <c r="AD2" s="16" t="e">
        <f>SUMIF('City Level Data'!#REF!,$F2,'City Level Data'!AF:AF)</f>
        <v>#REF!</v>
      </c>
      <c r="AE2" s="16" t="e">
        <f>SUMIF('City Level Data'!#REF!,$F2,'City Level Data'!AG:AG)</f>
        <v>#REF!</v>
      </c>
      <c r="AF2" s="16" t="e">
        <f>SUMIF('City Level Data'!#REF!,$F2,'City Level Data'!AH:AH)</f>
        <v>#REF!</v>
      </c>
      <c r="AG2" s="16" t="e">
        <f>SUMIF('City Level Data'!#REF!,$F2,'City Level Data'!AI:AI)</f>
        <v>#REF!</v>
      </c>
      <c r="AH2" s="16" t="e">
        <f>SUMIF('City Level Data'!#REF!,$F2,'City Level Data'!AJ:AJ)</f>
        <v>#REF!</v>
      </c>
      <c r="AI2" s="16" t="e">
        <f>SUMIF('City Level Data'!#REF!,$F2,'City Level Data'!AK:AK)</f>
        <v>#REF!</v>
      </c>
      <c r="AJ2" s="16" t="e">
        <f>SUMIF('City Level Data'!#REF!,$F2,'City Level Data'!AL:AL)</f>
        <v>#REF!</v>
      </c>
      <c r="AK2" s="16" t="e">
        <f>SUMIF('City Level Data'!#REF!,$F2,'City Level Data'!AM:AM)</f>
        <v>#REF!</v>
      </c>
      <c r="AL2" s="16" t="e">
        <f>SUMIF('City Level Data'!#REF!,$F2,'City Level Data'!AN:AN)</f>
        <v>#REF!</v>
      </c>
      <c r="AM2" s="16" t="e">
        <f>SUMIF('City Level Data'!#REF!,$F2,'City Level Data'!AO:AO)</f>
        <v>#REF!</v>
      </c>
      <c r="AN2" s="16" t="e">
        <f>SUMIF('City Level Data'!#REF!,$F2,'City Level Data'!AP:AP)</f>
        <v>#REF!</v>
      </c>
      <c r="AO2" s="16" t="e">
        <f>SUMIF('City Level Data'!#REF!,$F2,'City Level Data'!AQ:AQ)</f>
        <v>#REF!</v>
      </c>
      <c r="AP2" s="16" t="e">
        <f>SUMIF('City Level Data'!#REF!,$F2,'City Level Data'!AR:AR)</f>
        <v>#REF!</v>
      </c>
      <c r="AQ2" s="16" t="e">
        <f>SUMIF('City Level Data'!#REF!,$F2,'City Level Data'!AS:AS)</f>
        <v>#REF!</v>
      </c>
      <c r="AR2" s="16" t="e">
        <f>SUMIF('City Level Data'!#REF!,$F2,'City Level Data'!AT:AT)</f>
        <v>#REF!</v>
      </c>
      <c r="AS2" s="16" t="e">
        <f>SUMIF('City Level Data'!#REF!,$F2,'City Level Data'!AU:AU)</f>
        <v>#REF!</v>
      </c>
      <c r="AT2" s="16" t="e">
        <f>SUMIF('City Level Data'!#REF!,$F2,'City Level Data'!AV:AV)</f>
        <v>#REF!</v>
      </c>
      <c r="AU2" s="16" t="e">
        <f>SUMIF('City Level Data'!#REF!,$F2,'City Level Data'!AW:AW)</f>
        <v>#REF!</v>
      </c>
      <c r="AV2" s="16" t="e">
        <f>SUMIF('City Level Data'!#REF!,$F2,'City Level Data'!AX:AX)</f>
        <v>#REF!</v>
      </c>
      <c r="AW2" s="16" t="e">
        <f>SUMIF('City Level Data'!#REF!,$F2,'City Level Data'!AY:AY)</f>
        <v>#REF!</v>
      </c>
      <c r="AX2" s="16" t="e">
        <f>SUMIF('City Level Data'!#REF!,$F2,'City Level Data'!AZ:AZ)</f>
        <v>#REF!</v>
      </c>
      <c r="AY2" s="16" t="e">
        <f>SUMIF('City Level Data'!#REF!,$F2,'City Level Data'!BA:BA)</f>
        <v>#REF!</v>
      </c>
      <c r="AZ2" s="16" t="e">
        <f>SUMIF('City Level Data'!#REF!,$F2,'City Level Data'!BB:BB)</f>
        <v>#REF!</v>
      </c>
      <c r="BA2" s="16" t="e">
        <f>SUMIF('City Level Data'!#REF!,$F2,'City Level Data'!BC:BC)</f>
        <v>#REF!</v>
      </c>
      <c r="BB2" s="16" t="e">
        <f>SUMIF('City Level Data'!#REF!,$F2,'City Level Data'!BD:BD)</f>
        <v>#REF!</v>
      </c>
      <c r="BC2" s="16" t="e">
        <f>SUMIF('City Level Data'!#REF!,$F2,'City Level Data'!BE:BE)</f>
        <v>#REF!</v>
      </c>
      <c r="BD2" s="16" t="e">
        <f>SUMIF('City Level Data'!#REF!,$F2,'City Level Data'!BF:BF)</f>
        <v>#REF!</v>
      </c>
      <c r="BE2" s="16" t="e">
        <f t="shared" ref="BE2:BE256" si="2">SUM(AR2:AY2)</f>
        <v>#REF!</v>
      </c>
      <c r="BF2" s="16" t="e">
        <f>SUMIF('City Level Data'!#REF!,$F2,'City Level Data'!BG:BG)</f>
        <v>#REF!</v>
      </c>
      <c r="BG2" s="16" t="e">
        <f>SUMIF('City Level Data'!#REF!,$F2,'City Level Data'!BH:BH)</f>
        <v>#REF!</v>
      </c>
      <c r="BH2" s="16" t="e">
        <f>AVERAGEIF('City Level Data'!#REF!,$F2,'City Level Data'!BI:BI)</f>
        <v>#REF!</v>
      </c>
      <c r="BI2" s="16" t="e">
        <f>AVERAGEIF('City Level Data'!#REF!,$F2,'City Level Data'!BJ:BJ)</f>
        <v>#REF!</v>
      </c>
      <c r="BJ2" s="16" t="e">
        <f>AVERAGEIF('City Level Data'!#REF!,$F2,'City Level Data'!BK:BK)</f>
        <v>#REF!</v>
      </c>
      <c r="BK2" s="16" t="e">
        <f>AVERAGEIF('City Level Data'!#REF!,$F2,'City Level Data'!BL:BL)</f>
        <v>#REF!</v>
      </c>
      <c r="BL2" s="16" t="e">
        <f>AVERAGEIF('City Level Data'!#REF!,$F2,'City Level Data'!BM:BM)</f>
        <v>#REF!</v>
      </c>
      <c r="BM2" s="16" t="e">
        <f>SUMIF('City Level Data'!#REF!,$F2,'City Level Data'!BN:BN)</f>
        <v>#REF!</v>
      </c>
      <c r="BN2" s="16" t="e">
        <f>SUMIF('City Level Data'!#REF!,$F2,'City Level Data'!BO:BO)</f>
        <v>#REF!</v>
      </c>
      <c r="BO2" s="16" t="e">
        <f>SUMIF('City Level Data'!#REF!,$F2,'City Level Data'!BP:BP)</f>
        <v>#REF!</v>
      </c>
      <c r="BP2" s="16" t="e">
        <f>SUMIF('City Level Data'!#REF!,$F2,'City Level Data'!BQ:BQ)</f>
        <v>#REF!</v>
      </c>
      <c r="BQ2" s="16" t="e">
        <f>SUMIF('City Level Data'!#REF!,$F2,'City Level Data'!BR:BR)</f>
        <v>#REF!</v>
      </c>
      <c r="BR2" s="16" t="e">
        <f>SUMIF('City Level Data'!#REF!,$F2,'City Level Data'!BS:BS)</f>
        <v>#REF!</v>
      </c>
      <c r="BS2" s="16" t="e">
        <f>SUMIF('City Level Data'!#REF!,$F2,'City Level Data'!BT:BT)</f>
        <v>#REF!</v>
      </c>
      <c r="BT2" s="16" t="e">
        <f>SUMIF('City Level Data'!#REF!,$F2,'City Level Data'!BU:BU)</f>
        <v>#REF!</v>
      </c>
      <c r="BU2" s="16" t="e">
        <f>SUMIF('City Level Data'!#REF!,$F2,'City Level Data'!BV:BV)</f>
        <v>#REF!</v>
      </c>
      <c r="BV2" s="16" t="e">
        <f>SUMIF('City Level Data'!#REF!,$F2,'City Level Data'!BW:BW)</f>
        <v>#REF!</v>
      </c>
      <c r="BW2" s="16" t="e">
        <f>SUMIF('City Level Data'!#REF!,$F2,'City Level Data'!BX:BX)</f>
        <v>#REF!</v>
      </c>
      <c r="BX2" s="16" t="e">
        <f>SUMIF('City Level Data'!#REF!,$F2,'City Level Data'!BY:BY)</f>
        <v>#REF!</v>
      </c>
      <c r="BY2" s="16" t="e">
        <f>SUMIF('City Level Data'!#REF!,$F2,'City Level Data'!BZ:BZ)</f>
        <v>#REF!</v>
      </c>
      <c r="BZ2" s="16" t="e">
        <f>SUMIF('City Level Data'!#REF!,$F2,'City Level Data'!CA:CA)</f>
        <v>#REF!</v>
      </c>
      <c r="CA2" s="16" t="e">
        <f>SUMIF('City Level Data'!#REF!,$F2,'City Level Data'!CB:CB)</f>
        <v>#REF!</v>
      </c>
      <c r="CB2" s="16" t="e">
        <f>SUMIF('City Level Data'!#REF!,$F2,'City Level Data'!CC:CC)</f>
        <v>#REF!</v>
      </c>
      <c r="CC2" s="16" t="e">
        <f>SUMIF('City Level Data'!#REF!,$F2,'City Level Data'!CD:CD)</f>
        <v>#REF!</v>
      </c>
      <c r="CD2" s="16" t="e">
        <f>SUMIF('City Level Data'!#REF!,$F2,'City Level Data'!CE:CE)</f>
        <v>#REF!</v>
      </c>
      <c r="CE2" s="16" t="e">
        <f>SUMIF('City Level Data'!#REF!,$F2,'City Level Data'!CF:CF)</f>
        <v>#REF!</v>
      </c>
      <c r="CF2" s="16" t="e">
        <f>SUMIF('City Level Data'!#REF!,$F2,'City Level Data'!CG:CG)</f>
        <v>#REF!</v>
      </c>
      <c r="CG2" s="16" t="e">
        <f>SUMIF('City Level Data'!#REF!,$F2,'City Level Data'!CH:CH)</f>
        <v>#REF!</v>
      </c>
      <c r="CH2" s="16" t="e">
        <f>SUMIF('City Level Data'!#REF!,$F2,'City Level Data'!CI:CI)</f>
        <v>#REF!</v>
      </c>
      <c r="CI2" s="16" t="e">
        <f>SUMIF('City Level Data'!#REF!,$F2,'City Level Data'!CJ:CJ)</f>
        <v>#REF!</v>
      </c>
      <c r="CJ2" s="16" t="e">
        <f>SUMIF('City Level Data'!#REF!,$F2,'City Level Data'!CK:CK)</f>
        <v>#REF!</v>
      </c>
      <c r="CK2" s="16" t="e">
        <f>SUMIF('City Level Data'!#REF!,$F2,'City Level Data'!CL:CL)</f>
        <v>#REF!</v>
      </c>
      <c r="CL2" s="16" t="e">
        <f>SUMIF('City Level Data'!#REF!,$F2,'City Level Data'!CM:CM)</f>
        <v>#REF!</v>
      </c>
      <c r="CM2" s="16" t="e">
        <f>SUMIF('City Level Data'!#REF!,$F2,'City Level Data'!CN:CN)</f>
        <v>#REF!</v>
      </c>
      <c r="CN2" s="16" t="e">
        <f>SUMIF('City Level Data'!#REF!,$F2,'City Level Data'!CO:CO)</f>
        <v>#REF!</v>
      </c>
      <c r="CO2" s="16" t="e">
        <f>SUMIF('City Level Data'!#REF!,$F2,'City Level Data'!CP:CP)</f>
        <v>#REF!</v>
      </c>
      <c r="CP2" s="16" t="e">
        <f>SUMIF('City Level Data'!#REF!,$F2,'City Level Data'!CQ:CQ)</f>
        <v>#REF!</v>
      </c>
      <c r="CQ2" s="16" t="e">
        <f>SUMIF('City Level Data'!#REF!,$F2,'City Level Data'!CR:CR)</f>
        <v>#REF!</v>
      </c>
      <c r="CR2" s="16" t="e">
        <f>SUMIF('City Level Data'!#REF!,$F2,'City Level Data'!CS:CS)</f>
        <v>#REF!</v>
      </c>
      <c r="CS2" s="16" t="e">
        <f>SUMIF('City Level Data'!#REF!,$F2,'City Level Data'!CT:CT)</f>
        <v>#REF!</v>
      </c>
      <c r="CT2" s="16" t="e">
        <f>SUMIF('City Level Data'!#REF!,$F2,'City Level Data'!CU:CU)</f>
        <v>#REF!</v>
      </c>
      <c r="CU2" s="16" t="e">
        <f>SUMIF('City Level Data'!#REF!,$F2,'City Level Data'!CV:CV)</f>
        <v>#REF!</v>
      </c>
      <c r="CV2" s="16" t="e">
        <f>SUMIF('City Level Data'!#REF!,$F2,'City Level Data'!CW:CW)</f>
        <v>#REF!</v>
      </c>
      <c r="CW2" s="16" t="e">
        <f>SUMIF('City Level Data'!#REF!,$F2,'City Level Data'!CX:CX)</f>
        <v>#REF!</v>
      </c>
      <c r="CX2" s="16" t="e">
        <f>SUMIF('City Level Data'!#REF!,$F2,'City Level Data'!CY:CY)</f>
        <v>#REF!</v>
      </c>
      <c r="CY2" s="16" t="e">
        <f>SUMIF('City Level Data'!#REF!,$F2,'City Level Data'!CZ:CZ)</f>
        <v>#REF!</v>
      </c>
      <c r="CZ2" s="16" t="e">
        <f>SUMIF('City Level Data'!#REF!,$F2,'City Level Data'!DA:DA)</f>
        <v>#REF!</v>
      </c>
      <c r="DA2" s="16" t="e">
        <f>SUMIF('City Level Data'!#REF!,$F2,'City Level Data'!DB:DB)</f>
        <v>#REF!</v>
      </c>
      <c r="DB2" s="16" t="e">
        <f>SUMIF('City Level Data'!#REF!,$F2,'City Level Data'!DC:DC)</f>
        <v>#REF!</v>
      </c>
    </row>
    <row r="3" spans="1:106" x14ac:dyDescent="0.2">
      <c r="A3" s="1"/>
      <c r="B3" s="1"/>
      <c r="C3" s="1"/>
      <c r="D3" s="1" t="s">
        <v>1582</v>
      </c>
      <c r="E3" s="1" t="s">
        <v>1527</v>
      </c>
      <c r="F3" s="1" t="s">
        <v>1244</v>
      </c>
      <c r="G3" s="1" t="s">
        <v>1517</v>
      </c>
      <c r="H3" s="1"/>
      <c r="I3" s="1"/>
      <c r="J3" s="1" t="s">
        <v>1518</v>
      </c>
      <c r="K3" s="1"/>
      <c r="L3" s="1"/>
      <c r="M3" s="1"/>
      <c r="N3" s="16" t="e">
        <f>SUMIF('City Level Data'!#REF!,$F3,'City Level Data'!J:J)</f>
        <v>#REF!</v>
      </c>
      <c r="O3" s="16" t="e">
        <f>SUMIF('City Level Data'!#REF!,$F3,'City Level Data'!L:L)</f>
        <v>#REF!</v>
      </c>
      <c r="P3" s="16" t="e">
        <f>SUMIF('City Level Data'!#REF!,$F3,'City Level Data'!M:M)</f>
        <v>#REF!</v>
      </c>
      <c r="Q3" s="16" t="e">
        <f t="shared" si="0"/>
        <v>#REF!</v>
      </c>
      <c r="R3" s="16" t="e">
        <f>SUMIF('City Level Data'!#REF!,$F3,'City Level Data'!P:P)</f>
        <v>#REF!</v>
      </c>
      <c r="S3" s="16" t="e">
        <f t="shared" si="1"/>
        <v>#REF!</v>
      </c>
      <c r="T3" s="16" t="e">
        <f>SUMIF('City Level Data'!#REF!,$F3,'City Level Data'!U:U)*1000000000/N3</f>
        <v>#REF!</v>
      </c>
      <c r="U3" s="16" t="e">
        <f>IF(Q3&gt;'Clustering (Sub City)'!$C$4,'Clustering (Sub City)'!$B$3,IF(Q3&gt;'Clustering (Sub City)'!$H$4,'Clustering (Sub City)'!$G$3,IF(Q3&gt;'Clustering (Sub City)'!$M$4,'Clustering (Sub City)'!$L$3,'Clustering (Sub City)'!$Q$3)))</f>
        <v>#REF!</v>
      </c>
      <c r="V3" s="16" t="e">
        <f>IF(S3&gt;'Clustering (Sub City)'!$C$24,'Clustering (Sub City)'!$B$23,IF(S3&gt;'Clustering (Sub City)'!$H$24,'Clustering (Sub City)'!$G$23,IF(S3&gt;'Clustering (Sub City)'!$M$24,'Clustering (Sub City)'!$L$23,'Clustering (Sub City)'!$Q$23)))</f>
        <v>#REF!</v>
      </c>
      <c r="W3" s="16" t="e">
        <f>VLOOKUP(U3&amp;V3,'Clustering (Gov City)'!$X$4:$Y$19,2,0)</f>
        <v>#REF!</v>
      </c>
      <c r="X3" s="16" t="e">
        <f>SUMIF('City Level Data'!#REF!,$F3,'City Level Data'!Z:Z)</f>
        <v>#REF!</v>
      </c>
      <c r="Y3" s="16" t="e">
        <f>SUMIF('City Level Data'!#REF!,$F3,'City Level Data'!AA:AA)</f>
        <v>#REF!</v>
      </c>
      <c r="Z3" s="16" t="e">
        <f>SUMIF('City Level Data'!#REF!,$F3,'City Level Data'!AB:AB)</f>
        <v>#REF!</v>
      </c>
      <c r="AA3" s="16" t="e">
        <f>SUMIF('City Level Data'!#REF!,$F3,'City Level Data'!AC:AC)</f>
        <v>#REF!</v>
      </c>
      <c r="AB3" s="16" t="e">
        <f>SUMIF('City Level Data'!#REF!,$F3,'City Level Data'!AD:AD)</f>
        <v>#REF!</v>
      </c>
      <c r="AC3" s="16" t="e">
        <f>SUMIF('City Level Data'!#REF!,$F3,'City Level Data'!AE:AE)</f>
        <v>#REF!</v>
      </c>
      <c r="AD3" s="16" t="e">
        <f>SUMIF('City Level Data'!#REF!,$F3,'City Level Data'!AF:AF)</f>
        <v>#REF!</v>
      </c>
      <c r="AE3" s="16" t="e">
        <f>SUMIF('City Level Data'!#REF!,$F3,'City Level Data'!AG:AG)</f>
        <v>#REF!</v>
      </c>
      <c r="AF3" s="16" t="e">
        <f>SUMIF('City Level Data'!#REF!,$F3,'City Level Data'!AH:AH)</f>
        <v>#REF!</v>
      </c>
      <c r="AG3" s="16" t="e">
        <f>SUMIF('City Level Data'!#REF!,$F3,'City Level Data'!AI:AI)</f>
        <v>#REF!</v>
      </c>
      <c r="AH3" s="16" t="e">
        <f>SUMIF('City Level Data'!#REF!,$F3,'City Level Data'!AJ:AJ)</f>
        <v>#REF!</v>
      </c>
      <c r="AI3" s="16" t="e">
        <f>SUMIF('City Level Data'!#REF!,$F3,'City Level Data'!AK:AK)</f>
        <v>#REF!</v>
      </c>
      <c r="AJ3" s="16" t="e">
        <f>SUMIF('City Level Data'!#REF!,$F3,'City Level Data'!AL:AL)</f>
        <v>#REF!</v>
      </c>
      <c r="AK3" s="16" t="e">
        <f>SUMIF('City Level Data'!#REF!,$F3,'City Level Data'!AM:AM)</f>
        <v>#REF!</v>
      </c>
      <c r="AL3" s="16" t="e">
        <f>SUMIF('City Level Data'!#REF!,$F3,'City Level Data'!AN:AN)</f>
        <v>#REF!</v>
      </c>
      <c r="AM3" s="16" t="e">
        <f>SUMIF('City Level Data'!#REF!,$F3,'City Level Data'!AO:AO)</f>
        <v>#REF!</v>
      </c>
      <c r="AN3" s="16" t="e">
        <f>SUMIF('City Level Data'!#REF!,$F3,'City Level Data'!AP:AP)</f>
        <v>#REF!</v>
      </c>
      <c r="AO3" s="16" t="e">
        <f>SUMIF('City Level Data'!#REF!,$F3,'City Level Data'!AQ:AQ)</f>
        <v>#REF!</v>
      </c>
      <c r="AP3" s="16" t="e">
        <f>SUMIF('City Level Data'!#REF!,$F3,'City Level Data'!AR:AR)</f>
        <v>#REF!</v>
      </c>
      <c r="AQ3" s="16" t="e">
        <f>SUMIF('City Level Data'!#REF!,$F3,'City Level Data'!AS:AS)</f>
        <v>#REF!</v>
      </c>
      <c r="AR3" s="16" t="e">
        <f>SUMIF('City Level Data'!#REF!,$F3,'City Level Data'!AT:AT)</f>
        <v>#REF!</v>
      </c>
      <c r="AS3" s="16" t="e">
        <f>SUMIF('City Level Data'!#REF!,$F3,'City Level Data'!AU:AU)</f>
        <v>#REF!</v>
      </c>
      <c r="AT3" s="16" t="e">
        <f>SUMIF('City Level Data'!#REF!,$F3,'City Level Data'!AV:AV)</f>
        <v>#REF!</v>
      </c>
      <c r="AU3" s="16" t="e">
        <f>SUMIF('City Level Data'!#REF!,$F3,'City Level Data'!AW:AW)</f>
        <v>#REF!</v>
      </c>
      <c r="AV3" s="16" t="e">
        <f>SUMIF('City Level Data'!#REF!,$F3,'City Level Data'!AX:AX)</f>
        <v>#REF!</v>
      </c>
      <c r="AW3" s="16" t="e">
        <f>SUMIF('City Level Data'!#REF!,$F3,'City Level Data'!AY:AY)</f>
        <v>#REF!</v>
      </c>
      <c r="AX3" s="16" t="e">
        <f>SUMIF('City Level Data'!#REF!,$F3,'City Level Data'!AZ:AZ)</f>
        <v>#REF!</v>
      </c>
      <c r="AY3" s="16" t="e">
        <f>SUMIF('City Level Data'!#REF!,$F3,'City Level Data'!BA:BA)</f>
        <v>#REF!</v>
      </c>
      <c r="AZ3" s="16" t="e">
        <f>SUMIF('City Level Data'!#REF!,$F3,'City Level Data'!BB:BB)</f>
        <v>#REF!</v>
      </c>
      <c r="BA3" s="16" t="e">
        <f>SUMIF('City Level Data'!#REF!,$F3,'City Level Data'!BC:BC)</f>
        <v>#REF!</v>
      </c>
      <c r="BB3" s="16" t="e">
        <f>SUMIF('City Level Data'!#REF!,$F3,'City Level Data'!BD:BD)</f>
        <v>#REF!</v>
      </c>
      <c r="BC3" s="16" t="e">
        <f>SUMIF('City Level Data'!#REF!,$F3,'City Level Data'!BE:BE)</f>
        <v>#REF!</v>
      </c>
      <c r="BD3" s="16" t="e">
        <f>SUMIF('City Level Data'!#REF!,$F3,'City Level Data'!BF:BF)</f>
        <v>#REF!</v>
      </c>
      <c r="BE3" s="16" t="e">
        <f t="shared" si="2"/>
        <v>#REF!</v>
      </c>
      <c r="BF3" s="16" t="e">
        <f>SUMIF('City Level Data'!#REF!,$F3,'City Level Data'!BG:BG)</f>
        <v>#REF!</v>
      </c>
      <c r="BG3" s="16" t="e">
        <f>SUMIF('City Level Data'!#REF!,$F3,'City Level Data'!BH:BH)</f>
        <v>#REF!</v>
      </c>
      <c r="BH3" s="16" t="e">
        <f>AVERAGEIF('City Level Data'!#REF!,$F3,'City Level Data'!BI:BI)</f>
        <v>#REF!</v>
      </c>
      <c r="BI3" s="16" t="e">
        <f>AVERAGEIF('City Level Data'!#REF!,$F3,'City Level Data'!BJ:BJ)</f>
        <v>#REF!</v>
      </c>
      <c r="BJ3" s="16" t="e">
        <f>AVERAGEIF('City Level Data'!#REF!,$F3,'City Level Data'!BK:BK)</f>
        <v>#REF!</v>
      </c>
      <c r="BK3" s="16" t="e">
        <f>AVERAGEIF('City Level Data'!#REF!,$F3,'City Level Data'!BL:BL)</f>
        <v>#REF!</v>
      </c>
      <c r="BL3" s="16" t="e">
        <f>AVERAGEIF('City Level Data'!#REF!,$F3,'City Level Data'!BM:BM)</f>
        <v>#REF!</v>
      </c>
      <c r="BM3" s="16" t="e">
        <f>SUMIF('City Level Data'!#REF!,$F3,'City Level Data'!BN:BN)</f>
        <v>#REF!</v>
      </c>
      <c r="BN3" s="16" t="e">
        <f>SUMIF('City Level Data'!#REF!,$F3,'City Level Data'!BO:BO)</f>
        <v>#REF!</v>
      </c>
      <c r="BO3" s="16" t="e">
        <f>SUMIF('City Level Data'!#REF!,$F3,'City Level Data'!BP:BP)</f>
        <v>#REF!</v>
      </c>
      <c r="BP3" s="16" t="e">
        <f>SUMIF('City Level Data'!#REF!,$F3,'City Level Data'!BQ:BQ)</f>
        <v>#REF!</v>
      </c>
      <c r="BQ3" s="16" t="e">
        <f>SUMIF('City Level Data'!#REF!,$F3,'City Level Data'!BR:BR)</f>
        <v>#REF!</v>
      </c>
      <c r="BR3" s="16" t="e">
        <f>SUMIF('City Level Data'!#REF!,$F3,'City Level Data'!BS:BS)</f>
        <v>#REF!</v>
      </c>
      <c r="BS3" s="16" t="e">
        <f>SUMIF('City Level Data'!#REF!,$F3,'City Level Data'!BT:BT)</f>
        <v>#REF!</v>
      </c>
      <c r="BT3" s="16" t="e">
        <f>SUMIF('City Level Data'!#REF!,$F3,'City Level Data'!BU:BU)</f>
        <v>#REF!</v>
      </c>
      <c r="BU3" s="16" t="e">
        <f>SUMIF('City Level Data'!#REF!,$F3,'City Level Data'!BV:BV)</f>
        <v>#REF!</v>
      </c>
      <c r="BV3" s="16" t="e">
        <f>SUMIF('City Level Data'!#REF!,$F3,'City Level Data'!BW:BW)</f>
        <v>#REF!</v>
      </c>
      <c r="BW3" s="16" t="e">
        <f>SUMIF('City Level Data'!#REF!,$F3,'City Level Data'!BX:BX)</f>
        <v>#REF!</v>
      </c>
      <c r="BX3" s="16" t="e">
        <f>SUMIF('City Level Data'!#REF!,$F3,'City Level Data'!BY:BY)</f>
        <v>#REF!</v>
      </c>
      <c r="BY3" s="16" t="e">
        <f>SUMIF('City Level Data'!#REF!,$F3,'City Level Data'!BZ:BZ)</f>
        <v>#REF!</v>
      </c>
      <c r="BZ3" s="16" t="e">
        <f>SUMIF('City Level Data'!#REF!,$F3,'City Level Data'!CA:CA)</f>
        <v>#REF!</v>
      </c>
      <c r="CA3" s="16" t="e">
        <f>SUMIF('City Level Data'!#REF!,$F3,'City Level Data'!CB:CB)</f>
        <v>#REF!</v>
      </c>
      <c r="CB3" s="16" t="e">
        <f>SUMIF('City Level Data'!#REF!,$F3,'City Level Data'!CC:CC)</f>
        <v>#REF!</v>
      </c>
      <c r="CC3" s="16" t="e">
        <f>SUMIF('City Level Data'!#REF!,$F3,'City Level Data'!CD:CD)</f>
        <v>#REF!</v>
      </c>
      <c r="CD3" s="16" t="e">
        <f>SUMIF('City Level Data'!#REF!,$F3,'City Level Data'!CE:CE)</f>
        <v>#REF!</v>
      </c>
      <c r="CE3" s="16" t="e">
        <f>SUMIF('City Level Data'!#REF!,$F3,'City Level Data'!CF:CF)</f>
        <v>#REF!</v>
      </c>
      <c r="CF3" s="16" t="e">
        <f>SUMIF('City Level Data'!#REF!,$F3,'City Level Data'!CG:CG)</f>
        <v>#REF!</v>
      </c>
      <c r="CG3" s="16" t="e">
        <f>SUMIF('City Level Data'!#REF!,$F3,'City Level Data'!CH:CH)</f>
        <v>#REF!</v>
      </c>
      <c r="CH3" s="16" t="e">
        <f>SUMIF('City Level Data'!#REF!,$F3,'City Level Data'!CI:CI)</f>
        <v>#REF!</v>
      </c>
      <c r="CI3" s="16" t="e">
        <f>SUMIF('City Level Data'!#REF!,$F3,'City Level Data'!CJ:CJ)</f>
        <v>#REF!</v>
      </c>
      <c r="CJ3" s="16" t="e">
        <f>SUMIF('City Level Data'!#REF!,$F3,'City Level Data'!CK:CK)</f>
        <v>#REF!</v>
      </c>
      <c r="CK3" s="16" t="e">
        <f>SUMIF('City Level Data'!#REF!,$F3,'City Level Data'!CL:CL)</f>
        <v>#REF!</v>
      </c>
      <c r="CL3" s="16" t="e">
        <f>SUMIF('City Level Data'!#REF!,$F3,'City Level Data'!CM:CM)</f>
        <v>#REF!</v>
      </c>
      <c r="CM3" s="16" t="e">
        <f>SUMIF('City Level Data'!#REF!,$F3,'City Level Data'!CN:CN)</f>
        <v>#REF!</v>
      </c>
      <c r="CN3" s="16" t="e">
        <f>SUMIF('City Level Data'!#REF!,$F3,'City Level Data'!CO:CO)</f>
        <v>#REF!</v>
      </c>
      <c r="CO3" s="16" t="e">
        <f>SUMIF('City Level Data'!#REF!,$F3,'City Level Data'!CP:CP)</f>
        <v>#REF!</v>
      </c>
      <c r="CP3" s="16" t="e">
        <f>SUMIF('City Level Data'!#REF!,$F3,'City Level Data'!CQ:CQ)</f>
        <v>#REF!</v>
      </c>
      <c r="CQ3" s="16" t="e">
        <f>SUMIF('City Level Data'!#REF!,$F3,'City Level Data'!CR:CR)</f>
        <v>#REF!</v>
      </c>
      <c r="CR3" s="16" t="e">
        <f>SUMIF('City Level Data'!#REF!,$F3,'City Level Data'!CS:CS)</f>
        <v>#REF!</v>
      </c>
      <c r="CS3" s="16" t="e">
        <f>SUMIF('City Level Data'!#REF!,$F3,'City Level Data'!CT:CT)</f>
        <v>#REF!</v>
      </c>
      <c r="CT3" s="16" t="e">
        <f>SUMIF('City Level Data'!#REF!,$F3,'City Level Data'!CU:CU)</f>
        <v>#REF!</v>
      </c>
      <c r="CU3" s="16" t="e">
        <f>SUMIF('City Level Data'!#REF!,$F3,'City Level Data'!CV:CV)</f>
        <v>#REF!</v>
      </c>
      <c r="CV3" s="16" t="e">
        <f>SUMIF('City Level Data'!#REF!,$F3,'City Level Data'!CW:CW)</f>
        <v>#REF!</v>
      </c>
      <c r="CW3" s="16" t="e">
        <f>SUMIF('City Level Data'!#REF!,$F3,'City Level Data'!CX:CX)</f>
        <v>#REF!</v>
      </c>
      <c r="CX3" s="16" t="e">
        <f>SUMIF('City Level Data'!#REF!,$F3,'City Level Data'!CY:CY)</f>
        <v>#REF!</v>
      </c>
      <c r="CY3" s="16" t="e">
        <f>SUMIF('City Level Data'!#REF!,$F3,'City Level Data'!CZ:CZ)</f>
        <v>#REF!</v>
      </c>
      <c r="CZ3" s="16" t="e">
        <f>SUMIF('City Level Data'!#REF!,$F3,'City Level Data'!DA:DA)</f>
        <v>#REF!</v>
      </c>
      <c r="DA3" s="16" t="e">
        <f>SUMIF('City Level Data'!#REF!,$F3,'City Level Data'!DB:DB)</f>
        <v>#REF!</v>
      </c>
      <c r="DB3" s="16" t="e">
        <f>SUMIF('City Level Data'!#REF!,$F3,'City Level Data'!DC:DC)</f>
        <v>#REF!</v>
      </c>
    </row>
    <row r="4" spans="1:106" x14ac:dyDescent="0.2">
      <c r="A4" s="1"/>
      <c r="B4" s="1"/>
      <c r="C4" s="1"/>
      <c r="D4" s="1" t="s">
        <v>1583</v>
      </c>
      <c r="E4" s="1" t="s">
        <v>1527</v>
      </c>
      <c r="F4" s="1" t="s">
        <v>1281</v>
      </c>
      <c r="G4" s="1" t="s">
        <v>1517</v>
      </c>
      <c r="H4" s="1"/>
      <c r="I4" s="1"/>
      <c r="J4" s="1" t="s">
        <v>1518</v>
      </c>
      <c r="K4" s="1"/>
      <c r="L4" s="1"/>
      <c r="M4" s="1"/>
      <c r="N4" s="16" t="e">
        <f>SUMIF('City Level Data'!#REF!,$F4,'City Level Data'!J:J)</f>
        <v>#REF!</v>
      </c>
      <c r="O4" s="16" t="e">
        <f>SUMIF('City Level Data'!#REF!,$F4,'City Level Data'!L:L)</f>
        <v>#REF!</v>
      </c>
      <c r="P4" s="16" t="e">
        <f>SUMIF('City Level Data'!#REF!,$F4,'City Level Data'!M:M)</f>
        <v>#REF!</v>
      </c>
      <c r="Q4" s="16" t="e">
        <f t="shared" si="0"/>
        <v>#REF!</v>
      </c>
      <c r="R4" s="16" t="e">
        <f>SUMIF('City Level Data'!#REF!,$F4,'City Level Data'!P:P)</f>
        <v>#REF!</v>
      </c>
      <c r="S4" s="16" t="e">
        <f t="shared" si="1"/>
        <v>#REF!</v>
      </c>
      <c r="T4" s="16" t="e">
        <f>SUMIF('City Level Data'!#REF!,$F4,'City Level Data'!U:U)*1000000000/N4</f>
        <v>#REF!</v>
      </c>
      <c r="U4" s="16" t="e">
        <f>IF(Q4&gt;'Clustering (Sub City)'!$C$4,'Clustering (Sub City)'!$B$3,IF(Q4&gt;'Clustering (Sub City)'!$H$4,'Clustering (Sub City)'!$G$3,IF(Q4&gt;'Clustering (Sub City)'!$M$4,'Clustering (Sub City)'!$L$3,'Clustering (Sub City)'!$Q$3)))</f>
        <v>#REF!</v>
      </c>
      <c r="V4" s="16" t="e">
        <f>IF(S4&gt;'Clustering (Sub City)'!$C$24,'Clustering (Sub City)'!$B$23,IF(S4&gt;'Clustering (Sub City)'!$H$24,'Clustering (Sub City)'!$G$23,IF(S4&gt;'Clustering (Sub City)'!$M$24,'Clustering (Sub City)'!$L$23,'Clustering (Sub City)'!$Q$23)))</f>
        <v>#REF!</v>
      </c>
      <c r="W4" s="16" t="e">
        <f>VLOOKUP(U4&amp;V4,'Clustering (Gov City)'!$X$4:$Y$19,2,0)</f>
        <v>#REF!</v>
      </c>
      <c r="X4" s="16" t="e">
        <f>SUMIF('City Level Data'!#REF!,$F4,'City Level Data'!Z:Z)</f>
        <v>#REF!</v>
      </c>
      <c r="Y4" s="16" t="e">
        <f>SUMIF('City Level Data'!#REF!,$F4,'City Level Data'!AA:AA)</f>
        <v>#REF!</v>
      </c>
      <c r="Z4" s="16" t="e">
        <f>SUMIF('City Level Data'!#REF!,$F4,'City Level Data'!AB:AB)</f>
        <v>#REF!</v>
      </c>
      <c r="AA4" s="16" t="e">
        <f>SUMIF('City Level Data'!#REF!,$F4,'City Level Data'!AC:AC)</f>
        <v>#REF!</v>
      </c>
      <c r="AB4" s="16" t="e">
        <f>SUMIF('City Level Data'!#REF!,$F4,'City Level Data'!AD:AD)</f>
        <v>#REF!</v>
      </c>
      <c r="AC4" s="16" t="e">
        <f>SUMIF('City Level Data'!#REF!,$F4,'City Level Data'!AE:AE)</f>
        <v>#REF!</v>
      </c>
      <c r="AD4" s="16" t="e">
        <f>SUMIF('City Level Data'!#REF!,$F4,'City Level Data'!AF:AF)</f>
        <v>#REF!</v>
      </c>
      <c r="AE4" s="16" t="e">
        <f>SUMIF('City Level Data'!#REF!,$F4,'City Level Data'!AG:AG)</f>
        <v>#REF!</v>
      </c>
      <c r="AF4" s="16" t="e">
        <f>SUMIF('City Level Data'!#REF!,$F4,'City Level Data'!AH:AH)</f>
        <v>#REF!</v>
      </c>
      <c r="AG4" s="16" t="e">
        <f>SUMIF('City Level Data'!#REF!,$F4,'City Level Data'!AI:AI)</f>
        <v>#REF!</v>
      </c>
      <c r="AH4" s="16" t="e">
        <f>SUMIF('City Level Data'!#REF!,$F4,'City Level Data'!AJ:AJ)</f>
        <v>#REF!</v>
      </c>
      <c r="AI4" s="16" t="e">
        <f>SUMIF('City Level Data'!#REF!,$F4,'City Level Data'!AK:AK)</f>
        <v>#REF!</v>
      </c>
      <c r="AJ4" s="16" t="e">
        <f>SUMIF('City Level Data'!#REF!,$F4,'City Level Data'!AL:AL)</f>
        <v>#REF!</v>
      </c>
      <c r="AK4" s="16" t="e">
        <f>SUMIF('City Level Data'!#REF!,$F4,'City Level Data'!AM:AM)</f>
        <v>#REF!</v>
      </c>
      <c r="AL4" s="16" t="e">
        <f>SUMIF('City Level Data'!#REF!,$F4,'City Level Data'!AN:AN)</f>
        <v>#REF!</v>
      </c>
      <c r="AM4" s="16" t="e">
        <f>SUMIF('City Level Data'!#REF!,$F4,'City Level Data'!AO:AO)</f>
        <v>#REF!</v>
      </c>
      <c r="AN4" s="16" t="e">
        <f>SUMIF('City Level Data'!#REF!,$F4,'City Level Data'!AP:AP)</f>
        <v>#REF!</v>
      </c>
      <c r="AO4" s="16" t="e">
        <f>SUMIF('City Level Data'!#REF!,$F4,'City Level Data'!AQ:AQ)</f>
        <v>#REF!</v>
      </c>
      <c r="AP4" s="16" t="e">
        <f>SUMIF('City Level Data'!#REF!,$F4,'City Level Data'!AR:AR)</f>
        <v>#REF!</v>
      </c>
      <c r="AQ4" s="16" t="e">
        <f>SUMIF('City Level Data'!#REF!,$F4,'City Level Data'!AS:AS)</f>
        <v>#REF!</v>
      </c>
      <c r="AR4" s="16" t="e">
        <f>SUMIF('City Level Data'!#REF!,$F4,'City Level Data'!AT:AT)</f>
        <v>#REF!</v>
      </c>
      <c r="AS4" s="16" t="e">
        <f>SUMIF('City Level Data'!#REF!,$F4,'City Level Data'!AU:AU)</f>
        <v>#REF!</v>
      </c>
      <c r="AT4" s="16" t="e">
        <f>SUMIF('City Level Data'!#REF!,$F4,'City Level Data'!AV:AV)</f>
        <v>#REF!</v>
      </c>
      <c r="AU4" s="16" t="e">
        <f>SUMIF('City Level Data'!#REF!,$F4,'City Level Data'!AW:AW)</f>
        <v>#REF!</v>
      </c>
      <c r="AV4" s="16" t="e">
        <f>SUMIF('City Level Data'!#REF!,$F4,'City Level Data'!AX:AX)</f>
        <v>#REF!</v>
      </c>
      <c r="AW4" s="16" t="e">
        <f>SUMIF('City Level Data'!#REF!,$F4,'City Level Data'!AY:AY)</f>
        <v>#REF!</v>
      </c>
      <c r="AX4" s="16" t="e">
        <f>SUMIF('City Level Data'!#REF!,$F4,'City Level Data'!AZ:AZ)</f>
        <v>#REF!</v>
      </c>
      <c r="AY4" s="16" t="e">
        <f>SUMIF('City Level Data'!#REF!,$F4,'City Level Data'!BA:BA)</f>
        <v>#REF!</v>
      </c>
      <c r="AZ4" s="16" t="e">
        <f>SUMIF('City Level Data'!#REF!,$F4,'City Level Data'!BB:BB)</f>
        <v>#REF!</v>
      </c>
      <c r="BA4" s="16" t="e">
        <f>SUMIF('City Level Data'!#REF!,$F4,'City Level Data'!BC:BC)</f>
        <v>#REF!</v>
      </c>
      <c r="BB4" s="16" t="e">
        <f>SUMIF('City Level Data'!#REF!,$F4,'City Level Data'!BD:BD)</f>
        <v>#REF!</v>
      </c>
      <c r="BC4" s="16" t="e">
        <f>SUMIF('City Level Data'!#REF!,$F4,'City Level Data'!BE:BE)</f>
        <v>#REF!</v>
      </c>
      <c r="BD4" s="16" t="e">
        <f>SUMIF('City Level Data'!#REF!,$F4,'City Level Data'!BF:BF)</f>
        <v>#REF!</v>
      </c>
      <c r="BE4" s="16" t="e">
        <f t="shared" si="2"/>
        <v>#REF!</v>
      </c>
      <c r="BF4" s="16" t="e">
        <f>SUMIF('City Level Data'!#REF!,$F4,'City Level Data'!BG:BG)</f>
        <v>#REF!</v>
      </c>
      <c r="BG4" s="16" t="e">
        <f>SUMIF('City Level Data'!#REF!,$F4,'City Level Data'!BH:BH)</f>
        <v>#REF!</v>
      </c>
      <c r="BH4" s="16" t="e">
        <f>AVERAGEIF('City Level Data'!#REF!,$F4,'City Level Data'!BI:BI)</f>
        <v>#REF!</v>
      </c>
      <c r="BI4" s="16" t="e">
        <f>AVERAGEIF('City Level Data'!#REF!,$F4,'City Level Data'!BJ:BJ)</f>
        <v>#REF!</v>
      </c>
      <c r="BJ4" s="16" t="e">
        <f>AVERAGEIF('City Level Data'!#REF!,$F4,'City Level Data'!BK:BK)</f>
        <v>#REF!</v>
      </c>
      <c r="BK4" s="16" t="e">
        <f>AVERAGEIF('City Level Data'!#REF!,$F4,'City Level Data'!BL:BL)</f>
        <v>#REF!</v>
      </c>
      <c r="BL4" s="16" t="e">
        <f>AVERAGEIF('City Level Data'!#REF!,$F4,'City Level Data'!BM:BM)</f>
        <v>#REF!</v>
      </c>
      <c r="BM4" s="16" t="e">
        <f>SUMIF('City Level Data'!#REF!,$F4,'City Level Data'!BN:BN)</f>
        <v>#REF!</v>
      </c>
      <c r="BN4" s="16" t="e">
        <f>SUMIF('City Level Data'!#REF!,$F4,'City Level Data'!BO:BO)</f>
        <v>#REF!</v>
      </c>
      <c r="BO4" s="16" t="e">
        <f>SUMIF('City Level Data'!#REF!,$F4,'City Level Data'!BP:BP)</f>
        <v>#REF!</v>
      </c>
      <c r="BP4" s="16" t="e">
        <f>SUMIF('City Level Data'!#REF!,$F4,'City Level Data'!BQ:BQ)</f>
        <v>#REF!</v>
      </c>
      <c r="BQ4" s="16" t="e">
        <f>SUMIF('City Level Data'!#REF!,$F4,'City Level Data'!BR:BR)</f>
        <v>#REF!</v>
      </c>
      <c r="BR4" s="16" t="e">
        <f>SUMIF('City Level Data'!#REF!,$F4,'City Level Data'!BS:BS)</f>
        <v>#REF!</v>
      </c>
      <c r="BS4" s="16" t="e">
        <f>SUMIF('City Level Data'!#REF!,$F4,'City Level Data'!BT:BT)</f>
        <v>#REF!</v>
      </c>
      <c r="BT4" s="16" t="e">
        <f>SUMIF('City Level Data'!#REF!,$F4,'City Level Data'!BU:BU)</f>
        <v>#REF!</v>
      </c>
      <c r="BU4" s="16" t="e">
        <f>SUMIF('City Level Data'!#REF!,$F4,'City Level Data'!BV:BV)</f>
        <v>#REF!</v>
      </c>
      <c r="BV4" s="16" t="e">
        <f>SUMIF('City Level Data'!#REF!,$F4,'City Level Data'!BW:BW)</f>
        <v>#REF!</v>
      </c>
      <c r="BW4" s="16" t="e">
        <f>SUMIF('City Level Data'!#REF!,$F4,'City Level Data'!BX:BX)</f>
        <v>#REF!</v>
      </c>
      <c r="BX4" s="16" t="e">
        <f>SUMIF('City Level Data'!#REF!,$F4,'City Level Data'!BY:BY)</f>
        <v>#REF!</v>
      </c>
      <c r="BY4" s="16" t="e">
        <f>SUMIF('City Level Data'!#REF!,$F4,'City Level Data'!BZ:BZ)</f>
        <v>#REF!</v>
      </c>
      <c r="BZ4" s="16" t="e">
        <f>SUMIF('City Level Data'!#REF!,$F4,'City Level Data'!CA:CA)</f>
        <v>#REF!</v>
      </c>
      <c r="CA4" s="16" t="e">
        <f>SUMIF('City Level Data'!#REF!,$F4,'City Level Data'!CB:CB)</f>
        <v>#REF!</v>
      </c>
      <c r="CB4" s="16" t="e">
        <f>SUMIF('City Level Data'!#REF!,$F4,'City Level Data'!CC:CC)</f>
        <v>#REF!</v>
      </c>
      <c r="CC4" s="16" t="e">
        <f>SUMIF('City Level Data'!#REF!,$F4,'City Level Data'!CD:CD)</f>
        <v>#REF!</v>
      </c>
      <c r="CD4" s="16" t="e">
        <f>SUMIF('City Level Data'!#REF!,$F4,'City Level Data'!CE:CE)</f>
        <v>#REF!</v>
      </c>
      <c r="CE4" s="16" t="e">
        <f>SUMIF('City Level Data'!#REF!,$F4,'City Level Data'!CF:CF)</f>
        <v>#REF!</v>
      </c>
      <c r="CF4" s="16" t="e">
        <f>SUMIF('City Level Data'!#REF!,$F4,'City Level Data'!CG:CG)</f>
        <v>#REF!</v>
      </c>
      <c r="CG4" s="16" t="e">
        <f>SUMIF('City Level Data'!#REF!,$F4,'City Level Data'!CH:CH)</f>
        <v>#REF!</v>
      </c>
      <c r="CH4" s="16" t="e">
        <f>SUMIF('City Level Data'!#REF!,$F4,'City Level Data'!CI:CI)</f>
        <v>#REF!</v>
      </c>
      <c r="CI4" s="16" t="e">
        <f>SUMIF('City Level Data'!#REF!,$F4,'City Level Data'!CJ:CJ)</f>
        <v>#REF!</v>
      </c>
      <c r="CJ4" s="16" t="e">
        <f>SUMIF('City Level Data'!#REF!,$F4,'City Level Data'!CK:CK)</f>
        <v>#REF!</v>
      </c>
      <c r="CK4" s="16" t="e">
        <f>SUMIF('City Level Data'!#REF!,$F4,'City Level Data'!CL:CL)</f>
        <v>#REF!</v>
      </c>
      <c r="CL4" s="16" t="e">
        <f>SUMIF('City Level Data'!#REF!,$F4,'City Level Data'!CM:CM)</f>
        <v>#REF!</v>
      </c>
      <c r="CM4" s="16" t="e">
        <f>SUMIF('City Level Data'!#REF!,$F4,'City Level Data'!CN:CN)</f>
        <v>#REF!</v>
      </c>
      <c r="CN4" s="16" t="e">
        <f>SUMIF('City Level Data'!#REF!,$F4,'City Level Data'!CO:CO)</f>
        <v>#REF!</v>
      </c>
      <c r="CO4" s="16" t="e">
        <f>SUMIF('City Level Data'!#REF!,$F4,'City Level Data'!CP:CP)</f>
        <v>#REF!</v>
      </c>
      <c r="CP4" s="16" t="e">
        <f>SUMIF('City Level Data'!#REF!,$F4,'City Level Data'!CQ:CQ)</f>
        <v>#REF!</v>
      </c>
      <c r="CQ4" s="16" t="e">
        <f>SUMIF('City Level Data'!#REF!,$F4,'City Level Data'!CR:CR)</f>
        <v>#REF!</v>
      </c>
      <c r="CR4" s="16" t="e">
        <f>SUMIF('City Level Data'!#REF!,$F4,'City Level Data'!CS:CS)</f>
        <v>#REF!</v>
      </c>
      <c r="CS4" s="16" t="e">
        <f>SUMIF('City Level Data'!#REF!,$F4,'City Level Data'!CT:CT)</f>
        <v>#REF!</v>
      </c>
      <c r="CT4" s="16" t="e">
        <f>SUMIF('City Level Data'!#REF!,$F4,'City Level Data'!CU:CU)</f>
        <v>#REF!</v>
      </c>
      <c r="CU4" s="16" t="e">
        <f>SUMIF('City Level Data'!#REF!,$F4,'City Level Data'!CV:CV)</f>
        <v>#REF!</v>
      </c>
      <c r="CV4" s="16" t="e">
        <f>SUMIF('City Level Data'!#REF!,$F4,'City Level Data'!CW:CW)</f>
        <v>#REF!</v>
      </c>
      <c r="CW4" s="16" t="e">
        <f>SUMIF('City Level Data'!#REF!,$F4,'City Level Data'!CX:CX)</f>
        <v>#REF!</v>
      </c>
      <c r="CX4" s="16" t="e">
        <f>SUMIF('City Level Data'!#REF!,$F4,'City Level Data'!CY:CY)</f>
        <v>#REF!</v>
      </c>
      <c r="CY4" s="16" t="e">
        <f>SUMIF('City Level Data'!#REF!,$F4,'City Level Data'!CZ:CZ)</f>
        <v>#REF!</v>
      </c>
      <c r="CZ4" s="16" t="e">
        <f>SUMIF('City Level Data'!#REF!,$F4,'City Level Data'!DA:DA)</f>
        <v>#REF!</v>
      </c>
      <c r="DA4" s="16" t="e">
        <f>SUMIF('City Level Data'!#REF!,$F4,'City Level Data'!DB:DB)</f>
        <v>#REF!</v>
      </c>
      <c r="DB4" s="16" t="e">
        <f>SUMIF('City Level Data'!#REF!,$F4,'City Level Data'!DC:DC)</f>
        <v>#REF!</v>
      </c>
    </row>
    <row r="5" spans="1:106" x14ac:dyDescent="0.2">
      <c r="A5" s="1"/>
      <c r="B5" s="1"/>
      <c r="C5" s="1"/>
      <c r="D5" s="1" t="s">
        <v>1545</v>
      </c>
      <c r="E5" s="1" t="s">
        <v>1527</v>
      </c>
      <c r="F5" s="1" t="s">
        <v>1292</v>
      </c>
      <c r="G5" s="1" t="s">
        <v>1517</v>
      </c>
      <c r="H5" s="1"/>
      <c r="I5" s="1"/>
      <c r="J5" s="1" t="s">
        <v>1518</v>
      </c>
      <c r="K5" s="1"/>
      <c r="L5" s="1"/>
      <c r="M5" s="1"/>
      <c r="N5" s="16" t="e">
        <f>SUMIF('City Level Data'!#REF!,$F5,'City Level Data'!J:J)</f>
        <v>#REF!</v>
      </c>
      <c r="O5" s="16" t="e">
        <f>SUMIF('City Level Data'!#REF!,$F5,'City Level Data'!L:L)</f>
        <v>#REF!</v>
      </c>
      <c r="P5" s="16" t="e">
        <f>SUMIF('City Level Data'!#REF!,$F5,'City Level Data'!M:M)</f>
        <v>#REF!</v>
      </c>
      <c r="Q5" s="16" t="e">
        <f t="shared" si="0"/>
        <v>#REF!</v>
      </c>
      <c r="R5" s="16" t="e">
        <f>SUMIF('City Level Data'!#REF!,$F5,'City Level Data'!P:P)</f>
        <v>#REF!</v>
      </c>
      <c r="S5" s="16" t="e">
        <f t="shared" si="1"/>
        <v>#REF!</v>
      </c>
      <c r="T5" s="16" t="e">
        <f>SUMIF('City Level Data'!#REF!,$F5,'City Level Data'!U:U)*1000000000/N5</f>
        <v>#REF!</v>
      </c>
      <c r="U5" s="16" t="e">
        <f>IF(Q5&gt;'Clustering (Sub City)'!$C$4,'Clustering (Sub City)'!$B$3,IF(Q5&gt;'Clustering (Sub City)'!$H$4,'Clustering (Sub City)'!$G$3,IF(Q5&gt;'Clustering (Sub City)'!$M$4,'Clustering (Sub City)'!$L$3,'Clustering (Sub City)'!$Q$3)))</f>
        <v>#REF!</v>
      </c>
      <c r="V5" s="16" t="e">
        <f>IF(S5&gt;'Clustering (Sub City)'!$C$24,'Clustering (Sub City)'!$B$23,IF(S5&gt;'Clustering (Sub City)'!$H$24,'Clustering (Sub City)'!$G$23,IF(S5&gt;'Clustering (Sub City)'!$M$24,'Clustering (Sub City)'!$L$23,'Clustering (Sub City)'!$Q$23)))</f>
        <v>#REF!</v>
      </c>
      <c r="W5" s="16" t="e">
        <f>VLOOKUP(U5&amp;V5,'Clustering (Gov City)'!$X$4:$Y$19,2,0)</f>
        <v>#REF!</v>
      </c>
      <c r="X5" s="16" t="e">
        <f>SUMIF('City Level Data'!#REF!,$F5,'City Level Data'!Z:Z)</f>
        <v>#REF!</v>
      </c>
      <c r="Y5" s="16" t="e">
        <f>SUMIF('City Level Data'!#REF!,$F5,'City Level Data'!AA:AA)</f>
        <v>#REF!</v>
      </c>
      <c r="Z5" s="16" t="e">
        <f>SUMIF('City Level Data'!#REF!,$F5,'City Level Data'!AB:AB)</f>
        <v>#REF!</v>
      </c>
      <c r="AA5" s="16" t="e">
        <f>SUMIF('City Level Data'!#REF!,$F5,'City Level Data'!AC:AC)</f>
        <v>#REF!</v>
      </c>
      <c r="AB5" s="16" t="e">
        <f>SUMIF('City Level Data'!#REF!,$F5,'City Level Data'!AD:AD)</f>
        <v>#REF!</v>
      </c>
      <c r="AC5" s="16" t="e">
        <f>SUMIF('City Level Data'!#REF!,$F5,'City Level Data'!AE:AE)</f>
        <v>#REF!</v>
      </c>
      <c r="AD5" s="16" t="e">
        <f>SUMIF('City Level Data'!#REF!,$F5,'City Level Data'!AF:AF)</f>
        <v>#REF!</v>
      </c>
      <c r="AE5" s="16" t="e">
        <f>SUMIF('City Level Data'!#REF!,$F5,'City Level Data'!AG:AG)</f>
        <v>#REF!</v>
      </c>
      <c r="AF5" s="16" t="e">
        <f>SUMIF('City Level Data'!#REF!,$F5,'City Level Data'!AH:AH)</f>
        <v>#REF!</v>
      </c>
      <c r="AG5" s="16" t="e">
        <f>SUMIF('City Level Data'!#REF!,$F5,'City Level Data'!AI:AI)</f>
        <v>#REF!</v>
      </c>
      <c r="AH5" s="16" t="e">
        <f>SUMIF('City Level Data'!#REF!,$F5,'City Level Data'!AJ:AJ)</f>
        <v>#REF!</v>
      </c>
      <c r="AI5" s="16" t="e">
        <f>SUMIF('City Level Data'!#REF!,$F5,'City Level Data'!AK:AK)</f>
        <v>#REF!</v>
      </c>
      <c r="AJ5" s="16" t="e">
        <f>SUMIF('City Level Data'!#REF!,$F5,'City Level Data'!AL:AL)</f>
        <v>#REF!</v>
      </c>
      <c r="AK5" s="16" t="e">
        <f>SUMIF('City Level Data'!#REF!,$F5,'City Level Data'!AM:AM)</f>
        <v>#REF!</v>
      </c>
      <c r="AL5" s="16" t="e">
        <f>SUMIF('City Level Data'!#REF!,$F5,'City Level Data'!AN:AN)</f>
        <v>#REF!</v>
      </c>
      <c r="AM5" s="16" t="e">
        <f>SUMIF('City Level Data'!#REF!,$F5,'City Level Data'!AO:AO)</f>
        <v>#REF!</v>
      </c>
      <c r="AN5" s="16" t="e">
        <f>SUMIF('City Level Data'!#REF!,$F5,'City Level Data'!AP:AP)</f>
        <v>#REF!</v>
      </c>
      <c r="AO5" s="16" t="e">
        <f>SUMIF('City Level Data'!#REF!,$F5,'City Level Data'!AQ:AQ)</f>
        <v>#REF!</v>
      </c>
      <c r="AP5" s="16" t="e">
        <f>SUMIF('City Level Data'!#REF!,$F5,'City Level Data'!AR:AR)</f>
        <v>#REF!</v>
      </c>
      <c r="AQ5" s="16" t="e">
        <f>SUMIF('City Level Data'!#REF!,$F5,'City Level Data'!AS:AS)</f>
        <v>#REF!</v>
      </c>
      <c r="AR5" s="16" t="e">
        <f>SUMIF('City Level Data'!#REF!,$F5,'City Level Data'!AT:AT)</f>
        <v>#REF!</v>
      </c>
      <c r="AS5" s="16" t="e">
        <f>SUMIF('City Level Data'!#REF!,$F5,'City Level Data'!AU:AU)</f>
        <v>#REF!</v>
      </c>
      <c r="AT5" s="16" t="e">
        <f>SUMIF('City Level Data'!#REF!,$F5,'City Level Data'!AV:AV)</f>
        <v>#REF!</v>
      </c>
      <c r="AU5" s="16" t="e">
        <f>SUMIF('City Level Data'!#REF!,$F5,'City Level Data'!AW:AW)</f>
        <v>#REF!</v>
      </c>
      <c r="AV5" s="16" t="e">
        <f>SUMIF('City Level Data'!#REF!,$F5,'City Level Data'!AX:AX)</f>
        <v>#REF!</v>
      </c>
      <c r="AW5" s="16" t="e">
        <f>SUMIF('City Level Data'!#REF!,$F5,'City Level Data'!AY:AY)</f>
        <v>#REF!</v>
      </c>
      <c r="AX5" s="16" t="e">
        <f>SUMIF('City Level Data'!#REF!,$F5,'City Level Data'!AZ:AZ)</f>
        <v>#REF!</v>
      </c>
      <c r="AY5" s="16" t="e">
        <f>SUMIF('City Level Data'!#REF!,$F5,'City Level Data'!BA:BA)</f>
        <v>#REF!</v>
      </c>
      <c r="AZ5" s="16" t="e">
        <f>SUMIF('City Level Data'!#REF!,$F5,'City Level Data'!BB:BB)</f>
        <v>#REF!</v>
      </c>
      <c r="BA5" s="16" t="e">
        <f>SUMIF('City Level Data'!#REF!,$F5,'City Level Data'!BC:BC)</f>
        <v>#REF!</v>
      </c>
      <c r="BB5" s="16" t="e">
        <f>SUMIF('City Level Data'!#REF!,$F5,'City Level Data'!BD:BD)</f>
        <v>#REF!</v>
      </c>
      <c r="BC5" s="16" t="e">
        <f>SUMIF('City Level Data'!#REF!,$F5,'City Level Data'!BE:BE)</f>
        <v>#REF!</v>
      </c>
      <c r="BD5" s="16" t="e">
        <f>SUMIF('City Level Data'!#REF!,$F5,'City Level Data'!BF:BF)</f>
        <v>#REF!</v>
      </c>
      <c r="BE5" s="16" t="e">
        <f t="shared" si="2"/>
        <v>#REF!</v>
      </c>
      <c r="BF5" s="16" t="e">
        <f>SUMIF('City Level Data'!#REF!,$F5,'City Level Data'!BG:BG)</f>
        <v>#REF!</v>
      </c>
      <c r="BG5" s="16" t="e">
        <f>SUMIF('City Level Data'!#REF!,$F5,'City Level Data'!BH:BH)</f>
        <v>#REF!</v>
      </c>
      <c r="BH5" s="16" t="e">
        <f>AVERAGEIF('City Level Data'!#REF!,$F5,'City Level Data'!BI:BI)</f>
        <v>#REF!</v>
      </c>
      <c r="BI5" s="16" t="e">
        <f>AVERAGEIF('City Level Data'!#REF!,$F5,'City Level Data'!BJ:BJ)</f>
        <v>#REF!</v>
      </c>
      <c r="BJ5" s="16" t="e">
        <f>AVERAGEIF('City Level Data'!#REF!,$F5,'City Level Data'!BK:BK)</f>
        <v>#REF!</v>
      </c>
      <c r="BK5" s="16" t="e">
        <f>AVERAGEIF('City Level Data'!#REF!,$F5,'City Level Data'!BL:BL)</f>
        <v>#REF!</v>
      </c>
      <c r="BL5" s="16" t="e">
        <f>AVERAGEIF('City Level Data'!#REF!,$F5,'City Level Data'!BM:BM)</f>
        <v>#REF!</v>
      </c>
      <c r="BM5" s="16" t="e">
        <f>SUMIF('City Level Data'!#REF!,$F5,'City Level Data'!BN:BN)</f>
        <v>#REF!</v>
      </c>
      <c r="BN5" s="16" t="e">
        <f>SUMIF('City Level Data'!#REF!,$F5,'City Level Data'!BO:BO)</f>
        <v>#REF!</v>
      </c>
      <c r="BO5" s="16" t="e">
        <f>SUMIF('City Level Data'!#REF!,$F5,'City Level Data'!BP:BP)</f>
        <v>#REF!</v>
      </c>
      <c r="BP5" s="16" t="e">
        <f>SUMIF('City Level Data'!#REF!,$F5,'City Level Data'!BQ:BQ)</f>
        <v>#REF!</v>
      </c>
      <c r="BQ5" s="16" t="e">
        <f>SUMIF('City Level Data'!#REF!,$F5,'City Level Data'!BR:BR)</f>
        <v>#REF!</v>
      </c>
      <c r="BR5" s="16" t="e">
        <f>SUMIF('City Level Data'!#REF!,$F5,'City Level Data'!BS:BS)</f>
        <v>#REF!</v>
      </c>
      <c r="BS5" s="16" t="e">
        <f>SUMIF('City Level Data'!#REF!,$F5,'City Level Data'!BT:BT)</f>
        <v>#REF!</v>
      </c>
      <c r="BT5" s="16" t="e">
        <f>SUMIF('City Level Data'!#REF!,$F5,'City Level Data'!BU:BU)</f>
        <v>#REF!</v>
      </c>
      <c r="BU5" s="16" t="e">
        <f>SUMIF('City Level Data'!#REF!,$F5,'City Level Data'!BV:BV)</f>
        <v>#REF!</v>
      </c>
      <c r="BV5" s="16" t="e">
        <f>SUMIF('City Level Data'!#REF!,$F5,'City Level Data'!BW:BW)</f>
        <v>#REF!</v>
      </c>
      <c r="BW5" s="16" t="e">
        <f>SUMIF('City Level Data'!#REF!,$F5,'City Level Data'!BX:BX)</f>
        <v>#REF!</v>
      </c>
      <c r="BX5" s="16" t="e">
        <f>SUMIF('City Level Data'!#REF!,$F5,'City Level Data'!BY:BY)</f>
        <v>#REF!</v>
      </c>
      <c r="BY5" s="16" t="e">
        <f>SUMIF('City Level Data'!#REF!,$F5,'City Level Data'!BZ:BZ)</f>
        <v>#REF!</v>
      </c>
      <c r="BZ5" s="16" t="e">
        <f>SUMIF('City Level Data'!#REF!,$F5,'City Level Data'!CA:CA)</f>
        <v>#REF!</v>
      </c>
      <c r="CA5" s="16" t="e">
        <f>SUMIF('City Level Data'!#REF!,$F5,'City Level Data'!CB:CB)</f>
        <v>#REF!</v>
      </c>
      <c r="CB5" s="16" t="e">
        <f>SUMIF('City Level Data'!#REF!,$F5,'City Level Data'!CC:CC)</f>
        <v>#REF!</v>
      </c>
      <c r="CC5" s="16" t="e">
        <f>SUMIF('City Level Data'!#REF!,$F5,'City Level Data'!CD:CD)</f>
        <v>#REF!</v>
      </c>
      <c r="CD5" s="16" t="e">
        <f>SUMIF('City Level Data'!#REF!,$F5,'City Level Data'!CE:CE)</f>
        <v>#REF!</v>
      </c>
      <c r="CE5" s="16" t="e">
        <f>SUMIF('City Level Data'!#REF!,$F5,'City Level Data'!CF:CF)</f>
        <v>#REF!</v>
      </c>
      <c r="CF5" s="16" t="e">
        <f>SUMIF('City Level Data'!#REF!,$F5,'City Level Data'!CG:CG)</f>
        <v>#REF!</v>
      </c>
      <c r="CG5" s="16" t="e">
        <f>SUMIF('City Level Data'!#REF!,$F5,'City Level Data'!CH:CH)</f>
        <v>#REF!</v>
      </c>
      <c r="CH5" s="16" t="e">
        <f>SUMIF('City Level Data'!#REF!,$F5,'City Level Data'!CI:CI)</f>
        <v>#REF!</v>
      </c>
      <c r="CI5" s="16" t="e">
        <f>SUMIF('City Level Data'!#REF!,$F5,'City Level Data'!CJ:CJ)</f>
        <v>#REF!</v>
      </c>
      <c r="CJ5" s="16" t="e">
        <f>SUMIF('City Level Data'!#REF!,$F5,'City Level Data'!CK:CK)</f>
        <v>#REF!</v>
      </c>
      <c r="CK5" s="16" t="e">
        <f>SUMIF('City Level Data'!#REF!,$F5,'City Level Data'!CL:CL)</f>
        <v>#REF!</v>
      </c>
      <c r="CL5" s="16" t="e">
        <f>SUMIF('City Level Data'!#REF!,$F5,'City Level Data'!CM:CM)</f>
        <v>#REF!</v>
      </c>
      <c r="CM5" s="16" t="e">
        <f>SUMIF('City Level Data'!#REF!,$F5,'City Level Data'!CN:CN)</f>
        <v>#REF!</v>
      </c>
      <c r="CN5" s="16" t="e">
        <f>SUMIF('City Level Data'!#REF!,$F5,'City Level Data'!CO:CO)</f>
        <v>#REF!</v>
      </c>
      <c r="CO5" s="16" t="e">
        <f>SUMIF('City Level Data'!#REF!,$F5,'City Level Data'!CP:CP)</f>
        <v>#REF!</v>
      </c>
      <c r="CP5" s="16" t="e">
        <f>SUMIF('City Level Data'!#REF!,$F5,'City Level Data'!CQ:CQ)</f>
        <v>#REF!</v>
      </c>
      <c r="CQ5" s="16" t="e">
        <f>SUMIF('City Level Data'!#REF!,$F5,'City Level Data'!CR:CR)</f>
        <v>#REF!</v>
      </c>
      <c r="CR5" s="16" t="e">
        <f>SUMIF('City Level Data'!#REF!,$F5,'City Level Data'!CS:CS)</f>
        <v>#REF!</v>
      </c>
      <c r="CS5" s="16" t="e">
        <f>SUMIF('City Level Data'!#REF!,$F5,'City Level Data'!CT:CT)</f>
        <v>#REF!</v>
      </c>
      <c r="CT5" s="16" t="e">
        <f>SUMIF('City Level Data'!#REF!,$F5,'City Level Data'!CU:CU)</f>
        <v>#REF!</v>
      </c>
      <c r="CU5" s="16" t="e">
        <f>SUMIF('City Level Data'!#REF!,$F5,'City Level Data'!CV:CV)</f>
        <v>#REF!</v>
      </c>
      <c r="CV5" s="16" t="e">
        <f>SUMIF('City Level Data'!#REF!,$F5,'City Level Data'!CW:CW)</f>
        <v>#REF!</v>
      </c>
      <c r="CW5" s="16" t="e">
        <f>SUMIF('City Level Data'!#REF!,$F5,'City Level Data'!CX:CX)</f>
        <v>#REF!</v>
      </c>
      <c r="CX5" s="16" t="e">
        <f>SUMIF('City Level Data'!#REF!,$F5,'City Level Data'!CY:CY)</f>
        <v>#REF!</v>
      </c>
      <c r="CY5" s="16" t="e">
        <f>SUMIF('City Level Data'!#REF!,$F5,'City Level Data'!CZ:CZ)</f>
        <v>#REF!</v>
      </c>
      <c r="CZ5" s="16" t="e">
        <f>SUMIF('City Level Data'!#REF!,$F5,'City Level Data'!DA:DA)</f>
        <v>#REF!</v>
      </c>
      <c r="DA5" s="16" t="e">
        <f>SUMIF('City Level Data'!#REF!,$F5,'City Level Data'!DB:DB)</f>
        <v>#REF!</v>
      </c>
      <c r="DB5" s="16" t="e">
        <f>SUMIF('City Level Data'!#REF!,$F5,'City Level Data'!DC:DC)</f>
        <v>#REF!</v>
      </c>
    </row>
    <row r="6" spans="1:106" x14ac:dyDescent="0.2">
      <c r="A6" s="1"/>
      <c r="B6" s="1"/>
      <c r="C6" s="1"/>
      <c r="D6" s="1" t="s">
        <v>1546</v>
      </c>
      <c r="E6" s="1" t="s">
        <v>1527</v>
      </c>
      <c r="F6" s="1" t="s">
        <v>1299</v>
      </c>
      <c r="G6" s="1" t="s">
        <v>1517</v>
      </c>
      <c r="H6" s="1"/>
      <c r="I6" s="1"/>
      <c r="J6" s="1" t="s">
        <v>1518</v>
      </c>
      <c r="K6" s="1"/>
      <c r="L6" s="1"/>
      <c r="M6" s="1"/>
      <c r="N6" s="16" t="e">
        <f>SUMIF('City Level Data'!#REF!,$F6,'City Level Data'!J:J)</f>
        <v>#REF!</v>
      </c>
      <c r="O6" s="16" t="e">
        <f>SUMIF('City Level Data'!#REF!,$F6,'City Level Data'!L:L)</f>
        <v>#REF!</v>
      </c>
      <c r="P6" s="16" t="e">
        <f>SUMIF('City Level Data'!#REF!,$F6,'City Level Data'!M:M)</f>
        <v>#REF!</v>
      </c>
      <c r="Q6" s="16" t="e">
        <f t="shared" si="0"/>
        <v>#REF!</v>
      </c>
      <c r="R6" s="16" t="e">
        <f>SUMIF('City Level Data'!#REF!,$F6,'City Level Data'!P:P)</f>
        <v>#REF!</v>
      </c>
      <c r="S6" s="16" t="e">
        <f t="shared" si="1"/>
        <v>#REF!</v>
      </c>
      <c r="T6" s="16" t="e">
        <f>SUMIF('City Level Data'!#REF!,$F6,'City Level Data'!U:U)*1000000000/N6</f>
        <v>#REF!</v>
      </c>
      <c r="U6" s="16" t="e">
        <f>IF(Q6&gt;'Clustering (Sub City)'!$C$4,'Clustering (Sub City)'!$B$3,IF(Q6&gt;'Clustering (Sub City)'!$H$4,'Clustering (Sub City)'!$G$3,IF(Q6&gt;'Clustering (Sub City)'!$M$4,'Clustering (Sub City)'!$L$3,'Clustering (Sub City)'!$Q$3)))</f>
        <v>#REF!</v>
      </c>
      <c r="V6" s="16" t="e">
        <f>IF(S6&gt;'Clustering (Sub City)'!$C$24,'Clustering (Sub City)'!$B$23,IF(S6&gt;'Clustering (Sub City)'!$H$24,'Clustering (Sub City)'!$G$23,IF(S6&gt;'Clustering (Sub City)'!$M$24,'Clustering (Sub City)'!$L$23,'Clustering (Sub City)'!$Q$23)))</f>
        <v>#REF!</v>
      </c>
      <c r="W6" s="16" t="e">
        <f>VLOOKUP(U6&amp;V6,'Clustering (Gov City)'!$X$4:$Y$19,2,0)</f>
        <v>#REF!</v>
      </c>
      <c r="X6" s="16" t="e">
        <f>SUMIF('City Level Data'!#REF!,$F6,'City Level Data'!Z:Z)</f>
        <v>#REF!</v>
      </c>
      <c r="Y6" s="16" t="e">
        <f>SUMIF('City Level Data'!#REF!,$F6,'City Level Data'!AA:AA)</f>
        <v>#REF!</v>
      </c>
      <c r="Z6" s="16" t="e">
        <f>SUMIF('City Level Data'!#REF!,$F6,'City Level Data'!AB:AB)</f>
        <v>#REF!</v>
      </c>
      <c r="AA6" s="16" t="e">
        <f>SUMIF('City Level Data'!#REF!,$F6,'City Level Data'!AC:AC)</f>
        <v>#REF!</v>
      </c>
      <c r="AB6" s="16" t="e">
        <f>SUMIF('City Level Data'!#REF!,$F6,'City Level Data'!AD:AD)</f>
        <v>#REF!</v>
      </c>
      <c r="AC6" s="16" t="e">
        <f>SUMIF('City Level Data'!#REF!,$F6,'City Level Data'!AE:AE)</f>
        <v>#REF!</v>
      </c>
      <c r="AD6" s="16" t="e">
        <f>SUMIF('City Level Data'!#REF!,$F6,'City Level Data'!AF:AF)</f>
        <v>#REF!</v>
      </c>
      <c r="AE6" s="16" t="e">
        <f>SUMIF('City Level Data'!#REF!,$F6,'City Level Data'!AG:AG)</f>
        <v>#REF!</v>
      </c>
      <c r="AF6" s="16" t="e">
        <f>SUMIF('City Level Data'!#REF!,$F6,'City Level Data'!AH:AH)</f>
        <v>#REF!</v>
      </c>
      <c r="AG6" s="16" t="e">
        <f>SUMIF('City Level Data'!#REF!,$F6,'City Level Data'!AI:AI)</f>
        <v>#REF!</v>
      </c>
      <c r="AH6" s="16" t="e">
        <f>SUMIF('City Level Data'!#REF!,$F6,'City Level Data'!AJ:AJ)</f>
        <v>#REF!</v>
      </c>
      <c r="AI6" s="16" t="e">
        <f>SUMIF('City Level Data'!#REF!,$F6,'City Level Data'!AK:AK)</f>
        <v>#REF!</v>
      </c>
      <c r="AJ6" s="16" t="e">
        <f>SUMIF('City Level Data'!#REF!,$F6,'City Level Data'!AL:AL)</f>
        <v>#REF!</v>
      </c>
      <c r="AK6" s="16" t="e">
        <f>SUMIF('City Level Data'!#REF!,$F6,'City Level Data'!AM:AM)</f>
        <v>#REF!</v>
      </c>
      <c r="AL6" s="16" t="e">
        <f>SUMIF('City Level Data'!#REF!,$F6,'City Level Data'!AN:AN)</f>
        <v>#REF!</v>
      </c>
      <c r="AM6" s="16" t="e">
        <f>SUMIF('City Level Data'!#REF!,$F6,'City Level Data'!AO:AO)</f>
        <v>#REF!</v>
      </c>
      <c r="AN6" s="16" t="e">
        <f>SUMIF('City Level Data'!#REF!,$F6,'City Level Data'!AP:AP)</f>
        <v>#REF!</v>
      </c>
      <c r="AO6" s="16" t="e">
        <f>SUMIF('City Level Data'!#REF!,$F6,'City Level Data'!AQ:AQ)</f>
        <v>#REF!</v>
      </c>
      <c r="AP6" s="16" t="e">
        <f>SUMIF('City Level Data'!#REF!,$F6,'City Level Data'!AR:AR)</f>
        <v>#REF!</v>
      </c>
      <c r="AQ6" s="16" t="e">
        <f>SUMIF('City Level Data'!#REF!,$F6,'City Level Data'!AS:AS)</f>
        <v>#REF!</v>
      </c>
      <c r="AR6" s="16" t="e">
        <f>SUMIF('City Level Data'!#REF!,$F6,'City Level Data'!AT:AT)</f>
        <v>#REF!</v>
      </c>
      <c r="AS6" s="16" t="e">
        <f>SUMIF('City Level Data'!#REF!,$F6,'City Level Data'!AU:AU)</f>
        <v>#REF!</v>
      </c>
      <c r="AT6" s="16" t="e">
        <f>SUMIF('City Level Data'!#REF!,$F6,'City Level Data'!AV:AV)</f>
        <v>#REF!</v>
      </c>
      <c r="AU6" s="16" t="e">
        <f>SUMIF('City Level Data'!#REF!,$F6,'City Level Data'!AW:AW)</f>
        <v>#REF!</v>
      </c>
      <c r="AV6" s="16" t="e">
        <f>SUMIF('City Level Data'!#REF!,$F6,'City Level Data'!AX:AX)</f>
        <v>#REF!</v>
      </c>
      <c r="AW6" s="16" t="e">
        <f>SUMIF('City Level Data'!#REF!,$F6,'City Level Data'!AY:AY)</f>
        <v>#REF!</v>
      </c>
      <c r="AX6" s="16" t="e">
        <f>SUMIF('City Level Data'!#REF!,$F6,'City Level Data'!AZ:AZ)</f>
        <v>#REF!</v>
      </c>
      <c r="AY6" s="16" t="e">
        <f>SUMIF('City Level Data'!#REF!,$F6,'City Level Data'!BA:BA)</f>
        <v>#REF!</v>
      </c>
      <c r="AZ6" s="16" t="e">
        <f>SUMIF('City Level Data'!#REF!,$F6,'City Level Data'!BB:BB)</f>
        <v>#REF!</v>
      </c>
      <c r="BA6" s="16" t="e">
        <f>SUMIF('City Level Data'!#REF!,$F6,'City Level Data'!BC:BC)</f>
        <v>#REF!</v>
      </c>
      <c r="BB6" s="16" t="e">
        <f>SUMIF('City Level Data'!#REF!,$F6,'City Level Data'!BD:BD)</f>
        <v>#REF!</v>
      </c>
      <c r="BC6" s="16" t="e">
        <f>SUMIF('City Level Data'!#REF!,$F6,'City Level Data'!BE:BE)</f>
        <v>#REF!</v>
      </c>
      <c r="BD6" s="16" t="e">
        <f>SUMIF('City Level Data'!#REF!,$F6,'City Level Data'!BF:BF)</f>
        <v>#REF!</v>
      </c>
      <c r="BE6" s="16" t="e">
        <f t="shared" si="2"/>
        <v>#REF!</v>
      </c>
      <c r="BF6" s="16" t="e">
        <f>SUMIF('City Level Data'!#REF!,$F6,'City Level Data'!BG:BG)</f>
        <v>#REF!</v>
      </c>
      <c r="BG6" s="16" t="e">
        <f>SUMIF('City Level Data'!#REF!,$F6,'City Level Data'!BH:BH)</f>
        <v>#REF!</v>
      </c>
      <c r="BH6" s="16" t="e">
        <f>AVERAGEIF('City Level Data'!#REF!,$F6,'City Level Data'!BI:BI)</f>
        <v>#REF!</v>
      </c>
      <c r="BI6" s="16" t="e">
        <f>AVERAGEIF('City Level Data'!#REF!,$F6,'City Level Data'!BJ:BJ)</f>
        <v>#REF!</v>
      </c>
      <c r="BJ6" s="16" t="e">
        <f>AVERAGEIF('City Level Data'!#REF!,$F6,'City Level Data'!BK:BK)</f>
        <v>#REF!</v>
      </c>
      <c r="BK6" s="16" t="e">
        <f>AVERAGEIF('City Level Data'!#REF!,$F6,'City Level Data'!BL:BL)</f>
        <v>#REF!</v>
      </c>
      <c r="BL6" s="16" t="e">
        <f>AVERAGEIF('City Level Data'!#REF!,$F6,'City Level Data'!BM:BM)</f>
        <v>#REF!</v>
      </c>
      <c r="BM6" s="16" t="e">
        <f>SUMIF('City Level Data'!#REF!,$F6,'City Level Data'!BN:BN)</f>
        <v>#REF!</v>
      </c>
      <c r="BN6" s="16" t="e">
        <f>SUMIF('City Level Data'!#REF!,$F6,'City Level Data'!BO:BO)</f>
        <v>#REF!</v>
      </c>
      <c r="BO6" s="16" t="e">
        <f>SUMIF('City Level Data'!#REF!,$F6,'City Level Data'!BP:BP)</f>
        <v>#REF!</v>
      </c>
      <c r="BP6" s="16" t="e">
        <f>SUMIF('City Level Data'!#REF!,$F6,'City Level Data'!BQ:BQ)</f>
        <v>#REF!</v>
      </c>
      <c r="BQ6" s="16" t="e">
        <f>SUMIF('City Level Data'!#REF!,$F6,'City Level Data'!BR:BR)</f>
        <v>#REF!</v>
      </c>
      <c r="BR6" s="16" t="e">
        <f>SUMIF('City Level Data'!#REF!,$F6,'City Level Data'!BS:BS)</f>
        <v>#REF!</v>
      </c>
      <c r="BS6" s="16" t="e">
        <f>SUMIF('City Level Data'!#REF!,$F6,'City Level Data'!BT:BT)</f>
        <v>#REF!</v>
      </c>
      <c r="BT6" s="16" t="e">
        <f>SUMIF('City Level Data'!#REF!,$F6,'City Level Data'!BU:BU)</f>
        <v>#REF!</v>
      </c>
      <c r="BU6" s="16" t="e">
        <f>SUMIF('City Level Data'!#REF!,$F6,'City Level Data'!BV:BV)</f>
        <v>#REF!</v>
      </c>
      <c r="BV6" s="16" t="e">
        <f>SUMIF('City Level Data'!#REF!,$F6,'City Level Data'!BW:BW)</f>
        <v>#REF!</v>
      </c>
      <c r="BW6" s="16" t="e">
        <f>SUMIF('City Level Data'!#REF!,$F6,'City Level Data'!BX:BX)</f>
        <v>#REF!</v>
      </c>
      <c r="BX6" s="16" t="e">
        <f>SUMIF('City Level Data'!#REF!,$F6,'City Level Data'!BY:BY)</f>
        <v>#REF!</v>
      </c>
      <c r="BY6" s="16" t="e">
        <f>SUMIF('City Level Data'!#REF!,$F6,'City Level Data'!BZ:BZ)</f>
        <v>#REF!</v>
      </c>
      <c r="BZ6" s="16" t="e">
        <f>SUMIF('City Level Data'!#REF!,$F6,'City Level Data'!CA:CA)</f>
        <v>#REF!</v>
      </c>
      <c r="CA6" s="16" t="e">
        <f>SUMIF('City Level Data'!#REF!,$F6,'City Level Data'!CB:CB)</f>
        <v>#REF!</v>
      </c>
      <c r="CB6" s="16" t="e">
        <f>SUMIF('City Level Data'!#REF!,$F6,'City Level Data'!CC:CC)</f>
        <v>#REF!</v>
      </c>
      <c r="CC6" s="16" t="e">
        <f>SUMIF('City Level Data'!#REF!,$F6,'City Level Data'!CD:CD)</f>
        <v>#REF!</v>
      </c>
      <c r="CD6" s="16" t="e">
        <f>SUMIF('City Level Data'!#REF!,$F6,'City Level Data'!CE:CE)</f>
        <v>#REF!</v>
      </c>
      <c r="CE6" s="16" t="e">
        <f>SUMIF('City Level Data'!#REF!,$F6,'City Level Data'!CF:CF)</f>
        <v>#REF!</v>
      </c>
      <c r="CF6" s="16" t="e">
        <f>SUMIF('City Level Data'!#REF!,$F6,'City Level Data'!CG:CG)</f>
        <v>#REF!</v>
      </c>
      <c r="CG6" s="16" t="e">
        <f>SUMIF('City Level Data'!#REF!,$F6,'City Level Data'!CH:CH)</f>
        <v>#REF!</v>
      </c>
      <c r="CH6" s="16" t="e">
        <f>SUMIF('City Level Data'!#REF!,$F6,'City Level Data'!CI:CI)</f>
        <v>#REF!</v>
      </c>
      <c r="CI6" s="16" t="e">
        <f>SUMIF('City Level Data'!#REF!,$F6,'City Level Data'!CJ:CJ)</f>
        <v>#REF!</v>
      </c>
      <c r="CJ6" s="16" t="e">
        <f>SUMIF('City Level Data'!#REF!,$F6,'City Level Data'!CK:CK)</f>
        <v>#REF!</v>
      </c>
      <c r="CK6" s="16" t="e">
        <f>SUMIF('City Level Data'!#REF!,$F6,'City Level Data'!CL:CL)</f>
        <v>#REF!</v>
      </c>
      <c r="CL6" s="16" t="e">
        <f>SUMIF('City Level Data'!#REF!,$F6,'City Level Data'!CM:CM)</f>
        <v>#REF!</v>
      </c>
      <c r="CM6" s="16" t="e">
        <f>SUMIF('City Level Data'!#REF!,$F6,'City Level Data'!CN:CN)</f>
        <v>#REF!</v>
      </c>
      <c r="CN6" s="16" t="e">
        <f>SUMIF('City Level Data'!#REF!,$F6,'City Level Data'!CO:CO)</f>
        <v>#REF!</v>
      </c>
      <c r="CO6" s="16" t="e">
        <f>SUMIF('City Level Data'!#REF!,$F6,'City Level Data'!CP:CP)</f>
        <v>#REF!</v>
      </c>
      <c r="CP6" s="16" t="e">
        <f>SUMIF('City Level Data'!#REF!,$F6,'City Level Data'!CQ:CQ)</f>
        <v>#REF!</v>
      </c>
      <c r="CQ6" s="16" t="e">
        <f>SUMIF('City Level Data'!#REF!,$F6,'City Level Data'!CR:CR)</f>
        <v>#REF!</v>
      </c>
      <c r="CR6" s="16" t="e">
        <f>SUMIF('City Level Data'!#REF!,$F6,'City Level Data'!CS:CS)</f>
        <v>#REF!</v>
      </c>
      <c r="CS6" s="16" t="e">
        <f>SUMIF('City Level Data'!#REF!,$F6,'City Level Data'!CT:CT)</f>
        <v>#REF!</v>
      </c>
      <c r="CT6" s="16" t="e">
        <f>SUMIF('City Level Data'!#REF!,$F6,'City Level Data'!CU:CU)</f>
        <v>#REF!</v>
      </c>
      <c r="CU6" s="16" t="e">
        <f>SUMIF('City Level Data'!#REF!,$F6,'City Level Data'!CV:CV)</f>
        <v>#REF!</v>
      </c>
      <c r="CV6" s="16" t="e">
        <f>SUMIF('City Level Data'!#REF!,$F6,'City Level Data'!CW:CW)</f>
        <v>#REF!</v>
      </c>
      <c r="CW6" s="16" t="e">
        <f>SUMIF('City Level Data'!#REF!,$F6,'City Level Data'!CX:CX)</f>
        <v>#REF!</v>
      </c>
      <c r="CX6" s="16" t="e">
        <f>SUMIF('City Level Data'!#REF!,$F6,'City Level Data'!CY:CY)</f>
        <v>#REF!</v>
      </c>
      <c r="CY6" s="16" t="e">
        <f>SUMIF('City Level Data'!#REF!,$F6,'City Level Data'!CZ:CZ)</f>
        <v>#REF!</v>
      </c>
      <c r="CZ6" s="16" t="e">
        <f>SUMIF('City Level Data'!#REF!,$F6,'City Level Data'!DA:DA)</f>
        <v>#REF!</v>
      </c>
      <c r="DA6" s="16" t="e">
        <f>SUMIF('City Level Data'!#REF!,$F6,'City Level Data'!DB:DB)</f>
        <v>#REF!</v>
      </c>
      <c r="DB6" s="16" t="e">
        <f>SUMIF('City Level Data'!#REF!,$F6,'City Level Data'!DC:DC)</f>
        <v>#REF!</v>
      </c>
    </row>
    <row r="7" spans="1:106" x14ac:dyDescent="0.2">
      <c r="A7" s="1"/>
      <c r="B7" s="1"/>
      <c r="C7" s="1"/>
      <c r="D7" s="1" t="s">
        <v>1584</v>
      </c>
      <c r="E7" s="1" t="s">
        <v>1527</v>
      </c>
      <c r="F7" s="1" t="s">
        <v>1313</v>
      </c>
      <c r="G7" s="1" t="s">
        <v>1517</v>
      </c>
      <c r="H7" s="1"/>
      <c r="I7" s="1"/>
      <c r="J7" s="1" t="s">
        <v>1518</v>
      </c>
      <c r="K7" s="1"/>
      <c r="L7" s="1"/>
      <c r="M7" s="1"/>
      <c r="N7" s="16" t="e">
        <f>SUMIF('City Level Data'!#REF!,$F7,'City Level Data'!J:J)</f>
        <v>#REF!</v>
      </c>
      <c r="O7" s="16" t="e">
        <f>SUMIF('City Level Data'!#REF!,$F7,'City Level Data'!L:L)</f>
        <v>#REF!</v>
      </c>
      <c r="P7" s="16" t="e">
        <f>SUMIF('City Level Data'!#REF!,$F7,'City Level Data'!M:M)</f>
        <v>#REF!</v>
      </c>
      <c r="Q7" s="16" t="e">
        <f t="shared" si="0"/>
        <v>#REF!</v>
      </c>
      <c r="R7" s="16" t="e">
        <f>SUMIF('City Level Data'!#REF!,$F7,'City Level Data'!P:P)</f>
        <v>#REF!</v>
      </c>
      <c r="S7" s="16" t="e">
        <f t="shared" si="1"/>
        <v>#REF!</v>
      </c>
      <c r="T7" s="16" t="e">
        <f>SUMIF('City Level Data'!#REF!,$F7,'City Level Data'!U:U)*1000000000/N7</f>
        <v>#REF!</v>
      </c>
      <c r="U7" s="16" t="e">
        <f>IF(Q7&gt;'Clustering (Sub City)'!$C$4,'Clustering (Sub City)'!$B$3,IF(Q7&gt;'Clustering (Sub City)'!$H$4,'Clustering (Sub City)'!$G$3,IF(Q7&gt;'Clustering (Sub City)'!$M$4,'Clustering (Sub City)'!$L$3,'Clustering (Sub City)'!$Q$3)))</f>
        <v>#REF!</v>
      </c>
      <c r="V7" s="16" t="e">
        <f>IF(S7&gt;'Clustering (Sub City)'!$C$24,'Clustering (Sub City)'!$B$23,IF(S7&gt;'Clustering (Sub City)'!$H$24,'Clustering (Sub City)'!$G$23,IF(S7&gt;'Clustering (Sub City)'!$M$24,'Clustering (Sub City)'!$L$23,'Clustering (Sub City)'!$Q$23)))</f>
        <v>#REF!</v>
      </c>
      <c r="W7" s="16" t="e">
        <f>VLOOKUP(U7&amp;V7,'Clustering (Gov City)'!$X$4:$Y$19,2,0)</f>
        <v>#REF!</v>
      </c>
      <c r="X7" s="16" t="e">
        <f>SUMIF('City Level Data'!#REF!,$F7,'City Level Data'!Z:Z)</f>
        <v>#REF!</v>
      </c>
      <c r="Y7" s="16" t="e">
        <f>SUMIF('City Level Data'!#REF!,$F7,'City Level Data'!AA:AA)</f>
        <v>#REF!</v>
      </c>
      <c r="Z7" s="16" t="e">
        <f>SUMIF('City Level Data'!#REF!,$F7,'City Level Data'!AB:AB)</f>
        <v>#REF!</v>
      </c>
      <c r="AA7" s="16" t="e">
        <f>SUMIF('City Level Data'!#REF!,$F7,'City Level Data'!AC:AC)</f>
        <v>#REF!</v>
      </c>
      <c r="AB7" s="16" t="e">
        <f>SUMIF('City Level Data'!#REF!,$F7,'City Level Data'!AD:AD)</f>
        <v>#REF!</v>
      </c>
      <c r="AC7" s="16" t="e">
        <f>SUMIF('City Level Data'!#REF!,$F7,'City Level Data'!AE:AE)</f>
        <v>#REF!</v>
      </c>
      <c r="AD7" s="16" t="e">
        <f>SUMIF('City Level Data'!#REF!,$F7,'City Level Data'!AF:AF)</f>
        <v>#REF!</v>
      </c>
      <c r="AE7" s="16" t="e">
        <f>SUMIF('City Level Data'!#REF!,$F7,'City Level Data'!AG:AG)</f>
        <v>#REF!</v>
      </c>
      <c r="AF7" s="16" t="e">
        <f>SUMIF('City Level Data'!#REF!,$F7,'City Level Data'!AH:AH)</f>
        <v>#REF!</v>
      </c>
      <c r="AG7" s="16" t="e">
        <f>SUMIF('City Level Data'!#REF!,$F7,'City Level Data'!AI:AI)</f>
        <v>#REF!</v>
      </c>
      <c r="AH7" s="16" t="e">
        <f>SUMIF('City Level Data'!#REF!,$F7,'City Level Data'!AJ:AJ)</f>
        <v>#REF!</v>
      </c>
      <c r="AI7" s="16" t="e">
        <f>SUMIF('City Level Data'!#REF!,$F7,'City Level Data'!AK:AK)</f>
        <v>#REF!</v>
      </c>
      <c r="AJ7" s="16" t="e">
        <f>SUMIF('City Level Data'!#REF!,$F7,'City Level Data'!AL:AL)</f>
        <v>#REF!</v>
      </c>
      <c r="AK7" s="16" t="e">
        <f>SUMIF('City Level Data'!#REF!,$F7,'City Level Data'!AM:AM)</f>
        <v>#REF!</v>
      </c>
      <c r="AL7" s="16" t="e">
        <f>SUMIF('City Level Data'!#REF!,$F7,'City Level Data'!AN:AN)</f>
        <v>#REF!</v>
      </c>
      <c r="AM7" s="16" t="e">
        <f>SUMIF('City Level Data'!#REF!,$F7,'City Level Data'!AO:AO)</f>
        <v>#REF!</v>
      </c>
      <c r="AN7" s="16" t="e">
        <f>SUMIF('City Level Data'!#REF!,$F7,'City Level Data'!AP:AP)</f>
        <v>#REF!</v>
      </c>
      <c r="AO7" s="16" t="e">
        <f>SUMIF('City Level Data'!#REF!,$F7,'City Level Data'!AQ:AQ)</f>
        <v>#REF!</v>
      </c>
      <c r="AP7" s="16" t="e">
        <f>SUMIF('City Level Data'!#REF!,$F7,'City Level Data'!AR:AR)</f>
        <v>#REF!</v>
      </c>
      <c r="AQ7" s="16" t="e">
        <f>SUMIF('City Level Data'!#REF!,$F7,'City Level Data'!AS:AS)</f>
        <v>#REF!</v>
      </c>
      <c r="AR7" s="16" t="e">
        <f>SUMIF('City Level Data'!#REF!,$F7,'City Level Data'!AT:AT)</f>
        <v>#REF!</v>
      </c>
      <c r="AS7" s="16" t="e">
        <f>SUMIF('City Level Data'!#REF!,$F7,'City Level Data'!AU:AU)</f>
        <v>#REF!</v>
      </c>
      <c r="AT7" s="16" t="e">
        <f>SUMIF('City Level Data'!#REF!,$F7,'City Level Data'!AV:AV)</f>
        <v>#REF!</v>
      </c>
      <c r="AU7" s="16" t="e">
        <f>SUMIF('City Level Data'!#REF!,$F7,'City Level Data'!AW:AW)</f>
        <v>#REF!</v>
      </c>
      <c r="AV7" s="16" t="e">
        <f>SUMIF('City Level Data'!#REF!,$F7,'City Level Data'!AX:AX)</f>
        <v>#REF!</v>
      </c>
      <c r="AW7" s="16" t="e">
        <f>SUMIF('City Level Data'!#REF!,$F7,'City Level Data'!AY:AY)</f>
        <v>#REF!</v>
      </c>
      <c r="AX7" s="16" t="e">
        <f>SUMIF('City Level Data'!#REF!,$F7,'City Level Data'!AZ:AZ)</f>
        <v>#REF!</v>
      </c>
      <c r="AY7" s="16" t="e">
        <f>SUMIF('City Level Data'!#REF!,$F7,'City Level Data'!BA:BA)</f>
        <v>#REF!</v>
      </c>
      <c r="AZ7" s="16" t="e">
        <f>SUMIF('City Level Data'!#REF!,$F7,'City Level Data'!BB:BB)</f>
        <v>#REF!</v>
      </c>
      <c r="BA7" s="16" t="e">
        <f>SUMIF('City Level Data'!#REF!,$F7,'City Level Data'!BC:BC)</f>
        <v>#REF!</v>
      </c>
      <c r="BB7" s="16" t="e">
        <f>SUMIF('City Level Data'!#REF!,$F7,'City Level Data'!BD:BD)</f>
        <v>#REF!</v>
      </c>
      <c r="BC7" s="16" t="e">
        <f>SUMIF('City Level Data'!#REF!,$F7,'City Level Data'!BE:BE)</f>
        <v>#REF!</v>
      </c>
      <c r="BD7" s="16" t="e">
        <f>SUMIF('City Level Data'!#REF!,$F7,'City Level Data'!BF:BF)</f>
        <v>#REF!</v>
      </c>
      <c r="BE7" s="16" t="e">
        <f t="shared" si="2"/>
        <v>#REF!</v>
      </c>
      <c r="BF7" s="16" t="e">
        <f>SUMIF('City Level Data'!#REF!,$F7,'City Level Data'!BG:BG)</f>
        <v>#REF!</v>
      </c>
      <c r="BG7" s="16" t="e">
        <f>SUMIF('City Level Data'!#REF!,$F7,'City Level Data'!BH:BH)</f>
        <v>#REF!</v>
      </c>
      <c r="BH7" s="16" t="e">
        <f>AVERAGEIF('City Level Data'!#REF!,$F7,'City Level Data'!BI:BI)</f>
        <v>#REF!</v>
      </c>
      <c r="BI7" s="16" t="e">
        <f>AVERAGEIF('City Level Data'!#REF!,$F7,'City Level Data'!BJ:BJ)</f>
        <v>#REF!</v>
      </c>
      <c r="BJ7" s="16" t="e">
        <f>AVERAGEIF('City Level Data'!#REF!,$F7,'City Level Data'!BK:BK)</f>
        <v>#REF!</v>
      </c>
      <c r="BK7" s="16" t="e">
        <f>AVERAGEIF('City Level Data'!#REF!,$F7,'City Level Data'!BL:BL)</f>
        <v>#REF!</v>
      </c>
      <c r="BL7" s="16" t="e">
        <f>AVERAGEIF('City Level Data'!#REF!,$F7,'City Level Data'!BM:BM)</f>
        <v>#REF!</v>
      </c>
      <c r="BM7" s="16" t="e">
        <f>SUMIF('City Level Data'!#REF!,$F7,'City Level Data'!BN:BN)</f>
        <v>#REF!</v>
      </c>
      <c r="BN7" s="16" t="e">
        <f>SUMIF('City Level Data'!#REF!,$F7,'City Level Data'!BO:BO)</f>
        <v>#REF!</v>
      </c>
      <c r="BO7" s="16" t="e">
        <f>SUMIF('City Level Data'!#REF!,$F7,'City Level Data'!BP:BP)</f>
        <v>#REF!</v>
      </c>
      <c r="BP7" s="16" t="e">
        <f>SUMIF('City Level Data'!#REF!,$F7,'City Level Data'!BQ:BQ)</f>
        <v>#REF!</v>
      </c>
      <c r="BQ7" s="16" t="e">
        <f>SUMIF('City Level Data'!#REF!,$F7,'City Level Data'!BR:BR)</f>
        <v>#REF!</v>
      </c>
      <c r="BR7" s="16" t="e">
        <f>SUMIF('City Level Data'!#REF!,$F7,'City Level Data'!BS:BS)</f>
        <v>#REF!</v>
      </c>
      <c r="BS7" s="16" t="e">
        <f>SUMIF('City Level Data'!#REF!,$F7,'City Level Data'!BT:BT)</f>
        <v>#REF!</v>
      </c>
      <c r="BT7" s="16" t="e">
        <f>SUMIF('City Level Data'!#REF!,$F7,'City Level Data'!BU:BU)</f>
        <v>#REF!</v>
      </c>
      <c r="BU7" s="16" t="e">
        <f>SUMIF('City Level Data'!#REF!,$F7,'City Level Data'!BV:BV)</f>
        <v>#REF!</v>
      </c>
      <c r="BV7" s="16" t="e">
        <f>SUMIF('City Level Data'!#REF!,$F7,'City Level Data'!BW:BW)</f>
        <v>#REF!</v>
      </c>
      <c r="BW7" s="16" t="e">
        <f>SUMIF('City Level Data'!#REF!,$F7,'City Level Data'!BX:BX)</f>
        <v>#REF!</v>
      </c>
      <c r="BX7" s="16" t="e">
        <f>SUMIF('City Level Data'!#REF!,$F7,'City Level Data'!BY:BY)</f>
        <v>#REF!</v>
      </c>
      <c r="BY7" s="16" t="e">
        <f>SUMIF('City Level Data'!#REF!,$F7,'City Level Data'!BZ:BZ)</f>
        <v>#REF!</v>
      </c>
      <c r="BZ7" s="16" t="e">
        <f>SUMIF('City Level Data'!#REF!,$F7,'City Level Data'!CA:CA)</f>
        <v>#REF!</v>
      </c>
      <c r="CA7" s="16" t="e">
        <f>SUMIF('City Level Data'!#REF!,$F7,'City Level Data'!CB:CB)</f>
        <v>#REF!</v>
      </c>
      <c r="CB7" s="16" t="e">
        <f>SUMIF('City Level Data'!#REF!,$F7,'City Level Data'!CC:CC)</f>
        <v>#REF!</v>
      </c>
      <c r="CC7" s="16" t="e">
        <f>SUMIF('City Level Data'!#REF!,$F7,'City Level Data'!CD:CD)</f>
        <v>#REF!</v>
      </c>
      <c r="CD7" s="16" t="e">
        <f>SUMIF('City Level Data'!#REF!,$F7,'City Level Data'!CE:CE)</f>
        <v>#REF!</v>
      </c>
      <c r="CE7" s="16" t="e">
        <f>SUMIF('City Level Data'!#REF!,$F7,'City Level Data'!CF:CF)</f>
        <v>#REF!</v>
      </c>
      <c r="CF7" s="16" t="e">
        <f>SUMIF('City Level Data'!#REF!,$F7,'City Level Data'!CG:CG)</f>
        <v>#REF!</v>
      </c>
      <c r="CG7" s="16" t="e">
        <f>SUMIF('City Level Data'!#REF!,$F7,'City Level Data'!CH:CH)</f>
        <v>#REF!</v>
      </c>
      <c r="CH7" s="16" t="e">
        <f>SUMIF('City Level Data'!#REF!,$F7,'City Level Data'!CI:CI)</f>
        <v>#REF!</v>
      </c>
      <c r="CI7" s="16" t="e">
        <f>SUMIF('City Level Data'!#REF!,$F7,'City Level Data'!CJ:CJ)</f>
        <v>#REF!</v>
      </c>
      <c r="CJ7" s="16" t="e">
        <f>SUMIF('City Level Data'!#REF!,$F7,'City Level Data'!CK:CK)</f>
        <v>#REF!</v>
      </c>
      <c r="CK7" s="16" t="e">
        <f>SUMIF('City Level Data'!#REF!,$F7,'City Level Data'!CL:CL)</f>
        <v>#REF!</v>
      </c>
      <c r="CL7" s="16" t="e">
        <f>SUMIF('City Level Data'!#REF!,$F7,'City Level Data'!CM:CM)</f>
        <v>#REF!</v>
      </c>
      <c r="CM7" s="16" t="e">
        <f>SUMIF('City Level Data'!#REF!,$F7,'City Level Data'!CN:CN)</f>
        <v>#REF!</v>
      </c>
      <c r="CN7" s="16" t="e">
        <f>SUMIF('City Level Data'!#REF!,$F7,'City Level Data'!CO:CO)</f>
        <v>#REF!</v>
      </c>
      <c r="CO7" s="16" t="e">
        <f>SUMIF('City Level Data'!#REF!,$F7,'City Level Data'!CP:CP)</f>
        <v>#REF!</v>
      </c>
      <c r="CP7" s="16" t="e">
        <f>SUMIF('City Level Data'!#REF!,$F7,'City Level Data'!CQ:CQ)</f>
        <v>#REF!</v>
      </c>
      <c r="CQ7" s="16" t="e">
        <f>SUMIF('City Level Data'!#REF!,$F7,'City Level Data'!CR:CR)</f>
        <v>#REF!</v>
      </c>
      <c r="CR7" s="16" t="e">
        <f>SUMIF('City Level Data'!#REF!,$F7,'City Level Data'!CS:CS)</f>
        <v>#REF!</v>
      </c>
      <c r="CS7" s="16" t="e">
        <f>SUMIF('City Level Data'!#REF!,$F7,'City Level Data'!CT:CT)</f>
        <v>#REF!</v>
      </c>
      <c r="CT7" s="16" t="e">
        <f>SUMIF('City Level Data'!#REF!,$F7,'City Level Data'!CU:CU)</f>
        <v>#REF!</v>
      </c>
      <c r="CU7" s="16" t="e">
        <f>SUMIF('City Level Data'!#REF!,$F7,'City Level Data'!CV:CV)</f>
        <v>#REF!</v>
      </c>
      <c r="CV7" s="16" t="e">
        <f>SUMIF('City Level Data'!#REF!,$F7,'City Level Data'!CW:CW)</f>
        <v>#REF!</v>
      </c>
      <c r="CW7" s="16" t="e">
        <f>SUMIF('City Level Data'!#REF!,$F7,'City Level Data'!CX:CX)</f>
        <v>#REF!</v>
      </c>
      <c r="CX7" s="16" t="e">
        <f>SUMIF('City Level Data'!#REF!,$F7,'City Level Data'!CY:CY)</f>
        <v>#REF!</v>
      </c>
      <c r="CY7" s="16" t="e">
        <f>SUMIF('City Level Data'!#REF!,$F7,'City Level Data'!CZ:CZ)</f>
        <v>#REF!</v>
      </c>
      <c r="CZ7" s="16" t="e">
        <f>SUMIF('City Level Data'!#REF!,$F7,'City Level Data'!DA:DA)</f>
        <v>#REF!</v>
      </c>
      <c r="DA7" s="16" t="e">
        <f>SUMIF('City Level Data'!#REF!,$F7,'City Level Data'!DB:DB)</f>
        <v>#REF!</v>
      </c>
      <c r="DB7" s="16" t="e">
        <f>SUMIF('City Level Data'!#REF!,$F7,'City Level Data'!DC:DC)</f>
        <v>#REF!</v>
      </c>
    </row>
    <row r="8" spans="1:106" x14ac:dyDescent="0.2">
      <c r="A8" s="1"/>
      <c r="B8" s="1"/>
      <c r="C8" s="1"/>
      <c r="D8" s="1" t="s">
        <v>1585</v>
      </c>
      <c r="E8" s="1" t="s">
        <v>1527</v>
      </c>
      <c r="F8" s="1" t="s">
        <v>1342</v>
      </c>
      <c r="G8" s="1" t="s">
        <v>1517</v>
      </c>
      <c r="H8" s="1"/>
      <c r="I8" s="1"/>
      <c r="J8" s="1" t="s">
        <v>1518</v>
      </c>
      <c r="K8" s="1"/>
      <c r="L8" s="1"/>
      <c r="M8" s="1"/>
      <c r="N8" s="16" t="e">
        <f>SUMIF('City Level Data'!#REF!,$F8,'City Level Data'!J:J)</f>
        <v>#REF!</v>
      </c>
      <c r="O8" s="16" t="e">
        <f>SUMIF('City Level Data'!#REF!,$F8,'City Level Data'!L:L)</f>
        <v>#REF!</v>
      </c>
      <c r="P8" s="16" t="e">
        <f>SUMIF('City Level Data'!#REF!,$F8,'City Level Data'!M:M)</f>
        <v>#REF!</v>
      </c>
      <c r="Q8" s="16" t="e">
        <f t="shared" si="0"/>
        <v>#REF!</v>
      </c>
      <c r="R8" s="16" t="e">
        <f>SUMIF('City Level Data'!#REF!,$F8,'City Level Data'!P:P)</f>
        <v>#REF!</v>
      </c>
      <c r="S8" s="16" t="e">
        <f t="shared" si="1"/>
        <v>#REF!</v>
      </c>
      <c r="T8" s="16" t="e">
        <f>SUMIF('City Level Data'!#REF!,$F8,'City Level Data'!U:U)*1000000000/N8</f>
        <v>#REF!</v>
      </c>
      <c r="U8" s="16" t="e">
        <f>IF(Q8&gt;'Clustering (Sub City)'!$C$4,'Clustering (Sub City)'!$B$3,IF(Q8&gt;'Clustering (Sub City)'!$H$4,'Clustering (Sub City)'!$G$3,IF(Q8&gt;'Clustering (Sub City)'!$M$4,'Clustering (Sub City)'!$L$3,'Clustering (Sub City)'!$Q$3)))</f>
        <v>#REF!</v>
      </c>
      <c r="V8" s="16" t="e">
        <f>IF(S8&gt;'Clustering (Sub City)'!$C$24,'Clustering (Sub City)'!$B$23,IF(S8&gt;'Clustering (Sub City)'!$H$24,'Clustering (Sub City)'!$G$23,IF(S8&gt;'Clustering (Sub City)'!$M$24,'Clustering (Sub City)'!$L$23,'Clustering (Sub City)'!$Q$23)))</f>
        <v>#REF!</v>
      </c>
      <c r="W8" s="16" t="e">
        <f>VLOOKUP(U8&amp;V8,'Clustering (Gov City)'!$X$4:$Y$19,2,0)</f>
        <v>#REF!</v>
      </c>
      <c r="X8" s="16" t="e">
        <f>SUMIF('City Level Data'!#REF!,$F8,'City Level Data'!Z:Z)</f>
        <v>#REF!</v>
      </c>
      <c r="Y8" s="16" t="e">
        <f>SUMIF('City Level Data'!#REF!,$F8,'City Level Data'!AA:AA)</f>
        <v>#REF!</v>
      </c>
      <c r="Z8" s="16" t="e">
        <f>SUMIF('City Level Data'!#REF!,$F8,'City Level Data'!AB:AB)</f>
        <v>#REF!</v>
      </c>
      <c r="AA8" s="16" t="e">
        <f>SUMIF('City Level Data'!#REF!,$F8,'City Level Data'!AC:AC)</f>
        <v>#REF!</v>
      </c>
      <c r="AB8" s="16" t="e">
        <f>SUMIF('City Level Data'!#REF!,$F8,'City Level Data'!AD:AD)</f>
        <v>#REF!</v>
      </c>
      <c r="AC8" s="16" t="e">
        <f>SUMIF('City Level Data'!#REF!,$F8,'City Level Data'!AE:AE)</f>
        <v>#REF!</v>
      </c>
      <c r="AD8" s="16" t="e">
        <f>SUMIF('City Level Data'!#REF!,$F8,'City Level Data'!AF:AF)</f>
        <v>#REF!</v>
      </c>
      <c r="AE8" s="16" t="e">
        <f>SUMIF('City Level Data'!#REF!,$F8,'City Level Data'!AG:AG)</f>
        <v>#REF!</v>
      </c>
      <c r="AF8" s="16" t="e">
        <f>SUMIF('City Level Data'!#REF!,$F8,'City Level Data'!AH:AH)</f>
        <v>#REF!</v>
      </c>
      <c r="AG8" s="16" t="e">
        <f>SUMIF('City Level Data'!#REF!,$F8,'City Level Data'!AI:AI)</f>
        <v>#REF!</v>
      </c>
      <c r="AH8" s="16" t="e">
        <f>SUMIF('City Level Data'!#REF!,$F8,'City Level Data'!AJ:AJ)</f>
        <v>#REF!</v>
      </c>
      <c r="AI8" s="16" t="e">
        <f>SUMIF('City Level Data'!#REF!,$F8,'City Level Data'!AK:AK)</f>
        <v>#REF!</v>
      </c>
      <c r="AJ8" s="16" t="e">
        <f>SUMIF('City Level Data'!#REF!,$F8,'City Level Data'!AL:AL)</f>
        <v>#REF!</v>
      </c>
      <c r="AK8" s="16" t="e">
        <f>SUMIF('City Level Data'!#REF!,$F8,'City Level Data'!AM:AM)</f>
        <v>#REF!</v>
      </c>
      <c r="AL8" s="16" t="e">
        <f>SUMIF('City Level Data'!#REF!,$F8,'City Level Data'!AN:AN)</f>
        <v>#REF!</v>
      </c>
      <c r="AM8" s="16" t="e">
        <f>SUMIF('City Level Data'!#REF!,$F8,'City Level Data'!AO:AO)</f>
        <v>#REF!</v>
      </c>
      <c r="AN8" s="16" t="e">
        <f>SUMIF('City Level Data'!#REF!,$F8,'City Level Data'!AP:AP)</f>
        <v>#REF!</v>
      </c>
      <c r="AO8" s="16" t="e">
        <f>SUMIF('City Level Data'!#REF!,$F8,'City Level Data'!AQ:AQ)</f>
        <v>#REF!</v>
      </c>
      <c r="AP8" s="16" t="e">
        <f>SUMIF('City Level Data'!#REF!,$F8,'City Level Data'!AR:AR)</f>
        <v>#REF!</v>
      </c>
      <c r="AQ8" s="16" t="e">
        <f>SUMIF('City Level Data'!#REF!,$F8,'City Level Data'!AS:AS)</f>
        <v>#REF!</v>
      </c>
      <c r="AR8" s="16" t="e">
        <f>SUMIF('City Level Data'!#REF!,$F8,'City Level Data'!AT:AT)</f>
        <v>#REF!</v>
      </c>
      <c r="AS8" s="16" t="e">
        <f>SUMIF('City Level Data'!#REF!,$F8,'City Level Data'!AU:AU)</f>
        <v>#REF!</v>
      </c>
      <c r="AT8" s="16" t="e">
        <f>SUMIF('City Level Data'!#REF!,$F8,'City Level Data'!AV:AV)</f>
        <v>#REF!</v>
      </c>
      <c r="AU8" s="16" t="e">
        <f>SUMIF('City Level Data'!#REF!,$F8,'City Level Data'!AW:AW)</f>
        <v>#REF!</v>
      </c>
      <c r="AV8" s="16" t="e">
        <f>SUMIF('City Level Data'!#REF!,$F8,'City Level Data'!AX:AX)</f>
        <v>#REF!</v>
      </c>
      <c r="AW8" s="16" t="e">
        <f>SUMIF('City Level Data'!#REF!,$F8,'City Level Data'!AY:AY)</f>
        <v>#REF!</v>
      </c>
      <c r="AX8" s="16" t="e">
        <f>SUMIF('City Level Data'!#REF!,$F8,'City Level Data'!AZ:AZ)</f>
        <v>#REF!</v>
      </c>
      <c r="AY8" s="16" t="e">
        <f>SUMIF('City Level Data'!#REF!,$F8,'City Level Data'!BA:BA)</f>
        <v>#REF!</v>
      </c>
      <c r="AZ8" s="16" t="e">
        <f>SUMIF('City Level Data'!#REF!,$F8,'City Level Data'!BB:BB)</f>
        <v>#REF!</v>
      </c>
      <c r="BA8" s="16" t="e">
        <f>SUMIF('City Level Data'!#REF!,$F8,'City Level Data'!BC:BC)</f>
        <v>#REF!</v>
      </c>
      <c r="BB8" s="16" t="e">
        <f>SUMIF('City Level Data'!#REF!,$F8,'City Level Data'!BD:BD)</f>
        <v>#REF!</v>
      </c>
      <c r="BC8" s="16" t="e">
        <f>SUMIF('City Level Data'!#REF!,$F8,'City Level Data'!BE:BE)</f>
        <v>#REF!</v>
      </c>
      <c r="BD8" s="16" t="e">
        <f>SUMIF('City Level Data'!#REF!,$F8,'City Level Data'!BF:BF)</f>
        <v>#REF!</v>
      </c>
      <c r="BE8" s="16" t="e">
        <f t="shared" si="2"/>
        <v>#REF!</v>
      </c>
      <c r="BF8" s="16" t="e">
        <f>SUMIF('City Level Data'!#REF!,$F8,'City Level Data'!BG:BG)</f>
        <v>#REF!</v>
      </c>
      <c r="BG8" s="16" t="e">
        <f>SUMIF('City Level Data'!#REF!,$F8,'City Level Data'!BH:BH)</f>
        <v>#REF!</v>
      </c>
      <c r="BH8" s="16" t="e">
        <f>AVERAGEIF('City Level Data'!#REF!,$F8,'City Level Data'!BI:BI)</f>
        <v>#REF!</v>
      </c>
      <c r="BI8" s="16" t="e">
        <f>AVERAGEIF('City Level Data'!#REF!,$F8,'City Level Data'!BJ:BJ)</f>
        <v>#REF!</v>
      </c>
      <c r="BJ8" s="16" t="e">
        <f>AVERAGEIF('City Level Data'!#REF!,$F8,'City Level Data'!BK:BK)</f>
        <v>#REF!</v>
      </c>
      <c r="BK8" s="16" t="e">
        <f>AVERAGEIF('City Level Data'!#REF!,$F8,'City Level Data'!BL:BL)</f>
        <v>#REF!</v>
      </c>
      <c r="BL8" s="16" t="e">
        <f>AVERAGEIF('City Level Data'!#REF!,$F8,'City Level Data'!BM:BM)</f>
        <v>#REF!</v>
      </c>
      <c r="BM8" s="16" t="e">
        <f>SUMIF('City Level Data'!#REF!,$F8,'City Level Data'!BN:BN)</f>
        <v>#REF!</v>
      </c>
      <c r="BN8" s="16" t="e">
        <f>SUMIF('City Level Data'!#REF!,$F8,'City Level Data'!BO:BO)</f>
        <v>#REF!</v>
      </c>
      <c r="BO8" s="16" t="e">
        <f>SUMIF('City Level Data'!#REF!,$F8,'City Level Data'!BP:BP)</f>
        <v>#REF!</v>
      </c>
      <c r="BP8" s="16" t="e">
        <f>SUMIF('City Level Data'!#REF!,$F8,'City Level Data'!BQ:BQ)</f>
        <v>#REF!</v>
      </c>
      <c r="BQ8" s="16" t="e">
        <f>SUMIF('City Level Data'!#REF!,$F8,'City Level Data'!BR:BR)</f>
        <v>#REF!</v>
      </c>
      <c r="BR8" s="16" t="e">
        <f>SUMIF('City Level Data'!#REF!,$F8,'City Level Data'!BS:BS)</f>
        <v>#REF!</v>
      </c>
      <c r="BS8" s="16" t="e">
        <f>SUMIF('City Level Data'!#REF!,$F8,'City Level Data'!BT:BT)</f>
        <v>#REF!</v>
      </c>
      <c r="BT8" s="16" t="e">
        <f>SUMIF('City Level Data'!#REF!,$F8,'City Level Data'!BU:BU)</f>
        <v>#REF!</v>
      </c>
      <c r="BU8" s="16" t="e">
        <f>SUMIF('City Level Data'!#REF!,$F8,'City Level Data'!BV:BV)</f>
        <v>#REF!</v>
      </c>
      <c r="BV8" s="16" t="e">
        <f>SUMIF('City Level Data'!#REF!,$F8,'City Level Data'!BW:BW)</f>
        <v>#REF!</v>
      </c>
      <c r="BW8" s="16" t="e">
        <f>SUMIF('City Level Data'!#REF!,$F8,'City Level Data'!BX:BX)</f>
        <v>#REF!</v>
      </c>
      <c r="BX8" s="16" t="e">
        <f>SUMIF('City Level Data'!#REF!,$F8,'City Level Data'!BY:BY)</f>
        <v>#REF!</v>
      </c>
      <c r="BY8" s="16" t="e">
        <f>SUMIF('City Level Data'!#REF!,$F8,'City Level Data'!BZ:BZ)</f>
        <v>#REF!</v>
      </c>
      <c r="BZ8" s="16" t="e">
        <f>SUMIF('City Level Data'!#REF!,$F8,'City Level Data'!CA:CA)</f>
        <v>#REF!</v>
      </c>
      <c r="CA8" s="16" t="e">
        <f>SUMIF('City Level Data'!#REF!,$F8,'City Level Data'!CB:CB)</f>
        <v>#REF!</v>
      </c>
      <c r="CB8" s="16" t="e">
        <f>SUMIF('City Level Data'!#REF!,$F8,'City Level Data'!CC:CC)</f>
        <v>#REF!</v>
      </c>
      <c r="CC8" s="16" t="e">
        <f>SUMIF('City Level Data'!#REF!,$F8,'City Level Data'!CD:CD)</f>
        <v>#REF!</v>
      </c>
      <c r="CD8" s="16" t="e">
        <f>SUMIF('City Level Data'!#REF!,$F8,'City Level Data'!CE:CE)</f>
        <v>#REF!</v>
      </c>
      <c r="CE8" s="16" t="e">
        <f>SUMIF('City Level Data'!#REF!,$F8,'City Level Data'!CF:CF)</f>
        <v>#REF!</v>
      </c>
      <c r="CF8" s="16" t="e">
        <f>SUMIF('City Level Data'!#REF!,$F8,'City Level Data'!CG:CG)</f>
        <v>#REF!</v>
      </c>
      <c r="CG8" s="16" t="e">
        <f>SUMIF('City Level Data'!#REF!,$F8,'City Level Data'!CH:CH)</f>
        <v>#REF!</v>
      </c>
      <c r="CH8" s="16" t="e">
        <f>SUMIF('City Level Data'!#REF!,$F8,'City Level Data'!CI:CI)</f>
        <v>#REF!</v>
      </c>
      <c r="CI8" s="16" t="e">
        <f>SUMIF('City Level Data'!#REF!,$F8,'City Level Data'!CJ:CJ)</f>
        <v>#REF!</v>
      </c>
      <c r="CJ8" s="16" t="e">
        <f>SUMIF('City Level Data'!#REF!,$F8,'City Level Data'!CK:CK)</f>
        <v>#REF!</v>
      </c>
      <c r="CK8" s="16" t="e">
        <f>SUMIF('City Level Data'!#REF!,$F8,'City Level Data'!CL:CL)</f>
        <v>#REF!</v>
      </c>
      <c r="CL8" s="16" t="e">
        <f>SUMIF('City Level Data'!#REF!,$F8,'City Level Data'!CM:CM)</f>
        <v>#REF!</v>
      </c>
      <c r="CM8" s="16" t="e">
        <f>SUMIF('City Level Data'!#REF!,$F8,'City Level Data'!CN:CN)</f>
        <v>#REF!</v>
      </c>
      <c r="CN8" s="16" t="e">
        <f>SUMIF('City Level Data'!#REF!,$F8,'City Level Data'!CO:CO)</f>
        <v>#REF!</v>
      </c>
      <c r="CO8" s="16" t="e">
        <f>SUMIF('City Level Data'!#REF!,$F8,'City Level Data'!CP:CP)</f>
        <v>#REF!</v>
      </c>
      <c r="CP8" s="16" t="e">
        <f>SUMIF('City Level Data'!#REF!,$F8,'City Level Data'!CQ:CQ)</f>
        <v>#REF!</v>
      </c>
      <c r="CQ8" s="16" t="e">
        <f>SUMIF('City Level Data'!#REF!,$F8,'City Level Data'!CR:CR)</f>
        <v>#REF!</v>
      </c>
      <c r="CR8" s="16" t="e">
        <f>SUMIF('City Level Data'!#REF!,$F8,'City Level Data'!CS:CS)</f>
        <v>#REF!</v>
      </c>
      <c r="CS8" s="16" t="e">
        <f>SUMIF('City Level Data'!#REF!,$F8,'City Level Data'!CT:CT)</f>
        <v>#REF!</v>
      </c>
      <c r="CT8" s="16" t="e">
        <f>SUMIF('City Level Data'!#REF!,$F8,'City Level Data'!CU:CU)</f>
        <v>#REF!</v>
      </c>
      <c r="CU8" s="16" t="e">
        <f>SUMIF('City Level Data'!#REF!,$F8,'City Level Data'!CV:CV)</f>
        <v>#REF!</v>
      </c>
      <c r="CV8" s="16" t="e">
        <f>SUMIF('City Level Data'!#REF!,$F8,'City Level Data'!CW:CW)</f>
        <v>#REF!</v>
      </c>
      <c r="CW8" s="16" t="e">
        <f>SUMIF('City Level Data'!#REF!,$F8,'City Level Data'!CX:CX)</f>
        <v>#REF!</v>
      </c>
      <c r="CX8" s="16" t="e">
        <f>SUMIF('City Level Data'!#REF!,$F8,'City Level Data'!CY:CY)</f>
        <v>#REF!</v>
      </c>
      <c r="CY8" s="16" t="e">
        <f>SUMIF('City Level Data'!#REF!,$F8,'City Level Data'!CZ:CZ)</f>
        <v>#REF!</v>
      </c>
      <c r="CZ8" s="16" t="e">
        <f>SUMIF('City Level Data'!#REF!,$F8,'City Level Data'!DA:DA)</f>
        <v>#REF!</v>
      </c>
      <c r="DA8" s="16" t="e">
        <f>SUMIF('City Level Data'!#REF!,$F8,'City Level Data'!DB:DB)</f>
        <v>#REF!</v>
      </c>
      <c r="DB8" s="16" t="e">
        <f>SUMIF('City Level Data'!#REF!,$F8,'City Level Data'!DC:DC)</f>
        <v>#REF!</v>
      </c>
    </row>
    <row r="9" spans="1:106" x14ac:dyDescent="0.2">
      <c r="A9" s="1"/>
      <c r="B9" s="1"/>
      <c r="C9" s="1"/>
      <c r="D9" s="1" t="s">
        <v>1586</v>
      </c>
      <c r="E9" s="1" t="s">
        <v>1527</v>
      </c>
      <c r="F9" s="1" t="s">
        <v>1353</v>
      </c>
      <c r="G9" s="1" t="s">
        <v>1517</v>
      </c>
      <c r="H9" s="1"/>
      <c r="I9" s="1"/>
      <c r="J9" s="1" t="s">
        <v>1518</v>
      </c>
      <c r="K9" s="1"/>
      <c r="L9" s="1"/>
      <c r="M9" s="1"/>
      <c r="N9" s="16" t="e">
        <f>SUMIF('City Level Data'!#REF!,$F9,'City Level Data'!J:J)</f>
        <v>#REF!</v>
      </c>
      <c r="O9" s="16" t="e">
        <f>SUMIF('City Level Data'!#REF!,$F9,'City Level Data'!L:L)</f>
        <v>#REF!</v>
      </c>
      <c r="P9" s="16" t="e">
        <f>SUMIF('City Level Data'!#REF!,$F9,'City Level Data'!M:M)</f>
        <v>#REF!</v>
      </c>
      <c r="Q9" s="16" t="e">
        <f t="shared" si="0"/>
        <v>#REF!</v>
      </c>
      <c r="R9" s="16" t="e">
        <f>SUMIF('City Level Data'!#REF!,$F9,'City Level Data'!P:P)</f>
        <v>#REF!</v>
      </c>
      <c r="S9" s="16" t="e">
        <f t="shared" si="1"/>
        <v>#REF!</v>
      </c>
      <c r="T9" s="16" t="e">
        <f>SUMIF('City Level Data'!#REF!,$F9,'City Level Data'!U:U)*1000000000/N9</f>
        <v>#REF!</v>
      </c>
      <c r="U9" s="16" t="e">
        <f>IF(Q9&gt;'Clustering (Sub City)'!$C$4,'Clustering (Sub City)'!$B$3,IF(Q9&gt;'Clustering (Sub City)'!$H$4,'Clustering (Sub City)'!$G$3,IF(Q9&gt;'Clustering (Sub City)'!$M$4,'Clustering (Sub City)'!$L$3,'Clustering (Sub City)'!$Q$3)))</f>
        <v>#REF!</v>
      </c>
      <c r="V9" s="16" t="e">
        <f>IF(S9&gt;'Clustering (Sub City)'!$C$24,'Clustering (Sub City)'!$B$23,IF(S9&gt;'Clustering (Sub City)'!$H$24,'Clustering (Sub City)'!$G$23,IF(S9&gt;'Clustering (Sub City)'!$M$24,'Clustering (Sub City)'!$L$23,'Clustering (Sub City)'!$Q$23)))</f>
        <v>#REF!</v>
      </c>
      <c r="W9" s="16" t="e">
        <f>VLOOKUP(U9&amp;V9,'Clustering (Gov City)'!$X$4:$Y$19,2,0)</f>
        <v>#REF!</v>
      </c>
      <c r="X9" s="16" t="e">
        <f>SUMIF('City Level Data'!#REF!,$F9,'City Level Data'!Z:Z)</f>
        <v>#REF!</v>
      </c>
      <c r="Y9" s="16" t="e">
        <f>SUMIF('City Level Data'!#REF!,$F9,'City Level Data'!AA:AA)</f>
        <v>#REF!</v>
      </c>
      <c r="Z9" s="16" t="e">
        <f>SUMIF('City Level Data'!#REF!,$F9,'City Level Data'!AB:AB)</f>
        <v>#REF!</v>
      </c>
      <c r="AA9" s="16" t="e">
        <f>SUMIF('City Level Data'!#REF!,$F9,'City Level Data'!AC:AC)</f>
        <v>#REF!</v>
      </c>
      <c r="AB9" s="16" t="e">
        <f>SUMIF('City Level Data'!#REF!,$F9,'City Level Data'!AD:AD)</f>
        <v>#REF!</v>
      </c>
      <c r="AC9" s="16" t="e">
        <f>SUMIF('City Level Data'!#REF!,$F9,'City Level Data'!AE:AE)</f>
        <v>#REF!</v>
      </c>
      <c r="AD9" s="16" t="e">
        <f>SUMIF('City Level Data'!#REF!,$F9,'City Level Data'!AF:AF)</f>
        <v>#REF!</v>
      </c>
      <c r="AE9" s="16" t="e">
        <f>SUMIF('City Level Data'!#REF!,$F9,'City Level Data'!AG:AG)</f>
        <v>#REF!</v>
      </c>
      <c r="AF9" s="16" t="e">
        <f>SUMIF('City Level Data'!#REF!,$F9,'City Level Data'!AH:AH)</f>
        <v>#REF!</v>
      </c>
      <c r="AG9" s="16" t="e">
        <f>SUMIF('City Level Data'!#REF!,$F9,'City Level Data'!AI:AI)</f>
        <v>#REF!</v>
      </c>
      <c r="AH9" s="16" t="e">
        <f>SUMIF('City Level Data'!#REF!,$F9,'City Level Data'!AJ:AJ)</f>
        <v>#REF!</v>
      </c>
      <c r="AI9" s="16" t="e">
        <f>SUMIF('City Level Data'!#REF!,$F9,'City Level Data'!AK:AK)</f>
        <v>#REF!</v>
      </c>
      <c r="AJ9" s="16" t="e">
        <f>SUMIF('City Level Data'!#REF!,$F9,'City Level Data'!AL:AL)</f>
        <v>#REF!</v>
      </c>
      <c r="AK9" s="16" t="e">
        <f>SUMIF('City Level Data'!#REF!,$F9,'City Level Data'!AM:AM)</f>
        <v>#REF!</v>
      </c>
      <c r="AL9" s="16" t="e">
        <f>SUMIF('City Level Data'!#REF!,$F9,'City Level Data'!AN:AN)</f>
        <v>#REF!</v>
      </c>
      <c r="AM9" s="16" t="e">
        <f>SUMIF('City Level Data'!#REF!,$F9,'City Level Data'!AO:AO)</f>
        <v>#REF!</v>
      </c>
      <c r="AN9" s="16" t="e">
        <f>SUMIF('City Level Data'!#REF!,$F9,'City Level Data'!AP:AP)</f>
        <v>#REF!</v>
      </c>
      <c r="AO9" s="16" t="e">
        <f>SUMIF('City Level Data'!#REF!,$F9,'City Level Data'!AQ:AQ)</f>
        <v>#REF!</v>
      </c>
      <c r="AP9" s="16" t="e">
        <f>SUMIF('City Level Data'!#REF!,$F9,'City Level Data'!AR:AR)</f>
        <v>#REF!</v>
      </c>
      <c r="AQ9" s="16" t="e">
        <f>SUMIF('City Level Data'!#REF!,$F9,'City Level Data'!AS:AS)</f>
        <v>#REF!</v>
      </c>
      <c r="AR9" s="16" t="e">
        <f>SUMIF('City Level Data'!#REF!,$F9,'City Level Data'!AT:AT)</f>
        <v>#REF!</v>
      </c>
      <c r="AS9" s="16" t="e">
        <f>SUMIF('City Level Data'!#REF!,$F9,'City Level Data'!AU:AU)</f>
        <v>#REF!</v>
      </c>
      <c r="AT9" s="16" t="e">
        <f>SUMIF('City Level Data'!#REF!,$F9,'City Level Data'!AV:AV)</f>
        <v>#REF!</v>
      </c>
      <c r="AU9" s="16" t="e">
        <f>SUMIF('City Level Data'!#REF!,$F9,'City Level Data'!AW:AW)</f>
        <v>#REF!</v>
      </c>
      <c r="AV9" s="16" t="e">
        <f>SUMIF('City Level Data'!#REF!,$F9,'City Level Data'!AX:AX)</f>
        <v>#REF!</v>
      </c>
      <c r="AW9" s="16" t="e">
        <f>SUMIF('City Level Data'!#REF!,$F9,'City Level Data'!AY:AY)</f>
        <v>#REF!</v>
      </c>
      <c r="AX9" s="16" t="e">
        <f>SUMIF('City Level Data'!#REF!,$F9,'City Level Data'!AZ:AZ)</f>
        <v>#REF!</v>
      </c>
      <c r="AY9" s="16" t="e">
        <f>SUMIF('City Level Data'!#REF!,$F9,'City Level Data'!BA:BA)</f>
        <v>#REF!</v>
      </c>
      <c r="AZ9" s="16" t="e">
        <f>SUMIF('City Level Data'!#REF!,$F9,'City Level Data'!BB:BB)</f>
        <v>#REF!</v>
      </c>
      <c r="BA9" s="16" t="e">
        <f>SUMIF('City Level Data'!#REF!,$F9,'City Level Data'!BC:BC)</f>
        <v>#REF!</v>
      </c>
      <c r="BB9" s="16" t="e">
        <f>SUMIF('City Level Data'!#REF!,$F9,'City Level Data'!BD:BD)</f>
        <v>#REF!</v>
      </c>
      <c r="BC9" s="16" t="e">
        <f>SUMIF('City Level Data'!#REF!,$F9,'City Level Data'!BE:BE)</f>
        <v>#REF!</v>
      </c>
      <c r="BD9" s="16" t="e">
        <f>SUMIF('City Level Data'!#REF!,$F9,'City Level Data'!BF:BF)</f>
        <v>#REF!</v>
      </c>
      <c r="BE9" s="16" t="e">
        <f t="shared" si="2"/>
        <v>#REF!</v>
      </c>
      <c r="BF9" s="16" t="e">
        <f>SUMIF('City Level Data'!#REF!,$F9,'City Level Data'!BG:BG)</f>
        <v>#REF!</v>
      </c>
      <c r="BG9" s="16" t="e">
        <f>SUMIF('City Level Data'!#REF!,$F9,'City Level Data'!BH:BH)</f>
        <v>#REF!</v>
      </c>
      <c r="BH9" s="16" t="e">
        <f>AVERAGEIF('City Level Data'!#REF!,$F9,'City Level Data'!BI:BI)</f>
        <v>#REF!</v>
      </c>
      <c r="BI9" s="16" t="e">
        <f>AVERAGEIF('City Level Data'!#REF!,$F9,'City Level Data'!BJ:BJ)</f>
        <v>#REF!</v>
      </c>
      <c r="BJ9" s="16" t="e">
        <f>AVERAGEIF('City Level Data'!#REF!,$F9,'City Level Data'!BK:BK)</f>
        <v>#REF!</v>
      </c>
      <c r="BK9" s="16" t="e">
        <f>AVERAGEIF('City Level Data'!#REF!,$F9,'City Level Data'!BL:BL)</f>
        <v>#REF!</v>
      </c>
      <c r="BL9" s="16" t="e">
        <f>AVERAGEIF('City Level Data'!#REF!,$F9,'City Level Data'!BM:BM)</f>
        <v>#REF!</v>
      </c>
      <c r="BM9" s="16" t="e">
        <f>SUMIF('City Level Data'!#REF!,$F9,'City Level Data'!BN:BN)</f>
        <v>#REF!</v>
      </c>
      <c r="BN9" s="16" t="e">
        <f>SUMIF('City Level Data'!#REF!,$F9,'City Level Data'!BO:BO)</f>
        <v>#REF!</v>
      </c>
      <c r="BO9" s="16" t="e">
        <f>SUMIF('City Level Data'!#REF!,$F9,'City Level Data'!BP:BP)</f>
        <v>#REF!</v>
      </c>
      <c r="BP9" s="16" t="e">
        <f>SUMIF('City Level Data'!#REF!,$F9,'City Level Data'!BQ:BQ)</f>
        <v>#REF!</v>
      </c>
      <c r="BQ9" s="16" t="e">
        <f>SUMIF('City Level Data'!#REF!,$F9,'City Level Data'!BR:BR)</f>
        <v>#REF!</v>
      </c>
      <c r="BR9" s="16" t="e">
        <f>SUMIF('City Level Data'!#REF!,$F9,'City Level Data'!BS:BS)</f>
        <v>#REF!</v>
      </c>
      <c r="BS9" s="16" t="e">
        <f>SUMIF('City Level Data'!#REF!,$F9,'City Level Data'!BT:BT)</f>
        <v>#REF!</v>
      </c>
      <c r="BT9" s="16" t="e">
        <f>SUMIF('City Level Data'!#REF!,$F9,'City Level Data'!BU:BU)</f>
        <v>#REF!</v>
      </c>
      <c r="BU9" s="16" t="e">
        <f>SUMIF('City Level Data'!#REF!,$F9,'City Level Data'!BV:BV)</f>
        <v>#REF!</v>
      </c>
      <c r="BV9" s="16" t="e">
        <f>SUMIF('City Level Data'!#REF!,$F9,'City Level Data'!BW:BW)</f>
        <v>#REF!</v>
      </c>
      <c r="BW9" s="16" t="e">
        <f>SUMIF('City Level Data'!#REF!,$F9,'City Level Data'!BX:BX)</f>
        <v>#REF!</v>
      </c>
      <c r="BX9" s="16" t="e">
        <f>SUMIF('City Level Data'!#REF!,$F9,'City Level Data'!BY:BY)</f>
        <v>#REF!</v>
      </c>
      <c r="BY9" s="16" t="e">
        <f>SUMIF('City Level Data'!#REF!,$F9,'City Level Data'!BZ:BZ)</f>
        <v>#REF!</v>
      </c>
      <c r="BZ9" s="16" t="e">
        <f>SUMIF('City Level Data'!#REF!,$F9,'City Level Data'!CA:CA)</f>
        <v>#REF!</v>
      </c>
      <c r="CA9" s="16" t="e">
        <f>SUMIF('City Level Data'!#REF!,$F9,'City Level Data'!CB:CB)</f>
        <v>#REF!</v>
      </c>
      <c r="CB9" s="16" t="e">
        <f>SUMIF('City Level Data'!#REF!,$F9,'City Level Data'!CC:CC)</f>
        <v>#REF!</v>
      </c>
      <c r="CC9" s="16" t="e">
        <f>SUMIF('City Level Data'!#REF!,$F9,'City Level Data'!CD:CD)</f>
        <v>#REF!</v>
      </c>
      <c r="CD9" s="16" t="e">
        <f>SUMIF('City Level Data'!#REF!,$F9,'City Level Data'!CE:CE)</f>
        <v>#REF!</v>
      </c>
      <c r="CE9" s="16" t="e">
        <f>SUMIF('City Level Data'!#REF!,$F9,'City Level Data'!CF:CF)</f>
        <v>#REF!</v>
      </c>
      <c r="CF9" s="16" t="e">
        <f>SUMIF('City Level Data'!#REF!,$F9,'City Level Data'!CG:CG)</f>
        <v>#REF!</v>
      </c>
      <c r="CG9" s="16" t="e">
        <f>SUMIF('City Level Data'!#REF!,$F9,'City Level Data'!CH:CH)</f>
        <v>#REF!</v>
      </c>
      <c r="CH9" s="16" t="e">
        <f>SUMIF('City Level Data'!#REF!,$F9,'City Level Data'!CI:CI)</f>
        <v>#REF!</v>
      </c>
      <c r="CI9" s="16" t="e">
        <f>SUMIF('City Level Data'!#REF!,$F9,'City Level Data'!CJ:CJ)</f>
        <v>#REF!</v>
      </c>
      <c r="CJ9" s="16" t="e">
        <f>SUMIF('City Level Data'!#REF!,$F9,'City Level Data'!CK:CK)</f>
        <v>#REF!</v>
      </c>
      <c r="CK9" s="16" t="e">
        <f>SUMIF('City Level Data'!#REF!,$F9,'City Level Data'!CL:CL)</f>
        <v>#REF!</v>
      </c>
      <c r="CL9" s="16" t="e">
        <f>SUMIF('City Level Data'!#REF!,$F9,'City Level Data'!CM:CM)</f>
        <v>#REF!</v>
      </c>
      <c r="CM9" s="16" t="e">
        <f>SUMIF('City Level Data'!#REF!,$F9,'City Level Data'!CN:CN)</f>
        <v>#REF!</v>
      </c>
      <c r="CN9" s="16" t="e">
        <f>SUMIF('City Level Data'!#REF!,$F9,'City Level Data'!CO:CO)</f>
        <v>#REF!</v>
      </c>
      <c r="CO9" s="16" t="e">
        <f>SUMIF('City Level Data'!#REF!,$F9,'City Level Data'!CP:CP)</f>
        <v>#REF!</v>
      </c>
      <c r="CP9" s="16" t="e">
        <f>SUMIF('City Level Data'!#REF!,$F9,'City Level Data'!CQ:CQ)</f>
        <v>#REF!</v>
      </c>
      <c r="CQ9" s="16" t="e">
        <f>SUMIF('City Level Data'!#REF!,$F9,'City Level Data'!CR:CR)</f>
        <v>#REF!</v>
      </c>
      <c r="CR9" s="16" t="e">
        <f>SUMIF('City Level Data'!#REF!,$F9,'City Level Data'!CS:CS)</f>
        <v>#REF!</v>
      </c>
      <c r="CS9" s="16" t="e">
        <f>SUMIF('City Level Data'!#REF!,$F9,'City Level Data'!CT:CT)</f>
        <v>#REF!</v>
      </c>
      <c r="CT9" s="16" t="e">
        <f>SUMIF('City Level Data'!#REF!,$F9,'City Level Data'!CU:CU)</f>
        <v>#REF!</v>
      </c>
      <c r="CU9" s="16" t="e">
        <f>SUMIF('City Level Data'!#REF!,$F9,'City Level Data'!CV:CV)</f>
        <v>#REF!</v>
      </c>
      <c r="CV9" s="16" t="e">
        <f>SUMIF('City Level Data'!#REF!,$F9,'City Level Data'!CW:CW)</f>
        <v>#REF!</v>
      </c>
      <c r="CW9" s="16" t="e">
        <f>SUMIF('City Level Data'!#REF!,$F9,'City Level Data'!CX:CX)</f>
        <v>#REF!</v>
      </c>
      <c r="CX9" s="16" t="e">
        <f>SUMIF('City Level Data'!#REF!,$F9,'City Level Data'!CY:CY)</f>
        <v>#REF!</v>
      </c>
      <c r="CY9" s="16" t="e">
        <f>SUMIF('City Level Data'!#REF!,$F9,'City Level Data'!CZ:CZ)</f>
        <v>#REF!</v>
      </c>
      <c r="CZ9" s="16" t="e">
        <f>SUMIF('City Level Data'!#REF!,$F9,'City Level Data'!DA:DA)</f>
        <v>#REF!</v>
      </c>
      <c r="DA9" s="16" t="e">
        <f>SUMIF('City Level Data'!#REF!,$F9,'City Level Data'!DB:DB)</f>
        <v>#REF!</v>
      </c>
      <c r="DB9" s="16" t="e">
        <f>SUMIF('City Level Data'!#REF!,$F9,'City Level Data'!DC:DC)</f>
        <v>#REF!</v>
      </c>
    </row>
    <row r="10" spans="1:106" x14ac:dyDescent="0.2">
      <c r="A10" s="1"/>
      <c r="B10" s="1"/>
      <c r="C10" s="1"/>
      <c r="D10" s="1" t="s">
        <v>1587</v>
      </c>
      <c r="E10" s="1" t="s">
        <v>1527</v>
      </c>
      <c r="F10" s="1" t="s">
        <v>1475</v>
      </c>
      <c r="G10" s="1" t="s">
        <v>1517</v>
      </c>
      <c r="H10" s="1"/>
      <c r="I10" s="1"/>
      <c r="J10" s="1" t="s">
        <v>1518</v>
      </c>
      <c r="K10" s="1"/>
      <c r="L10" s="1"/>
      <c r="M10" s="1"/>
      <c r="N10" s="16" t="e">
        <f>SUMIF('City Level Data'!#REF!,$F10,'City Level Data'!J:J)</f>
        <v>#REF!</v>
      </c>
      <c r="O10" s="16" t="e">
        <f>SUMIF('City Level Data'!#REF!,$F10,'City Level Data'!L:L)</f>
        <v>#REF!</v>
      </c>
      <c r="P10" s="16" t="e">
        <f>SUMIF('City Level Data'!#REF!,$F10,'City Level Data'!M:M)</f>
        <v>#REF!</v>
      </c>
      <c r="Q10" s="16" t="e">
        <f t="shared" si="0"/>
        <v>#REF!</v>
      </c>
      <c r="R10" s="16" t="e">
        <f>SUMIF('City Level Data'!#REF!,$F10,'City Level Data'!P:P)</f>
        <v>#REF!</v>
      </c>
      <c r="S10" s="16" t="e">
        <f t="shared" si="1"/>
        <v>#REF!</v>
      </c>
      <c r="T10" s="16" t="e">
        <f>SUMIF('City Level Data'!#REF!,$F10,'City Level Data'!U:U)*1000000000/N10</f>
        <v>#REF!</v>
      </c>
      <c r="U10" s="16" t="e">
        <f>IF(Q10&gt;'Clustering (Sub City)'!$C$4,'Clustering (Sub City)'!$B$3,IF(Q10&gt;'Clustering (Sub City)'!$H$4,'Clustering (Sub City)'!$G$3,IF(Q10&gt;'Clustering (Sub City)'!$M$4,'Clustering (Sub City)'!$L$3,'Clustering (Sub City)'!$Q$3)))</f>
        <v>#REF!</v>
      </c>
      <c r="V10" s="16" t="e">
        <f>IF(S10&gt;'Clustering (Sub City)'!$C$24,'Clustering (Sub City)'!$B$23,IF(S10&gt;'Clustering (Sub City)'!$H$24,'Clustering (Sub City)'!$G$23,IF(S10&gt;'Clustering (Sub City)'!$M$24,'Clustering (Sub City)'!$L$23,'Clustering (Sub City)'!$Q$23)))</f>
        <v>#REF!</v>
      </c>
      <c r="W10" s="16" t="e">
        <f>VLOOKUP(U10&amp;V10,'Clustering (Gov City)'!$X$4:$Y$19,2,0)</f>
        <v>#REF!</v>
      </c>
      <c r="X10" s="16" t="e">
        <f>SUMIF('City Level Data'!#REF!,$F10,'City Level Data'!Z:Z)</f>
        <v>#REF!</v>
      </c>
      <c r="Y10" s="16" t="e">
        <f>SUMIF('City Level Data'!#REF!,$F10,'City Level Data'!AA:AA)</f>
        <v>#REF!</v>
      </c>
      <c r="Z10" s="16" t="e">
        <f>SUMIF('City Level Data'!#REF!,$F10,'City Level Data'!AB:AB)</f>
        <v>#REF!</v>
      </c>
      <c r="AA10" s="16" t="e">
        <f>SUMIF('City Level Data'!#REF!,$F10,'City Level Data'!AC:AC)</f>
        <v>#REF!</v>
      </c>
      <c r="AB10" s="16" t="e">
        <f>SUMIF('City Level Data'!#REF!,$F10,'City Level Data'!AD:AD)</f>
        <v>#REF!</v>
      </c>
      <c r="AC10" s="16" t="e">
        <f>SUMIF('City Level Data'!#REF!,$F10,'City Level Data'!AE:AE)</f>
        <v>#REF!</v>
      </c>
      <c r="AD10" s="16" t="e">
        <f>SUMIF('City Level Data'!#REF!,$F10,'City Level Data'!AF:AF)</f>
        <v>#REF!</v>
      </c>
      <c r="AE10" s="16" t="e">
        <f>SUMIF('City Level Data'!#REF!,$F10,'City Level Data'!AG:AG)</f>
        <v>#REF!</v>
      </c>
      <c r="AF10" s="16" t="e">
        <f>SUMIF('City Level Data'!#REF!,$F10,'City Level Data'!AH:AH)</f>
        <v>#REF!</v>
      </c>
      <c r="AG10" s="16" t="e">
        <f>SUMIF('City Level Data'!#REF!,$F10,'City Level Data'!AI:AI)</f>
        <v>#REF!</v>
      </c>
      <c r="AH10" s="16" t="e">
        <f>SUMIF('City Level Data'!#REF!,$F10,'City Level Data'!AJ:AJ)</f>
        <v>#REF!</v>
      </c>
      <c r="AI10" s="16" t="e">
        <f>SUMIF('City Level Data'!#REF!,$F10,'City Level Data'!AK:AK)</f>
        <v>#REF!</v>
      </c>
      <c r="AJ10" s="16" t="e">
        <f>SUMIF('City Level Data'!#REF!,$F10,'City Level Data'!AL:AL)</f>
        <v>#REF!</v>
      </c>
      <c r="AK10" s="16" t="e">
        <f>SUMIF('City Level Data'!#REF!,$F10,'City Level Data'!AM:AM)</f>
        <v>#REF!</v>
      </c>
      <c r="AL10" s="16" t="e">
        <f>SUMIF('City Level Data'!#REF!,$F10,'City Level Data'!AN:AN)</f>
        <v>#REF!</v>
      </c>
      <c r="AM10" s="16" t="e">
        <f>SUMIF('City Level Data'!#REF!,$F10,'City Level Data'!AO:AO)</f>
        <v>#REF!</v>
      </c>
      <c r="AN10" s="16" t="e">
        <f>SUMIF('City Level Data'!#REF!,$F10,'City Level Data'!AP:AP)</f>
        <v>#REF!</v>
      </c>
      <c r="AO10" s="16" t="e">
        <f>SUMIF('City Level Data'!#REF!,$F10,'City Level Data'!AQ:AQ)</f>
        <v>#REF!</v>
      </c>
      <c r="AP10" s="16" t="e">
        <f>SUMIF('City Level Data'!#REF!,$F10,'City Level Data'!AR:AR)</f>
        <v>#REF!</v>
      </c>
      <c r="AQ10" s="16" t="e">
        <f>SUMIF('City Level Data'!#REF!,$F10,'City Level Data'!AS:AS)</f>
        <v>#REF!</v>
      </c>
      <c r="AR10" s="16" t="e">
        <f>SUMIF('City Level Data'!#REF!,$F10,'City Level Data'!AT:AT)</f>
        <v>#REF!</v>
      </c>
      <c r="AS10" s="16" t="e">
        <f>SUMIF('City Level Data'!#REF!,$F10,'City Level Data'!AU:AU)</f>
        <v>#REF!</v>
      </c>
      <c r="AT10" s="16" t="e">
        <f>SUMIF('City Level Data'!#REF!,$F10,'City Level Data'!AV:AV)</f>
        <v>#REF!</v>
      </c>
      <c r="AU10" s="16" t="e">
        <f>SUMIF('City Level Data'!#REF!,$F10,'City Level Data'!AW:AW)</f>
        <v>#REF!</v>
      </c>
      <c r="AV10" s="16" t="e">
        <f>SUMIF('City Level Data'!#REF!,$F10,'City Level Data'!AX:AX)</f>
        <v>#REF!</v>
      </c>
      <c r="AW10" s="16" t="e">
        <f>SUMIF('City Level Data'!#REF!,$F10,'City Level Data'!AY:AY)</f>
        <v>#REF!</v>
      </c>
      <c r="AX10" s="16" t="e">
        <f>SUMIF('City Level Data'!#REF!,$F10,'City Level Data'!AZ:AZ)</f>
        <v>#REF!</v>
      </c>
      <c r="AY10" s="16" t="e">
        <f>SUMIF('City Level Data'!#REF!,$F10,'City Level Data'!BA:BA)</f>
        <v>#REF!</v>
      </c>
      <c r="AZ10" s="16" t="e">
        <f>SUMIF('City Level Data'!#REF!,$F10,'City Level Data'!BB:BB)</f>
        <v>#REF!</v>
      </c>
      <c r="BA10" s="16" t="e">
        <f>SUMIF('City Level Data'!#REF!,$F10,'City Level Data'!BC:BC)</f>
        <v>#REF!</v>
      </c>
      <c r="BB10" s="16" t="e">
        <f>SUMIF('City Level Data'!#REF!,$F10,'City Level Data'!BD:BD)</f>
        <v>#REF!</v>
      </c>
      <c r="BC10" s="16" t="e">
        <f>SUMIF('City Level Data'!#REF!,$F10,'City Level Data'!BE:BE)</f>
        <v>#REF!</v>
      </c>
      <c r="BD10" s="16" t="e">
        <f>SUMIF('City Level Data'!#REF!,$F10,'City Level Data'!BF:BF)</f>
        <v>#REF!</v>
      </c>
      <c r="BE10" s="16" t="e">
        <f t="shared" si="2"/>
        <v>#REF!</v>
      </c>
      <c r="BF10" s="16" t="e">
        <f>SUMIF('City Level Data'!#REF!,$F10,'City Level Data'!BG:BG)</f>
        <v>#REF!</v>
      </c>
      <c r="BG10" s="16" t="e">
        <f>SUMIF('City Level Data'!#REF!,$F10,'City Level Data'!BH:BH)</f>
        <v>#REF!</v>
      </c>
      <c r="BH10" s="16" t="e">
        <f>AVERAGEIF('City Level Data'!#REF!,$F10,'City Level Data'!BI:BI)</f>
        <v>#REF!</v>
      </c>
      <c r="BI10" s="16" t="e">
        <f>AVERAGEIF('City Level Data'!#REF!,$F10,'City Level Data'!BJ:BJ)</f>
        <v>#REF!</v>
      </c>
      <c r="BJ10" s="16" t="e">
        <f>AVERAGEIF('City Level Data'!#REF!,$F10,'City Level Data'!BK:BK)</f>
        <v>#REF!</v>
      </c>
      <c r="BK10" s="16" t="e">
        <f>AVERAGEIF('City Level Data'!#REF!,$F10,'City Level Data'!BL:BL)</f>
        <v>#REF!</v>
      </c>
      <c r="BL10" s="16" t="e">
        <f>AVERAGEIF('City Level Data'!#REF!,$F10,'City Level Data'!BM:BM)</f>
        <v>#REF!</v>
      </c>
      <c r="BM10" s="16" t="e">
        <f>SUMIF('City Level Data'!#REF!,$F10,'City Level Data'!BN:BN)</f>
        <v>#REF!</v>
      </c>
      <c r="BN10" s="16" t="e">
        <f>SUMIF('City Level Data'!#REF!,$F10,'City Level Data'!BO:BO)</f>
        <v>#REF!</v>
      </c>
      <c r="BO10" s="16" t="e">
        <f>SUMIF('City Level Data'!#REF!,$F10,'City Level Data'!BP:BP)</f>
        <v>#REF!</v>
      </c>
      <c r="BP10" s="16" t="e">
        <f>SUMIF('City Level Data'!#REF!,$F10,'City Level Data'!BQ:BQ)</f>
        <v>#REF!</v>
      </c>
      <c r="BQ10" s="16" t="e">
        <f>SUMIF('City Level Data'!#REF!,$F10,'City Level Data'!BR:BR)</f>
        <v>#REF!</v>
      </c>
      <c r="BR10" s="16" t="e">
        <f>SUMIF('City Level Data'!#REF!,$F10,'City Level Data'!BS:BS)</f>
        <v>#REF!</v>
      </c>
      <c r="BS10" s="16" t="e">
        <f>SUMIF('City Level Data'!#REF!,$F10,'City Level Data'!BT:BT)</f>
        <v>#REF!</v>
      </c>
      <c r="BT10" s="16" t="e">
        <f>SUMIF('City Level Data'!#REF!,$F10,'City Level Data'!BU:BU)</f>
        <v>#REF!</v>
      </c>
      <c r="BU10" s="16" t="e">
        <f>SUMIF('City Level Data'!#REF!,$F10,'City Level Data'!BV:BV)</f>
        <v>#REF!</v>
      </c>
      <c r="BV10" s="16" t="e">
        <f>SUMIF('City Level Data'!#REF!,$F10,'City Level Data'!BW:BW)</f>
        <v>#REF!</v>
      </c>
      <c r="BW10" s="16" t="e">
        <f>SUMIF('City Level Data'!#REF!,$F10,'City Level Data'!BX:BX)</f>
        <v>#REF!</v>
      </c>
      <c r="BX10" s="16" t="e">
        <f>SUMIF('City Level Data'!#REF!,$F10,'City Level Data'!BY:BY)</f>
        <v>#REF!</v>
      </c>
      <c r="BY10" s="16" t="e">
        <f>SUMIF('City Level Data'!#REF!,$F10,'City Level Data'!BZ:BZ)</f>
        <v>#REF!</v>
      </c>
      <c r="BZ10" s="16" t="e">
        <f>SUMIF('City Level Data'!#REF!,$F10,'City Level Data'!CA:CA)</f>
        <v>#REF!</v>
      </c>
      <c r="CA10" s="16" t="e">
        <f>SUMIF('City Level Data'!#REF!,$F10,'City Level Data'!CB:CB)</f>
        <v>#REF!</v>
      </c>
      <c r="CB10" s="16" t="e">
        <f>SUMIF('City Level Data'!#REF!,$F10,'City Level Data'!CC:CC)</f>
        <v>#REF!</v>
      </c>
      <c r="CC10" s="16" t="e">
        <f>SUMIF('City Level Data'!#REF!,$F10,'City Level Data'!CD:CD)</f>
        <v>#REF!</v>
      </c>
      <c r="CD10" s="16" t="e">
        <f>SUMIF('City Level Data'!#REF!,$F10,'City Level Data'!CE:CE)</f>
        <v>#REF!</v>
      </c>
      <c r="CE10" s="16" t="e">
        <f>SUMIF('City Level Data'!#REF!,$F10,'City Level Data'!CF:CF)</f>
        <v>#REF!</v>
      </c>
      <c r="CF10" s="16" t="e">
        <f>SUMIF('City Level Data'!#REF!,$F10,'City Level Data'!CG:CG)</f>
        <v>#REF!</v>
      </c>
      <c r="CG10" s="16" t="e">
        <f>SUMIF('City Level Data'!#REF!,$F10,'City Level Data'!CH:CH)</f>
        <v>#REF!</v>
      </c>
      <c r="CH10" s="16" t="e">
        <f>SUMIF('City Level Data'!#REF!,$F10,'City Level Data'!CI:CI)</f>
        <v>#REF!</v>
      </c>
      <c r="CI10" s="16" t="e">
        <f>SUMIF('City Level Data'!#REF!,$F10,'City Level Data'!CJ:CJ)</f>
        <v>#REF!</v>
      </c>
      <c r="CJ10" s="16" t="e">
        <f>SUMIF('City Level Data'!#REF!,$F10,'City Level Data'!CK:CK)</f>
        <v>#REF!</v>
      </c>
      <c r="CK10" s="16" t="e">
        <f>SUMIF('City Level Data'!#REF!,$F10,'City Level Data'!CL:CL)</f>
        <v>#REF!</v>
      </c>
      <c r="CL10" s="16" t="e">
        <f>SUMIF('City Level Data'!#REF!,$F10,'City Level Data'!CM:CM)</f>
        <v>#REF!</v>
      </c>
      <c r="CM10" s="16" t="e">
        <f>SUMIF('City Level Data'!#REF!,$F10,'City Level Data'!CN:CN)</f>
        <v>#REF!</v>
      </c>
      <c r="CN10" s="16" t="e">
        <f>SUMIF('City Level Data'!#REF!,$F10,'City Level Data'!CO:CO)</f>
        <v>#REF!</v>
      </c>
      <c r="CO10" s="16" t="e">
        <f>SUMIF('City Level Data'!#REF!,$F10,'City Level Data'!CP:CP)</f>
        <v>#REF!</v>
      </c>
      <c r="CP10" s="16" t="e">
        <f>SUMIF('City Level Data'!#REF!,$F10,'City Level Data'!CQ:CQ)</f>
        <v>#REF!</v>
      </c>
      <c r="CQ10" s="16" t="e">
        <f>SUMIF('City Level Data'!#REF!,$F10,'City Level Data'!CR:CR)</f>
        <v>#REF!</v>
      </c>
      <c r="CR10" s="16" t="e">
        <f>SUMIF('City Level Data'!#REF!,$F10,'City Level Data'!CS:CS)</f>
        <v>#REF!</v>
      </c>
      <c r="CS10" s="16" t="e">
        <f>SUMIF('City Level Data'!#REF!,$F10,'City Level Data'!CT:CT)</f>
        <v>#REF!</v>
      </c>
      <c r="CT10" s="16" t="e">
        <f>SUMIF('City Level Data'!#REF!,$F10,'City Level Data'!CU:CU)</f>
        <v>#REF!</v>
      </c>
      <c r="CU10" s="16" t="e">
        <f>SUMIF('City Level Data'!#REF!,$F10,'City Level Data'!CV:CV)</f>
        <v>#REF!</v>
      </c>
      <c r="CV10" s="16" t="e">
        <f>SUMIF('City Level Data'!#REF!,$F10,'City Level Data'!CW:CW)</f>
        <v>#REF!</v>
      </c>
      <c r="CW10" s="16" t="e">
        <f>SUMIF('City Level Data'!#REF!,$F10,'City Level Data'!CX:CX)</f>
        <v>#REF!</v>
      </c>
      <c r="CX10" s="16" t="e">
        <f>SUMIF('City Level Data'!#REF!,$F10,'City Level Data'!CY:CY)</f>
        <v>#REF!</v>
      </c>
      <c r="CY10" s="16" t="e">
        <f>SUMIF('City Level Data'!#REF!,$F10,'City Level Data'!CZ:CZ)</f>
        <v>#REF!</v>
      </c>
      <c r="CZ10" s="16" t="e">
        <f>SUMIF('City Level Data'!#REF!,$F10,'City Level Data'!DA:DA)</f>
        <v>#REF!</v>
      </c>
      <c r="DA10" s="16" t="e">
        <f>SUMIF('City Level Data'!#REF!,$F10,'City Level Data'!DB:DB)</f>
        <v>#REF!</v>
      </c>
      <c r="DB10" s="16" t="e">
        <f>SUMIF('City Level Data'!#REF!,$F10,'City Level Data'!DC:DC)</f>
        <v>#REF!</v>
      </c>
    </row>
    <row r="11" spans="1:106" x14ac:dyDescent="0.2">
      <c r="A11" s="1"/>
      <c r="B11" s="1"/>
      <c r="C11" s="1"/>
      <c r="D11" s="1" t="s">
        <v>1588</v>
      </c>
      <c r="E11" s="1" t="s">
        <v>1264</v>
      </c>
      <c r="F11" s="1" t="s">
        <v>1264</v>
      </c>
      <c r="G11" s="1" t="s">
        <v>1517</v>
      </c>
      <c r="H11" s="1"/>
      <c r="I11" s="1"/>
      <c r="J11" s="1" t="s">
        <v>1518</v>
      </c>
      <c r="K11" s="1"/>
      <c r="L11" s="1"/>
      <c r="M11" s="1"/>
      <c r="N11" s="16" t="e">
        <f>SUMIF('City Level Data'!#REF!,$F11,'City Level Data'!J:J)</f>
        <v>#REF!</v>
      </c>
      <c r="O11" s="16" t="e">
        <f>SUMIF('City Level Data'!#REF!,$F11,'City Level Data'!L:L)</f>
        <v>#REF!</v>
      </c>
      <c r="P11" s="16" t="e">
        <f>SUMIF('City Level Data'!#REF!,$F11,'City Level Data'!M:M)</f>
        <v>#REF!</v>
      </c>
      <c r="Q11" s="16" t="e">
        <f t="shared" si="0"/>
        <v>#REF!</v>
      </c>
      <c r="R11" s="16" t="e">
        <f>SUMIF('City Level Data'!#REF!,$F11,'City Level Data'!P:P)</f>
        <v>#REF!</v>
      </c>
      <c r="S11" s="16" t="e">
        <f t="shared" si="1"/>
        <v>#REF!</v>
      </c>
      <c r="T11" s="16" t="e">
        <f>SUMIF('City Level Data'!#REF!,$F11,'City Level Data'!U:U)*1000000000/N11</f>
        <v>#REF!</v>
      </c>
      <c r="U11" s="16" t="e">
        <f>IF(Q11&gt;'Clustering (Sub City)'!$C$4,'Clustering (Sub City)'!$B$3,IF(Q11&gt;'Clustering (Sub City)'!$H$4,'Clustering (Sub City)'!$G$3,IF(Q11&gt;'Clustering (Sub City)'!$M$4,'Clustering (Sub City)'!$L$3,'Clustering (Sub City)'!$Q$3)))</f>
        <v>#REF!</v>
      </c>
      <c r="V11" s="16" t="e">
        <f>IF(S11&gt;'Clustering (Sub City)'!$C$24,'Clustering (Sub City)'!$B$23,IF(S11&gt;'Clustering (Sub City)'!$H$24,'Clustering (Sub City)'!$G$23,IF(S11&gt;'Clustering (Sub City)'!$M$24,'Clustering (Sub City)'!$L$23,'Clustering (Sub City)'!$Q$23)))</f>
        <v>#REF!</v>
      </c>
      <c r="W11" s="16" t="e">
        <f>VLOOKUP(U11&amp;V11,'Clustering (Gov City)'!$X$4:$Y$19,2,0)</f>
        <v>#REF!</v>
      </c>
      <c r="X11" s="16" t="e">
        <f>SUMIF('City Level Data'!#REF!,$F11,'City Level Data'!Z:Z)</f>
        <v>#REF!</v>
      </c>
      <c r="Y11" s="16" t="e">
        <f>SUMIF('City Level Data'!#REF!,$F11,'City Level Data'!AA:AA)</f>
        <v>#REF!</v>
      </c>
      <c r="Z11" s="16" t="e">
        <f>SUMIF('City Level Data'!#REF!,$F11,'City Level Data'!AB:AB)</f>
        <v>#REF!</v>
      </c>
      <c r="AA11" s="16" t="e">
        <f>SUMIF('City Level Data'!#REF!,$F11,'City Level Data'!AC:AC)</f>
        <v>#REF!</v>
      </c>
      <c r="AB11" s="16" t="e">
        <f>SUMIF('City Level Data'!#REF!,$F11,'City Level Data'!AD:AD)</f>
        <v>#REF!</v>
      </c>
      <c r="AC11" s="16" t="e">
        <f>SUMIF('City Level Data'!#REF!,$F11,'City Level Data'!AE:AE)</f>
        <v>#REF!</v>
      </c>
      <c r="AD11" s="16" t="e">
        <f>SUMIF('City Level Data'!#REF!,$F11,'City Level Data'!AF:AF)</f>
        <v>#REF!</v>
      </c>
      <c r="AE11" s="16" t="e">
        <f>SUMIF('City Level Data'!#REF!,$F11,'City Level Data'!AG:AG)</f>
        <v>#REF!</v>
      </c>
      <c r="AF11" s="16" t="e">
        <f>SUMIF('City Level Data'!#REF!,$F11,'City Level Data'!AH:AH)</f>
        <v>#REF!</v>
      </c>
      <c r="AG11" s="16" t="e">
        <f>SUMIF('City Level Data'!#REF!,$F11,'City Level Data'!AI:AI)</f>
        <v>#REF!</v>
      </c>
      <c r="AH11" s="16" t="e">
        <f>SUMIF('City Level Data'!#REF!,$F11,'City Level Data'!AJ:AJ)</f>
        <v>#REF!</v>
      </c>
      <c r="AI11" s="16" t="e">
        <f>SUMIF('City Level Data'!#REF!,$F11,'City Level Data'!AK:AK)</f>
        <v>#REF!</v>
      </c>
      <c r="AJ11" s="16" t="e">
        <f>SUMIF('City Level Data'!#REF!,$F11,'City Level Data'!AL:AL)</f>
        <v>#REF!</v>
      </c>
      <c r="AK11" s="16" t="e">
        <f>SUMIF('City Level Data'!#REF!,$F11,'City Level Data'!AM:AM)</f>
        <v>#REF!</v>
      </c>
      <c r="AL11" s="16" t="e">
        <f>SUMIF('City Level Data'!#REF!,$F11,'City Level Data'!AN:AN)</f>
        <v>#REF!</v>
      </c>
      <c r="AM11" s="16" t="e">
        <f>SUMIF('City Level Data'!#REF!,$F11,'City Level Data'!AO:AO)</f>
        <v>#REF!</v>
      </c>
      <c r="AN11" s="16" t="e">
        <f>SUMIF('City Level Data'!#REF!,$F11,'City Level Data'!AP:AP)</f>
        <v>#REF!</v>
      </c>
      <c r="AO11" s="16" t="e">
        <f>SUMIF('City Level Data'!#REF!,$F11,'City Level Data'!AQ:AQ)</f>
        <v>#REF!</v>
      </c>
      <c r="AP11" s="16" t="e">
        <f>SUMIF('City Level Data'!#REF!,$F11,'City Level Data'!AR:AR)</f>
        <v>#REF!</v>
      </c>
      <c r="AQ11" s="16" t="e">
        <f>SUMIF('City Level Data'!#REF!,$F11,'City Level Data'!AS:AS)</f>
        <v>#REF!</v>
      </c>
      <c r="AR11" s="16" t="e">
        <f>SUMIF('City Level Data'!#REF!,$F11,'City Level Data'!AT:AT)</f>
        <v>#REF!</v>
      </c>
      <c r="AS11" s="16" t="e">
        <f>SUMIF('City Level Data'!#REF!,$F11,'City Level Data'!AU:AU)</f>
        <v>#REF!</v>
      </c>
      <c r="AT11" s="16" t="e">
        <f>SUMIF('City Level Data'!#REF!,$F11,'City Level Data'!AV:AV)</f>
        <v>#REF!</v>
      </c>
      <c r="AU11" s="16" t="e">
        <f>SUMIF('City Level Data'!#REF!,$F11,'City Level Data'!AW:AW)</f>
        <v>#REF!</v>
      </c>
      <c r="AV11" s="16" t="e">
        <f>SUMIF('City Level Data'!#REF!,$F11,'City Level Data'!AX:AX)</f>
        <v>#REF!</v>
      </c>
      <c r="AW11" s="16" t="e">
        <f>SUMIF('City Level Data'!#REF!,$F11,'City Level Data'!AY:AY)</f>
        <v>#REF!</v>
      </c>
      <c r="AX11" s="16" t="e">
        <f>SUMIF('City Level Data'!#REF!,$F11,'City Level Data'!AZ:AZ)</f>
        <v>#REF!</v>
      </c>
      <c r="AY11" s="16" t="e">
        <f>SUMIF('City Level Data'!#REF!,$F11,'City Level Data'!BA:BA)</f>
        <v>#REF!</v>
      </c>
      <c r="AZ11" s="16" t="e">
        <f>SUMIF('City Level Data'!#REF!,$F11,'City Level Data'!BB:BB)</f>
        <v>#REF!</v>
      </c>
      <c r="BA11" s="16" t="e">
        <f>SUMIF('City Level Data'!#REF!,$F11,'City Level Data'!BC:BC)</f>
        <v>#REF!</v>
      </c>
      <c r="BB11" s="16" t="e">
        <f>SUMIF('City Level Data'!#REF!,$F11,'City Level Data'!BD:BD)</f>
        <v>#REF!</v>
      </c>
      <c r="BC11" s="16" t="e">
        <f>SUMIF('City Level Data'!#REF!,$F11,'City Level Data'!BE:BE)</f>
        <v>#REF!</v>
      </c>
      <c r="BD11" s="16" t="e">
        <f>SUMIF('City Level Data'!#REF!,$F11,'City Level Data'!BF:BF)</f>
        <v>#REF!</v>
      </c>
      <c r="BE11" s="16" t="e">
        <f t="shared" si="2"/>
        <v>#REF!</v>
      </c>
      <c r="BF11" s="16" t="e">
        <f>SUMIF('City Level Data'!#REF!,$F11,'City Level Data'!BG:BG)</f>
        <v>#REF!</v>
      </c>
      <c r="BG11" s="16" t="e">
        <f>SUMIF('City Level Data'!#REF!,$F11,'City Level Data'!BH:BH)</f>
        <v>#REF!</v>
      </c>
      <c r="BH11" s="16" t="e">
        <f>AVERAGEIF('City Level Data'!#REF!,$F11,'City Level Data'!BI:BI)</f>
        <v>#REF!</v>
      </c>
      <c r="BI11" s="16" t="e">
        <f>AVERAGEIF('City Level Data'!#REF!,$F11,'City Level Data'!BJ:BJ)</f>
        <v>#REF!</v>
      </c>
      <c r="BJ11" s="16" t="e">
        <f>AVERAGEIF('City Level Data'!#REF!,$F11,'City Level Data'!BK:BK)</f>
        <v>#REF!</v>
      </c>
      <c r="BK11" s="16" t="e">
        <f>AVERAGEIF('City Level Data'!#REF!,$F11,'City Level Data'!BL:BL)</f>
        <v>#REF!</v>
      </c>
      <c r="BL11" s="16" t="e">
        <f>AVERAGEIF('City Level Data'!#REF!,$F11,'City Level Data'!BM:BM)</f>
        <v>#REF!</v>
      </c>
      <c r="BM11" s="16" t="e">
        <f>SUMIF('City Level Data'!#REF!,$F11,'City Level Data'!BN:BN)</f>
        <v>#REF!</v>
      </c>
      <c r="BN11" s="16" t="e">
        <f>SUMIF('City Level Data'!#REF!,$F11,'City Level Data'!BO:BO)</f>
        <v>#REF!</v>
      </c>
      <c r="BO11" s="16" t="e">
        <f>SUMIF('City Level Data'!#REF!,$F11,'City Level Data'!BP:BP)</f>
        <v>#REF!</v>
      </c>
      <c r="BP11" s="16" t="e">
        <f>SUMIF('City Level Data'!#REF!,$F11,'City Level Data'!BQ:BQ)</f>
        <v>#REF!</v>
      </c>
      <c r="BQ11" s="16" t="e">
        <f>SUMIF('City Level Data'!#REF!,$F11,'City Level Data'!BR:BR)</f>
        <v>#REF!</v>
      </c>
      <c r="BR11" s="16" t="e">
        <f>SUMIF('City Level Data'!#REF!,$F11,'City Level Data'!BS:BS)</f>
        <v>#REF!</v>
      </c>
      <c r="BS11" s="16" t="e">
        <f>SUMIF('City Level Data'!#REF!,$F11,'City Level Data'!BT:BT)</f>
        <v>#REF!</v>
      </c>
      <c r="BT11" s="16" t="e">
        <f>SUMIF('City Level Data'!#REF!,$F11,'City Level Data'!BU:BU)</f>
        <v>#REF!</v>
      </c>
      <c r="BU11" s="16" t="e">
        <f>SUMIF('City Level Data'!#REF!,$F11,'City Level Data'!BV:BV)</f>
        <v>#REF!</v>
      </c>
      <c r="BV11" s="16" t="e">
        <f>SUMIF('City Level Data'!#REF!,$F11,'City Level Data'!BW:BW)</f>
        <v>#REF!</v>
      </c>
      <c r="BW11" s="16" t="e">
        <f>SUMIF('City Level Data'!#REF!,$F11,'City Level Data'!BX:BX)</f>
        <v>#REF!</v>
      </c>
      <c r="BX11" s="16" t="e">
        <f>SUMIF('City Level Data'!#REF!,$F11,'City Level Data'!BY:BY)</f>
        <v>#REF!</v>
      </c>
      <c r="BY11" s="16" t="e">
        <f>SUMIF('City Level Data'!#REF!,$F11,'City Level Data'!BZ:BZ)</f>
        <v>#REF!</v>
      </c>
      <c r="BZ11" s="16" t="e">
        <f>SUMIF('City Level Data'!#REF!,$F11,'City Level Data'!CA:CA)</f>
        <v>#REF!</v>
      </c>
      <c r="CA11" s="16" t="e">
        <f>SUMIF('City Level Data'!#REF!,$F11,'City Level Data'!CB:CB)</f>
        <v>#REF!</v>
      </c>
      <c r="CB11" s="16" t="e">
        <f>SUMIF('City Level Data'!#REF!,$F11,'City Level Data'!CC:CC)</f>
        <v>#REF!</v>
      </c>
      <c r="CC11" s="16" t="e">
        <f>SUMIF('City Level Data'!#REF!,$F11,'City Level Data'!CD:CD)</f>
        <v>#REF!</v>
      </c>
      <c r="CD11" s="16" t="e">
        <f>SUMIF('City Level Data'!#REF!,$F11,'City Level Data'!CE:CE)</f>
        <v>#REF!</v>
      </c>
      <c r="CE11" s="16" t="e">
        <f>SUMIF('City Level Data'!#REF!,$F11,'City Level Data'!CF:CF)</f>
        <v>#REF!</v>
      </c>
      <c r="CF11" s="16" t="e">
        <f>SUMIF('City Level Data'!#REF!,$F11,'City Level Data'!CG:CG)</f>
        <v>#REF!</v>
      </c>
      <c r="CG11" s="16" t="e">
        <f>SUMIF('City Level Data'!#REF!,$F11,'City Level Data'!CH:CH)</f>
        <v>#REF!</v>
      </c>
      <c r="CH11" s="16" t="e">
        <f>SUMIF('City Level Data'!#REF!,$F11,'City Level Data'!CI:CI)</f>
        <v>#REF!</v>
      </c>
      <c r="CI11" s="16" t="e">
        <f>SUMIF('City Level Data'!#REF!,$F11,'City Level Data'!CJ:CJ)</f>
        <v>#REF!</v>
      </c>
      <c r="CJ11" s="16" t="e">
        <f>SUMIF('City Level Data'!#REF!,$F11,'City Level Data'!CK:CK)</f>
        <v>#REF!</v>
      </c>
      <c r="CK11" s="16" t="e">
        <f>SUMIF('City Level Data'!#REF!,$F11,'City Level Data'!CL:CL)</f>
        <v>#REF!</v>
      </c>
      <c r="CL11" s="16" t="e">
        <f>SUMIF('City Level Data'!#REF!,$F11,'City Level Data'!CM:CM)</f>
        <v>#REF!</v>
      </c>
      <c r="CM11" s="16" t="e">
        <f>SUMIF('City Level Data'!#REF!,$F11,'City Level Data'!CN:CN)</f>
        <v>#REF!</v>
      </c>
      <c r="CN11" s="16" t="e">
        <f>SUMIF('City Level Data'!#REF!,$F11,'City Level Data'!CO:CO)</f>
        <v>#REF!</v>
      </c>
      <c r="CO11" s="16" t="e">
        <f>SUMIF('City Level Data'!#REF!,$F11,'City Level Data'!CP:CP)</f>
        <v>#REF!</v>
      </c>
      <c r="CP11" s="16" t="e">
        <f>SUMIF('City Level Data'!#REF!,$F11,'City Level Data'!CQ:CQ)</f>
        <v>#REF!</v>
      </c>
      <c r="CQ11" s="16" t="e">
        <f>SUMIF('City Level Data'!#REF!,$F11,'City Level Data'!CR:CR)</f>
        <v>#REF!</v>
      </c>
      <c r="CR11" s="16" t="e">
        <f>SUMIF('City Level Data'!#REF!,$F11,'City Level Data'!CS:CS)</f>
        <v>#REF!</v>
      </c>
      <c r="CS11" s="16" t="e">
        <f>SUMIF('City Level Data'!#REF!,$F11,'City Level Data'!CT:CT)</f>
        <v>#REF!</v>
      </c>
      <c r="CT11" s="16" t="e">
        <f>SUMIF('City Level Data'!#REF!,$F11,'City Level Data'!CU:CU)</f>
        <v>#REF!</v>
      </c>
      <c r="CU11" s="16" t="e">
        <f>SUMIF('City Level Data'!#REF!,$F11,'City Level Data'!CV:CV)</f>
        <v>#REF!</v>
      </c>
      <c r="CV11" s="16" t="e">
        <f>SUMIF('City Level Data'!#REF!,$F11,'City Level Data'!CW:CW)</f>
        <v>#REF!</v>
      </c>
      <c r="CW11" s="16" t="e">
        <f>SUMIF('City Level Data'!#REF!,$F11,'City Level Data'!CX:CX)</f>
        <v>#REF!</v>
      </c>
      <c r="CX11" s="16" t="e">
        <f>SUMIF('City Level Data'!#REF!,$F11,'City Level Data'!CY:CY)</f>
        <v>#REF!</v>
      </c>
      <c r="CY11" s="16" t="e">
        <f>SUMIF('City Level Data'!#REF!,$F11,'City Level Data'!CZ:CZ)</f>
        <v>#REF!</v>
      </c>
      <c r="CZ11" s="16" t="e">
        <f>SUMIF('City Level Data'!#REF!,$F11,'City Level Data'!DA:DA)</f>
        <v>#REF!</v>
      </c>
      <c r="DA11" s="16" t="e">
        <f>SUMIF('City Level Data'!#REF!,$F11,'City Level Data'!DB:DB)</f>
        <v>#REF!</v>
      </c>
      <c r="DB11" s="16" t="e">
        <f>SUMIF('City Level Data'!#REF!,$F11,'City Level Data'!DC:DC)</f>
        <v>#REF!</v>
      </c>
    </row>
    <row r="12" spans="1:106" x14ac:dyDescent="0.2">
      <c r="A12" s="1"/>
      <c r="B12" s="1"/>
      <c r="C12" s="1"/>
      <c r="D12" s="1" t="s">
        <v>1589</v>
      </c>
      <c r="E12" s="1" t="s">
        <v>1366</v>
      </c>
      <c r="F12" s="1" t="s">
        <v>1336</v>
      </c>
      <c r="G12" s="1" t="s">
        <v>1517</v>
      </c>
      <c r="H12" s="1"/>
      <c r="I12" s="1"/>
      <c r="J12" s="1" t="s">
        <v>1518</v>
      </c>
      <c r="K12" s="1"/>
      <c r="L12" s="1"/>
      <c r="M12" s="1"/>
      <c r="N12" s="16" t="e">
        <f>SUMIF('City Level Data'!#REF!,$F12,'City Level Data'!J:J)</f>
        <v>#REF!</v>
      </c>
      <c r="O12" s="16" t="e">
        <f>SUMIF('City Level Data'!#REF!,$F12,'City Level Data'!L:L)</f>
        <v>#REF!</v>
      </c>
      <c r="P12" s="16" t="e">
        <f>SUMIF('City Level Data'!#REF!,$F12,'City Level Data'!M:M)</f>
        <v>#REF!</v>
      </c>
      <c r="Q12" s="16" t="e">
        <f t="shared" si="0"/>
        <v>#REF!</v>
      </c>
      <c r="R12" s="16" t="e">
        <f>SUMIF('City Level Data'!#REF!,$F12,'City Level Data'!P:P)</f>
        <v>#REF!</v>
      </c>
      <c r="S12" s="16" t="e">
        <f t="shared" si="1"/>
        <v>#REF!</v>
      </c>
      <c r="T12" s="16" t="e">
        <f>SUMIF('City Level Data'!#REF!,$F12,'City Level Data'!U:U)*1000000000/N12</f>
        <v>#REF!</v>
      </c>
      <c r="U12" s="16" t="e">
        <f>IF(Q12&gt;'Clustering (Sub City)'!$C$4,'Clustering (Sub City)'!$B$3,IF(Q12&gt;'Clustering (Sub City)'!$H$4,'Clustering (Sub City)'!$G$3,IF(Q12&gt;'Clustering (Sub City)'!$M$4,'Clustering (Sub City)'!$L$3,'Clustering (Sub City)'!$Q$3)))</f>
        <v>#REF!</v>
      </c>
      <c r="V12" s="16" t="e">
        <f>IF(S12&gt;'Clustering (Sub City)'!$C$24,'Clustering (Sub City)'!$B$23,IF(S12&gt;'Clustering (Sub City)'!$H$24,'Clustering (Sub City)'!$G$23,IF(S12&gt;'Clustering (Sub City)'!$M$24,'Clustering (Sub City)'!$L$23,'Clustering (Sub City)'!$Q$23)))</f>
        <v>#REF!</v>
      </c>
      <c r="W12" s="16" t="e">
        <f>VLOOKUP(U12&amp;V12,'Clustering (Gov City)'!$X$4:$Y$19,2,0)</f>
        <v>#REF!</v>
      </c>
      <c r="X12" s="16" t="e">
        <f>SUMIF('City Level Data'!#REF!,$F12,'City Level Data'!Z:Z)</f>
        <v>#REF!</v>
      </c>
      <c r="Y12" s="16" t="e">
        <f>SUMIF('City Level Data'!#REF!,$F12,'City Level Data'!AA:AA)</f>
        <v>#REF!</v>
      </c>
      <c r="Z12" s="16" t="e">
        <f>SUMIF('City Level Data'!#REF!,$F12,'City Level Data'!AB:AB)</f>
        <v>#REF!</v>
      </c>
      <c r="AA12" s="16" t="e">
        <f>SUMIF('City Level Data'!#REF!,$F12,'City Level Data'!AC:AC)</f>
        <v>#REF!</v>
      </c>
      <c r="AB12" s="16" t="e">
        <f>SUMIF('City Level Data'!#REF!,$F12,'City Level Data'!AD:AD)</f>
        <v>#REF!</v>
      </c>
      <c r="AC12" s="16" t="e">
        <f>SUMIF('City Level Data'!#REF!,$F12,'City Level Data'!AE:AE)</f>
        <v>#REF!</v>
      </c>
      <c r="AD12" s="16" t="e">
        <f>SUMIF('City Level Data'!#REF!,$F12,'City Level Data'!AF:AF)</f>
        <v>#REF!</v>
      </c>
      <c r="AE12" s="16" t="e">
        <f>SUMIF('City Level Data'!#REF!,$F12,'City Level Data'!AG:AG)</f>
        <v>#REF!</v>
      </c>
      <c r="AF12" s="16" t="e">
        <f>SUMIF('City Level Data'!#REF!,$F12,'City Level Data'!AH:AH)</f>
        <v>#REF!</v>
      </c>
      <c r="AG12" s="16" t="e">
        <f>SUMIF('City Level Data'!#REF!,$F12,'City Level Data'!AI:AI)</f>
        <v>#REF!</v>
      </c>
      <c r="AH12" s="16" t="e">
        <f>SUMIF('City Level Data'!#REF!,$F12,'City Level Data'!AJ:AJ)</f>
        <v>#REF!</v>
      </c>
      <c r="AI12" s="16" t="e">
        <f>SUMIF('City Level Data'!#REF!,$F12,'City Level Data'!AK:AK)</f>
        <v>#REF!</v>
      </c>
      <c r="AJ12" s="16" t="e">
        <f>SUMIF('City Level Data'!#REF!,$F12,'City Level Data'!AL:AL)</f>
        <v>#REF!</v>
      </c>
      <c r="AK12" s="16" t="e">
        <f>SUMIF('City Level Data'!#REF!,$F12,'City Level Data'!AM:AM)</f>
        <v>#REF!</v>
      </c>
      <c r="AL12" s="16" t="e">
        <f>SUMIF('City Level Data'!#REF!,$F12,'City Level Data'!AN:AN)</f>
        <v>#REF!</v>
      </c>
      <c r="AM12" s="16" t="e">
        <f>SUMIF('City Level Data'!#REF!,$F12,'City Level Data'!AO:AO)</f>
        <v>#REF!</v>
      </c>
      <c r="AN12" s="16" t="e">
        <f>SUMIF('City Level Data'!#REF!,$F12,'City Level Data'!AP:AP)</f>
        <v>#REF!</v>
      </c>
      <c r="AO12" s="16" t="e">
        <f>SUMIF('City Level Data'!#REF!,$F12,'City Level Data'!AQ:AQ)</f>
        <v>#REF!</v>
      </c>
      <c r="AP12" s="16" t="e">
        <f>SUMIF('City Level Data'!#REF!,$F12,'City Level Data'!AR:AR)</f>
        <v>#REF!</v>
      </c>
      <c r="AQ12" s="16" t="e">
        <f>SUMIF('City Level Data'!#REF!,$F12,'City Level Data'!AS:AS)</f>
        <v>#REF!</v>
      </c>
      <c r="AR12" s="16" t="e">
        <f>SUMIF('City Level Data'!#REF!,$F12,'City Level Data'!AT:AT)</f>
        <v>#REF!</v>
      </c>
      <c r="AS12" s="16" t="e">
        <f>SUMIF('City Level Data'!#REF!,$F12,'City Level Data'!AU:AU)</f>
        <v>#REF!</v>
      </c>
      <c r="AT12" s="16" t="e">
        <f>SUMIF('City Level Data'!#REF!,$F12,'City Level Data'!AV:AV)</f>
        <v>#REF!</v>
      </c>
      <c r="AU12" s="16" t="e">
        <f>SUMIF('City Level Data'!#REF!,$F12,'City Level Data'!AW:AW)</f>
        <v>#REF!</v>
      </c>
      <c r="AV12" s="16" t="e">
        <f>SUMIF('City Level Data'!#REF!,$F12,'City Level Data'!AX:AX)</f>
        <v>#REF!</v>
      </c>
      <c r="AW12" s="16" t="e">
        <f>SUMIF('City Level Data'!#REF!,$F12,'City Level Data'!AY:AY)</f>
        <v>#REF!</v>
      </c>
      <c r="AX12" s="16" t="e">
        <f>SUMIF('City Level Data'!#REF!,$F12,'City Level Data'!AZ:AZ)</f>
        <v>#REF!</v>
      </c>
      <c r="AY12" s="16" t="e">
        <f>SUMIF('City Level Data'!#REF!,$F12,'City Level Data'!BA:BA)</f>
        <v>#REF!</v>
      </c>
      <c r="AZ12" s="16" t="e">
        <f>SUMIF('City Level Data'!#REF!,$F12,'City Level Data'!BB:BB)</f>
        <v>#REF!</v>
      </c>
      <c r="BA12" s="16" t="e">
        <f>SUMIF('City Level Data'!#REF!,$F12,'City Level Data'!BC:BC)</f>
        <v>#REF!</v>
      </c>
      <c r="BB12" s="16" t="e">
        <f>SUMIF('City Level Data'!#REF!,$F12,'City Level Data'!BD:BD)</f>
        <v>#REF!</v>
      </c>
      <c r="BC12" s="16" t="e">
        <f>SUMIF('City Level Data'!#REF!,$F12,'City Level Data'!BE:BE)</f>
        <v>#REF!</v>
      </c>
      <c r="BD12" s="16" t="e">
        <f>SUMIF('City Level Data'!#REF!,$F12,'City Level Data'!BF:BF)</f>
        <v>#REF!</v>
      </c>
      <c r="BE12" s="16" t="e">
        <f t="shared" si="2"/>
        <v>#REF!</v>
      </c>
      <c r="BF12" s="16" t="e">
        <f>SUMIF('City Level Data'!#REF!,$F12,'City Level Data'!BG:BG)</f>
        <v>#REF!</v>
      </c>
      <c r="BG12" s="16" t="e">
        <f>SUMIF('City Level Data'!#REF!,$F12,'City Level Data'!BH:BH)</f>
        <v>#REF!</v>
      </c>
      <c r="BH12" s="16" t="e">
        <f>AVERAGEIF('City Level Data'!#REF!,$F12,'City Level Data'!BI:BI)</f>
        <v>#REF!</v>
      </c>
      <c r="BI12" s="16" t="e">
        <f>AVERAGEIF('City Level Data'!#REF!,$F12,'City Level Data'!BJ:BJ)</f>
        <v>#REF!</v>
      </c>
      <c r="BJ12" s="16" t="e">
        <f>AVERAGEIF('City Level Data'!#REF!,$F12,'City Level Data'!BK:BK)</f>
        <v>#REF!</v>
      </c>
      <c r="BK12" s="16" t="e">
        <f>AVERAGEIF('City Level Data'!#REF!,$F12,'City Level Data'!BL:BL)</f>
        <v>#REF!</v>
      </c>
      <c r="BL12" s="16" t="e">
        <f>AVERAGEIF('City Level Data'!#REF!,$F12,'City Level Data'!BM:BM)</f>
        <v>#REF!</v>
      </c>
      <c r="BM12" s="16" t="e">
        <f>SUMIF('City Level Data'!#REF!,$F12,'City Level Data'!BN:BN)</f>
        <v>#REF!</v>
      </c>
      <c r="BN12" s="16" t="e">
        <f>SUMIF('City Level Data'!#REF!,$F12,'City Level Data'!BO:BO)</f>
        <v>#REF!</v>
      </c>
      <c r="BO12" s="16" t="e">
        <f>SUMIF('City Level Data'!#REF!,$F12,'City Level Data'!BP:BP)</f>
        <v>#REF!</v>
      </c>
      <c r="BP12" s="16" t="e">
        <f>SUMIF('City Level Data'!#REF!,$F12,'City Level Data'!BQ:BQ)</f>
        <v>#REF!</v>
      </c>
      <c r="BQ12" s="16" t="e">
        <f>SUMIF('City Level Data'!#REF!,$F12,'City Level Data'!BR:BR)</f>
        <v>#REF!</v>
      </c>
      <c r="BR12" s="16" t="e">
        <f>SUMIF('City Level Data'!#REF!,$F12,'City Level Data'!BS:BS)</f>
        <v>#REF!</v>
      </c>
      <c r="BS12" s="16" t="e">
        <f>SUMIF('City Level Data'!#REF!,$F12,'City Level Data'!BT:BT)</f>
        <v>#REF!</v>
      </c>
      <c r="BT12" s="16" t="e">
        <f>SUMIF('City Level Data'!#REF!,$F12,'City Level Data'!BU:BU)</f>
        <v>#REF!</v>
      </c>
      <c r="BU12" s="16" t="e">
        <f>SUMIF('City Level Data'!#REF!,$F12,'City Level Data'!BV:BV)</f>
        <v>#REF!</v>
      </c>
      <c r="BV12" s="16" t="e">
        <f>SUMIF('City Level Data'!#REF!,$F12,'City Level Data'!BW:BW)</f>
        <v>#REF!</v>
      </c>
      <c r="BW12" s="16" t="e">
        <f>SUMIF('City Level Data'!#REF!,$F12,'City Level Data'!BX:BX)</f>
        <v>#REF!</v>
      </c>
      <c r="BX12" s="16" t="e">
        <f>SUMIF('City Level Data'!#REF!,$F12,'City Level Data'!BY:BY)</f>
        <v>#REF!</v>
      </c>
      <c r="BY12" s="16" t="e">
        <f>SUMIF('City Level Data'!#REF!,$F12,'City Level Data'!BZ:BZ)</f>
        <v>#REF!</v>
      </c>
      <c r="BZ12" s="16" t="e">
        <f>SUMIF('City Level Data'!#REF!,$F12,'City Level Data'!CA:CA)</f>
        <v>#REF!</v>
      </c>
      <c r="CA12" s="16" t="e">
        <f>SUMIF('City Level Data'!#REF!,$F12,'City Level Data'!CB:CB)</f>
        <v>#REF!</v>
      </c>
      <c r="CB12" s="16" t="e">
        <f>SUMIF('City Level Data'!#REF!,$F12,'City Level Data'!CC:CC)</f>
        <v>#REF!</v>
      </c>
      <c r="CC12" s="16" t="e">
        <f>SUMIF('City Level Data'!#REF!,$F12,'City Level Data'!CD:CD)</f>
        <v>#REF!</v>
      </c>
      <c r="CD12" s="16" t="e">
        <f>SUMIF('City Level Data'!#REF!,$F12,'City Level Data'!CE:CE)</f>
        <v>#REF!</v>
      </c>
      <c r="CE12" s="16" t="e">
        <f>SUMIF('City Level Data'!#REF!,$F12,'City Level Data'!CF:CF)</f>
        <v>#REF!</v>
      </c>
      <c r="CF12" s="16" t="e">
        <f>SUMIF('City Level Data'!#REF!,$F12,'City Level Data'!CG:CG)</f>
        <v>#REF!</v>
      </c>
      <c r="CG12" s="16" t="e">
        <f>SUMIF('City Level Data'!#REF!,$F12,'City Level Data'!CH:CH)</f>
        <v>#REF!</v>
      </c>
      <c r="CH12" s="16" t="e">
        <f>SUMIF('City Level Data'!#REF!,$F12,'City Level Data'!CI:CI)</f>
        <v>#REF!</v>
      </c>
      <c r="CI12" s="16" t="e">
        <f>SUMIF('City Level Data'!#REF!,$F12,'City Level Data'!CJ:CJ)</f>
        <v>#REF!</v>
      </c>
      <c r="CJ12" s="16" t="e">
        <f>SUMIF('City Level Data'!#REF!,$F12,'City Level Data'!CK:CK)</f>
        <v>#REF!</v>
      </c>
      <c r="CK12" s="16" t="e">
        <f>SUMIF('City Level Data'!#REF!,$F12,'City Level Data'!CL:CL)</f>
        <v>#REF!</v>
      </c>
      <c r="CL12" s="16" t="e">
        <f>SUMIF('City Level Data'!#REF!,$F12,'City Level Data'!CM:CM)</f>
        <v>#REF!</v>
      </c>
      <c r="CM12" s="16" t="e">
        <f>SUMIF('City Level Data'!#REF!,$F12,'City Level Data'!CN:CN)</f>
        <v>#REF!</v>
      </c>
      <c r="CN12" s="16" t="e">
        <f>SUMIF('City Level Data'!#REF!,$F12,'City Level Data'!CO:CO)</f>
        <v>#REF!</v>
      </c>
      <c r="CO12" s="16" t="e">
        <f>SUMIF('City Level Data'!#REF!,$F12,'City Level Data'!CP:CP)</f>
        <v>#REF!</v>
      </c>
      <c r="CP12" s="16" t="e">
        <f>SUMIF('City Level Data'!#REF!,$F12,'City Level Data'!CQ:CQ)</f>
        <v>#REF!</v>
      </c>
      <c r="CQ12" s="16" t="e">
        <f>SUMIF('City Level Data'!#REF!,$F12,'City Level Data'!CR:CR)</f>
        <v>#REF!</v>
      </c>
      <c r="CR12" s="16" t="e">
        <f>SUMIF('City Level Data'!#REF!,$F12,'City Level Data'!CS:CS)</f>
        <v>#REF!</v>
      </c>
      <c r="CS12" s="16" t="e">
        <f>SUMIF('City Level Data'!#REF!,$F12,'City Level Data'!CT:CT)</f>
        <v>#REF!</v>
      </c>
      <c r="CT12" s="16" t="e">
        <f>SUMIF('City Level Data'!#REF!,$F12,'City Level Data'!CU:CU)</f>
        <v>#REF!</v>
      </c>
      <c r="CU12" s="16" t="e">
        <f>SUMIF('City Level Data'!#REF!,$F12,'City Level Data'!CV:CV)</f>
        <v>#REF!</v>
      </c>
      <c r="CV12" s="16" t="e">
        <f>SUMIF('City Level Data'!#REF!,$F12,'City Level Data'!CW:CW)</f>
        <v>#REF!</v>
      </c>
      <c r="CW12" s="16" t="e">
        <f>SUMIF('City Level Data'!#REF!,$F12,'City Level Data'!CX:CX)</f>
        <v>#REF!</v>
      </c>
      <c r="CX12" s="16" t="e">
        <f>SUMIF('City Level Data'!#REF!,$F12,'City Level Data'!CY:CY)</f>
        <v>#REF!</v>
      </c>
      <c r="CY12" s="16" t="e">
        <f>SUMIF('City Level Data'!#REF!,$F12,'City Level Data'!CZ:CZ)</f>
        <v>#REF!</v>
      </c>
      <c r="CZ12" s="16" t="e">
        <f>SUMIF('City Level Data'!#REF!,$F12,'City Level Data'!DA:DA)</f>
        <v>#REF!</v>
      </c>
      <c r="DA12" s="16" t="e">
        <f>SUMIF('City Level Data'!#REF!,$F12,'City Level Data'!DB:DB)</f>
        <v>#REF!</v>
      </c>
      <c r="DB12" s="16" t="e">
        <f>SUMIF('City Level Data'!#REF!,$F12,'City Level Data'!DC:DC)</f>
        <v>#REF!</v>
      </c>
    </row>
    <row r="13" spans="1:106" x14ac:dyDescent="0.2">
      <c r="A13" s="1"/>
      <c r="B13" s="1"/>
      <c r="C13" s="1"/>
      <c r="D13" s="1" t="s">
        <v>1528</v>
      </c>
      <c r="E13" s="1" t="s">
        <v>1366</v>
      </c>
      <c r="F13" s="1" t="s">
        <v>1366</v>
      </c>
      <c r="G13" s="1" t="s">
        <v>1517</v>
      </c>
      <c r="H13" s="1"/>
      <c r="I13" s="1"/>
      <c r="J13" s="1" t="s">
        <v>1518</v>
      </c>
      <c r="K13" s="1"/>
      <c r="L13" s="1"/>
      <c r="M13" s="1"/>
      <c r="N13" s="16" t="e">
        <f>SUMIF('City Level Data'!#REF!,$F13,'City Level Data'!J:J)</f>
        <v>#REF!</v>
      </c>
      <c r="O13" s="16" t="e">
        <f>SUMIF('City Level Data'!#REF!,$F13,'City Level Data'!L:L)</f>
        <v>#REF!</v>
      </c>
      <c r="P13" s="16" t="e">
        <f>SUMIF('City Level Data'!#REF!,$F13,'City Level Data'!M:M)</f>
        <v>#REF!</v>
      </c>
      <c r="Q13" s="16" t="e">
        <f t="shared" si="0"/>
        <v>#REF!</v>
      </c>
      <c r="R13" s="16" t="e">
        <f>SUMIF('City Level Data'!#REF!,$F13,'City Level Data'!P:P)</f>
        <v>#REF!</v>
      </c>
      <c r="S13" s="16" t="e">
        <f t="shared" si="1"/>
        <v>#REF!</v>
      </c>
      <c r="T13" s="16" t="e">
        <f>SUMIF('City Level Data'!#REF!,$F13,'City Level Data'!U:U)*1000000000/N13</f>
        <v>#REF!</v>
      </c>
      <c r="U13" s="16" t="e">
        <f>IF(Q13&gt;'Clustering (Sub City)'!$C$4,'Clustering (Sub City)'!$B$3,IF(Q13&gt;'Clustering (Sub City)'!$H$4,'Clustering (Sub City)'!$G$3,IF(Q13&gt;'Clustering (Sub City)'!$M$4,'Clustering (Sub City)'!$L$3,'Clustering (Sub City)'!$Q$3)))</f>
        <v>#REF!</v>
      </c>
      <c r="V13" s="16" t="e">
        <f>IF(S13&gt;'Clustering (Sub City)'!$C$24,'Clustering (Sub City)'!$B$23,IF(S13&gt;'Clustering (Sub City)'!$H$24,'Clustering (Sub City)'!$G$23,IF(S13&gt;'Clustering (Sub City)'!$M$24,'Clustering (Sub City)'!$L$23,'Clustering (Sub City)'!$Q$23)))</f>
        <v>#REF!</v>
      </c>
      <c r="W13" s="16" t="e">
        <f>VLOOKUP(U13&amp;V13,'Clustering (Gov City)'!$X$4:$Y$19,2,0)</f>
        <v>#REF!</v>
      </c>
      <c r="X13" s="16" t="e">
        <f>SUMIF('City Level Data'!#REF!,$F13,'City Level Data'!Z:Z)</f>
        <v>#REF!</v>
      </c>
      <c r="Y13" s="16" t="e">
        <f>SUMIF('City Level Data'!#REF!,$F13,'City Level Data'!AA:AA)</f>
        <v>#REF!</v>
      </c>
      <c r="Z13" s="16" t="e">
        <f>SUMIF('City Level Data'!#REF!,$F13,'City Level Data'!AB:AB)</f>
        <v>#REF!</v>
      </c>
      <c r="AA13" s="16" t="e">
        <f>SUMIF('City Level Data'!#REF!,$F13,'City Level Data'!AC:AC)</f>
        <v>#REF!</v>
      </c>
      <c r="AB13" s="16" t="e">
        <f>SUMIF('City Level Data'!#REF!,$F13,'City Level Data'!AD:AD)</f>
        <v>#REF!</v>
      </c>
      <c r="AC13" s="16" t="e">
        <f>SUMIF('City Level Data'!#REF!,$F13,'City Level Data'!AE:AE)</f>
        <v>#REF!</v>
      </c>
      <c r="AD13" s="16" t="e">
        <f>SUMIF('City Level Data'!#REF!,$F13,'City Level Data'!AF:AF)</f>
        <v>#REF!</v>
      </c>
      <c r="AE13" s="16" t="e">
        <f>SUMIF('City Level Data'!#REF!,$F13,'City Level Data'!AG:AG)</f>
        <v>#REF!</v>
      </c>
      <c r="AF13" s="16" t="e">
        <f>SUMIF('City Level Data'!#REF!,$F13,'City Level Data'!AH:AH)</f>
        <v>#REF!</v>
      </c>
      <c r="AG13" s="16" t="e">
        <f>SUMIF('City Level Data'!#REF!,$F13,'City Level Data'!AI:AI)</f>
        <v>#REF!</v>
      </c>
      <c r="AH13" s="16" t="e">
        <f>SUMIF('City Level Data'!#REF!,$F13,'City Level Data'!AJ:AJ)</f>
        <v>#REF!</v>
      </c>
      <c r="AI13" s="16" t="e">
        <f>SUMIF('City Level Data'!#REF!,$F13,'City Level Data'!AK:AK)</f>
        <v>#REF!</v>
      </c>
      <c r="AJ13" s="16" t="e">
        <f>SUMIF('City Level Data'!#REF!,$F13,'City Level Data'!AL:AL)</f>
        <v>#REF!</v>
      </c>
      <c r="AK13" s="16" t="e">
        <f>SUMIF('City Level Data'!#REF!,$F13,'City Level Data'!AM:AM)</f>
        <v>#REF!</v>
      </c>
      <c r="AL13" s="16" t="e">
        <f>SUMIF('City Level Data'!#REF!,$F13,'City Level Data'!AN:AN)</f>
        <v>#REF!</v>
      </c>
      <c r="AM13" s="16" t="e">
        <f>SUMIF('City Level Data'!#REF!,$F13,'City Level Data'!AO:AO)</f>
        <v>#REF!</v>
      </c>
      <c r="AN13" s="16" t="e">
        <f>SUMIF('City Level Data'!#REF!,$F13,'City Level Data'!AP:AP)</f>
        <v>#REF!</v>
      </c>
      <c r="AO13" s="16" t="e">
        <f>SUMIF('City Level Data'!#REF!,$F13,'City Level Data'!AQ:AQ)</f>
        <v>#REF!</v>
      </c>
      <c r="AP13" s="16" t="e">
        <f>SUMIF('City Level Data'!#REF!,$F13,'City Level Data'!AR:AR)</f>
        <v>#REF!</v>
      </c>
      <c r="AQ13" s="16" t="e">
        <f>SUMIF('City Level Data'!#REF!,$F13,'City Level Data'!AS:AS)</f>
        <v>#REF!</v>
      </c>
      <c r="AR13" s="16" t="e">
        <f>SUMIF('City Level Data'!#REF!,$F13,'City Level Data'!AT:AT)</f>
        <v>#REF!</v>
      </c>
      <c r="AS13" s="16" t="e">
        <f>SUMIF('City Level Data'!#REF!,$F13,'City Level Data'!AU:AU)</f>
        <v>#REF!</v>
      </c>
      <c r="AT13" s="16" t="e">
        <f>SUMIF('City Level Data'!#REF!,$F13,'City Level Data'!AV:AV)</f>
        <v>#REF!</v>
      </c>
      <c r="AU13" s="16" t="e">
        <f>SUMIF('City Level Data'!#REF!,$F13,'City Level Data'!AW:AW)</f>
        <v>#REF!</v>
      </c>
      <c r="AV13" s="16" t="e">
        <f>SUMIF('City Level Data'!#REF!,$F13,'City Level Data'!AX:AX)</f>
        <v>#REF!</v>
      </c>
      <c r="AW13" s="16" t="e">
        <f>SUMIF('City Level Data'!#REF!,$F13,'City Level Data'!AY:AY)</f>
        <v>#REF!</v>
      </c>
      <c r="AX13" s="16" t="e">
        <f>SUMIF('City Level Data'!#REF!,$F13,'City Level Data'!AZ:AZ)</f>
        <v>#REF!</v>
      </c>
      <c r="AY13" s="16" t="e">
        <f>SUMIF('City Level Data'!#REF!,$F13,'City Level Data'!BA:BA)</f>
        <v>#REF!</v>
      </c>
      <c r="AZ13" s="16" t="e">
        <f>SUMIF('City Level Data'!#REF!,$F13,'City Level Data'!BB:BB)</f>
        <v>#REF!</v>
      </c>
      <c r="BA13" s="16" t="e">
        <f>SUMIF('City Level Data'!#REF!,$F13,'City Level Data'!BC:BC)</f>
        <v>#REF!</v>
      </c>
      <c r="BB13" s="16" t="e">
        <f>SUMIF('City Level Data'!#REF!,$F13,'City Level Data'!BD:BD)</f>
        <v>#REF!</v>
      </c>
      <c r="BC13" s="16" t="e">
        <f>SUMIF('City Level Data'!#REF!,$F13,'City Level Data'!BE:BE)</f>
        <v>#REF!</v>
      </c>
      <c r="BD13" s="16" t="e">
        <f>SUMIF('City Level Data'!#REF!,$F13,'City Level Data'!BF:BF)</f>
        <v>#REF!</v>
      </c>
      <c r="BE13" s="16" t="e">
        <f t="shared" si="2"/>
        <v>#REF!</v>
      </c>
      <c r="BF13" s="16" t="e">
        <f>SUMIF('City Level Data'!#REF!,$F13,'City Level Data'!BG:BG)</f>
        <v>#REF!</v>
      </c>
      <c r="BG13" s="16" t="e">
        <f>SUMIF('City Level Data'!#REF!,$F13,'City Level Data'!BH:BH)</f>
        <v>#REF!</v>
      </c>
      <c r="BH13" s="16" t="e">
        <f>AVERAGEIF('City Level Data'!#REF!,$F13,'City Level Data'!BI:BI)</f>
        <v>#REF!</v>
      </c>
      <c r="BI13" s="16" t="e">
        <f>AVERAGEIF('City Level Data'!#REF!,$F13,'City Level Data'!BJ:BJ)</f>
        <v>#REF!</v>
      </c>
      <c r="BJ13" s="16" t="e">
        <f>AVERAGEIF('City Level Data'!#REF!,$F13,'City Level Data'!BK:BK)</f>
        <v>#REF!</v>
      </c>
      <c r="BK13" s="16" t="e">
        <f>AVERAGEIF('City Level Data'!#REF!,$F13,'City Level Data'!BL:BL)</f>
        <v>#REF!</v>
      </c>
      <c r="BL13" s="16" t="e">
        <f>AVERAGEIF('City Level Data'!#REF!,$F13,'City Level Data'!BM:BM)</f>
        <v>#REF!</v>
      </c>
      <c r="BM13" s="16" t="e">
        <f>SUMIF('City Level Data'!#REF!,$F13,'City Level Data'!BN:BN)</f>
        <v>#REF!</v>
      </c>
      <c r="BN13" s="16" t="e">
        <f>SUMIF('City Level Data'!#REF!,$F13,'City Level Data'!BO:BO)</f>
        <v>#REF!</v>
      </c>
      <c r="BO13" s="16" t="e">
        <f>SUMIF('City Level Data'!#REF!,$F13,'City Level Data'!BP:BP)</f>
        <v>#REF!</v>
      </c>
      <c r="BP13" s="16" t="e">
        <f>SUMIF('City Level Data'!#REF!,$F13,'City Level Data'!BQ:BQ)</f>
        <v>#REF!</v>
      </c>
      <c r="BQ13" s="16" t="e">
        <f>SUMIF('City Level Data'!#REF!,$F13,'City Level Data'!BR:BR)</f>
        <v>#REF!</v>
      </c>
      <c r="BR13" s="16" t="e">
        <f>SUMIF('City Level Data'!#REF!,$F13,'City Level Data'!BS:BS)</f>
        <v>#REF!</v>
      </c>
      <c r="BS13" s="16" t="e">
        <f>SUMIF('City Level Data'!#REF!,$F13,'City Level Data'!BT:BT)</f>
        <v>#REF!</v>
      </c>
      <c r="BT13" s="16" t="e">
        <f>SUMIF('City Level Data'!#REF!,$F13,'City Level Data'!BU:BU)</f>
        <v>#REF!</v>
      </c>
      <c r="BU13" s="16" t="e">
        <f>SUMIF('City Level Data'!#REF!,$F13,'City Level Data'!BV:BV)</f>
        <v>#REF!</v>
      </c>
      <c r="BV13" s="16" t="e">
        <f>SUMIF('City Level Data'!#REF!,$F13,'City Level Data'!BW:BW)</f>
        <v>#REF!</v>
      </c>
      <c r="BW13" s="16" t="e">
        <f>SUMIF('City Level Data'!#REF!,$F13,'City Level Data'!BX:BX)</f>
        <v>#REF!</v>
      </c>
      <c r="BX13" s="16" t="e">
        <f>SUMIF('City Level Data'!#REF!,$F13,'City Level Data'!BY:BY)</f>
        <v>#REF!</v>
      </c>
      <c r="BY13" s="16" t="e">
        <f>SUMIF('City Level Data'!#REF!,$F13,'City Level Data'!BZ:BZ)</f>
        <v>#REF!</v>
      </c>
      <c r="BZ13" s="16" t="e">
        <f>SUMIF('City Level Data'!#REF!,$F13,'City Level Data'!CA:CA)</f>
        <v>#REF!</v>
      </c>
      <c r="CA13" s="16" t="e">
        <f>SUMIF('City Level Data'!#REF!,$F13,'City Level Data'!CB:CB)</f>
        <v>#REF!</v>
      </c>
      <c r="CB13" s="16" t="e">
        <f>SUMIF('City Level Data'!#REF!,$F13,'City Level Data'!CC:CC)</f>
        <v>#REF!</v>
      </c>
      <c r="CC13" s="16" t="e">
        <f>SUMIF('City Level Data'!#REF!,$F13,'City Level Data'!CD:CD)</f>
        <v>#REF!</v>
      </c>
      <c r="CD13" s="16" t="e">
        <f>SUMIF('City Level Data'!#REF!,$F13,'City Level Data'!CE:CE)</f>
        <v>#REF!</v>
      </c>
      <c r="CE13" s="16" t="e">
        <f>SUMIF('City Level Data'!#REF!,$F13,'City Level Data'!CF:CF)</f>
        <v>#REF!</v>
      </c>
      <c r="CF13" s="16" t="e">
        <f>SUMIF('City Level Data'!#REF!,$F13,'City Level Data'!CG:CG)</f>
        <v>#REF!</v>
      </c>
      <c r="CG13" s="16" t="e">
        <f>SUMIF('City Level Data'!#REF!,$F13,'City Level Data'!CH:CH)</f>
        <v>#REF!</v>
      </c>
      <c r="CH13" s="16" t="e">
        <f>SUMIF('City Level Data'!#REF!,$F13,'City Level Data'!CI:CI)</f>
        <v>#REF!</v>
      </c>
      <c r="CI13" s="16" t="e">
        <f>SUMIF('City Level Data'!#REF!,$F13,'City Level Data'!CJ:CJ)</f>
        <v>#REF!</v>
      </c>
      <c r="CJ13" s="16" t="e">
        <f>SUMIF('City Level Data'!#REF!,$F13,'City Level Data'!CK:CK)</f>
        <v>#REF!</v>
      </c>
      <c r="CK13" s="16" t="e">
        <f>SUMIF('City Level Data'!#REF!,$F13,'City Level Data'!CL:CL)</f>
        <v>#REF!</v>
      </c>
      <c r="CL13" s="16" t="e">
        <f>SUMIF('City Level Data'!#REF!,$F13,'City Level Data'!CM:CM)</f>
        <v>#REF!</v>
      </c>
      <c r="CM13" s="16" t="e">
        <f>SUMIF('City Level Data'!#REF!,$F13,'City Level Data'!CN:CN)</f>
        <v>#REF!</v>
      </c>
      <c r="CN13" s="16" t="e">
        <f>SUMIF('City Level Data'!#REF!,$F13,'City Level Data'!CO:CO)</f>
        <v>#REF!</v>
      </c>
      <c r="CO13" s="16" t="e">
        <f>SUMIF('City Level Data'!#REF!,$F13,'City Level Data'!CP:CP)</f>
        <v>#REF!</v>
      </c>
      <c r="CP13" s="16" t="e">
        <f>SUMIF('City Level Data'!#REF!,$F13,'City Level Data'!CQ:CQ)</f>
        <v>#REF!</v>
      </c>
      <c r="CQ13" s="16" t="e">
        <f>SUMIF('City Level Data'!#REF!,$F13,'City Level Data'!CR:CR)</f>
        <v>#REF!</v>
      </c>
      <c r="CR13" s="16" t="e">
        <f>SUMIF('City Level Data'!#REF!,$F13,'City Level Data'!CS:CS)</f>
        <v>#REF!</v>
      </c>
      <c r="CS13" s="16" t="e">
        <f>SUMIF('City Level Data'!#REF!,$F13,'City Level Data'!CT:CT)</f>
        <v>#REF!</v>
      </c>
      <c r="CT13" s="16" t="e">
        <f>SUMIF('City Level Data'!#REF!,$F13,'City Level Data'!CU:CU)</f>
        <v>#REF!</v>
      </c>
      <c r="CU13" s="16" t="e">
        <f>SUMIF('City Level Data'!#REF!,$F13,'City Level Data'!CV:CV)</f>
        <v>#REF!</v>
      </c>
      <c r="CV13" s="16" t="e">
        <f>SUMIF('City Level Data'!#REF!,$F13,'City Level Data'!CW:CW)</f>
        <v>#REF!</v>
      </c>
      <c r="CW13" s="16" t="e">
        <f>SUMIF('City Level Data'!#REF!,$F13,'City Level Data'!CX:CX)</f>
        <v>#REF!</v>
      </c>
      <c r="CX13" s="16" t="e">
        <f>SUMIF('City Level Data'!#REF!,$F13,'City Level Data'!CY:CY)</f>
        <v>#REF!</v>
      </c>
      <c r="CY13" s="16" t="e">
        <f>SUMIF('City Level Data'!#REF!,$F13,'City Level Data'!CZ:CZ)</f>
        <v>#REF!</v>
      </c>
      <c r="CZ13" s="16" t="e">
        <f>SUMIF('City Level Data'!#REF!,$F13,'City Level Data'!DA:DA)</f>
        <v>#REF!</v>
      </c>
      <c r="DA13" s="16" t="e">
        <f>SUMIF('City Level Data'!#REF!,$F13,'City Level Data'!DB:DB)</f>
        <v>#REF!</v>
      </c>
      <c r="DB13" s="16" t="e">
        <f>SUMIF('City Level Data'!#REF!,$F13,'City Level Data'!DC:DC)</f>
        <v>#REF!</v>
      </c>
    </row>
    <row r="14" spans="1:106" x14ac:dyDescent="0.2">
      <c r="A14" s="1"/>
      <c r="B14" s="1"/>
      <c r="C14" s="1"/>
      <c r="D14" s="1" t="s">
        <v>1590</v>
      </c>
      <c r="E14" s="1" t="s">
        <v>1366</v>
      </c>
      <c r="F14" s="1" t="s">
        <v>1494</v>
      </c>
      <c r="G14" s="1" t="s">
        <v>1517</v>
      </c>
      <c r="H14" s="1"/>
      <c r="I14" s="1"/>
      <c r="J14" s="1" t="s">
        <v>1518</v>
      </c>
      <c r="K14" s="1"/>
      <c r="L14" s="1"/>
      <c r="M14" s="1"/>
      <c r="N14" s="16" t="e">
        <f>SUMIF('City Level Data'!#REF!,$F14,'City Level Data'!J:J)</f>
        <v>#REF!</v>
      </c>
      <c r="O14" s="16" t="e">
        <f>SUMIF('City Level Data'!#REF!,$F14,'City Level Data'!L:L)</f>
        <v>#REF!</v>
      </c>
      <c r="P14" s="16" t="e">
        <f>SUMIF('City Level Data'!#REF!,$F14,'City Level Data'!M:M)</f>
        <v>#REF!</v>
      </c>
      <c r="Q14" s="16" t="e">
        <f t="shared" si="0"/>
        <v>#REF!</v>
      </c>
      <c r="R14" s="16" t="e">
        <f>SUMIF('City Level Data'!#REF!,$F14,'City Level Data'!P:P)</f>
        <v>#REF!</v>
      </c>
      <c r="S14" s="16" t="e">
        <f t="shared" si="1"/>
        <v>#REF!</v>
      </c>
      <c r="T14" s="16" t="e">
        <f>SUMIF('City Level Data'!#REF!,$F14,'City Level Data'!U:U)*1000000000/N14</f>
        <v>#REF!</v>
      </c>
      <c r="U14" s="16" t="e">
        <f>IF(Q14&gt;'Clustering (Sub City)'!$C$4,'Clustering (Sub City)'!$B$3,IF(Q14&gt;'Clustering (Sub City)'!$H$4,'Clustering (Sub City)'!$G$3,IF(Q14&gt;'Clustering (Sub City)'!$M$4,'Clustering (Sub City)'!$L$3,'Clustering (Sub City)'!$Q$3)))</f>
        <v>#REF!</v>
      </c>
      <c r="V14" s="16" t="e">
        <f>IF(S14&gt;'Clustering (Sub City)'!$C$24,'Clustering (Sub City)'!$B$23,IF(S14&gt;'Clustering (Sub City)'!$H$24,'Clustering (Sub City)'!$G$23,IF(S14&gt;'Clustering (Sub City)'!$M$24,'Clustering (Sub City)'!$L$23,'Clustering (Sub City)'!$Q$23)))</f>
        <v>#REF!</v>
      </c>
      <c r="W14" s="16" t="e">
        <f>VLOOKUP(U14&amp;V14,'Clustering (Gov City)'!$X$4:$Y$19,2,0)</f>
        <v>#REF!</v>
      </c>
      <c r="X14" s="16" t="e">
        <f>SUMIF('City Level Data'!#REF!,$F14,'City Level Data'!Z:Z)</f>
        <v>#REF!</v>
      </c>
      <c r="Y14" s="16" t="e">
        <f>SUMIF('City Level Data'!#REF!,$F14,'City Level Data'!AA:AA)</f>
        <v>#REF!</v>
      </c>
      <c r="Z14" s="16" t="e">
        <f>SUMIF('City Level Data'!#REF!,$F14,'City Level Data'!AB:AB)</f>
        <v>#REF!</v>
      </c>
      <c r="AA14" s="16" t="e">
        <f>SUMIF('City Level Data'!#REF!,$F14,'City Level Data'!AC:AC)</f>
        <v>#REF!</v>
      </c>
      <c r="AB14" s="16" t="e">
        <f>SUMIF('City Level Data'!#REF!,$F14,'City Level Data'!AD:AD)</f>
        <v>#REF!</v>
      </c>
      <c r="AC14" s="16" t="e">
        <f>SUMIF('City Level Data'!#REF!,$F14,'City Level Data'!AE:AE)</f>
        <v>#REF!</v>
      </c>
      <c r="AD14" s="16" t="e">
        <f>SUMIF('City Level Data'!#REF!,$F14,'City Level Data'!AF:AF)</f>
        <v>#REF!</v>
      </c>
      <c r="AE14" s="16" t="e">
        <f>SUMIF('City Level Data'!#REF!,$F14,'City Level Data'!AG:AG)</f>
        <v>#REF!</v>
      </c>
      <c r="AF14" s="16" t="e">
        <f>SUMIF('City Level Data'!#REF!,$F14,'City Level Data'!AH:AH)</f>
        <v>#REF!</v>
      </c>
      <c r="AG14" s="16" t="e">
        <f>SUMIF('City Level Data'!#REF!,$F14,'City Level Data'!AI:AI)</f>
        <v>#REF!</v>
      </c>
      <c r="AH14" s="16" t="e">
        <f>SUMIF('City Level Data'!#REF!,$F14,'City Level Data'!AJ:AJ)</f>
        <v>#REF!</v>
      </c>
      <c r="AI14" s="16" t="e">
        <f>SUMIF('City Level Data'!#REF!,$F14,'City Level Data'!AK:AK)</f>
        <v>#REF!</v>
      </c>
      <c r="AJ14" s="16" t="e">
        <f>SUMIF('City Level Data'!#REF!,$F14,'City Level Data'!AL:AL)</f>
        <v>#REF!</v>
      </c>
      <c r="AK14" s="16" t="e">
        <f>SUMIF('City Level Data'!#REF!,$F14,'City Level Data'!AM:AM)</f>
        <v>#REF!</v>
      </c>
      <c r="AL14" s="16" t="e">
        <f>SUMIF('City Level Data'!#REF!,$F14,'City Level Data'!AN:AN)</f>
        <v>#REF!</v>
      </c>
      <c r="AM14" s="16" t="e">
        <f>SUMIF('City Level Data'!#REF!,$F14,'City Level Data'!AO:AO)</f>
        <v>#REF!</v>
      </c>
      <c r="AN14" s="16" t="e">
        <f>SUMIF('City Level Data'!#REF!,$F14,'City Level Data'!AP:AP)</f>
        <v>#REF!</v>
      </c>
      <c r="AO14" s="16" t="e">
        <f>SUMIF('City Level Data'!#REF!,$F14,'City Level Data'!AQ:AQ)</f>
        <v>#REF!</v>
      </c>
      <c r="AP14" s="16" t="e">
        <f>SUMIF('City Level Data'!#REF!,$F14,'City Level Data'!AR:AR)</f>
        <v>#REF!</v>
      </c>
      <c r="AQ14" s="16" t="e">
        <f>SUMIF('City Level Data'!#REF!,$F14,'City Level Data'!AS:AS)</f>
        <v>#REF!</v>
      </c>
      <c r="AR14" s="16" t="e">
        <f>SUMIF('City Level Data'!#REF!,$F14,'City Level Data'!AT:AT)</f>
        <v>#REF!</v>
      </c>
      <c r="AS14" s="16" t="e">
        <f>SUMIF('City Level Data'!#REF!,$F14,'City Level Data'!AU:AU)</f>
        <v>#REF!</v>
      </c>
      <c r="AT14" s="16" t="e">
        <f>SUMIF('City Level Data'!#REF!,$F14,'City Level Data'!AV:AV)</f>
        <v>#REF!</v>
      </c>
      <c r="AU14" s="16" t="e">
        <f>SUMIF('City Level Data'!#REF!,$F14,'City Level Data'!AW:AW)</f>
        <v>#REF!</v>
      </c>
      <c r="AV14" s="16" t="e">
        <f>SUMIF('City Level Data'!#REF!,$F14,'City Level Data'!AX:AX)</f>
        <v>#REF!</v>
      </c>
      <c r="AW14" s="16" t="e">
        <f>SUMIF('City Level Data'!#REF!,$F14,'City Level Data'!AY:AY)</f>
        <v>#REF!</v>
      </c>
      <c r="AX14" s="16" t="e">
        <f>SUMIF('City Level Data'!#REF!,$F14,'City Level Data'!AZ:AZ)</f>
        <v>#REF!</v>
      </c>
      <c r="AY14" s="16" t="e">
        <f>SUMIF('City Level Data'!#REF!,$F14,'City Level Data'!BA:BA)</f>
        <v>#REF!</v>
      </c>
      <c r="AZ14" s="16" t="e">
        <f>SUMIF('City Level Data'!#REF!,$F14,'City Level Data'!BB:BB)</f>
        <v>#REF!</v>
      </c>
      <c r="BA14" s="16" t="e">
        <f>SUMIF('City Level Data'!#REF!,$F14,'City Level Data'!BC:BC)</f>
        <v>#REF!</v>
      </c>
      <c r="BB14" s="16" t="e">
        <f>SUMIF('City Level Data'!#REF!,$F14,'City Level Data'!BD:BD)</f>
        <v>#REF!</v>
      </c>
      <c r="BC14" s="16" t="e">
        <f>SUMIF('City Level Data'!#REF!,$F14,'City Level Data'!BE:BE)</f>
        <v>#REF!</v>
      </c>
      <c r="BD14" s="16" t="e">
        <f>SUMIF('City Level Data'!#REF!,$F14,'City Level Data'!BF:BF)</f>
        <v>#REF!</v>
      </c>
      <c r="BE14" s="16" t="e">
        <f t="shared" si="2"/>
        <v>#REF!</v>
      </c>
      <c r="BF14" s="16" t="e">
        <f>SUMIF('City Level Data'!#REF!,$F14,'City Level Data'!BG:BG)</f>
        <v>#REF!</v>
      </c>
      <c r="BG14" s="16" t="e">
        <f>SUMIF('City Level Data'!#REF!,$F14,'City Level Data'!BH:BH)</f>
        <v>#REF!</v>
      </c>
      <c r="BH14" s="16" t="e">
        <f>AVERAGEIF('City Level Data'!#REF!,$F14,'City Level Data'!BI:BI)</f>
        <v>#REF!</v>
      </c>
      <c r="BI14" s="16" t="e">
        <f>AVERAGEIF('City Level Data'!#REF!,$F14,'City Level Data'!BJ:BJ)</f>
        <v>#REF!</v>
      </c>
      <c r="BJ14" s="16" t="e">
        <f>AVERAGEIF('City Level Data'!#REF!,$F14,'City Level Data'!BK:BK)</f>
        <v>#REF!</v>
      </c>
      <c r="BK14" s="16" t="e">
        <f>AVERAGEIF('City Level Data'!#REF!,$F14,'City Level Data'!BL:BL)</f>
        <v>#REF!</v>
      </c>
      <c r="BL14" s="16" t="e">
        <f>AVERAGEIF('City Level Data'!#REF!,$F14,'City Level Data'!BM:BM)</f>
        <v>#REF!</v>
      </c>
      <c r="BM14" s="16" t="e">
        <f>SUMIF('City Level Data'!#REF!,$F14,'City Level Data'!BN:BN)</f>
        <v>#REF!</v>
      </c>
      <c r="BN14" s="16" t="e">
        <f>SUMIF('City Level Data'!#REF!,$F14,'City Level Data'!BO:BO)</f>
        <v>#REF!</v>
      </c>
      <c r="BO14" s="16" t="e">
        <f>SUMIF('City Level Data'!#REF!,$F14,'City Level Data'!BP:BP)</f>
        <v>#REF!</v>
      </c>
      <c r="BP14" s="16" t="e">
        <f>SUMIF('City Level Data'!#REF!,$F14,'City Level Data'!BQ:BQ)</f>
        <v>#REF!</v>
      </c>
      <c r="BQ14" s="16" t="e">
        <f>SUMIF('City Level Data'!#REF!,$F14,'City Level Data'!BR:BR)</f>
        <v>#REF!</v>
      </c>
      <c r="BR14" s="16" t="e">
        <f>SUMIF('City Level Data'!#REF!,$F14,'City Level Data'!BS:BS)</f>
        <v>#REF!</v>
      </c>
      <c r="BS14" s="16" t="e">
        <f>SUMIF('City Level Data'!#REF!,$F14,'City Level Data'!BT:BT)</f>
        <v>#REF!</v>
      </c>
      <c r="BT14" s="16" t="e">
        <f>SUMIF('City Level Data'!#REF!,$F14,'City Level Data'!BU:BU)</f>
        <v>#REF!</v>
      </c>
      <c r="BU14" s="16" t="e">
        <f>SUMIF('City Level Data'!#REF!,$F14,'City Level Data'!BV:BV)</f>
        <v>#REF!</v>
      </c>
      <c r="BV14" s="16" t="e">
        <f>SUMIF('City Level Data'!#REF!,$F14,'City Level Data'!BW:BW)</f>
        <v>#REF!</v>
      </c>
      <c r="BW14" s="16" t="e">
        <f>SUMIF('City Level Data'!#REF!,$F14,'City Level Data'!BX:BX)</f>
        <v>#REF!</v>
      </c>
      <c r="BX14" s="16" t="e">
        <f>SUMIF('City Level Data'!#REF!,$F14,'City Level Data'!BY:BY)</f>
        <v>#REF!</v>
      </c>
      <c r="BY14" s="16" t="e">
        <f>SUMIF('City Level Data'!#REF!,$F14,'City Level Data'!BZ:BZ)</f>
        <v>#REF!</v>
      </c>
      <c r="BZ14" s="16" t="e">
        <f>SUMIF('City Level Data'!#REF!,$F14,'City Level Data'!CA:CA)</f>
        <v>#REF!</v>
      </c>
      <c r="CA14" s="16" t="e">
        <f>SUMIF('City Level Data'!#REF!,$F14,'City Level Data'!CB:CB)</f>
        <v>#REF!</v>
      </c>
      <c r="CB14" s="16" t="e">
        <f>SUMIF('City Level Data'!#REF!,$F14,'City Level Data'!CC:CC)</f>
        <v>#REF!</v>
      </c>
      <c r="CC14" s="16" t="e">
        <f>SUMIF('City Level Data'!#REF!,$F14,'City Level Data'!CD:CD)</f>
        <v>#REF!</v>
      </c>
      <c r="CD14" s="16" t="e">
        <f>SUMIF('City Level Data'!#REF!,$F14,'City Level Data'!CE:CE)</f>
        <v>#REF!</v>
      </c>
      <c r="CE14" s="16" t="e">
        <f>SUMIF('City Level Data'!#REF!,$F14,'City Level Data'!CF:CF)</f>
        <v>#REF!</v>
      </c>
      <c r="CF14" s="16" t="e">
        <f>SUMIF('City Level Data'!#REF!,$F14,'City Level Data'!CG:CG)</f>
        <v>#REF!</v>
      </c>
      <c r="CG14" s="16" t="e">
        <f>SUMIF('City Level Data'!#REF!,$F14,'City Level Data'!CH:CH)</f>
        <v>#REF!</v>
      </c>
      <c r="CH14" s="16" t="e">
        <f>SUMIF('City Level Data'!#REF!,$F14,'City Level Data'!CI:CI)</f>
        <v>#REF!</v>
      </c>
      <c r="CI14" s="16" t="e">
        <f>SUMIF('City Level Data'!#REF!,$F14,'City Level Data'!CJ:CJ)</f>
        <v>#REF!</v>
      </c>
      <c r="CJ14" s="16" t="e">
        <f>SUMIF('City Level Data'!#REF!,$F14,'City Level Data'!CK:CK)</f>
        <v>#REF!</v>
      </c>
      <c r="CK14" s="16" t="e">
        <f>SUMIF('City Level Data'!#REF!,$F14,'City Level Data'!CL:CL)</f>
        <v>#REF!</v>
      </c>
      <c r="CL14" s="16" t="e">
        <f>SUMIF('City Level Data'!#REF!,$F14,'City Level Data'!CM:CM)</f>
        <v>#REF!</v>
      </c>
      <c r="CM14" s="16" t="e">
        <f>SUMIF('City Level Data'!#REF!,$F14,'City Level Data'!CN:CN)</f>
        <v>#REF!</v>
      </c>
      <c r="CN14" s="16" t="e">
        <f>SUMIF('City Level Data'!#REF!,$F14,'City Level Data'!CO:CO)</f>
        <v>#REF!</v>
      </c>
      <c r="CO14" s="16" t="e">
        <f>SUMIF('City Level Data'!#REF!,$F14,'City Level Data'!CP:CP)</f>
        <v>#REF!</v>
      </c>
      <c r="CP14" s="16" t="e">
        <f>SUMIF('City Level Data'!#REF!,$F14,'City Level Data'!CQ:CQ)</f>
        <v>#REF!</v>
      </c>
      <c r="CQ14" s="16" t="e">
        <f>SUMIF('City Level Data'!#REF!,$F14,'City Level Data'!CR:CR)</f>
        <v>#REF!</v>
      </c>
      <c r="CR14" s="16" t="e">
        <f>SUMIF('City Level Data'!#REF!,$F14,'City Level Data'!CS:CS)</f>
        <v>#REF!</v>
      </c>
      <c r="CS14" s="16" t="e">
        <f>SUMIF('City Level Data'!#REF!,$F14,'City Level Data'!CT:CT)</f>
        <v>#REF!</v>
      </c>
      <c r="CT14" s="16" t="e">
        <f>SUMIF('City Level Data'!#REF!,$F14,'City Level Data'!CU:CU)</f>
        <v>#REF!</v>
      </c>
      <c r="CU14" s="16" t="e">
        <f>SUMIF('City Level Data'!#REF!,$F14,'City Level Data'!CV:CV)</f>
        <v>#REF!</v>
      </c>
      <c r="CV14" s="16" t="e">
        <f>SUMIF('City Level Data'!#REF!,$F14,'City Level Data'!CW:CW)</f>
        <v>#REF!</v>
      </c>
      <c r="CW14" s="16" t="e">
        <f>SUMIF('City Level Data'!#REF!,$F14,'City Level Data'!CX:CX)</f>
        <v>#REF!</v>
      </c>
      <c r="CX14" s="16" t="e">
        <f>SUMIF('City Level Data'!#REF!,$F14,'City Level Data'!CY:CY)</f>
        <v>#REF!</v>
      </c>
      <c r="CY14" s="16" t="e">
        <f>SUMIF('City Level Data'!#REF!,$F14,'City Level Data'!CZ:CZ)</f>
        <v>#REF!</v>
      </c>
      <c r="CZ14" s="16" t="e">
        <f>SUMIF('City Level Data'!#REF!,$F14,'City Level Data'!DA:DA)</f>
        <v>#REF!</v>
      </c>
      <c r="DA14" s="16" t="e">
        <f>SUMIF('City Level Data'!#REF!,$F14,'City Level Data'!DB:DB)</f>
        <v>#REF!</v>
      </c>
      <c r="DB14" s="16" t="e">
        <f>SUMIF('City Level Data'!#REF!,$F14,'City Level Data'!DC:DC)</f>
        <v>#REF!</v>
      </c>
    </row>
    <row r="15" spans="1:106" x14ac:dyDescent="0.2">
      <c r="A15" s="1"/>
      <c r="B15" s="1"/>
      <c r="C15" s="1"/>
      <c r="D15" s="1" t="s">
        <v>1591</v>
      </c>
      <c r="E15" s="1" t="s">
        <v>1368</v>
      </c>
      <c r="F15" s="1" t="s">
        <v>1368</v>
      </c>
      <c r="G15" s="1" t="s">
        <v>1517</v>
      </c>
      <c r="H15" s="1"/>
      <c r="I15" s="1"/>
      <c r="J15" s="1" t="s">
        <v>1518</v>
      </c>
      <c r="K15" s="1"/>
      <c r="L15" s="1"/>
      <c r="M15" s="1"/>
      <c r="N15" s="16" t="e">
        <f>SUMIF('City Level Data'!#REF!,$F15,'City Level Data'!J:J)</f>
        <v>#REF!</v>
      </c>
      <c r="O15" s="16" t="e">
        <f>SUMIF('City Level Data'!#REF!,$F15,'City Level Data'!L:L)</f>
        <v>#REF!</v>
      </c>
      <c r="P15" s="16" t="e">
        <f>SUMIF('City Level Data'!#REF!,$F15,'City Level Data'!M:M)</f>
        <v>#REF!</v>
      </c>
      <c r="Q15" s="16" t="e">
        <f t="shared" si="0"/>
        <v>#REF!</v>
      </c>
      <c r="R15" s="16" t="e">
        <f>SUMIF('City Level Data'!#REF!,$F15,'City Level Data'!P:P)</f>
        <v>#REF!</v>
      </c>
      <c r="S15" s="16" t="e">
        <f t="shared" si="1"/>
        <v>#REF!</v>
      </c>
      <c r="T15" s="16" t="e">
        <f>SUMIF('City Level Data'!#REF!,$F15,'City Level Data'!U:U)*1000000000/N15</f>
        <v>#REF!</v>
      </c>
      <c r="U15" s="16" t="e">
        <f>IF(Q15&gt;'Clustering (Sub City)'!$C$4,'Clustering (Sub City)'!$B$3,IF(Q15&gt;'Clustering (Sub City)'!$H$4,'Clustering (Sub City)'!$G$3,IF(Q15&gt;'Clustering (Sub City)'!$M$4,'Clustering (Sub City)'!$L$3,'Clustering (Sub City)'!$Q$3)))</f>
        <v>#REF!</v>
      </c>
      <c r="V15" s="16" t="e">
        <f>IF(S15&gt;'Clustering (Sub City)'!$C$24,'Clustering (Sub City)'!$B$23,IF(S15&gt;'Clustering (Sub City)'!$H$24,'Clustering (Sub City)'!$G$23,IF(S15&gt;'Clustering (Sub City)'!$M$24,'Clustering (Sub City)'!$L$23,'Clustering (Sub City)'!$Q$23)))</f>
        <v>#REF!</v>
      </c>
      <c r="W15" s="16" t="e">
        <f>VLOOKUP(U15&amp;V15,'Clustering (Gov City)'!$X$4:$Y$19,2,0)</f>
        <v>#REF!</v>
      </c>
      <c r="X15" s="16" t="e">
        <f>SUMIF('City Level Data'!#REF!,$F15,'City Level Data'!Z:Z)</f>
        <v>#REF!</v>
      </c>
      <c r="Y15" s="16" t="e">
        <f>SUMIF('City Level Data'!#REF!,$F15,'City Level Data'!AA:AA)</f>
        <v>#REF!</v>
      </c>
      <c r="Z15" s="16" t="e">
        <f>SUMIF('City Level Data'!#REF!,$F15,'City Level Data'!AB:AB)</f>
        <v>#REF!</v>
      </c>
      <c r="AA15" s="16" t="e">
        <f>SUMIF('City Level Data'!#REF!,$F15,'City Level Data'!AC:AC)</f>
        <v>#REF!</v>
      </c>
      <c r="AB15" s="16" t="e">
        <f>SUMIF('City Level Data'!#REF!,$F15,'City Level Data'!AD:AD)</f>
        <v>#REF!</v>
      </c>
      <c r="AC15" s="16" t="e">
        <f>SUMIF('City Level Data'!#REF!,$F15,'City Level Data'!AE:AE)</f>
        <v>#REF!</v>
      </c>
      <c r="AD15" s="16" t="e">
        <f>SUMIF('City Level Data'!#REF!,$F15,'City Level Data'!AF:AF)</f>
        <v>#REF!</v>
      </c>
      <c r="AE15" s="16" t="e">
        <f>SUMIF('City Level Data'!#REF!,$F15,'City Level Data'!AG:AG)</f>
        <v>#REF!</v>
      </c>
      <c r="AF15" s="16" t="e">
        <f>SUMIF('City Level Data'!#REF!,$F15,'City Level Data'!AH:AH)</f>
        <v>#REF!</v>
      </c>
      <c r="AG15" s="16" t="e">
        <f>SUMIF('City Level Data'!#REF!,$F15,'City Level Data'!AI:AI)</f>
        <v>#REF!</v>
      </c>
      <c r="AH15" s="16" t="e">
        <f>SUMIF('City Level Data'!#REF!,$F15,'City Level Data'!AJ:AJ)</f>
        <v>#REF!</v>
      </c>
      <c r="AI15" s="16" t="e">
        <f>SUMIF('City Level Data'!#REF!,$F15,'City Level Data'!AK:AK)</f>
        <v>#REF!</v>
      </c>
      <c r="AJ15" s="16" t="e">
        <f>SUMIF('City Level Data'!#REF!,$F15,'City Level Data'!AL:AL)</f>
        <v>#REF!</v>
      </c>
      <c r="AK15" s="16" t="e">
        <f>SUMIF('City Level Data'!#REF!,$F15,'City Level Data'!AM:AM)</f>
        <v>#REF!</v>
      </c>
      <c r="AL15" s="16" t="e">
        <f>SUMIF('City Level Data'!#REF!,$F15,'City Level Data'!AN:AN)</f>
        <v>#REF!</v>
      </c>
      <c r="AM15" s="16" t="e">
        <f>SUMIF('City Level Data'!#REF!,$F15,'City Level Data'!AO:AO)</f>
        <v>#REF!</v>
      </c>
      <c r="AN15" s="16" t="e">
        <f>SUMIF('City Level Data'!#REF!,$F15,'City Level Data'!AP:AP)</f>
        <v>#REF!</v>
      </c>
      <c r="AO15" s="16" t="e">
        <f>SUMIF('City Level Data'!#REF!,$F15,'City Level Data'!AQ:AQ)</f>
        <v>#REF!</v>
      </c>
      <c r="AP15" s="16" t="e">
        <f>SUMIF('City Level Data'!#REF!,$F15,'City Level Data'!AR:AR)</f>
        <v>#REF!</v>
      </c>
      <c r="AQ15" s="16" t="e">
        <f>SUMIF('City Level Data'!#REF!,$F15,'City Level Data'!AS:AS)</f>
        <v>#REF!</v>
      </c>
      <c r="AR15" s="16" t="e">
        <f>SUMIF('City Level Data'!#REF!,$F15,'City Level Data'!AT:AT)</f>
        <v>#REF!</v>
      </c>
      <c r="AS15" s="16" t="e">
        <f>SUMIF('City Level Data'!#REF!,$F15,'City Level Data'!AU:AU)</f>
        <v>#REF!</v>
      </c>
      <c r="AT15" s="16" t="e">
        <f>SUMIF('City Level Data'!#REF!,$F15,'City Level Data'!AV:AV)</f>
        <v>#REF!</v>
      </c>
      <c r="AU15" s="16" t="e">
        <f>SUMIF('City Level Data'!#REF!,$F15,'City Level Data'!AW:AW)</f>
        <v>#REF!</v>
      </c>
      <c r="AV15" s="16" t="e">
        <f>SUMIF('City Level Data'!#REF!,$F15,'City Level Data'!AX:AX)</f>
        <v>#REF!</v>
      </c>
      <c r="AW15" s="16" t="e">
        <f>SUMIF('City Level Data'!#REF!,$F15,'City Level Data'!AY:AY)</f>
        <v>#REF!</v>
      </c>
      <c r="AX15" s="16" t="e">
        <f>SUMIF('City Level Data'!#REF!,$F15,'City Level Data'!AZ:AZ)</f>
        <v>#REF!</v>
      </c>
      <c r="AY15" s="16" t="e">
        <f>SUMIF('City Level Data'!#REF!,$F15,'City Level Data'!BA:BA)</f>
        <v>#REF!</v>
      </c>
      <c r="AZ15" s="16" t="e">
        <f>SUMIF('City Level Data'!#REF!,$F15,'City Level Data'!BB:BB)</f>
        <v>#REF!</v>
      </c>
      <c r="BA15" s="16" t="e">
        <f>SUMIF('City Level Data'!#REF!,$F15,'City Level Data'!BC:BC)</f>
        <v>#REF!</v>
      </c>
      <c r="BB15" s="16" t="e">
        <f>SUMIF('City Level Data'!#REF!,$F15,'City Level Data'!BD:BD)</f>
        <v>#REF!</v>
      </c>
      <c r="BC15" s="16" t="e">
        <f>SUMIF('City Level Data'!#REF!,$F15,'City Level Data'!BE:BE)</f>
        <v>#REF!</v>
      </c>
      <c r="BD15" s="16" t="e">
        <f>SUMIF('City Level Data'!#REF!,$F15,'City Level Data'!BF:BF)</f>
        <v>#REF!</v>
      </c>
      <c r="BE15" s="16" t="e">
        <f t="shared" si="2"/>
        <v>#REF!</v>
      </c>
      <c r="BF15" s="16" t="e">
        <f>SUMIF('City Level Data'!#REF!,$F15,'City Level Data'!BG:BG)</f>
        <v>#REF!</v>
      </c>
      <c r="BG15" s="16" t="e">
        <f>SUMIF('City Level Data'!#REF!,$F15,'City Level Data'!BH:BH)</f>
        <v>#REF!</v>
      </c>
      <c r="BH15" s="16" t="e">
        <f>AVERAGEIF('City Level Data'!#REF!,$F15,'City Level Data'!BI:BI)</f>
        <v>#REF!</v>
      </c>
      <c r="BI15" s="16" t="e">
        <f>AVERAGEIF('City Level Data'!#REF!,$F15,'City Level Data'!BJ:BJ)</f>
        <v>#REF!</v>
      </c>
      <c r="BJ15" s="16" t="e">
        <f>AVERAGEIF('City Level Data'!#REF!,$F15,'City Level Data'!BK:BK)</f>
        <v>#REF!</v>
      </c>
      <c r="BK15" s="16" t="e">
        <f>AVERAGEIF('City Level Data'!#REF!,$F15,'City Level Data'!BL:BL)</f>
        <v>#REF!</v>
      </c>
      <c r="BL15" s="16" t="e">
        <f>AVERAGEIF('City Level Data'!#REF!,$F15,'City Level Data'!BM:BM)</f>
        <v>#REF!</v>
      </c>
      <c r="BM15" s="16" t="e">
        <f>SUMIF('City Level Data'!#REF!,$F15,'City Level Data'!BN:BN)</f>
        <v>#REF!</v>
      </c>
      <c r="BN15" s="16" t="e">
        <f>SUMIF('City Level Data'!#REF!,$F15,'City Level Data'!BO:BO)</f>
        <v>#REF!</v>
      </c>
      <c r="BO15" s="16" t="e">
        <f>SUMIF('City Level Data'!#REF!,$F15,'City Level Data'!BP:BP)</f>
        <v>#REF!</v>
      </c>
      <c r="BP15" s="16" t="e">
        <f>SUMIF('City Level Data'!#REF!,$F15,'City Level Data'!BQ:BQ)</f>
        <v>#REF!</v>
      </c>
      <c r="BQ15" s="16" t="e">
        <f>SUMIF('City Level Data'!#REF!,$F15,'City Level Data'!BR:BR)</f>
        <v>#REF!</v>
      </c>
      <c r="BR15" s="16" t="e">
        <f>SUMIF('City Level Data'!#REF!,$F15,'City Level Data'!BS:BS)</f>
        <v>#REF!</v>
      </c>
      <c r="BS15" s="16" t="e">
        <f>SUMIF('City Level Data'!#REF!,$F15,'City Level Data'!BT:BT)</f>
        <v>#REF!</v>
      </c>
      <c r="BT15" s="16" t="e">
        <f>SUMIF('City Level Data'!#REF!,$F15,'City Level Data'!BU:BU)</f>
        <v>#REF!</v>
      </c>
      <c r="BU15" s="16" t="e">
        <f>SUMIF('City Level Data'!#REF!,$F15,'City Level Data'!BV:BV)</f>
        <v>#REF!</v>
      </c>
      <c r="BV15" s="16" t="e">
        <f>SUMIF('City Level Data'!#REF!,$F15,'City Level Data'!BW:BW)</f>
        <v>#REF!</v>
      </c>
      <c r="BW15" s="16" t="e">
        <f>SUMIF('City Level Data'!#REF!,$F15,'City Level Data'!BX:BX)</f>
        <v>#REF!</v>
      </c>
      <c r="BX15" s="16" t="e">
        <f>SUMIF('City Level Data'!#REF!,$F15,'City Level Data'!BY:BY)</f>
        <v>#REF!</v>
      </c>
      <c r="BY15" s="16" t="e">
        <f>SUMIF('City Level Data'!#REF!,$F15,'City Level Data'!BZ:BZ)</f>
        <v>#REF!</v>
      </c>
      <c r="BZ15" s="16" t="e">
        <f>SUMIF('City Level Data'!#REF!,$F15,'City Level Data'!CA:CA)</f>
        <v>#REF!</v>
      </c>
      <c r="CA15" s="16" t="e">
        <f>SUMIF('City Level Data'!#REF!,$F15,'City Level Data'!CB:CB)</f>
        <v>#REF!</v>
      </c>
      <c r="CB15" s="16" t="e">
        <f>SUMIF('City Level Data'!#REF!,$F15,'City Level Data'!CC:CC)</f>
        <v>#REF!</v>
      </c>
      <c r="CC15" s="16" t="e">
        <f>SUMIF('City Level Data'!#REF!,$F15,'City Level Data'!CD:CD)</f>
        <v>#REF!</v>
      </c>
      <c r="CD15" s="16" t="e">
        <f>SUMIF('City Level Data'!#REF!,$F15,'City Level Data'!CE:CE)</f>
        <v>#REF!</v>
      </c>
      <c r="CE15" s="16" t="e">
        <f>SUMIF('City Level Data'!#REF!,$F15,'City Level Data'!CF:CF)</f>
        <v>#REF!</v>
      </c>
      <c r="CF15" s="16" t="e">
        <f>SUMIF('City Level Data'!#REF!,$F15,'City Level Data'!CG:CG)</f>
        <v>#REF!</v>
      </c>
      <c r="CG15" s="16" t="e">
        <f>SUMIF('City Level Data'!#REF!,$F15,'City Level Data'!CH:CH)</f>
        <v>#REF!</v>
      </c>
      <c r="CH15" s="16" t="e">
        <f>SUMIF('City Level Data'!#REF!,$F15,'City Level Data'!CI:CI)</f>
        <v>#REF!</v>
      </c>
      <c r="CI15" s="16" t="e">
        <f>SUMIF('City Level Data'!#REF!,$F15,'City Level Data'!CJ:CJ)</f>
        <v>#REF!</v>
      </c>
      <c r="CJ15" s="16" t="e">
        <f>SUMIF('City Level Data'!#REF!,$F15,'City Level Data'!CK:CK)</f>
        <v>#REF!</v>
      </c>
      <c r="CK15" s="16" t="e">
        <f>SUMIF('City Level Data'!#REF!,$F15,'City Level Data'!CL:CL)</f>
        <v>#REF!</v>
      </c>
      <c r="CL15" s="16" t="e">
        <f>SUMIF('City Level Data'!#REF!,$F15,'City Level Data'!CM:CM)</f>
        <v>#REF!</v>
      </c>
      <c r="CM15" s="16" t="e">
        <f>SUMIF('City Level Data'!#REF!,$F15,'City Level Data'!CN:CN)</f>
        <v>#REF!</v>
      </c>
      <c r="CN15" s="16" t="e">
        <f>SUMIF('City Level Data'!#REF!,$F15,'City Level Data'!CO:CO)</f>
        <v>#REF!</v>
      </c>
      <c r="CO15" s="16" t="e">
        <f>SUMIF('City Level Data'!#REF!,$F15,'City Level Data'!CP:CP)</f>
        <v>#REF!</v>
      </c>
      <c r="CP15" s="16" t="e">
        <f>SUMIF('City Level Data'!#REF!,$F15,'City Level Data'!CQ:CQ)</f>
        <v>#REF!</v>
      </c>
      <c r="CQ15" s="16" t="e">
        <f>SUMIF('City Level Data'!#REF!,$F15,'City Level Data'!CR:CR)</f>
        <v>#REF!</v>
      </c>
      <c r="CR15" s="16" t="e">
        <f>SUMIF('City Level Data'!#REF!,$F15,'City Level Data'!CS:CS)</f>
        <v>#REF!</v>
      </c>
      <c r="CS15" s="16" t="e">
        <f>SUMIF('City Level Data'!#REF!,$F15,'City Level Data'!CT:CT)</f>
        <v>#REF!</v>
      </c>
      <c r="CT15" s="16" t="e">
        <f>SUMIF('City Level Data'!#REF!,$F15,'City Level Data'!CU:CU)</f>
        <v>#REF!</v>
      </c>
      <c r="CU15" s="16" t="e">
        <f>SUMIF('City Level Data'!#REF!,$F15,'City Level Data'!CV:CV)</f>
        <v>#REF!</v>
      </c>
      <c r="CV15" s="16" t="e">
        <f>SUMIF('City Level Data'!#REF!,$F15,'City Level Data'!CW:CW)</f>
        <v>#REF!</v>
      </c>
      <c r="CW15" s="16" t="e">
        <f>SUMIF('City Level Data'!#REF!,$F15,'City Level Data'!CX:CX)</f>
        <v>#REF!</v>
      </c>
      <c r="CX15" s="16" t="e">
        <f>SUMIF('City Level Data'!#REF!,$F15,'City Level Data'!CY:CY)</f>
        <v>#REF!</v>
      </c>
      <c r="CY15" s="16" t="e">
        <f>SUMIF('City Level Data'!#REF!,$F15,'City Level Data'!CZ:CZ)</f>
        <v>#REF!</v>
      </c>
      <c r="CZ15" s="16" t="e">
        <f>SUMIF('City Level Data'!#REF!,$F15,'City Level Data'!DA:DA)</f>
        <v>#REF!</v>
      </c>
      <c r="DA15" s="16" t="e">
        <f>SUMIF('City Level Data'!#REF!,$F15,'City Level Data'!DB:DB)</f>
        <v>#REF!</v>
      </c>
      <c r="DB15" s="16" t="e">
        <f>SUMIF('City Level Data'!#REF!,$F15,'City Level Data'!DC:DC)</f>
        <v>#REF!</v>
      </c>
    </row>
    <row r="16" spans="1:106" x14ac:dyDescent="0.2">
      <c r="A16" s="1"/>
      <c r="B16" s="1"/>
      <c r="C16" s="1"/>
      <c r="D16" s="1" t="s">
        <v>1592</v>
      </c>
      <c r="E16" s="1" t="s">
        <v>1368</v>
      </c>
      <c r="F16" s="1" t="s">
        <v>1443</v>
      </c>
      <c r="G16" s="1" t="s">
        <v>1517</v>
      </c>
      <c r="H16" s="1"/>
      <c r="I16" s="1"/>
      <c r="J16" s="1" t="s">
        <v>1518</v>
      </c>
      <c r="K16" s="1"/>
      <c r="L16" s="1"/>
      <c r="M16" s="1"/>
      <c r="N16" s="16" t="e">
        <f>SUMIF('City Level Data'!#REF!,$F16,'City Level Data'!J:J)</f>
        <v>#REF!</v>
      </c>
      <c r="O16" s="16" t="e">
        <f>SUMIF('City Level Data'!#REF!,$F16,'City Level Data'!L:L)</f>
        <v>#REF!</v>
      </c>
      <c r="P16" s="16" t="e">
        <f>SUMIF('City Level Data'!#REF!,$F16,'City Level Data'!M:M)</f>
        <v>#REF!</v>
      </c>
      <c r="Q16" s="16" t="e">
        <f t="shared" si="0"/>
        <v>#REF!</v>
      </c>
      <c r="R16" s="16" t="e">
        <f>SUMIF('City Level Data'!#REF!,$F16,'City Level Data'!P:P)</f>
        <v>#REF!</v>
      </c>
      <c r="S16" s="16" t="e">
        <f t="shared" si="1"/>
        <v>#REF!</v>
      </c>
      <c r="T16" s="16" t="e">
        <f>SUMIF('City Level Data'!#REF!,$F16,'City Level Data'!U:U)*1000000000/N16</f>
        <v>#REF!</v>
      </c>
      <c r="U16" s="16" t="e">
        <f>IF(Q16&gt;'Clustering (Sub City)'!$C$4,'Clustering (Sub City)'!$B$3,IF(Q16&gt;'Clustering (Sub City)'!$H$4,'Clustering (Sub City)'!$G$3,IF(Q16&gt;'Clustering (Sub City)'!$M$4,'Clustering (Sub City)'!$L$3,'Clustering (Sub City)'!$Q$3)))</f>
        <v>#REF!</v>
      </c>
      <c r="V16" s="16" t="e">
        <f>IF(S16&gt;'Clustering (Sub City)'!$C$24,'Clustering (Sub City)'!$B$23,IF(S16&gt;'Clustering (Sub City)'!$H$24,'Clustering (Sub City)'!$G$23,IF(S16&gt;'Clustering (Sub City)'!$M$24,'Clustering (Sub City)'!$L$23,'Clustering (Sub City)'!$Q$23)))</f>
        <v>#REF!</v>
      </c>
      <c r="W16" s="16" t="e">
        <f>VLOOKUP(U16&amp;V16,'Clustering (Gov City)'!$X$4:$Y$19,2,0)</f>
        <v>#REF!</v>
      </c>
      <c r="X16" s="16" t="e">
        <f>SUMIF('City Level Data'!#REF!,$F16,'City Level Data'!Z:Z)</f>
        <v>#REF!</v>
      </c>
      <c r="Y16" s="16" t="e">
        <f>SUMIF('City Level Data'!#REF!,$F16,'City Level Data'!AA:AA)</f>
        <v>#REF!</v>
      </c>
      <c r="Z16" s="16" t="e">
        <f>SUMIF('City Level Data'!#REF!,$F16,'City Level Data'!AB:AB)</f>
        <v>#REF!</v>
      </c>
      <c r="AA16" s="16" t="e">
        <f>SUMIF('City Level Data'!#REF!,$F16,'City Level Data'!AC:AC)</f>
        <v>#REF!</v>
      </c>
      <c r="AB16" s="16" t="e">
        <f>SUMIF('City Level Data'!#REF!,$F16,'City Level Data'!AD:AD)</f>
        <v>#REF!</v>
      </c>
      <c r="AC16" s="16" t="e">
        <f>SUMIF('City Level Data'!#REF!,$F16,'City Level Data'!AE:AE)</f>
        <v>#REF!</v>
      </c>
      <c r="AD16" s="16" t="e">
        <f>SUMIF('City Level Data'!#REF!,$F16,'City Level Data'!AF:AF)</f>
        <v>#REF!</v>
      </c>
      <c r="AE16" s="16" t="e">
        <f>SUMIF('City Level Data'!#REF!,$F16,'City Level Data'!AG:AG)</f>
        <v>#REF!</v>
      </c>
      <c r="AF16" s="16" t="e">
        <f>SUMIF('City Level Data'!#REF!,$F16,'City Level Data'!AH:AH)</f>
        <v>#REF!</v>
      </c>
      <c r="AG16" s="16" t="e">
        <f>SUMIF('City Level Data'!#REF!,$F16,'City Level Data'!AI:AI)</f>
        <v>#REF!</v>
      </c>
      <c r="AH16" s="16" t="e">
        <f>SUMIF('City Level Data'!#REF!,$F16,'City Level Data'!AJ:AJ)</f>
        <v>#REF!</v>
      </c>
      <c r="AI16" s="16" t="e">
        <f>SUMIF('City Level Data'!#REF!,$F16,'City Level Data'!AK:AK)</f>
        <v>#REF!</v>
      </c>
      <c r="AJ16" s="16" t="e">
        <f>SUMIF('City Level Data'!#REF!,$F16,'City Level Data'!AL:AL)</f>
        <v>#REF!</v>
      </c>
      <c r="AK16" s="16" t="e">
        <f>SUMIF('City Level Data'!#REF!,$F16,'City Level Data'!AM:AM)</f>
        <v>#REF!</v>
      </c>
      <c r="AL16" s="16" t="e">
        <f>SUMIF('City Level Data'!#REF!,$F16,'City Level Data'!AN:AN)</f>
        <v>#REF!</v>
      </c>
      <c r="AM16" s="16" t="e">
        <f>SUMIF('City Level Data'!#REF!,$F16,'City Level Data'!AO:AO)</f>
        <v>#REF!</v>
      </c>
      <c r="AN16" s="16" t="e">
        <f>SUMIF('City Level Data'!#REF!,$F16,'City Level Data'!AP:AP)</f>
        <v>#REF!</v>
      </c>
      <c r="AO16" s="16" t="e">
        <f>SUMIF('City Level Data'!#REF!,$F16,'City Level Data'!AQ:AQ)</f>
        <v>#REF!</v>
      </c>
      <c r="AP16" s="16" t="e">
        <f>SUMIF('City Level Data'!#REF!,$F16,'City Level Data'!AR:AR)</f>
        <v>#REF!</v>
      </c>
      <c r="AQ16" s="16" t="e">
        <f>SUMIF('City Level Data'!#REF!,$F16,'City Level Data'!AS:AS)</f>
        <v>#REF!</v>
      </c>
      <c r="AR16" s="16" t="e">
        <f>SUMIF('City Level Data'!#REF!,$F16,'City Level Data'!AT:AT)</f>
        <v>#REF!</v>
      </c>
      <c r="AS16" s="16" t="e">
        <f>SUMIF('City Level Data'!#REF!,$F16,'City Level Data'!AU:AU)</f>
        <v>#REF!</v>
      </c>
      <c r="AT16" s="16" t="e">
        <f>SUMIF('City Level Data'!#REF!,$F16,'City Level Data'!AV:AV)</f>
        <v>#REF!</v>
      </c>
      <c r="AU16" s="16" t="e">
        <f>SUMIF('City Level Data'!#REF!,$F16,'City Level Data'!AW:AW)</f>
        <v>#REF!</v>
      </c>
      <c r="AV16" s="16" t="e">
        <f>SUMIF('City Level Data'!#REF!,$F16,'City Level Data'!AX:AX)</f>
        <v>#REF!</v>
      </c>
      <c r="AW16" s="16" t="e">
        <f>SUMIF('City Level Data'!#REF!,$F16,'City Level Data'!AY:AY)</f>
        <v>#REF!</v>
      </c>
      <c r="AX16" s="16" t="e">
        <f>SUMIF('City Level Data'!#REF!,$F16,'City Level Data'!AZ:AZ)</f>
        <v>#REF!</v>
      </c>
      <c r="AY16" s="16" t="e">
        <f>SUMIF('City Level Data'!#REF!,$F16,'City Level Data'!BA:BA)</f>
        <v>#REF!</v>
      </c>
      <c r="AZ16" s="16" t="e">
        <f>SUMIF('City Level Data'!#REF!,$F16,'City Level Data'!BB:BB)</f>
        <v>#REF!</v>
      </c>
      <c r="BA16" s="16" t="e">
        <f>SUMIF('City Level Data'!#REF!,$F16,'City Level Data'!BC:BC)</f>
        <v>#REF!</v>
      </c>
      <c r="BB16" s="16" t="e">
        <f>SUMIF('City Level Data'!#REF!,$F16,'City Level Data'!BD:BD)</f>
        <v>#REF!</v>
      </c>
      <c r="BC16" s="16" t="e">
        <f>SUMIF('City Level Data'!#REF!,$F16,'City Level Data'!BE:BE)</f>
        <v>#REF!</v>
      </c>
      <c r="BD16" s="16" t="e">
        <f>SUMIF('City Level Data'!#REF!,$F16,'City Level Data'!BF:BF)</f>
        <v>#REF!</v>
      </c>
      <c r="BE16" s="16" t="e">
        <f t="shared" si="2"/>
        <v>#REF!</v>
      </c>
      <c r="BF16" s="16" t="e">
        <f>SUMIF('City Level Data'!#REF!,$F16,'City Level Data'!BG:BG)</f>
        <v>#REF!</v>
      </c>
      <c r="BG16" s="16" t="e">
        <f>SUMIF('City Level Data'!#REF!,$F16,'City Level Data'!BH:BH)</f>
        <v>#REF!</v>
      </c>
      <c r="BH16" s="16" t="e">
        <f>AVERAGEIF('City Level Data'!#REF!,$F16,'City Level Data'!BI:BI)</f>
        <v>#REF!</v>
      </c>
      <c r="BI16" s="16" t="e">
        <f>AVERAGEIF('City Level Data'!#REF!,$F16,'City Level Data'!BJ:BJ)</f>
        <v>#REF!</v>
      </c>
      <c r="BJ16" s="16" t="e">
        <f>AVERAGEIF('City Level Data'!#REF!,$F16,'City Level Data'!BK:BK)</f>
        <v>#REF!</v>
      </c>
      <c r="BK16" s="16" t="e">
        <f>AVERAGEIF('City Level Data'!#REF!,$F16,'City Level Data'!BL:BL)</f>
        <v>#REF!</v>
      </c>
      <c r="BL16" s="16" t="e">
        <f>AVERAGEIF('City Level Data'!#REF!,$F16,'City Level Data'!BM:BM)</f>
        <v>#REF!</v>
      </c>
      <c r="BM16" s="16" t="e">
        <f>SUMIF('City Level Data'!#REF!,$F16,'City Level Data'!BN:BN)</f>
        <v>#REF!</v>
      </c>
      <c r="BN16" s="16" t="e">
        <f>SUMIF('City Level Data'!#REF!,$F16,'City Level Data'!BO:BO)</f>
        <v>#REF!</v>
      </c>
      <c r="BO16" s="16" t="e">
        <f>SUMIF('City Level Data'!#REF!,$F16,'City Level Data'!BP:BP)</f>
        <v>#REF!</v>
      </c>
      <c r="BP16" s="16" t="e">
        <f>SUMIF('City Level Data'!#REF!,$F16,'City Level Data'!BQ:BQ)</f>
        <v>#REF!</v>
      </c>
      <c r="BQ16" s="16" t="e">
        <f>SUMIF('City Level Data'!#REF!,$F16,'City Level Data'!BR:BR)</f>
        <v>#REF!</v>
      </c>
      <c r="BR16" s="16" t="e">
        <f>SUMIF('City Level Data'!#REF!,$F16,'City Level Data'!BS:BS)</f>
        <v>#REF!</v>
      </c>
      <c r="BS16" s="16" t="e">
        <f>SUMIF('City Level Data'!#REF!,$F16,'City Level Data'!BT:BT)</f>
        <v>#REF!</v>
      </c>
      <c r="BT16" s="16" t="e">
        <f>SUMIF('City Level Data'!#REF!,$F16,'City Level Data'!BU:BU)</f>
        <v>#REF!</v>
      </c>
      <c r="BU16" s="16" t="e">
        <f>SUMIF('City Level Data'!#REF!,$F16,'City Level Data'!BV:BV)</f>
        <v>#REF!</v>
      </c>
      <c r="BV16" s="16" t="e">
        <f>SUMIF('City Level Data'!#REF!,$F16,'City Level Data'!BW:BW)</f>
        <v>#REF!</v>
      </c>
      <c r="BW16" s="16" t="e">
        <f>SUMIF('City Level Data'!#REF!,$F16,'City Level Data'!BX:BX)</f>
        <v>#REF!</v>
      </c>
      <c r="BX16" s="16" t="e">
        <f>SUMIF('City Level Data'!#REF!,$F16,'City Level Data'!BY:BY)</f>
        <v>#REF!</v>
      </c>
      <c r="BY16" s="16" t="e">
        <f>SUMIF('City Level Data'!#REF!,$F16,'City Level Data'!BZ:BZ)</f>
        <v>#REF!</v>
      </c>
      <c r="BZ16" s="16" t="e">
        <f>SUMIF('City Level Data'!#REF!,$F16,'City Level Data'!CA:CA)</f>
        <v>#REF!</v>
      </c>
      <c r="CA16" s="16" t="e">
        <f>SUMIF('City Level Data'!#REF!,$F16,'City Level Data'!CB:CB)</f>
        <v>#REF!</v>
      </c>
      <c r="CB16" s="16" t="e">
        <f>SUMIF('City Level Data'!#REF!,$F16,'City Level Data'!CC:CC)</f>
        <v>#REF!</v>
      </c>
      <c r="CC16" s="16" t="e">
        <f>SUMIF('City Level Data'!#REF!,$F16,'City Level Data'!CD:CD)</f>
        <v>#REF!</v>
      </c>
      <c r="CD16" s="16" t="e">
        <f>SUMIF('City Level Data'!#REF!,$F16,'City Level Data'!CE:CE)</f>
        <v>#REF!</v>
      </c>
      <c r="CE16" s="16" t="e">
        <f>SUMIF('City Level Data'!#REF!,$F16,'City Level Data'!CF:CF)</f>
        <v>#REF!</v>
      </c>
      <c r="CF16" s="16" t="e">
        <f>SUMIF('City Level Data'!#REF!,$F16,'City Level Data'!CG:CG)</f>
        <v>#REF!</v>
      </c>
      <c r="CG16" s="16" t="e">
        <f>SUMIF('City Level Data'!#REF!,$F16,'City Level Data'!CH:CH)</f>
        <v>#REF!</v>
      </c>
      <c r="CH16" s="16" t="e">
        <f>SUMIF('City Level Data'!#REF!,$F16,'City Level Data'!CI:CI)</f>
        <v>#REF!</v>
      </c>
      <c r="CI16" s="16" t="e">
        <f>SUMIF('City Level Data'!#REF!,$F16,'City Level Data'!CJ:CJ)</f>
        <v>#REF!</v>
      </c>
      <c r="CJ16" s="16" t="e">
        <f>SUMIF('City Level Data'!#REF!,$F16,'City Level Data'!CK:CK)</f>
        <v>#REF!</v>
      </c>
      <c r="CK16" s="16" t="e">
        <f>SUMIF('City Level Data'!#REF!,$F16,'City Level Data'!CL:CL)</f>
        <v>#REF!</v>
      </c>
      <c r="CL16" s="16" t="e">
        <f>SUMIF('City Level Data'!#REF!,$F16,'City Level Data'!CM:CM)</f>
        <v>#REF!</v>
      </c>
      <c r="CM16" s="16" t="e">
        <f>SUMIF('City Level Data'!#REF!,$F16,'City Level Data'!CN:CN)</f>
        <v>#REF!</v>
      </c>
      <c r="CN16" s="16" t="e">
        <f>SUMIF('City Level Data'!#REF!,$F16,'City Level Data'!CO:CO)</f>
        <v>#REF!</v>
      </c>
      <c r="CO16" s="16" t="e">
        <f>SUMIF('City Level Data'!#REF!,$F16,'City Level Data'!CP:CP)</f>
        <v>#REF!</v>
      </c>
      <c r="CP16" s="16" t="e">
        <f>SUMIF('City Level Data'!#REF!,$F16,'City Level Data'!CQ:CQ)</f>
        <v>#REF!</v>
      </c>
      <c r="CQ16" s="16" t="e">
        <f>SUMIF('City Level Data'!#REF!,$F16,'City Level Data'!CR:CR)</f>
        <v>#REF!</v>
      </c>
      <c r="CR16" s="16" t="e">
        <f>SUMIF('City Level Data'!#REF!,$F16,'City Level Data'!CS:CS)</f>
        <v>#REF!</v>
      </c>
      <c r="CS16" s="16" t="e">
        <f>SUMIF('City Level Data'!#REF!,$F16,'City Level Data'!CT:CT)</f>
        <v>#REF!</v>
      </c>
      <c r="CT16" s="16" t="e">
        <f>SUMIF('City Level Data'!#REF!,$F16,'City Level Data'!CU:CU)</f>
        <v>#REF!</v>
      </c>
      <c r="CU16" s="16" t="e">
        <f>SUMIF('City Level Data'!#REF!,$F16,'City Level Data'!CV:CV)</f>
        <v>#REF!</v>
      </c>
      <c r="CV16" s="16" t="e">
        <f>SUMIF('City Level Data'!#REF!,$F16,'City Level Data'!CW:CW)</f>
        <v>#REF!</v>
      </c>
      <c r="CW16" s="16" t="e">
        <f>SUMIF('City Level Data'!#REF!,$F16,'City Level Data'!CX:CX)</f>
        <v>#REF!</v>
      </c>
      <c r="CX16" s="16" t="e">
        <f>SUMIF('City Level Data'!#REF!,$F16,'City Level Data'!CY:CY)</f>
        <v>#REF!</v>
      </c>
      <c r="CY16" s="16" t="e">
        <f>SUMIF('City Level Data'!#REF!,$F16,'City Level Data'!CZ:CZ)</f>
        <v>#REF!</v>
      </c>
      <c r="CZ16" s="16" t="e">
        <f>SUMIF('City Level Data'!#REF!,$F16,'City Level Data'!DA:DA)</f>
        <v>#REF!</v>
      </c>
      <c r="DA16" s="16" t="e">
        <f>SUMIF('City Level Data'!#REF!,$F16,'City Level Data'!DB:DB)</f>
        <v>#REF!</v>
      </c>
      <c r="DB16" s="16" t="e">
        <f>SUMIF('City Level Data'!#REF!,$F16,'City Level Data'!DC:DC)</f>
        <v>#REF!</v>
      </c>
    </row>
    <row r="17" spans="1:106" x14ac:dyDescent="0.2">
      <c r="A17" s="1"/>
      <c r="B17" s="1"/>
      <c r="C17" s="1"/>
      <c r="D17" s="1" t="s">
        <v>1593</v>
      </c>
      <c r="E17" s="1" t="s">
        <v>1388</v>
      </c>
      <c r="F17" s="1" t="s">
        <v>1298</v>
      </c>
      <c r="G17" s="1" t="s">
        <v>1517</v>
      </c>
      <c r="H17" s="1"/>
      <c r="I17" s="1"/>
      <c r="J17" s="1" t="s">
        <v>1518</v>
      </c>
      <c r="K17" s="1"/>
      <c r="L17" s="1"/>
      <c r="M17" s="1"/>
      <c r="N17" s="16" t="e">
        <f>SUMIF('City Level Data'!#REF!,$F17,'City Level Data'!J:J)</f>
        <v>#REF!</v>
      </c>
      <c r="O17" s="16" t="e">
        <f>SUMIF('City Level Data'!#REF!,$F17,'City Level Data'!L:L)</f>
        <v>#REF!</v>
      </c>
      <c r="P17" s="16" t="e">
        <f>SUMIF('City Level Data'!#REF!,$F17,'City Level Data'!M:M)</f>
        <v>#REF!</v>
      </c>
      <c r="Q17" s="16" t="e">
        <f t="shared" si="0"/>
        <v>#REF!</v>
      </c>
      <c r="R17" s="16" t="e">
        <f>SUMIF('City Level Data'!#REF!,$F17,'City Level Data'!P:P)</f>
        <v>#REF!</v>
      </c>
      <c r="S17" s="16" t="e">
        <f t="shared" si="1"/>
        <v>#REF!</v>
      </c>
      <c r="T17" s="16" t="e">
        <f>SUMIF('City Level Data'!#REF!,$F17,'City Level Data'!U:U)*1000000000/N17</f>
        <v>#REF!</v>
      </c>
      <c r="U17" s="16" t="e">
        <f>IF(Q17&gt;'Clustering (Sub City)'!$C$4,'Clustering (Sub City)'!$B$3,IF(Q17&gt;'Clustering (Sub City)'!$H$4,'Clustering (Sub City)'!$G$3,IF(Q17&gt;'Clustering (Sub City)'!$M$4,'Clustering (Sub City)'!$L$3,'Clustering (Sub City)'!$Q$3)))</f>
        <v>#REF!</v>
      </c>
      <c r="V17" s="16" t="e">
        <f>IF(S17&gt;'Clustering (Sub City)'!$C$24,'Clustering (Sub City)'!$B$23,IF(S17&gt;'Clustering (Sub City)'!$H$24,'Clustering (Sub City)'!$G$23,IF(S17&gt;'Clustering (Sub City)'!$M$24,'Clustering (Sub City)'!$L$23,'Clustering (Sub City)'!$Q$23)))</f>
        <v>#REF!</v>
      </c>
      <c r="W17" s="16" t="e">
        <f>VLOOKUP(U17&amp;V17,'Clustering (Gov City)'!$X$4:$Y$19,2,0)</f>
        <v>#REF!</v>
      </c>
      <c r="X17" s="16" t="e">
        <f>SUMIF('City Level Data'!#REF!,$F17,'City Level Data'!Z:Z)</f>
        <v>#REF!</v>
      </c>
      <c r="Y17" s="16" t="e">
        <f>SUMIF('City Level Data'!#REF!,$F17,'City Level Data'!AA:AA)</f>
        <v>#REF!</v>
      </c>
      <c r="Z17" s="16" t="e">
        <f>SUMIF('City Level Data'!#REF!,$F17,'City Level Data'!AB:AB)</f>
        <v>#REF!</v>
      </c>
      <c r="AA17" s="16" t="e">
        <f>SUMIF('City Level Data'!#REF!,$F17,'City Level Data'!AC:AC)</f>
        <v>#REF!</v>
      </c>
      <c r="AB17" s="16" t="e">
        <f>SUMIF('City Level Data'!#REF!,$F17,'City Level Data'!AD:AD)</f>
        <v>#REF!</v>
      </c>
      <c r="AC17" s="16" t="e">
        <f>SUMIF('City Level Data'!#REF!,$F17,'City Level Data'!AE:AE)</f>
        <v>#REF!</v>
      </c>
      <c r="AD17" s="16" t="e">
        <f>SUMIF('City Level Data'!#REF!,$F17,'City Level Data'!AF:AF)</f>
        <v>#REF!</v>
      </c>
      <c r="AE17" s="16" t="e">
        <f>SUMIF('City Level Data'!#REF!,$F17,'City Level Data'!AG:AG)</f>
        <v>#REF!</v>
      </c>
      <c r="AF17" s="16" t="e">
        <f>SUMIF('City Level Data'!#REF!,$F17,'City Level Data'!AH:AH)</f>
        <v>#REF!</v>
      </c>
      <c r="AG17" s="16" t="e">
        <f>SUMIF('City Level Data'!#REF!,$F17,'City Level Data'!AI:AI)</f>
        <v>#REF!</v>
      </c>
      <c r="AH17" s="16" t="e">
        <f>SUMIF('City Level Data'!#REF!,$F17,'City Level Data'!AJ:AJ)</f>
        <v>#REF!</v>
      </c>
      <c r="AI17" s="16" t="e">
        <f>SUMIF('City Level Data'!#REF!,$F17,'City Level Data'!AK:AK)</f>
        <v>#REF!</v>
      </c>
      <c r="AJ17" s="16" t="e">
        <f>SUMIF('City Level Data'!#REF!,$F17,'City Level Data'!AL:AL)</f>
        <v>#REF!</v>
      </c>
      <c r="AK17" s="16" t="e">
        <f>SUMIF('City Level Data'!#REF!,$F17,'City Level Data'!AM:AM)</f>
        <v>#REF!</v>
      </c>
      <c r="AL17" s="16" t="e">
        <f>SUMIF('City Level Data'!#REF!,$F17,'City Level Data'!AN:AN)</f>
        <v>#REF!</v>
      </c>
      <c r="AM17" s="16" t="e">
        <f>SUMIF('City Level Data'!#REF!,$F17,'City Level Data'!AO:AO)</f>
        <v>#REF!</v>
      </c>
      <c r="AN17" s="16" t="e">
        <f>SUMIF('City Level Data'!#REF!,$F17,'City Level Data'!AP:AP)</f>
        <v>#REF!</v>
      </c>
      <c r="AO17" s="16" t="e">
        <f>SUMIF('City Level Data'!#REF!,$F17,'City Level Data'!AQ:AQ)</f>
        <v>#REF!</v>
      </c>
      <c r="AP17" s="16" t="e">
        <f>SUMIF('City Level Data'!#REF!,$F17,'City Level Data'!AR:AR)</f>
        <v>#REF!</v>
      </c>
      <c r="AQ17" s="16" t="e">
        <f>SUMIF('City Level Data'!#REF!,$F17,'City Level Data'!AS:AS)</f>
        <v>#REF!</v>
      </c>
      <c r="AR17" s="16" t="e">
        <f>SUMIF('City Level Data'!#REF!,$F17,'City Level Data'!AT:AT)</f>
        <v>#REF!</v>
      </c>
      <c r="AS17" s="16" t="e">
        <f>SUMIF('City Level Data'!#REF!,$F17,'City Level Data'!AU:AU)</f>
        <v>#REF!</v>
      </c>
      <c r="AT17" s="16" t="e">
        <f>SUMIF('City Level Data'!#REF!,$F17,'City Level Data'!AV:AV)</f>
        <v>#REF!</v>
      </c>
      <c r="AU17" s="16" t="e">
        <f>SUMIF('City Level Data'!#REF!,$F17,'City Level Data'!AW:AW)</f>
        <v>#REF!</v>
      </c>
      <c r="AV17" s="16" t="e">
        <f>SUMIF('City Level Data'!#REF!,$F17,'City Level Data'!AX:AX)</f>
        <v>#REF!</v>
      </c>
      <c r="AW17" s="16" t="e">
        <f>SUMIF('City Level Data'!#REF!,$F17,'City Level Data'!AY:AY)</f>
        <v>#REF!</v>
      </c>
      <c r="AX17" s="16" t="e">
        <f>SUMIF('City Level Data'!#REF!,$F17,'City Level Data'!AZ:AZ)</f>
        <v>#REF!</v>
      </c>
      <c r="AY17" s="16" t="e">
        <f>SUMIF('City Level Data'!#REF!,$F17,'City Level Data'!BA:BA)</f>
        <v>#REF!</v>
      </c>
      <c r="AZ17" s="16" t="e">
        <f>SUMIF('City Level Data'!#REF!,$F17,'City Level Data'!BB:BB)</f>
        <v>#REF!</v>
      </c>
      <c r="BA17" s="16" t="e">
        <f>SUMIF('City Level Data'!#REF!,$F17,'City Level Data'!BC:BC)</f>
        <v>#REF!</v>
      </c>
      <c r="BB17" s="16" t="e">
        <f>SUMIF('City Level Data'!#REF!,$F17,'City Level Data'!BD:BD)</f>
        <v>#REF!</v>
      </c>
      <c r="BC17" s="16" t="e">
        <f>SUMIF('City Level Data'!#REF!,$F17,'City Level Data'!BE:BE)</f>
        <v>#REF!</v>
      </c>
      <c r="BD17" s="16" t="e">
        <f>SUMIF('City Level Data'!#REF!,$F17,'City Level Data'!BF:BF)</f>
        <v>#REF!</v>
      </c>
      <c r="BE17" s="16" t="e">
        <f t="shared" si="2"/>
        <v>#REF!</v>
      </c>
      <c r="BF17" s="16" t="e">
        <f>SUMIF('City Level Data'!#REF!,$F17,'City Level Data'!BG:BG)</f>
        <v>#REF!</v>
      </c>
      <c r="BG17" s="16" t="e">
        <f>SUMIF('City Level Data'!#REF!,$F17,'City Level Data'!BH:BH)</f>
        <v>#REF!</v>
      </c>
      <c r="BH17" s="16" t="e">
        <f>AVERAGEIF('City Level Data'!#REF!,$F17,'City Level Data'!BI:BI)</f>
        <v>#REF!</v>
      </c>
      <c r="BI17" s="16" t="e">
        <f>AVERAGEIF('City Level Data'!#REF!,$F17,'City Level Data'!BJ:BJ)</f>
        <v>#REF!</v>
      </c>
      <c r="BJ17" s="16" t="e">
        <f>AVERAGEIF('City Level Data'!#REF!,$F17,'City Level Data'!BK:BK)</f>
        <v>#REF!</v>
      </c>
      <c r="BK17" s="16" t="e">
        <f>AVERAGEIF('City Level Data'!#REF!,$F17,'City Level Data'!BL:BL)</f>
        <v>#REF!</v>
      </c>
      <c r="BL17" s="16" t="e">
        <f>AVERAGEIF('City Level Data'!#REF!,$F17,'City Level Data'!BM:BM)</f>
        <v>#REF!</v>
      </c>
      <c r="BM17" s="16" t="e">
        <f>SUMIF('City Level Data'!#REF!,$F17,'City Level Data'!BN:BN)</f>
        <v>#REF!</v>
      </c>
      <c r="BN17" s="16" t="e">
        <f>SUMIF('City Level Data'!#REF!,$F17,'City Level Data'!BO:BO)</f>
        <v>#REF!</v>
      </c>
      <c r="BO17" s="16" t="e">
        <f>SUMIF('City Level Data'!#REF!,$F17,'City Level Data'!BP:BP)</f>
        <v>#REF!</v>
      </c>
      <c r="BP17" s="16" t="e">
        <f>SUMIF('City Level Data'!#REF!,$F17,'City Level Data'!BQ:BQ)</f>
        <v>#REF!</v>
      </c>
      <c r="BQ17" s="16" t="e">
        <f>SUMIF('City Level Data'!#REF!,$F17,'City Level Data'!BR:BR)</f>
        <v>#REF!</v>
      </c>
      <c r="BR17" s="16" t="e">
        <f>SUMIF('City Level Data'!#REF!,$F17,'City Level Data'!BS:BS)</f>
        <v>#REF!</v>
      </c>
      <c r="BS17" s="16" t="e">
        <f>SUMIF('City Level Data'!#REF!,$F17,'City Level Data'!BT:BT)</f>
        <v>#REF!</v>
      </c>
      <c r="BT17" s="16" t="e">
        <f>SUMIF('City Level Data'!#REF!,$F17,'City Level Data'!BU:BU)</f>
        <v>#REF!</v>
      </c>
      <c r="BU17" s="16" t="e">
        <f>SUMIF('City Level Data'!#REF!,$F17,'City Level Data'!BV:BV)</f>
        <v>#REF!</v>
      </c>
      <c r="BV17" s="16" t="e">
        <f>SUMIF('City Level Data'!#REF!,$F17,'City Level Data'!BW:BW)</f>
        <v>#REF!</v>
      </c>
      <c r="BW17" s="16" t="e">
        <f>SUMIF('City Level Data'!#REF!,$F17,'City Level Data'!BX:BX)</f>
        <v>#REF!</v>
      </c>
      <c r="BX17" s="16" t="e">
        <f>SUMIF('City Level Data'!#REF!,$F17,'City Level Data'!BY:BY)</f>
        <v>#REF!</v>
      </c>
      <c r="BY17" s="16" t="e">
        <f>SUMIF('City Level Data'!#REF!,$F17,'City Level Data'!BZ:BZ)</f>
        <v>#REF!</v>
      </c>
      <c r="BZ17" s="16" t="e">
        <f>SUMIF('City Level Data'!#REF!,$F17,'City Level Data'!CA:CA)</f>
        <v>#REF!</v>
      </c>
      <c r="CA17" s="16" t="e">
        <f>SUMIF('City Level Data'!#REF!,$F17,'City Level Data'!CB:CB)</f>
        <v>#REF!</v>
      </c>
      <c r="CB17" s="16" t="e">
        <f>SUMIF('City Level Data'!#REF!,$F17,'City Level Data'!CC:CC)</f>
        <v>#REF!</v>
      </c>
      <c r="CC17" s="16" t="e">
        <f>SUMIF('City Level Data'!#REF!,$F17,'City Level Data'!CD:CD)</f>
        <v>#REF!</v>
      </c>
      <c r="CD17" s="16" t="e">
        <f>SUMIF('City Level Data'!#REF!,$F17,'City Level Data'!CE:CE)</f>
        <v>#REF!</v>
      </c>
      <c r="CE17" s="16" t="e">
        <f>SUMIF('City Level Data'!#REF!,$F17,'City Level Data'!CF:CF)</f>
        <v>#REF!</v>
      </c>
      <c r="CF17" s="16" t="e">
        <f>SUMIF('City Level Data'!#REF!,$F17,'City Level Data'!CG:CG)</f>
        <v>#REF!</v>
      </c>
      <c r="CG17" s="16" t="e">
        <f>SUMIF('City Level Data'!#REF!,$F17,'City Level Data'!CH:CH)</f>
        <v>#REF!</v>
      </c>
      <c r="CH17" s="16" t="e">
        <f>SUMIF('City Level Data'!#REF!,$F17,'City Level Data'!CI:CI)</f>
        <v>#REF!</v>
      </c>
      <c r="CI17" s="16" t="e">
        <f>SUMIF('City Level Data'!#REF!,$F17,'City Level Data'!CJ:CJ)</f>
        <v>#REF!</v>
      </c>
      <c r="CJ17" s="16" t="e">
        <f>SUMIF('City Level Data'!#REF!,$F17,'City Level Data'!CK:CK)</f>
        <v>#REF!</v>
      </c>
      <c r="CK17" s="16" t="e">
        <f>SUMIF('City Level Data'!#REF!,$F17,'City Level Data'!CL:CL)</f>
        <v>#REF!</v>
      </c>
      <c r="CL17" s="16" t="e">
        <f>SUMIF('City Level Data'!#REF!,$F17,'City Level Data'!CM:CM)</f>
        <v>#REF!</v>
      </c>
      <c r="CM17" s="16" t="e">
        <f>SUMIF('City Level Data'!#REF!,$F17,'City Level Data'!CN:CN)</f>
        <v>#REF!</v>
      </c>
      <c r="CN17" s="16" t="e">
        <f>SUMIF('City Level Data'!#REF!,$F17,'City Level Data'!CO:CO)</f>
        <v>#REF!</v>
      </c>
      <c r="CO17" s="16" t="e">
        <f>SUMIF('City Level Data'!#REF!,$F17,'City Level Data'!CP:CP)</f>
        <v>#REF!</v>
      </c>
      <c r="CP17" s="16" t="e">
        <f>SUMIF('City Level Data'!#REF!,$F17,'City Level Data'!CQ:CQ)</f>
        <v>#REF!</v>
      </c>
      <c r="CQ17" s="16" t="e">
        <f>SUMIF('City Level Data'!#REF!,$F17,'City Level Data'!CR:CR)</f>
        <v>#REF!</v>
      </c>
      <c r="CR17" s="16" t="e">
        <f>SUMIF('City Level Data'!#REF!,$F17,'City Level Data'!CS:CS)</f>
        <v>#REF!</v>
      </c>
      <c r="CS17" s="16" t="e">
        <f>SUMIF('City Level Data'!#REF!,$F17,'City Level Data'!CT:CT)</f>
        <v>#REF!</v>
      </c>
      <c r="CT17" s="16" t="e">
        <f>SUMIF('City Level Data'!#REF!,$F17,'City Level Data'!CU:CU)</f>
        <v>#REF!</v>
      </c>
      <c r="CU17" s="16" t="e">
        <f>SUMIF('City Level Data'!#REF!,$F17,'City Level Data'!CV:CV)</f>
        <v>#REF!</v>
      </c>
      <c r="CV17" s="16" t="e">
        <f>SUMIF('City Level Data'!#REF!,$F17,'City Level Data'!CW:CW)</f>
        <v>#REF!</v>
      </c>
      <c r="CW17" s="16" t="e">
        <f>SUMIF('City Level Data'!#REF!,$F17,'City Level Data'!CX:CX)</f>
        <v>#REF!</v>
      </c>
      <c r="CX17" s="16" t="e">
        <f>SUMIF('City Level Data'!#REF!,$F17,'City Level Data'!CY:CY)</f>
        <v>#REF!</v>
      </c>
      <c r="CY17" s="16" t="e">
        <f>SUMIF('City Level Data'!#REF!,$F17,'City Level Data'!CZ:CZ)</f>
        <v>#REF!</v>
      </c>
      <c r="CZ17" s="16" t="e">
        <f>SUMIF('City Level Data'!#REF!,$F17,'City Level Data'!DA:DA)</f>
        <v>#REF!</v>
      </c>
      <c r="DA17" s="16" t="e">
        <f>SUMIF('City Level Data'!#REF!,$F17,'City Level Data'!DB:DB)</f>
        <v>#REF!</v>
      </c>
      <c r="DB17" s="16" t="e">
        <f>SUMIF('City Level Data'!#REF!,$F17,'City Level Data'!DC:DC)</f>
        <v>#REF!</v>
      </c>
    </row>
    <row r="18" spans="1:106" x14ac:dyDescent="0.2">
      <c r="A18" s="1"/>
      <c r="B18" s="1"/>
      <c r="C18" s="1"/>
      <c r="D18" s="1" t="s">
        <v>1547</v>
      </c>
      <c r="E18" s="1" t="s">
        <v>1388</v>
      </c>
      <c r="F18" s="1" t="s">
        <v>1388</v>
      </c>
      <c r="G18" s="1" t="s">
        <v>1517</v>
      </c>
      <c r="H18" s="1"/>
      <c r="I18" s="1"/>
      <c r="J18" s="1" t="s">
        <v>1518</v>
      </c>
      <c r="K18" s="1"/>
      <c r="L18" s="1"/>
      <c r="M18" s="1"/>
      <c r="N18" s="16" t="e">
        <f>SUMIF('City Level Data'!#REF!,$F18,'City Level Data'!J:J)</f>
        <v>#REF!</v>
      </c>
      <c r="O18" s="16" t="e">
        <f>SUMIF('City Level Data'!#REF!,$F18,'City Level Data'!L:L)</f>
        <v>#REF!</v>
      </c>
      <c r="P18" s="16" t="e">
        <f>SUMIF('City Level Data'!#REF!,$F18,'City Level Data'!M:M)</f>
        <v>#REF!</v>
      </c>
      <c r="Q18" s="16" t="e">
        <f t="shared" si="0"/>
        <v>#REF!</v>
      </c>
      <c r="R18" s="16" t="e">
        <f>SUMIF('City Level Data'!#REF!,$F18,'City Level Data'!P:P)</f>
        <v>#REF!</v>
      </c>
      <c r="S18" s="16" t="e">
        <f t="shared" si="1"/>
        <v>#REF!</v>
      </c>
      <c r="T18" s="16" t="e">
        <f>SUMIF('City Level Data'!#REF!,$F18,'City Level Data'!U:U)*1000000000/N18</f>
        <v>#REF!</v>
      </c>
      <c r="U18" s="16" t="e">
        <f>IF(Q18&gt;'Clustering (Sub City)'!$C$4,'Clustering (Sub City)'!$B$3,IF(Q18&gt;'Clustering (Sub City)'!$H$4,'Clustering (Sub City)'!$G$3,IF(Q18&gt;'Clustering (Sub City)'!$M$4,'Clustering (Sub City)'!$L$3,'Clustering (Sub City)'!$Q$3)))</f>
        <v>#REF!</v>
      </c>
      <c r="V18" s="16" t="e">
        <f>IF(S18&gt;'Clustering (Sub City)'!$C$24,'Clustering (Sub City)'!$B$23,IF(S18&gt;'Clustering (Sub City)'!$H$24,'Clustering (Sub City)'!$G$23,IF(S18&gt;'Clustering (Sub City)'!$M$24,'Clustering (Sub City)'!$L$23,'Clustering (Sub City)'!$Q$23)))</f>
        <v>#REF!</v>
      </c>
      <c r="W18" s="16" t="e">
        <f>VLOOKUP(U18&amp;V18,'Clustering (Gov City)'!$X$4:$Y$19,2,0)</f>
        <v>#REF!</v>
      </c>
      <c r="X18" s="16" t="e">
        <f>SUMIF('City Level Data'!#REF!,$F18,'City Level Data'!Z:Z)</f>
        <v>#REF!</v>
      </c>
      <c r="Y18" s="16" t="e">
        <f>SUMIF('City Level Data'!#REF!,$F18,'City Level Data'!AA:AA)</f>
        <v>#REF!</v>
      </c>
      <c r="Z18" s="16" t="e">
        <f>SUMIF('City Level Data'!#REF!,$F18,'City Level Data'!AB:AB)</f>
        <v>#REF!</v>
      </c>
      <c r="AA18" s="16" t="e">
        <f>SUMIF('City Level Data'!#REF!,$F18,'City Level Data'!AC:AC)</f>
        <v>#REF!</v>
      </c>
      <c r="AB18" s="16" t="e">
        <f>SUMIF('City Level Data'!#REF!,$F18,'City Level Data'!AD:AD)</f>
        <v>#REF!</v>
      </c>
      <c r="AC18" s="16" t="e">
        <f>SUMIF('City Level Data'!#REF!,$F18,'City Level Data'!AE:AE)</f>
        <v>#REF!</v>
      </c>
      <c r="AD18" s="16" t="e">
        <f>SUMIF('City Level Data'!#REF!,$F18,'City Level Data'!AF:AF)</f>
        <v>#REF!</v>
      </c>
      <c r="AE18" s="16" t="e">
        <f>SUMIF('City Level Data'!#REF!,$F18,'City Level Data'!AG:AG)</f>
        <v>#REF!</v>
      </c>
      <c r="AF18" s="16" t="e">
        <f>SUMIF('City Level Data'!#REF!,$F18,'City Level Data'!AH:AH)</f>
        <v>#REF!</v>
      </c>
      <c r="AG18" s="16" t="e">
        <f>SUMIF('City Level Data'!#REF!,$F18,'City Level Data'!AI:AI)</f>
        <v>#REF!</v>
      </c>
      <c r="AH18" s="16" t="e">
        <f>SUMIF('City Level Data'!#REF!,$F18,'City Level Data'!AJ:AJ)</f>
        <v>#REF!</v>
      </c>
      <c r="AI18" s="16" t="e">
        <f>SUMIF('City Level Data'!#REF!,$F18,'City Level Data'!AK:AK)</f>
        <v>#REF!</v>
      </c>
      <c r="AJ18" s="16" t="e">
        <f>SUMIF('City Level Data'!#REF!,$F18,'City Level Data'!AL:AL)</f>
        <v>#REF!</v>
      </c>
      <c r="AK18" s="16" t="e">
        <f>SUMIF('City Level Data'!#REF!,$F18,'City Level Data'!AM:AM)</f>
        <v>#REF!</v>
      </c>
      <c r="AL18" s="16" t="e">
        <f>SUMIF('City Level Data'!#REF!,$F18,'City Level Data'!AN:AN)</f>
        <v>#REF!</v>
      </c>
      <c r="AM18" s="16" t="e">
        <f>SUMIF('City Level Data'!#REF!,$F18,'City Level Data'!AO:AO)</f>
        <v>#REF!</v>
      </c>
      <c r="AN18" s="16" t="e">
        <f>SUMIF('City Level Data'!#REF!,$F18,'City Level Data'!AP:AP)</f>
        <v>#REF!</v>
      </c>
      <c r="AO18" s="16" t="e">
        <f>SUMIF('City Level Data'!#REF!,$F18,'City Level Data'!AQ:AQ)</f>
        <v>#REF!</v>
      </c>
      <c r="AP18" s="16" t="e">
        <f>SUMIF('City Level Data'!#REF!,$F18,'City Level Data'!AR:AR)</f>
        <v>#REF!</v>
      </c>
      <c r="AQ18" s="16" t="e">
        <f>SUMIF('City Level Data'!#REF!,$F18,'City Level Data'!AS:AS)</f>
        <v>#REF!</v>
      </c>
      <c r="AR18" s="16" t="e">
        <f>SUMIF('City Level Data'!#REF!,$F18,'City Level Data'!AT:AT)</f>
        <v>#REF!</v>
      </c>
      <c r="AS18" s="16" t="e">
        <f>SUMIF('City Level Data'!#REF!,$F18,'City Level Data'!AU:AU)</f>
        <v>#REF!</v>
      </c>
      <c r="AT18" s="16" t="e">
        <f>SUMIF('City Level Data'!#REF!,$F18,'City Level Data'!AV:AV)</f>
        <v>#REF!</v>
      </c>
      <c r="AU18" s="16" t="e">
        <f>SUMIF('City Level Data'!#REF!,$F18,'City Level Data'!AW:AW)</f>
        <v>#REF!</v>
      </c>
      <c r="AV18" s="16" t="e">
        <f>SUMIF('City Level Data'!#REF!,$F18,'City Level Data'!AX:AX)</f>
        <v>#REF!</v>
      </c>
      <c r="AW18" s="16" t="e">
        <f>SUMIF('City Level Data'!#REF!,$F18,'City Level Data'!AY:AY)</f>
        <v>#REF!</v>
      </c>
      <c r="AX18" s="16" t="e">
        <f>SUMIF('City Level Data'!#REF!,$F18,'City Level Data'!AZ:AZ)</f>
        <v>#REF!</v>
      </c>
      <c r="AY18" s="16" t="e">
        <f>SUMIF('City Level Data'!#REF!,$F18,'City Level Data'!BA:BA)</f>
        <v>#REF!</v>
      </c>
      <c r="AZ18" s="16" t="e">
        <f>SUMIF('City Level Data'!#REF!,$F18,'City Level Data'!BB:BB)</f>
        <v>#REF!</v>
      </c>
      <c r="BA18" s="16" t="e">
        <f>SUMIF('City Level Data'!#REF!,$F18,'City Level Data'!BC:BC)</f>
        <v>#REF!</v>
      </c>
      <c r="BB18" s="16" t="e">
        <f>SUMIF('City Level Data'!#REF!,$F18,'City Level Data'!BD:BD)</f>
        <v>#REF!</v>
      </c>
      <c r="BC18" s="16" t="e">
        <f>SUMIF('City Level Data'!#REF!,$F18,'City Level Data'!BE:BE)</f>
        <v>#REF!</v>
      </c>
      <c r="BD18" s="16" t="e">
        <f>SUMIF('City Level Data'!#REF!,$F18,'City Level Data'!BF:BF)</f>
        <v>#REF!</v>
      </c>
      <c r="BE18" s="16" t="e">
        <f t="shared" si="2"/>
        <v>#REF!</v>
      </c>
      <c r="BF18" s="16" t="e">
        <f>SUMIF('City Level Data'!#REF!,$F18,'City Level Data'!BG:BG)</f>
        <v>#REF!</v>
      </c>
      <c r="BG18" s="16" t="e">
        <f>SUMIF('City Level Data'!#REF!,$F18,'City Level Data'!BH:BH)</f>
        <v>#REF!</v>
      </c>
      <c r="BH18" s="16" t="e">
        <f>AVERAGEIF('City Level Data'!#REF!,$F18,'City Level Data'!BI:BI)</f>
        <v>#REF!</v>
      </c>
      <c r="BI18" s="16" t="e">
        <f>AVERAGEIF('City Level Data'!#REF!,$F18,'City Level Data'!BJ:BJ)</f>
        <v>#REF!</v>
      </c>
      <c r="BJ18" s="16" t="e">
        <f>AVERAGEIF('City Level Data'!#REF!,$F18,'City Level Data'!BK:BK)</f>
        <v>#REF!</v>
      </c>
      <c r="BK18" s="16" t="e">
        <f>AVERAGEIF('City Level Data'!#REF!,$F18,'City Level Data'!BL:BL)</f>
        <v>#REF!</v>
      </c>
      <c r="BL18" s="16" t="e">
        <f>AVERAGEIF('City Level Data'!#REF!,$F18,'City Level Data'!BM:BM)</f>
        <v>#REF!</v>
      </c>
      <c r="BM18" s="16" t="e">
        <f>SUMIF('City Level Data'!#REF!,$F18,'City Level Data'!BN:BN)</f>
        <v>#REF!</v>
      </c>
      <c r="BN18" s="16" t="e">
        <f>SUMIF('City Level Data'!#REF!,$F18,'City Level Data'!BO:BO)</f>
        <v>#REF!</v>
      </c>
      <c r="BO18" s="16" t="e">
        <f>SUMIF('City Level Data'!#REF!,$F18,'City Level Data'!BP:BP)</f>
        <v>#REF!</v>
      </c>
      <c r="BP18" s="16" t="e">
        <f>SUMIF('City Level Data'!#REF!,$F18,'City Level Data'!BQ:BQ)</f>
        <v>#REF!</v>
      </c>
      <c r="BQ18" s="16" t="e">
        <f>SUMIF('City Level Data'!#REF!,$F18,'City Level Data'!BR:BR)</f>
        <v>#REF!</v>
      </c>
      <c r="BR18" s="16" t="e">
        <f>SUMIF('City Level Data'!#REF!,$F18,'City Level Data'!BS:BS)</f>
        <v>#REF!</v>
      </c>
      <c r="BS18" s="16" t="e">
        <f>SUMIF('City Level Data'!#REF!,$F18,'City Level Data'!BT:BT)</f>
        <v>#REF!</v>
      </c>
      <c r="BT18" s="16" t="e">
        <f>SUMIF('City Level Data'!#REF!,$F18,'City Level Data'!BU:BU)</f>
        <v>#REF!</v>
      </c>
      <c r="BU18" s="16" t="e">
        <f>SUMIF('City Level Data'!#REF!,$F18,'City Level Data'!BV:BV)</f>
        <v>#REF!</v>
      </c>
      <c r="BV18" s="16" t="e">
        <f>SUMIF('City Level Data'!#REF!,$F18,'City Level Data'!BW:BW)</f>
        <v>#REF!</v>
      </c>
      <c r="BW18" s="16" t="e">
        <f>SUMIF('City Level Data'!#REF!,$F18,'City Level Data'!BX:BX)</f>
        <v>#REF!</v>
      </c>
      <c r="BX18" s="16" t="e">
        <f>SUMIF('City Level Data'!#REF!,$F18,'City Level Data'!BY:BY)</f>
        <v>#REF!</v>
      </c>
      <c r="BY18" s="16" t="e">
        <f>SUMIF('City Level Data'!#REF!,$F18,'City Level Data'!BZ:BZ)</f>
        <v>#REF!</v>
      </c>
      <c r="BZ18" s="16" t="e">
        <f>SUMIF('City Level Data'!#REF!,$F18,'City Level Data'!CA:CA)</f>
        <v>#REF!</v>
      </c>
      <c r="CA18" s="16" t="e">
        <f>SUMIF('City Level Data'!#REF!,$F18,'City Level Data'!CB:CB)</f>
        <v>#REF!</v>
      </c>
      <c r="CB18" s="16" t="e">
        <f>SUMIF('City Level Data'!#REF!,$F18,'City Level Data'!CC:CC)</f>
        <v>#REF!</v>
      </c>
      <c r="CC18" s="16" t="e">
        <f>SUMIF('City Level Data'!#REF!,$F18,'City Level Data'!CD:CD)</f>
        <v>#REF!</v>
      </c>
      <c r="CD18" s="16" t="e">
        <f>SUMIF('City Level Data'!#REF!,$F18,'City Level Data'!CE:CE)</f>
        <v>#REF!</v>
      </c>
      <c r="CE18" s="16" t="e">
        <f>SUMIF('City Level Data'!#REF!,$F18,'City Level Data'!CF:CF)</f>
        <v>#REF!</v>
      </c>
      <c r="CF18" s="16" t="e">
        <f>SUMIF('City Level Data'!#REF!,$F18,'City Level Data'!CG:CG)</f>
        <v>#REF!</v>
      </c>
      <c r="CG18" s="16" t="e">
        <f>SUMIF('City Level Data'!#REF!,$F18,'City Level Data'!CH:CH)</f>
        <v>#REF!</v>
      </c>
      <c r="CH18" s="16" t="e">
        <f>SUMIF('City Level Data'!#REF!,$F18,'City Level Data'!CI:CI)</f>
        <v>#REF!</v>
      </c>
      <c r="CI18" s="16" t="e">
        <f>SUMIF('City Level Data'!#REF!,$F18,'City Level Data'!CJ:CJ)</f>
        <v>#REF!</v>
      </c>
      <c r="CJ18" s="16" t="e">
        <f>SUMIF('City Level Data'!#REF!,$F18,'City Level Data'!CK:CK)</f>
        <v>#REF!</v>
      </c>
      <c r="CK18" s="16" t="e">
        <f>SUMIF('City Level Data'!#REF!,$F18,'City Level Data'!CL:CL)</f>
        <v>#REF!</v>
      </c>
      <c r="CL18" s="16" t="e">
        <f>SUMIF('City Level Data'!#REF!,$F18,'City Level Data'!CM:CM)</f>
        <v>#REF!</v>
      </c>
      <c r="CM18" s="16" t="e">
        <f>SUMIF('City Level Data'!#REF!,$F18,'City Level Data'!CN:CN)</f>
        <v>#REF!</v>
      </c>
      <c r="CN18" s="16" t="e">
        <f>SUMIF('City Level Data'!#REF!,$F18,'City Level Data'!CO:CO)</f>
        <v>#REF!</v>
      </c>
      <c r="CO18" s="16" t="e">
        <f>SUMIF('City Level Data'!#REF!,$F18,'City Level Data'!CP:CP)</f>
        <v>#REF!</v>
      </c>
      <c r="CP18" s="16" t="e">
        <f>SUMIF('City Level Data'!#REF!,$F18,'City Level Data'!CQ:CQ)</f>
        <v>#REF!</v>
      </c>
      <c r="CQ18" s="16" t="e">
        <f>SUMIF('City Level Data'!#REF!,$F18,'City Level Data'!CR:CR)</f>
        <v>#REF!</v>
      </c>
      <c r="CR18" s="16" t="e">
        <f>SUMIF('City Level Data'!#REF!,$F18,'City Level Data'!CS:CS)</f>
        <v>#REF!</v>
      </c>
      <c r="CS18" s="16" t="e">
        <f>SUMIF('City Level Data'!#REF!,$F18,'City Level Data'!CT:CT)</f>
        <v>#REF!</v>
      </c>
      <c r="CT18" s="16" t="e">
        <f>SUMIF('City Level Data'!#REF!,$F18,'City Level Data'!CU:CU)</f>
        <v>#REF!</v>
      </c>
      <c r="CU18" s="16" t="e">
        <f>SUMIF('City Level Data'!#REF!,$F18,'City Level Data'!CV:CV)</f>
        <v>#REF!</v>
      </c>
      <c r="CV18" s="16" t="e">
        <f>SUMIF('City Level Data'!#REF!,$F18,'City Level Data'!CW:CW)</f>
        <v>#REF!</v>
      </c>
      <c r="CW18" s="16" t="e">
        <f>SUMIF('City Level Data'!#REF!,$F18,'City Level Data'!CX:CX)</f>
        <v>#REF!</v>
      </c>
      <c r="CX18" s="16" t="e">
        <f>SUMIF('City Level Data'!#REF!,$F18,'City Level Data'!CY:CY)</f>
        <v>#REF!</v>
      </c>
      <c r="CY18" s="16" t="e">
        <f>SUMIF('City Level Data'!#REF!,$F18,'City Level Data'!CZ:CZ)</f>
        <v>#REF!</v>
      </c>
      <c r="CZ18" s="16" t="e">
        <f>SUMIF('City Level Data'!#REF!,$F18,'City Level Data'!DA:DA)</f>
        <v>#REF!</v>
      </c>
      <c r="DA18" s="16" t="e">
        <f>SUMIF('City Level Data'!#REF!,$F18,'City Level Data'!DB:DB)</f>
        <v>#REF!</v>
      </c>
      <c r="DB18" s="16" t="e">
        <f>SUMIF('City Level Data'!#REF!,$F18,'City Level Data'!DC:DC)</f>
        <v>#REF!</v>
      </c>
    </row>
    <row r="19" spans="1:106" x14ac:dyDescent="0.2">
      <c r="A19" s="1"/>
      <c r="B19" s="1"/>
      <c r="C19" s="1"/>
      <c r="D19" s="1" t="s">
        <v>1594</v>
      </c>
      <c r="E19" s="1" t="s">
        <v>1388</v>
      </c>
      <c r="F19" s="1" t="s">
        <v>1433</v>
      </c>
      <c r="G19" s="1" t="s">
        <v>1517</v>
      </c>
      <c r="H19" s="1"/>
      <c r="I19" s="1"/>
      <c r="J19" s="1" t="s">
        <v>1518</v>
      </c>
      <c r="K19" s="1"/>
      <c r="L19" s="1"/>
      <c r="M19" s="1"/>
      <c r="N19" s="16" t="e">
        <f>SUMIF('City Level Data'!#REF!,$F19,'City Level Data'!J:J)</f>
        <v>#REF!</v>
      </c>
      <c r="O19" s="16" t="e">
        <f>SUMIF('City Level Data'!#REF!,$F19,'City Level Data'!L:L)</f>
        <v>#REF!</v>
      </c>
      <c r="P19" s="16" t="e">
        <f>SUMIF('City Level Data'!#REF!,$F19,'City Level Data'!M:M)</f>
        <v>#REF!</v>
      </c>
      <c r="Q19" s="16" t="e">
        <f t="shared" si="0"/>
        <v>#REF!</v>
      </c>
      <c r="R19" s="16" t="e">
        <f>SUMIF('City Level Data'!#REF!,$F19,'City Level Data'!P:P)</f>
        <v>#REF!</v>
      </c>
      <c r="S19" s="16" t="e">
        <f t="shared" si="1"/>
        <v>#REF!</v>
      </c>
      <c r="T19" s="16" t="e">
        <f>SUMIF('City Level Data'!#REF!,$F19,'City Level Data'!U:U)*1000000000/N19</f>
        <v>#REF!</v>
      </c>
      <c r="U19" s="16" t="e">
        <f>IF(Q19&gt;'Clustering (Sub City)'!$C$4,'Clustering (Sub City)'!$B$3,IF(Q19&gt;'Clustering (Sub City)'!$H$4,'Clustering (Sub City)'!$G$3,IF(Q19&gt;'Clustering (Sub City)'!$M$4,'Clustering (Sub City)'!$L$3,'Clustering (Sub City)'!$Q$3)))</f>
        <v>#REF!</v>
      </c>
      <c r="V19" s="16" t="e">
        <f>IF(S19&gt;'Clustering (Sub City)'!$C$24,'Clustering (Sub City)'!$B$23,IF(S19&gt;'Clustering (Sub City)'!$H$24,'Clustering (Sub City)'!$G$23,IF(S19&gt;'Clustering (Sub City)'!$M$24,'Clustering (Sub City)'!$L$23,'Clustering (Sub City)'!$Q$23)))</f>
        <v>#REF!</v>
      </c>
      <c r="W19" s="16" t="e">
        <f>VLOOKUP(U19&amp;V19,'Clustering (Gov City)'!$X$4:$Y$19,2,0)</f>
        <v>#REF!</v>
      </c>
      <c r="X19" s="16" t="e">
        <f>SUMIF('City Level Data'!#REF!,$F19,'City Level Data'!Z:Z)</f>
        <v>#REF!</v>
      </c>
      <c r="Y19" s="16" t="e">
        <f>SUMIF('City Level Data'!#REF!,$F19,'City Level Data'!AA:AA)</f>
        <v>#REF!</v>
      </c>
      <c r="Z19" s="16" t="e">
        <f>SUMIF('City Level Data'!#REF!,$F19,'City Level Data'!AB:AB)</f>
        <v>#REF!</v>
      </c>
      <c r="AA19" s="16" t="e">
        <f>SUMIF('City Level Data'!#REF!,$F19,'City Level Data'!AC:AC)</f>
        <v>#REF!</v>
      </c>
      <c r="AB19" s="16" t="e">
        <f>SUMIF('City Level Data'!#REF!,$F19,'City Level Data'!AD:AD)</f>
        <v>#REF!</v>
      </c>
      <c r="AC19" s="16" t="e">
        <f>SUMIF('City Level Data'!#REF!,$F19,'City Level Data'!AE:AE)</f>
        <v>#REF!</v>
      </c>
      <c r="AD19" s="16" t="e">
        <f>SUMIF('City Level Data'!#REF!,$F19,'City Level Data'!AF:AF)</f>
        <v>#REF!</v>
      </c>
      <c r="AE19" s="16" t="e">
        <f>SUMIF('City Level Data'!#REF!,$F19,'City Level Data'!AG:AG)</f>
        <v>#REF!</v>
      </c>
      <c r="AF19" s="16" t="e">
        <f>SUMIF('City Level Data'!#REF!,$F19,'City Level Data'!AH:AH)</f>
        <v>#REF!</v>
      </c>
      <c r="AG19" s="16" t="e">
        <f>SUMIF('City Level Data'!#REF!,$F19,'City Level Data'!AI:AI)</f>
        <v>#REF!</v>
      </c>
      <c r="AH19" s="16" t="e">
        <f>SUMIF('City Level Data'!#REF!,$F19,'City Level Data'!AJ:AJ)</f>
        <v>#REF!</v>
      </c>
      <c r="AI19" s="16" t="e">
        <f>SUMIF('City Level Data'!#REF!,$F19,'City Level Data'!AK:AK)</f>
        <v>#REF!</v>
      </c>
      <c r="AJ19" s="16" t="e">
        <f>SUMIF('City Level Data'!#REF!,$F19,'City Level Data'!AL:AL)</f>
        <v>#REF!</v>
      </c>
      <c r="AK19" s="16" t="e">
        <f>SUMIF('City Level Data'!#REF!,$F19,'City Level Data'!AM:AM)</f>
        <v>#REF!</v>
      </c>
      <c r="AL19" s="16" t="e">
        <f>SUMIF('City Level Data'!#REF!,$F19,'City Level Data'!AN:AN)</f>
        <v>#REF!</v>
      </c>
      <c r="AM19" s="16" t="e">
        <f>SUMIF('City Level Data'!#REF!,$F19,'City Level Data'!AO:AO)</f>
        <v>#REF!</v>
      </c>
      <c r="AN19" s="16" t="e">
        <f>SUMIF('City Level Data'!#REF!,$F19,'City Level Data'!AP:AP)</f>
        <v>#REF!</v>
      </c>
      <c r="AO19" s="16" t="e">
        <f>SUMIF('City Level Data'!#REF!,$F19,'City Level Data'!AQ:AQ)</f>
        <v>#REF!</v>
      </c>
      <c r="AP19" s="16" t="e">
        <f>SUMIF('City Level Data'!#REF!,$F19,'City Level Data'!AR:AR)</f>
        <v>#REF!</v>
      </c>
      <c r="AQ19" s="16" t="e">
        <f>SUMIF('City Level Data'!#REF!,$F19,'City Level Data'!AS:AS)</f>
        <v>#REF!</v>
      </c>
      <c r="AR19" s="16" t="e">
        <f>SUMIF('City Level Data'!#REF!,$F19,'City Level Data'!AT:AT)</f>
        <v>#REF!</v>
      </c>
      <c r="AS19" s="16" t="e">
        <f>SUMIF('City Level Data'!#REF!,$F19,'City Level Data'!AU:AU)</f>
        <v>#REF!</v>
      </c>
      <c r="AT19" s="16" t="e">
        <f>SUMIF('City Level Data'!#REF!,$F19,'City Level Data'!AV:AV)</f>
        <v>#REF!</v>
      </c>
      <c r="AU19" s="16" t="e">
        <f>SUMIF('City Level Data'!#REF!,$F19,'City Level Data'!AW:AW)</f>
        <v>#REF!</v>
      </c>
      <c r="AV19" s="16" t="e">
        <f>SUMIF('City Level Data'!#REF!,$F19,'City Level Data'!AX:AX)</f>
        <v>#REF!</v>
      </c>
      <c r="AW19" s="16" t="e">
        <f>SUMIF('City Level Data'!#REF!,$F19,'City Level Data'!AY:AY)</f>
        <v>#REF!</v>
      </c>
      <c r="AX19" s="16" t="e">
        <f>SUMIF('City Level Data'!#REF!,$F19,'City Level Data'!AZ:AZ)</f>
        <v>#REF!</v>
      </c>
      <c r="AY19" s="16" t="e">
        <f>SUMIF('City Level Data'!#REF!,$F19,'City Level Data'!BA:BA)</f>
        <v>#REF!</v>
      </c>
      <c r="AZ19" s="16" t="e">
        <f>SUMIF('City Level Data'!#REF!,$F19,'City Level Data'!BB:BB)</f>
        <v>#REF!</v>
      </c>
      <c r="BA19" s="16" t="e">
        <f>SUMIF('City Level Data'!#REF!,$F19,'City Level Data'!BC:BC)</f>
        <v>#REF!</v>
      </c>
      <c r="BB19" s="16" t="e">
        <f>SUMIF('City Level Data'!#REF!,$F19,'City Level Data'!BD:BD)</f>
        <v>#REF!</v>
      </c>
      <c r="BC19" s="16" t="e">
        <f>SUMIF('City Level Data'!#REF!,$F19,'City Level Data'!BE:BE)</f>
        <v>#REF!</v>
      </c>
      <c r="BD19" s="16" t="e">
        <f>SUMIF('City Level Data'!#REF!,$F19,'City Level Data'!BF:BF)</f>
        <v>#REF!</v>
      </c>
      <c r="BE19" s="16" t="e">
        <f t="shared" si="2"/>
        <v>#REF!</v>
      </c>
      <c r="BF19" s="16" t="e">
        <f>SUMIF('City Level Data'!#REF!,$F19,'City Level Data'!BG:BG)</f>
        <v>#REF!</v>
      </c>
      <c r="BG19" s="16" t="e">
        <f>SUMIF('City Level Data'!#REF!,$F19,'City Level Data'!BH:BH)</f>
        <v>#REF!</v>
      </c>
      <c r="BH19" s="16" t="e">
        <f>AVERAGEIF('City Level Data'!#REF!,$F19,'City Level Data'!BI:BI)</f>
        <v>#REF!</v>
      </c>
      <c r="BI19" s="16" t="e">
        <f>AVERAGEIF('City Level Data'!#REF!,$F19,'City Level Data'!BJ:BJ)</f>
        <v>#REF!</v>
      </c>
      <c r="BJ19" s="16" t="e">
        <f>AVERAGEIF('City Level Data'!#REF!,$F19,'City Level Data'!BK:BK)</f>
        <v>#REF!</v>
      </c>
      <c r="BK19" s="16" t="e">
        <f>AVERAGEIF('City Level Data'!#REF!,$F19,'City Level Data'!BL:BL)</f>
        <v>#REF!</v>
      </c>
      <c r="BL19" s="16" t="e">
        <f>AVERAGEIF('City Level Data'!#REF!,$F19,'City Level Data'!BM:BM)</f>
        <v>#REF!</v>
      </c>
      <c r="BM19" s="16" t="e">
        <f>SUMIF('City Level Data'!#REF!,$F19,'City Level Data'!BN:BN)</f>
        <v>#REF!</v>
      </c>
      <c r="BN19" s="16" t="e">
        <f>SUMIF('City Level Data'!#REF!,$F19,'City Level Data'!BO:BO)</f>
        <v>#REF!</v>
      </c>
      <c r="BO19" s="16" t="e">
        <f>SUMIF('City Level Data'!#REF!,$F19,'City Level Data'!BP:BP)</f>
        <v>#REF!</v>
      </c>
      <c r="BP19" s="16" t="e">
        <f>SUMIF('City Level Data'!#REF!,$F19,'City Level Data'!BQ:BQ)</f>
        <v>#REF!</v>
      </c>
      <c r="BQ19" s="16" t="e">
        <f>SUMIF('City Level Data'!#REF!,$F19,'City Level Data'!BR:BR)</f>
        <v>#REF!</v>
      </c>
      <c r="BR19" s="16" t="e">
        <f>SUMIF('City Level Data'!#REF!,$F19,'City Level Data'!BS:BS)</f>
        <v>#REF!</v>
      </c>
      <c r="BS19" s="16" t="e">
        <f>SUMIF('City Level Data'!#REF!,$F19,'City Level Data'!BT:BT)</f>
        <v>#REF!</v>
      </c>
      <c r="BT19" s="16" t="e">
        <f>SUMIF('City Level Data'!#REF!,$F19,'City Level Data'!BU:BU)</f>
        <v>#REF!</v>
      </c>
      <c r="BU19" s="16" t="e">
        <f>SUMIF('City Level Data'!#REF!,$F19,'City Level Data'!BV:BV)</f>
        <v>#REF!</v>
      </c>
      <c r="BV19" s="16" t="e">
        <f>SUMIF('City Level Data'!#REF!,$F19,'City Level Data'!BW:BW)</f>
        <v>#REF!</v>
      </c>
      <c r="BW19" s="16" t="e">
        <f>SUMIF('City Level Data'!#REF!,$F19,'City Level Data'!BX:BX)</f>
        <v>#REF!</v>
      </c>
      <c r="BX19" s="16" t="e">
        <f>SUMIF('City Level Data'!#REF!,$F19,'City Level Data'!BY:BY)</f>
        <v>#REF!</v>
      </c>
      <c r="BY19" s="16" t="e">
        <f>SUMIF('City Level Data'!#REF!,$F19,'City Level Data'!BZ:BZ)</f>
        <v>#REF!</v>
      </c>
      <c r="BZ19" s="16" t="e">
        <f>SUMIF('City Level Data'!#REF!,$F19,'City Level Data'!CA:CA)</f>
        <v>#REF!</v>
      </c>
      <c r="CA19" s="16" t="e">
        <f>SUMIF('City Level Data'!#REF!,$F19,'City Level Data'!CB:CB)</f>
        <v>#REF!</v>
      </c>
      <c r="CB19" s="16" t="e">
        <f>SUMIF('City Level Data'!#REF!,$F19,'City Level Data'!CC:CC)</f>
        <v>#REF!</v>
      </c>
      <c r="CC19" s="16" t="e">
        <f>SUMIF('City Level Data'!#REF!,$F19,'City Level Data'!CD:CD)</f>
        <v>#REF!</v>
      </c>
      <c r="CD19" s="16" t="e">
        <f>SUMIF('City Level Data'!#REF!,$F19,'City Level Data'!CE:CE)</f>
        <v>#REF!</v>
      </c>
      <c r="CE19" s="16" t="e">
        <f>SUMIF('City Level Data'!#REF!,$F19,'City Level Data'!CF:CF)</f>
        <v>#REF!</v>
      </c>
      <c r="CF19" s="16" t="e">
        <f>SUMIF('City Level Data'!#REF!,$F19,'City Level Data'!CG:CG)</f>
        <v>#REF!</v>
      </c>
      <c r="CG19" s="16" t="e">
        <f>SUMIF('City Level Data'!#REF!,$F19,'City Level Data'!CH:CH)</f>
        <v>#REF!</v>
      </c>
      <c r="CH19" s="16" t="e">
        <f>SUMIF('City Level Data'!#REF!,$F19,'City Level Data'!CI:CI)</f>
        <v>#REF!</v>
      </c>
      <c r="CI19" s="16" t="e">
        <f>SUMIF('City Level Data'!#REF!,$F19,'City Level Data'!CJ:CJ)</f>
        <v>#REF!</v>
      </c>
      <c r="CJ19" s="16" t="e">
        <f>SUMIF('City Level Data'!#REF!,$F19,'City Level Data'!CK:CK)</f>
        <v>#REF!</v>
      </c>
      <c r="CK19" s="16" t="e">
        <f>SUMIF('City Level Data'!#REF!,$F19,'City Level Data'!CL:CL)</f>
        <v>#REF!</v>
      </c>
      <c r="CL19" s="16" t="e">
        <f>SUMIF('City Level Data'!#REF!,$F19,'City Level Data'!CM:CM)</f>
        <v>#REF!</v>
      </c>
      <c r="CM19" s="16" t="e">
        <f>SUMIF('City Level Data'!#REF!,$F19,'City Level Data'!CN:CN)</f>
        <v>#REF!</v>
      </c>
      <c r="CN19" s="16" t="e">
        <f>SUMIF('City Level Data'!#REF!,$F19,'City Level Data'!CO:CO)</f>
        <v>#REF!</v>
      </c>
      <c r="CO19" s="16" t="e">
        <f>SUMIF('City Level Data'!#REF!,$F19,'City Level Data'!CP:CP)</f>
        <v>#REF!</v>
      </c>
      <c r="CP19" s="16" t="e">
        <f>SUMIF('City Level Data'!#REF!,$F19,'City Level Data'!CQ:CQ)</f>
        <v>#REF!</v>
      </c>
      <c r="CQ19" s="16" t="e">
        <f>SUMIF('City Level Data'!#REF!,$F19,'City Level Data'!CR:CR)</f>
        <v>#REF!</v>
      </c>
      <c r="CR19" s="16" t="e">
        <f>SUMIF('City Level Data'!#REF!,$F19,'City Level Data'!CS:CS)</f>
        <v>#REF!</v>
      </c>
      <c r="CS19" s="16" t="e">
        <f>SUMIF('City Level Data'!#REF!,$F19,'City Level Data'!CT:CT)</f>
        <v>#REF!</v>
      </c>
      <c r="CT19" s="16" t="e">
        <f>SUMIF('City Level Data'!#REF!,$F19,'City Level Data'!CU:CU)</f>
        <v>#REF!</v>
      </c>
      <c r="CU19" s="16" t="e">
        <f>SUMIF('City Level Data'!#REF!,$F19,'City Level Data'!CV:CV)</f>
        <v>#REF!</v>
      </c>
      <c r="CV19" s="16" t="e">
        <f>SUMIF('City Level Data'!#REF!,$F19,'City Level Data'!CW:CW)</f>
        <v>#REF!</v>
      </c>
      <c r="CW19" s="16" t="e">
        <f>SUMIF('City Level Data'!#REF!,$F19,'City Level Data'!CX:CX)</f>
        <v>#REF!</v>
      </c>
      <c r="CX19" s="16" t="e">
        <f>SUMIF('City Level Data'!#REF!,$F19,'City Level Data'!CY:CY)</f>
        <v>#REF!</v>
      </c>
      <c r="CY19" s="16" t="e">
        <f>SUMIF('City Level Data'!#REF!,$F19,'City Level Data'!CZ:CZ)</f>
        <v>#REF!</v>
      </c>
      <c r="CZ19" s="16" t="e">
        <f>SUMIF('City Level Data'!#REF!,$F19,'City Level Data'!DA:DA)</f>
        <v>#REF!</v>
      </c>
      <c r="DA19" s="16" t="e">
        <f>SUMIF('City Level Data'!#REF!,$F19,'City Level Data'!DB:DB)</f>
        <v>#REF!</v>
      </c>
      <c r="DB19" s="16" t="e">
        <f>SUMIF('City Level Data'!#REF!,$F19,'City Level Data'!DC:DC)</f>
        <v>#REF!</v>
      </c>
    </row>
    <row r="20" spans="1:106" x14ac:dyDescent="0.2">
      <c r="A20" s="1"/>
      <c r="B20" s="1"/>
      <c r="C20" s="1"/>
      <c r="D20" s="1" t="s">
        <v>1595</v>
      </c>
      <c r="E20" s="1" t="s">
        <v>1388</v>
      </c>
      <c r="F20" s="1" t="s">
        <v>1451</v>
      </c>
      <c r="G20" s="1" t="s">
        <v>1517</v>
      </c>
      <c r="H20" s="1"/>
      <c r="I20" s="1"/>
      <c r="J20" s="1" t="s">
        <v>1518</v>
      </c>
      <c r="K20" s="1"/>
      <c r="L20" s="1"/>
      <c r="M20" s="1"/>
      <c r="N20" s="16" t="e">
        <f>SUMIF('City Level Data'!#REF!,$F20,'City Level Data'!J:J)</f>
        <v>#REF!</v>
      </c>
      <c r="O20" s="16" t="e">
        <f>SUMIF('City Level Data'!#REF!,$F20,'City Level Data'!L:L)</f>
        <v>#REF!</v>
      </c>
      <c r="P20" s="16" t="e">
        <f>SUMIF('City Level Data'!#REF!,$F20,'City Level Data'!M:M)</f>
        <v>#REF!</v>
      </c>
      <c r="Q20" s="16" t="e">
        <f t="shared" si="0"/>
        <v>#REF!</v>
      </c>
      <c r="R20" s="16" t="e">
        <f>SUMIF('City Level Data'!#REF!,$F20,'City Level Data'!P:P)</f>
        <v>#REF!</v>
      </c>
      <c r="S20" s="16" t="e">
        <f t="shared" si="1"/>
        <v>#REF!</v>
      </c>
      <c r="T20" s="16" t="e">
        <f>SUMIF('City Level Data'!#REF!,$F20,'City Level Data'!U:U)*1000000000/N20</f>
        <v>#REF!</v>
      </c>
      <c r="U20" s="16" t="e">
        <f>IF(Q20&gt;'Clustering (Sub City)'!$C$4,'Clustering (Sub City)'!$B$3,IF(Q20&gt;'Clustering (Sub City)'!$H$4,'Clustering (Sub City)'!$G$3,IF(Q20&gt;'Clustering (Sub City)'!$M$4,'Clustering (Sub City)'!$L$3,'Clustering (Sub City)'!$Q$3)))</f>
        <v>#REF!</v>
      </c>
      <c r="V20" s="16" t="e">
        <f>IF(S20&gt;'Clustering (Sub City)'!$C$24,'Clustering (Sub City)'!$B$23,IF(S20&gt;'Clustering (Sub City)'!$H$24,'Clustering (Sub City)'!$G$23,IF(S20&gt;'Clustering (Sub City)'!$M$24,'Clustering (Sub City)'!$L$23,'Clustering (Sub City)'!$Q$23)))</f>
        <v>#REF!</v>
      </c>
      <c r="W20" s="16" t="e">
        <f>VLOOKUP(U20&amp;V20,'Clustering (Gov City)'!$X$4:$Y$19,2,0)</f>
        <v>#REF!</v>
      </c>
      <c r="X20" s="16" t="e">
        <f>SUMIF('City Level Data'!#REF!,$F20,'City Level Data'!Z:Z)</f>
        <v>#REF!</v>
      </c>
      <c r="Y20" s="16" t="e">
        <f>SUMIF('City Level Data'!#REF!,$F20,'City Level Data'!AA:AA)</f>
        <v>#REF!</v>
      </c>
      <c r="Z20" s="16" t="e">
        <f>SUMIF('City Level Data'!#REF!,$F20,'City Level Data'!AB:AB)</f>
        <v>#REF!</v>
      </c>
      <c r="AA20" s="16" t="e">
        <f>SUMIF('City Level Data'!#REF!,$F20,'City Level Data'!AC:AC)</f>
        <v>#REF!</v>
      </c>
      <c r="AB20" s="16" t="e">
        <f>SUMIF('City Level Data'!#REF!,$F20,'City Level Data'!AD:AD)</f>
        <v>#REF!</v>
      </c>
      <c r="AC20" s="16" t="e">
        <f>SUMIF('City Level Data'!#REF!,$F20,'City Level Data'!AE:AE)</f>
        <v>#REF!</v>
      </c>
      <c r="AD20" s="16" t="e">
        <f>SUMIF('City Level Data'!#REF!,$F20,'City Level Data'!AF:AF)</f>
        <v>#REF!</v>
      </c>
      <c r="AE20" s="16" t="e">
        <f>SUMIF('City Level Data'!#REF!,$F20,'City Level Data'!AG:AG)</f>
        <v>#REF!</v>
      </c>
      <c r="AF20" s="16" t="e">
        <f>SUMIF('City Level Data'!#REF!,$F20,'City Level Data'!AH:AH)</f>
        <v>#REF!</v>
      </c>
      <c r="AG20" s="16" t="e">
        <f>SUMIF('City Level Data'!#REF!,$F20,'City Level Data'!AI:AI)</f>
        <v>#REF!</v>
      </c>
      <c r="AH20" s="16" t="e">
        <f>SUMIF('City Level Data'!#REF!,$F20,'City Level Data'!AJ:AJ)</f>
        <v>#REF!</v>
      </c>
      <c r="AI20" s="16" t="e">
        <f>SUMIF('City Level Data'!#REF!,$F20,'City Level Data'!AK:AK)</f>
        <v>#REF!</v>
      </c>
      <c r="AJ20" s="16" t="e">
        <f>SUMIF('City Level Data'!#REF!,$F20,'City Level Data'!AL:AL)</f>
        <v>#REF!</v>
      </c>
      <c r="AK20" s="16" t="e">
        <f>SUMIF('City Level Data'!#REF!,$F20,'City Level Data'!AM:AM)</f>
        <v>#REF!</v>
      </c>
      <c r="AL20" s="16" t="e">
        <f>SUMIF('City Level Data'!#REF!,$F20,'City Level Data'!AN:AN)</f>
        <v>#REF!</v>
      </c>
      <c r="AM20" s="16" t="e">
        <f>SUMIF('City Level Data'!#REF!,$F20,'City Level Data'!AO:AO)</f>
        <v>#REF!</v>
      </c>
      <c r="AN20" s="16" t="e">
        <f>SUMIF('City Level Data'!#REF!,$F20,'City Level Data'!AP:AP)</f>
        <v>#REF!</v>
      </c>
      <c r="AO20" s="16" t="e">
        <f>SUMIF('City Level Data'!#REF!,$F20,'City Level Data'!AQ:AQ)</f>
        <v>#REF!</v>
      </c>
      <c r="AP20" s="16" t="e">
        <f>SUMIF('City Level Data'!#REF!,$F20,'City Level Data'!AR:AR)</f>
        <v>#REF!</v>
      </c>
      <c r="AQ20" s="16" t="e">
        <f>SUMIF('City Level Data'!#REF!,$F20,'City Level Data'!AS:AS)</f>
        <v>#REF!</v>
      </c>
      <c r="AR20" s="16" t="e">
        <f>SUMIF('City Level Data'!#REF!,$F20,'City Level Data'!AT:AT)</f>
        <v>#REF!</v>
      </c>
      <c r="AS20" s="16" t="e">
        <f>SUMIF('City Level Data'!#REF!,$F20,'City Level Data'!AU:AU)</f>
        <v>#REF!</v>
      </c>
      <c r="AT20" s="16" t="e">
        <f>SUMIF('City Level Data'!#REF!,$F20,'City Level Data'!AV:AV)</f>
        <v>#REF!</v>
      </c>
      <c r="AU20" s="16" t="e">
        <f>SUMIF('City Level Data'!#REF!,$F20,'City Level Data'!AW:AW)</f>
        <v>#REF!</v>
      </c>
      <c r="AV20" s="16" t="e">
        <f>SUMIF('City Level Data'!#REF!,$F20,'City Level Data'!AX:AX)</f>
        <v>#REF!</v>
      </c>
      <c r="AW20" s="16" t="e">
        <f>SUMIF('City Level Data'!#REF!,$F20,'City Level Data'!AY:AY)</f>
        <v>#REF!</v>
      </c>
      <c r="AX20" s="16" t="e">
        <f>SUMIF('City Level Data'!#REF!,$F20,'City Level Data'!AZ:AZ)</f>
        <v>#REF!</v>
      </c>
      <c r="AY20" s="16" t="e">
        <f>SUMIF('City Level Data'!#REF!,$F20,'City Level Data'!BA:BA)</f>
        <v>#REF!</v>
      </c>
      <c r="AZ20" s="16" t="e">
        <f>SUMIF('City Level Data'!#REF!,$F20,'City Level Data'!BB:BB)</f>
        <v>#REF!</v>
      </c>
      <c r="BA20" s="16" t="e">
        <f>SUMIF('City Level Data'!#REF!,$F20,'City Level Data'!BC:BC)</f>
        <v>#REF!</v>
      </c>
      <c r="BB20" s="16" t="e">
        <f>SUMIF('City Level Data'!#REF!,$F20,'City Level Data'!BD:BD)</f>
        <v>#REF!</v>
      </c>
      <c r="BC20" s="16" t="e">
        <f>SUMIF('City Level Data'!#REF!,$F20,'City Level Data'!BE:BE)</f>
        <v>#REF!</v>
      </c>
      <c r="BD20" s="16" t="e">
        <f>SUMIF('City Level Data'!#REF!,$F20,'City Level Data'!BF:BF)</f>
        <v>#REF!</v>
      </c>
      <c r="BE20" s="16" t="e">
        <f t="shared" si="2"/>
        <v>#REF!</v>
      </c>
      <c r="BF20" s="16" t="e">
        <f>SUMIF('City Level Data'!#REF!,$F20,'City Level Data'!BG:BG)</f>
        <v>#REF!</v>
      </c>
      <c r="BG20" s="16" t="e">
        <f>SUMIF('City Level Data'!#REF!,$F20,'City Level Data'!BH:BH)</f>
        <v>#REF!</v>
      </c>
      <c r="BH20" s="16" t="e">
        <f>AVERAGEIF('City Level Data'!#REF!,$F20,'City Level Data'!BI:BI)</f>
        <v>#REF!</v>
      </c>
      <c r="BI20" s="16" t="e">
        <f>AVERAGEIF('City Level Data'!#REF!,$F20,'City Level Data'!BJ:BJ)</f>
        <v>#REF!</v>
      </c>
      <c r="BJ20" s="16" t="e">
        <f>AVERAGEIF('City Level Data'!#REF!,$F20,'City Level Data'!BK:BK)</f>
        <v>#REF!</v>
      </c>
      <c r="BK20" s="16" t="e">
        <f>AVERAGEIF('City Level Data'!#REF!,$F20,'City Level Data'!BL:BL)</f>
        <v>#REF!</v>
      </c>
      <c r="BL20" s="16" t="e">
        <f>AVERAGEIF('City Level Data'!#REF!,$F20,'City Level Data'!BM:BM)</f>
        <v>#REF!</v>
      </c>
      <c r="BM20" s="16" t="e">
        <f>SUMIF('City Level Data'!#REF!,$F20,'City Level Data'!BN:BN)</f>
        <v>#REF!</v>
      </c>
      <c r="BN20" s="16" t="e">
        <f>SUMIF('City Level Data'!#REF!,$F20,'City Level Data'!BO:BO)</f>
        <v>#REF!</v>
      </c>
      <c r="BO20" s="16" t="e">
        <f>SUMIF('City Level Data'!#REF!,$F20,'City Level Data'!BP:BP)</f>
        <v>#REF!</v>
      </c>
      <c r="BP20" s="16" t="e">
        <f>SUMIF('City Level Data'!#REF!,$F20,'City Level Data'!BQ:BQ)</f>
        <v>#REF!</v>
      </c>
      <c r="BQ20" s="16" t="e">
        <f>SUMIF('City Level Data'!#REF!,$F20,'City Level Data'!BR:BR)</f>
        <v>#REF!</v>
      </c>
      <c r="BR20" s="16" t="e">
        <f>SUMIF('City Level Data'!#REF!,$F20,'City Level Data'!BS:BS)</f>
        <v>#REF!</v>
      </c>
      <c r="BS20" s="16" t="e">
        <f>SUMIF('City Level Data'!#REF!,$F20,'City Level Data'!BT:BT)</f>
        <v>#REF!</v>
      </c>
      <c r="BT20" s="16" t="e">
        <f>SUMIF('City Level Data'!#REF!,$F20,'City Level Data'!BU:BU)</f>
        <v>#REF!</v>
      </c>
      <c r="BU20" s="16" t="e">
        <f>SUMIF('City Level Data'!#REF!,$F20,'City Level Data'!BV:BV)</f>
        <v>#REF!</v>
      </c>
      <c r="BV20" s="16" t="e">
        <f>SUMIF('City Level Data'!#REF!,$F20,'City Level Data'!BW:BW)</f>
        <v>#REF!</v>
      </c>
      <c r="BW20" s="16" t="e">
        <f>SUMIF('City Level Data'!#REF!,$F20,'City Level Data'!BX:BX)</f>
        <v>#REF!</v>
      </c>
      <c r="BX20" s="16" t="e">
        <f>SUMIF('City Level Data'!#REF!,$F20,'City Level Data'!BY:BY)</f>
        <v>#REF!</v>
      </c>
      <c r="BY20" s="16" t="e">
        <f>SUMIF('City Level Data'!#REF!,$F20,'City Level Data'!BZ:BZ)</f>
        <v>#REF!</v>
      </c>
      <c r="BZ20" s="16" t="e">
        <f>SUMIF('City Level Data'!#REF!,$F20,'City Level Data'!CA:CA)</f>
        <v>#REF!</v>
      </c>
      <c r="CA20" s="16" t="e">
        <f>SUMIF('City Level Data'!#REF!,$F20,'City Level Data'!CB:CB)</f>
        <v>#REF!</v>
      </c>
      <c r="CB20" s="16" t="e">
        <f>SUMIF('City Level Data'!#REF!,$F20,'City Level Data'!CC:CC)</f>
        <v>#REF!</v>
      </c>
      <c r="CC20" s="16" t="e">
        <f>SUMIF('City Level Data'!#REF!,$F20,'City Level Data'!CD:CD)</f>
        <v>#REF!</v>
      </c>
      <c r="CD20" s="16" t="e">
        <f>SUMIF('City Level Data'!#REF!,$F20,'City Level Data'!CE:CE)</f>
        <v>#REF!</v>
      </c>
      <c r="CE20" s="16" t="e">
        <f>SUMIF('City Level Data'!#REF!,$F20,'City Level Data'!CF:CF)</f>
        <v>#REF!</v>
      </c>
      <c r="CF20" s="16" t="e">
        <f>SUMIF('City Level Data'!#REF!,$F20,'City Level Data'!CG:CG)</f>
        <v>#REF!</v>
      </c>
      <c r="CG20" s="16" t="e">
        <f>SUMIF('City Level Data'!#REF!,$F20,'City Level Data'!CH:CH)</f>
        <v>#REF!</v>
      </c>
      <c r="CH20" s="16" t="e">
        <f>SUMIF('City Level Data'!#REF!,$F20,'City Level Data'!CI:CI)</f>
        <v>#REF!</v>
      </c>
      <c r="CI20" s="16" t="e">
        <f>SUMIF('City Level Data'!#REF!,$F20,'City Level Data'!CJ:CJ)</f>
        <v>#REF!</v>
      </c>
      <c r="CJ20" s="16" t="e">
        <f>SUMIF('City Level Data'!#REF!,$F20,'City Level Data'!CK:CK)</f>
        <v>#REF!</v>
      </c>
      <c r="CK20" s="16" t="e">
        <f>SUMIF('City Level Data'!#REF!,$F20,'City Level Data'!CL:CL)</f>
        <v>#REF!</v>
      </c>
      <c r="CL20" s="16" t="e">
        <f>SUMIF('City Level Data'!#REF!,$F20,'City Level Data'!CM:CM)</f>
        <v>#REF!</v>
      </c>
      <c r="CM20" s="16" t="e">
        <f>SUMIF('City Level Data'!#REF!,$F20,'City Level Data'!CN:CN)</f>
        <v>#REF!</v>
      </c>
      <c r="CN20" s="16" t="e">
        <f>SUMIF('City Level Data'!#REF!,$F20,'City Level Data'!CO:CO)</f>
        <v>#REF!</v>
      </c>
      <c r="CO20" s="16" t="e">
        <f>SUMIF('City Level Data'!#REF!,$F20,'City Level Data'!CP:CP)</f>
        <v>#REF!</v>
      </c>
      <c r="CP20" s="16" t="e">
        <f>SUMIF('City Level Data'!#REF!,$F20,'City Level Data'!CQ:CQ)</f>
        <v>#REF!</v>
      </c>
      <c r="CQ20" s="16" t="e">
        <f>SUMIF('City Level Data'!#REF!,$F20,'City Level Data'!CR:CR)</f>
        <v>#REF!</v>
      </c>
      <c r="CR20" s="16" t="e">
        <f>SUMIF('City Level Data'!#REF!,$F20,'City Level Data'!CS:CS)</f>
        <v>#REF!</v>
      </c>
      <c r="CS20" s="16" t="e">
        <f>SUMIF('City Level Data'!#REF!,$F20,'City Level Data'!CT:CT)</f>
        <v>#REF!</v>
      </c>
      <c r="CT20" s="16" t="e">
        <f>SUMIF('City Level Data'!#REF!,$F20,'City Level Data'!CU:CU)</f>
        <v>#REF!</v>
      </c>
      <c r="CU20" s="16" t="e">
        <f>SUMIF('City Level Data'!#REF!,$F20,'City Level Data'!CV:CV)</f>
        <v>#REF!</v>
      </c>
      <c r="CV20" s="16" t="e">
        <f>SUMIF('City Level Data'!#REF!,$F20,'City Level Data'!CW:CW)</f>
        <v>#REF!</v>
      </c>
      <c r="CW20" s="16" t="e">
        <f>SUMIF('City Level Data'!#REF!,$F20,'City Level Data'!CX:CX)</f>
        <v>#REF!</v>
      </c>
      <c r="CX20" s="16" t="e">
        <f>SUMIF('City Level Data'!#REF!,$F20,'City Level Data'!CY:CY)</f>
        <v>#REF!</v>
      </c>
      <c r="CY20" s="16" t="e">
        <f>SUMIF('City Level Data'!#REF!,$F20,'City Level Data'!CZ:CZ)</f>
        <v>#REF!</v>
      </c>
      <c r="CZ20" s="16" t="e">
        <f>SUMIF('City Level Data'!#REF!,$F20,'City Level Data'!DA:DA)</f>
        <v>#REF!</v>
      </c>
      <c r="DA20" s="16" t="e">
        <f>SUMIF('City Level Data'!#REF!,$F20,'City Level Data'!DB:DB)</f>
        <v>#REF!</v>
      </c>
      <c r="DB20" s="16" t="e">
        <f>SUMIF('City Level Data'!#REF!,$F20,'City Level Data'!DC:DC)</f>
        <v>#REF!</v>
      </c>
    </row>
    <row r="21" spans="1:106" x14ac:dyDescent="0.2">
      <c r="A21" s="1"/>
      <c r="B21" s="1"/>
      <c r="C21" s="1"/>
      <c r="D21" s="1" t="s">
        <v>1596</v>
      </c>
      <c r="E21" s="1" t="s">
        <v>1388</v>
      </c>
      <c r="F21" s="1" t="s">
        <v>1482</v>
      </c>
      <c r="G21" s="1" t="s">
        <v>1517</v>
      </c>
      <c r="H21" s="1"/>
      <c r="I21" s="1"/>
      <c r="J21" s="1" t="s">
        <v>1518</v>
      </c>
      <c r="K21" s="1"/>
      <c r="L21" s="1"/>
      <c r="M21" s="1"/>
      <c r="N21" s="16" t="e">
        <f>SUMIF('City Level Data'!#REF!,$F21,'City Level Data'!J:J)</f>
        <v>#REF!</v>
      </c>
      <c r="O21" s="16" t="e">
        <f>SUMIF('City Level Data'!#REF!,$F21,'City Level Data'!L:L)</f>
        <v>#REF!</v>
      </c>
      <c r="P21" s="16" t="e">
        <f>SUMIF('City Level Data'!#REF!,$F21,'City Level Data'!M:M)</f>
        <v>#REF!</v>
      </c>
      <c r="Q21" s="16" t="e">
        <f t="shared" si="0"/>
        <v>#REF!</v>
      </c>
      <c r="R21" s="16" t="e">
        <f>SUMIF('City Level Data'!#REF!,$F21,'City Level Data'!P:P)</f>
        <v>#REF!</v>
      </c>
      <c r="S21" s="16" t="e">
        <f t="shared" si="1"/>
        <v>#REF!</v>
      </c>
      <c r="T21" s="16" t="e">
        <f>SUMIF('City Level Data'!#REF!,$F21,'City Level Data'!U:U)*1000000000/N21</f>
        <v>#REF!</v>
      </c>
      <c r="U21" s="16" t="e">
        <f>IF(Q21&gt;'Clustering (Sub City)'!$C$4,'Clustering (Sub City)'!$B$3,IF(Q21&gt;'Clustering (Sub City)'!$H$4,'Clustering (Sub City)'!$G$3,IF(Q21&gt;'Clustering (Sub City)'!$M$4,'Clustering (Sub City)'!$L$3,'Clustering (Sub City)'!$Q$3)))</f>
        <v>#REF!</v>
      </c>
      <c r="V21" s="16" t="e">
        <f>IF(S21&gt;'Clustering (Sub City)'!$C$24,'Clustering (Sub City)'!$B$23,IF(S21&gt;'Clustering (Sub City)'!$H$24,'Clustering (Sub City)'!$G$23,IF(S21&gt;'Clustering (Sub City)'!$M$24,'Clustering (Sub City)'!$L$23,'Clustering (Sub City)'!$Q$23)))</f>
        <v>#REF!</v>
      </c>
      <c r="W21" s="16" t="e">
        <f>VLOOKUP(U21&amp;V21,'Clustering (Gov City)'!$X$4:$Y$19,2,0)</f>
        <v>#REF!</v>
      </c>
      <c r="X21" s="16" t="e">
        <f>SUMIF('City Level Data'!#REF!,$F21,'City Level Data'!Z:Z)</f>
        <v>#REF!</v>
      </c>
      <c r="Y21" s="16" t="e">
        <f>SUMIF('City Level Data'!#REF!,$F21,'City Level Data'!AA:AA)</f>
        <v>#REF!</v>
      </c>
      <c r="Z21" s="16" t="e">
        <f>SUMIF('City Level Data'!#REF!,$F21,'City Level Data'!AB:AB)</f>
        <v>#REF!</v>
      </c>
      <c r="AA21" s="16" t="e">
        <f>SUMIF('City Level Data'!#REF!,$F21,'City Level Data'!AC:AC)</f>
        <v>#REF!</v>
      </c>
      <c r="AB21" s="16" t="e">
        <f>SUMIF('City Level Data'!#REF!,$F21,'City Level Data'!AD:AD)</f>
        <v>#REF!</v>
      </c>
      <c r="AC21" s="16" t="e">
        <f>SUMIF('City Level Data'!#REF!,$F21,'City Level Data'!AE:AE)</f>
        <v>#REF!</v>
      </c>
      <c r="AD21" s="16" t="e">
        <f>SUMIF('City Level Data'!#REF!,$F21,'City Level Data'!AF:AF)</f>
        <v>#REF!</v>
      </c>
      <c r="AE21" s="16" t="e">
        <f>SUMIF('City Level Data'!#REF!,$F21,'City Level Data'!AG:AG)</f>
        <v>#REF!</v>
      </c>
      <c r="AF21" s="16" t="e">
        <f>SUMIF('City Level Data'!#REF!,$F21,'City Level Data'!AH:AH)</f>
        <v>#REF!</v>
      </c>
      <c r="AG21" s="16" t="e">
        <f>SUMIF('City Level Data'!#REF!,$F21,'City Level Data'!AI:AI)</f>
        <v>#REF!</v>
      </c>
      <c r="AH21" s="16" t="e">
        <f>SUMIF('City Level Data'!#REF!,$F21,'City Level Data'!AJ:AJ)</f>
        <v>#REF!</v>
      </c>
      <c r="AI21" s="16" t="e">
        <f>SUMIF('City Level Data'!#REF!,$F21,'City Level Data'!AK:AK)</f>
        <v>#REF!</v>
      </c>
      <c r="AJ21" s="16" t="e">
        <f>SUMIF('City Level Data'!#REF!,$F21,'City Level Data'!AL:AL)</f>
        <v>#REF!</v>
      </c>
      <c r="AK21" s="16" t="e">
        <f>SUMIF('City Level Data'!#REF!,$F21,'City Level Data'!AM:AM)</f>
        <v>#REF!</v>
      </c>
      <c r="AL21" s="16" t="e">
        <f>SUMIF('City Level Data'!#REF!,$F21,'City Level Data'!AN:AN)</f>
        <v>#REF!</v>
      </c>
      <c r="AM21" s="16" t="e">
        <f>SUMIF('City Level Data'!#REF!,$F21,'City Level Data'!AO:AO)</f>
        <v>#REF!</v>
      </c>
      <c r="AN21" s="16" t="e">
        <f>SUMIF('City Level Data'!#REF!,$F21,'City Level Data'!AP:AP)</f>
        <v>#REF!</v>
      </c>
      <c r="AO21" s="16" t="e">
        <f>SUMIF('City Level Data'!#REF!,$F21,'City Level Data'!AQ:AQ)</f>
        <v>#REF!</v>
      </c>
      <c r="AP21" s="16" t="e">
        <f>SUMIF('City Level Data'!#REF!,$F21,'City Level Data'!AR:AR)</f>
        <v>#REF!</v>
      </c>
      <c r="AQ21" s="16" t="e">
        <f>SUMIF('City Level Data'!#REF!,$F21,'City Level Data'!AS:AS)</f>
        <v>#REF!</v>
      </c>
      <c r="AR21" s="16" t="e">
        <f>SUMIF('City Level Data'!#REF!,$F21,'City Level Data'!AT:AT)</f>
        <v>#REF!</v>
      </c>
      <c r="AS21" s="16" t="e">
        <f>SUMIF('City Level Data'!#REF!,$F21,'City Level Data'!AU:AU)</f>
        <v>#REF!</v>
      </c>
      <c r="AT21" s="16" t="e">
        <f>SUMIF('City Level Data'!#REF!,$F21,'City Level Data'!AV:AV)</f>
        <v>#REF!</v>
      </c>
      <c r="AU21" s="16" t="e">
        <f>SUMIF('City Level Data'!#REF!,$F21,'City Level Data'!AW:AW)</f>
        <v>#REF!</v>
      </c>
      <c r="AV21" s="16" t="e">
        <f>SUMIF('City Level Data'!#REF!,$F21,'City Level Data'!AX:AX)</f>
        <v>#REF!</v>
      </c>
      <c r="AW21" s="16" t="e">
        <f>SUMIF('City Level Data'!#REF!,$F21,'City Level Data'!AY:AY)</f>
        <v>#REF!</v>
      </c>
      <c r="AX21" s="16" t="e">
        <f>SUMIF('City Level Data'!#REF!,$F21,'City Level Data'!AZ:AZ)</f>
        <v>#REF!</v>
      </c>
      <c r="AY21" s="16" t="e">
        <f>SUMIF('City Level Data'!#REF!,$F21,'City Level Data'!BA:BA)</f>
        <v>#REF!</v>
      </c>
      <c r="AZ21" s="16" t="e">
        <f>SUMIF('City Level Data'!#REF!,$F21,'City Level Data'!BB:BB)</f>
        <v>#REF!</v>
      </c>
      <c r="BA21" s="16" t="e">
        <f>SUMIF('City Level Data'!#REF!,$F21,'City Level Data'!BC:BC)</f>
        <v>#REF!</v>
      </c>
      <c r="BB21" s="16" t="e">
        <f>SUMIF('City Level Data'!#REF!,$F21,'City Level Data'!BD:BD)</f>
        <v>#REF!</v>
      </c>
      <c r="BC21" s="16" t="e">
        <f>SUMIF('City Level Data'!#REF!,$F21,'City Level Data'!BE:BE)</f>
        <v>#REF!</v>
      </c>
      <c r="BD21" s="16" t="e">
        <f>SUMIF('City Level Data'!#REF!,$F21,'City Level Data'!BF:BF)</f>
        <v>#REF!</v>
      </c>
      <c r="BE21" s="16" t="e">
        <f t="shared" si="2"/>
        <v>#REF!</v>
      </c>
      <c r="BF21" s="16" t="e">
        <f>SUMIF('City Level Data'!#REF!,$F21,'City Level Data'!BG:BG)</f>
        <v>#REF!</v>
      </c>
      <c r="BG21" s="16" t="e">
        <f>SUMIF('City Level Data'!#REF!,$F21,'City Level Data'!BH:BH)</f>
        <v>#REF!</v>
      </c>
      <c r="BH21" s="16" t="e">
        <f>AVERAGEIF('City Level Data'!#REF!,$F21,'City Level Data'!BI:BI)</f>
        <v>#REF!</v>
      </c>
      <c r="BI21" s="16" t="e">
        <f>AVERAGEIF('City Level Data'!#REF!,$F21,'City Level Data'!BJ:BJ)</f>
        <v>#REF!</v>
      </c>
      <c r="BJ21" s="16" t="e">
        <f>AVERAGEIF('City Level Data'!#REF!,$F21,'City Level Data'!BK:BK)</f>
        <v>#REF!</v>
      </c>
      <c r="BK21" s="16" t="e">
        <f>AVERAGEIF('City Level Data'!#REF!,$F21,'City Level Data'!BL:BL)</f>
        <v>#REF!</v>
      </c>
      <c r="BL21" s="16" t="e">
        <f>AVERAGEIF('City Level Data'!#REF!,$F21,'City Level Data'!BM:BM)</f>
        <v>#REF!</v>
      </c>
      <c r="BM21" s="16" t="e">
        <f>SUMIF('City Level Data'!#REF!,$F21,'City Level Data'!BN:BN)</f>
        <v>#REF!</v>
      </c>
      <c r="BN21" s="16" t="e">
        <f>SUMIF('City Level Data'!#REF!,$F21,'City Level Data'!BO:BO)</f>
        <v>#REF!</v>
      </c>
      <c r="BO21" s="16" t="e">
        <f>SUMIF('City Level Data'!#REF!,$F21,'City Level Data'!BP:BP)</f>
        <v>#REF!</v>
      </c>
      <c r="BP21" s="16" t="e">
        <f>SUMIF('City Level Data'!#REF!,$F21,'City Level Data'!BQ:BQ)</f>
        <v>#REF!</v>
      </c>
      <c r="BQ21" s="16" t="e">
        <f>SUMIF('City Level Data'!#REF!,$F21,'City Level Data'!BR:BR)</f>
        <v>#REF!</v>
      </c>
      <c r="BR21" s="16" t="e">
        <f>SUMIF('City Level Data'!#REF!,$F21,'City Level Data'!BS:BS)</f>
        <v>#REF!</v>
      </c>
      <c r="BS21" s="16" t="e">
        <f>SUMIF('City Level Data'!#REF!,$F21,'City Level Data'!BT:BT)</f>
        <v>#REF!</v>
      </c>
      <c r="BT21" s="16" t="e">
        <f>SUMIF('City Level Data'!#REF!,$F21,'City Level Data'!BU:BU)</f>
        <v>#REF!</v>
      </c>
      <c r="BU21" s="16" t="e">
        <f>SUMIF('City Level Data'!#REF!,$F21,'City Level Data'!BV:BV)</f>
        <v>#REF!</v>
      </c>
      <c r="BV21" s="16" t="e">
        <f>SUMIF('City Level Data'!#REF!,$F21,'City Level Data'!BW:BW)</f>
        <v>#REF!</v>
      </c>
      <c r="BW21" s="16" t="e">
        <f>SUMIF('City Level Data'!#REF!,$F21,'City Level Data'!BX:BX)</f>
        <v>#REF!</v>
      </c>
      <c r="BX21" s="16" t="e">
        <f>SUMIF('City Level Data'!#REF!,$F21,'City Level Data'!BY:BY)</f>
        <v>#REF!</v>
      </c>
      <c r="BY21" s="16" t="e">
        <f>SUMIF('City Level Data'!#REF!,$F21,'City Level Data'!BZ:BZ)</f>
        <v>#REF!</v>
      </c>
      <c r="BZ21" s="16" t="e">
        <f>SUMIF('City Level Data'!#REF!,$F21,'City Level Data'!CA:CA)</f>
        <v>#REF!</v>
      </c>
      <c r="CA21" s="16" t="e">
        <f>SUMIF('City Level Data'!#REF!,$F21,'City Level Data'!CB:CB)</f>
        <v>#REF!</v>
      </c>
      <c r="CB21" s="16" t="e">
        <f>SUMIF('City Level Data'!#REF!,$F21,'City Level Data'!CC:CC)</f>
        <v>#REF!</v>
      </c>
      <c r="CC21" s="16" t="e">
        <f>SUMIF('City Level Data'!#REF!,$F21,'City Level Data'!CD:CD)</f>
        <v>#REF!</v>
      </c>
      <c r="CD21" s="16" t="e">
        <f>SUMIF('City Level Data'!#REF!,$F21,'City Level Data'!CE:CE)</f>
        <v>#REF!</v>
      </c>
      <c r="CE21" s="16" t="e">
        <f>SUMIF('City Level Data'!#REF!,$F21,'City Level Data'!CF:CF)</f>
        <v>#REF!</v>
      </c>
      <c r="CF21" s="16" t="e">
        <f>SUMIF('City Level Data'!#REF!,$F21,'City Level Data'!CG:CG)</f>
        <v>#REF!</v>
      </c>
      <c r="CG21" s="16" t="e">
        <f>SUMIF('City Level Data'!#REF!,$F21,'City Level Data'!CH:CH)</f>
        <v>#REF!</v>
      </c>
      <c r="CH21" s="16" t="e">
        <f>SUMIF('City Level Data'!#REF!,$F21,'City Level Data'!CI:CI)</f>
        <v>#REF!</v>
      </c>
      <c r="CI21" s="16" t="e">
        <f>SUMIF('City Level Data'!#REF!,$F21,'City Level Data'!CJ:CJ)</f>
        <v>#REF!</v>
      </c>
      <c r="CJ21" s="16" t="e">
        <f>SUMIF('City Level Data'!#REF!,$F21,'City Level Data'!CK:CK)</f>
        <v>#REF!</v>
      </c>
      <c r="CK21" s="16" t="e">
        <f>SUMIF('City Level Data'!#REF!,$F21,'City Level Data'!CL:CL)</f>
        <v>#REF!</v>
      </c>
      <c r="CL21" s="16" t="e">
        <f>SUMIF('City Level Data'!#REF!,$F21,'City Level Data'!CM:CM)</f>
        <v>#REF!</v>
      </c>
      <c r="CM21" s="16" t="e">
        <f>SUMIF('City Level Data'!#REF!,$F21,'City Level Data'!CN:CN)</f>
        <v>#REF!</v>
      </c>
      <c r="CN21" s="16" t="e">
        <f>SUMIF('City Level Data'!#REF!,$F21,'City Level Data'!CO:CO)</f>
        <v>#REF!</v>
      </c>
      <c r="CO21" s="16" t="e">
        <f>SUMIF('City Level Data'!#REF!,$F21,'City Level Data'!CP:CP)</f>
        <v>#REF!</v>
      </c>
      <c r="CP21" s="16" t="e">
        <f>SUMIF('City Level Data'!#REF!,$F21,'City Level Data'!CQ:CQ)</f>
        <v>#REF!</v>
      </c>
      <c r="CQ21" s="16" t="e">
        <f>SUMIF('City Level Data'!#REF!,$F21,'City Level Data'!CR:CR)</f>
        <v>#REF!</v>
      </c>
      <c r="CR21" s="16" t="e">
        <f>SUMIF('City Level Data'!#REF!,$F21,'City Level Data'!CS:CS)</f>
        <v>#REF!</v>
      </c>
      <c r="CS21" s="16" t="e">
        <f>SUMIF('City Level Data'!#REF!,$F21,'City Level Data'!CT:CT)</f>
        <v>#REF!</v>
      </c>
      <c r="CT21" s="16" t="e">
        <f>SUMIF('City Level Data'!#REF!,$F21,'City Level Data'!CU:CU)</f>
        <v>#REF!</v>
      </c>
      <c r="CU21" s="16" t="e">
        <f>SUMIF('City Level Data'!#REF!,$F21,'City Level Data'!CV:CV)</f>
        <v>#REF!</v>
      </c>
      <c r="CV21" s="16" t="e">
        <f>SUMIF('City Level Data'!#REF!,$F21,'City Level Data'!CW:CW)</f>
        <v>#REF!</v>
      </c>
      <c r="CW21" s="16" t="e">
        <f>SUMIF('City Level Data'!#REF!,$F21,'City Level Data'!CX:CX)</f>
        <v>#REF!</v>
      </c>
      <c r="CX21" s="16" t="e">
        <f>SUMIF('City Level Data'!#REF!,$F21,'City Level Data'!CY:CY)</f>
        <v>#REF!</v>
      </c>
      <c r="CY21" s="16" t="e">
        <f>SUMIF('City Level Data'!#REF!,$F21,'City Level Data'!CZ:CZ)</f>
        <v>#REF!</v>
      </c>
      <c r="CZ21" s="16" t="e">
        <f>SUMIF('City Level Data'!#REF!,$F21,'City Level Data'!DA:DA)</f>
        <v>#REF!</v>
      </c>
      <c r="DA21" s="16" t="e">
        <f>SUMIF('City Level Data'!#REF!,$F21,'City Level Data'!DB:DB)</f>
        <v>#REF!</v>
      </c>
      <c r="DB21" s="16" t="e">
        <f>SUMIF('City Level Data'!#REF!,$F21,'City Level Data'!DC:DC)</f>
        <v>#REF!</v>
      </c>
    </row>
    <row r="22" spans="1:106" x14ac:dyDescent="0.2">
      <c r="A22" s="1"/>
      <c r="B22" s="1"/>
      <c r="C22" s="1"/>
      <c r="D22" s="1" t="s">
        <v>1597</v>
      </c>
      <c r="E22" s="1" t="s">
        <v>1473</v>
      </c>
      <c r="F22" s="1" t="s">
        <v>1243</v>
      </c>
      <c r="G22" s="1" t="s">
        <v>1517</v>
      </c>
      <c r="H22" s="1"/>
      <c r="I22" s="1"/>
      <c r="J22" s="1" t="s">
        <v>1518</v>
      </c>
      <c r="K22" s="1"/>
      <c r="L22" s="1"/>
      <c r="M22" s="1"/>
      <c r="N22" s="16" t="e">
        <f>SUMIF('City Level Data'!#REF!,$F22,'City Level Data'!J:J)</f>
        <v>#REF!</v>
      </c>
      <c r="O22" s="16" t="e">
        <f>SUMIF('City Level Data'!#REF!,$F22,'City Level Data'!L:L)</f>
        <v>#REF!</v>
      </c>
      <c r="P22" s="16" t="e">
        <f>SUMIF('City Level Data'!#REF!,$F22,'City Level Data'!M:M)</f>
        <v>#REF!</v>
      </c>
      <c r="Q22" s="16" t="e">
        <f t="shared" si="0"/>
        <v>#REF!</v>
      </c>
      <c r="R22" s="16" t="e">
        <f>SUMIF('City Level Data'!#REF!,$F22,'City Level Data'!P:P)</f>
        <v>#REF!</v>
      </c>
      <c r="S22" s="16" t="e">
        <f t="shared" si="1"/>
        <v>#REF!</v>
      </c>
      <c r="T22" s="16" t="e">
        <f>SUMIF('City Level Data'!#REF!,$F22,'City Level Data'!U:U)*1000000000/N22</f>
        <v>#REF!</v>
      </c>
      <c r="U22" s="16" t="e">
        <f>IF(Q22&gt;'Clustering (Sub City)'!$C$4,'Clustering (Sub City)'!$B$3,IF(Q22&gt;'Clustering (Sub City)'!$H$4,'Clustering (Sub City)'!$G$3,IF(Q22&gt;'Clustering (Sub City)'!$M$4,'Clustering (Sub City)'!$L$3,'Clustering (Sub City)'!$Q$3)))</f>
        <v>#REF!</v>
      </c>
      <c r="V22" s="16" t="e">
        <f>IF(S22&gt;'Clustering (Sub City)'!$C$24,'Clustering (Sub City)'!$B$23,IF(S22&gt;'Clustering (Sub City)'!$H$24,'Clustering (Sub City)'!$G$23,IF(S22&gt;'Clustering (Sub City)'!$M$24,'Clustering (Sub City)'!$L$23,'Clustering (Sub City)'!$Q$23)))</f>
        <v>#REF!</v>
      </c>
      <c r="W22" s="16" t="e">
        <f>VLOOKUP(U22&amp;V22,'Clustering (Gov City)'!$X$4:$Y$19,2,0)</f>
        <v>#REF!</v>
      </c>
      <c r="X22" s="16" t="e">
        <f>SUMIF('City Level Data'!#REF!,$F22,'City Level Data'!Z:Z)</f>
        <v>#REF!</v>
      </c>
      <c r="Y22" s="16" t="e">
        <f>SUMIF('City Level Data'!#REF!,$F22,'City Level Data'!AA:AA)</f>
        <v>#REF!</v>
      </c>
      <c r="Z22" s="16" t="e">
        <f>SUMIF('City Level Data'!#REF!,$F22,'City Level Data'!AB:AB)</f>
        <v>#REF!</v>
      </c>
      <c r="AA22" s="16" t="e">
        <f>SUMIF('City Level Data'!#REF!,$F22,'City Level Data'!AC:AC)</f>
        <v>#REF!</v>
      </c>
      <c r="AB22" s="16" t="e">
        <f>SUMIF('City Level Data'!#REF!,$F22,'City Level Data'!AD:AD)</f>
        <v>#REF!</v>
      </c>
      <c r="AC22" s="16" t="e">
        <f>SUMIF('City Level Data'!#REF!,$F22,'City Level Data'!AE:AE)</f>
        <v>#REF!</v>
      </c>
      <c r="AD22" s="16" t="e">
        <f>SUMIF('City Level Data'!#REF!,$F22,'City Level Data'!AF:AF)</f>
        <v>#REF!</v>
      </c>
      <c r="AE22" s="16" t="e">
        <f>SUMIF('City Level Data'!#REF!,$F22,'City Level Data'!AG:AG)</f>
        <v>#REF!</v>
      </c>
      <c r="AF22" s="16" t="e">
        <f>SUMIF('City Level Data'!#REF!,$F22,'City Level Data'!AH:AH)</f>
        <v>#REF!</v>
      </c>
      <c r="AG22" s="16" t="e">
        <f>SUMIF('City Level Data'!#REF!,$F22,'City Level Data'!AI:AI)</f>
        <v>#REF!</v>
      </c>
      <c r="AH22" s="16" t="e">
        <f>SUMIF('City Level Data'!#REF!,$F22,'City Level Data'!AJ:AJ)</f>
        <v>#REF!</v>
      </c>
      <c r="AI22" s="16" t="e">
        <f>SUMIF('City Level Data'!#REF!,$F22,'City Level Data'!AK:AK)</f>
        <v>#REF!</v>
      </c>
      <c r="AJ22" s="16" t="e">
        <f>SUMIF('City Level Data'!#REF!,$F22,'City Level Data'!AL:AL)</f>
        <v>#REF!</v>
      </c>
      <c r="AK22" s="16" t="e">
        <f>SUMIF('City Level Data'!#REF!,$F22,'City Level Data'!AM:AM)</f>
        <v>#REF!</v>
      </c>
      <c r="AL22" s="16" t="e">
        <f>SUMIF('City Level Data'!#REF!,$F22,'City Level Data'!AN:AN)</f>
        <v>#REF!</v>
      </c>
      <c r="AM22" s="16" t="e">
        <f>SUMIF('City Level Data'!#REF!,$F22,'City Level Data'!AO:AO)</f>
        <v>#REF!</v>
      </c>
      <c r="AN22" s="16" t="e">
        <f>SUMIF('City Level Data'!#REF!,$F22,'City Level Data'!AP:AP)</f>
        <v>#REF!</v>
      </c>
      <c r="AO22" s="16" t="e">
        <f>SUMIF('City Level Data'!#REF!,$F22,'City Level Data'!AQ:AQ)</f>
        <v>#REF!</v>
      </c>
      <c r="AP22" s="16" t="e">
        <f>SUMIF('City Level Data'!#REF!,$F22,'City Level Data'!AR:AR)</f>
        <v>#REF!</v>
      </c>
      <c r="AQ22" s="16" t="e">
        <f>SUMIF('City Level Data'!#REF!,$F22,'City Level Data'!AS:AS)</f>
        <v>#REF!</v>
      </c>
      <c r="AR22" s="16" t="e">
        <f>SUMIF('City Level Data'!#REF!,$F22,'City Level Data'!AT:AT)</f>
        <v>#REF!</v>
      </c>
      <c r="AS22" s="16" t="e">
        <f>SUMIF('City Level Data'!#REF!,$F22,'City Level Data'!AU:AU)</f>
        <v>#REF!</v>
      </c>
      <c r="AT22" s="16" t="e">
        <f>SUMIF('City Level Data'!#REF!,$F22,'City Level Data'!AV:AV)</f>
        <v>#REF!</v>
      </c>
      <c r="AU22" s="16" t="e">
        <f>SUMIF('City Level Data'!#REF!,$F22,'City Level Data'!AW:AW)</f>
        <v>#REF!</v>
      </c>
      <c r="AV22" s="16" t="e">
        <f>SUMIF('City Level Data'!#REF!,$F22,'City Level Data'!AX:AX)</f>
        <v>#REF!</v>
      </c>
      <c r="AW22" s="16" t="e">
        <f>SUMIF('City Level Data'!#REF!,$F22,'City Level Data'!AY:AY)</f>
        <v>#REF!</v>
      </c>
      <c r="AX22" s="16" t="e">
        <f>SUMIF('City Level Data'!#REF!,$F22,'City Level Data'!AZ:AZ)</f>
        <v>#REF!</v>
      </c>
      <c r="AY22" s="16" t="e">
        <f>SUMIF('City Level Data'!#REF!,$F22,'City Level Data'!BA:BA)</f>
        <v>#REF!</v>
      </c>
      <c r="AZ22" s="16" t="e">
        <f>SUMIF('City Level Data'!#REF!,$F22,'City Level Data'!BB:BB)</f>
        <v>#REF!</v>
      </c>
      <c r="BA22" s="16" t="e">
        <f>SUMIF('City Level Data'!#REF!,$F22,'City Level Data'!BC:BC)</f>
        <v>#REF!</v>
      </c>
      <c r="BB22" s="16" t="e">
        <f>SUMIF('City Level Data'!#REF!,$F22,'City Level Data'!BD:BD)</f>
        <v>#REF!</v>
      </c>
      <c r="BC22" s="16" t="e">
        <f>SUMIF('City Level Data'!#REF!,$F22,'City Level Data'!BE:BE)</f>
        <v>#REF!</v>
      </c>
      <c r="BD22" s="16" t="e">
        <f>SUMIF('City Level Data'!#REF!,$F22,'City Level Data'!BF:BF)</f>
        <v>#REF!</v>
      </c>
      <c r="BE22" s="16" t="e">
        <f t="shared" si="2"/>
        <v>#REF!</v>
      </c>
      <c r="BF22" s="16" t="e">
        <f>SUMIF('City Level Data'!#REF!,$F22,'City Level Data'!BG:BG)</f>
        <v>#REF!</v>
      </c>
      <c r="BG22" s="16" t="e">
        <f>SUMIF('City Level Data'!#REF!,$F22,'City Level Data'!BH:BH)</f>
        <v>#REF!</v>
      </c>
      <c r="BH22" s="16" t="e">
        <f>AVERAGEIF('City Level Data'!#REF!,$F22,'City Level Data'!BI:BI)</f>
        <v>#REF!</v>
      </c>
      <c r="BI22" s="16" t="e">
        <f>AVERAGEIF('City Level Data'!#REF!,$F22,'City Level Data'!BJ:BJ)</f>
        <v>#REF!</v>
      </c>
      <c r="BJ22" s="16" t="e">
        <f>AVERAGEIF('City Level Data'!#REF!,$F22,'City Level Data'!BK:BK)</f>
        <v>#REF!</v>
      </c>
      <c r="BK22" s="16" t="e">
        <f>AVERAGEIF('City Level Data'!#REF!,$F22,'City Level Data'!BL:BL)</f>
        <v>#REF!</v>
      </c>
      <c r="BL22" s="16" t="e">
        <f>AVERAGEIF('City Level Data'!#REF!,$F22,'City Level Data'!BM:BM)</f>
        <v>#REF!</v>
      </c>
      <c r="BM22" s="16" t="e">
        <f>SUMIF('City Level Data'!#REF!,$F22,'City Level Data'!BN:BN)</f>
        <v>#REF!</v>
      </c>
      <c r="BN22" s="16" t="e">
        <f>SUMIF('City Level Data'!#REF!,$F22,'City Level Data'!BO:BO)</f>
        <v>#REF!</v>
      </c>
      <c r="BO22" s="16" t="e">
        <f>SUMIF('City Level Data'!#REF!,$F22,'City Level Data'!BP:BP)</f>
        <v>#REF!</v>
      </c>
      <c r="BP22" s="16" t="e">
        <f>SUMIF('City Level Data'!#REF!,$F22,'City Level Data'!BQ:BQ)</f>
        <v>#REF!</v>
      </c>
      <c r="BQ22" s="16" t="e">
        <f>SUMIF('City Level Data'!#REF!,$F22,'City Level Data'!BR:BR)</f>
        <v>#REF!</v>
      </c>
      <c r="BR22" s="16" t="e">
        <f>SUMIF('City Level Data'!#REF!,$F22,'City Level Data'!BS:BS)</f>
        <v>#REF!</v>
      </c>
      <c r="BS22" s="16" t="e">
        <f>SUMIF('City Level Data'!#REF!,$F22,'City Level Data'!BT:BT)</f>
        <v>#REF!</v>
      </c>
      <c r="BT22" s="16" t="e">
        <f>SUMIF('City Level Data'!#REF!,$F22,'City Level Data'!BU:BU)</f>
        <v>#REF!</v>
      </c>
      <c r="BU22" s="16" t="e">
        <f>SUMIF('City Level Data'!#REF!,$F22,'City Level Data'!BV:BV)</f>
        <v>#REF!</v>
      </c>
      <c r="BV22" s="16" t="e">
        <f>SUMIF('City Level Data'!#REF!,$F22,'City Level Data'!BW:BW)</f>
        <v>#REF!</v>
      </c>
      <c r="BW22" s="16" t="e">
        <f>SUMIF('City Level Data'!#REF!,$F22,'City Level Data'!BX:BX)</f>
        <v>#REF!</v>
      </c>
      <c r="BX22" s="16" t="e">
        <f>SUMIF('City Level Data'!#REF!,$F22,'City Level Data'!BY:BY)</f>
        <v>#REF!</v>
      </c>
      <c r="BY22" s="16" t="e">
        <f>SUMIF('City Level Data'!#REF!,$F22,'City Level Data'!BZ:BZ)</f>
        <v>#REF!</v>
      </c>
      <c r="BZ22" s="16" t="e">
        <f>SUMIF('City Level Data'!#REF!,$F22,'City Level Data'!CA:CA)</f>
        <v>#REF!</v>
      </c>
      <c r="CA22" s="16" t="e">
        <f>SUMIF('City Level Data'!#REF!,$F22,'City Level Data'!CB:CB)</f>
        <v>#REF!</v>
      </c>
      <c r="CB22" s="16" t="e">
        <f>SUMIF('City Level Data'!#REF!,$F22,'City Level Data'!CC:CC)</f>
        <v>#REF!</v>
      </c>
      <c r="CC22" s="16" t="e">
        <f>SUMIF('City Level Data'!#REF!,$F22,'City Level Data'!CD:CD)</f>
        <v>#REF!</v>
      </c>
      <c r="CD22" s="16" t="e">
        <f>SUMIF('City Level Data'!#REF!,$F22,'City Level Data'!CE:CE)</f>
        <v>#REF!</v>
      </c>
      <c r="CE22" s="16" t="e">
        <f>SUMIF('City Level Data'!#REF!,$F22,'City Level Data'!CF:CF)</f>
        <v>#REF!</v>
      </c>
      <c r="CF22" s="16" t="e">
        <f>SUMIF('City Level Data'!#REF!,$F22,'City Level Data'!CG:CG)</f>
        <v>#REF!</v>
      </c>
      <c r="CG22" s="16" t="e">
        <f>SUMIF('City Level Data'!#REF!,$F22,'City Level Data'!CH:CH)</f>
        <v>#REF!</v>
      </c>
      <c r="CH22" s="16" t="e">
        <f>SUMIF('City Level Data'!#REF!,$F22,'City Level Data'!CI:CI)</f>
        <v>#REF!</v>
      </c>
      <c r="CI22" s="16" t="e">
        <f>SUMIF('City Level Data'!#REF!,$F22,'City Level Data'!CJ:CJ)</f>
        <v>#REF!</v>
      </c>
      <c r="CJ22" s="16" t="e">
        <f>SUMIF('City Level Data'!#REF!,$F22,'City Level Data'!CK:CK)</f>
        <v>#REF!</v>
      </c>
      <c r="CK22" s="16" t="e">
        <f>SUMIF('City Level Data'!#REF!,$F22,'City Level Data'!CL:CL)</f>
        <v>#REF!</v>
      </c>
      <c r="CL22" s="16" t="e">
        <f>SUMIF('City Level Data'!#REF!,$F22,'City Level Data'!CM:CM)</f>
        <v>#REF!</v>
      </c>
      <c r="CM22" s="16" t="e">
        <f>SUMIF('City Level Data'!#REF!,$F22,'City Level Data'!CN:CN)</f>
        <v>#REF!</v>
      </c>
      <c r="CN22" s="16" t="e">
        <f>SUMIF('City Level Data'!#REF!,$F22,'City Level Data'!CO:CO)</f>
        <v>#REF!</v>
      </c>
      <c r="CO22" s="16" t="e">
        <f>SUMIF('City Level Data'!#REF!,$F22,'City Level Data'!CP:CP)</f>
        <v>#REF!</v>
      </c>
      <c r="CP22" s="16" t="e">
        <f>SUMIF('City Level Data'!#REF!,$F22,'City Level Data'!CQ:CQ)</f>
        <v>#REF!</v>
      </c>
      <c r="CQ22" s="16" t="e">
        <f>SUMIF('City Level Data'!#REF!,$F22,'City Level Data'!CR:CR)</f>
        <v>#REF!</v>
      </c>
      <c r="CR22" s="16" t="e">
        <f>SUMIF('City Level Data'!#REF!,$F22,'City Level Data'!CS:CS)</f>
        <v>#REF!</v>
      </c>
      <c r="CS22" s="16" t="e">
        <f>SUMIF('City Level Data'!#REF!,$F22,'City Level Data'!CT:CT)</f>
        <v>#REF!</v>
      </c>
      <c r="CT22" s="16" t="e">
        <f>SUMIF('City Level Data'!#REF!,$F22,'City Level Data'!CU:CU)</f>
        <v>#REF!</v>
      </c>
      <c r="CU22" s="16" t="e">
        <f>SUMIF('City Level Data'!#REF!,$F22,'City Level Data'!CV:CV)</f>
        <v>#REF!</v>
      </c>
      <c r="CV22" s="16" t="e">
        <f>SUMIF('City Level Data'!#REF!,$F22,'City Level Data'!CW:CW)</f>
        <v>#REF!</v>
      </c>
      <c r="CW22" s="16" t="e">
        <f>SUMIF('City Level Data'!#REF!,$F22,'City Level Data'!CX:CX)</f>
        <v>#REF!</v>
      </c>
      <c r="CX22" s="16" t="e">
        <f>SUMIF('City Level Data'!#REF!,$F22,'City Level Data'!CY:CY)</f>
        <v>#REF!</v>
      </c>
      <c r="CY22" s="16" t="e">
        <f>SUMIF('City Level Data'!#REF!,$F22,'City Level Data'!CZ:CZ)</f>
        <v>#REF!</v>
      </c>
      <c r="CZ22" s="16" t="e">
        <f>SUMIF('City Level Data'!#REF!,$F22,'City Level Data'!DA:DA)</f>
        <v>#REF!</v>
      </c>
      <c r="DA22" s="16" t="e">
        <f>SUMIF('City Level Data'!#REF!,$F22,'City Level Data'!DB:DB)</f>
        <v>#REF!</v>
      </c>
      <c r="DB22" s="16" t="e">
        <f>SUMIF('City Level Data'!#REF!,$F22,'City Level Data'!DC:DC)</f>
        <v>#REF!</v>
      </c>
    </row>
    <row r="23" spans="1:106" x14ac:dyDescent="0.2">
      <c r="A23" s="1"/>
      <c r="B23" s="1"/>
      <c r="C23" s="1"/>
      <c r="D23" s="1" t="s">
        <v>1598</v>
      </c>
      <c r="E23" s="1" t="s">
        <v>1473</v>
      </c>
      <c r="F23" s="1" t="s">
        <v>1254</v>
      </c>
      <c r="G23" s="1" t="s">
        <v>1517</v>
      </c>
      <c r="H23" s="1"/>
      <c r="I23" s="1"/>
      <c r="J23" s="1" t="s">
        <v>1518</v>
      </c>
      <c r="K23" s="1"/>
      <c r="L23" s="1"/>
      <c r="M23" s="1"/>
      <c r="N23" s="16" t="e">
        <f>SUMIF('City Level Data'!#REF!,$F23,'City Level Data'!J:J)</f>
        <v>#REF!</v>
      </c>
      <c r="O23" s="16" t="e">
        <f>SUMIF('City Level Data'!#REF!,$F23,'City Level Data'!L:L)</f>
        <v>#REF!</v>
      </c>
      <c r="P23" s="16" t="e">
        <f>SUMIF('City Level Data'!#REF!,$F23,'City Level Data'!M:M)</f>
        <v>#REF!</v>
      </c>
      <c r="Q23" s="16" t="e">
        <f t="shared" si="0"/>
        <v>#REF!</v>
      </c>
      <c r="R23" s="16" t="e">
        <f>SUMIF('City Level Data'!#REF!,$F23,'City Level Data'!P:P)</f>
        <v>#REF!</v>
      </c>
      <c r="S23" s="16" t="e">
        <f t="shared" si="1"/>
        <v>#REF!</v>
      </c>
      <c r="T23" s="16" t="e">
        <f>SUMIF('City Level Data'!#REF!,$F23,'City Level Data'!U:U)*1000000000/N23</f>
        <v>#REF!</v>
      </c>
      <c r="U23" s="16" t="e">
        <f>IF(Q23&gt;'Clustering (Sub City)'!$C$4,'Clustering (Sub City)'!$B$3,IF(Q23&gt;'Clustering (Sub City)'!$H$4,'Clustering (Sub City)'!$G$3,IF(Q23&gt;'Clustering (Sub City)'!$M$4,'Clustering (Sub City)'!$L$3,'Clustering (Sub City)'!$Q$3)))</f>
        <v>#REF!</v>
      </c>
      <c r="V23" s="16" t="e">
        <f>IF(S23&gt;'Clustering (Sub City)'!$C$24,'Clustering (Sub City)'!$B$23,IF(S23&gt;'Clustering (Sub City)'!$H$24,'Clustering (Sub City)'!$G$23,IF(S23&gt;'Clustering (Sub City)'!$M$24,'Clustering (Sub City)'!$L$23,'Clustering (Sub City)'!$Q$23)))</f>
        <v>#REF!</v>
      </c>
      <c r="W23" s="16" t="e">
        <f>VLOOKUP(U23&amp;V23,'Clustering (Gov City)'!$X$4:$Y$19,2,0)</f>
        <v>#REF!</v>
      </c>
      <c r="X23" s="16" t="e">
        <f>SUMIF('City Level Data'!#REF!,$F23,'City Level Data'!Z:Z)</f>
        <v>#REF!</v>
      </c>
      <c r="Y23" s="16" t="e">
        <f>SUMIF('City Level Data'!#REF!,$F23,'City Level Data'!AA:AA)</f>
        <v>#REF!</v>
      </c>
      <c r="Z23" s="16" t="e">
        <f>SUMIF('City Level Data'!#REF!,$F23,'City Level Data'!AB:AB)</f>
        <v>#REF!</v>
      </c>
      <c r="AA23" s="16" t="e">
        <f>SUMIF('City Level Data'!#REF!,$F23,'City Level Data'!AC:AC)</f>
        <v>#REF!</v>
      </c>
      <c r="AB23" s="16" t="e">
        <f>SUMIF('City Level Data'!#REF!,$F23,'City Level Data'!AD:AD)</f>
        <v>#REF!</v>
      </c>
      <c r="AC23" s="16" t="e">
        <f>SUMIF('City Level Data'!#REF!,$F23,'City Level Data'!AE:AE)</f>
        <v>#REF!</v>
      </c>
      <c r="AD23" s="16" t="e">
        <f>SUMIF('City Level Data'!#REF!,$F23,'City Level Data'!AF:AF)</f>
        <v>#REF!</v>
      </c>
      <c r="AE23" s="16" t="e">
        <f>SUMIF('City Level Data'!#REF!,$F23,'City Level Data'!AG:AG)</f>
        <v>#REF!</v>
      </c>
      <c r="AF23" s="16" t="e">
        <f>SUMIF('City Level Data'!#REF!,$F23,'City Level Data'!AH:AH)</f>
        <v>#REF!</v>
      </c>
      <c r="AG23" s="16" t="e">
        <f>SUMIF('City Level Data'!#REF!,$F23,'City Level Data'!AI:AI)</f>
        <v>#REF!</v>
      </c>
      <c r="AH23" s="16" t="e">
        <f>SUMIF('City Level Data'!#REF!,$F23,'City Level Data'!AJ:AJ)</f>
        <v>#REF!</v>
      </c>
      <c r="AI23" s="16" t="e">
        <f>SUMIF('City Level Data'!#REF!,$F23,'City Level Data'!AK:AK)</f>
        <v>#REF!</v>
      </c>
      <c r="AJ23" s="16" t="e">
        <f>SUMIF('City Level Data'!#REF!,$F23,'City Level Data'!AL:AL)</f>
        <v>#REF!</v>
      </c>
      <c r="AK23" s="16" t="e">
        <f>SUMIF('City Level Data'!#REF!,$F23,'City Level Data'!AM:AM)</f>
        <v>#REF!</v>
      </c>
      <c r="AL23" s="16" t="e">
        <f>SUMIF('City Level Data'!#REF!,$F23,'City Level Data'!AN:AN)</f>
        <v>#REF!</v>
      </c>
      <c r="AM23" s="16" t="e">
        <f>SUMIF('City Level Data'!#REF!,$F23,'City Level Data'!AO:AO)</f>
        <v>#REF!</v>
      </c>
      <c r="AN23" s="16" t="e">
        <f>SUMIF('City Level Data'!#REF!,$F23,'City Level Data'!AP:AP)</f>
        <v>#REF!</v>
      </c>
      <c r="AO23" s="16" t="e">
        <f>SUMIF('City Level Data'!#REF!,$F23,'City Level Data'!AQ:AQ)</f>
        <v>#REF!</v>
      </c>
      <c r="AP23" s="16" t="e">
        <f>SUMIF('City Level Data'!#REF!,$F23,'City Level Data'!AR:AR)</f>
        <v>#REF!</v>
      </c>
      <c r="AQ23" s="16" t="e">
        <f>SUMIF('City Level Data'!#REF!,$F23,'City Level Data'!AS:AS)</f>
        <v>#REF!</v>
      </c>
      <c r="AR23" s="16" t="e">
        <f>SUMIF('City Level Data'!#REF!,$F23,'City Level Data'!AT:AT)</f>
        <v>#REF!</v>
      </c>
      <c r="AS23" s="16" t="e">
        <f>SUMIF('City Level Data'!#REF!,$F23,'City Level Data'!AU:AU)</f>
        <v>#REF!</v>
      </c>
      <c r="AT23" s="16" t="e">
        <f>SUMIF('City Level Data'!#REF!,$F23,'City Level Data'!AV:AV)</f>
        <v>#REF!</v>
      </c>
      <c r="AU23" s="16" t="e">
        <f>SUMIF('City Level Data'!#REF!,$F23,'City Level Data'!AW:AW)</f>
        <v>#REF!</v>
      </c>
      <c r="AV23" s="16" t="e">
        <f>SUMIF('City Level Data'!#REF!,$F23,'City Level Data'!AX:AX)</f>
        <v>#REF!</v>
      </c>
      <c r="AW23" s="16" t="e">
        <f>SUMIF('City Level Data'!#REF!,$F23,'City Level Data'!AY:AY)</f>
        <v>#REF!</v>
      </c>
      <c r="AX23" s="16" t="e">
        <f>SUMIF('City Level Data'!#REF!,$F23,'City Level Data'!AZ:AZ)</f>
        <v>#REF!</v>
      </c>
      <c r="AY23" s="16" t="e">
        <f>SUMIF('City Level Data'!#REF!,$F23,'City Level Data'!BA:BA)</f>
        <v>#REF!</v>
      </c>
      <c r="AZ23" s="16" t="e">
        <f>SUMIF('City Level Data'!#REF!,$F23,'City Level Data'!BB:BB)</f>
        <v>#REF!</v>
      </c>
      <c r="BA23" s="16" t="e">
        <f>SUMIF('City Level Data'!#REF!,$F23,'City Level Data'!BC:BC)</f>
        <v>#REF!</v>
      </c>
      <c r="BB23" s="16" t="e">
        <f>SUMIF('City Level Data'!#REF!,$F23,'City Level Data'!BD:BD)</f>
        <v>#REF!</v>
      </c>
      <c r="BC23" s="16" t="e">
        <f>SUMIF('City Level Data'!#REF!,$F23,'City Level Data'!BE:BE)</f>
        <v>#REF!</v>
      </c>
      <c r="BD23" s="16" t="e">
        <f>SUMIF('City Level Data'!#REF!,$F23,'City Level Data'!BF:BF)</f>
        <v>#REF!</v>
      </c>
      <c r="BE23" s="16" t="e">
        <f t="shared" si="2"/>
        <v>#REF!</v>
      </c>
      <c r="BF23" s="16" t="e">
        <f>SUMIF('City Level Data'!#REF!,$F23,'City Level Data'!BG:BG)</f>
        <v>#REF!</v>
      </c>
      <c r="BG23" s="16" t="e">
        <f>SUMIF('City Level Data'!#REF!,$F23,'City Level Data'!BH:BH)</f>
        <v>#REF!</v>
      </c>
      <c r="BH23" s="16" t="e">
        <f>AVERAGEIF('City Level Data'!#REF!,$F23,'City Level Data'!BI:BI)</f>
        <v>#REF!</v>
      </c>
      <c r="BI23" s="16" t="e">
        <f>AVERAGEIF('City Level Data'!#REF!,$F23,'City Level Data'!BJ:BJ)</f>
        <v>#REF!</v>
      </c>
      <c r="BJ23" s="16" t="e">
        <f>AVERAGEIF('City Level Data'!#REF!,$F23,'City Level Data'!BK:BK)</f>
        <v>#REF!</v>
      </c>
      <c r="BK23" s="16" t="e">
        <f>AVERAGEIF('City Level Data'!#REF!,$F23,'City Level Data'!BL:BL)</f>
        <v>#REF!</v>
      </c>
      <c r="BL23" s="16" t="e">
        <f>AVERAGEIF('City Level Data'!#REF!,$F23,'City Level Data'!BM:BM)</f>
        <v>#REF!</v>
      </c>
      <c r="BM23" s="16" t="e">
        <f>SUMIF('City Level Data'!#REF!,$F23,'City Level Data'!BN:BN)</f>
        <v>#REF!</v>
      </c>
      <c r="BN23" s="16" t="e">
        <f>SUMIF('City Level Data'!#REF!,$F23,'City Level Data'!BO:BO)</f>
        <v>#REF!</v>
      </c>
      <c r="BO23" s="16" t="e">
        <f>SUMIF('City Level Data'!#REF!,$F23,'City Level Data'!BP:BP)</f>
        <v>#REF!</v>
      </c>
      <c r="BP23" s="16" t="e">
        <f>SUMIF('City Level Data'!#REF!,$F23,'City Level Data'!BQ:BQ)</f>
        <v>#REF!</v>
      </c>
      <c r="BQ23" s="16" t="e">
        <f>SUMIF('City Level Data'!#REF!,$F23,'City Level Data'!BR:BR)</f>
        <v>#REF!</v>
      </c>
      <c r="BR23" s="16" t="e">
        <f>SUMIF('City Level Data'!#REF!,$F23,'City Level Data'!BS:BS)</f>
        <v>#REF!</v>
      </c>
      <c r="BS23" s="16" t="e">
        <f>SUMIF('City Level Data'!#REF!,$F23,'City Level Data'!BT:BT)</f>
        <v>#REF!</v>
      </c>
      <c r="BT23" s="16" t="e">
        <f>SUMIF('City Level Data'!#REF!,$F23,'City Level Data'!BU:BU)</f>
        <v>#REF!</v>
      </c>
      <c r="BU23" s="16" t="e">
        <f>SUMIF('City Level Data'!#REF!,$F23,'City Level Data'!BV:BV)</f>
        <v>#REF!</v>
      </c>
      <c r="BV23" s="16" t="e">
        <f>SUMIF('City Level Data'!#REF!,$F23,'City Level Data'!BW:BW)</f>
        <v>#REF!</v>
      </c>
      <c r="BW23" s="16" t="e">
        <f>SUMIF('City Level Data'!#REF!,$F23,'City Level Data'!BX:BX)</f>
        <v>#REF!</v>
      </c>
      <c r="BX23" s="16" t="e">
        <f>SUMIF('City Level Data'!#REF!,$F23,'City Level Data'!BY:BY)</f>
        <v>#REF!</v>
      </c>
      <c r="BY23" s="16" t="e">
        <f>SUMIF('City Level Data'!#REF!,$F23,'City Level Data'!BZ:BZ)</f>
        <v>#REF!</v>
      </c>
      <c r="BZ23" s="16" t="e">
        <f>SUMIF('City Level Data'!#REF!,$F23,'City Level Data'!CA:CA)</f>
        <v>#REF!</v>
      </c>
      <c r="CA23" s="16" t="e">
        <f>SUMIF('City Level Data'!#REF!,$F23,'City Level Data'!CB:CB)</f>
        <v>#REF!</v>
      </c>
      <c r="CB23" s="16" t="e">
        <f>SUMIF('City Level Data'!#REF!,$F23,'City Level Data'!CC:CC)</f>
        <v>#REF!</v>
      </c>
      <c r="CC23" s="16" t="e">
        <f>SUMIF('City Level Data'!#REF!,$F23,'City Level Data'!CD:CD)</f>
        <v>#REF!</v>
      </c>
      <c r="CD23" s="16" t="e">
        <f>SUMIF('City Level Data'!#REF!,$F23,'City Level Data'!CE:CE)</f>
        <v>#REF!</v>
      </c>
      <c r="CE23" s="16" t="e">
        <f>SUMIF('City Level Data'!#REF!,$F23,'City Level Data'!CF:CF)</f>
        <v>#REF!</v>
      </c>
      <c r="CF23" s="16" t="e">
        <f>SUMIF('City Level Data'!#REF!,$F23,'City Level Data'!CG:CG)</f>
        <v>#REF!</v>
      </c>
      <c r="CG23" s="16" t="e">
        <f>SUMIF('City Level Data'!#REF!,$F23,'City Level Data'!CH:CH)</f>
        <v>#REF!</v>
      </c>
      <c r="CH23" s="16" t="e">
        <f>SUMIF('City Level Data'!#REF!,$F23,'City Level Data'!CI:CI)</f>
        <v>#REF!</v>
      </c>
      <c r="CI23" s="16" t="e">
        <f>SUMIF('City Level Data'!#REF!,$F23,'City Level Data'!CJ:CJ)</f>
        <v>#REF!</v>
      </c>
      <c r="CJ23" s="16" t="e">
        <f>SUMIF('City Level Data'!#REF!,$F23,'City Level Data'!CK:CK)</f>
        <v>#REF!</v>
      </c>
      <c r="CK23" s="16" t="e">
        <f>SUMIF('City Level Data'!#REF!,$F23,'City Level Data'!CL:CL)</f>
        <v>#REF!</v>
      </c>
      <c r="CL23" s="16" t="e">
        <f>SUMIF('City Level Data'!#REF!,$F23,'City Level Data'!CM:CM)</f>
        <v>#REF!</v>
      </c>
      <c r="CM23" s="16" t="e">
        <f>SUMIF('City Level Data'!#REF!,$F23,'City Level Data'!CN:CN)</f>
        <v>#REF!</v>
      </c>
      <c r="CN23" s="16" t="e">
        <f>SUMIF('City Level Data'!#REF!,$F23,'City Level Data'!CO:CO)</f>
        <v>#REF!</v>
      </c>
      <c r="CO23" s="16" t="e">
        <f>SUMIF('City Level Data'!#REF!,$F23,'City Level Data'!CP:CP)</f>
        <v>#REF!</v>
      </c>
      <c r="CP23" s="16" t="e">
        <f>SUMIF('City Level Data'!#REF!,$F23,'City Level Data'!CQ:CQ)</f>
        <v>#REF!</v>
      </c>
      <c r="CQ23" s="16" t="e">
        <f>SUMIF('City Level Data'!#REF!,$F23,'City Level Data'!CR:CR)</f>
        <v>#REF!</v>
      </c>
      <c r="CR23" s="16" t="e">
        <f>SUMIF('City Level Data'!#REF!,$F23,'City Level Data'!CS:CS)</f>
        <v>#REF!</v>
      </c>
      <c r="CS23" s="16" t="e">
        <f>SUMIF('City Level Data'!#REF!,$F23,'City Level Data'!CT:CT)</f>
        <v>#REF!</v>
      </c>
      <c r="CT23" s="16" t="e">
        <f>SUMIF('City Level Data'!#REF!,$F23,'City Level Data'!CU:CU)</f>
        <v>#REF!</v>
      </c>
      <c r="CU23" s="16" t="e">
        <f>SUMIF('City Level Data'!#REF!,$F23,'City Level Data'!CV:CV)</f>
        <v>#REF!</v>
      </c>
      <c r="CV23" s="16" t="e">
        <f>SUMIF('City Level Data'!#REF!,$F23,'City Level Data'!CW:CW)</f>
        <v>#REF!</v>
      </c>
      <c r="CW23" s="16" t="e">
        <f>SUMIF('City Level Data'!#REF!,$F23,'City Level Data'!CX:CX)</f>
        <v>#REF!</v>
      </c>
      <c r="CX23" s="16" t="e">
        <f>SUMIF('City Level Data'!#REF!,$F23,'City Level Data'!CY:CY)</f>
        <v>#REF!</v>
      </c>
      <c r="CY23" s="16" t="e">
        <f>SUMIF('City Level Data'!#REF!,$F23,'City Level Data'!CZ:CZ)</f>
        <v>#REF!</v>
      </c>
      <c r="CZ23" s="16" t="e">
        <f>SUMIF('City Level Data'!#REF!,$F23,'City Level Data'!DA:DA)</f>
        <v>#REF!</v>
      </c>
      <c r="DA23" s="16" t="e">
        <f>SUMIF('City Level Data'!#REF!,$F23,'City Level Data'!DB:DB)</f>
        <v>#REF!</v>
      </c>
      <c r="DB23" s="16" t="e">
        <f>SUMIF('City Level Data'!#REF!,$F23,'City Level Data'!DC:DC)</f>
        <v>#REF!</v>
      </c>
    </row>
    <row r="24" spans="1:106" x14ac:dyDescent="0.2">
      <c r="A24" s="1"/>
      <c r="B24" s="1"/>
      <c r="C24" s="1"/>
      <c r="D24" s="1" t="s">
        <v>1548</v>
      </c>
      <c r="E24" s="1" t="s">
        <v>1473</v>
      </c>
      <c r="F24" s="1" t="s">
        <v>1259</v>
      </c>
      <c r="G24" s="1" t="s">
        <v>1517</v>
      </c>
      <c r="H24" s="1"/>
      <c r="I24" s="1"/>
      <c r="J24" s="1" t="s">
        <v>1518</v>
      </c>
      <c r="K24" s="1"/>
      <c r="L24" s="1"/>
      <c r="M24" s="1"/>
      <c r="N24" s="16" t="e">
        <f>SUMIF('City Level Data'!#REF!,$F24,'City Level Data'!J:J)</f>
        <v>#REF!</v>
      </c>
      <c r="O24" s="16" t="e">
        <f>SUMIF('City Level Data'!#REF!,$F24,'City Level Data'!L:L)</f>
        <v>#REF!</v>
      </c>
      <c r="P24" s="16" t="e">
        <f>SUMIF('City Level Data'!#REF!,$F24,'City Level Data'!M:M)</f>
        <v>#REF!</v>
      </c>
      <c r="Q24" s="16" t="e">
        <f t="shared" si="0"/>
        <v>#REF!</v>
      </c>
      <c r="R24" s="16" t="e">
        <f>SUMIF('City Level Data'!#REF!,$F24,'City Level Data'!P:P)</f>
        <v>#REF!</v>
      </c>
      <c r="S24" s="16" t="e">
        <f t="shared" si="1"/>
        <v>#REF!</v>
      </c>
      <c r="T24" s="16" t="e">
        <f>SUMIF('City Level Data'!#REF!,$F24,'City Level Data'!U:U)*1000000000/N24</f>
        <v>#REF!</v>
      </c>
      <c r="U24" s="16" t="e">
        <f>IF(Q24&gt;'Clustering (Sub City)'!$C$4,'Clustering (Sub City)'!$B$3,IF(Q24&gt;'Clustering (Sub City)'!$H$4,'Clustering (Sub City)'!$G$3,IF(Q24&gt;'Clustering (Sub City)'!$M$4,'Clustering (Sub City)'!$L$3,'Clustering (Sub City)'!$Q$3)))</f>
        <v>#REF!</v>
      </c>
      <c r="V24" s="16" t="e">
        <f>IF(S24&gt;'Clustering (Sub City)'!$C$24,'Clustering (Sub City)'!$B$23,IF(S24&gt;'Clustering (Sub City)'!$H$24,'Clustering (Sub City)'!$G$23,IF(S24&gt;'Clustering (Sub City)'!$M$24,'Clustering (Sub City)'!$L$23,'Clustering (Sub City)'!$Q$23)))</f>
        <v>#REF!</v>
      </c>
      <c r="W24" s="16" t="e">
        <f>VLOOKUP(U24&amp;V24,'Clustering (Gov City)'!$X$4:$Y$19,2,0)</f>
        <v>#REF!</v>
      </c>
      <c r="X24" s="16" t="e">
        <f>SUMIF('City Level Data'!#REF!,$F24,'City Level Data'!Z:Z)</f>
        <v>#REF!</v>
      </c>
      <c r="Y24" s="16" t="e">
        <f>SUMIF('City Level Data'!#REF!,$F24,'City Level Data'!AA:AA)</f>
        <v>#REF!</v>
      </c>
      <c r="Z24" s="16" t="e">
        <f>SUMIF('City Level Data'!#REF!,$F24,'City Level Data'!AB:AB)</f>
        <v>#REF!</v>
      </c>
      <c r="AA24" s="16" t="e">
        <f>SUMIF('City Level Data'!#REF!,$F24,'City Level Data'!AC:AC)</f>
        <v>#REF!</v>
      </c>
      <c r="AB24" s="16" t="e">
        <f>SUMIF('City Level Data'!#REF!,$F24,'City Level Data'!AD:AD)</f>
        <v>#REF!</v>
      </c>
      <c r="AC24" s="16" t="e">
        <f>SUMIF('City Level Data'!#REF!,$F24,'City Level Data'!AE:AE)</f>
        <v>#REF!</v>
      </c>
      <c r="AD24" s="16" t="e">
        <f>SUMIF('City Level Data'!#REF!,$F24,'City Level Data'!AF:AF)</f>
        <v>#REF!</v>
      </c>
      <c r="AE24" s="16" t="e">
        <f>SUMIF('City Level Data'!#REF!,$F24,'City Level Data'!AG:AG)</f>
        <v>#REF!</v>
      </c>
      <c r="AF24" s="16" t="e">
        <f>SUMIF('City Level Data'!#REF!,$F24,'City Level Data'!AH:AH)</f>
        <v>#REF!</v>
      </c>
      <c r="AG24" s="16" t="e">
        <f>SUMIF('City Level Data'!#REF!,$F24,'City Level Data'!AI:AI)</f>
        <v>#REF!</v>
      </c>
      <c r="AH24" s="16" t="e">
        <f>SUMIF('City Level Data'!#REF!,$F24,'City Level Data'!AJ:AJ)</f>
        <v>#REF!</v>
      </c>
      <c r="AI24" s="16" t="e">
        <f>SUMIF('City Level Data'!#REF!,$F24,'City Level Data'!AK:AK)</f>
        <v>#REF!</v>
      </c>
      <c r="AJ24" s="16" t="e">
        <f>SUMIF('City Level Data'!#REF!,$F24,'City Level Data'!AL:AL)</f>
        <v>#REF!</v>
      </c>
      <c r="AK24" s="16" t="e">
        <f>SUMIF('City Level Data'!#REF!,$F24,'City Level Data'!AM:AM)</f>
        <v>#REF!</v>
      </c>
      <c r="AL24" s="16" t="e">
        <f>SUMIF('City Level Data'!#REF!,$F24,'City Level Data'!AN:AN)</f>
        <v>#REF!</v>
      </c>
      <c r="AM24" s="16" t="e">
        <f>SUMIF('City Level Data'!#REF!,$F24,'City Level Data'!AO:AO)</f>
        <v>#REF!</v>
      </c>
      <c r="AN24" s="16" t="e">
        <f>SUMIF('City Level Data'!#REF!,$F24,'City Level Data'!AP:AP)</f>
        <v>#REF!</v>
      </c>
      <c r="AO24" s="16" t="e">
        <f>SUMIF('City Level Data'!#REF!,$F24,'City Level Data'!AQ:AQ)</f>
        <v>#REF!</v>
      </c>
      <c r="AP24" s="16" t="e">
        <f>SUMIF('City Level Data'!#REF!,$F24,'City Level Data'!AR:AR)</f>
        <v>#REF!</v>
      </c>
      <c r="AQ24" s="16" t="e">
        <f>SUMIF('City Level Data'!#REF!,$F24,'City Level Data'!AS:AS)</f>
        <v>#REF!</v>
      </c>
      <c r="AR24" s="16" t="e">
        <f>SUMIF('City Level Data'!#REF!,$F24,'City Level Data'!AT:AT)</f>
        <v>#REF!</v>
      </c>
      <c r="AS24" s="16" t="e">
        <f>SUMIF('City Level Data'!#REF!,$F24,'City Level Data'!AU:AU)</f>
        <v>#REF!</v>
      </c>
      <c r="AT24" s="16" t="e">
        <f>SUMIF('City Level Data'!#REF!,$F24,'City Level Data'!AV:AV)</f>
        <v>#REF!</v>
      </c>
      <c r="AU24" s="16" t="e">
        <f>SUMIF('City Level Data'!#REF!,$F24,'City Level Data'!AW:AW)</f>
        <v>#REF!</v>
      </c>
      <c r="AV24" s="16" t="e">
        <f>SUMIF('City Level Data'!#REF!,$F24,'City Level Data'!AX:AX)</f>
        <v>#REF!</v>
      </c>
      <c r="AW24" s="16" t="e">
        <f>SUMIF('City Level Data'!#REF!,$F24,'City Level Data'!AY:AY)</f>
        <v>#REF!</v>
      </c>
      <c r="AX24" s="16" t="e">
        <f>SUMIF('City Level Data'!#REF!,$F24,'City Level Data'!AZ:AZ)</f>
        <v>#REF!</v>
      </c>
      <c r="AY24" s="16" t="e">
        <f>SUMIF('City Level Data'!#REF!,$F24,'City Level Data'!BA:BA)</f>
        <v>#REF!</v>
      </c>
      <c r="AZ24" s="16" t="e">
        <f>SUMIF('City Level Data'!#REF!,$F24,'City Level Data'!BB:BB)</f>
        <v>#REF!</v>
      </c>
      <c r="BA24" s="16" t="e">
        <f>SUMIF('City Level Data'!#REF!,$F24,'City Level Data'!BC:BC)</f>
        <v>#REF!</v>
      </c>
      <c r="BB24" s="16" t="e">
        <f>SUMIF('City Level Data'!#REF!,$F24,'City Level Data'!BD:BD)</f>
        <v>#REF!</v>
      </c>
      <c r="BC24" s="16" t="e">
        <f>SUMIF('City Level Data'!#REF!,$F24,'City Level Data'!BE:BE)</f>
        <v>#REF!</v>
      </c>
      <c r="BD24" s="16" t="e">
        <f>SUMIF('City Level Data'!#REF!,$F24,'City Level Data'!BF:BF)</f>
        <v>#REF!</v>
      </c>
      <c r="BE24" s="16" t="e">
        <f t="shared" si="2"/>
        <v>#REF!</v>
      </c>
      <c r="BF24" s="16" t="e">
        <f>SUMIF('City Level Data'!#REF!,$F24,'City Level Data'!BG:BG)</f>
        <v>#REF!</v>
      </c>
      <c r="BG24" s="16" t="e">
        <f>SUMIF('City Level Data'!#REF!,$F24,'City Level Data'!BH:BH)</f>
        <v>#REF!</v>
      </c>
      <c r="BH24" s="16" t="e">
        <f>AVERAGEIF('City Level Data'!#REF!,$F24,'City Level Data'!BI:BI)</f>
        <v>#REF!</v>
      </c>
      <c r="BI24" s="16" t="e">
        <f>AVERAGEIF('City Level Data'!#REF!,$F24,'City Level Data'!BJ:BJ)</f>
        <v>#REF!</v>
      </c>
      <c r="BJ24" s="16" t="e">
        <f>AVERAGEIF('City Level Data'!#REF!,$F24,'City Level Data'!BK:BK)</f>
        <v>#REF!</v>
      </c>
      <c r="BK24" s="16" t="e">
        <f>AVERAGEIF('City Level Data'!#REF!,$F24,'City Level Data'!BL:BL)</f>
        <v>#REF!</v>
      </c>
      <c r="BL24" s="16" t="e">
        <f>AVERAGEIF('City Level Data'!#REF!,$F24,'City Level Data'!BM:BM)</f>
        <v>#REF!</v>
      </c>
      <c r="BM24" s="16" t="e">
        <f>SUMIF('City Level Data'!#REF!,$F24,'City Level Data'!BN:BN)</f>
        <v>#REF!</v>
      </c>
      <c r="BN24" s="16" t="e">
        <f>SUMIF('City Level Data'!#REF!,$F24,'City Level Data'!BO:BO)</f>
        <v>#REF!</v>
      </c>
      <c r="BO24" s="16" t="e">
        <f>SUMIF('City Level Data'!#REF!,$F24,'City Level Data'!BP:BP)</f>
        <v>#REF!</v>
      </c>
      <c r="BP24" s="16" t="e">
        <f>SUMIF('City Level Data'!#REF!,$F24,'City Level Data'!BQ:BQ)</f>
        <v>#REF!</v>
      </c>
      <c r="BQ24" s="16" t="e">
        <f>SUMIF('City Level Data'!#REF!,$F24,'City Level Data'!BR:BR)</f>
        <v>#REF!</v>
      </c>
      <c r="BR24" s="16" t="e">
        <f>SUMIF('City Level Data'!#REF!,$F24,'City Level Data'!BS:BS)</f>
        <v>#REF!</v>
      </c>
      <c r="BS24" s="16" t="e">
        <f>SUMIF('City Level Data'!#REF!,$F24,'City Level Data'!BT:BT)</f>
        <v>#REF!</v>
      </c>
      <c r="BT24" s="16" t="e">
        <f>SUMIF('City Level Data'!#REF!,$F24,'City Level Data'!BU:BU)</f>
        <v>#REF!</v>
      </c>
      <c r="BU24" s="16" t="e">
        <f>SUMIF('City Level Data'!#REF!,$F24,'City Level Data'!BV:BV)</f>
        <v>#REF!</v>
      </c>
      <c r="BV24" s="16" t="e">
        <f>SUMIF('City Level Data'!#REF!,$F24,'City Level Data'!BW:BW)</f>
        <v>#REF!</v>
      </c>
      <c r="BW24" s="16" t="e">
        <f>SUMIF('City Level Data'!#REF!,$F24,'City Level Data'!BX:BX)</f>
        <v>#REF!</v>
      </c>
      <c r="BX24" s="16" t="e">
        <f>SUMIF('City Level Data'!#REF!,$F24,'City Level Data'!BY:BY)</f>
        <v>#REF!</v>
      </c>
      <c r="BY24" s="16" t="e">
        <f>SUMIF('City Level Data'!#REF!,$F24,'City Level Data'!BZ:BZ)</f>
        <v>#REF!</v>
      </c>
      <c r="BZ24" s="16" t="e">
        <f>SUMIF('City Level Data'!#REF!,$F24,'City Level Data'!CA:CA)</f>
        <v>#REF!</v>
      </c>
      <c r="CA24" s="16" t="e">
        <f>SUMIF('City Level Data'!#REF!,$F24,'City Level Data'!CB:CB)</f>
        <v>#REF!</v>
      </c>
      <c r="CB24" s="16" t="e">
        <f>SUMIF('City Level Data'!#REF!,$F24,'City Level Data'!CC:CC)</f>
        <v>#REF!</v>
      </c>
      <c r="CC24" s="16" t="e">
        <f>SUMIF('City Level Data'!#REF!,$F24,'City Level Data'!CD:CD)</f>
        <v>#REF!</v>
      </c>
      <c r="CD24" s="16" t="e">
        <f>SUMIF('City Level Data'!#REF!,$F24,'City Level Data'!CE:CE)</f>
        <v>#REF!</v>
      </c>
      <c r="CE24" s="16" t="e">
        <f>SUMIF('City Level Data'!#REF!,$F24,'City Level Data'!CF:CF)</f>
        <v>#REF!</v>
      </c>
      <c r="CF24" s="16" t="e">
        <f>SUMIF('City Level Data'!#REF!,$F24,'City Level Data'!CG:CG)</f>
        <v>#REF!</v>
      </c>
      <c r="CG24" s="16" t="e">
        <f>SUMIF('City Level Data'!#REF!,$F24,'City Level Data'!CH:CH)</f>
        <v>#REF!</v>
      </c>
      <c r="CH24" s="16" t="e">
        <f>SUMIF('City Level Data'!#REF!,$F24,'City Level Data'!CI:CI)</f>
        <v>#REF!</v>
      </c>
      <c r="CI24" s="16" t="e">
        <f>SUMIF('City Level Data'!#REF!,$F24,'City Level Data'!CJ:CJ)</f>
        <v>#REF!</v>
      </c>
      <c r="CJ24" s="16" t="e">
        <f>SUMIF('City Level Data'!#REF!,$F24,'City Level Data'!CK:CK)</f>
        <v>#REF!</v>
      </c>
      <c r="CK24" s="16" t="e">
        <f>SUMIF('City Level Data'!#REF!,$F24,'City Level Data'!CL:CL)</f>
        <v>#REF!</v>
      </c>
      <c r="CL24" s="16" t="e">
        <f>SUMIF('City Level Data'!#REF!,$F24,'City Level Data'!CM:CM)</f>
        <v>#REF!</v>
      </c>
      <c r="CM24" s="16" t="e">
        <f>SUMIF('City Level Data'!#REF!,$F24,'City Level Data'!CN:CN)</f>
        <v>#REF!</v>
      </c>
      <c r="CN24" s="16" t="e">
        <f>SUMIF('City Level Data'!#REF!,$F24,'City Level Data'!CO:CO)</f>
        <v>#REF!</v>
      </c>
      <c r="CO24" s="16" t="e">
        <f>SUMIF('City Level Data'!#REF!,$F24,'City Level Data'!CP:CP)</f>
        <v>#REF!</v>
      </c>
      <c r="CP24" s="16" t="e">
        <f>SUMIF('City Level Data'!#REF!,$F24,'City Level Data'!CQ:CQ)</f>
        <v>#REF!</v>
      </c>
      <c r="CQ24" s="16" t="e">
        <f>SUMIF('City Level Data'!#REF!,$F24,'City Level Data'!CR:CR)</f>
        <v>#REF!</v>
      </c>
      <c r="CR24" s="16" t="e">
        <f>SUMIF('City Level Data'!#REF!,$F24,'City Level Data'!CS:CS)</f>
        <v>#REF!</v>
      </c>
      <c r="CS24" s="16" t="e">
        <f>SUMIF('City Level Data'!#REF!,$F24,'City Level Data'!CT:CT)</f>
        <v>#REF!</v>
      </c>
      <c r="CT24" s="16" t="e">
        <f>SUMIF('City Level Data'!#REF!,$F24,'City Level Data'!CU:CU)</f>
        <v>#REF!</v>
      </c>
      <c r="CU24" s="16" t="e">
        <f>SUMIF('City Level Data'!#REF!,$F24,'City Level Data'!CV:CV)</f>
        <v>#REF!</v>
      </c>
      <c r="CV24" s="16" t="e">
        <f>SUMIF('City Level Data'!#REF!,$F24,'City Level Data'!CW:CW)</f>
        <v>#REF!</v>
      </c>
      <c r="CW24" s="16" t="e">
        <f>SUMIF('City Level Data'!#REF!,$F24,'City Level Data'!CX:CX)</f>
        <v>#REF!</v>
      </c>
      <c r="CX24" s="16" t="e">
        <f>SUMIF('City Level Data'!#REF!,$F24,'City Level Data'!CY:CY)</f>
        <v>#REF!</v>
      </c>
      <c r="CY24" s="16" t="e">
        <f>SUMIF('City Level Data'!#REF!,$F24,'City Level Data'!CZ:CZ)</f>
        <v>#REF!</v>
      </c>
      <c r="CZ24" s="16" t="e">
        <f>SUMIF('City Level Data'!#REF!,$F24,'City Level Data'!DA:DA)</f>
        <v>#REF!</v>
      </c>
      <c r="DA24" s="16" t="e">
        <f>SUMIF('City Level Data'!#REF!,$F24,'City Level Data'!DB:DB)</f>
        <v>#REF!</v>
      </c>
      <c r="DB24" s="16" t="e">
        <f>SUMIF('City Level Data'!#REF!,$F24,'City Level Data'!DC:DC)</f>
        <v>#REF!</v>
      </c>
    </row>
    <row r="25" spans="1:106" x14ac:dyDescent="0.2">
      <c r="A25" s="1"/>
      <c r="B25" s="1"/>
      <c r="C25" s="1"/>
      <c r="D25" s="1" t="s">
        <v>1599</v>
      </c>
      <c r="E25" s="1" t="s">
        <v>1473</v>
      </c>
      <c r="F25" s="1" t="s">
        <v>1267</v>
      </c>
      <c r="G25" s="1" t="s">
        <v>1517</v>
      </c>
      <c r="H25" s="1"/>
      <c r="I25" s="1"/>
      <c r="J25" s="1" t="s">
        <v>1518</v>
      </c>
      <c r="K25" s="1"/>
      <c r="L25" s="1"/>
      <c r="M25" s="1"/>
      <c r="N25" s="16" t="e">
        <f>SUMIF('City Level Data'!#REF!,$F25,'City Level Data'!J:J)</f>
        <v>#REF!</v>
      </c>
      <c r="O25" s="16" t="e">
        <f>SUMIF('City Level Data'!#REF!,$F25,'City Level Data'!L:L)</f>
        <v>#REF!</v>
      </c>
      <c r="P25" s="16" t="e">
        <f>SUMIF('City Level Data'!#REF!,$F25,'City Level Data'!M:M)</f>
        <v>#REF!</v>
      </c>
      <c r="Q25" s="16" t="e">
        <f t="shared" si="0"/>
        <v>#REF!</v>
      </c>
      <c r="R25" s="16" t="e">
        <f>SUMIF('City Level Data'!#REF!,$F25,'City Level Data'!P:P)</f>
        <v>#REF!</v>
      </c>
      <c r="S25" s="16" t="e">
        <f t="shared" si="1"/>
        <v>#REF!</v>
      </c>
      <c r="T25" s="16" t="e">
        <f>SUMIF('City Level Data'!#REF!,$F25,'City Level Data'!U:U)*1000000000/N25</f>
        <v>#REF!</v>
      </c>
      <c r="U25" s="16" t="e">
        <f>IF(Q25&gt;'Clustering (Sub City)'!$C$4,'Clustering (Sub City)'!$B$3,IF(Q25&gt;'Clustering (Sub City)'!$H$4,'Clustering (Sub City)'!$G$3,IF(Q25&gt;'Clustering (Sub City)'!$M$4,'Clustering (Sub City)'!$L$3,'Clustering (Sub City)'!$Q$3)))</f>
        <v>#REF!</v>
      </c>
      <c r="V25" s="16" t="e">
        <f>IF(S25&gt;'Clustering (Sub City)'!$C$24,'Clustering (Sub City)'!$B$23,IF(S25&gt;'Clustering (Sub City)'!$H$24,'Clustering (Sub City)'!$G$23,IF(S25&gt;'Clustering (Sub City)'!$M$24,'Clustering (Sub City)'!$L$23,'Clustering (Sub City)'!$Q$23)))</f>
        <v>#REF!</v>
      </c>
      <c r="W25" s="16" t="e">
        <f>VLOOKUP(U25&amp;V25,'Clustering (Gov City)'!$X$4:$Y$19,2,0)</f>
        <v>#REF!</v>
      </c>
      <c r="X25" s="16" t="e">
        <f>SUMIF('City Level Data'!#REF!,$F25,'City Level Data'!Z:Z)</f>
        <v>#REF!</v>
      </c>
      <c r="Y25" s="16" t="e">
        <f>SUMIF('City Level Data'!#REF!,$F25,'City Level Data'!AA:AA)</f>
        <v>#REF!</v>
      </c>
      <c r="Z25" s="16" t="e">
        <f>SUMIF('City Level Data'!#REF!,$F25,'City Level Data'!AB:AB)</f>
        <v>#REF!</v>
      </c>
      <c r="AA25" s="16" t="e">
        <f>SUMIF('City Level Data'!#REF!,$F25,'City Level Data'!AC:AC)</f>
        <v>#REF!</v>
      </c>
      <c r="AB25" s="16" t="e">
        <f>SUMIF('City Level Data'!#REF!,$F25,'City Level Data'!AD:AD)</f>
        <v>#REF!</v>
      </c>
      <c r="AC25" s="16" t="e">
        <f>SUMIF('City Level Data'!#REF!,$F25,'City Level Data'!AE:AE)</f>
        <v>#REF!</v>
      </c>
      <c r="AD25" s="16" t="e">
        <f>SUMIF('City Level Data'!#REF!,$F25,'City Level Data'!AF:AF)</f>
        <v>#REF!</v>
      </c>
      <c r="AE25" s="16" t="e">
        <f>SUMIF('City Level Data'!#REF!,$F25,'City Level Data'!AG:AG)</f>
        <v>#REF!</v>
      </c>
      <c r="AF25" s="16" t="e">
        <f>SUMIF('City Level Data'!#REF!,$F25,'City Level Data'!AH:AH)</f>
        <v>#REF!</v>
      </c>
      <c r="AG25" s="16" t="e">
        <f>SUMIF('City Level Data'!#REF!,$F25,'City Level Data'!AI:AI)</f>
        <v>#REF!</v>
      </c>
      <c r="AH25" s="16" t="e">
        <f>SUMIF('City Level Data'!#REF!,$F25,'City Level Data'!AJ:AJ)</f>
        <v>#REF!</v>
      </c>
      <c r="AI25" s="16" t="e">
        <f>SUMIF('City Level Data'!#REF!,$F25,'City Level Data'!AK:AK)</f>
        <v>#REF!</v>
      </c>
      <c r="AJ25" s="16" t="e">
        <f>SUMIF('City Level Data'!#REF!,$F25,'City Level Data'!AL:AL)</f>
        <v>#REF!</v>
      </c>
      <c r="AK25" s="16" t="e">
        <f>SUMIF('City Level Data'!#REF!,$F25,'City Level Data'!AM:AM)</f>
        <v>#REF!</v>
      </c>
      <c r="AL25" s="16" t="e">
        <f>SUMIF('City Level Data'!#REF!,$F25,'City Level Data'!AN:AN)</f>
        <v>#REF!</v>
      </c>
      <c r="AM25" s="16" t="e">
        <f>SUMIF('City Level Data'!#REF!,$F25,'City Level Data'!AO:AO)</f>
        <v>#REF!</v>
      </c>
      <c r="AN25" s="16" t="e">
        <f>SUMIF('City Level Data'!#REF!,$F25,'City Level Data'!AP:AP)</f>
        <v>#REF!</v>
      </c>
      <c r="AO25" s="16" t="e">
        <f>SUMIF('City Level Data'!#REF!,$F25,'City Level Data'!AQ:AQ)</f>
        <v>#REF!</v>
      </c>
      <c r="AP25" s="16" t="e">
        <f>SUMIF('City Level Data'!#REF!,$F25,'City Level Data'!AR:AR)</f>
        <v>#REF!</v>
      </c>
      <c r="AQ25" s="16" t="e">
        <f>SUMIF('City Level Data'!#REF!,$F25,'City Level Data'!AS:AS)</f>
        <v>#REF!</v>
      </c>
      <c r="AR25" s="16" t="e">
        <f>SUMIF('City Level Data'!#REF!,$F25,'City Level Data'!AT:AT)</f>
        <v>#REF!</v>
      </c>
      <c r="AS25" s="16" t="e">
        <f>SUMIF('City Level Data'!#REF!,$F25,'City Level Data'!AU:AU)</f>
        <v>#REF!</v>
      </c>
      <c r="AT25" s="16" t="e">
        <f>SUMIF('City Level Data'!#REF!,$F25,'City Level Data'!AV:AV)</f>
        <v>#REF!</v>
      </c>
      <c r="AU25" s="16" t="e">
        <f>SUMIF('City Level Data'!#REF!,$F25,'City Level Data'!AW:AW)</f>
        <v>#REF!</v>
      </c>
      <c r="AV25" s="16" t="e">
        <f>SUMIF('City Level Data'!#REF!,$F25,'City Level Data'!AX:AX)</f>
        <v>#REF!</v>
      </c>
      <c r="AW25" s="16" t="e">
        <f>SUMIF('City Level Data'!#REF!,$F25,'City Level Data'!AY:AY)</f>
        <v>#REF!</v>
      </c>
      <c r="AX25" s="16" t="e">
        <f>SUMIF('City Level Data'!#REF!,$F25,'City Level Data'!AZ:AZ)</f>
        <v>#REF!</v>
      </c>
      <c r="AY25" s="16" t="e">
        <f>SUMIF('City Level Data'!#REF!,$F25,'City Level Data'!BA:BA)</f>
        <v>#REF!</v>
      </c>
      <c r="AZ25" s="16" t="e">
        <f>SUMIF('City Level Data'!#REF!,$F25,'City Level Data'!BB:BB)</f>
        <v>#REF!</v>
      </c>
      <c r="BA25" s="16" t="e">
        <f>SUMIF('City Level Data'!#REF!,$F25,'City Level Data'!BC:BC)</f>
        <v>#REF!</v>
      </c>
      <c r="BB25" s="16" t="e">
        <f>SUMIF('City Level Data'!#REF!,$F25,'City Level Data'!BD:BD)</f>
        <v>#REF!</v>
      </c>
      <c r="BC25" s="16" t="e">
        <f>SUMIF('City Level Data'!#REF!,$F25,'City Level Data'!BE:BE)</f>
        <v>#REF!</v>
      </c>
      <c r="BD25" s="16" t="e">
        <f>SUMIF('City Level Data'!#REF!,$F25,'City Level Data'!BF:BF)</f>
        <v>#REF!</v>
      </c>
      <c r="BE25" s="16" t="e">
        <f t="shared" si="2"/>
        <v>#REF!</v>
      </c>
      <c r="BF25" s="16" t="e">
        <f>SUMIF('City Level Data'!#REF!,$F25,'City Level Data'!BG:BG)</f>
        <v>#REF!</v>
      </c>
      <c r="BG25" s="16" t="e">
        <f>SUMIF('City Level Data'!#REF!,$F25,'City Level Data'!BH:BH)</f>
        <v>#REF!</v>
      </c>
      <c r="BH25" s="16" t="e">
        <f>AVERAGEIF('City Level Data'!#REF!,$F25,'City Level Data'!BI:BI)</f>
        <v>#REF!</v>
      </c>
      <c r="BI25" s="16" t="e">
        <f>AVERAGEIF('City Level Data'!#REF!,$F25,'City Level Data'!BJ:BJ)</f>
        <v>#REF!</v>
      </c>
      <c r="BJ25" s="16" t="e">
        <f>AVERAGEIF('City Level Data'!#REF!,$F25,'City Level Data'!BK:BK)</f>
        <v>#REF!</v>
      </c>
      <c r="BK25" s="16" t="e">
        <f>AVERAGEIF('City Level Data'!#REF!,$F25,'City Level Data'!BL:BL)</f>
        <v>#REF!</v>
      </c>
      <c r="BL25" s="16" t="e">
        <f>AVERAGEIF('City Level Data'!#REF!,$F25,'City Level Data'!BM:BM)</f>
        <v>#REF!</v>
      </c>
      <c r="BM25" s="16" t="e">
        <f>SUMIF('City Level Data'!#REF!,$F25,'City Level Data'!BN:BN)</f>
        <v>#REF!</v>
      </c>
      <c r="BN25" s="16" t="e">
        <f>SUMIF('City Level Data'!#REF!,$F25,'City Level Data'!BO:BO)</f>
        <v>#REF!</v>
      </c>
      <c r="BO25" s="16" t="e">
        <f>SUMIF('City Level Data'!#REF!,$F25,'City Level Data'!BP:BP)</f>
        <v>#REF!</v>
      </c>
      <c r="BP25" s="16" t="e">
        <f>SUMIF('City Level Data'!#REF!,$F25,'City Level Data'!BQ:BQ)</f>
        <v>#REF!</v>
      </c>
      <c r="BQ25" s="16" t="e">
        <f>SUMIF('City Level Data'!#REF!,$F25,'City Level Data'!BR:BR)</f>
        <v>#REF!</v>
      </c>
      <c r="BR25" s="16" t="e">
        <f>SUMIF('City Level Data'!#REF!,$F25,'City Level Data'!BS:BS)</f>
        <v>#REF!</v>
      </c>
      <c r="BS25" s="16" t="e">
        <f>SUMIF('City Level Data'!#REF!,$F25,'City Level Data'!BT:BT)</f>
        <v>#REF!</v>
      </c>
      <c r="BT25" s="16" t="e">
        <f>SUMIF('City Level Data'!#REF!,$F25,'City Level Data'!BU:BU)</f>
        <v>#REF!</v>
      </c>
      <c r="BU25" s="16" t="e">
        <f>SUMIF('City Level Data'!#REF!,$F25,'City Level Data'!BV:BV)</f>
        <v>#REF!</v>
      </c>
      <c r="BV25" s="16" t="e">
        <f>SUMIF('City Level Data'!#REF!,$F25,'City Level Data'!BW:BW)</f>
        <v>#REF!</v>
      </c>
      <c r="BW25" s="16" t="e">
        <f>SUMIF('City Level Data'!#REF!,$F25,'City Level Data'!BX:BX)</f>
        <v>#REF!</v>
      </c>
      <c r="BX25" s="16" t="e">
        <f>SUMIF('City Level Data'!#REF!,$F25,'City Level Data'!BY:BY)</f>
        <v>#REF!</v>
      </c>
      <c r="BY25" s="16" t="e">
        <f>SUMIF('City Level Data'!#REF!,$F25,'City Level Data'!BZ:BZ)</f>
        <v>#REF!</v>
      </c>
      <c r="BZ25" s="16" t="e">
        <f>SUMIF('City Level Data'!#REF!,$F25,'City Level Data'!CA:CA)</f>
        <v>#REF!</v>
      </c>
      <c r="CA25" s="16" t="e">
        <f>SUMIF('City Level Data'!#REF!,$F25,'City Level Data'!CB:CB)</f>
        <v>#REF!</v>
      </c>
      <c r="CB25" s="16" t="e">
        <f>SUMIF('City Level Data'!#REF!,$F25,'City Level Data'!CC:CC)</f>
        <v>#REF!</v>
      </c>
      <c r="CC25" s="16" t="e">
        <f>SUMIF('City Level Data'!#REF!,$F25,'City Level Data'!CD:CD)</f>
        <v>#REF!</v>
      </c>
      <c r="CD25" s="16" t="e">
        <f>SUMIF('City Level Data'!#REF!,$F25,'City Level Data'!CE:CE)</f>
        <v>#REF!</v>
      </c>
      <c r="CE25" s="16" t="e">
        <f>SUMIF('City Level Data'!#REF!,$F25,'City Level Data'!CF:CF)</f>
        <v>#REF!</v>
      </c>
      <c r="CF25" s="16" t="e">
        <f>SUMIF('City Level Data'!#REF!,$F25,'City Level Data'!CG:CG)</f>
        <v>#REF!</v>
      </c>
      <c r="CG25" s="16" t="e">
        <f>SUMIF('City Level Data'!#REF!,$F25,'City Level Data'!CH:CH)</f>
        <v>#REF!</v>
      </c>
      <c r="CH25" s="16" t="e">
        <f>SUMIF('City Level Data'!#REF!,$F25,'City Level Data'!CI:CI)</f>
        <v>#REF!</v>
      </c>
      <c r="CI25" s="16" t="e">
        <f>SUMIF('City Level Data'!#REF!,$F25,'City Level Data'!CJ:CJ)</f>
        <v>#REF!</v>
      </c>
      <c r="CJ25" s="16" t="e">
        <f>SUMIF('City Level Data'!#REF!,$F25,'City Level Data'!CK:CK)</f>
        <v>#REF!</v>
      </c>
      <c r="CK25" s="16" t="e">
        <f>SUMIF('City Level Data'!#REF!,$F25,'City Level Data'!CL:CL)</f>
        <v>#REF!</v>
      </c>
      <c r="CL25" s="16" t="e">
        <f>SUMIF('City Level Data'!#REF!,$F25,'City Level Data'!CM:CM)</f>
        <v>#REF!</v>
      </c>
      <c r="CM25" s="16" t="e">
        <f>SUMIF('City Level Data'!#REF!,$F25,'City Level Data'!CN:CN)</f>
        <v>#REF!</v>
      </c>
      <c r="CN25" s="16" t="e">
        <f>SUMIF('City Level Data'!#REF!,$F25,'City Level Data'!CO:CO)</f>
        <v>#REF!</v>
      </c>
      <c r="CO25" s="16" t="e">
        <f>SUMIF('City Level Data'!#REF!,$F25,'City Level Data'!CP:CP)</f>
        <v>#REF!</v>
      </c>
      <c r="CP25" s="16" t="e">
        <f>SUMIF('City Level Data'!#REF!,$F25,'City Level Data'!CQ:CQ)</f>
        <v>#REF!</v>
      </c>
      <c r="CQ25" s="16" t="e">
        <f>SUMIF('City Level Data'!#REF!,$F25,'City Level Data'!CR:CR)</f>
        <v>#REF!</v>
      </c>
      <c r="CR25" s="16" t="e">
        <f>SUMIF('City Level Data'!#REF!,$F25,'City Level Data'!CS:CS)</f>
        <v>#REF!</v>
      </c>
      <c r="CS25" s="16" t="e">
        <f>SUMIF('City Level Data'!#REF!,$F25,'City Level Data'!CT:CT)</f>
        <v>#REF!</v>
      </c>
      <c r="CT25" s="16" t="e">
        <f>SUMIF('City Level Data'!#REF!,$F25,'City Level Data'!CU:CU)</f>
        <v>#REF!</v>
      </c>
      <c r="CU25" s="16" t="e">
        <f>SUMIF('City Level Data'!#REF!,$F25,'City Level Data'!CV:CV)</f>
        <v>#REF!</v>
      </c>
      <c r="CV25" s="16" t="e">
        <f>SUMIF('City Level Data'!#REF!,$F25,'City Level Data'!CW:CW)</f>
        <v>#REF!</v>
      </c>
      <c r="CW25" s="16" t="e">
        <f>SUMIF('City Level Data'!#REF!,$F25,'City Level Data'!CX:CX)</f>
        <v>#REF!</v>
      </c>
      <c r="CX25" s="16" t="e">
        <f>SUMIF('City Level Data'!#REF!,$F25,'City Level Data'!CY:CY)</f>
        <v>#REF!</v>
      </c>
      <c r="CY25" s="16" t="e">
        <f>SUMIF('City Level Data'!#REF!,$F25,'City Level Data'!CZ:CZ)</f>
        <v>#REF!</v>
      </c>
      <c r="CZ25" s="16" t="e">
        <f>SUMIF('City Level Data'!#REF!,$F25,'City Level Data'!DA:DA)</f>
        <v>#REF!</v>
      </c>
      <c r="DA25" s="16" t="e">
        <f>SUMIF('City Level Data'!#REF!,$F25,'City Level Data'!DB:DB)</f>
        <v>#REF!</v>
      </c>
      <c r="DB25" s="16" t="e">
        <f>SUMIF('City Level Data'!#REF!,$F25,'City Level Data'!DC:DC)</f>
        <v>#REF!</v>
      </c>
    </row>
    <row r="26" spans="1:106" x14ac:dyDescent="0.2">
      <c r="A26" s="1"/>
      <c r="B26" s="1"/>
      <c r="C26" s="1"/>
      <c r="D26" s="1" t="s">
        <v>1600</v>
      </c>
      <c r="E26" s="1" t="s">
        <v>1473</v>
      </c>
      <c r="F26" s="1" t="s">
        <v>1271</v>
      </c>
      <c r="G26" s="1" t="s">
        <v>1517</v>
      </c>
      <c r="H26" s="1"/>
      <c r="I26" s="1"/>
      <c r="J26" s="1" t="s">
        <v>1518</v>
      </c>
      <c r="K26" s="1"/>
      <c r="L26" s="1"/>
      <c r="M26" s="1"/>
      <c r="N26" s="16" t="e">
        <f>SUMIF('City Level Data'!#REF!,$F26,'City Level Data'!J:J)</f>
        <v>#REF!</v>
      </c>
      <c r="O26" s="16" t="e">
        <f>SUMIF('City Level Data'!#REF!,$F26,'City Level Data'!L:L)</f>
        <v>#REF!</v>
      </c>
      <c r="P26" s="16" t="e">
        <f>SUMIF('City Level Data'!#REF!,$F26,'City Level Data'!M:M)</f>
        <v>#REF!</v>
      </c>
      <c r="Q26" s="16" t="e">
        <f t="shared" si="0"/>
        <v>#REF!</v>
      </c>
      <c r="R26" s="16" t="e">
        <f>SUMIF('City Level Data'!#REF!,$F26,'City Level Data'!P:P)</f>
        <v>#REF!</v>
      </c>
      <c r="S26" s="16" t="e">
        <f t="shared" si="1"/>
        <v>#REF!</v>
      </c>
      <c r="T26" s="16" t="e">
        <f>SUMIF('City Level Data'!#REF!,$F26,'City Level Data'!U:U)*1000000000/N26</f>
        <v>#REF!</v>
      </c>
      <c r="U26" s="16" t="e">
        <f>IF(Q26&gt;'Clustering (Sub City)'!$C$4,'Clustering (Sub City)'!$B$3,IF(Q26&gt;'Clustering (Sub City)'!$H$4,'Clustering (Sub City)'!$G$3,IF(Q26&gt;'Clustering (Sub City)'!$M$4,'Clustering (Sub City)'!$L$3,'Clustering (Sub City)'!$Q$3)))</f>
        <v>#REF!</v>
      </c>
      <c r="V26" s="16" t="e">
        <f>IF(S26&gt;'Clustering (Sub City)'!$C$24,'Clustering (Sub City)'!$B$23,IF(S26&gt;'Clustering (Sub City)'!$H$24,'Clustering (Sub City)'!$G$23,IF(S26&gt;'Clustering (Sub City)'!$M$24,'Clustering (Sub City)'!$L$23,'Clustering (Sub City)'!$Q$23)))</f>
        <v>#REF!</v>
      </c>
      <c r="W26" s="16" t="e">
        <f>VLOOKUP(U26&amp;V26,'Clustering (Gov City)'!$X$4:$Y$19,2,0)</f>
        <v>#REF!</v>
      </c>
      <c r="X26" s="16" t="e">
        <f>SUMIF('City Level Data'!#REF!,$F26,'City Level Data'!Z:Z)</f>
        <v>#REF!</v>
      </c>
      <c r="Y26" s="16" t="e">
        <f>SUMIF('City Level Data'!#REF!,$F26,'City Level Data'!AA:AA)</f>
        <v>#REF!</v>
      </c>
      <c r="Z26" s="16" t="e">
        <f>SUMIF('City Level Data'!#REF!,$F26,'City Level Data'!AB:AB)</f>
        <v>#REF!</v>
      </c>
      <c r="AA26" s="16" t="e">
        <f>SUMIF('City Level Data'!#REF!,$F26,'City Level Data'!AC:AC)</f>
        <v>#REF!</v>
      </c>
      <c r="AB26" s="16" t="e">
        <f>SUMIF('City Level Data'!#REF!,$F26,'City Level Data'!AD:AD)</f>
        <v>#REF!</v>
      </c>
      <c r="AC26" s="16" t="e">
        <f>SUMIF('City Level Data'!#REF!,$F26,'City Level Data'!AE:AE)</f>
        <v>#REF!</v>
      </c>
      <c r="AD26" s="16" t="e">
        <f>SUMIF('City Level Data'!#REF!,$F26,'City Level Data'!AF:AF)</f>
        <v>#REF!</v>
      </c>
      <c r="AE26" s="16" t="e">
        <f>SUMIF('City Level Data'!#REF!,$F26,'City Level Data'!AG:AG)</f>
        <v>#REF!</v>
      </c>
      <c r="AF26" s="16" t="e">
        <f>SUMIF('City Level Data'!#REF!,$F26,'City Level Data'!AH:AH)</f>
        <v>#REF!</v>
      </c>
      <c r="AG26" s="16" t="e">
        <f>SUMIF('City Level Data'!#REF!,$F26,'City Level Data'!AI:AI)</f>
        <v>#REF!</v>
      </c>
      <c r="AH26" s="16" t="e">
        <f>SUMIF('City Level Data'!#REF!,$F26,'City Level Data'!AJ:AJ)</f>
        <v>#REF!</v>
      </c>
      <c r="AI26" s="16" t="e">
        <f>SUMIF('City Level Data'!#REF!,$F26,'City Level Data'!AK:AK)</f>
        <v>#REF!</v>
      </c>
      <c r="AJ26" s="16" t="e">
        <f>SUMIF('City Level Data'!#REF!,$F26,'City Level Data'!AL:AL)</f>
        <v>#REF!</v>
      </c>
      <c r="AK26" s="16" t="e">
        <f>SUMIF('City Level Data'!#REF!,$F26,'City Level Data'!AM:AM)</f>
        <v>#REF!</v>
      </c>
      <c r="AL26" s="16" t="e">
        <f>SUMIF('City Level Data'!#REF!,$F26,'City Level Data'!AN:AN)</f>
        <v>#REF!</v>
      </c>
      <c r="AM26" s="16" t="e">
        <f>SUMIF('City Level Data'!#REF!,$F26,'City Level Data'!AO:AO)</f>
        <v>#REF!</v>
      </c>
      <c r="AN26" s="16" t="e">
        <f>SUMIF('City Level Data'!#REF!,$F26,'City Level Data'!AP:AP)</f>
        <v>#REF!</v>
      </c>
      <c r="AO26" s="16" t="e">
        <f>SUMIF('City Level Data'!#REF!,$F26,'City Level Data'!AQ:AQ)</f>
        <v>#REF!</v>
      </c>
      <c r="AP26" s="16" t="e">
        <f>SUMIF('City Level Data'!#REF!,$F26,'City Level Data'!AR:AR)</f>
        <v>#REF!</v>
      </c>
      <c r="AQ26" s="16" t="e">
        <f>SUMIF('City Level Data'!#REF!,$F26,'City Level Data'!AS:AS)</f>
        <v>#REF!</v>
      </c>
      <c r="AR26" s="16" t="e">
        <f>SUMIF('City Level Data'!#REF!,$F26,'City Level Data'!AT:AT)</f>
        <v>#REF!</v>
      </c>
      <c r="AS26" s="16" t="e">
        <f>SUMIF('City Level Data'!#REF!,$F26,'City Level Data'!AU:AU)</f>
        <v>#REF!</v>
      </c>
      <c r="AT26" s="16" t="e">
        <f>SUMIF('City Level Data'!#REF!,$F26,'City Level Data'!AV:AV)</f>
        <v>#REF!</v>
      </c>
      <c r="AU26" s="16" t="e">
        <f>SUMIF('City Level Data'!#REF!,$F26,'City Level Data'!AW:AW)</f>
        <v>#REF!</v>
      </c>
      <c r="AV26" s="16" t="e">
        <f>SUMIF('City Level Data'!#REF!,$F26,'City Level Data'!AX:AX)</f>
        <v>#REF!</v>
      </c>
      <c r="AW26" s="16" t="e">
        <f>SUMIF('City Level Data'!#REF!,$F26,'City Level Data'!AY:AY)</f>
        <v>#REF!</v>
      </c>
      <c r="AX26" s="16" t="e">
        <f>SUMIF('City Level Data'!#REF!,$F26,'City Level Data'!AZ:AZ)</f>
        <v>#REF!</v>
      </c>
      <c r="AY26" s="16" t="e">
        <f>SUMIF('City Level Data'!#REF!,$F26,'City Level Data'!BA:BA)</f>
        <v>#REF!</v>
      </c>
      <c r="AZ26" s="16" t="e">
        <f>SUMIF('City Level Data'!#REF!,$F26,'City Level Data'!BB:BB)</f>
        <v>#REF!</v>
      </c>
      <c r="BA26" s="16" t="e">
        <f>SUMIF('City Level Data'!#REF!,$F26,'City Level Data'!BC:BC)</f>
        <v>#REF!</v>
      </c>
      <c r="BB26" s="16" t="e">
        <f>SUMIF('City Level Data'!#REF!,$F26,'City Level Data'!BD:BD)</f>
        <v>#REF!</v>
      </c>
      <c r="BC26" s="16" t="e">
        <f>SUMIF('City Level Data'!#REF!,$F26,'City Level Data'!BE:BE)</f>
        <v>#REF!</v>
      </c>
      <c r="BD26" s="16" t="e">
        <f>SUMIF('City Level Data'!#REF!,$F26,'City Level Data'!BF:BF)</f>
        <v>#REF!</v>
      </c>
      <c r="BE26" s="16" t="e">
        <f t="shared" si="2"/>
        <v>#REF!</v>
      </c>
      <c r="BF26" s="16" t="e">
        <f>SUMIF('City Level Data'!#REF!,$F26,'City Level Data'!BG:BG)</f>
        <v>#REF!</v>
      </c>
      <c r="BG26" s="16" t="e">
        <f>SUMIF('City Level Data'!#REF!,$F26,'City Level Data'!BH:BH)</f>
        <v>#REF!</v>
      </c>
      <c r="BH26" s="16" t="e">
        <f>AVERAGEIF('City Level Data'!#REF!,$F26,'City Level Data'!BI:BI)</f>
        <v>#REF!</v>
      </c>
      <c r="BI26" s="16" t="e">
        <f>AVERAGEIF('City Level Data'!#REF!,$F26,'City Level Data'!BJ:BJ)</f>
        <v>#REF!</v>
      </c>
      <c r="BJ26" s="16" t="e">
        <f>AVERAGEIF('City Level Data'!#REF!,$F26,'City Level Data'!BK:BK)</f>
        <v>#REF!</v>
      </c>
      <c r="BK26" s="16" t="e">
        <f>AVERAGEIF('City Level Data'!#REF!,$F26,'City Level Data'!BL:BL)</f>
        <v>#REF!</v>
      </c>
      <c r="BL26" s="16" t="e">
        <f>AVERAGEIF('City Level Data'!#REF!,$F26,'City Level Data'!BM:BM)</f>
        <v>#REF!</v>
      </c>
      <c r="BM26" s="16" t="e">
        <f>SUMIF('City Level Data'!#REF!,$F26,'City Level Data'!BN:BN)</f>
        <v>#REF!</v>
      </c>
      <c r="BN26" s="16" t="e">
        <f>SUMIF('City Level Data'!#REF!,$F26,'City Level Data'!BO:BO)</f>
        <v>#REF!</v>
      </c>
      <c r="BO26" s="16" t="e">
        <f>SUMIF('City Level Data'!#REF!,$F26,'City Level Data'!BP:BP)</f>
        <v>#REF!</v>
      </c>
      <c r="BP26" s="16" t="e">
        <f>SUMIF('City Level Data'!#REF!,$F26,'City Level Data'!BQ:BQ)</f>
        <v>#REF!</v>
      </c>
      <c r="BQ26" s="16" t="e">
        <f>SUMIF('City Level Data'!#REF!,$F26,'City Level Data'!BR:BR)</f>
        <v>#REF!</v>
      </c>
      <c r="BR26" s="16" t="e">
        <f>SUMIF('City Level Data'!#REF!,$F26,'City Level Data'!BS:BS)</f>
        <v>#REF!</v>
      </c>
      <c r="BS26" s="16" t="e">
        <f>SUMIF('City Level Data'!#REF!,$F26,'City Level Data'!BT:BT)</f>
        <v>#REF!</v>
      </c>
      <c r="BT26" s="16" t="e">
        <f>SUMIF('City Level Data'!#REF!,$F26,'City Level Data'!BU:BU)</f>
        <v>#REF!</v>
      </c>
      <c r="BU26" s="16" t="e">
        <f>SUMIF('City Level Data'!#REF!,$F26,'City Level Data'!BV:BV)</f>
        <v>#REF!</v>
      </c>
      <c r="BV26" s="16" t="e">
        <f>SUMIF('City Level Data'!#REF!,$F26,'City Level Data'!BW:BW)</f>
        <v>#REF!</v>
      </c>
      <c r="BW26" s="16" t="e">
        <f>SUMIF('City Level Data'!#REF!,$F26,'City Level Data'!BX:BX)</f>
        <v>#REF!</v>
      </c>
      <c r="BX26" s="16" t="e">
        <f>SUMIF('City Level Data'!#REF!,$F26,'City Level Data'!BY:BY)</f>
        <v>#REF!</v>
      </c>
      <c r="BY26" s="16" t="e">
        <f>SUMIF('City Level Data'!#REF!,$F26,'City Level Data'!BZ:BZ)</f>
        <v>#REF!</v>
      </c>
      <c r="BZ26" s="16" t="e">
        <f>SUMIF('City Level Data'!#REF!,$F26,'City Level Data'!CA:CA)</f>
        <v>#REF!</v>
      </c>
      <c r="CA26" s="16" t="e">
        <f>SUMIF('City Level Data'!#REF!,$F26,'City Level Data'!CB:CB)</f>
        <v>#REF!</v>
      </c>
      <c r="CB26" s="16" t="e">
        <f>SUMIF('City Level Data'!#REF!,$F26,'City Level Data'!CC:CC)</f>
        <v>#REF!</v>
      </c>
      <c r="CC26" s="16" t="e">
        <f>SUMIF('City Level Data'!#REF!,$F26,'City Level Data'!CD:CD)</f>
        <v>#REF!</v>
      </c>
      <c r="CD26" s="16" t="e">
        <f>SUMIF('City Level Data'!#REF!,$F26,'City Level Data'!CE:CE)</f>
        <v>#REF!</v>
      </c>
      <c r="CE26" s="16" t="e">
        <f>SUMIF('City Level Data'!#REF!,$F26,'City Level Data'!CF:CF)</f>
        <v>#REF!</v>
      </c>
      <c r="CF26" s="16" t="e">
        <f>SUMIF('City Level Data'!#REF!,$F26,'City Level Data'!CG:CG)</f>
        <v>#REF!</v>
      </c>
      <c r="CG26" s="16" t="e">
        <f>SUMIF('City Level Data'!#REF!,$F26,'City Level Data'!CH:CH)</f>
        <v>#REF!</v>
      </c>
      <c r="CH26" s="16" t="e">
        <f>SUMIF('City Level Data'!#REF!,$F26,'City Level Data'!CI:CI)</f>
        <v>#REF!</v>
      </c>
      <c r="CI26" s="16" t="e">
        <f>SUMIF('City Level Data'!#REF!,$F26,'City Level Data'!CJ:CJ)</f>
        <v>#REF!</v>
      </c>
      <c r="CJ26" s="16" t="e">
        <f>SUMIF('City Level Data'!#REF!,$F26,'City Level Data'!CK:CK)</f>
        <v>#REF!</v>
      </c>
      <c r="CK26" s="16" t="e">
        <f>SUMIF('City Level Data'!#REF!,$F26,'City Level Data'!CL:CL)</f>
        <v>#REF!</v>
      </c>
      <c r="CL26" s="16" t="e">
        <f>SUMIF('City Level Data'!#REF!,$F26,'City Level Data'!CM:CM)</f>
        <v>#REF!</v>
      </c>
      <c r="CM26" s="16" t="e">
        <f>SUMIF('City Level Data'!#REF!,$F26,'City Level Data'!CN:CN)</f>
        <v>#REF!</v>
      </c>
      <c r="CN26" s="16" t="e">
        <f>SUMIF('City Level Data'!#REF!,$F26,'City Level Data'!CO:CO)</f>
        <v>#REF!</v>
      </c>
      <c r="CO26" s="16" t="e">
        <f>SUMIF('City Level Data'!#REF!,$F26,'City Level Data'!CP:CP)</f>
        <v>#REF!</v>
      </c>
      <c r="CP26" s="16" t="e">
        <f>SUMIF('City Level Data'!#REF!,$F26,'City Level Data'!CQ:CQ)</f>
        <v>#REF!</v>
      </c>
      <c r="CQ26" s="16" t="e">
        <f>SUMIF('City Level Data'!#REF!,$F26,'City Level Data'!CR:CR)</f>
        <v>#REF!</v>
      </c>
      <c r="CR26" s="16" t="e">
        <f>SUMIF('City Level Data'!#REF!,$F26,'City Level Data'!CS:CS)</f>
        <v>#REF!</v>
      </c>
      <c r="CS26" s="16" t="e">
        <f>SUMIF('City Level Data'!#REF!,$F26,'City Level Data'!CT:CT)</f>
        <v>#REF!</v>
      </c>
      <c r="CT26" s="16" t="e">
        <f>SUMIF('City Level Data'!#REF!,$F26,'City Level Data'!CU:CU)</f>
        <v>#REF!</v>
      </c>
      <c r="CU26" s="16" t="e">
        <f>SUMIF('City Level Data'!#REF!,$F26,'City Level Data'!CV:CV)</f>
        <v>#REF!</v>
      </c>
      <c r="CV26" s="16" t="e">
        <f>SUMIF('City Level Data'!#REF!,$F26,'City Level Data'!CW:CW)</f>
        <v>#REF!</v>
      </c>
      <c r="CW26" s="16" t="e">
        <f>SUMIF('City Level Data'!#REF!,$F26,'City Level Data'!CX:CX)</f>
        <v>#REF!</v>
      </c>
      <c r="CX26" s="16" t="e">
        <f>SUMIF('City Level Data'!#REF!,$F26,'City Level Data'!CY:CY)</f>
        <v>#REF!</v>
      </c>
      <c r="CY26" s="16" t="e">
        <f>SUMIF('City Level Data'!#REF!,$F26,'City Level Data'!CZ:CZ)</f>
        <v>#REF!</v>
      </c>
      <c r="CZ26" s="16" t="e">
        <f>SUMIF('City Level Data'!#REF!,$F26,'City Level Data'!DA:DA)</f>
        <v>#REF!</v>
      </c>
      <c r="DA26" s="16" t="e">
        <f>SUMIF('City Level Data'!#REF!,$F26,'City Level Data'!DB:DB)</f>
        <v>#REF!</v>
      </c>
      <c r="DB26" s="16" t="e">
        <f>SUMIF('City Level Data'!#REF!,$F26,'City Level Data'!DC:DC)</f>
        <v>#REF!</v>
      </c>
    </row>
    <row r="27" spans="1:106" x14ac:dyDescent="0.2">
      <c r="A27" s="1"/>
      <c r="B27" s="1"/>
      <c r="C27" s="1"/>
      <c r="D27" s="1" t="s">
        <v>1601</v>
      </c>
      <c r="E27" s="1" t="s">
        <v>1473</v>
      </c>
      <c r="F27" s="1" t="s">
        <v>1275</v>
      </c>
      <c r="G27" s="1" t="s">
        <v>1517</v>
      </c>
      <c r="H27" s="1"/>
      <c r="I27" s="1"/>
      <c r="J27" s="1" t="s">
        <v>1518</v>
      </c>
      <c r="K27" s="1"/>
      <c r="L27" s="1"/>
      <c r="M27" s="1"/>
      <c r="N27" s="16" t="e">
        <f>SUMIF('City Level Data'!#REF!,$F27,'City Level Data'!J:J)</f>
        <v>#REF!</v>
      </c>
      <c r="O27" s="16" t="e">
        <f>SUMIF('City Level Data'!#REF!,$F27,'City Level Data'!L:L)</f>
        <v>#REF!</v>
      </c>
      <c r="P27" s="16" t="e">
        <f>SUMIF('City Level Data'!#REF!,$F27,'City Level Data'!M:M)</f>
        <v>#REF!</v>
      </c>
      <c r="Q27" s="16" t="e">
        <f t="shared" si="0"/>
        <v>#REF!</v>
      </c>
      <c r="R27" s="16" t="e">
        <f>SUMIF('City Level Data'!#REF!,$F27,'City Level Data'!P:P)</f>
        <v>#REF!</v>
      </c>
      <c r="S27" s="16" t="e">
        <f t="shared" si="1"/>
        <v>#REF!</v>
      </c>
      <c r="T27" s="16" t="e">
        <f>SUMIF('City Level Data'!#REF!,$F27,'City Level Data'!U:U)*1000000000/N27</f>
        <v>#REF!</v>
      </c>
      <c r="U27" s="16" t="e">
        <f>IF(Q27&gt;'Clustering (Sub City)'!$C$4,'Clustering (Sub City)'!$B$3,IF(Q27&gt;'Clustering (Sub City)'!$H$4,'Clustering (Sub City)'!$G$3,IF(Q27&gt;'Clustering (Sub City)'!$M$4,'Clustering (Sub City)'!$L$3,'Clustering (Sub City)'!$Q$3)))</f>
        <v>#REF!</v>
      </c>
      <c r="V27" s="16" t="e">
        <f>IF(S27&gt;'Clustering (Sub City)'!$C$24,'Clustering (Sub City)'!$B$23,IF(S27&gt;'Clustering (Sub City)'!$H$24,'Clustering (Sub City)'!$G$23,IF(S27&gt;'Clustering (Sub City)'!$M$24,'Clustering (Sub City)'!$L$23,'Clustering (Sub City)'!$Q$23)))</f>
        <v>#REF!</v>
      </c>
      <c r="W27" s="16" t="e">
        <f>VLOOKUP(U27&amp;V27,'Clustering (Gov City)'!$X$4:$Y$19,2,0)</f>
        <v>#REF!</v>
      </c>
      <c r="X27" s="16" t="e">
        <f>SUMIF('City Level Data'!#REF!,$F27,'City Level Data'!Z:Z)</f>
        <v>#REF!</v>
      </c>
      <c r="Y27" s="16" t="e">
        <f>SUMIF('City Level Data'!#REF!,$F27,'City Level Data'!AA:AA)</f>
        <v>#REF!</v>
      </c>
      <c r="Z27" s="16" t="e">
        <f>SUMIF('City Level Data'!#REF!,$F27,'City Level Data'!AB:AB)</f>
        <v>#REF!</v>
      </c>
      <c r="AA27" s="16" t="e">
        <f>SUMIF('City Level Data'!#REF!,$F27,'City Level Data'!AC:AC)</f>
        <v>#REF!</v>
      </c>
      <c r="AB27" s="16" t="e">
        <f>SUMIF('City Level Data'!#REF!,$F27,'City Level Data'!AD:AD)</f>
        <v>#REF!</v>
      </c>
      <c r="AC27" s="16" t="e">
        <f>SUMIF('City Level Data'!#REF!,$F27,'City Level Data'!AE:AE)</f>
        <v>#REF!</v>
      </c>
      <c r="AD27" s="16" t="e">
        <f>SUMIF('City Level Data'!#REF!,$F27,'City Level Data'!AF:AF)</f>
        <v>#REF!</v>
      </c>
      <c r="AE27" s="16" t="e">
        <f>SUMIF('City Level Data'!#REF!,$F27,'City Level Data'!AG:AG)</f>
        <v>#REF!</v>
      </c>
      <c r="AF27" s="16" t="e">
        <f>SUMIF('City Level Data'!#REF!,$F27,'City Level Data'!AH:AH)</f>
        <v>#REF!</v>
      </c>
      <c r="AG27" s="16" t="e">
        <f>SUMIF('City Level Data'!#REF!,$F27,'City Level Data'!AI:AI)</f>
        <v>#REF!</v>
      </c>
      <c r="AH27" s="16" t="e">
        <f>SUMIF('City Level Data'!#REF!,$F27,'City Level Data'!AJ:AJ)</f>
        <v>#REF!</v>
      </c>
      <c r="AI27" s="16" t="e">
        <f>SUMIF('City Level Data'!#REF!,$F27,'City Level Data'!AK:AK)</f>
        <v>#REF!</v>
      </c>
      <c r="AJ27" s="16" t="e">
        <f>SUMIF('City Level Data'!#REF!,$F27,'City Level Data'!AL:AL)</f>
        <v>#REF!</v>
      </c>
      <c r="AK27" s="16" t="e">
        <f>SUMIF('City Level Data'!#REF!,$F27,'City Level Data'!AM:AM)</f>
        <v>#REF!</v>
      </c>
      <c r="AL27" s="16" t="e">
        <f>SUMIF('City Level Data'!#REF!,$F27,'City Level Data'!AN:AN)</f>
        <v>#REF!</v>
      </c>
      <c r="AM27" s="16" t="e">
        <f>SUMIF('City Level Data'!#REF!,$F27,'City Level Data'!AO:AO)</f>
        <v>#REF!</v>
      </c>
      <c r="AN27" s="16" t="e">
        <f>SUMIF('City Level Data'!#REF!,$F27,'City Level Data'!AP:AP)</f>
        <v>#REF!</v>
      </c>
      <c r="AO27" s="16" t="e">
        <f>SUMIF('City Level Data'!#REF!,$F27,'City Level Data'!AQ:AQ)</f>
        <v>#REF!</v>
      </c>
      <c r="AP27" s="16" t="e">
        <f>SUMIF('City Level Data'!#REF!,$F27,'City Level Data'!AR:AR)</f>
        <v>#REF!</v>
      </c>
      <c r="AQ27" s="16" t="e">
        <f>SUMIF('City Level Data'!#REF!,$F27,'City Level Data'!AS:AS)</f>
        <v>#REF!</v>
      </c>
      <c r="AR27" s="16" t="e">
        <f>SUMIF('City Level Data'!#REF!,$F27,'City Level Data'!AT:AT)</f>
        <v>#REF!</v>
      </c>
      <c r="AS27" s="16" t="e">
        <f>SUMIF('City Level Data'!#REF!,$F27,'City Level Data'!AU:AU)</f>
        <v>#REF!</v>
      </c>
      <c r="AT27" s="16" t="e">
        <f>SUMIF('City Level Data'!#REF!,$F27,'City Level Data'!AV:AV)</f>
        <v>#REF!</v>
      </c>
      <c r="AU27" s="16" t="e">
        <f>SUMIF('City Level Data'!#REF!,$F27,'City Level Data'!AW:AW)</f>
        <v>#REF!</v>
      </c>
      <c r="AV27" s="16" t="e">
        <f>SUMIF('City Level Data'!#REF!,$F27,'City Level Data'!AX:AX)</f>
        <v>#REF!</v>
      </c>
      <c r="AW27" s="16" t="e">
        <f>SUMIF('City Level Data'!#REF!,$F27,'City Level Data'!AY:AY)</f>
        <v>#REF!</v>
      </c>
      <c r="AX27" s="16" t="e">
        <f>SUMIF('City Level Data'!#REF!,$F27,'City Level Data'!AZ:AZ)</f>
        <v>#REF!</v>
      </c>
      <c r="AY27" s="16" t="e">
        <f>SUMIF('City Level Data'!#REF!,$F27,'City Level Data'!BA:BA)</f>
        <v>#REF!</v>
      </c>
      <c r="AZ27" s="16" t="e">
        <f>SUMIF('City Level Data'!#REF!,$F27,'City Level Data'!BB:BB)</f>
        <v>#REF!</v>
      </c>
      <c r="BA27" s="16" t="e">
        <f>SUMIF('City Level Data'!#REF!,$F27,'City Level Data'!BC:BC)</f>
        <v>#REF!</v>
      </c>
      <c r="BB27" s="16" t="e">
        <f>SUMIF('City Level Data'!#REF!,$F27,'City Level Data'!BD:BD)</f>
        <v>#REF!</v>
      </c>
      <c r="BC27" s="16" t="e">
        <f>SUMIF('City Level Data'!#REF!,$F27,'City Level Data'!BE:BE)</f>
        <v>#REF!</v>
      </c>
      <c r="BD27" s="16" t="e">
        <f>SUMIF('City Level Data'!#REF!,$F27,'City Level Data'!BF:BF)</f>
        <v>#REF!</v>
      </c>
      <c r="BE27" s="16" t="e">
        <f t="shared" si="2"/>
        <v>#REF!</v>
      </c>
      <c r="BF27" s="16" t="e">
        <f>SUMIF('City Level Data'!#REF!,$F27,'City Level Data'!BG:BG)</f>
        <v>#REF!</v>
      </c>
      <c r="BG27" s="16" t="e">
        <f>SUMIF('City Level Data'!#REF!,$F27,'City Level Data'!BH:BH)</f>
        <v>#REF!</v>
      </c>
      <c r="BH27" s="16" t="e">
        <f>AVERAGEIF('City Level Data'!#REF!,$F27,'City Level Data'!BI:BI)</f>
        <v>#REF!</v>
      </c>
      <c r="BI27" s="16" t="e">
        <f>AVERAGEIF('City Level Data'!#REF!,$F27,'City Level Data'!BJ:BJ)</f>
        <v>#REF!</v>
      </c>
      <c r="BJ27" s="16" t="e">
        <f>AVERAGEIF('City Level Data'!#REF!,$F27,'City Level Data'!BK:BK)</f>
        <v>#REF!</v>
      </c>
      <c r="BK27" s="16" t="e">
        <f>AVERAGEIF('City Level Data'!#REF!,$F27,'City Level Data'!BL:BL)</f>
        <v>#REF!</v>
      </c>
      <c r="BL27" s="16" t="e">
        <f>AVERAGEIF('City Level Data'!#REF!,$F27,'City Level Data'!BM:BM)</f>
        <v>#REF!</v>
      </c>
      <c r="BM27" s="16" t="e">
        <f>SUMIF('City Level Data'!#REF!,$F27,'City Level Data'!BN:BN)</f>
        <v>#REF!</v>
      </c>
      <c r="BN27" s="16" t="e">
        <f>SUMIF('City Level Data'!#REF!,$F27,'City Level Data'!BO:BO)</f>
        <v>#REF!</v>
      </c>
      <c r="BO27" s="16" t="e">
        <f>SUMIF('City Level Data'!#REF!,$F27,'City Level Data'!BP:BP)</f>
        <v>#REF!</v>
      </c>
      <c r="BP27" s="16" t="e">
        <f>SUMIF('City Level Data'!#REF!,$F27,'City Level Data'!BQ:BQ)</f>
        <v>#REF!</v>
      </c>
      <c r="BQ27" s="16" t="e">
        <f>SUMIF('City Level Data'!#REF!,$F27,'City Level Data'!BR:BR)</f>
        <v>#REF!</v>
      </c>
      <c r="BR27" s="16" t="e">
        <f>SUMIF('City Level Data'!#REF!,$F27,'City Level Data'!BS:BS)</f>
        <v>#REF!</v>
      </c>
      <c r="BS27" s="16" t="e">
        <f>SUMIF('City Level Data'!#REF!,$F27,'City Level Data'!BT:BT)</f>
        <v>#REF!</v>
      </c>
      <c r="BT27" s="16" t="e">
        <f>SUMIF('City Level Data'!#REF!,$F27,'City Level Data'!BU:BU)</f>
        <v>#REF!</v>
      </c>
      <c r="BU27" s="16" t="e">
        <f>SUMIF('City Level Data'!#REF!,$F27,'City Level Data'!BV:BV)</f>
        <v>#REF!</v>
      </c>
      <c r="BV27" s="16" t="e">
        <f>SUMIF('City Level Data'!#REF!,$F27,'City Level Data'!BW:BW)</f>
        <v>#REF!</v>
      </c>
      <c r="BW27" s="16" t="e">
        <f>SUMIF('City Level Data'!#REF!,$F27,'City Level Data'!BX:BX)</f>
        <v>#REF!</v>
      </c>
      <c r="BX27" s="16" t="e">
        <f>SUMIF('City Level Data'!#REF!,$F27,'City Level Data'!BY:BY)</f>
        <v>#REF!</v>
      </c>
      <c r="BY27" s="16" t="e">
        <f>SUMIF('City Level Data'!#REF!,$F27,'City Level Data'!BZ:BZ)</f>
        <v>#REF!</v>
      </c>
      <c r="BZ27" s="16" t="e">
        <f>SUMIF('City Level Data'!#REF!,$F27,'City Level Data'!CA:CA)</f>
        <v>#REF!</v>
      </c>
      <c r="CA27" s="16" t="e">
        <f>SUMIF('City Level Data'!#REF!,$F27,'City Level Data'!CB:CB)</f>
        <v>#REF!</v>
      </c>
      <c r="CB27" s="16" t="e">
        <f>SUMIF('City Level Data'!#REF!,$F27,'City Level Data'!CC:CC)</f>
        <v>#REF!</v>
      </c>
      <c r="CC27" s="16" t="e">
        <f>SUMIF('City Level Data'!#REF!,$F27,'City Level Data'!CD:CD)</f>
        <v>#REF!</v>
      </c>
      <c r="CD27" s="16" t="e">
        <f>SUMIF('City Level Data'!#REF!,$F27,'City Level Data'!CE:CE)</f>
        <v>#REF!</v>
      </c>
      <c r="CE27" s="16" t="e">
        <f>SUMIF('City Level Data'!#REF!,$F27,'City Level Data'!CF:CF)</f>
        <v>#REF!</v>
      </c>
      <c r="CF27" s="16" t="e">
        <f>SUMIF('City Level Data'!#REF!,$F27,'City Level Data'!CG:CG)</f>
        <v>#REF!</v>
      </c>
      <c r="CG27" s="16" t="e">
        <f>SUMIF('City Level Data'!#REF!,$F27,'City Level Data'!CH:CH)</f>
        <v>#REF!</v>
      </c>
      <c r="CH27" s="16" t="e">
        <f>SUMIF('City Level Data'!#REF!,$F27,'City Level Data'!CI:CI)</f>
        <v>#REF!</v>
      </c>
      <c r="CI27" s="16" t="e">
        <f>SUMIF('City Level Data'!#REF!,$F27,'City Level Data'!CJ:CJ)</f>
        <v>#REF!</v>
      </c>
      <c r="CJ27" s="16" t="e">
        <f>SUMIF('City Level Data'!#REF!,$F27,'City Level Data'!CK:CK)</f>
        <v>#REF!</v>
      </c>
      <c r="CK27" s="16" t="e">
        <f>SUMIF('City Level Data'!#REF!,$F27,'City Level Data'!CL:CL)</f>
        <v>#REF!</v>
      </c>
      <c r="CL27" s="16" t="e">
        <f>SUMIF('City Level Data'!#REF!,$F27,'City Level Data'!CM:CM)</f>
        <v>#REF!</v>
      </c>
      <c r="CM27" s="16" t="e">
        <f>SUMIF('City Level Data'!#REF!,$F27,'City Level Data'!CN:CN)</f>
        <v>#REF!</v>
      </c>
      <c r="CN27" s="16" t="e">
        <f>SUMIF('City Level Data'!#REF!,$F27,'City Level Data'!CO:CO)</f>
        <v>#REF!</v>
      </c>
      <c r="CO27" s="16" t="e">
        <f>SUMIF('City Level Data'!#REF!,$F27,'City Level Data'!CP:CP)</f>
        <v>#REF!</v>
      </c>
      <c r="CP27" s="16" t="e">
        <f>SUMIF('City Level Data'!#REF!,$F27,'City Level Data'!CQ:CQ)</f>
        <v>#REF!</v>
      </c>
      <c r="CQ27" s="16" t="e">
        <f>SUMIF('City Level Data'!#REF!,$F27,'City Level Data'!CR:CR)</f>
        <v>#REF!</v>
      </c>
      <c r="CR27" s="16" t="e">
        <f>SUMIF('City Level Data'!#REF!,$F27,'City Level Data'!CS:CS)</f>
        <v>#REF!</v>
      </c>
      <c r="CS27" s="16" t="e">
        <f>SUMIF('City Level Data'!#REF!,$F27,'City Level Data'!CT:CT)</f>
        <v>#REF!</v>
      </c>
      <c r="CT27" s="16" t="e">
        <f>SUMIF('City Level Data'!#REF!,$F27,'City Level Data'!CU:CU)</f>
        <v>#REF!</v>
      </c>
      <c r="CU27" s="16" t="e">
        <f>SUMIF('City Level Data'!#REF!,$F27,'City Level Data'!CV:CV)</f>
        <v>#REF!</v>
      </c>
      <c r="CV27" s="16" t="e">
        <f>SUMIF('City Level Data'!#REF!,$F27,'City Level Data'!CW:CW)</f>
        <v>#REF!</v>
      </c>
      <c r="CW27" s="16" t="e">
        <f>SUMIF('City Level Data'!#REF!,$F27,'City Level Data'!CX:CX)</f>
        <v>#REF!</v>
      </c>
      <c r="CX27" s="16" t="e">
        <f>SUMIF('City Level Data'!#REF!,$F27,'City Level Data'!CY:CY)</f>
        <v>#REF!</v>
      </c>
      <c r="CY27" s="16" t="e">
        <f>SUMIF('City Level Data'!#REF!,$F27,'City Level Data'!CZ:CZ)</f>
        <v>#REF!</v>
      </c>
      <c r="CZ27" s="16" t="e">
        <f>SUMIF('City Level Data'!#REF!,$F27,'City Level Data'!DA:DA)</f>
        <v>#REF!</v>
      </c>
      <c r="DA27" s="16" t="e">
        <f>SUMIF('City Level Data'!#REF!,$F27,'City Level Data'!DB:DB)</f>
        <v>#REF!</v>
      </c>
      <c r="DB27" s="16" t="e">
        <f>SUMIF('City Level Data'!#REF!,$F27,'City Level Data'!DC:DC)</f>
        <v>#REF!</v>
      </c>
    </row>
    <row r="28" spans="1:106" x14ac:dyDescent="0.2">
      <c r="A28" s="1"/>
      <c r="B28" s="1"/>
      <c r="C28" s="1"/>
      <c r="D28" s="1" t="s">
        <v>1549</v>
      </c>
      <c r="E28" s="1" t="s">
        <v>1473</v>
      </c>
      <c r="F28" s="1" t="s">
        <v>1303</v>
      </c>
      <c r="G28" s="1" t="s">
        <v>1517</v>
      </c>
      <c r="H28" s="1"/>
      <c r="I28" s="1"/>
      <c r="J28" s="1" t="s">
        <v>1518</v>
      </c>
      <c r="K28" s="1"/>
      <c r="L28" s="1"/>
      <c r="M28" s="1"/>
      <c r="N28" s="16" t="e">
        <f>SUMIF('City Level Data'!#REF!,$F28,'City Level Data'!J:J)</f>
        <v>#REF!</v>
      </c>
      <c r="O28" s="16" t="e">
        <f>SUMIF('City Level Data'!#REF!,$F28,'City Level Data'!L:L)</f>
        <v>#REF!</v>
      </c>
      <c r="P28" s="16" t="e">
        <f>SUMIF('City Level Data'!#REF!,$F28,'City Level Data'!M:M)</f>
        <v>#REF!</v>
      </c>
      <c r="Q28" s="16" t="e">
        <f t="shared" si="0"/>
        <v>#REF!</v>
      </c>
      <c r="R28" s="16" t="e">
        <f>SUMIF('City Level Data'!#REF!,$F28,'City Level Data'!P:P)</f>
        <v>#REF!</v>
      </c>
      <c r="S28" s="16" t="e">
        <f t="shared" si="1"/>
        <v>#REF!</v>
      </c>
      <c r="T28" s="16" t="e">
        <f>SUMIF('City Level Data'!#REF!,$F28,'City Level Data'!U:U)*1000000000/N28</f>
        <v>#REF!</v>
      </c>
      <c r="U28" s="16" t="e">
        <f>IF(Q28&gt;'Clustering (Sub City)'!$C$4,'Clustering (Sub City)'!$B$3,IF(Q28&gt;'Clustering (Sub City)'!$H$4,'Clustering (Sub City)'!$G$3,IF(Q28&gt;'Clustering (Sub City)'!$M$4,'Clustering (Sub City)'!$L$3,'Clustering (Sub City)'!$Q$3)))</f>
        <v>#REF!</v>
      </c>
      <c r="V28" s="16" t="e">
        <f>IF(S28&gt;'Clustering (Sub City)'!$C$24,'Clustering (Sub City)'!$B$23,IF(S28&gt;'Clustering (Sub City)'!$H$24,'Clustering (Sub City)'!$G$23,IF(S28&gt;'Clustering (Sub City)'!$M$24,'Clustering (Sub City)'!$L$23,'Clustering (Sub City)'!$Q$23)))</f>
        <v>#REF!</v>
      </c>
      <c r="W28" s="16" t="e">
        <f>VLOOKUP(U28&amp;V28,'Clustering (Gov City)'!$X$4:$Y$19,2,0)</f>
        <v>#REF!</v>
      </c>
      <c r="X28" s="16" t="e">
        <f>SUMIF('City Level Data'!#REF!,$F28,'City Level Data'!Z:Z)</f>
        <v>#REF!</v>
      </c>
      <c r="Y28" s="16" t="e">
        <f>SUMIF('City Level Data'!#REF!,$F28,'City Level Data'!AA:AA)</f>
        <v>#REF!</v>
      </c>
      <c r="Z28" s="16" t="e">
        <f>SUMIF('City Level Data'!#REF!,$F28,'City Level Data'!AB:AB)</f>
        <v>#REF!</v>
      </c>
      <c r="AA28" s="16" t="e">
        <f>SUMIF('City Level Data'!#REF!,$F28,'City Level Data'!AC:AC)</f>
        <v>#REF!</v>
      </c>
      <c r="AB28" s="16" t="e">
        <f>SUMIF('City Level Data'!#REF!,$F28,'City Level Data'!AD:AD)</f>
        <v>#REF!</v>
      </c>
      <c r="AC28" s="16" t="e">
        <f>SUMIF('City Level Data'!#REF!,$F28,'City Level Data'!AE:AE)</f>
        <v>#REF!</v>
      </c>
      <c r="AD28" s="16" t="e">
        <f>SUMIF('City Level Data'!#REF!,$F28,'City Level Data'!AF:AF)</f>
        <v>#REF!</v>
      </c>
      <c r="AE28" s="16" t="e">
        <f>SUMIF('City Level Data'!#REF!,$F28,'City Level Data'!AG:AG)</f>
        <v>#REF!</v>
      </c>
      <c r="AF28" s="16" t="e">
        <f>SUMIF('City Level Data'!#REF!,$F28,'City Level Data'!AH:AH)</f>
        <v>#REF!</v>
      </c>
      <c r="AG28" s="16" t="e">
        <f>SUMIF('City Level Data'!#REF!,$F28,'City Level Data'!AI:AI)</f>
        <v>#REF!</v>
      </c>
      <c r="AH28" s="16" t="e">
        <f>SUMIF('City Level Data'!#REF!,$F28,'City Level Data'!AJ:AJ)</f>
        <v>#REF!</v>
      </c>
      <c r="AI28" s="16" t="e">
        <f>SUMIF('City Level Data'!#REF!,$F28,'City Level Data'!AK:AK)</f>
        <v>#REF!</v>
      </c>
      <c r="AJ28" s="16" t="e">
        <f>SUMIF('City Level Data'!#REF!,$F28,'City Level Data'!AL:AL)</f>
        <v>#REF!</v>
      </c>
      <c r="AK28" s="16" t="e">
        <f>SUMIF('City Level Data'!#REF!,$F28,'City Level Data'!AM:AM)</f>
        <v>#REF!</v>
      </c>
      <c r="AL28" s="16" t="e">
        <f>SUMIF('City Level Data'!#REF!,$F28,'City Level Data'!AN:AN)</f>
        <v>#REF!</v>
      </c>
      <c r="AM28" s="16" t="e">
        <f>SUMIF('City Level Data'!#REF!,$F28,'City Level Data'!AO:AO)</f>
        <v>#REF!</v>
      </c>
      <c r="AN28" s="16" t="e">
        <f>SUMIF('City Level Data'!#REF!,$F28,'City Level Data'!AP:AP)</f>
        <v>#REF!</v>
      </c>
      <c r="AO28" s="16" t="e">
        <f>SUMIF('City Level Data'!#REF!,$F28,'City Level Data'!AQ:AQ)</f>
        <v>#REF!</v>
      </c>
      <c r="AP28" s="16" t="e">
        <f>SUMIF('City Level Data'!#REF!,$F28,'City Level Data'!AR:AR)</f>
        <v>#REF!</v>
      </c>
      <c r="AQ28" s="16" t="e">
        <f>SUMIF('City Level Data'!#REF!,$F28,'City Level Data'!AS:AS)</f>
        <v>#REF!</v>
      </c>
      <c r="AR28" s="16" t="e">
        <f>SUMIF('City Level Data'!#REF!,$F28,'City Level Data'!AT:AT)</f>
        <v>#REF!</v>
      </c>
      <c r="AS28" s="16" t="e">
        <f>SUMIF('City Level Data'!#REF!,$F28,'City Level Data'!AU:AU)</f>
        <v>#REF!</v>
      </c>
      <c r="AT28" s="16" t="e">
        <f>SUMIF('City Level Data'!#REF!,$F28,'City Level Data'!AV:AV)</f>
        <v>#REF!</v>
      </c>
      <c r="AU28" s="16" t="e">
        <f>SUMIF('City Level Data'!#REF!,$F28,'City Level Data'!AW:AW)</f>
        <v>#REF!</v>
      </c>
      <c r="AV28" s="16" t="e">
        <f>SUMIF('City Level Data'!#REF!,$F28,'City Level Data'!AX:AX)</f>
        <v>#REF!</v>
      </c>
      <c r="AW28" s="16" t="e">
        <f>SUMIF('City Level Data'!#REF!,$F28,'City Level Data'!AY:AY)</f>
        <v>#REF!</v>
      </c>
      <c r="AX28" s="16" t="e">
        <f>SUMIF('City Level Data'!#REF!,$F28,'City Level Data'!AZ:AZ)</f>
        <v>#REF!</v>
      </c>
      <c r="AY28" s="16" t="e">
        <f>SUMIF('City Level Data'!#REF!,$F28,'City Level Data'!BA:BA)</f>
        <v>#REF!</v>
      </c>
      <c r="AZ28" s="16" t="e">
        <f>SUMIF('City Level Data'!#REF!,$F28,'City Level Data'!BB:BB)</f>
        <v>#REF!</v>
      </c>
      <c r="BA28" s="16" t="e">
        <f>SUMIF('City Level Data'!#REF!,$F28,'City Level Data'!BC:BC)</f>
        <v>#REF!</v>
      </c>
      <c r="BB28" s="16" t="e">
        <f>SUMIF('City Level Data'!#REF!,$F28,'City Level Data'!BD:BD)</f>
        <v>#REF!</v>
      </c>
      <c r="BC28" s="16" t="e">
        <f>SUMIF('City Level Data'!#REF!,$F28,'City Level Data'!BE:BE)</f>
        <v>#REF!</v>
      </c>
      <c r="BD28" s="16" t="e">
        <f>SUMIF('City Level Data'!#REF!,$F28,'City Level Data'!BF:BF)</f>
        <v>#REF!</v>
      </c>
      <c r="BE28" s="16" t="e">
        <f t="shared" si="2"/>
        <v>#REF!</v>
      </c>
      <c r="BF28" s="16" t="e">
        <f>SUMIF('City Level Data'!#REF!,$F28,'City Level Data'!BG:BG)</f>
        <v>#REF!</v>
      </c>
      <c r="BG28" s="16" t="e">
        <f>SUMIF('City Level Data'!#REF!,$F28,'City Level Data'!BH:BH)</f>
        <v>#REF!</v>
      </c>
      <c r="BH28" s="16" t="e">
        <f>AVERAGEIF('City Level Data'!#REF!,$F28,'City Level Data'!BI:BI)</f>
        <v>#REF!</v>
      </c>
      <c r="BI28" s="16" t="e">
        <f>AVERAGEIF('City Level Data'!#REF!,$F28,'City Level Data'!BJ:BJ)</f>
        <v>#REF!</v>
      </c>
      <c r="BJ28" s="16" t="e">
        <f>AVERAGEIF('City Level Data'!#REF!,$F28,'City Level Data'!BK:BK)</f>
        <v>#REF!</v>
      </c>
      <c r="BK28" s="16" t="e">
        <f>AVERAGEIF('City Level Data'!#REF!,$F28,'City Level Data'!BL:BL)</f>
        <v>#REF!</v>
      </c>
      <c r="BL28" s="16" t="e">
        <f>AVERAGEIF('City Level Data'!#REF!,$F28,'City Level Data'!BM:BM)</f>
        <v>#REF!</v>
      </c>
      <c r="BM28" s="16" t="e">
        <f>SUMIF('City Level Data'!#REF!,$F28,'City Level Data'!BN:BN)</f>
        <v>#REF!</v>
      </c>
      <c r="BN28" s="16" t="e">
        <f>SUMIF('City Level Data'!#REF!,$F28,'City Level Data'!BO:BO)</f>
        <v>#REF!</v>
      </c>
      <c r="BO28" s="16" t="e">
        <f>SUMIF('City Level Data'!#REF!,$F28,'City Level Data'!BP:BP)</f>
        <v>#REF!</v>
      </c>
      <c r="BP28" s="16" t="e">
        <f>SUMIF('City Level Data'!#REF!,$F28,'City Level Data'!BQ:BQ)</f>
        <v>#REF!</v>
      </c>
      <c r="BQ28" s="16" t="e">
        <f>SUMIF('City Level Data'!#REF!,$F28,'City Level Data'!BR:BR)</f>
        <v>#REF!</v>
      </c>
      <c r="BR28" s="16" t="e">
        <f>SUMIF('City Level Data'!#REF!,$F28,'City Level Data'!BS:BS)</f>
        <v>#REF!</v>
      </c>
      <c r="BS28" s="16" t="e">
        <f>SUMIF('City Level Data'!#REF!,$F28,'City Level Data'!BT:BT)</f>
        <v>#REF!</v>
      </c>
      <c r="BT28" s="16" t="e">
        <f>SUMIF('City Level Data'!#REF!,$F28,'City Level Data'!BU:BU)</f>
        <v>#REF!</v>
      </c>
      <c r="BU28" s="16" t="e">
        <f>SUMIF('City Level Data'!#REF!,$F28,'City Level Data'!BV:BV)</f>
        <v>#REF!</v>
      </c>
      <c r="BV28" s="16" t="e">
        <f>SUMIF('City Level Data'!#REF!,$F28,'City Level Data'!BW:BW)</f>
        <v>#REF!</v>
      </c>
      <c r="BW28" s="16" t="e">
        <f>SUMIF('City Level Data'!#REF!,$F28,'City Level Data'!BX:BX)</f>
        <v>#REF!</v>
      </c>
      <c r="BX28" s="16" t="e">
        <f>SUMIF('City Level Data'!#REF!,$F28,'City Level Data'!BY:BY)</f>
        <v>#REF!</v>
      </c>
      <c r="BY28" s="16" t="e">
        <f>SUMIF('City Level Data'!#REF!,$F28,'City Level Data'!BZ:BZ)</f>
        <v>#REF!</v>
      </c>
      <c r="BZ28" s="16" t="e">
        <f>SUMIF('City Level Data'!#REF!,$F28,'City Level Data'!CA:CA)</f>
        <v>#REF!</v>
      </c>
      <c r="CA28" s="16" t="e">
        <f>SUMIF('City Level Data'!#REF!,$F28,'City Level Data'!CB:CB)</f>
        <v>#REF!</v>
      </c>
      <c r="CB28" s="16" t="e">
        <f>SUMIF('City Level Data'!#REF!,$F28,'City Level Data'!CC:CC)</f>
        <v>#REF!</v>
      </c>
      <c r="CC28" s="16" t="e">
        <f>SUMIF('City Level Data'!#REF!,$F28,'City Level Data'!CD:CD)</f>
        <v>#REF!</v>
      </c>
      <c r="CD28" s="16" t="e">
        <f>SUMIF('City Level Data'!#REF!,$F28,'City Level Data'!CE:CE)</f>
        <v>#REF!</v>
      </c>
      <c r="CE28" s="16" t="e">
        <f>SUMIF('City Level Data'!#REF!,$F28,'City Level Data'!CF:CF)</f>
        <v>#REF!</v>
      </c>
      <c r="CF28" s="16" t="e">
        <f>SUMIF('City Level Data'!#REF!,$F28,'City Level Data'!CG:CG)</f>
        <v>#REF!</v>
      </c>
      <c r="CG28" s="16" t="e">
        <f>SUMIF('City Level Data'!#REF!,$F28,'City Level Data'!CH:CH)</f>
        <v>#REF!</v>
      </c>
      <c r="CH28" s="16" t="e">
        <f>SUMIF('City Level Data'!#REF!,$F28,'City Level Data'!CI:CI)</f>
        <v>#REF!</v>
      </c>
      <c r="CI28" s="16" t="e">
        <f>SUMIF('City Level Data'!#REF!,$F28,'City Level Data'!CJ:CJ)</f>
        <v>#REF!</v>
      </c>
      <c r="CJ28" s="16" t="e">
        <f>SUMIF('City Level Data'!#REF!,$F28,'City Level Data'!CK:CK)</f>
        <v>#REF!</v>
      </c>
      <c r="CK28" s="16" t="e">
        <f>SUMIF('City Level Data'!#REF!,$F28,'City Level Data'!CL:CL)</f>
        <v>#REF!</v>
      </c>
      <c r="CL28" s="16" t="e">
        <f>SUMIF('City Level Data'!#REF!,$F28,'City Level Data'!CM:CM)</f>
        <v>#REF!</v>
      </c>
      <c r="CM28" s="16" t="e">
        <f>SUMIF('City Level Data'!#REF!,$F28,'City Level Data'!CN:CN)</f>
        <v>#REF!</v>
      </c>
      <c r="CN28" s="16" t="e">
        <f>SUMIF('City Level Data'!#REF!,$F28,'City Level Data'!CO:CO)</f>
        <v>#REF!</v>
      </c>
      <c r="CO28" s="16" t="e">
        <f>SUMIF('City Level Data'!#REF!,$F28,'City Level Data'!CP:CP)</f>
        <v>#REF!</v>
      </c>
      <c r="CP28" s="16" t="e">
        <f>SUMIF('City Level Data'!#REF!,$F28,'City Level Data'!CQ:CQ)</f>
        <v>#REF!</v>
      </c>
      <c r="CQ28" s="16" t="e">
        <f>SUMIF('City Level Data'!#REF!,$F28,'City Level Data'!CR:CR)</f>
        <v>#REF!</v>
      </c>
      <c r="CR28" s="16" t="e">
        <f>SUMIF('City Level Data'!#REF!,$F28,'City Level Data'!CS:CS)</f>
        <v>#REF!</v>
      </c>
      <c r="CS28" s="16" t="e">
        <f>SUMIF('City Level Data'!#REF!,$F28,'City Level Data'!CT:CT)</f>
        <v>#REF!</v>
      </c>
      <c r="CT28" s="16" t="e">
        <f>SUMIF('City Level Data'!#REF!,$F28,'City Level Data'!CU:CU)</f>
        <v>#REF!</v>
      </c>
      <c r="CU28" s="16" t="e">
        <f>SUMIF('City Level Data'!#REF!,$F28,'City Level Data'!CV:CV)</f>
        <v>#REF!</v>
      </c>
      <c r="CV28" s="16" t="e">
        <f>SUMIF('City Level Data'!#REF!,$F28,'City Level Data'!CW:CW)</f>
        <v>#REF!</v>
      </c>
      <c r="CW28" s="16" t="e">
        <f>SUMIF('City Level Data'!#REF!,$F28,'City Level Data'!CX:CX)</f>
        <v>#REF!</v>
      </c>
      <c r="CX28" s="16" t="e">
        <f>SUMIF('City Level Data'!#REF!,$F28,'City Level Data'!CY:CY)</f>
        <v>#REF!</v>
      </c>
      <c r="CY28" s="16" t="e">
        <f>SUMIF('City Level Data'!#REF!,$F28,'City Level Data'!CZ:CZ)</f>
        <v>#REF!</v>
      </c>
      <c r="CZ28" s="16" t="e">
        <f>SUMIF('City Level Data'!#REF!,$F28,'City Level Data'!DA:DA)</f>
        <v>#REF!</v>
      </c>
      <c r="DA28" s="16" t="e">
        <f>SUMIF('City Level Data'!#REF!,$F28,'City Level Data'!DB:DB)</f>
        <v>#REF!</v>
      </c>
      <c r="DB28" s="16" t="e">
        <f>SUMIF('City Level Data'!#REF!,$F28,'City Level Data'!DC:DC)</f>
        <v>#REF!</v>
      </c>
    </row>
    <row r="29" spans="1:106" x14ac:dyDescent="0.2">
      <c r="A29" s="1"/>
      <c r="B29" s="1"/>
      <c r="C29" s="1"/>
      <c r="D29" s="1" t="s">
        <v>1602</v>
      </c>
      <c r="E29" s="1" t="s">
        <v>1473</v>
      </c>
      <c r="F29" s="1" t="s">
        <v>1312</v>
      </c>
      <c r="G29" s="1" t="s">
        <v>1517</v>
      </c>
      <c r="H29" s="1"/>
      <c r="I29" s="1"/>
      <c r="J29" s="1" t="s">
        <v>1518</v>
      </c>
      <c r="K29" s="1"/>
      <c r="L29" s="1"/>
      <c r="M29" s="1"/>
      <c r="N29" s="16" t="e">
        <f>SUMIF('City Level Data'!#REF!,$F29,'City Level Data'!J:J)</f>
        <v>#REF!</v>
      </c>
      <c r="O29" s="16" t="e">
        <f>SUMIF('City Level Data'!#REF!,$F29,'City Level Data'!L:L)</f>
        <v>#REF!</v>
      </c>
      <c r="P29" s="16" t="e">
        <f>SUMIF('City Level Data'!#REF!,$F29,'City Level Data'!M:M)</f>
        <v>#REF!</v>
      </c>
      <c r="Q29" s="16" t="e">
        <f t="shared" si="0"/>
        <v>#REF!</v>
      </c>
      <c r="R29" s="16" t="e">
        <f>SUMIF('City Level Data'!#REF!,$F29,'City Level Data'!P:P)</f>
        <v>#REF!</v>
      </c>
      <c r="S29" s="16" t="e">
        <f t="shared" si="1"/>
        <v>#REF!</v>
      </c>
      <c r="T29" s="16" t="e">
        <f>SUMIF('City Level Data'!#REF!,$F29,'City Level Data'!U:U)*1000000000/N29</f>
        <v>#REF!</v>
      </c>
      <c r="U29" s="16" t="e">
        <f>IF(Q29&gt;'Clustering (Sub City)'!$C$4,'Clustering (Sub City)'!$B$3,IF(Q29&gt;'Clustering (Sub City)'!$H$4,'Clustering (Sub City)'!$G$3,IF(Q29&gt;'Clustering (Sub City)'!$M$4,'Clustering (Sub City)'!$L$3,'Clustering (Sub City)'!$Q$3)))</f>
        <v>#REF!</v>
      </c>
      <c r="V29" s="16" t="e">
        <f>IF(S29&gt;'Clustering (Sub City)'!$C$24,'Clustering (Sub City)'!$B$23,IF(S29&gt;'Clustering (Sub City)'!$H$24,'Clustering (Sub City)'!$G$23,IF(S29&gt;'Clustering (Sub City)'!$M$24,'Clustering (Sub City)'!$L$23,'Clustering (Sub City)'!$Q$23)))</f>
        <v>#REF!</v>
      </c>
      <c r="W29" s="16" t="e">
        <f>VLOOKUP(U29&amp;V29,'Clustering (Gov City)'!$X$4:$Y$19,2,0)</f>
        <v>#REF!</v>
      </c>
      <c r="X29" s="16" t="e">
        <f>SUMIF('City Level Data'!#REF!,$F29,'City Level Data'!Z:Z)</f>
        <v>#REF!</v>
      </c>
      <c r="Y29" s="16" t="e">
        <f>SUMIF('City Level Data'!#REF!,$F29,'City Level Data'!AA:AA)</f>
        <v>#REF!</v>
      </c>
      <c r="Z29" s="16" t="e">
        <f>SUMIF('City Level Data'!#REF!,$F29,'City Level Data'!AB:AB)</f>
        <v>#REF!</v>
      </c>
      <c r="AA29" s="16" t="e">
        <f>SUMIF('City Level Data'!#REF!,$F29,'City Level Data'!AC:AC)</f>
        <v>#REF!</v>
      </c>
      <c r="AB29" s="16" t="e">
        <f>SUMIF('City Level Data'!#REF!,$F29,'City Level Data'!AD:AD)</f>
        <v>#REF!</v>
      </c>
      <c r="AC29" s="16" t="e">
        <f>SUMIF('City Level Data'!#REF!,$F29,'City Level Data'!AE:AE)</f>
        <v>#REF!</v>
      </c>
      <c r="AD29" s="16" t="e">
        <f>SUMIF('City Level Data'!#REF!,$F29,'City Level Data'!AF:AF)</f>
        <v>#REF!</v>
      </c>
      <c r="AE29" s="16" t="e">
        <f>SUMIF('City Level Data'!#REF!,$F29,'City Level Data'!AG:AG)</f>
        <v>#REF!</v>
      </c>
      <c r="AF29" s="16" t="e">
        <f>SUMIF('City Level Data'!#REF!,$F29,'City Level Data'!AH:AH)</f>
        <v>#REF!</v>
      </c>
      <c r="AG29" s="16" t="e">
        <f>SUMIF('City Level Data'!#REF!,$F29,'City Level Data'!AI:AI)</f>
        <v>#REF!</v>
      </c>
      <c r="AH29" s="16" t="e">
        <f>SUMIF('City Level Data'!#REF!,$F29,'City Level Data'!AJ:AJ)</f>
        <v>#REF!</v>
      </c>
      <c r="AI29" s="16" t="e">
        <f>SUMIF('City Level Data'!#REF!,$F29,'City Level Data'!AK:AK)</f>
        <v>#REF!</v>
      </c>
      <c r="AJ29" s="16" t="e">
        <f>SUMIF('City Level Data'!#REF!,$F29,'City Level Data'!AL:AL)</f>
        <v>#REF!</v>
      </c>
      <c r="AK29" s="16" t="e">
        <f>SUMIF('City Level Data'!#REF!,$F29,'City Level Data'!AM:AM)</f>
        <v>#REF!</v>
      </c>
      <c r="AL29" s="16" t="e">
        <f>SUMIF('City Level Data'!#REF!,$F29,'City Level Data'!AN:AN)</f>
        <v>#REF!</v>
      </c>
      <c r="AM29" s="16" t="e">
        <f>SUMIF('City Level Data'!#REF!,$F29,'City Level Data'!AO:AO)</f>
        <v>#REF!</v>
      </c>
      <c r="AN29" s="16" t="e">
        <f>SUMIF('City Level Data'!#REF!,$F29,'City Level Data'!AP:AP)</f>
        <v>#REF!</v>
      </c>
      <c r="AO29" s="16" t="e">
        <f>SUMIF('City Level Data'!#REF!,$F29,'City Level Data'!AQ:AQ)</f>
        <v>#REF!</v>
      </c>
      <c r="AP29" s="16" t="e">
        <f>SUMIF('City Level Data'!#REF!,$F29,'City Level Data'!AR:AR)</f>
        <v>#REF!</v>
      </c>
      <c r="AQ29" s="16" t="e">
        <f>SUMIF('City Level Data'!#REF!,$F29,'City Level Data'!AS:AS)</f>
        <v>#REF!</v>
      </c>
      <c r="AR29" s="16" t="e">
        <f>SUMIF('City Level Data'!#REF!,$F29,'City Level Data'!AT:AT)</f>
        <v>#REF!</v>
      </c>
      <c r="AS29" s="16" t="e">
        <f>SUMIF('City Level Data'!#REF!,$F29,'City Level Data'!AU:AU)</f>
        <v>#REF!</v>
      </c>
      <c r="AT29" s="16" t="e">
        <f>SUMIF('City Level Data'!#REF!,$F29,'City Level Data'!AV:AV)</f>
        <v>#REF!</v>
      </c>
      <c r="AU29" s="16" t="e">
        <f>SUMIF('City Level Data'!#REF!,$F29,'City Level Data'!AW:AW)</f>
        <v>#REF!</v>
      </c>
      <c r="AV29" s="16" t="e">
        <f>SUMIF('City Level Data'!#REF!,$F29,'City Level Data'!AX:AX)</f>
        <v>#REF!</v>
      </c>
      <c r="AW29" s="16" t="e">
        <f>SUMIF('City Level Data'!#REF!,$F29,'City Level Data'!AY:AY)</f>
        <v>#REF!</v>
      </c>
      <c r="AX29" s="16" t="e">
        <f>SUMIF('City Level Data'!#REF!,$F29,'City Level Data'!AZ:AZ)</f>
        <v>#REF!</v>
      </c>
      <c r="AY29" s="16" t="e">
        <f>SUMIF('City Level Data'!#REF!,$F29,'City Level Data'!BA:BA)</f>
        <v>#REF!</v>
      </c>
      <c r="AZ29" s="16" t="e">
        <f>SUMIF('City Level Data'!#REF!,$F29,'City Level Data'!BB:BB)</f>
        <v>#REF!</v>
      </c>
      <c r="BA29" s="16" t="e">
        <f>SUMIF('City Level Data'!#REF!,$F29,'City Level Data'!BC:BC)</f>
        <v>#REF!</v>
      </c>
      <c r="BB29" s="16" t="e">
        <f>SUMIF('City Level Data'!#REF!,$F29,'City Level Data'!BD:BD)</f>
        <v>#REF!</v>
      </c>
      <c r="BC29" s="16" t="e">
        <f>SUMIF('City Level Data'!#REF!,$F29,'City Level Data'!BE:BE)</f>
        <v>#REF!</v>
      </c>
      <c r="BD29" s="16" t="e">
        <f>SUMIF('City Level Data'!#REF!,$F29,'City Level Data'!BF:BF)</f>
        <v>#REF!</v>
      </c>
      <c r="BE29" s="16" t="e">
        <f t="shared" si="2"/>
        <v>#REF!</v>
      </c>
      <c r="BF29" s="16" t="e">
        <f>SUMIF('City Level Data'!#REF!,$F29,'City Level Data'!BG:BG)</f>
        <v>#REF!</v>
      </c>
      <c r="BG29" s="16" t="e">
        <f>SUMIF('City Level Data'!#REF!,$F29,'City Level Data'!BH:BH)</f>
        <v>#REF!</v>
      </c>
      <c r="BH29" s="16" t="e">
        <f>AVERAGEIF('City Level Data'!#REF!,$F29,'City Level Data'!BI:BI)</f>
        <v>#REF!</v>
      </c>
      <c r="BI29" s="16" t="e">
        <f>AVERAGEIF('City Level Data'!#REF!,$F29,'City Level Data'!BJ:BJ)</f>
        <v>#REF!</v>
      </c>
      <c r="BJ29" s="16" t="e">
        <f>AVERAGEIF('City Level Data'!#REF!,$F29,'City Level Data'!BK:BK)</f>
        <v>#REF!</v>
      </c>
      <c r="BK29" s="16" t="e">
        <f>AVERAGEIF('City Level Data'!#REF!,$F29,'City Level Data'!BL:BL)</f>
        <v>#REF!</v>
      </c>
      <c r="BL29" s="16" t="e">
        <f>AVERAGEIF('City Level Data'!#REF!,$F29,'City Level Data'!BM:BM)</f>
        <v>#REF!</v>
      </c>
      <c r="BM29" s="16" t="e">
        <f>SUMIF('City Level Data'!#REF!,$F29,'City Level Data'!BN:BN)</f>
        <v>#REF!</v>
      </c>
      <c r="BN29" s="16" t="e">
        <f>SUMIF('City Level Data'!#REF!,$F29,'City Level Data'!BO:BO)</f>
        <v>#REF!</v>
      </c>
      <c r="BO29" s="16" t="e">
        <f>SUMIF('City Level Data'!#REF!,$F29,'City Level Data'!BP:BP)</f>
        <v>#REF!</v>
      </c>
      <c r="BP29" s="16" t="e">
        <f>SUMIF('City Level Data'!#REF!,$F29,'City Level Data'!BQ:BQ)</f>
        <v>#REF!</v>
      </c>
      <c r="BQ29" s="16" t="e">
        <f>SUMIF('City Level Data'!#REF!,$F29,'City Level Data'!BR:BR)</f>
        <v>#REF!</v>
      </c>
      <c r="BR29" s="16" t="e">
        <f>SUMIF('City Level Data'!#REF!,$F29,'City Level Data'!BS:BS)</f>
        <v>#REF!</v>
      </c>
      <c r="BS29" s="16" t="e">
        <f>SUMIF('City Level Data'!#REF!,$F29,'City Level Data'!BT:BT)</f>
        <v>#REF!</v>
      </c>
      <c r="BT29" s="16" t="e">
        <f>SUMIF('City Level Data'!#REF!,$F29,'City Level Data'!BU:BU)</f>
        <v>#REF!</v>
      </c>
      <c r="BU29" s="16" t="e">
        <f>SUMIF('City Level Data'!#REF!,$F29,'City Level Data'!BV:BV)</f>
        <v>#REF!</v>
      </c>
      <c r="BV29" s="16" t="e">
        <f>SUMIF('City Level Data'!#REF!,$F29,'City Level Data'!BW:BW)</f>
        <v>#REF!</v>
      </c>
      <c r="BW29" s="16" t="e">
        <f>SUMIF('City Level Data'!#REF!,$F29,'City Level Data'!BX:BX)</f>
        <v>#REF!</v>
      </c>
      <c r="BX29" s="16" t="e">
        <f>SUMIF('City Level Data'!#REF!,$F29,'City Level Data'!BY:BY)</f>
        <v>#REF!</v>
      </c>
      <c r="BY29" s="16" t="e">
        <f>SUMIF('City Level Data'!#REF!,$F29,'City Level Data'!BZ:BZ)</f>
        <v>#REF!</v>
      </c>
      <c r="BZ29" s="16" t="e">
        <f>SUMIF('City Level Data'!#REF!,$F29,'City Level Data'!CA:CA)</f>
        <v>#REF!</v>
      </c>
      <c r="CA29" s="16" t="e">
        <f>SUMIF('City Level Data'!#REF!,$F29,'City Level Data'!CB:CB)</f>
        <v>#REF!</v>
      </c>
      <c r="CB29" s="16" t="e">
        <f>SUMIF('City Level Data'!#REF!,$F29,'City Level Data'!CC:CC)</f>
        <v>#REF!</v>
      </c>
      <c r="CC29" s="16" t="e">
        <f>SUMIF('City Level Data'!#REF!,$F29,'City Level Data'!CD:CD)</f>
        <v>#REF!</v>
      </c>
      <c r="CD29" s="16" t="e">
        <f>SUMIF('City Level Data'!#REF!,$F29,'City Level Data'!CE:CE)</f>
        <v>#REF!</v>
      </c>
      <c r="CE29" s="16" t="e">
        <f>SUMIF('City Level Data'!#REF!,$F29,'City Level Data'!CF:CF)</f>
        <v>#REF!</v>
      </c>
      <c r="CF29" s="16" t="e">
        <f>SUMIF('City Level Data'!#REF!,$F29,'City Level Data'!CG:CG)</f>
        <v>#REF!</v>
      </c>
      <c r="CG29" s="16" t="e">
        <f>SUMIF('City Level Data'!#REF!,$F29,'City Level Data'!CH:CH)</f>
        <v>#REF!</v>
      </c>
      <c r="CH29" s="16" t="e">
        <f>SUMIF('City Level Data'!#REF!,$F29,'City Level Data'!CI:CI)</f>
        <v>#REF!</v>
      </c>
      <c r="CI29" s="16" t="e">
        <f>SUMIF('City Level Data'!#REF!,$F29,'City Level Data'!CJ:CJ)</f>
        <v>#REF!</v>
      </c>
      <c r="CJ29" s="16" t="e">
        <f>SUMIF('City Level Data'!#REF!,$F29,'City Level Data'!CK:CK)</f>
        <v>#REF!</v>
      </c>
      <c r="CK29" s="16" t="e">
        <f>SUMIF('City Level Data'!#REF!,$F29,'City Level Data'!CL:CL)</f>
        <v>#REF!</v>
      </c>
      <c r="CL29" s="16" t="e">
        <f>SUMIF('City Level Data'!#REF!,$F29,'City Level Data'!CM:CM)</f>
        <v>#REF!</v>
      </c>
      <c r="CM29" s="16" t="e">
        <f>SUMIF('City Level Data'!#REF!,$F29,'City Level Data'!CN:CN)</f>
        <v>#REF!</v>
      </c>
      <c r="CN29" s="16" t="e">
        <f>SUMIF('City Level Data'!#REF!,$F29,'City Level Data'!CO:CO)</f>
        <v>#REF!</v>
      </c>
      <c r="CO29" s="16" t="e">
        <f>SUMIF('City Level Data'!#REF!,$F29,'City Level Data'!CP:CP)</f>
        <v>#REF!</v>
      </c>
      <c r="CP29" s="16" t="e">
        <f>SUMIF('City Level Data'!#REF!,$F29,'City Level Data'!CQ:CQ)</f>
        <v>#REF!</v>
      </c>
      <c r="CQ29" s="16" t="e">
        <f>SUMIF('City Level Data'!#REF!,$F29,'City Level Data'!CR:CR)</f>
        <v>#REF!</v>
      </c>
      <c r="CR29" s="16" t="e">
        <f>SUMIF('City Level Data'!#REF!,$F29,'City Level Data'!CS:CS)</f>
        <v>#REF!</v>
      </c>
      <c r="CS29" s="16" t="e">
        <f>SUMIF('City Level Data'!#REF!,$F29,'City Level Data'!CT:CT)</f>
        <v>#REF!</v>
      </c>
      <c r="CT29" s="16" t="e">
        <f>SUMIF('City Level Data'!#REF!,$F29,'City Level Data'!CU:CU)</f>
        <v>#REF!</v>
      </c>
      <c r="CU29" s="16" t="e">
        <f>SUMIF('City Level Data'!#REF!,$F29,'City Level Data'!CV:CV)</f>
        <v>#REF!</v>
      </c>
      <c r="CV29" s="16" t="e">
        <f>SUMIF('City Level Data'!#REF!,$F29,'City Level Data'!CW:CW)</f>
        <v>#REF!</v>
      </c>
      <c r="CW29" s="16" t="e">
        <f>SUMIF('City Level Data'!#REF!,$F29,'City Level Data'!CX:CX)</f>
        <v>#REF!</v>
      </c>
      <c r="CX29" s="16" t="e">
        <f>SUMIF('City Level Data'!#REF!,$F29,'City Level Data'!CY:CY)</f>
        <v>#REF!</v>
      </c>
      <c r="CY29" s="16" t="e">
        <f>SUMIF('City Level Data'!#REF!,$F29,'City Level Data'!CZ:CZ)</f>
        <v>#REF!</v>
      </c>
      <c r="CZ29" s="16" t="e">
        <f>SUMIF('City Level Data'!#REF!,$F29,'City Level Data'!DA:DA)</f>
        <v>#REF!</v>
      </c>
      <c r="DA29" s="16" t="e">
        <f>SUMIF('City Level Data'!#REF!,$F29,'City Level Data'!DB:DB)</f>
        <v>#REF!</v>
      </c>
      <c r="DB29" s="16" t="e">
        <f>SUMIF('City Level Data'!#REF!,$F29,'City Level Data'!DC:DC)</f>
        <v>#REF!</v>
      </c>
    </row>
    <row r="30" spans="1:106" x14ac:dyDescent="0.2">
      <c r="A30" s="1"/>
      <c r="B30" s="1"/>
      <c r="C30" s="1"/>
      <c r="D30" s="1" t="s">
        <v>1603</v>
      </c>
      <c r="E30" s="1" t="s">
        <v>1473</v>
      </c>
      <c r="F30" s="1" t="s">
        <v>1315</v>
      </c>
      <c r="G30" s="1" t="s">
        <v>1517</v>
      </c>
      <c r="H30" s="1"/>
      <c r="I30" s="1"/>
      <c r="J30" s="1" t="s">
        <v>1518</v>
      </c>
      <c r="K30" s="1"/>
      <c r="L30" s="1"/>
      <c r="M30" s="1"/>
      <c r="N30" s="16" t="e">
        <f>SUMIF('City Level Data'!#REF!,$F30,'City Level Data'!J:J)</f>
        <v>#REF!</v>
      </c>
      <c r="O30" s="16" t="e">
        <f>SUMIF('City Level Data'!#REF!,$F30,'City Level Data'!L:L)</f>
        <v>#REF!</v>
      </c>
      <c r="P30" s="16" t="e">
        <f>SUMIF('City Level Data'!#REF!,$F30,'City Level Data'!M:M)</f>
        <v>#REF!</v>
      </c>
      <c r="Q30" s="16" t="e">
        <f t="shared" si="0"/>
        <v>#REF!</v>
      </c>
      <c r="R30" s="16" t="e">
        <f>SUMIF('City Level Data'!#REF!,$F30,'City Level Data'!P:P)</f>
        <v>#REF!</v>
      </c>
      <c r="S30" s="16" t="e">
        <f t="shared" si="1"/>
        <v>#REF!</v>
      </c>
      <c r="T30" s="16" t="e">
        <f>SUMIF('City Level Data'!#REF!,$F30,'City Level Data'!U:U)*1000000000/N30</f>
        <v>#REF!</v>
      </c>
      <c r="U30" s="16" t="e">
        <f>IF(Q30&gt;'Clustering (Sub City)'!$C$4,'Clustering (Sub City)'!$B$3,IF(Q30&gt;'Clustering (Sub City)'!$H$4,'Clustering (Sub City)'!$G$3,IF(Q30&gt;'Clustering (Sub City)'!$M$4,'Clustering (Sub City)'!$L$3,'Clustering (Sub City)'!$Q$3)))</f>
        <v>#REF!</v>
      </c>
      <c r="V30" s="16" t="e">
        <f>IF(S30&gt;'Clustering (Sub City)'!$C$24,'Clustering (Sub City)'!$B$23,IF(S30&gt;'Clustering (Sub City)'!$H$24,'Clustering (Sub City)'!$G$23,IF(S30&gt;'Clustering (Sub City)'!$M$24,'Clustering (Sub City)'!$L$23,'Clustering (Sub City)'!$Q$23)))</f>
        <v>#REF!</v>
      </c>
      <c r="W30" s="16" t="e">
        <f>VLOOKUP(U30&amp;V30,'Clustering (Gov City)'!$X$4:$Y$19,2,0)</f>
        <v>#REF!</v>
      </c>
      <c r="X30" s="16" t="e">
        <f>SUMIF('City Level Data'!#REF!,$F30,'City Level Data'!Z:Z)</f>
        <v>#REF!</v>
      </c>
      <c r="Y30" s="16" t="e">
        <f>SUMIF('City Level Data'!#REF!,$F30,'City Level Data'!AA:AA)</f>
        <v>#REF!</v>
      </c>
      <c r="Z30" s="16" t="e">
        <f>SUMIF('City Level Data'!#REF!,$F30,'City Level Data'!AB:AB)</f>
        <v>#REF!</v>
      </c>
      <c r="AA30" s="16" t="e">
        <f>SUMIF('City Level Data'!#REF!,$F30,'City Level Data'!AC:AC)</f>
        <v>#REF!</v>
      </c>
      <c r="AB30" s="16" t="e">
        <f>SUMIF('City Level Data'!#REF!,$F30,'City Level Data'!AD:AD)</f>
        <v>#REF!</v>
      </c>
      <c r="AC30" s="16" t="e">
        <f>SUMIF('City Level Data'!#REF!,$F30,'City Level Data'!AE:AE)</f>
        <v>#REF!</v>
      </c>
      <c r="AD30" s="16" t="e">
        <f>SUMIF('City Level Data'!#REF!,$F30,'City Level Data'!AF:AF)</f>
        <v>#REF!</v>
      </c>
      <c r="AE30" s="16" t="e">
        <f>SUMIF('City Level Data'!#REF!,$F30,'City Level Data'!AG:AG)</f>
        <v>#REF!</v>
      </c>
      <c r="AF30" s="16" t="e">
        <f>SUMIF('City Level Data'!#REF!,$F30,'City Level Data'!AH:AH)</f>
        <v>#REF!</v>
      </c>
      <c r="AG30" s="16" t="e">
        <f>SUMIF('City Level Data'!#REF!,$F30,'City Level Data'!AI:AI)</f>
        <v>#REF!</v>
      </c>
      <c r="AH30" s="16" t="e">
        <f>SUMIF('City Level Data'!#REF!,$F30,'City Level Data'!AJ:AJ)</f>
        <v>#REF!</v>
      </c>
      <c r="AI30" s="16" t="e">
        <f>SUMIF('City Level Data'!#REF!,$F30,'City Level Data'!AK:AK)</f>
        <v>#REF!</v>
      </c>
      <c r="AJ30" s="16" t="e">
        <f>SUMIF('City Level Data'!#REF!,$F30,'City Level Data'!AL:AL)</f>
        <v>#REF!</v>
      </c>
      <c r="AK30" s="16" t="e">
        <f>SUMIF('City Level Data'!#REF!,$F30,'City Level Data'!AM:AM)</f>
        <v>#REF!</v>
      </c>
      <c r="AL30" s="16" t="e">
        <f>SUMIF('City Level Data'!#REF!,$F30,'City Level Data'!AN:AN)</f>
        <v>#REF!</v>
      </c>
      <c r="AM30" s="16" t="e">
        <f>SUMIF('City Level Data'!#REF!,$F30,'City Level Data'!AO:AO)</f>
        <v>#REF!</v>
      </c>
      <c r="AN30" s="16" t="e">
        <f>SUMIF('City Level Data'!#REF!,$F30,'City Level Data'!AP:AP)</f>
        <v>#REF!</v>
      </c>
      <c r="AO30" s="16" t="e">
        <f>SUMIF('City Level Data'!#REF!,$F30,'City Level Data'!AQ:AQ)</f>
        <v>#REF!</v>
      </c>
      <c r="AP30" s="16" t="e">
        <f>SUMIF('City Level Data'!#REF!,$F30,'City Level Data'!AR:AR)</f>
        <v>#REF!</v>
      </c>
      <c r="AQ30" s="16" t="e">
        <f>SUMIF('City Level Data'!#REF!,$F30,'City Level Data'!AS:AS)</f>
        <v>#REF!</v>
      </c>
      <c r="AR30" s="16" t="e">
        <f>SUMIF('City Level Data'!#REF!,$F30,'City Level Data'!AT:AT)</f>
        <v>#REF!</v>
      </c>
      <c r="AS30" s="16" t="e">
        <f>SUMIF('City Level Data'!#REF!,$F30,'City Level Data'!AU:AU)</f>
        <v>#REF!</v>
      </c>
      <c r="AT30" s="16" t="e">
        <f>SUMIF('City Level Data'!#REF!,$F30,'City Level Data'!AV:AV)</f>
        <v>#REF!</v>
      </c>
      <c r="AU30" s="16" t="e">
        <f>SUMIF('City Level Data'!#REF!,$F30,'City Level Data'!AW:AW)</f>
        <v>#REF!</v>
      </c>
      <c r="AV30" s="16" t="e">
        <f>SUMIF('City Level Data'!#REF!,$F30,'City Level Data'!AX:AX)</f>
        <v>#REF!</v>
      </c>
      <c r="AW30" s="16" t="e">
        <f>SUMIF('City Level Data'!#REF!,$F30,'City Level Data'!AY:AY)</f>
        <v>#REF!</v>
      </c>
      <c r="AX30" s="16" t="e">
        <f>SUMIF('City Level Data'!#REF!,$F30,'City Level Data'!AZ:AZ)</f>
        <v>#REF!</v>
      </c>
      <c r="AY30" s="16" t="e">
        <f>SUMIF('City Level Data'!#REF!,$F30,'City Level Data'!BA:BA)</f>
        <v>#REF!</v>
      </c>
      <c r="AZ30" s="16" t="e">
        <f>SUMIF('City Level Data'!#REF!,$F30,'City Level Data'!BB:BB)</f>
        <v>#REF!</v>
      </c>
      <c r="BA30" s="16" t="e">
        <f>SUMIF('City Level Data'!#REF!,$F30,'City Level Data'!BC:BC)</f>
        <v>#REF!</v>
      </c>
      <c r="BB30" s="16" t="e">
        <f>SUMIF('City Level Data'!#REF!,$F30,'City Level Data'!BD:BD)</f>
        <v>#REF!</v>
      </c>
      <c r="BC30" s="16" t="e">
        <f>SUMIF('City Level Data'!#REF!,$F30,'City Level Data'!BE:BE)</f>
        <v>#REF!</v>
      </c>
      <c r="BD30" s="16" t="e">
        <f>SUMIF('City Level Data'!#REF!,$F30,'City Level Data'!BF:BF)</f>
        <v>#REF!</v>
      </c>
      <c r="BE30" s="16" t="e">
        <f t="shared" si="2"/>
        <v>#REF!</v>
      </c>
      <c r="BF30" s="16" t="e">
        <f>SUMIF('City Level Data'!#REF!,$F30,'City Level Data'!BG:BG)</f>
        <v>#REF!</v>
      </c>
      <c r="BG30" s="16" t="e">
        <f>SUMIF('City Level Data'!#REF!,$F30,'City Level Data'!BH:BH)</f>
        <v>#REF!</v>
      </c>
      <c r="BH30" s="16" t="e">
        <f>AVERAGEIF('City Level Data'!#REF!,$F30,'City Level Data'!BI:BI)</f>
        <v>#REF!</v>
      </c>
      <c r="BI30" s="16" t="e">
        <f>AVERAGEIF('City Level Data'!#REF!,$F30,'City Level Data'!BJ:BJ)</f>
        <v>#REF!</v>
      </c>
      <c r="BJ30" s="16" t="e">
        <f>AVERAGEIF('City Level Data'!#REF!,$F30,'City Level Data'!BK:BK)</f>
        <v>#REF!</v>
      </c>
      <c r="BK30" s="16" t="e">
        <f>AVERAGEIF('City Level Data'!#REF!,$F30,'City Level Data'!BL:BL)</f>
        <v>#REF!</v>
      </c>
      <c r="BL30" s="16" t="e">
        <f>AVERAGEIF('City Level Data'!#REF!,$F30,'City Level Data'!BM:BM)</f>
        <v>#REF!</v>
      </c>
      <c r="BM30" s="16" t="e">
        <f>SUMIF('City Level Data'!#REF!,$F30,'City Level Data'!BN:BN)</f>
        <v>#REF!</v>
      </c>
      <c r="BN30" s="16" t="e">
        <f>SUMIF('City Level Data'!#REF!,$F30,'City Level Data'!BO:BO)</f>
        <v>#REF!</v>
      </c>
      <c r="BO30" s="16" t="e">
        <f>SUMIF('City Level Data'!#REF!,$F30,'City Level Data'!BP:BP)</f>
        <v>#REF!</v>
      </c>
      <c r="BP30" s="16" t="e">
        <f>SUMIF('City Level Data'!#REF!,$F30,'City Level Data'!BQ:BQ)</f>
        <v>#REF!</v>
      </c>
      <c r="BQ30" s="16" t="e">
        <f>SUMIF('City Level Data'!#REF!,$F30,'City Level Data'!BR:BR)</f>
        <v>#REF!</v>
      </c>
      <c r="BR30" s="16" t="e">
        <f>SUMIF('City Level Data'!#REF!,$F30,'City Level Data'!BS:BS)</f>
        <v>#REF!</v>
      </c>
      <c r="BS30" s="16" t="e">
        <f>SUMIF('City Level Data'!#REF!,$F30,'City Level Data'!BT:BT)</f>
        <v>#REF!</v>
      </c>
      <c r="BT30" s="16" t="e">
        <f>SUMIF('City Level Data'!#REF!,$F30,'City Level Data'!BU:BU)</f>
        <v>#REF!</v>
      </c>
      <c r="BU30" s="16" t="e">
        <f>SUMIF('City Level Data'!#REF!,$F30,'City Level Data'!BV:BV)</f>
        <v>#REF!</v>
      </c>
      <c r="BV30" s="16" t="e">
        <f>SUMIF('City Level Data'!#REF!,$F30,'City Level Data'!BW:BW)</f>
        <v>#REF!</v>
      </c>
      <c r="BW30" s="16" t="e">
        <f>SUMIF('City Level Data'!#REF!,$F30,'City Level Data'!BX:BX)</f>
        <v>#REF!</v>
      </c>
      <c r="BX30" s="16" t="e">
        <f>SUMIF('City Level Data'!#REF!,$F30,'City Level Data'!BY:BY)</f>
        <v>#REF!</v>
      </c>
      <c r="BY30" s="16" t="e">
        <f>SUMIF('City Level Data'!#REF!,$F30,'City Level Data'!BZ:BZ)</f>
        <v>#REF!</v>
      </c>
      <c r="BZ30" s="16" t="e">
        <f>SUMIF('City Level Data'!#REF!,$F30,'City Level Data'!CA:CA)</f>
        <v>#REF!</v>
      </c>
      <c r="CA30" s="16" t="e">
        <f>SUMIF('City Level Data'!#REF!,$F30,'City Level Data'!CB:CB)</f>
        <v>#REF!</v>
      </c>
      <c r="CB30" s="16" t="e">
        <f>SUMIF('City Level Data'!#REF!,$F30,'City Level Data'!CC:CC)</f>
        <v>#REF!</v>
      </c>
      <c r="CC30" s="16" t="e">
        <f>SUMIF('City Level Data'!#REF!,$F30,'City Level Data'!CD:CD)</f>
        <v>#REF!</v>
      </c>
      <c r="CD30" s="16" t="e">
        <f>SUMIF('City Level Data'!#REF!,$F30,'City Level Data'!CE:CE)</f>
        <v>#REF!</v>
      </c>
      <c r="CE30" s="16" t="e">
        <f>SUMIF('City Level Data'!#REF!,$F30,'City Level Data'!CF:CF)</f>
        <v>#REF!</v>
      </c>
      <c r="CF30" s="16" t="e">
        <f>SUMIF('City Level Data'!#REF!,$F30,'City Level Data'!CG:CG)</f>
        <v>#REF!</v>
      </c>
      <c r="CG30" s="16" t="e">
        <f>SUMIF('City Level Data'!#REF!,$F30,'City Level Data'!CH:CH)</f>
        <v>#REF!</v>
      </c>
      <c r="CH30" s="16" t="e">
        <f>SUMIF('City Level Data'!#REF!,$F30,'City Level Data'!CI:CI)</f>
        <v>#REF!</v>
      </c>
      <c r="CI30" s="16" t="e">
        <f>SUMIF('City Level Data'!#REF!,$F30,'City Level Data'!CJ:CJ)</f>
        <v>#REF!</v>
      </c>
      <c r="CJ30" s="16" t="e">
        <f>SUMIF('City Level Data'!#REF!,$F30,'City Level Data'!CK:CK)</f>
        <v>#REF!</v>
      </c>
      <c r="CK30" s="16" t="e">
        <f>SUMIF('City Level Data'!#REF!,$F30,'City Level Data'!CL:CL)</f>
        <v>#REF!</v>
      </c>
      <c r="CL30" s="16" t="e">
        <f>SUMIF('City Level Data'!#REF!,$F30,'City Level Data'!CM:CM)</f>
        <v>#REF!</v>
      </c>
      <c r="CM30" s="16" t="e">
        <f>SUMIF('City Level Data'!#REF!,$F30,'City Level Data'!CN:CN)</f>
        <v>#REF!</v>
      </c>
      <c r="CN30" s="16" t="e">
        <f>SUMIF('City Level Data'!#REF!,$F30,'City Level Data'!CO:CO)</f>
        <v>#REF!</v>
      </c>
      <c r="CO30" s="16" t="e">
        <f>SUMIF('City Level Data'!#REF!,$F30,'City Level Data'!CP:CP)</f>
        <v>#REF!</v>
      </c>
      <c r="CP30" s="16" t="e">
        <f>SUMIF('City Level Data'!#REF!,$F30,'City Level Data'!CQ:CQ)</f>
        <v>#REF!</v>
      </c>
      <c r="CQ30" s="16" t="e">
        <f>SUMIF('City Level Data'!#REF!,$F30,'City Level Data'!CR:CR)</f>
        <v>#REF!</v>
      </c>
      <c r="CR30" s="16" t="e">
        <f>SUMIF('City Level Data'!#REF!,$F30,'City Level Data'!CS:CS)</f>
        <v>#REF!</v>
      </c>
      <c r="CS30" s="16" t="e">
        <f>SUMIF('City Level Data'!#REF!,$F30,'City Level Data'!CT:CT)</f>
        <v>#REF!</v>
      </c>
      <c r="CT30" s="16" t="e">
        <f>SUMIF('City Level Data'!#REF!,$F30,'City Level Data'!CU:CU)</f>
        <v>#REF!</v>
      </c>
      <c r="CU30" s="16" t="e">
        <f>SUMIF('City Level Data'!#REF!,$F30,'City Level Data'!CV:CV)</f>
        <v>#REF!</v>
      </c>
      <c r="CV30" s="16" t="e">
        <f>SUMIF('City Level Data'!#REF!,$F30,'City Level Data'!CW:CW)</f>
        <v>#REF!</v>
      </c>
      <c r="CW30" s="16" t="e">
        <f>SUMIF('City Level Data'!#REF!,$F30,'City Level Data'!CX:CX)</f>
        <v>#REF!</v>
      </c>
      <c r="CX30" s="16" t="e">
        <f>SUMIF('City Level Data'!#REF!,$F30,'City Level Data'!CY:CY)</f>
        <v>#REF!</v>
      </c>
      <c r="CY30" s="16" t="e">
        <f>SUMIF('City Level Data'!#REF!,$F30,'City Level Data'!CZ:CZ)</f>
        <v>#REF!</v>
      </c>
      <c r="CZ30" s="16" t="e">
        <f>SUMIF('City Level Data'!#REF!,$F30,'City Level Data'!DA:DA)</f>
        <v>#REF!</v>
      </c>
      <c r="DA30" s="16" t="e">
        <f>SUMIF('City Level Data'!#REF!,$F30,'City Level Data'!DB:DB)</f>
        <v>#REF!</v>
      </c>
      <c r="DB30" s="16" t="e">
        <f>SUMIF('City Level Data'!#REF!,$F30,'City Level Data'!DC:DC)</f>
        <v>#REF!</v>
      </c>
    </row>
    <row r="31" spans="1:106" x14ac:dyDescent="0.2">
      <c r="A31" s="1"/>
      <c r="B31" s="1"/>
      <c r="C31" s="1"/>
      <c r="D31" s="1" t="s">
        <v>1529</v>
      </c>
      <c r="E31" s="1" t="s">
        <v>1473</v>
      </c>
      <c r="F31" s="1" t="s">
        <v>1346</v>
      </c>
      <c r="G31" s="1" t="s">
        <v>1517</v>
      </c>
      <c r="H31" s="1"/>
      <c r="I31" s="1"/>
      <c r="J31" s="1" t="s">
        <v>1518</v>
      </c>
      <c r="K31" s="1"/>
      <c r="L31" s="1"/>
      <c r="M31" s="1"/>
      <c r="N31" s="16" t="e">
        <f>SUMIF('City Level Data'!#REF!,$F31,'City Level Data'!J:J)</f>
        <v>#REF!</v>
      </c>
      <c r="O31" s="16" t="e">
        <f>SUMIF('City Level Data'!#REF!,$F31,'City Level Data'!L:L)</f>
        <v>#REF!</v>
      </c>
      <c r="P31" s="16" t="e">
        <f>SUMIF('City Level Data'!#REF!,$F31,'City Level Data'!M:M)</f>
        <v>#REF!</v>
      </c>
      <c r="Q31" s="16" t="e">
        <f t="shared" si="0"/>
        <v>#REF!</v>
      </c>
      <c r="R31" s="16" t="e">
        <f>SUMIF('City Level Data'!#REF!,$F31,'City Level Data'!P:P)</f>
        <v>#REF!</v>
      </c>
      <c r="S31" s="16" t="e">
        <f t="shared" si="1"/>
        <v>#REF!</v>
      </c>
      <c r="T31" s="16" t="e">
        <f>SUMIF('City Level Data'!#REF!,$F31,'City Level Data'!U:U)*1000000000/N31</f>
        <v>#REF!</v>
      </c>
      <c r="U31" s="16" t="e">
        <f>IF(Q31&gt;'Clustering (Sub City)'!$C$4,'Clustering (Sub City)'!$B$3,IF(Q31&gt;'Clustering (Sub City)'!$H$4,'Clustering (Sub City)'!$G$3,IF(Q31&gt;'Clustering (Sub City)'!$M$4,'Clustering (Sub City)'!$L$3,'Clustering (Sub City)'!$Q$3)))</f>
        <v>#REF!</v>
      </c>
      <c r="V31" s="16" t="e">
        <f>IF(S31&gt;'Clustering (Sub City)'!$C$24,'Clustering (Sub City)'!$B$23,IF(S31&gt;'Clustering (Sub City)'!$H$24,'Clustering (Sub City)'!$G$23,IF(S31&gt;'Clustering (Sub City)'!$M$24,'Clustering (Sub City)'!$L$23,'Clustering (Sub City)'!$Q$23)))</f>
        <v>#REF!</v>
      </c>
      <c r="W31" s="16" t="e">
        <f>VLOOKUP(U31&amp;V31,'Clustering (Gov City)'!$X$4:$Y$19,2,0)</f>
        <v>#REF!</v>
      </c>
      <c r="X31" s="16" t="e">
        <f>SUMIF('City Level Data'!#REF!,$F31,'City Level Data'!Z:Z)</f>
        <v>#REF!</v>
      </c>
      <c r="Y31" s="16" t="e">
        <f>SUMIF('City Level Data'!#REF!,$F31,'City Level Data'!AA:AA)</f>
        <v>#REF!</v>
      </c>
      <c r="Z31" s="16" t="e">
        <f>SUMIF('City Level Data'!#REF!,$F31,'City Level Data'!AB:AB)</f>
        <v>#REF!</v>
      </c>
      <c r="AA31" s="16" t="e">
        <f>SUMIF('City Level Data'!#REF!,$F31,'City Level Data'!AC:AC)</f>
        <v>#REF!</v>
      </c>
      <c r="AB31" s="16" t="e">
        <f>SUMIF('City Level Data'!#REF!,$F31,'City Level Data'!AD:AD)</f>
        <v>#REF!</v>
      </c>
      <c r="AC31" s="16" t="e">
        <f>SUMIF('City Level Data'!#REF!,$F31,'City Level Data'!AE:AE)</f>
        <v>#REF!</v>
      </c>
      <c r="AD31" s="16" t="e">
        <f>SUMIF('City Level Data'!#REF!,$F31,'City Level Data'!AF:AF)</f>
        <v>#REF!</v>
      </c>
      <c r="AE31" s="16" t="e">
        <f>SUMIF('City Level Data'!#REF!,$F31,'City Level Data'!AG:AG)</f>
        <v>#REF!</v>
      </c>
      <c r="AF31" s="16" t="e">
        <f>SUMIF('City Level Data'!#REF!,$F31,'City Level Data'!AH:AH)</f>
        <v>#REF!</v>
      </c>
      <c r="AG31" s="16" t="e">
        <f>SUMIF('City Level Data'!#REF!,$F31,'City Level Data'!AI:AI)</f>
        <v>#REF!</v>
      </c>
      <c r="AH31" s="16" t="e">
        <f>SUMIF('City Level Data'!#REF!,$F31,'City Level Data'!AJ:AJ)</f>
        <v>#REF!</v>
      </c>
      <c r="AI31" s="16" t="e">
        <f>SUMIF('City Level Data'!#REF!,$F31,'City Level Data'!AK:AK)</f>
        <v>#REF!</v>
      </c>
      <c r="AJ31" s="16" t="e">
        <f>SUMIF('City Level Data'!#REF!,$F31,'City Level Data'!AL:AL)</f>
        <v>#REF!</v>
      </c>
      <c r="AK31" s="16" t="e">
        <f>SUMIF('City Level Data'!#REF!,$F31,'City Level Data'!AM:AM)</f>
        <v>#REF!</v>
      </c>
      <c r="AL31" s="16" t="e">
        <f>SUMIF('City Level Data'!#REF!,$F31,'City Level Data'!AN:AN)</f>
        <v>#REF!</v>
      </c>
      <c r="AM31" s="16" t="e">
        <f>SUMIF('City Level Data'!#REF!,$F31,'City Level Data'!AO:AO)</f>
        <v>#REF!</v>
      </c>
      <c r="AN31" s="16" t="e">
        <f>SUMIF('City Level Data'!#REF!,$F31,'City Level Data'!AP:AP)</f>
        <v>#REF!</v>
      </c>
      <c r="AO31" s="16" t="e">
        <f>SUMIF('City Level Data'!#REF!,$F31,'City Level Data'!AQ:AQ)</f>
        <v>#REF!</v>
      </c>
      <c r="AP31" s="16" t="e">
        <f>SUMIF('City Level Data'!#REF!,$F31,'City Level Data'!AR:AR)</f>
        <v>#REF!</v>
      </c>
      <c r="AQ31" s="16" t="e">
        <f>SUMIF('City Level Data'!#REF!,$F31,'City Level Data'!AS:AS)</f>
        <v>#REF!</v>
      </c>
      <c r="AR31" s="16" t="e">
        <f>SUMIF('City Level Data'!#REF!,$F31,'City Level Data'!AT:AT)</f>
        <v>#REF!</v>
      </c>
      <c r="AS31" s="16" t="e">
        <f>SUMIF('City Level Data'!#REF!,$F31,'City Level Data'!AU:AU)</f>
        <v>#REF!</v>
      </c>
      <c r="AT31" s="16" t="e">
        <f>SUMIF('City Level Data'!#REF!,$F31,'City Level Data'!AV:AV)</f>
        <v>#REF!</v>
      </c>
      <c r="AU31" s="16" t="e">
        <f>SUMIF('City Level Data'!#REF!,$F31,'City Level Data'!AW:AW)</f>
        <v>#REF!</v>
      </c>
      <c r="AV31" s="16" t="e">
        <f>SUMIF('City Level Data'!#REF!,$F31,'City Level Data'!AX:AX)</f>
        <v>#REF!</v>
      </c>
      <c r="AW31" s="16" t="e">
        <f>SUMIF('City Level Data'!#REF!,$F31,'City Level Data'!AY:AY)</f>
        <v>#REF!</v>
      </c>
      <c r="AX31" s="16" t="e">
        <f>SUMIF('City Level Data'!#REF!,$F31,'City Level Data'!AZ:AZ)</f>
        <v>#REF!</v>
      </c>
      <c r="AY31" s="16" t="e">
        <f>SUMIF('City Level Data'!#REF!,$F31,'City Level Data'!BA:BA)</f>
        <v>#REF!</v>
      </c>
      <c r="AZ31" s="16" t="e">
        <f>SUMIF('City Level Data'!#REF!,$F31,'City Level Data'!BB:BB)</f>
        <v>#REF!</v>
      </c>
      <c r="BA31" s="16" t="e">
        <f>SUMIF('City Level Data'!#REF!,$F31,'City Level Data'!BC:BC)</f>
        <v>#REF!</v>
      </c>
      <c r="BB31" s="16" t="e">
        <f>SUMIF('City Level Data'!#REF!,$F31,'City Level Data'!BD:BD)</f>
        <v>#REF!</v>
      </c>
      <c r="BC31" s="16" t="e">
        <f>SUMIF('City Level Data'!#REF!,$F31,'City Level Data'!BE:BE)</f>
        <v>#REF!</v>
      </c>
      <c r="BD31" s="16" t="e">
        <f>SUMIF('City Level Data'!#REF!,$F31,'City Level Data'!BF:BF)</f>
        <v>#REF!</v>
      </c>
      <c r="BE31" s="16" t="e">
        <f t="shared" si="2"/>
        <v>#REF!</v>
      </c>
      <c r="BF31" s="16" t="e">
        <f>SUMIF('City Level Data'!#REF!,$F31,'City Level Data'!BG:BG)</f>
        <v>#REF!</v>
      </c>
      <c r="BG31" s="16" t="e">
        <f>SUMIF('City Level Data'!#REF!,$F31,'City Level Data'!BH:BH)</f>
        <v>#REF!</v>
      </c>
      <c r="BH31" s="16" t="e">
        <f>AVERAGEIF('City Level Data'!#REF!,$F31,'City Level Data'!BI:BI)</f>
        <v>#REF!</v>
      </c>
      <c r="BI31" s="16" t="e">
        <f>AVERAGEIF('City Level Data'!#REF!,$F31,'City Level Data'!BJ:BJ)</f>
        <v>#REF!</v>
      </c>
      <c r="BJ31" s="16" t="e">
        <f>AVERAGEIF('City Level Data'!#REF!,$F31,'City Level Data'!BK:BK)</f>
        <v>#REF!</v>
      </c>
      <c r="BK31" s="16" t="e">
        <f>AVERAGEIF('City Level Data'!#REF!,$F31,'City Level Data'!BL:BL)</f>
        <v>#REF!</v>
      </c>
      <c r="BL31" s="16" t="e">
        <f>AVERAGEIF('City Level Data'!#REF!,$F31,'City Level Data'!BM:BM)</f>
        <v>#REF!</v>
      </c>
      <c r="BM31" s="16" t="e">
        <f>SUMIF('City Level Data'!#REF!,$F31,'City Level Data'!BN:BN)</f>
        <v>#REF!</v>
      </c>
      <c r="BN31" s="16" t="e">
        <f>SUMIF('City Level Data'!#REF!,$F31,'City Level Data'!BO:BO)</f>
        <v>#REF!</v>
      </c>
      <c r="BO31" s="16" t="e">
        <f>SUMIF('City Level Data'!#REF!,$F31,'City Level Data'!BP:BP)</f>
        <v>#REF!</v>
      </c>
      <c r="BP31" s="16" t="e">
        <f>SUMIF('City Level Data'!#REF!,$F31,'City Level Data'!BQ:BQ)</f>
        <v>#REF!</v>
      </c>
      <c r="BQ31" s="16" t="e">
        <f>SUMIF('City Level Data'!#REF!,$F31,'City Level Data'!BR:BR)</f>
        <v>#REF!</v>
      </c>
      <c r="BR31" s="16" t="e">
        <f>SUMIF('City Level Data'!#REF!,$F31,'City Level Data'!BS:BS)</f>
        <v>#REF!</v>
      </c>
      <c r="BS31" s="16" t="e">
        <f>SUMIF('City Level Data'!#REF!,$F31,'City Level Data'!BT:BT)</f>
        <v>#REF!</v>
      </c>
      <c r="BT31" s="16" t="e">
        <f>SUMIF('City Level Data'!#REF!,$F31,'City Level Data'!BU:BU)</f>
        <v>#REF!</v>
      </c>
      <c r="BU31" s="16" t="e">
        <f>SUMIF('City Level Data'!#REF!,$F31,'City Level Data'!BV:BV)</f>
        <v>#REF!</v>
      </c>
      <c r="BV31" s="16" t="e">
        <f>SUMIF('City Level Data'!#REF!,$F31,'City Level Data'!BW:BW)</f>
        <v>#REF!</v>
      </c>
      <c r="BW31" s="16" t="e">
        <f>SUMIF('City Level Data'!#REF!,$F31,'City Level Data'!BX:BX)</f>
        <v>#REF!</v>
      </c>
      <c r="BX31" s="16" t="e">
        <f>SUMIF('City Level Data'!#REF!,$F31,'City Level Data'!BY:BY)</f>
        <v>#REF!</v>
      </c>
      <c r="BY31" s="16" t="e">
        <f>SUMIF('City Level Data'!#REF!,$F31,'City Level Data'!BZ:BZ)</f>
        <v>#REF!</v>
      </c>
      <c r="BZ31" s="16" t="e">
        <f>SUMIF('City Level Data'!#REF!,$F31,'City Level Data'!CA:CA)</f>
        <v>#REF!</v>
      </c>
      <c r="CA31" s="16" t="e">
        <f>SUMIF('City Level Data'!#REF!,$F31,'City Level Data'!CB:CB)</f>
        <v>#REF!</v>
      </c>
      <c r="CB31" s="16" t="e">
        <f>SUMIF('City Level Data'!#REF!,$F31,'City Level Data'!CC:CC)</f>
        <v>#REF!</v>
      </c>
      <c r="CC31" s="16" t="e">
        <f>SUMIF('City Level Data'!#REF!,$F31,'City Level Data'!CD:CD)</f>
        <v>#REF!</v>
      </c>
      <c r="CD31" s="16" t="e">
        <f>SUMIF('City Level Data'!#REF!,$F31,'City Level Data'!CE:CE)</f>
        <v>#REF!</v>
      </c>
      <c r="CE31" s="16" t="e">
        <f>SUMIF('City Level Data'!#REF!,$F31,'City Level Data'!CF:CF)</f>
        <v>#REF!</v>
      </c>
      <c r="CF31" s="16" t="e">
        <f>SUMIF('City Level Data'!#REF!,$F31,'City Level Data'!CG:CG)</f>
        <v>#REF!</v>
      </c>
      <c r="CG31" s="16" t="e">
        <f>SUMIF('City Level Data'!#REF!,$F31,'City Level Data'!CH:CH)</f>
        <v>#REF!</v>
      </c>
      <c r="CH31" s="16" t="e">
        <f>SUMIF('City Level Data'!#REF!,$F31,'City Level Data'!CI:CI)</f>
        <v>#REF!</v>
      </c>
      <c r="CI31" s="16" t="e">
        <f>SUMIF('City Level Data'!#REF!,$F31,'City Level Data'!CJ:CJ)</f>
        <v>#REF!</v>
      </c>
      <c r="CJ31" s="16" t="e">
        <f>SUMIF('City Level Data'!#REF!,$F31,'City Level Data'!CK:CK)</f>
        <v>#REF!</v>
      </c>
      <c r="CK31" s="16" t="e">
        <f>SUMIF('City Level Data'!#REF!,$F31,'City Level Data'!CL:CL)</f>
        <v>#REF!</v>
      </c>
      <c r="CL31" s="16" t="e">
        <f>SUMIF('City Level Data'!#REF!,$F31,'City Level Data'!CM:CM)</f>
        <v>#REF!</v>
      </c>
      <c r="CM31" s="16" t="e">
        <f>SUMIF('City Level Data'!#REF!,$F31,'City Level Data'!CN:CN)</f>
        <v>#REF!</v>
      </c>
      <c r="CN31" s="16" t="e">
        <f>SUMIF('City Level Data'!#REF!,$F31,'City Level Data'!CO:CO)</f>
        <v>#REF!</v>
      </c>
      <c r="CO31" s="16" t="e">
        <f>SUMIF('City Level Data'!#REF!,$F31,'City Level Data'!CP:CP)</f>
        <v>#REF!</v>
      </c>
      <c r="CP31" s="16" t="e">
        <f>SUMIF('City Level Data'!#REF!,$F31,'City Level Data'!CQ:CQ)</f>
        <v>#REF!</v>
      </c>
      <c r="CQ31" s="16" t="e">
        <f>SUMIF('City Level Data'!#REF!,$F31,'City Level Data'!CR:CR)</f>
        <v>#REF!</v>
      </c>
      <c r="CR31" s="16" t="e">
        <f>SUMIF('City Level Data'!#REF!,$F31,'City Level Data'!CS:CS)</f>
        <v>#REF!</v>
      </c>
      <c r="CS31" s="16" t="e">
        <f>SUMIF('City Level Data'!#REF!,$F31,'City Level Data'!CT:CT)</f>
        <v>#REF!</v>
      </c>
      <c r="CT31" s="16" t="e">
        <f>SUMIF('City Level Data'!#REF!,$F31,'City Level Data'!CU:CU)</f>
        <v>#REF!</v>
      </c>
      <c r="CU31" s="16" t="e">
        <f>SUMIF('City Level Data'!#REF!,$F31,'City Level Data'!CV:CV)</f>
        <v>#REF!</v>
      </c>
      <c r="CV31" s="16" t="e">
        <f>SUMIF('City Level Data'!#REF!,$F31,'City Level Data'!CW:CW)</f>
        <v>#REF!</v>
      </c>
      <c r="CW31" s="16" t="e">
        <f>SUMIF('City Level Data'!#REF!,$F31,'City Level Data'!CX:CX)</f>
        <v>#REF!</v>
      </c>
      <c r="CX31" s="16" t="e">
        <f>SUMIF('City Level Data'!#REF!,$F31,'City Level Data'!CY:CY)</f>
        <v>#REF!</v>
      </c>
      <c r="CY31" s="16" t="e">
        <f>SUMIF('City Level Data'!#REF!,$F31,'City Level Data'!CZ:CZ)</f>
        <v>#REF!</v>
      </c>
      <c r="CZ31" s="16" t="e">
        <f>SUMIF('City Level Data'!#REF!,$F31,'City Level Data'!DA:DA)</f>
        <v>#REF!</v>
      </c>
      <c r="DA31" s="16" t="e">
        <f>SUMIF('City Level Data'!#REF!,$F31,'City Level Data'!DB:DB)</f>
        <v>#REF!</v>
      </c>
      <c r="DB31" s="16" t="e">
        <f>SUMIF('City Level Data'!#REF!,$F31,'City Level Data'!DC:DC)</f>
        <v>#REF!</v>
      </c>
    </row>
    <row r="32" spans="1:106" x14ac:dyDescent="0.2">
      <c r="A32" s="1"/>
      <c r="B32" s="1"/>
      <c r="C32" s="1"/>
      <c r="D32" s="1" t="s">
        <v>1604</v>
      </c>
      <c r="E32" s="1" t="s">
        <v>1473</v>
      </c>
      <c r="F32" s="1" t="s">
        <v>1370</v>
      </c>
      <c r="G32" s="1" t="s">
        <v>1517</v>
      </c>
      <c r="H32" s="1"/>
      <c r="I32" s="1"/>
      <c r="J32" s="1" t="s">
        <v>1518</v>
      </c>
      <c r="K32" s="1"/>
      <c r="L32" s="1"/>
      <c r="M32" s="1"/>
      <c r="N32" s="16" t="e">
        <f>SUMIF('City Level Data'!#REF!,$F32,'City Level Data'!J:J)</f>
        <v>#REF!</v>
      </c>
      <c r="O32" s="16" t="e">
        <f>SUMIF('City Level Data'!#REF!,$F32,'City Level Data'!L:L)</f>
        <v>#REF!</v>
      </c>
      <c r="P32" s="16" t="e">
        <f>SUMIF('City Level Data'!#REF!,$F32,'City Level Data'!M:M)</f>
        <v>#REF!</v>
      </c>
      <c r="Q32" s="16" t="e">
        <f t="shared" si="0"/>
        <v>#REF!</v>
      </c>
      <c r="R32" s="16" t="e">
        <f>SUMIF('City Level Data'!#REF!,$F32,'City Level Data'!P:P)</f>
        <v>#REF!</v>
      </c>
      <c r="S32" s="16" t="e">
        <f t="shared" si="1"/>
        <v>#REF!</v>
      </c>
      <c r="T32" s="16" t="e">
        <f>SUMIF('City Level Data'!#REF!,$F32,'City Level Data'!U:U)*1000000000/N32</f>
        <v>#REF!</v>
      </c>
      <c r="U32" s="16" t="e">
        <f>IF(Q32&gt;'Clustering (Sub City)'!$C$4,'Clustering (Sub City)'!$B$3,IF(Q32&gt;'Clustering (Sub City)'!$H$4,'Clustering (Sub City)'!$G$3,IF(Q32&gt;'Clustering (Sub City)'!$M$4,'Clustering (Sub City)'!$L$3,'Clustering (Sub City)'!$Q$3)))</f>
        <v>#REF!</v>
      </c>
      <c r="V32" s="16" t="e">
        <f>IF(S32&gt;'Clustering (Sub City)'!$C$24,'Clustering (Sub City)'!$B$23,IF(S32&gt;'Clustering (Sub City)'!$H$24,'Clustering (Sub City)'!$G$23,IF(S32&gt;'Clustering (Sub City)'!$M$24,'Clustering (Sub City)'!$L$23,'Clustering (Sub City)'!$Q$23)))</f>
        <v>#REF!</v>
      </c>
      <c r="W32" s="16" t="e">
        <f>VLOOKUP(U32&amp;V32,'Clustering (Gov City)'!$X$4:$Y$19,2,0)</f>
        <v>#REF!</v>
      </c>
      <c r="X32" s="16" t="e">
        <f>SUMIF('City Level Data'!#REF!,$F32,'City Level Data'!Z:Z)</f>
        <v>#REF!</v>
      </c>
      <c r="Y32" s="16" t="e">
        <f>SUMIF('City Level Data'!#REF!,$F32,'City Level Data'!AA:AA)</f>
        <v>#REF!</v>
      </c>
      <c r="Z32" s="16" t="e">
        <f>SUMIF('City Level Data'!#REF!,$F32,'City Level Data'!AB:AB)</f>
        <v>#REF!</v>
      </c>
      <c r="AA32" s="16" t="e">
        <f>SUMIF('City Level Data'!#REF!,$F32,'City Level Data'!AC:AC)</f>
        <v>#REF!</v>
      </c>
      <c r="AB32" s="16" t="e">
        <f>SUMIF('City Level Data'!#REF!,$F32,'City Level Data'!AD:AD)</f>
        <v>#REF!</v>
      </c>
      <c r="AC32" s="16" t="e">
        <f>SUMIF('City Level Data'!#REF!,$F32,'City Level Data'!AE:AE)</f>
        <v>#REF!</v>
      </c>
      <c r="AD32" s="16" t="e">
        <f>SUMIF('City Level Data'!#REF!,$F32,'City Level Data'!AF:AF)</f>
        <v>#REF!</v>
      </c>
      <c r="AE32" s="16" t="e">
        <f>SUMIF('City Level Data'!#REF!,$F32,'City Level Data'!AG:AG)</f>
        <v>#REF!</v>
      </c>
      <c r="AF32" s="16" t="e">
        <f>SUMIF('City Level Data'!#REF!,$F32,'City Level Data'!AH:AH)</f>
        <v>#REF!</v>
      </c>
      <c r="AG32" s="16" t="e">
        <f>SUMIF('City Level Data'!#REF!,$F32,'City Level Data'!AI:AI)</f>
        <v>#REF!</v>
      </c>
      <c r="AH32" s="16" t="e">
        <f>SUMIF('City Level Data'!#REF!,$F32,'City Level Data'!AJ:AJ)</f>
        <v>#REF!</v>
      </c>
      <c r="AI32" s="16" t="e">
        <f>SUMIF('City Level Data'!#REF!,$F32,'City Level Data'!AK:AK)</f>
        <v>#REF!</v>
      </c>
      <c r="AJ32" s="16" t="e">
        <f>SUMIF('City Level Data'!#REF!,$F32,'City Level Data'!AL:AL)</f>
        <v>#REF!</v>
      </c>
      <c r="AK32" s="16" t="e">
        <f>SUMIF('City Level Data'!#REF!,$F32,'City Level Data'!AM:AM)</f>
        <v>#REF!</v>
      </c>
      <c r="AL32" s="16" t="e">
        <f>SUMIF('City Level Data'!#REF!,$F32,'City Level Data'!AN:AN)</f>
        <v>#REF!</v>
      </c>
      <c r="AM32" s="16" t="e">
        <f>SUMIF('City Level Data'!#REF!,$F32,'City Level Data'!AO:AO)</f>
        <v>#REF!</v>
      </c>
      <c r="AN32" s="16" t="e">
        <f>SUMIF('City Level Data'!#REF!,$F32,'City Level Data'!AP:AP)</f>
        <v>#REF!</v>
      </c>
      <c r="AO32" s="16" t="e">
        <f>SUMIF('City Level Data'!#REF!,$F32,'City Level Data'!AQ:AQ)</f>
        <v>#REF!</v>
      </c>
      <c r="AP32" s="16" t="e">
        <f>SUMIF('City Level Data'!#REF!,$F32,'City Level Data'!AR:AR)</f>
        <v>#REF!</v>
      </c>
      <c r="AQ32" s="16" t="e">
        <f>SUMIF('City Level Data'!#REF!,$F32,'City Level Data'!AS:AS)</f>
        <v>#REF!</v>
      </c>
      <c r="AR32" s="16" t="e">
        <f>SUMIF('City Level Data'!#REF!,$F32,'City Level Data'!AT:AT)</f>
        <v>#REF!</v>
      </c>
      <c r="AS32" s="16" t="e">
        <f>SUMIF('City Level Data'!#REF!,$F32,'City Level Data'!AU:AU)</f>
        <v>#REF!</v>
      </c>
      <c r="AT32" s="16" t="e">
        <f>SUMIF('City Level Data'!#REF!,$F32,'City Level Data'!AV:AV)</f>
        <v>#REF!</v>
      </c>
      <c r="AU32" s="16" t="e">
        <f>SUMIF('City Level Data'!#REF!,$F32,'City Level Data'!AW:AW)</f>
        <v>#REF!</v>
      </c>
      <c r="AV32" s="16" t="e">
        <f>SUMIF('City Level Data'!#REF!,$F32,'City Level Data'!AX:AX)</f>
        <v>#REF!</v>
      </c>
      <c r="AW32" s="16" t="e">
        <f>SUMIF('City Level Data'!#REF!,$F32,'City Level Data'!AY:AY)</f>
        <v>#REF!</v>
      </c>
      <c r="AX32" s="16" t="e">
        <f>SUMIF('City Level Data'!#REF!,$F32,'City Level Data'!AZ:AZ)</f>
        <v>#REF!</v>
      </c>
      <c r="AY32" s="16" t="e">
        <f>SUMIF('City Level Data'!#REF!,$F32,'City Level Data'!BA:BA)</f>
        <v>#REF!</v>
      </c>
      <c r="AZ32" s="16" t="e">
        <f>SUMIF('City Level Data'!#REF!,$F32,'City Level Data'!BB:BB)</f>
        <v>#REF!</v>
      </c>
      <c r="BA32" s="16" t="e">
        <f>SUMIF('City Level Data'!#REF!,$F32,'City Level Data'!BC:BC)</f>
        <v>#REF!</v>
      </c>
      <c r="BB32" s="16" t="e">
        <f>SUMIF('City Level Data'!#REF!,$F32,'City Level Data'!BD:BD)</f>
        <v>#REF!</v>
      </c>
      <c r="BC32" s="16" t="e">
        <f>SUMIF('City Level Data'!#REF!,$F32,'City Level Data'!BE:BE)</f>
        <v>#REF!</v>
      </c>
      <c r="BD32" s="16" t="e">
        <f>SUMIF('City Level Data'!#REF!,$F32,'City Level Data'!BF:BF)</f>
        <v>#REF!</v>
      </c>
      <c r="BE32" s="16" t="e">
        <f t="shared" si="2"/>
        <v>#REF!</v>
      </c>
      <c r="BF32" s="16" t="e">
        <f>SUMIF('City Level Data'!#REF!,$F32,'City Level Data'!BG:BG)</f>
        <v>#REF!</v>
      </c>
      <c r="BG32" s="16" t="e">
        <f>SUMIF('City Level Data'!#REF!,$F32,'City Level Data'!BH:BH)</f>
        <v>#REF!</v>
      </c>
      <c r="BH32" s="16" t="e">
        <f>AVERAGEIF('City Level Data'!#REF!,$F32,'City Level Data'!BI:BI)</f>
        <v>#REF!</v>
      </c>
      <c r="BI32" s="16" t="e">
        <f>AVERAGEIF('City Level Data'!#REF!,$F32,'City Level Data'!BJ:BJ)</f>
        <v>#REF!</v>
      </c>
      <c r="BJ32" s="16" t="e">
        <f>AVERAGEIF('City Level Data'!#REF!,$F32,'City Level Data'!BK:BK)</f>
        <v>#REF!</v>
      </c>
      <c r="BK32" s="16" t="e">
        <f>AVERAGEIF('City Level Data'!#REF!,$F32,'City Level Data'!BL:BL)</f>
        <v>#REF!</v>
      </c>
      <c r="BL32" s="16" t="e">
        <f>AVERAGEIF('City Level Data'!#REF!,$F32,'City Level Data'!BM:BM)</f>
        <v>#REF!</v>
      </c>
      <c r="BM32" s="16" t="e">
        <f>SUMIF('City Level Data'!#REF!,$F32,'City Level Data'!BN:BN)</f>
        <v>#REF!</v>
      </c>
      <c r="BN32" s="16" t="e">
        <f>SUMIF('City Level Data'!#REF!,$F32,'City Level Data'!BO:BO)</f>
        <v>#REF!</v>
      </c>
      <c r="BO32" s="16" t="e">
        <f>SUMIF('City Level Data'!#REF!,$F32,'City Level Data'!BP:BP)</f>
        <v>#REF!</v>
      </c>
      <c r="BP32" s="16" t="e">
        <f>SUMIF('City Level Data'!#REF!,$F32,'City Level Data'!BQ:BQ)</f>
        <v>#REF!</v>
      </c>
      <c r="BQ32" s="16" t="e">
        <f>SUMIF('City Level Data'!#REF!,$F32,'City Level Data'!BR:BR)</f>
        <v>#REF!</v>
      </c>
      <c r="BR32" s="16" t="e">
        <f>SUMIF('City Level Data'!#REF!,$F32,'City Level Data'!BS:BS)</f>
        <v>#REF!</v>
      </c>
      <c r="BS32" s="16" t="e">
        <f>SUMIF('City Level Data'!#REF!,$F32,'City Level Data'!BT:BT)</f>
        <v>#REF!</v>
      </c>
      <c r="BT32" s="16" t="e">
        <f>SUMIF('City Level Data'!#REF!,$F32,'City Level Data'!BU:BU)</f>
        <v>#REF!</v>
      </c>
      <c r="BU32" s="16" t="e">
        <f>SUMIF('City Level Data'!#REF!,$F32,'City Level Data'!BV:BV)</f>
        <v>#REF!</v>
      </c>
      <c r="BV32" s="16" t="e">
        <f>SUMIF('City Level Data'!#REF!,$F32,'City Level Data'!BW:BW)</f>
        <v>#REF!</v>
      </c>
      <c r="BW32" s="16" t="e">
        <f>SUMIF('City Level Data'!#REF!,$F32,'City Level Data'!BX:BX)</f>
        <v>#REF!</v>
      </c>
      <c r="BX32" s="16" t="e">
        <f>SUMIF('City Level Data'!#REF!,$F32,'City Level Data'!BY:BY)</f>
        <v>#REF!</v>
      </c>
      <c r="BY32" s="16" t="e">
        <f>SUMIF('City Level Data'!#REF!,$F32,'City Level Data'!BZ:BZ)</f>
        <v>#REF!</v>
      </c>
      <c r="BZ32" s="16" t="e">
        <f>SUMIF('City Level Data'!#REF!,$F32,'City Level Data'!CA:CA)</f>
        <v>#REF!</v>
      </c>
      <c r="CA32" s="16" t="e">
        <f>SUMIF('City Level Data'!#REF!,$F32,'City Level Data'!CB:CB)</f>
        <v>#REF!</v>
      </c>
      <c r="CB32" s="16" t="e">
        <f>SUMIF('City Level Data'!#REF!,$F32,'City Level Data'!CC:CC)</f>
        <v>#REF!</v>
      </c>
      <c r="CC32" s="16" t="e">
        <f>SUMIF('City Level Data'!#REF!,$F32,'City Level Data'!CD:CD)</f>
        <v>#REF!</v>
      </c>
      <c r="CD32" s="16" t="e">
        <f>SUMIF('City Level Data'!#REF!,$F32,'City Level Data'!CE:CE)</f>
        <v>#REF!</v>
      </c>
      <c r="CE32" s="16" t="e">
        <f>SUMIF('City Level Data'!#REF!,$F32,'City Level Data'!CF:CF)</f>
        <v>#REF!</v>
      </c>
      <c r="CF32" s="16" t="e">
        <f>SUMIF('City Level Data'!#REF!,$F32,'City Level Data'!CG:CG)</f>
        <v>#REF!</v>
      </c>
      <c r="CG32" s="16" t="e">
        <f>SUMIF('City Level Data'!#REF!,$F32,'City Level Data'!CH:CH)</f>
        <v>#REF!</v>
      </c>
      <c r="CH32" s="16" t="e">
        <f>SUMIF('City Level Data'!#REF!,$F32,'City Level Data'!CI:CI)</f>
        <v>#REF!</v>
      </c>
      <c r="CI32" s="16" t="e">
        <f>SUMIF('City Level Data'!#REF!,$F32,'City Level Data'!CJ:CJ)</f>
        <v>#REF!</v>
      </c>
      <c r="CJ32" s="16" t="e">
        <f>SUMIF('City Level Data'!#REF!,$F32,'City Level Data'!CK:CK)</f>
        <v>#REF!</v>
      </c>
      <c r="CK32" s="16" t="e">
        <f>SUMIF('City Level Data'!#REF!,$F32,'City Level Data'!CL:CL)</f>
        <v>#REF!</v>
      </c>
      <c r="CL32" s="16" t="e">
        <f>SUMIF('City Level Data'!#REF!,$F32,'City Level Data'!CM:CM)</f>
        <v>#REF!</v>
      </c>
      <c r="CM32" s="16" t="e">
        <f>SUMIF('City Level Data'!#REF!,$F32,'City Level Data'!CN:CN)</f>
        <v>#REF!</v>
      </c>
      <c r="CN32" s="16" t="e">
        <f>SUMIF('City Level Data'!#REF!,$F32,'City Level Data'!CO:CO)</f>
        <v>#REF!</v>
      </c>
      <c r="CO32" s="16" t="e">
        <f>SUMIF('City Level Data'!#REF!,$F32,'City Level Data'!CP:CP)</f>
        <v>#REF!</v>
      </c>
      <c r="CP32" s="16" t="e">
        <f>SUMIF('City Level Data'!#REF!,$F32,'City Level Data'!CQ:CQ)</f>
        <v>#REF!</v>
      </c>
      <c r="CQ32" s="16" t="e">
        <f>SUMIF('City Level Data'!#REF!,$F32,'City Level Data'!CR:CR)</f>
        <v>#REF!</v>
      </c>
      <c r="CR32" s="16" t="e">
        <f>SUMIF('City Level Data'!#REF!,$F32,'City Level Data'!CS:CS)</f>
        <v>#REF!</v>
      </c>
      <c r="CS32" s="16" t="e">
        <f>SUMIF('City Level Data'!#REF!,$F32,'City Level Data'!CT:CT)</f>
        <v>#REF!</v>
      </c>
      <c r="CT32" s="16" t="e">
        <f>SUMIF('City Level Data'!#REF!,$F32,'City Level Data'!CU:CU)</f>
        <v>#REF!</v>
      </c>
      <c r="CU32" s="16" t="e">
        <f>SUMIF('City Level Data'!#REF!,$F32,'City Level Data'!CV:CV)</f>
        <v>#REF!</v>
      </c>
      <c r="CV32" s="16" t="e">
        <f>SUMIF('City Level Data'!#REF!,$F32,'City Level Data'!CW:CW)</f>
        <v>#REF!</v>
      </c>
      <c r="CW32" s="16" t="e">
        <f>SUMIF('City Level Data'!#REF!,$F32,'City Level Data'!CX:CX)</f>
        <v>#REF!</v>
      </c>
      <c r="CX32" s="16" t="e">
        <f>SUMIF('City Level Data'!#REF!,$F32,'City Level Data'!CY:CY)</f>
        <v>#REF!</v>
      </c>
      <c r="CY32" s="16" t="e">
        <f>SUMIF('City Level Data'!#REF!,$F32,'City Level Data'!CZ:CZ)</f>
        <v>#REF!</v>
      </c>
      <c r="CZ32" s="16" t="e">
        <f>SUMIF('City Level Data'!#REF!,$F32,'City Level Data'!DA:DA)</f>
        <v>#REF!</v>
      </c>
      <c r="DA32" s="16" t="e">
        <f>SUMIF('City Level Data'!#REF!,$F32,'City Level Data'!DB:DB)</f>
        <v>#REF!</v>
      </c>
      <c r="DB32" s="16" t="e">
        <f>SUMIF('City Level Data'!#REF!,$F32,'City Level Data'!DC:DC)</f>
        <v>#REF!</v>
      </c>
    </row>
    <row r="33" spans="1:106" x14ac:dyDescent="0.2">
      <c r="A33" s="1"/>
      <c r="B33" s="1"/>
      <c r="C33" s="1"/>
      <c r="D33" s="1" t="s">
        <v>1605</v>
      </c>
      <c r="E33" s="1" t="s">
        <v>1473</v>
      </c>
      <c r="F33" s="1" t="s">
        <v>1374</v>
      </c>
      <c r="G33" s="1" t="s">
        <v>1517</v>
      </c>
      <c r="H33" s="1"/>
      <c r="I33" s="1"/>
      <c r="J33" s="1" t="s">
        <v>1518</v>
      </c>
      <c r="K33" s="1"/>
      <c r="L33" s="1"/>
      <c r="M33" s="1"/>
      <c r="N33" s="16" t="e">
        <f>SUMIF('City Level Data'!#REF!,$F33,'City Level Data'!J:J)</f>
        <v>#REF!</v>
      </c>
      <c r="O33" s="16" t="e">
        <f>SUMIF('City Level Data'!#REF!,$F33,'City Level Data'!L:L)</f>
        <v>#REF!</v>
      </c>
      <c r="P33" s="16" t="e">
        <f>SUMIF('City Level Data'!#REF!,$F33,'City Level Data'!M:M)</f>
        <v>#REF!</v>
      </c>
      <c r="Q33" s="16" t="e">
        <f t="shared" si="0"/>
        <v>#REF!</v>
      </c>
      <c r="R33" s="16" t="e">
        <f>SUMIF('City Level Data'!#REF!,$F33,'City Level Data'!P:P)</f>
        <v>#REF!</v>
      </c>
      <c r="S33" s="16" t="e">
        <f t="shared" si="1"/>
        <v>#REF!</v>
      </c>
      <c r="T33" s="16" t="e">
        <f>SUMIF('City Level Data'!#REF!,$F33,'City Level Data'!U:U)*1000000000/N33</f>
        <v>#REF!</v>
      </c>
      <c r="U33" s="16" t="e">
        <f>IF(Q33&gt;'Clustering (Sub City)'!$C$4,'Clustering (Sub City)'!$B$3,IF(Q33&gt;'Clustering (Sub City)'!$H$4,'Clustering (Sub City)'!$G$3,IF(Q33&gt;'Clustering (Sub City)'!$M$4,'Clustering (Sub City)'!$L$3,'Clustering (Sub City)'!$Q$3)))</f>
        <v>#REF!</v>
      </c>
      <c r="V33" s="16" t="e">
        <f>IF(S33&gt;'Clustering (Sub City)'!$C$24,'Clustering (Sub City)'!$B$23,IF(S33&gt;'Clustering (Sub City)'!$H$24,'Clustering (Sub City)'!$G$23,IF(S33&gt;'Clustering (Sub City)'!$M$24,'Clustering (Sub City)'!$L$23,'Clustering (Sub City)'!$Q$23)))</f>
        <v>#REF!</v>
      </c>
      <c r="W33" s="16" t="e">
        <f>VLOOKUP(U33&amp;V33,'Clustering (Gov City)'!$X$4:$Y$19,2,0)</f>
        <v>#REF!</v>
      </c>
      <c r="X33" s="16" t="e">
        <f>SUMIF('City Level Data'!#REF!,$F33,'City Level Data'!Z:Z)</f>
        <v>#REF!</v>
      </c>
      <c r="Y33" s="16" t="e">
        <f>SUMIF('City Level Data'!#REF!,$F33,'City Level Data'!AA:AA)</f>
        <v>#REF!</v>
      </c>
      <c r="Z33" s="16" t="e">
        <f>SUMIF('City Level Data'!#REF!,$F33,'City Level Data'!AB:AB)</f>
        <v>#REF!</v>
      </c>
      <c r="AA33" s="16" t="e">
        <f>SUMIF('City Level Data'!#REF!,$F33,'City Level Data'!AC:AC)</f>
        <v>#REF!</v>
      </c>
      <c r="AB33" s="16" t="e">
        <f>SUMIF('City Level Data'!#REF!,$F33,'City Level Data'!AD:AD)</f>
        <v>#REF!</v>
      </c>
      <c r="AC33" s="16" t="e">
        <f>SUMIF('City Level Data'!#REF!,$F33,'City Level Data'!AE:AE)</f>
        <v>#REF!</v>
      </c>
      <c r="AD33" s="16" t="e">
        <f>SUMIF('City Level Data'!#REF!,$F33,'City Level Data'!AF:AF)</f>
        <v>#REF!</v>
      </c>
      <c r="AE33" s="16" t="e">
        <f>SUMIF('City Level Data'!#REF!,$F33,'City Level Data'!AG:AG)</f>
        <v>#REF!</v>
      </c>
      <c r="AF33" s="16" t="e">
        <f>SUMIF('City Level Data'!#REF!,$F33,'City Level Data'!AH:AH)</f>
        <v>#REF!</v>
      </c>
      <c r="AG33" s="16" t="e">
        <f>SUMIF('City Level Data'!#REF!,$F33,'City Level Data'!AI:AI)</f>
        <v>#REF!</v>
      </c>
      <c r="AH33" s="16" t="e">
        <f>SUMIF('City Level Data'!#REF!,$F33,'City Level Data'!AJ:AJ)</f>
        <v>#REF!</v>
      </c>
      <c r="AI33" s="16" t="e">
        <f>SUMIF('City Level Data'!#REF!,$F33,'City Level Data'!AK:AK)</f>
        <v>#REF!</v>
      </c>
      <c r="AJ33" s="16" t="e">
        <f>SUMIF('City Level Data'!#REF!,$F33,'City Level Data'!AL:AL)</f>
        <v>#REF!</v>
      </c>
      <c r="AK33" s="16" t="e">
        <f>SUMIF('City Level Data'!#REF!,$F33,'City Level Data'!AM:AM)</f>
        <v>#REF!</v>
      </c>
      <c r="AL33" s="16" t="e">
        <f>SUMIF('City Level Data'!#REF!,$F33,'City Level Data'!AN:AN)</f>
        <v>#REF!</v>
      </c>
      <c r="AM33" s="16" t="e">
        <f>SUMIF('City Level Data'!#REF!,$F33,'City Level Data'!AO:AO)</f>
        <v>#REF!</v>
      </c>
      <c r="AN33" s="16" t="e">
        <f>SUMIF('City Level Data'!#REF!,$F33,'City Level Data'!AP:AP)</f>
        <v>#REF!</v>
      </c>
      <c r="AO33" s="16" t="e">
        <f>SUMIF('City Level Data'!#REF!,$F33,'City Level Data'!AQ:AQ)</f>
        <v>#REF!</v>
      </c>
      <c r="AP33" s="16" t="e">
        <f>SUMIF('City Level Data'!#REF!,$F33,'City Level Data'!AR:AR)</f>
        <v>#REF!</v>
      </c>
      <c r="AQ33" s="16" t="e">
        <f>SUMIF('City Level Data'!#REF!,$F33,'City Level Data'!AS:AS)</f>
        <v>#REF!</v>
      </c>
      <c r="AR33" s="16" t="e">
        <f>SUMIF('City Level Data'!#REF!,$F33,'City Level Data'!AT:AT)</f>
        <v>#REF!</v>
      </c>
      <c r="AS33" s="16" t="e">
        <f>SUMIF('City Level Data'!#REF!,$F33,'City Level Data'!AU:AU)</f>
        <v>#REF!</v>
      </c>
      <c r="AT33" s="16" t="e">
        <f>SUMIF('City Level Data'!#REF!,$F33,'City Level Data'!AV:AV)</f>
        <v>#REF!</v>
      </c>
      <c r="AU33" s="16" t="e">
        <f>SUMIF('City Level Data'!#REF!,$F33,'City Level Data'!AW:AW)</f>
        <v>#REF!</v>
      </c>
      <c r="AV33" s="16" t="e">
        <f>SUMIF('City Level Data'!#REF!,$F33,'City Level Data'!AX:AX)</f>
        <v>#REF!</v>
      </c>
      <c r="AW33" s="16" t="e">
        <f>SUMIF('City Level Data'!#REF!,$F33,'City Level Data'!AY:AY)</f>
        <v>#REF!</v>
      </c>
      <c r="AX33" s="16" t="e">
        <f>SUMIF('City Level Data'!#REF!,$F33,'City Level Data'!AZ:AZ)</f>
        <v>#REF!</v>
      </c>
      <c r="AY33" s="16" t="e">
        <f>SUMIF('City Level Data'!#REF!,$F33,'City Level Data'!BA:BA)</f>
        <v>#REF!</v>
      </c>
      <c r="AZ33" s="16" t="e">
        <f>SUMIF('City Level Data'!#REF!,$F33,'City Level Data'!BB:BB)</f>
        <v>#REF!</v>
      </c>
      <c r="BA33" s="16" t="e">
        <f>SUMIF('City Level Data'!#REF!,$F33,'City Level Data'!BC:BC)</f>
        <v>#REF!</v>
      </c>
      <c r="BB33" s="16" t="e">
        <f>SUMIF('City Level Data'!#REF!,$F33,'City Level Data'!BD:BD)</f>
        <v>#REF!</v>
      </c>
      <c r="BC33" s="16" t="e">
        <f>SUMIF('City Level Data'!#REF!,$F33,'City Level Data'!BE:BE)</f>
        <v>#REF!</v>
      </c>
      <c r="BD33" s="16" t="e">
        <f>SUMIF('City Level Data'!#REF!,$F33,'City Level Data'!BF:BF)</f>
        <v>#REF!</v>
      </c>
      <c r="BE33" s="16" t="e">
        <f t="shared" si="2"/>
        <v>#REF!</v>
      </c>
      <c r="BF33" s="16" t="e">
        <f>SUMIF('City Level Data'!#REF!,$F33,'City Level Data'!BG:BG)</f>
        <v>#REF!</v>
      </c>
      <c r="BG33" s="16" t="e">
        <f>SUMIF('City Level Data'!#REF!,$F33,'City Level Data'!BH:BH)</f>
        <v>#REF!</v>
      </c>
      <c r="BH33" s="16" t="e">
        <f>AVERAGEIF('City Level Data'!#REF!,$F33,'City Level Data'!BI:BI)</f>
        <v>#REF!</v>
      </c>
      <c r="BI33" s="16" t="e">
        <f>AVERAGEIF('City Level Data'!#REF!,$F33,'City Level Data'!BJ:BJ)</f>
        <v>#REF!</v>
      </c>
      <c r="BJ33" s="16" t="e">
        <f>AVERAGEIF('City Level Data'!#REF!,$F33,'City Level Data'!BK:BK)</f>
        <v>#REF!</v>
      </c>
      <c r="BK33" s="16" t="e">
        <f>AVERAGEIF('City Level Data'!#REF!,$F33,'City Level Data'!BL:BL)</f>
        <v>#REF!</v>
      </c>
      <c r="BL33" s="16" t="e">
        <f>AVERAGEIF('City Level Data'!#REF!,$F33,'City Level Data'!BM:BM)</f>
        <v>#REF!</v>
      </c>
      <c r="BM33" s="16" t="e">
        <f>SUMIF('City Level Data'!#REF!,$F33,'City Level Data'!BN:BN)</f>
        <v>#REF!</v>
      </c>
      <c r="BN33" s="16" t="e">
        <f>SUMIF('City Level Data'!#REF!,$F33,'City Level Data'!BO:BO)</f>
        <v>#REF!</v>
      </c>
      <c r="BO33" s="16" t="e">
        <f>SUMIF('City Level Data'!#REF!,$F33,'City Level Data'!BP:BP)</f>
        <v>#REF!</v>
      </c>
      <c r="BP33" s="16" t="e">
        <f>SUMIF('City Level Data'!#REF!,$F33,'City Level Data'!BQ:BQ)</f>
        <v>#REF!</v>
      </c>
      <c r="BQ33" s="16" t="e">
        <f>SUMIF('City Level Data'!#REF!,$F33,'City Level Data'!BR:BR)</f>
        <v>#REF!</v>
      </c>
      <c r="BR33" s="16" t="e">
        <f>SUMIF('City Level Data'!#REF!,$F33,'City Level Data'!BS:BS)</f>
        <v>#REF!</v>
      </c>
      <c r="BS33" s="16" t="e">
        <f>SUMIF('City Level Data'!#REF!,$F33,'City Level Data'!BT:BT)</f>
        <v>#REF!</v>
      </c>
      <c r="BT33" s="16" t="e">
        <f>SUMIF('City Level Data'!#REF!,$F33,'City Level Data'!BU:BU)</f>
        <v>#REF!</v>
      </c>
      <c r="BU33" s="16" t="e">
        <f>SUMIF('City Level Data'!#REF!,$F33,'City Level Data'!BV:BV)</f>
        <v>#REF!</v>
      </c>
      <c r="BV33" s="16" t="e">
        <f>SUMIF('City Level Data'!#REF!,$F33,'City Level Data'!BW:BW)</f>
        <v>#REF!</v>
      </c>
      <c r="BW33" s="16" t="e">
        <f>SUMIF('City Level Data'!#REF!,$F33,'City Level Data'!BX:BX)</f>
        <v>#REF!</v>
      </c>
      <c r="BX33" s="16" t="e">
        <f>SUMIF('City Level Data'!#REF!,$F33,'City Level Data'!BY:BY)</f>
        <v>#REF!</v>
      </c>
      <c r="BY33" s="16" t="e">
        <f>SUMIF('City Level Data'!#REF!,$F33,'City Level Data'!BZ:BZ)</f>
        <v>#REF!</v>
      </c>
      <c r="BZ33" s="16" t="e">
        <f>SUMIF('City Level Data'!#REF!,$F33,'City Level Data'!CA:CA)</f>
        <v>#REF!</v>
      </c>
      <c r="CA33" s="16" t="e">
        <f>SUMIF('City Level Data'!#REF!,$F33,'City Level Data'!CB:CB)</f>
        <v>#REF!</v>
      </c>
      <c r="CB33" s="16" t="e">
        <f>SUMIF('City Level Data'!#REF!,$F33,'City Level Data'!CC:CC)</f>
        <v>#REF!</v>
      </c>
      <c r="CC33" s="16" t="e">
        <f>SUMIF('City Level Data'!#REF!,$F33,'City Level Data'!CD:CD)</f>
        <v>#REF!</v>
      </c>
      <c r="CD33" s="16" t="e">
        <f>SUMIF('City Level Data'!#REF!,$F33,'City Level Data'!CE:CE)</f>
        <v>#REF!</v>
      </c>
      <c r="CE33" s="16" t="e">
        <f>SUMIF('City Level Data'!#REF!,$F33,'City Level Data'!CF:CF)</f>
        <v>#REF!</v>
      </c>
      <c r="CF33" s="16" t="e">
        <f>SUMIF('City Level Data'!#REF!,$F33,'City Level Data'!CG:CG)</f>
        <v>#REF!</v>
      </c>
      <c r="CG33" s="16" t="e">
        <f>SUMIF('City Level Data'!#REF!,$F33,'City Level Data'!CH:CH)</f>
        <v>#REF!</v>
      </c>
      <c r="CH33" s="16" t="e">
        <f>SUMIF('City Level Data'!#REF!,$F33,'City Level Data'!CI:CI)</f>
        <v>#REF!</v>
      </c>
      <c r="CI33" s="16" t="e">
        <f>SUMIF('City Level Data'!#REF!,$F33,'City Level Data'!CJ:CJ)</f>
        <v>#REF!</v>
      </c>
      <c r="CJ33" s="16" t="e">
        <f>SUMIF('City Level Data'!#REF!,$F33,'City Level Data'!CK:CK)</f>
        <v>#REF!</v>
      </c>
      <c r="CK33" s="16" t="e">
        <f>SUMIF('City Level Data'!#REF!,$F33,'City Level Data'!CL:CL)</f>
        <v>#REF!</v>
      </c>
      <c r="CL33" s="16" t="e">
        <f>SUMIF('City Level Data'!#REF!,$F33,'City Level Data'!CM:CM)</f>
        <v>#REF!</v>
      </c>
      <c r="CM33" s="16" t="e">
        <f>SUMIF('City Level Data'!#REF!,$F33,'City Level Data'!CN:CN)</f>
        <v>#REF!</v>
      </c>
      <c r="CN33" s="16" t="e">
        <f>SUMIF('City Level Data'!#REF!,$F33,'City Level Data'!CO:CO)</f>
        <v>#REF!</v>
      </c>
      <c r="CO33" s="16" t="e">
        <f>SUMIF('City Level Data'!#REF!,$F33,'City Level Data'!CP:CP)</f>
        <v>#REF!</v>
      </c>
      <c r="CP33" s="16" t="e">
        <f>SUMIF('City Level Data'!#REF!,$F33,'City Level Data'!CQ:CQ)</f>
        <v>#REF!</v>
      </c>
      <c r="CQ33" s="16" t="e">
        <f>SUMIF('City Level Data'!#REF!,$F33,'City Level Data'!CR:CR)</f>
        <v>#REF!</v>
      </c>
      <c r="CR33" s="16" t="e">
        <f>SUMIF('City Level Data'!#REF!,$F33,'City Level Data'!CS:CS)</f>
        <v>#REF!</v>
      </c>
      <c r="CS33" s="16" t="e">
        <f>SUMIF('City Level Data'!#REF!,$F33,'City Level Data'!CT:CT)</f>
        <v>#REF!</v>
      </c>
      <c r="CT33" s="16" t="e">
        <f>SUMIF('City Level Data'!#REF!,$F33,'City Level Data'!CU:CU)</f>
        <v>#REF!</v>
      </c>
      <c r="CU33" s="16" t="e">
        <f>SUMIF('City Level Data'!#REF!,$F33,'City Level Data'!CV:CV)</f>
        <v>#REF!</v>
      </c>
      <c r="CV33" s="16" t="e">
        <f>SUMIF('City Level Data'!#REF!,$F33,'City Level Data'!CW:CW)</f>
        <v>#REF!</v>
      </c>
      <c r="CW33" s="16" t="e">
        <f>SUMIF('City Level Data'!#REF!,$F33,'City Level Data'!CX:CX)</f>
        <v>#REF!</v>
      </c>
      <c r="CX33" s="16" t="e">
        <f>SUMIF('City Level Data'!#REF!,$F33,'City Level Data'!CY:CY)</f>
        <v>#REF!</v>
      </c>
      <c r="CY33" s="16" t="e">
        <f>SUMIF('City Level Data'!#REF!,$F33,'City Level Data'!CZ:CZ)</f>
        <v>#REF!</v>
      </c>
      <c r="CZ33" s="16" t="e">
        <f>SUMIF('City Level Data'!#REF!,$F33,'City Level Data'!DA:DA)</f>
        <v>#REF!</v>
      </c>
      <c r="DA33" s="16" t="e">
        <f>SUMIF('City Level Data'!#REF!,$F33,'City Level Data'!DB:DB)</f>
        <v>#REF!</v>
      </c>
      <c r="DB33" s="16" t="e">
        <f>SUMIF('City Level Data'!#REF!,$F33,'City Level Data'!DC:DC)</f>
        <v>#REF!</v>
      </c>
    </row>
    <row r="34" spans="1:106" x14ac:dyDescent="0.2">
      <c r="A34" s="1"/>
      <c r="B34" s="1"/>
      <c r="C34" s="1"/>
      <c r="D34" s="1" t="s">
        <v>1606</v>
      </c>
      <c r="E34" s="1" t="s">
        <v>1473</v>
      </c>
      <c r="F34" s="1" t="s">
        <v>1376</v>
      </c>
      <c r="G34" s="1" t="s">
        <v>1517</v>
      </c>
      <c r="H34" s="1"/>
      <c r="I34" s="1"/>
      <c r="J34" s="1" t="s">
        <v>1518</v>
      </c>
      <c r="K34" s="1"/>
      <c r="L34" s="1"/>
      <c r="M34" s="1"/>
      <c r="N34" s="16" t="e">
        <f>SUMIF('City Level Data'!#REF!,$F34,'City Level Data'!J:J)</f>
        <v>#REF!</v>
      </c>
      <c r="O34" s="16" t="e">
        <f>SUMIF('City Level Data'!#REF!,$F34,'City Level Data'!L:L)</f>
        <v>#REF!</v>
      </c>
      <c r="P34" s="16" t="e">
        <f>SUMIF('City Level Data'!#REF!,$F34,'City Level Data'!M:M)</f>
        <v>#REF!</v>
      </c>
      <c r="Q34" s="16" t="e">
        <f t="shared" si="0"/>
        <v>#REF!</v>
      </c>
      <c r="R34" s="16" t="e">
        <f>SUMIF('City Level Data'!#REF!,$F34,'City Level Data'!P:P)</f>
        <v>#REF!</v>
      </c>
      <c r="S34" s="16" t="e">
        <f t="shared" si="1"/>
        <v>#REF!</v>
      </c>
      <c r="T34" s="16" t="e">
        <f>SUMIF('City Level Data'!#REF!,$F34,'City Level Data'!U:U)*1000000000/N34</f>
        <v>#REF!</v>
      </c>
      <c r="U34" s="16" t="e">
        <f>IF(Q34&gt;'Clustering (Sub City)'!$C$4,'Clustering (Sub City)'!$B$3,IF(Q34&gt;'Clustering (Sub City)'!$H$4,'Clustering (Sub City)'!$G$3,IF(Q34&gt;'Clustering (Sub City)'!$M$4,'Clustering (Sub City)'!$L$3,'Clustering (Sub City)'!$Q$3)))</f>
        <v>#REF!</v>
      </c>
      <c r="V34" s="16" t="e">
        <f>IF(S34&gt;'Clustering (Sub City)'!$C$24,'Clustering (Sub City)'!$B$23,IF(S34&gt;'Clustering (Sub City)'!$H$24,'Clustering (Sub City)'!$G$23,IF(S34&gt;'Clustering (Sub City)'!$M$24,'Clustering (Sub City)'!$L$23,'Clustering (Sub City)'!$Q$23)))</f>
        <v>#REF!</v>
      </c>
      <c r="W34" s="16" t="e">
        <f>VLOOKUP(U34&amp;V34,'Clustering (Gov City)'!$X$4:$Y$19,2,0)</f>
        <v>#REF!</v>
      </c>
      <c r="X34" s="16" t="e">
        <f>SUMIF('City Level Data'!#REF!,$F34,'City Level Data'!Z:Z)</f>
        <v>#REF!</v>
      </c>
      <c r="Y34" s="16" t="e">
        <f>SUMIF('City Level Data'!#REF!,$F34,'City Level Data'!AA:AA)</f>
        <v>#REF!</v>
      </c>
      <c r="Z34" s="16" t="e">
        <f>SUMIF('City Level Data'!#REF!,$F34,'City Level Data'!AB:AB)</f>
        <v>#REF!</v>
      </c>
      <c r="AA34" s="16" t="e">
        <f>SUMIF('City Level Data'!#REF!,$F34,'City Level Data'!AC:AC)</f>
        <v>#REF!</v>
      </c>
      <c r="AB34" s="16" t="e">
        <f>SUMIF('City Level Data'!#REF!,$F34,'City Level Data'!AD:AD)</f>
        <v>#REF!</v>
      </c>
      <c r="AC34" s="16" t="e">
        <f>SUMIF('City Level Data'!#REF!,$F34,'City Level Data'!AE:AE)</f>
        <v>#REF!</v>
      </c>
      <c r="AD34" s="16" t="e">
        <f>SUMIF('City Level Data'!#REF!,$F34,'City Level Data'!AF:AF)</f>
        <v>#REF!</v>
      </c>
      <c r="AE34" s="16" t="e">
        <f>SUMIF('City Level Data'!#REF!,$F34,'City Level Data'!AG:AG)</f>
        <v>#REF!</v>
      </c>
      <c r="AF34" s="16" t="e">
        <f>SUMIF('City Level Data'!#REF!,$F34,'City Level Data'!AH:AH)</f>
        <v>#REF!</v>
      </c>
      <c r="AG34" s="16" t="e">
        <f>SUMIF('City Level Data'!#REF!,$F34,'City Level Data'!AI:AI)</f>
        <v>#REF!</v>
      </c>
      <c r="AH34" s="16" t="e">
        <f>SUMIF('City Level Data'!#REF!,$F34,'City Level Data'!AJ:AJ)</f>
        <v>#REF!</v>
      </c>
      <c r="AI34" s="16" t="e">
        <f>SUMIF('City Level Data'!#REF!,$F34,'City Level Data'!AK:AK)</f>
        <v>#REF!</v>
      </c>
      <c r="AJ34" s="16" t="e">
        <f>SUMIF('City Level Data'!#REF!,$F34,'City Level Data'!AL:AL)</f>
        <v>#REF!</v>
      </c>
      <c r="AK34" s="16" t="e">
        <f>SUMIF('City Level Data'!#REF!,$F34,'City Level Data'!AM:AM)</f>
        <v>#REF!</v>
      </c>
      <c r="AL34" s="16" t="e">
        <f>SUMIF('City Level Data'!#REF!,$F34,'City Level Data'!AN:AN)</f>
        <v>#REF!</v>
      </c>
      <c r="AM34" s="16" t="e">
        <f>SUMIF('City Level Data'!#REF!,$F34,'City Level Data'!AO:AO)</f>
        <v>#REF!</v>
      </c>
      <c r="AN34" s="16" t="e">
        <f>SUMIF('City Level Data'!#REF!,$F34,'City Level Data'!AP:AP)</f>
        <v>#REF!</v>
      </c>
      <c r="AO34" s="16" t="e">
        <f>SUMIF('City Level Data'!#REF!,$F34,'City Level Data'!AQ:AQ)</f>
        <v>#REF!</v>
      </c>
      <c r="AP34" s="16" t="e">
        <f>SUMIF('City Level Data'!#REF!,$F34,'City Level Data'!AR:AR)</f>
        <v>#REF!</v>
      </c>
      <c r="AQ34" s="16" t="e">
        <f>SUMIF('City Level Data'!#REF!,$F34,'City Level Data'!AS:AS)</f>
        <v>#REF!</v>
      </c>
      <c r="AR34" s="16" t="e">
        <f>SUMIF('City Level Data'!#REF!,$F34,'City Level Data'!AT:AT)</f>
        <v>#REF!</v>
      </c>
      <c r="AS34" s="16" t="e">
        <f>SUMIF('City Level Data'!#REF!,$F34,'City Level Data'!AU:AU)</f>
        <v>#REF!</v>
      </c>
      <c r="AT34" s="16" t="e">
        <f>SUMIF('City Level Data'!#REF!,$F34,'City Level Data'!AV:AV)</f>
        <v>#REF!</v>
      </c>
      <c r="AU34" s="16" t="e">
        <f>SUMIF('City Level Data'!#REF!,$F34,'City Level Data'!AW:AW)</f>
        <v>#REF!</v>
      </c>
      <c r="AV34" s="16" t="e">
        <f>SUMIF('City Level Data'!#REF!,$F34,'City Level Data'!AX:AX)</f>
        <v>#REF!</v>
      </c>
      <c r="AW34" s="16" t="e">
        <f>SUMIF('City Level Data'!#REF!,$F34,'City Level Data'!AY:AY)</f>
        <v>#REF!</v>
      </c>
      <c r="AX34" s="16" t="e">
        <f>SUMIF('City Level Data'!#REF!,$F34,'City Level Data'!AZ:AZ)</f>
        <v>#REF!</v>
      </c>
      <c r="AY34" s="16" t="e">
        <f>SUMIF('City Level Data'!#REF!,$F34,'City Level Data'!BA:BA)</f>
        <v>#REF!</v>
      </c>
      <c r="AZ34" s="16" t="e">
        <f>SUMIF('City Level Data'!#REF!,$F34,'City Level Data'!BB:BB)</f>
        <v>#REF!</v>
      </c>
      <c r="BA34" s="16" t="e">
        <f>SUMIF('City Level Data'!#REF!,$F34,'City Level Data'!BC:BC)</f>
        <v>#REF!</v>
      </c>
      <c r="BB34" s="16" t="e">
        <f>SUMIF('City Level Data'!#REF!,$F34,'City Level Data'!BD:BD)</f>
        <v>#REF!</v>
      </c>
      <c r="BC34" s="16" t="e">
        <f>SUMIF('City Level Data'!#REF!,$F34,'City Level Data'!BE:BE)</f>
        <v>#REF!</v>
      </c>
      <c r="BD34" s="16" t="e">
        <f>SUMIF('City Level Data'!#REF!,$F34,'City Level Data'!BF:BF)</f>
        <v>#REF!</v>
      </c>
      <c r="BE34" s="16" t="e">
        <f t="shared" si="2"/>
        <v>#REF!</v>
      </c>
      <c r="BF34" s="16" t="e">
        <f>SUMIF('City Level Data'!#REF!,$F34,'City Level Data'!BG:BG)</f>
        <v>#REF!</v>
      </c>
      <c r="BG34" s="16" t="e">
        <f>SUMIF('City Level Data'!#REF!,$F34,'City Level Data'!BH:BH)</f>
        <v>#REF!</v>
      </c>
      <c r="BH34" s="16" t="e">
        <f>AVERAGEIF('City Level Data'!#REF!,$F34,'City Level Data'!BI:BI)</f>
        <v>#REF!</v>
      </c>
      <c r="BI34" s="16" t="e">
        <f>AVERAGEIF('City Level Data'!#REF!,$F34,'City Level Data'!BJ:BJ)</f>
        <v>#REF!</v>
      </c>
      <c r="BJ34" s="16" t="e">
        <f>AVERAGEIF('City Level Data'!#REF!,$F34,'City Level Data'!BK:BK)</f>
        <v>#REF!</v>
      </c>
      <c r="BK34" s="16" t="e">
        <f>AVERAGEIF('City Level Data'!#REF!,$F34,'City Level Data'!BL:BL)</f>
        <v>#REF!</v>
      </c>
      <c r="BL34" s="16" t="e">
        <f>AVERAGEIF('City Level Data'!#REF!,$F34,'City Level Data'!BM:BM)</f>
        <v>#REF!</v>
      </c>
      <c r="BM34" s="16" t="e">
        <f>SUMIF('City Level Data'!#REF!,$F34,'City Level Data'!BN:BN)</f>
        <v>#REF!</v>
      </c>
      <c r="BN34" s="16" t="e">
        <f>SUMIF('City Level Data'!#REF!,$F34,'City Level Data'!BO:BO)</f>
        <v>#REF!</v>
      </c>
      <c r="BO34" s="16" t="e">
        <f>SUMIF('City Level Data'!#REF!,$F34,'City Level Data'!BP:BP)</f>
        <v>#REF!</v>
      </c>
      <c r="BP34" s="16" t="e">
        <f>SUMIF('City Level Data'!#REF!,$F34,'City Level Data'!BQ:BQ)</f>
        <v>#REF!</v>
      </c>
      <c r="BQ34" s="16" t="e">
        <f>SUMIF('City Level Data'!#REF!,$F34,'City Level Data'!BR:BR)</f>
        <v>#REF!</v>
      </c>
      <c r="BR34" s="16" t="e">
        <f>SUMIF('City Level Data'!#REF!,$F34,'City Level Data'!BS:BS)</f>
        <v>#REF!</v>
      </c>
      <c r="BS34" s="16" t="e">
        <f>SUMIF('City Level Data'!#REF!,$F34,'City Level Data'!BT:BT)</f>
        <v>#REF!</v>
      </c>
      <c r="BT34" s="16" t="e">
        <f>SUMIF('City Level Data'!#REF!,$F34,'City Level Data'!BU:BU)</f>
        <v>#REF!</v>
      </c>
      <c r="BU34" s="16" t="e">
        <f>SUMIF('City Level Data'!#REF!,$F34,'City Level Data'!BV:BV)</f>
        <v>#REF!</v>
      </c>
      <c r="BV34" s="16" t="e">
        <f>SUMIF('City Level Data'!#REF!,$F34,'City Level Data'!BW:BW)</f>
        <v>#REF!</v>
      </c>
      <c r="BW34" s="16" t="e">
        <f>SUMIF('City Level Data'!#REF!,$F34,'City Level Data'!BX:BX)</f>
        <v>#REF!</v>
      </c>
      <c r="BX34" s="16" t="e">
        <f>SUMIF('City Level Data'!#REF!,$F34,'City Level Data'!BY:BY)</f>
        <v>#REF!</v>
      </c>
      <c r="BY34" s="16" t="e">
        <f>SUMIF('City Level Data'!#REF!,$F34,'City Level Data'!BZ:BZ)</f>
        <v>#REF!</v>
      </c>
      <c r="BZ34" s="16" t="e">
        <f>SUMIF('City Level Data'!#REF!,$F34,'City Level Data'!CA:CA)</f>
        <v>#REF!</v>
      </c>
      <c r="CA34" s="16" t="e">
        <f>SUMIF('City Level Data'!#REF!,$F34,'City Level Data'!CB:CB)</f>
        <v>#REF!</v>
      </c>
      <c r="CB34" s="16" t="e">
        <f>SUMIF('City Level Data'!#REF!,$F34,'City Level Data'!CC:CC)</f>
        <v>#REF!</v>
      </c>
      <c r="CC34" s="16" t="e">
        <f>SUMIF('City Level Data'!#REF!,$F34,'City Level Data'!CD:CD)</f>
        <v>#REF!</v>
      </c>
      <c r="CD34" s="16" t="e">
        <f>SUMIF('City Level Data'!#REF!,$F34,'City Level Data'!CE:CE)</f>
        <v>#REF!</v>
      </c>
      <c r="CE34" s="16" t="e">
        <f>SUMIF('City Level Data'!#REF!,$F34,'City Level Data'!CF:CF)</f>
        <v>#REF!</v>
      </c>
      <c r="CF34" s="16" t="e">
        <f>SUMIF('City Level Data'!#REF!,$F34,'City Level Data'!CG:CG)</f>
        <v>#REF!</v>
      </c>
      <c r="CG34" s="16" t="e">
        <f>SUMIF('City Level Data'!#REF!,$F34,'City Level Data'!CH:CH)</f>
        <v>#REF!</v>
      </c>
      <c r="CH34" s="16" t="e">
        <f>SUMIF('City Level Data'!#REF!,$F34,'City Level Data'!CI:CI)</f>
        <v>#REF!</v>
      </c>
      <c r="CI34" s="16" t="e">
        <f>SUMIF('City Level Data'!#REF!,$F34,'City Level Data'!CJ:CJ)</f>
        <v>#REF!</v>
      </c>
      <c r="CJ34" s="16" t="e">
        <f>SUMIF('City Level Data'!#REF!,$F34,'City Level Data'!CK:CK)</f>
        <v>#REF!</v>
      </c>
      <c r="CK34" s="16" t="e">
        <f>SUMIF('City Level Data'!#REF!,$F34,'City Level Data'!CL:CL)</f>
        <v>#REF!</v>
      </c>
      <c r="CL34" s="16" t="e">
        <f>SUMIF('City Level Data'!#REF!,$F34,'City Level Data'!CM:CM)</f>
        <v>#REF!</v>
      </c>
      <c r="CM34" s="16" t="e">
        <f>SUMIF('City Level Data'!#REF!,$F34,'City Level Data'!CN:CN)</f>
        <v>#REF!</v>
      </c>
      <c r="CN34" s="16" t="e">
        <f>SUMIF('City Level Data'!#REF!,$F34,'City Level Data'!CO:CO)</f>
        <v>#REF!</v>
      </c>
      <c r="CO34" s="16" t="e">
        <f>SUMIF('City Level Data'!#REF!,$F34,'City Level Data'!CP:CP)</f>
        <v>#REF!</v>
      </c>
      <c r="CP34" s="16" t="e">
        <f>SUMIF('City Level Data'!#REF!,$F34,'City Level Data'!CQ:CQ)</f>
        <v>#REF!</v>
      </c>
      <c r="CQ34" s="16" t="e">
        <f>SUMIF('City Level Data'!#REF!,$F34,'City Level Data'!CR:CR)</f>
        <v>#REF!</v>
      </c>
      <c r="CR34" s="16" t="e">
        <f>SUMIF('City Level Data'!#REF!,$F34,'City Level Data'!CS:CS)</f>
        <v>#REF!</v>
      </c>
      <c r="CS34" s="16" t="e">
        <f>SUMIF('City Level Data'!#REF!,$F34,'City Level Data'!CT:CT)</f>
        <v>#REF!</v>
      </c>
      <c r="CT34" s="16" t="e">
        <f>SUMIF('City Level Data'!#REF!,$F34,'City Level Data'!CU:CU)</f>
        <v>#REF!</v>
      </c>
      <c r="CU34" s="16" t="e">
        <f>SUMIF('City Level Data'!#REF!,$F34,'City Level Data'!CV:CV)</f>
        <v>#REF!</v>
      </c>
      <c r="CV34" s="16" t="e">
        <f>SUMIF('City Level Data'!#REF!,$F34,'City Level Data'!CW:CW)</f>
        <v>#REF!</v>
      </c>
      <c r="CW34" s="16" t="e">
        <f>SUMIF('City Level Data'!#REF!,$F34,'City Level Data'!CX:CX)</f>
        <v>#REF!</v>
      </c>
      <c r="CX34" s="16" t="e">
        <f>SUMIF('City Level Data'!#REF!,$F34,'City Level Data'!CY:CY)</f>
        <v>#REF!</v>
      </c>
      <c r="CY34" s="16" t="e">
        <f>SUMIF('City Level Data'!#REF!,$F34,'City Level Data'!CZ:CZ)</f>
        <v>#REF!</v>
      </c>
      <c r="CZ34" s="16" t="e">
        <f>SUMIF('City Level Data'!#REF!,$F34,'City Level Data'!DA:DA)</f>
        <v>#REF!</v>
      </c>
      <c r="DA34" s="16" t="e">
        <f>SUMIF('City Level Data'!#REF!,$F34,'City Level Data'!DB:DB)</f>
        <v>#REF!</v>
      </c>
      <c r="DB34" s="16" t="e">
        <f>SUMIF('City Level Data'!#REF!,$F34,'City Level Data'!DC:DC)</f>
        <v>#REF!</v>
      </c>
    </row>
    <row r="35" spans="1:106" x14ac:dyDescent="0.2">
      <c r="A35" s="1"/>
      <c r="B35" s="1"/>
      <c r="C35" s="1"/>
      <c r="D35" s="1" t="s">
        <v>1607</v>
      </c>
      <c r="E35" s="1" t="s">
        <v>1473</v>
      </c>
      <c r="F35" s="1" t="s">
        <v>1378</v>
      </c>
      <c r="G35" s="1" t="s">
        <v>1517</v>
      </c>
      <c r="H35" s="1"/>
      <c r="I35" s="1"/>
      <c r="J35" s="1" t="s">
        <v>1518</v>
      </c>
      <c r="K35" s="1"/>
      <c r="L35" s="1"/>
      <c r="M35" s="1"/>
      <c r="N35" s="16" t="e">
        <f>SUMIF('City Level Data'!#REF!,$F35,'City Level Data'!J:J)</f>
        <v>#REF!</v>
      </c>
      <c r="O35" s="16" t="e">
        <f>SUMIF('City Level Data'!#REF!,$F35,'City Level Data'!L:L)</f>
        <v>#REF!</v>
      </c>
      <c r="P35" s="16" t="e">
        <f>SUMIF('City Level Data'!#REF!,$F35,'City Level Data'!M:M)</f>
        <v>#REF!</v>
      </c>
      <c r="Q35" s="16" t="e">
        <f t="shared" si="0"/>
        <v>#REF!</v>
      </c>
      <c r="R35" s="16" t="e">
        <f>SUMIF('City Level Data'!#REF!,$F35,'City Level Data'!P:P)</f>
        <v>#REF!</v>
      </c>
      <c r="S35" s="16" t="e">
        <f t="shared" si="1"/>
        <v>#REF!</v>
      </c>
      <c r="T35" s="16" t="e">
        <f>SUMIF('City Level Data'!#REF!,$F35,'City Level Data'!U:U)*1000000000/N35</f>
        <v>#REF!</v>
      </c>
      <c r="U35" s="16" t="e">
        <f>IF(Q35&gt;'Clustering (Sub City)'!$C$4,'Clustering (Sub City)'!$B$3,IF(Q35&gt;'Clustering (Sub City)'!$H$4,'Clustering (Sub City)'!$G$3,IF(Q35&gt;'Clustering (Sub City)'!$M$4,'Clustering (Sub City)'!$L$3,'Clustering (Sub City)'!$Q$3)))</f>
        <v>#REF!</v>
      </c>
      <c r="V35" s="16" t="e">
        <f>IF(S35&gt;'Clustering (Sub City)'!$C$24,'Clustering (Sub City)'!$B$23,IF(S35&gt;'Clustering (Sub City)'!$H$24,'Clustering (Sub City)'!$G$23,IF(S35&gt;'Clustering (Sub City)'!$M$24,'Clustering (Sub City)'!$L$23,'Clustering (Sub City)'!$Q$23)))</f>
        <v>#REF!</v>
      </c>
      <c r="W35" s="16" t="e">
        <f>VLOOKUP(U35&amp;V35,'Clustering (Gov City)'!$X$4:$Y$19,2,0)</f>
        <v>#REF!</v>
      </c>
      <c r="X35" s="16" t="e">
        <f>SUMIF('City Level Data'!#REF!,$F35,'City Level Data'!Z:Z)</f>
        <v>#REF!</v>
      </c>
      <c r="Y35" s="16" t="e">
        <f>SUMIF('City Level Data'!#REF!,$F35,'City Level Data'!AA:AA)</f>
        <v>#REF!</v>
      </c>
      <c r="Z35" s="16" t="e">
        <f>SUMIF('City Level Data'!#REF!,$F35,'City Level Data'!AB:AB)</f>
        <v>#REF!</v>
      </c>
      <c r="AA35" s="16" t="e">
        <f>SUMIF('City Level Data'!#REF!,$F35,'City Level Data'!AC:AC)</f>
        <v>#REF!</v>
      </c>
      <c r="AB35" s="16" t="e">
        <f>SUMIF('City Level Data'!#REF!,$F35,'City Level Data'!AD:AD)</f>
        <v>#REF!</v>
      </c>
      <c r="AC35" s="16" t="e">
        <f>SUMIF('City Level Data'!#REF!,$F35,'City Level Data'!AE:AE)</f>
        <v>#REF!</v>
      </c>
      <c r="AD35" s="16" t="e">
        <f>SUMIF('City Level Data'!#REF!,$F35,'City Level Data'!AF:AF)</f>
        <v>#REF!</v>
      </c>
      <c r="AE35" s="16" t="e">
        <f>SUMIF('City Level Data'!#REF!,$F35,'City Level Data'!AG:AG)</f>
        <v>#REF!</v>
      </c>
      <c r="AF35" s="16" t="e">
        <f>SUMIF('City Level Data'!#REF!,$F35,'City Level Data'!AH:AH)</f>
        <v>#REF!</v>
      </c>
      <c r="AG35" s="16" t="e">
        <f>SUMIF('City Level Data'!#REF!,$F35,'City Level Data'!AI:AI)</f>
        <v>#REF!</v>
      </c>
      <c r="AH35" s="16" t="e">
        <f>SUMIF('City Level Data'!#REF!,$F35,'City Level Data'!AJ:AJ)</f>
        <v>#REF!</v>
      </c>
      <c r="AI35" s="16" t="e">
        <f>SUMIF('City Level Data'!#REF!,$F35,'City Level Data'!AK:AK)</f>
        <v>#REF!</v>
      </c>
      <c r="AJ35" s="16" t="e">
        <f>SUMIF('City Level Data'!#REF!,$F35,'City Level Data'!AL:AL)</f>
        <v>#REF!</v>
      </c>
      <c r="AK35" s="16" t="e">
        <f>SUMIF('City Level Data'!#REF!,$F35,'City Level Data'!AM:AM)</f>
        <v>#REF!</v>
      </c>
      <c r="AL35" s="16" t="e">
        <f>SUMIF('City Level Data'!#REF!,$F35,'City Level Data'!AN:AN)</f>
        <v>#REF!</v>
      </c>
      <c r="AM35" s="16" t="e">
        <f>SUMIF('City Level Data'!#REF!,$F35,'City Level Data'!AO:AO)</f>
        <v>#REF!</v>
      </c>
      <c r="AN35" s="16" t="e">
        <f>SUMIF('City Level Data'!#REF!,$F35,'City Level Data'!AP:AP)</f>
        <v>#REF!</v>
      </c>
      <c r="AO35" s="16" t="e">
        <f>SUMIF('City Level Data'!#REF!,$F35,'City Level Data'!AQ:AQ)</f>
        <v>#REF!</v>
      </c>
      <c r="AP35" s="16" t="e">
        <f>SUMIF('City Level Data'!#REF!,$F35,'City Level Data'!AR:AR)</f>
        <v>#REF!</v>
      </c>
      <c r="AQ35" s="16" t="e">
        <f>SUMIF('City Level Data'!#REF!,$F35,'City Level Data'!AS:AS)</f>
        <v>#REF!</v>
      </c>
      <c r="AR35" s="16" t="e">
        <f>SUMIF('City Level Data'!#REF!,$F35,'City Level Data'!AT:AT)</f>
        <v>#REF!</v>
      </c>
      <c r="AS35" s="16" t="e">
        <f>SUMIF('City Level Data'!#REF!,$F35,'City Level Data'!AU:AU)</f>
        <v>#REF!</v>
      </c>
      <c r="AT35" s="16" t="e">
        <f>SUMIF('City Level Data'!#REF!,$F35,'City Level Data'!AV:AV)</f>
        <v>#REF!</v>
      </c>
      <c r="AU35" s="16" t="e">
        <f>SUMIF('City Level Data'!#REF!,$F35,'City Level Data'!AW:AW)</f>
        <v>#REF!</v>
      </c>
      <c r="AV35" s="16" t="e">
        <f>SUMIF('City Level Data'!#REF!,$F35,'City Level Data'!AX:AX)</f>
        <v>#REF!</v>
      </c>
      <c r="AW35" s="16" t="e">
        <f>SUMIF('City Level Data'!#REF!,$F35,'City Level Data'!AY:AY)</f>
        <v>#REF!</v>
      </c>
      <c r="AX35" s="16" t="e">
        <f>SUMIF('City Level Data'!#REF!,$F35,'City Level Data'!AZ:AZ)</f>
        <v>#REF!</v>
      </c>
      <c r="AY35" s="16" t="e">
        <f>SUMIF('City Level Data'!#REF!,$F35,'City Level Data'!BA:BA)</f>
        <v>#REF!</v>
      </c>
      <c r="AZ35" s="16" t="e">
        <f>SUMIF('City Level Data'!#REF!,$F35,'City Level Data'!BB:BB)</f>
        <v>#REF!</v>
      </c>
      <c r="BA35" s="16" t="e">
        <f>SUMIF('City Level Data'!#REF!,$F35,'City Level Data'!BC:BC)</f>
        <v>#REF!</v>
      </c>
      <c r="BB35" s="16" t="e">
        <f>SUMIF('City Level Data'!#REF!,$F35,'City Level Data'!BD:BD)</f>
        <v>#REF!</v>
      </c>
      <c r="BC35" s="16" t="e">
        <f>SUMIF('City Level Data'!#REF!,$F35,'City Level Data'!BE:BE)</f>
        <v>#REF!</v>
      </c>
      <c r="BD35" s="16" t="e">
        <f>SUMIF('City Level Data'!#REF!,$F35,'City Level Data'!BF:BF)</f>
        <v>#REF!</v>
      </c>
      <c r="BE35" s="16" t="e">
        <f t="shared" si="2"/>
        <v>#REF!</v>
      </c>
      <c r="BF35" s="16" t="e">
        <f>SUMIF('City Level Data'!#REF!,$F35,'City Level Data'!BG:BG)</f>
        <v>#REF!</v>
      </c>
      <c r="BG35" s="16" t="e">
        <f>SUMIF('City Level Data'!#REF!,$F35,'City Level Data'!BH:BH)</f>
        <v>#REF!</v>
      </c>
      <c r="BH35" s="16" t="e">
        <f>AVERAGEIF('City Level Data'!#REF!,$F35,'City Level Data'!BI:BI)</f>
        <v>#REF!</v>
      </c>
      <c r="BI35" s="16" t="e">
        <f>AVERAGEIF('City Level Data'!#REF!,$F35,'City Level Data'!BJ:BJ)</f>
        <v>#REF!</v>
      </c>
      <c r="BJ35" s="16" t="e">
        <f>AVERAGEIF('City Level Data'!#REF!,$F35,'City Level Data'!BK:BK)</f>
        <v>#REF!</v>
      </c>
      <c r="BK35" s="16" t="e">
        <f>AVERAGEIF('City Level Data'!#REF!,$F35,'City Level Data'!BL:BL)</f>
        <v>#REF!</v>
      </c>
      <c r="BL35" s="16" t="e">
        <f>AVERAGEIF('City Level Data'!#REF!,$F35,'City Level Data'!BM:BM)</f>
        <v>#REF!</v>
      </c>
      <c r="BM35" s="16" t="e">
        <f>SUMIF('City Level Data'!#REF!,$F35,'City Level Data'!BN:BN)</f>
        <v>#REF!</v>
      </c>
      <c r="BN35" s="16" t="e">
        <f>SUMIF('City Level Data'!#REF!,$F35,'City Level Data'!BO:BO)</f>
        <v>#REF!</v>
      </c>
      <c r="BO35" s="16" t="e">
        <f>SUMIF('City Level Data'!#REF!,$F35,'City Level Data'!BP:BP)</f>
        <v>#REF!</v>
      </c>
      <c r="BP35" s="16" t="e">
        <f>SUMIF('City Level Data'!#REF!,$F35,'City Level Data'!BQ:BQ)</f>
        <v>#REF!</v>
      </c>
      <c r="BQ35" s="16" t="e">
        <f>SUMIF('City Level Data'!#REF!,$F35,'City Level Data'!BR:BR)</f>
        <v>#REF!</v>
      </c>
      <c r="BR35" s="16" t="e">
        <f>SUMIF('City Level Data'!#REF!,$F35,'City Level Data'!BS:BS)</f>
        <v>#REF!</v>
      </c>
      <c r="BS35" s="16" t="e">
        <f>SUMIF('City Level Data'!#REF!,$F35,'City Level Data'!BT:BT)</f>
        <v>#REF!</v>
      </c>
      <c r="BT35" s="16" t="e">
        <f>SUMIF('City Level Data'!#REF!,$F35,'City Level Data'!BU:BU)</f>
        <v>#REF!</v>
      </c>
      <c r="BU35" s="16" t="e">
        <f>SUMIF('City Level Data'!#REF!,$F35,'City Level Data'!BV:BV)</f>
        <v>#REF!</v>
      </c>
      <c r="BV35" s="16" t="e">
        <f>SUMIF('City Level Data'!#REF!,$F35,'City Level Data'!BW:BW)</f>
        <v>#REF!</v>
      </c>
      <c r="BW35" s="16" t="e">
        <f>SUMIF('City Level Data'!#REF!,$F35,'City Level Data'!BX:BX)</f>
        <v>#REF!</v>
      </c>
      <c r="BX35" s="16" t="e">
        <f>SUMIF('City Level Data'!#REF!,$F35,'City Level Data'!BY:BY)</f>
        <v>#REF!</v>
      </c>
      <c r="BY35" s="16" t="e">
        <f>SUMIF('City Level Data'!#REF!,$F35,'City Level Data'!BZ:BZ)</f>
        <v>#REF!</v>
      </c>
      <c r="BZ35" s="16" t="e">
        <f>SUMIF('City Level Data'!#REF!,$F35,'City Level Data'!CA:CA)</f>
        <v>#REF!</v>
      </c>
      <c r="CA35" s="16" t="e">
        <f>SUMIF('City Level Data'!#REF!,$F35,'City Level Data'!CB:CB)</f>
        <v>#REF!</v>
      </c>
      <c r="CB35" s="16" t="e">
        <f>SUMIF('City Level Data'!#REF!,$F35,'City Level Data'!CC:CC)</f>
        <v>#REF!</v>
      </c>
      <c r="CC35" s="16" t="e">
        <f>SUMIF('City Level Data'!#REF!,$F35,'City Level Data'!CD:CD)</f>
        <v>#REF!</v>
      </c>
      <c r="CD35" s="16" t="e">
        <f>SUMIF('City Level Data'!#REF!,$F35,'City Level Data'!CE:CE)</f>
        <v>#REF!</v>
      </c>
      <c r="CE35" s="16" t="e">
        <f>SUMIF('City Level Data'!#REF!,$F35,'City Level Data'!CF:CF)</f>
        <v>#REF!</v>
      </c>
      <c r="CF35" s="16" t="e">
        <f>SUMIF('City Level Data'!#REF!,$F35,'City Level Data'!CG:CG)</f>
        <v>#REF!</v>
      </c>
      <c r="CG35" s="16" t="e">
        <f>SUMIF('City Level Data'!#REF!,$F35,'City Level Data'!CH:CH)</f>
        <v>#REF!</v>
      </c>
      <c r="CH35" s="16" t="e">
        <f>SUMIF('City Level Data'!#REF!,$F35,'City Level Data'!CI:CI)</f>
        <v>#REF!</v>
      </c>
      <c r="CI35" s="16" t="e">
        <f>SUMIF('City Level Data'!#REF!,$F35,'City Level Data'!CJ:CJ)</f>
        <v>#REF!</v>
      </c>
      <c r="CJ35" s="16" t="e">
        <f>SUMIF('City Level Data'!#REF!,$F35,'City Level Data'!CK:CK)</f>
        <v>#REF!</v>
      </c>
      <c r="CK35" s="16" t="e">
        <f>SUMIF('City Level Data'!#REF!,$F35,'City Level Data'!CL:CL)</f>
        <v>#REF!</v>
      </c>
      <c r="CL35" s="16" t="e">
        <f>SUMIF('City Level Data'!#REF!,$F35,'City Level Data'!CM:CM)</f>
        <v>#REF!</v>
      </c>
      <c r="CM35" s="16" t="e">
        <f>SUMIF('City Level Data'!#REF!,$F35,'City Level Data'!CN:CN)</f>
        <v>#REF!</v>
      </c>
      <c r="CN35" s="16" t="e">
        <f>SUMIF('City Level Data'!#REF!,$F35,'City Level Data'!CO:CO)</f>
        <v>#REF!</v>
      </c>
      <c r="CO35" s="16" t="e">
        <f>SUMIF('City Level Data'!#REF!,$F35,'City Level Data'!CP:CP)</f>
        <v>#REF!</v>
      </c>
      <c r="CP35" s="16" t="e">
        <f>SUMIF('City Level Data'!#REF!,$F35,'City Level Data'!CQ:CQ)</f>
        <v>#REF!</v>
      </c>
      <c r="CQ35" s="16" t="e">
        <f>SUMIF('City Level Data'!#REF!,$F35,'City Level Data'!CR:CR)</f>
        <v>#REF!</v>
      </c>
      <c r="CR35" s="16" t="e">
        <f>SUMIF('City Level Data'!#REF!,$F35,'City Level Data'!CS:CS)</f>
        <v>#REF!</v>
      </c>
      <c r="CS35" s="16" t="e">
        <f>SUMIF('City Level Data'!#REF!,$F35,'City Level Data'!CT:CT)</f>
        <v>#REF!</v>
      </c>
      <c r="CT35" s="16" t="e">
        <f>SUMIF('City Level Data'!#REF!,$F35,'City Level Data'!CU:CU)</f>
        <v>#REF!</v>
      </c>
      <c r="CU35" s="16" t="e">
        <f>SUMIF('City Level Data'!#REF!,$F35,'City Level Data'!CV:CV)</f>
        <v>#REF!</v>
      </c>
      <c r="CV35" s="16" t="e">
        <f>SUMIF('City Level Data'!#REF!,$F35,'City Level Data'!CW:CW)</f>
        <v>#REF!</v>
      </c>
      <c r="CW35" s="16" t="e">
        <f>SUMIF('City Level Data'!#REF!,$F35,'City Level Data'!CX:CX)</f>
        <v>#REF!</v>
      </c>
      <c r="CX35" s="16" t="e">
        <f>SUMIF('City Level Data'!#REF!,$F35,'City Level Data'!CY:CY)</f>
        <v>#REF!</v>
      </c>
      <c r="CY35" s="16" t="e">
        <f>SUMIF('City Level Data'!#REF!,$F35,'City Level Data'!CZ:CZ)</f>
        <v>#REF!</v>
      </c>
      <c r="CZ35" s="16" t="e">
        <f>SUMIF('City Level Data'!#REF!,$F35,'City Level Data'!DA:DA)</f>
        <v>#REF!</v>
      </c>
      <c r="DA35" s="16" t="e">
        <f>SUMIF('City Level Data'!#REF!,$F35,'City Level Data'!DB:DB)</f>
        <v>#REF!</v>
      </c>
      <c r="DB35" s="16" t="e">
        <f>SUMIF('City Level Data'!#REF!,$F35,'City Level Data'!DC:DC)</f>
        <v>#REF!</v>
      </c>
    </row>
    <row r="36" spans="1:106" x14ac:dyDescent="0.2">
      <c r="A36" s="1"/>
      <c r="B36" s="1"/>
      <c r="C36" s="1"/>
      <c r="D36" s="1" t="s">
        <v>1608</v>
      </c>
      <c r="E36" s="1" t="s">
        <v>1473</v>
      </c>
      <c r="F36" s="1" t="s">
        <v>1382</v>
      </c>
      <c r="G36" s="1" t="s">
        <v>1517</v>
      </c>
      <c r="H36" s="1"/>
      <c r="I36" s="1"/>
      <c r="J36" s="1" t="s">
        <v>1518</v>
      </c>
      <c r="K36" s="1"/>
      <c r="L36" s="1"/>
      <c r="M36" s="1"/>
      <c r="N36" s="16" t="e">
        <f>SUMIF('City Level Data'!#REF!,$F36,'City Level Data'!J:J)</f>
        <v>#REF!</v>
      </c>
      <c r="O36" s="16" t="e">
        <f>SUMIF('City Level Data'!#REF!,$F36,'City Level Data'!L:L)</f>
        <v>#REF!</v>
      </c>
      <c r="P36" s="16" t="e">
        <f>SUMIF('City Level Data'!#REF!,$F36,'City Level Data'!M:M)</f>
        <v>#REF!</v>
      </c>
      <c r="Q36" s="16" t="e">
        <f t="shared" si="0"/>
        <v>#REF!</v>
      </c>
      <c r="R36" s="16" t="e">
        <f>SUMIF('City Level Data'!#REF!,$F36,'City Level Data'!P:P)</f>
        <v>#REF!</v>
      </c>
      <c r="S36" s="16" t="e">
        <f t="shared" si="1"/>
        <v>#REF!</v>
      </c>
      <c r="T36" s="16" t="e">
        <f>SUMIF('City Level Data'!#REF!,$F36,'City Level Data'!U:U)*1000000000/N36</f>
        <v>#REF!</v>
      </c>
      <c r="U36" s="16" t="e">
        <f>IF(Q36&gt;'Clustering (Sub City)'!$C$4,'Clustering (Sub City)'!$B$3,IF(Q36&gt;'Clustering (Sub City)'!$H$4,'Clustering (Sub City)'!$G$3,IF(Q36&gt;'Clustering (Sub City)'!$M$4,'Clustering (Sub City)'!$L$3,'Clustering (Sub City)'!$Q$3)))</f>
        <v>#REF!</v>
      </c>
      <c r="V36" s="16" t="e">
        <f>IF(S36&gt;'Clustering (Sub City)'!$C$24,'Clustering (Sub City)'!$B$23,IF(S36&gt;'Clustering (Sub City)'!$H$24,'Clustering (Sub City)'!$G$23,IF(S36&gt;'Clustering (Sub City)'!$M$24,'Clustering (Sub City)'!$L$23,'Clustering (Sub City)'!$Q$23)))</f>
        <v>#REF!</v>
      </c>
      <c r="W36" s="16" t="e">
        <f>VLOOKUP(U36&amp;V36,'Clustering (Gov City)'!$X$4:$Y$19,2,0)</f>
        <v>#REF!</v>
      </c>
      <c r="X36" s="16" t="e">
        <f>SUMIF('City Level Data'!#REF!,$F36,'City Level Data'!Z:Z)</f>
        <v>#REF!</v>
      </c>
      <c r="Y36" s="16" t="e">
        <f>SUMIF('City Level Data'!#REF!,$F36,'City Level Data'!AA:AA)</f>
        <v>#REF!</v>
      </c>
      <c r="Z36" s="16" t="e">
        <f>SUMIF('City Level Data'!#REF!,$F36,'City Level Data'!AB:AB)</f>
        <v>#REF!</v>
      </c>
      <c r="AA36" s="16" t="e">
        <f>SUMIF('City Level Data'!#REF!,$F36,'City Level Data'!AC:AC)</f>
        <v>#REF!</v>
      </c>
      <c r="AB36" s="16" t="e">
        <f>SUMIF('City Level Data'!#REF!,$F36,'City Level Data'!AD:AD)</f>
        <v>#REF!</v>
      </c>
      <c r="AC36" s="16" t="e">
        <f>SUMIF('City Level Data'!#REF!,$F36,'City Level Data'!AE:AE)</f>
        <v>#REF!</v>
      </c>
      <c r="AD36" s="16" t="e">
        <f>SUMIF('City Level Data'!#REF!,$F36,'City Level Data'!AF:AF)</f>
        <v>#REF!</v>
      </c>
      <c r="AE36" s="16" t="e">
        <f>SUMIF('City Level Data'!#REF!,$F36,'City Level Data'!AG:AG)</f>
        <v>#REF!</v>
      </c>
      <c r="AF36" s="16" t="e">
        <f>SUMIF('City Level Data'!#REF!,$F36,'City Level Data'!AH:AH)</f>
        <v>#REF!</v>
      </c>
      <c r="AG36" s="16" t="e">
        <f>SUMIF('City Level Data'!#REF!,$F36,'City Level Data'!AI:AI)</f>
        <v>#REF!</v>
      </c>
      <c r="AH36" s="16" t="e">
        <f>SUMIF('City Level Data'!#REF!,$F36,'City Level Data'!AJ:AJ)</f>
        <v>#REF!</v>
      </c>
      <c r="AI36" s="16" t="e">
        <f>SUMIF('City Level Data'!#REF!,$F36,'City Level Data'!AK:AK)</f>
        <v>#REF!</v>
      </c>
      <c r="AJ36" s="16" t="e">
        <f>SUMIF('City Level Data'!#REF!,$F36,'City Level Data'!AL:AL)</f>
        <v>#REF!</v>
      </c>
      <c r="AK36" s="16" t="e">
        <f>SUMIF('City Level Data'!#REF!,$F36,'City Level Data'!AM:AM)</f>
        <v>#REF!</v>
      </c>
      <c r="AL36" s="16" t="e">
        <f>SUMIF('City Level Data'!#REF!,$F36,'City Level Data'!AN:AN)</f>
        <v>#REF!</v>
      </c>
      <c r="AM36" s="16" t="e">
        <f>SUMIF('City Level Data'!#REF!,$F36,'City Level Data'!AO:AO)</f>
        <v>#REF!</v>
      </c>
      <c r="AN36" s="16" t="e">
        <f>SUMIF('City Level Data'!#REF!,$F36,'City Level Data'!AP:AP)</f>
        <v>#REF!</v>
      </c>
      <c r="AO36" s="16" t="e">
        <f>SUMIF('City Level Data'!#REF!,$F36,'City Level Data'!AQ:AQ)</f>
        <v>#REF!</v>
      </c>
      <c r="AP36" s="16" t="e">
        <f>SUMIF('City Level Data'!#REF!,$F36,'City Level Data'!AR:AR)</f>
        <v>#REF!</v>
      </c>
      <c r="AQ36" s="16" t="e">
        <f>SUMIF('City Level Data'!#REF!,$F36,'City Level Data'!AS:AS)</f>
        <v>#REF!</v>
      </c>
      <c r="AR36" s="16" t="e">
        <f>SUMIF('City Level Data'!#REF!,$F36,'City Level Data'!AT:AT)</f>
        <v>#REF!</v>
      </c>
      <c r="AS36" s="16" t="e">
        <f>SUMIF('City Level Data'!#REF!,$F36,'City Level Data'!AU:AU)</f>
        <v>#REF!</v>
      </c>
      <c r="AT36" s="16" t="e">
        <f>SUMIF('City Level Data'!#REF!,$F36,'City Level Data'!AV:AV)</f>
        <v>#REF!</v>
      </c>
      <c r="AU36" s="16" t="e">
        <f>SUMIF('City Level Data'!#REF!,$F36,'City Level Data'!AW:AW)</f>
        <v>#REF!</v>
      </c>
      <c r="AV36" s="16" t="e">
        <f>SUMIF('City Level Data'!#REF!,$F36,'City Level Data'!AX:AX)</f>
        <v>#REF!</v>
      </c>
      <c r="AW36" s="16" t="e">
        <f>SUMIF('City Level Data'!#REF!,$F36,'City Level Data'!AY:AY)</f>
        <v>#REF!</v>
      </c>
      <c r="AX36" s="16" t="e">
        <f>SUMIF('City Level Data'!#REF!,$F36,'City Level Data'!AZ:AZ)</f>
        <v>#REF!</v>
      </c>
      <c r="AY36" s="16" t="e">
        <f>SUMIF('City Level Data'!#REF!,$F36,'City Level Data'!BA:BA)</f>
        <v>#REF!</v>
      </c>
      <c r="AZ36" s="16" t="e">
        <f>SUMIF('City Level Data'!#REF!,$F36,'City Level Data'!BB:BB)</f>
        <v>#REF!</v>
      </c>
      <c r="BA36" s="16" t="e">
        <f>SUMIF('City Level Data'!#REF!,$F36,'City Level Data'!BC:BC)</f>
        <v>#REF!</v>
      </c>
      <c r="BB36" s="16" t="e">
        <f>SUMIF('City Level Data'!#REF!,$F36,'City Level Data'!BD:BD)</f>
        <v>#REF!</v>
      </c>
      <c r="BC36" s="16" t="e">
        <f>SUMIF('City Level Data'!#REF!,$F36,'City Level Data'!BE:BE)</f>
        <v>#REF!</v>
      </c>
      <c r="BD36" s="16" t="e">
        <f>SUMIF('City Level Data'!#REF!,$F36,'City Level Data'!BF:BF)</f>
        <v>#REF!</v>
      </c>
      <c r="BE36" s="16" t="e">
        <f t="shared" si="2"/>
        <v>#REF!</v>
      </c>
      <c r="BF36" s="16" t="e">
        <f>SUMIF('City Level Data'!#REF!,$F36,'City Level Data'!BG:BG)</f>
        <v>#REF!</v>
      </c>
      <c r="BG36" s="16" t="e">
        <f>SUMIF('City Level Data'!#REF!,$F36,'City Level Data'!BH:BH)</f>
        <v>#REF!</v>
      </c>
      <c r="BH36" s="16" t="e">
        <f>AVERAGEIF('City Level Data'!#REF!,$F36,'City Level Data'!BI:BI)</f>
        <v>#REF!</v>
      </c>
      <c r="BI36" s="16" t="e">
        <f>AVERAGEIF('City Level Data'!#REF!,$F36,'City Level Data'!BJ:BJ)</f>
        <v>#REF!</v>
      </c>
      <c r="BJ36" s="16" t="e">
        <f>AVERAGEIF('City Level Data'!#REF!,$F36,'City Level Data'!BK:BK)</f>
        <v>#REF!</v>
      </c>
      <c r="BK36" s="16" t="e">
        <f>AVERAGEIF('City Level Data'!#REF!,$F36,'City Level Data'!BL:BL)</f>
        <v>#REF!</v>
      </c>
      <c r="BL36" s="16" t="e">
        <f>AVERAGEIF('City Level Data'!#REF!,$F36,'City Level Data'!BM:BM)</f>
        <v>#REF!</v>
      </c>
      <c r="BM36" s="16" t="e">
        <f>SUMIF('City Level Data'!#REF!,$F36,'City Level Data'!BN:BN)</f>
        <v>#REF!</v>
      </c>
      <c r="BN36" s="16" t="e">
        <f>SUMIF('City Level Data'!#REF!,$F36,'City Level Data'!BO:BO)</f>
        <v>#REF!</v>
      </c>
      <c r="BO36" s="16" t="e">
        <f>SUMIF('City Level Data'!#REF!,$F36,'City Level Data'!BP:BP)</f>
        <v>#REF!</v>
      </c>
      <c r="BP36" s="16" t="e">
        <f>SUMIF('City Level Data'!#REF!,$F36,'City Level Data'!BQ:BQ)</f>
        <v>#REF!</v>
      </c>
      <c r="BQ36" s="16" t="e">
        <f>SUMIF('City Level Data'!#REF!,$F36,'City Level Data'!BR:BR)</f>
        <v>#REF!</v>
      </c>
      <c r="BR36" s="16" t="e">
        <f>SUMIF('City Level Data'!#REF!,$F36,'City Level Data'!BS:BS)</f>
        <v>#REF!</v>
      </c>
      <c r="BS36" s="16" t="e">
        <f>SUMIF('City Level Data'!#REF!,$F36,'City Level Data'!BT:BT)</f>
        <v>#REF!</v>
      </c>
      <c r="BT36" s="16" t="e">
        <f>SUMIF('City Level Data'!#REF!,$F36,'City Level Data'!BU:BU)</f>
        <v>#REF!</v>
      </c>
      <c r="BU36" s="16" t="e">
        <f>SUMIF('City Level Data'!#REF!,$F36,'City Level Data'!BV:BV)</f>
        <v>#REF!</v>
      </c>
      <c r="BV36" s="16" t="e">
        <f>SUMIF('City Level Data'!#REF!,$F36,'City Level Data'!BW:BW)</f>
        <v>#REF!</v>
      </c>
      <c r="BW36" s="16" t="e">
        <f>SUMIF('City Level Data'!#REF!,$F36,'City Level Data'!BX:BX)</f>
        <v>#REF!</v>
      </c>
      <c r="BX36" s="16" t="e">
        <f>SUMIF('City Level Data'!#REF!,$F36,'City Level Data'!BY:BY)</f>
        <v>#REF!</v>
      </c>
      <c r="BY36" s="16" t="e">
        <f>SUMIF('City Level Data'!#REF!,$F36,'City Level Data'!BZ:BZ)</f>
        <v>#REF!</v>
      </c>
      <c r="BZ36" s="16" t="e">
        <f>SUMIF('City Level Data'!#REF!,$F36,'City Level Data'!CA:CA)</f>
        <v>#REF!</v>
      </c>
      <c r="CA36" s="16" t="e">
        <f>SUMIF('City Level Data'!#REF!,$F36,'City Level Data'!CB:CB)</f>
        <v>#REF!</v>
      </c>
      <c r="CB36" s="16" t="e">
        <f>SUMIF('City Level Data'!#REF!,$F36,'City Level Data'!CC:CC)</f>
        <v>#REF!</v>
      </c>
      <c r="CC36" s="16" t="e">
        <f>SUMIF('City Level Data'!#REF!,$F36,'City Level Data'!CD:CD)</f>
        <v>#REF!</v>
      </c>
      <c r="CD36" s="16" t="e">
        <f>SUMIF('City Level Data'!#REF!,$F36,'City Level Data'!CE:CE)</f>
        <v>#REF!</v>
      </c>
      <c r="CE36" s="16" t="e">
        <f>SUMIF('City Level Data'!#REF!,$F36,'City Level Data'!CF:CF)</f>
        <v>#REF!</v>
      </c>
      <c r="CF36" s="16" t="e">
        <f>SUMIF('City Level Data'!#REF!,$F36,'City Level Data'!CG:CG)</f>
        <v>#REF!</v>
      </c>
      <c r="CG36" s="16" t="e">
        <f>SUMIF('City Level Data'!#REF!,$F36,'City Level Data'!CH:CH)</f>
        <v>#REF!</v>
      </c>
      <c r="CH36" s="16" t="e">
        <f>SUMIF('City Level Data'!#REF!,$F36,'City Level Data'!CI:CI)</f>
        <v>#REF!</v>
      </c>
      <c r="CI36" s="16" t="e">
        <f>SUMIF('City Level Data'!#REF!,$F36,'City Level Data'!CJ:CJ)</f>
        <v>#REF!</v>
      </c>
      <c r="CJ36" s="16" t="e">
        <f>SUMIF('City Level Data'!#REF!,$F36,'City Level Data'!CK:CK)</f>
        <v>#REF!</v>
      </c>
      <c r="CK36" s="16" t="e">
        <f>SUMIF('City Level Data'!#REF!,$F36,'City Level Data'!CL:CL)</f>
        <v>#REF!</v>
      </c>
      <c r="CL36" s="16" t="e">
        <f>SUMIF('City Level Data'!#REF!,$F36,'City Level Data'!CM:CM)</f>
        <v>#REF!</v>
      </c>
      <c r="CM36" s="16" t="e">
        <f>SUMIF('City Level Data'!#REF!,$F36,'City Level Data'!CN:CN)</f>
        <v>#REF!</v>
      </c>
      <c r="CN36" s="16" t="e">
        <f>SUMIF('City Level Data'!#REF!,$F36,'City Level Data'!CO:CO)</f>
        <v>#REF!</v>
      </c>
      <c r="CO36" s="16" t="e">
        <f>SUMIF('City Level Data'!#REF!,$F36,'City Level Data'!CP:CP)</f>
        <v>#REF!</v>
      </c>
      <c r="CP36" s="16" t="e">
        <f>SUMIF('City Level Data'!#REF!,$F36,'City Level Data'!CQ:CQ)</f>
        <v>#REF!</v>
      </c>
      <c r="CQ36" s="16" t="e">
        <f>SUMIF('City Level Data'!#REF!,$F36,'City Level Data'!CR:CR)</f>
        <v>#REF!</v>
      </c>
      <c r="CR36" s="16" t="e">
        <f>SUMIF('City Level Data'!#REF!,$F36,'City Level Data'!CS:CS)</f>
        <v>#REF!</v>
      </c>
      <c r="CS36" s="16" t="e">
        <f>SUMIF('City Level Data'!#REF!,$F36,'City Level Data'!CT:CT)</f>
        <v>#REF!</v>
      </c>
      <c r="CT36" s="16" t="e">
        <f>SUMIF('City Level Data'!#REF!,$F36,'City Level Data'!CU:CU)</f>
        <v>#REF!</v>
      </c>
      <c r="CU36" s="16" t="e">
        <f>SUMIF('City Level Data'!#REF!,$F36,'City Level Data'!CV:CV)</f>
        <v>#REF!</v>
      </c>
      <c r="CV36" s="16" t="e">
        <f>SUMIF('City Level Data'!#REF!,$F36,'City Level Data'!CW:CW)</f>
        <v>#REF!</v>
      </c>
      <c r="CW36" s="16" t="e">
        <f>SUMIF('City Level Data'!#REF!,$F36,'City Level Data'!CX:CX)</f>
        <v>#REF!</v>
      </c>
      <c r="CX36" s="16" t="e">
        <f>SUMIF('City Level Data'!#REF!,$F36,'City Level Data'!CY:CY)</f>
        <v>#REF!</v>
      </c>
      <c r="CY36" s="16" t="e">
        <f>SUMIF('City Level Data'!#REF!,$F36,'City Level Data'!CZ:CZ)</f>
        <v>#REF!</v>
      </c>
      <c r="CZ36" s="16" t="e">
        <f>SUMIF('City Level Data'!#REF!,$F36,'City Level Data'!DA:DA)</f>
        <v>#REF!</v>
      </c>
      <c r="DA36" s="16" t="e">
        <f>SUMIF('City Level Data'!#REF!,$F36,'City Level Data'!DB:DB)</f>
        <v>#REF!</v>
      </c>
      <c r="DB36" s="16" t="e">
        <f>SUMIF('City Level Data'!#REF!,$F36,'City Level Data'!DC:DC)</f>
        <v>#REF!</v>
      </c>
    </row>
    <row r="37" spans="1:106" x14ac:dyDescent="0.2">
      <c r="A37" s="1"/>
      <c r="B37" s="1"/>
      <c r="C37" s="1"/>
      <c r="D37" s="1" t="s">
        <v>1550</v>
      </c>
      <c r="E37" s="1" t="s">
        <v>1473</v>
      </c>
      <c r="F37" s="1" t="s">
        <v>1396</v>
      </c>
      <c r="G37" s="1" t="s">
        <v>1517</v>
      </c>
      <c r="H37" s="1"/>
      <c r="I37" s="1"/>
      <c r="J37" s="1" t="s">
        <v>1518</v>
      </c>
      <c r="K37" s="1"/>
      <c r="L37" s="1"/>
      <c r="M37" s="1"/>
      <c r="N37" s="16" t="e">
        <f>SUMIF('City Level Data'!#REF!,$F37,'City Level Data'!J:J)</f>
        <v>#REF!</v>
      </c>
      <c r="O37" s="16" t="e">
        <f>SUMIF('City Level Data'!#REF!,$F37,'City Level Data'!L:L)</f>
        <v>#REF!</v>
      </c>
      <c r="P37" s="16" t="e">
        <f>SUMIF('City Level Data'!#REF!,$F37,'City Level Data'!M:M)</f>
        <v>#REF!</v>
      </c>
      <c r="Q37" s="16" t="e">
        <f t="shared" si="0"/>
        <v>#REF!</v>
      </c>
      <c r="R37" s="16" t="e">
        <f>SUMIF('City Level Data'!#REF!,$F37,'City Level Data'!P:P)</f>
        <v>#REF!</v>
      </c>
      <c r="S37" s="16" t="e">
        <f t="shared" si="1"/>
        <v>#REF!</v>
      </c>
      <c r="T37" s="16" t="e">
        <f>SUMIF('City Level Data'!#REF!,$F37,'City Level Data'!U:U)*1000000000/N37</f>
        <v>#REF!</v>
      </c>
      <c r="U37" s="16" t="e">
        <f>IF(Q37&gt;'Clustering (Sub City)'!$C$4,'Clustering (Sub City)'!$B$3,IF(Q37&gt;'Clustering (Sub City)'!$H$4,'Clustering (Sub City)'!$G$3,IF(Q37&gt;'Clustering (Sub City)'!$M$4,'Clustering (Sub City)'!$L$3,'Clustering (Sub City)'!$Q$3)))</f>
        <v>#REF!</v>
      </c>
      <c r="V37" s="16" t="e">
        <f>IF(S37&gt;'Clustering (Sub City)'!$C$24,'Clustering (Sub City)'!$B$23,IF(S37&gt;'Clustering (Sub City)'!$H$24,'Clustering (Sub City)'!$G$23,IF(S37&gt;'Clustering (Sub City)'!$M$24,'Clustering (Sub City)'!$L$23,'Clustering (Sub City)'!$Q$23)))</f>
        <v>#REF!</v>
      </c>
      <c r="W37" s="16" t="e">
        <f>VLOOKUP(U37&amp;V37,'Clustering (Gov City)'!$X$4:$Y$19,2,0)</f>
        <v>#REF!</v>
      </c>
      <c r="X37" s="16" t="e">
        <f>SUMIF('City Level Data'!#REF!,$F37,'City Level Data'!Z:Z)</f>
        <v>#REF!</v>
      </c>
      <c r="Y37" s="16" t="e">
        <f>SUMIF('City Level Data'!#REF!,$F37,'City Level Data'!AA:AA)</f>
        <v>#REF!</v>
      </c>
      <c r="Z37" s="16" t="e">
        <f>SUMIF('City Level Data'!#REF!,$F37,'City Level Data'!AB:AB)</f>
        <v>#REF!</v>
      </c>
      <c r="AA37" s="16" t="e">
        <f>SUMIF('City Level Data'!#REF!,$F37,'City Level Data'!AC:AC)</f>
        <v>#REF!</v>
      </c>
      <c r="AB37" s="16" t="e">
        <f>SUMIF('City Level Data'!#REF!,$F37,'City Level Data'!AD:AD)</f>
        <v>#REF!</v>
      </c>
      <c r="AC37" s="16" t="e">
        <f>SUMIF('City Level Data'!#REF!,$F37,'City Level Data'!AE:AE)</f>
        <v>#REF!</v>
      </c>
      <c r="AD37" s="16" t="e">
        <f>SUMIF('City Level Data'!#REF!,$F37,'City Level Data'!AF:AF)</f>
        <v>#REF!</v>
      </c>
      <c r="AE37" s="16" t="e">
        <f>SUMIF('City Level Data'!#REF!,$F37,'City Level Data'!AG:AG)</f>
        <v>#REF!</v>
      </c>
      <c r="AF37" s="16" t="e">
        <f>SUMIF('City Level Data'!#REF!,$F37,'City Level Data'!AH:AH)</f>
        <v>#REF!</v>
      </c>
      <c r="AG37" s="16" t="e">
        <f>SUMIF('City Level Data'!#REF!,$F37,'City Level Data'!AI:AI)</f>
        <v>#REF!</v>
      </c>
      <c r="AH37" s="16" t="e">
        <f>SUMIF('City Level Data'!#REF!,$F37,'City Level Data'!AJ:AJ)</f>
        <v>#REF!</v>
      </c>
      <c r="AI37" s="16" t="e">
        <f>SUMIF('City Level Data'!#REF!,$F37,'City Level Data'!AK:AK)</f>
        <v>#REF!</v>
      </c>
      <c r="AJ37" s="16" t="e">
        <f>SUMIF('City Level Data'!#REF!,$F37,'City Level Data'!AL:AL)</f>
        <v>#REF!</v>
      </c>
      <c r="AK37" s="16" t="e">
        <f>SUMIF('City Level Data'!#REF!,$F37,'City Level Data'!AM:AM)</f>
        <v>#REF!</v>
      </c>
      <c r="AL37" s="16" t="e">
        <f>SUMIF('City Level Data'!#REF!,$F37,'City Level Data'!AN:AN)</f>
        <v>#REF!</v>
      </c>
      <c r="AM37" s="16" t="e">
        <f>SUMIF('City Level Data'!#REF!,$F37,'City Level Data'!AO:AO)</f>
        <v>#REF!</v>
      </c>
      <c r="AN37" s="16" t="e">
        <f>SUMIF('City Level Data'!#REF!,$F37,'City Level Data'!AP:AP)</f>
        <v>#REF!</v>
      </c>
      <c r="AO37" s="16" t="e">
        <f>SUMIF('City Level Data'!#REF!,$F37,'City Level Data'!AQ:AQ)</f>
        <v>#REF!</v>
      </c>
      <c r="AP37" s="16" t="e">
        <f>SUMIF('City Level Data'!#REF!,$F37,'City Level Data'!AR:AR)</f>
        <v>#REF!</v>
      </c>
      <c r="AQ37" s="16" t="e">
        <f>SUMIF('City Level Data'!#REF!,$F37,'City Level Data'!AS:AS)</f>
        <v>#REF!</v>
      </c>
      <c r="AR37" s="16" t="e">
        <f>SUMIF('City Level Data'!#REF!,$F37,'City Level Data'!AT:AT)</f>
        <v>#REF!</v>
      </c>
      <c r="AS37" s="16" t="e">
        <f>SUMIF('City Level Data'!#REF!,$F37,'City Level Data'!AU:AU)</f>
        <v>#REF!</v>
      </c>
      <c r="AT37" s="16" t="e">
        <f>SUMIF('City Level Data'!#REF!,$F37,'City Level Data'!AV:AV)</f>
        <v>#REF!</v>
      </c>
      <c r="AU37" s="16" t="e">
        <f>SUMIF('City Level Data'!#REF!,$F37,'City Level Data'!AW:AW)</f>
        <v>#REF!</v>
      </c>
      <c r="AV37" s="16" t="e">
        <f>SUMIF('City Level Data'!#REF!,$F37,'City Level Data'!AX:AX)</f>
        <v>#REF!</v>
      </c>
      <c r="AW37" s="16" t="e">
        <f>SUMIF('City Level Data'!#REF!,$F37,'City Level Data'!AY:AY)</f>
        <v>#REF!</v>
      </c>
      <c r="AX37" s="16" t="e">
        <f>SUMIF('City Level Data'!#REF!,$F37,'City Level Data'!AZ:AZ)</f>
        <v>#REF!</v>
      </c>
      <c r="AY37" s="16" t="e">
        <f>SUMIF('City Level Data'!#REF!,$F37,'City Level Data'!BA:BA)</f>
        <v>#REF!</v>
      </c>
      <c r="AZ37" s="16" t="e">
        <f>SUMIF('City Level Data'!#REF!,$F37,'City Level Data'!BB:BB)</f>
        <v>#REF!</v>
      </c>
      <c r="BA37" s="16" t="e">
        <f>SUMIF('City Level Data'!#REF!,$F37,'City Level Data'!BC:BC)</f>
        <v>#REF!</v>
      </c>
      <c r="BB37" s="16" t="e">
        <f>SUMIF('City Level Data'!#REF!,$F37,'City Level Data'!BD:BD)</f>
        <v>#REF!</v>
      </c>
      <c r="BC37" s="16" t="e">
        <f>SUMIF('City Level Data'!#REF!,$F37,'City Level Data'!BE:BE)</f>
        <v>#REF!</v>
      </c>
      <c r="BD37" s="16" t="e">
        <f>SUMIF('City Level Data'!#REF!,$F37,'City Level Data'!BF:BF)</f>
        <v>#REF!</v>
      </c>
      <c r="BE37" s="16" t="e">
        <f t="shared" si="2"/>
        <v>#REF!</v>
      </c>
      <c r="BF37" s="16" t="e">
        <f>SUMIF('City Level Data'!#REF!,$F37,'City Level Data'!BG:BG)</f>
        <v>#REF!</v>
      </c>
      <c r="BG37" s="16" t="e">
        <f>SUMIF('City Level Data'!#REF!,$F37,'City Level Data'!BH:BH)</f>
        <v>#REF!</v>
      </c>
      <c r="BH37" s="16" t="e">
        <f>AVERAGEIF('City Level Data'!#REF!,$F37,'City Level Data'!BI:BI)</f>
        <v>#REF!</v>
      </c>
      <c r="BI37" s="16" t="e">
        <f>AVERAGEIF('City Level Data'!#REF!,$F37,'City Level Data'!BJ:BJ)</f>
        <v>#REF!</v>
      </c>
      <c r="BJ37" s="16" t="e">
        <f>AVERAGEIF('City Level Data'!#REF!,$F37,'City Level Data'!BK:BK)</f>
        <v>#REF!</v>
      </c>
      <c r="BK37" s="16" t="e">
        <f>AVERAGEIF('City Level Data'!#REF!,$F37,'City Level Data'!BL:BL)</f>
        <v>#REF!</v>
      </c>
      <c r="BL37" s="16" t="e">
        <f>AVERAGEIF('City Level Data'!#REF!,$F37,'City Level Data'!BM:BM)</f>
        <v>#REF!</v>
      </c>
      <c r="BM37" s="16" t="e">
        <f>SUMIF('City Level Data'!#REF!,$F37,'City Level Data'!BN:BN)</f>
        <v>#REF!</v>
      </c>
      <c r="BN37" s="16" t="e">
        <f>SUMIF('City Level Data'!#REF!,$F37,'City Level Data'!BO:BO)</f>
        <v>#REF!</v>
      </c>
      <c r="BO37" s="16" t="e">
        <f>SUMIF('City Level Data'!#REF!,$F37,'City Level Data'!BP:BP)</f>
        <v>#REF!</v>
      </c>
      <c r="BP37" s="16" t="e">
        <f>SUMIF('City Level Data'!#REF!,$F37,'City Level Data'!BQ:BQ)</f>
        <v>#REF!</v>
      </c>
      <c r="BQ37" s="16" t="e">
        <f>SUMIF('City Level Data'!#REF!,$F37,'City Level Data'!BR:BR)</f>
        <v>#REF!</v>
      </c>
      <c r="BR37" s="16" t="e">
        <f>SUMIF('City Level Data'!#REF!,$F37,'City Level Data'!BS:BS)</f>
        <v>#REF!</v>
      </c>
      <c r="BS37" s="16" t="e">
        <f>SUMIF('City Level Data'!#REF!,$F37,'City Level Data'!BT:BT)</f>
        <v>#REF!</v>
      </c>
      <c r="BT37" s="16" t="e">
        <f>SUMIF('City Level Data'!#REF!,$F37,'City Level Data'!BU:BU)</f>
        <v>#REF!</v>
      </c>
      <c r="BU37" s="16" t="e">
        <f>SUMIF('City Level Data'!#REF!,$F37,'City Level Data'!BV:BV)</f>
        <v>#REF!</v>
      </c>
      <c r="BV37" s="16" t="e">
        <f>SUMIF('City Level Data'!#REF!,$F37,'City Level Data'!BW:BW)</f>
        <v>#REF!</v>
      </c>
      <c r="BW37" s="16" t="e">
        <f>SUMIF('City Level Data'!#REF!,$F37,'City Level Data'!BX:BX)</f>
        <v>#REF!</v>
      </c>
      <c r="BX37" s="16" t="e">
        <f>SUMIF('City Level Data'!#REF!,$F37,'City Level Data'!BY:BY)</f>
        <v>#REF!</v>
      </c>
      <c r="BY37" s="16" t="e">
        <f>SUMIF('City Level Data'!#REF!,$F37,'City Level Data'!BZ:BZ)</f>
        <v>#REF!</v>
      </c>
      <c r="BZ37" s="16" t="e">
        <f>SUMIF('City Level Data'!#REF!,$F37,'City Level Data'!CA:CA)</f>
        <v>#REF!</v>
      </c>
      <c r="CA37" s="16" t="e">
        <f>SUMIF('City Level Data'!#REF!,$F37,'City Level Data'!CB:CB)</f>
        <v>#REF!</v>
      </c>
      <c r="CB37" s="16" t="e">
        <f>SUMIF('City Level Data'!#REF!,$F37,'City Level Data'!CC:CC)</f>
        <v>#REF!</v>
      </c>
      <c r="CC37" s="16" t="e">
        <f>SUMIF('City Level Data'!#REF!,$F37,'City Level Data'!CD:CD)</f>
        <v>#REF!</v>
      </c>
      <c r="CD37" s="16" t="e">
        <f>SUMIF('City Level Data'!#REF!,$F37,'City Level Data'!CE:CE)</f>
        <v>#REF!</v>
      </c>
      <c r="CE37" s="16" t="e">
        <f>SUMIF('City Level Data'!#REF!,$F37,'City Level Data'!CF:CF)</f>
        <v>#REF!</v>
      </c>
      <c r="CF37" s="16" t="e">
        <f>SUMIF('City Level Data'!#REF!,$F37,'City Level Data'!CG:CG)</f>
        <v>#REF!</v>
      </c>
      <c r="CG37" s="16" t="e">
        <f>SUMIF('City Level Data'!#REF!,$F37,'City Level Data'!CH:CH)</f>
        <v>#REF!</v>
      </c>
      <c r="CH37" s="16" t="e">
        <f>SUMIF('City Level Data'!#REF!,$F37,'City Level Data'!CI:CI)</f>
        <v>#REF!</v>
      </c>
      <c r="CI37" s="16" t="e">
        <f>SUMIF('City Level Data'!#REF!,$F37,'City Level Data'!CJ:CJ)</f>
        <v>#REF!</v>
      </c>
      <c r="CJ37" s="16" t="e">
        <f>SUMIF('City Level Data'!#REF!,$F37,'City Level Data'!CK:CK)</f>
        <v>#REF!</v>
      </c>
      <c r="CK37" s="16" t="e">
        <f>SUMIF('City Level Data'!#REF!,$F37,'City Level Data'!CL:CL)</f>
        <v>#REF!</v>
      </c>
      <c r="CL37" s="16" t="e">
        <f>SUMIF('City Level Data'!#REF!,$F37,'City Level Data'!CM:CM)</f>
        <v>#REF!</v>
      </c>
      <c r="CM37" s="16" t="e">
        <f>SUMIF('City Level Data'!#REF!,$F37,'City Level Data'!CN:CN)</f>
        <v>#REF!</v>
      </c>
      <c r="CN37" s="16" t="e">
        <f>SUMIF('City Level Data'!#REF!,$F37,'City Level Data'!CO:CO)</f>
        <v>#REF!</v>
      </c>
      <c r="CO37" s="16" t="e">
        <f>SUMIF('City Level Data'!#REF!,$F37,'City Level Data'!CP:CP)</f>
        <v>#REF!</v>
      </c>
      <c r="CP37" s="16" t="e">
        <f>SUMIF('City Level Data'!#REF!,$F37,'City Level Data'!CQ:CQ)</f>
        <v>#REF!</v>
      </c>
      <c r="CQ37" s="16" t="e">
        <f>SUMIF('City Level Data'!#REF!,$F37,'City Level Data'!CR:CR)</f>
        <v>#REF!</v>
      </c>
      <c r="CR37" s="16" t="e">
        <f>SUMIF('City Level Data'!#REF!,$F37,'City Level Data'!CS:CS)</f>
        <v>#REF!</v>
      </c>
      <c r="CS37" s="16" t="e">
        <f>SUMIF('City Level Data'!#REF!,$F37,'City Level Data'!CT:CT)</f>
        <v>#REF!</v>
      </c>
      <c r="CT37" s="16" t="e">
        <f>SUMIF('City Level Data'!#REF!,$F37,'City Level Data'!CU:CU)</f>
        <v>#REF!</v>
      </c>
      <c r="CU37" s="16" t="e">
        <f>SUMIF('City Level Data'!#REF!,$F37,'City Level Data'!CV:CV)</f>
        <v>#REF!</v>
      </c>
      <c r="CV37" s="16" t="e">
        <f>SUMIF('City Level Data'!#REF!,$F37,'City Level Data'!CW:CW)</f>
        <v>#REF!</v>
      </c>
      <c r="CW37" s="16" t="e">
        <f>SUMIF('City Level Data'!#REF!,$F37,'City Level Data'!CX:CX)</f>
        <v>#REF!</v>
      </c>
      <c r="CX37" s="16" t="e">
        <f>SUMIF('City Level Data'!#REF!,$F37,'City Level Data'!CY:CY)</f>
        <v>#REF!</v>
      </c>
      <c r="CY37" s="16" t="e">
        <f>SUMIF('City Level Data'!#REF!,$F37,'City Level Data'!CZ:CZ)</f>
        <v>#REF!</v>
      </c>
      <c r="CZ37" s="16" t="e">
        <f>SUMIF('City Level Data'!#REF!,$F37,'City Level Data'!DA:DA)</f>
        <v>#REF!</v>
      </c>
      <c r="DA37" s="16" t="e">
        <f>SUMIF('City Level Data'!#REF!,$F37,'City Level Data'!DB:DB)</f>
        <v>#REF!</v>
      </c>
      <c r="DB37" s="16" t="e">
        <f>SUMIF('City Level Data'!#REF!,$F37,'City Level Data'!DC:DC)</f>
        <v>#REF!</v>
      </c>
    </row>
    <row r="38" spans="1:106" x14ac:dyDescent="0.2">
      <c r="A38" s="1"/>
      <c r="B38" s="1"/>
      <c r="C38" s="1"/>
      <c r="D38" s="1" t="s">
        <v>1609</v>
      </c>
      <c r="E38" s="1" t="s">
        <v>1473</v>
      </c>
      <c r="F38" s="1" t="s">
        <v>1399</v>
      </c>
      <c r="G38" s="1" t="s">
        <v>1517</v>
      </c>
      <c r="H38" s="1"/>
      <c r="I38" s="1"/>
      <c r="J38" s="1" t="s">
        <v>1518</v>
      </c>
      <c r="K38" s="1"/>
      <c r="L38" s="1"/>
      <c r="M38" s="1"/>
      <c r="N38" s="16" t="e">
        <f>SUMIF('City Level Data'!#REF!,$F38,'City Level Data'!J:J)</f>
        <v>#REF!</v>
      </c>
      <c r="O38" s="16" t="e">
        <f>SUMIF('City Level Data'!#REF!,$F38,'City Level Data'!L:L)</f>
        <v>#REF!</v>
      </c>
      <c r="P38" s="16" t="e">
        <f>SUMIF('City Level Data'!#REF!,$F38,'City Level Data'!M:M)</f>
        <v>#REF!</v>
      </c>
      <c r="Q38" s="16" t="e">
        <f t="shared" si="0"/>
        <v>#REF!</v>
      </c>
      <c r="R38" s="16" t="e">
        <f>SUMIF('City Level Data'!#REF!,$F38,'City Level Data'!P:P)</f>
        <v>#REF!</v>
      </c>
      <c r="S38" s="16" t="e">
        <f t="shared" si="1"/>
        <v>#REF!</v>
      </c>
      <c r="T38" s="16" t="e">
        <f>SUMIF('City Level Data'!#REF!,$F38,'City Level Data'!U:U)*1000000000/N38</f>
        <v>#REF!</v>
      </c>
      <c r="U38" s="16" t="e">
        <f>IF(Q38&gt;'Clustering (Sub City)'!$C$4,'Clustering (Sub City)'!$B$3,IF(Q38&gt;'Clustering (Sub City)'!$H$4,'Clustering (Sub City)'!$G$3,IF(Q38&gt;'Clustering (Sub City)'!$M$4,'Clustering (Sub City)'!$L$3,'Clustering (Sub City)'!$Q$3)))</f>
        <v>#REF!</v>
      </c>
      <c r="V38" s="16" t="e">
        <f>IF(S38&gt;'Clustering (Sub City)'!$C$24,'Clustering (Sub City)'!$B$23,IF(S38&gt;'Clustering (Sub City)'!$H$24,'Clustering (Sub City)'!$G$23,IF(S38&gt;'Clustering (Sub City)'!$M$24,'Clustering (Sub City)'!$L$23,'Clustering (Sub City)'!$Q$23)))</f>
        <v>#REF!</v>
      </c>
      <c r="W38" s="16" t="e">
        <f>VLOOKUP(U38&amp;V38,'Clustering (Gov City)'!$X$4:$Y$19,2,0)</f>
        <v>#REF!</v>
      </c>
      <c r="X38" s="16" t="e">
        <f>SUMIF('City Level Data'!#REF!,$F38,'City Level Data'!Z:Z)</f>
        <v>#REF!</v>
      </c>
      <c r="Y38" s="16" t="e">
        <f>SUMIF('City Level Data'!#REF!,$F38,'City Level Data'!AA:AA)</f>
        <v>#REF!</v>
      </c>
      <c r="Z38" s="16" t="e">
        <f>SUMIF('City Level Data'!#REF!,$F38,'City Level Data'!AB:AB)</f>
        <v>#REF!</v>
      </c>
      <c r="AA38" s="16" t="e">
        <f>SUMIF('City Level Data'!#REF!,$F38,'City Level Data'!AC:AC)</f>
        <v>#REF!</v>
      </c>
      <c r="AB38" s="16" t="e">
        <f>SUMIF('City Level Data'!#REF!,$F38,'City Level Data'!AD:AD)</f>
        <v>#REF!</v>
      </c>
      <c r="AC38" s="16" t="e">
        <f>SUMIF('City Level Data'!#REF!,$F38,'City Level Data'!AE:AE)</f>
        <v>#REF!</v>
      </c>
      <c r="AD38" s="16" t="e">
        <f>SUMIF('City Level Data'!#REF!,$F38,'City Level Data'!AF:AF)</f>
        <v>#REF!</v>
      </c>
      <c r="AE38" s="16" t="e">
        <f>SUMIF('City Level Data'!#REF!,$F38,'City Level Data'!AG:AG)</f>
        <v>#REF!</v>
      </c>
      <c r="AF38" s="16" t="e">
        <f>SUMIF('City Level Data'!#REF!,$F38,'City Level Data'!AH:AH)</f>
        <v>#REF!</v>
      </c>
      <c r="AG38" s="16" t="e">
        <f>SUMIF('City Level Data'!#REF!,$F38,'City Level Data'!AI:AI)</f>
        <v>#REF!</v>
      </c>
      <c r="AH38" s="16" t="e">
        <f>SUMIF('City Level Data'!#REF!,$F38,'City Level Data'!AJ:AJ)</f>
        <v>#REF!</v>
      </c>
      <c r="AI38" s="16" t="e">
        <f>SUMIF('City Level Data'!#REF!,$F38,'City Level Data'!AK:AK)</f>
        <v>#REF!</v>
      </c>
      <c r="AJ38" s="16" t="e">
        <f>SUMIF('City Level Data'!#REF!,$F38,'City Level Data'!AL:AL)</f>
        <v>#REF!</v>
      </c>
      <c r="AK38" s="16" t="e">
        <f>SUMIF('City Level Data'!#REF!,$F38,'City Level Data'!AM:AM)</f>
        <v>#REF!</v>
      </c>
      <c r="AL38" s="16" t="e">
        <f>SUMIF('City Level Data'!#REF!,$F38,'City Level Data'!AN:AN)</f>
        <v>#REF!</v>
      </c>
      <c r="AM38" s="16" t="e">
        <f>SUMIF('City Level Data'!#REF!,$F38,'City Level Data'!AO:AO)</f>
        <v>#REF!</v>
      </c>
      <c r="AN38" s="16" t="e">
        <f>SUMIF('City Level Data'!#REF!,$F38,'City Level Data'!AP:AP)</f>
        <v>#REF!</v>
      </c>
      <c r="AO38" s="16" t="e">
        <f>SUMIF('City Level Data'!#REF!,$F38,'City Level Data'!AQ:AQ)</f>
        <v>#REF!</v>
      </c>
      <c r="AP38" s="16" t="e">
        <f>SUMIF('City Level Data'!#REF!,$F38,'City Level Data'!AR:AR)</f>
        <v>#REF!</v>
      </c>
      <c r="AQ38" s="16" t="e">
        <f>SUMIF('City Level Data'!#REF!,$F38,'City Level Data'!AS:AS)</f>
        <v>#REF!</v>
      </c>
      <c r="AR38" s="16" t="e">
        <f>SUMIF('City Level Data'!#REF!,$F38,'City Level Data'!AT:AT)</f>
        <v>#REF!</v>
      </c>
      <c r="AS38" s="16" t="e">
        <f>SUMIF('City Level Data'!#REF!,$F38,'City Level Data'!AU:AU)</f>
        <v>#REF!</v>
      </c>
      <c r="AT38" s="16" t="e">
        <f>SUMIF('City Level Data'!#REF!,$F38,'City Level Data'!AV:AV)</f>
        <v>#REF!</v>
      </c>
      <c r="AU38" s="16" t="e">
        <f>SUMIF('City Level Data'!#REF!,$F38,'City Level Data'!AW:AW)</f>
        <v>#REF!</v>
      </c>
      <c r="AV38" s="16" t="e">
        <f>SUMIF('City Level Data'!#REF!,$F38,'City Level Data'!AX:AX)</f>
        <v>#REF!</v>
      </c>
      <c r="AW38" s="16" t="e">
        <f>SUMIF('City Level Data'!#REF!,$F38,'City Level Data'!AY:AY)</f>
        <v>#REF!</v>
      </c>
      <c r="AX38" s="16" t="e">
        <f>SUMIF('City Level Data'!#REF!,$F38,'City Level Data'!AZ:AZ)</f>
        <v>#REF!</v>
      </c>
      <c r="AY38" s="16" t="e">
        <f>SUMIF('City Level Data'!#REF!,$F38,'City Level Data'!BA:BA)</f>
        <v>#REF!</v>
      </c>
      <c r="AZ38" s="16" t="e">
        <f>SUMIF('City Level Data'!#REF!,$F38,'City Level Data'!BB:BB)</f>
        <v>#REF!</v>
      </c>
      <c r="BA38" s="16" t="e">
        <f>SUMIF('City Level Data'!#REF!,$F38,'City Level Data'!BC:BC)</f>
        <v>#REF!</v>
      </c>
      <c r="BB38" s="16" t="e">
        <f>SUMIF('City Level Data'!#REF!,$F38,'City Level Data'!BD:BD)</f>
        <v>#REF!</v>
      </c>
      <c r="BC38" s="16" t="e">
        <f>SUMIF('City Level Data'!#REF!,$F38,'City Level Data'!BE:BE)</f>
        <v>#REF!</v>
      </c>
      <c r="BD38" s="16" t="e">
        <f>SUMIF('City Level Data'!#REF!,$F38,'City Level Data'!BF:BF)</f>
        <v>#REF!</v>
      </c>
      <c r="BE38" s="16" t="e">
        <f t="shared" si="2"/>
        <v>#REF!</v>
      </c>
      <c r="BF38" s="16" t="e">
        <f>SUMIF('City Level Data'!#REF!,$F38,'City Level Data'!BG:BG)</f>
        <v>#REF!</v>
      </c>
      <c r="BG38" s="16" t="e">
        <f>SUMIF('City Level Data'!#REF!,$F38,'City Level Data'!BH:BH)</f>
        <v>#REF!</v>
      </c>
      <c r="BH38" s="16" t="e">
        <f>AVERAGEIF('City Level Data'!#REF!,$F38,'City Level Data'!BI:BI)</f>
        <v>#REF!</v>
      </c>
      <c r="BI38" s="16" t="e">
        <f>AVERAGEIF('City Level Data'!#REF!,$F38,'City Level Data'!BJ:BJ)</f>
        <v>#REF!</v>
      </c>
      <c r="BJ38" s="16" t="e">
        <f>AVERAGEIF('City Level Data'!#REF!,$F38,'City Level Data'!BK:BK)</f>
        <v>#REF!</v>
      </c>
      <c r="BK38" s="16" t="e">
        <f>AVERAGEIF('City Level Data'!#REF!,$F38,'City Level Data'!BL:BL)</f>
        <v>#REF!</v>
      </c>
      <c r="BL38" s="16" t="e">
        <f>AVERAGEIF('City Level Data'!#REF!,$F38,'City Level Data'!BM:BM)</f>
        <v>#REF!</v>
      </c>
      <c r="BM38" s="16" t="e">
        <f>SUMIF('City Level Data'!#REF!,$F38,'City Level Data'!BN:BN)</f>
        <v>#REF!</v>
      </c>
      <c r="BN38" s="16" t="e">
        <f>SUMIF('City Level Data'!#REF!,$F38,'City Level Data'!BO:BO)</f>
        <v>#REF!</v>
      </c>
      <c r="BO38" s="16" t="e">
        <f>SUMIF('City Level Data'!#REF!,$F38,'City Level Data'!BP:BP)</f>
        <v>#REF!</v>
      </c>
      <c r="BP38" s="16" t="e">
        <f>SUMIF('City Level Data'!#REF!,$F38,'City Level Data'!BQ:BQ)</f>
        <v>#REF!</v>
      </c>
      <c r="BQ38" s="16" t="e">
        <f>SUMIF('City Level Data'!#REF!,$F38,'City Level Data'!BR:BR)</f>
        <v>#REF!</v>
      </c>
      <c r="BR38" s="16" t="e">
        <f>SUMIF('City Level Data'!#REF!,$F38,'City Level Data'!BS:BS)</f>
        <v>#REF!</v>
      </c>
      <c r="BS38" s="16" t="e">
        <f>SUMIF('City Level Data'!#REF!,$F38,'City Level Data'!BT:BT)</f>
        <v>#REF!</v>
      </c>
      <c r="BT38" s="16" t="e">
        <f>SUMIF('City Level Data'!#REF!,$F38,'City Level Data'!BU:BU)</f>
        <v>#REF!</v>
      </c>
      <c r="BU38" s="16" t="e">
        <f>SUMIF('City Level Data'!#REF!,$F38,'City Level Data'!BV:BV)</f>
        <v>#REF!</v>
      </c>
      <c r="BV38" s="16" t="e">
        <f>SUMIF('City Level Data'!#REF!,$F38,'City Level Data'!BW:BW)</f>
        <v>#REF!</v>
      </c>
      <c r="BW38" s="16" t="e">
        <f>SUMIF('City Level Data'!#REF!,$F38,'City Level Data'!BX:BX)</f>
        <v>#REF!</v>
      </c>
      <c r="BX38" s="16" t="e">
        <f>SUMIF('City Level Data'!#REF!,$F38,'City Level Data'!BY:BY)</f>
        <v>#REF!</v>
      </c>
      <c r="BY38" s="16" t="e">
        <f>SUMIF('City Level Data'!#REF!,$F38,'City Level Data'!BZ:BZ)</f>
        <v>#REF!</v>
      </c>
      <c r="BZ38" s="16" t="e">
        <f>SUMIF('City Level Data'!#REF!,$F38,'City Level Data'!CA:CA)</f>
        <v>#REF!</v>
      </c>
      <c r="CA38" s="16" t="e">
        <f>SUMIF('City Level Data'!#REF!,$F38,'City Level Data'!CB:CB)</f>
        <v>#REF!</v>
      </c>
      <c r="CB38" s="16" t="e">
        <f>SUMIF('City Level Data'!#REF!,$F38,'City Level Data'!CC:CC)</f>
        <v>#REF!</v>
      </c>
      <c r="CC38" s="16" t="e">
        <f>SUMIF('City Level Data'!#REF!,$F38,'City Level Data'!CD:CD)</f>
        <v>#REF!</v>
      </c>
      <c r="CD38" s="16" t="e">
        <f>SUMIF('City Level Data'!#REF!,$F38,'City Level Data'!CE:CE)</f>
        <v>#REF!</v>
      </c>
      <c r="CE38" s="16" t="e">
        <f>SUMIF('City Level Data'!#REF!,$F38,'City Level Data'!CF:CF)</f>
        <v>#REF!</v>
      </c>
      <c r="CF38" s="16" t="e">
        <f>SUMIF('City Level Data'!#REF!,$F38,'City Level Data'!CG:CG)</f>
        <v>#REF!</v>
      </c>
      <c r="CG38" s="16" t="e">
        <f>SUMIF('City Level Data'!#REF!,$F38,'City Level Data'!CH:CH)</f>
        <v>#REF!</v>
      </c>
      <c r="CH38" s="16" t="e">
        <f>SUMIF('City Level Data'!#REF!,$F38,'City Level Data'!CI:CI)</f>
        <v>#REF!</v>
      </c>
      <c r="CI38" s="16" t="e">
        <f>SUMIF('City Level Data'!#REF!,$F38,'City Level Data'!CJ:CJ)</f>
        <v>#REF!</v>
      </c>
      <c r="CJ38" s="16" t="e">
        <f>SUMIF('City Level Data'!#REF!,$F38,'City Level Data'!CK:CK)</f>
        <v>#REF!</v>
      </c>
      <c r="CK38" s="16" t="e">
        <f>SUMIF('City Level Data'!#REF!,$F38,'City Level Data'!CL:CL)</f>
        <v>#REF!</v>
      </c>
      <c r="CL38" s="16" t="e">
        <f>SUMIF('City Level Data'!#REF!,$F38,'City Level Data'!CM:CM)</f>
        <v>#REF!</v>
      </c>
      <c r="CM38" s="16" t="e">
        <f>SUMIF('City Level Data'!#REF!,$F38,'City Level Data'!CN:CN)</f>
        <v>#REF!</v>
      </c>
      <c r="CN38" s="16" t="e">
        <f>SUMIF('City Level Data'!#REF!,$F38,'City Level Data'!CO:CO)</f>
        <v>#REF!</v>
      </c>
      <c r="CO38" s="16" t="e">
        <f>SUMIF('City Level Data'!#REF!,$F38,'City Level Data'!CP:CP)</f>
        <v>#REF!</v>
      </c>
      <c r="CP38" s="16" t="e">
        <f>SUMIF('City Level Data'!#REF!,$F38,'City Level Data'!CQ:CQ)</f>
        <v>#REF!</v>
      </c>
      <c r="CQ38" s="16" t="e">
        <f>SUMIF('City Level Data'!#REF!,$F38,'City Level Data'!CR:CR)</f>
        <v>#REF!</v>
      </c>
      <c r="CR38" s="16" t="e">
        <f>SUMIF('City Level Data'!#REF!,$F38,'City Level Data'!CS:CS)</f>
        <v>#REF!</v>
      </c>
      <c r="CS38" s="16" t="e">
        <f>SUMIF('City Level Data'!#REF!,$F38,'City Level Data'!CT:CT)</f>
        <v>#REF!</v>
      </c>
      <c r="CT38" s="16" t="e">
        <f>SUMIF('City Level Data'!#REF!,$F38,'City Level Data'!CU:CU)</f>
        <v>#REF!</v>
      </c>
      <c r="CU38" s="16" t="e">
        <f>SUMIF('City Level Data'!#REF!,$F38,'City Level Data'!CV:CV)</f>
        <v>#REF!</v>
      </c>
      <c r="CV38" s="16" t="e">
        <f>SUMIF('City Level Data'!#REF!,$F38,'City Level Data'!CW:CW)</f>
        <v>#REF!</v>
      </c>
      <c r="CW38" s="16" t="e">
        <f>SUMIF('City Level Data'!#REF!,$F38,'City Level Data'!CX:CX)</f>
        <v>#REF!</v>
      </c>
      <c r="CX38" s="16" t="e">
        <f>SUMIF('City Level Data'!#REF!,$F38,'City Level Data'!CY:CY)</f>
        <v>#REF!</v>
      </c>
      <c r="CY38" s="16" t="e">
        <f>SUMIF('City Level Data'!#REF!,$F38,'City Level Data'!CZ:CZ)</f>
        <v>#REF!</v>
      </c>
      <c r="CZ38" s="16" t="e">
        <f>SUMIF('City Level Data'!#REF!,$F38,'City Level Data'!DA:DA)</f>
        <v>#REF!</v>
      </c>
      <c r="DA38" s="16" t="e">
        <f>SUMIF('City Level Data'!#REF!,$F38,'City Level Data'!DB:DB)</f>
        <v>#REF!</v>
      </c>
      <c r="DB38" s="16" t="e">
        <f>SUMIF('City Level Data'!#REF!,$F38,'City Level Data'!DC:DC)</f>
        <v>#REF!</v>
      </c>
    </row>
    <row r="39" spans="1:106" x14ac:dyDescent="0.2">
      <c r="A39" s="1"/>
      <c r="B39" s="1"/>
      <c r="C39" s="1"/>
      <c r="D39" s="1" t="s">
        <v>1610</v>
      </c>
      <c r="E39" s="1" t="s">
        <v>1473</v>
      </c>
      <c r="F39" s="1" t="s">
        <v>1400</v>
      </c>
      <c r="G39" s="1" t="s">
        <v>1517</v>
      </c>
      <c r="H39" s="1"/>
      <c r="I39" s="1"/>
      <c r="J39" s="1" t="s">
        <v>1518</v>
      </c>
      <c r="K39" s="1"/>
      <c r="L39" s="1"/>
      <c r="M39" s="1"/>
      <c r="N39" s="16" t="e">
        <f>SUMIF('City Level Data'!#REF!,$F39,'City Level Data'!J:J)</f>
        <v>#REF!</v>
      </c>
      <c r="O39" s="16" t="e">
        <f>SUMIF('City Level Data'!#REF!,$F39,'City Level Data'!L:L)</f>
        <v>#REF!</v>
      </c>
      <c r="P39" s="16" t="e">
        <f>SUMIF('City Level Data'!#REF!,$F39,'City Level Data'!M:M)</f>
        <v>#REF!</v>
      </c>
      <c r="Q39" s="16" t="e">
        <f t="shared" si="0"/>
        <v>#REF!</v>
      </c>
      <c r="R39" s="16" t="e">
        <f>SUMIF('City Level Data'!#REF!,$F39,'City Level Data'!P:P)</f>
        <v>#REF!</v>
      </c>
      <c r="S39" s="16" t="e">
        <f t="shared" si="1"/>
        <v>#REF!</v>
      </c>
      <c r="T39" s="16" t="e">
        <f>SUMIF('City Level Data'!#REF!,$F39,'City Level Data'!U:U)*1000000000/N39</f>
        <v>#REF!</v>
      </c>
      <c r="U39" s="16" t="e">
        <f>IF(Q39&gt;'Clustering (Sub City)'!$C$4,'Clustering (Sub City)'!$B$3,IF(Q39&gt;'Clustering (Sub City)'!$H$4,'Clustering (Sub City)'!$G$3,IF(Q39&gt;'Clustering (Sub City)'!$M$4,'Clustering (Sub City)'!$L$3,'Clustering (Sub City)'!$Q$3)))</f>
        <v>#REF!</v>
      </c>
      <c r="V39" s="16" t="e">
        <f>IF(S39&gt;'Clustering (Sub City)'!$C$24,'Clustering (Sub City)'!$B$23,IF(S39&gt;'Clustering (Sub City)'!$H$24,'Clustering (Sub City)'!$G$23,IF(S39&gt;'Clustering (Sub City)'!$M$24,'Clustering (Sub City)'!$L$23,'Clustering (Sub City)'!$Q$23)))</f>
        <v>#REF!</v>
      </c>
      <c r="W39" s="16" t="e">
        <f>VLOOKUP(U39&amp;V39,'Clustering (Gov City)'!$X$4:$Y$19,2,0)</f>
        <v>#REF!</v>
      </c>
      <c r="X39" s="16" t="e">
        <f>SUMIF('City Level Data'!#REF!,$F39,'City Level Data'!Z:Z)</f>
        <v>#REF!</v>
      </c>
      <c r="Y39" s="16" t="e">
        <f>SUMIF('City Level Data'!#REF!,$F39,'City Level Data'!AA:AA)</f>
        <v>#REF!</v>
      </c>
      <c r="Z39" s="16" t="e">
        <f>SUMIF('City Level Data'!#REF!,$F39,'City Level Data'!AB:AB)</f>
        <v>#REF!</v>
      </c>
      <c r="AA39" s="16" t="e">
        <f>SUMIF('City Level Data'!#REF!,$F39,'City Level Data'!AC:AC)</f>
        <v>#REF!</v>
      </c>
      <c r="AB39" s="16" t="e">
        <f>SUMIF('City Level Data'!#REF!,$F39,'City Level Data'!AD:AD)</f>
        <v>#REF!</v>
      </c>
      <c r="AC39" s="16" t="e">
        <f>SUMIF('City Level Data'!#REF!,$F39,'City Level Data'!AE:AE)</f>
        <v>#REF!</v>
      </c>
      <c r="AD39" s="16" t="e">
        <f>SUMIF('City Level Data'!#REF!,$F39,'City Level Data'!AF:AF)</f>
        <v>#REF!</v>
      </c>
      <c r="AE39" s="16" t="e">
        <f>SUMIF('City Level Data'!#REF!,$F39,'City Level Data'!AG:AG)</f>
        <v>#REF!</v>
      </c>
      <c r="AF39" s="16" t="e">
        <f>SUMIF('City Level Data'!#REF!,$F39,'City Level Data'!AH:AH)</f>
        <v>#REF!</v>
      </c>
      <c r="AG39" s="16" t="e">
        <f>SUMIF('City Level Data'!#REF!,$F39,'City Level Data'!AI:AI)</f>
        <v>#REF!</v>
      </c>
      <c r="AH39" s="16" t="e">
        <f>SUMIF('City Level Data'!#REF!,$F39,'City Level Data'!AJ:AJ)</f>
        <v>#REF!</v>
      </c>
      <c r="AI39" s="16" t="e">
        <f>SUMIF('City Level Data'!#REF!,$F39,'City Level Data'!AK:AK)</f>
        <v>#REF!</v>
      </c>
      <c r="AJ39" s="16" t="e">
        <f>SUMIF('City Level Data'!#REF!,$F39,'City Level Data'!AL:AL)</f>
        <v>#REF!</v>
      </c>
      <c r="AK39" s="16" t="e">
        <f>SUMIF('City Level Data'!#REF!,$F39,'City Level Data'!AM:AM)</f>
        <v>#REF!</v>
      </c>
      <c r="AL39" s="16" t="e">
        <f>SUMIF('City Level Data'!#REF!,$F39,'City Level Data'!AN:AN)</f>
        <v>#REF!</v>
      </c>
      <c r="AM39" s="16" t="e">
        <f>SUMIF('City Level Data'!#REF!,$F39,'City Level Data'!AO:AO)</f>
        <v>#REF!</v>
      </c>
      <c r="AN39" s="16" t="e">
        <f>SUMIF('City Level Data'!#REF!,$F39,'City Level Data'!AP:AP)</f>
        <v>#REF!</v>
      </c>
      <c r="AO39" s="16" t="e">
        <f>SUMIF('City Level Data'!#REF!,$F39,'City Level Data'!AQ:AQ)</f>
        <v>#REF!</v>
      </c>
      <c r="AP39" s="16" t="e">
        <f>SUMIF('City Level Data'!#REF!,$F39,'City Level Data'!AR:AR)</f>
        <v>#REF!</v>
      </c>
      <c r="AQ39" s="16" t="e">
        <f>SUMIF('City Level Data'!#REF!,$F39,'City Level Data'!AS:AS)</f>
        <v>#REF!</v>
      </c>
      <c r="AR39" s="16" t="e">
        <f>SUMIF('City Level Data'!#REF!,$F39,'City Level Data'!AT:AT)</f>
        <v>#REF!</v>
      </c>
      <c r="AS39" s="16" t="e">
        <f>SUMIF('City Level Data'!#REF!,$F39,'City Level Data'!AU:AU)</f>
        <v>#REF!</v>
      </c>
      <c r="AT39" s="16" t="e">
        <f>SUMIF('City Level Data'!#REF!,$F39,'City Level Data'!AV:AV)</f>
        <v>#REF!</v>
      </c>
      <c r="AU39" s="16" t="e">
        <f>SUMIF('City Level Data'!#REF!,$F39,'City Level Data'!AW:AW)</f>
        <v>#REF!</v>
      </c>
      <c r="AV39" s="16" t="e">
        <f>SUMIF('City Level Data'!#REF!,$F39,'City Level Data'!AX:AX)</f>
        <v>#REF!</v>
      </c>
      <c r="AW39" s="16" t="e">
        <f>SUMIF('City Level Data'!#REF!,$F39,'City Level Data'!AY:AY)</f>
        <v>#REF!</v>
      </c>
      <c r="AX39" s="16" t="e">
        <f>SUMIF('City Level Data'!#REF!,$F39,'City Level Data'!AZ:AZ)</f>
        <v>#REF!</v>
      </c>
      <c r="AY39" s="16" t="e">
        <f>SUMIF('City Level Data'!#REF!,$F39,'City Level Data'!BA:BA)</f>
        <v>#REF!</v>
      </c>
      <c r="AZ39" s="16" t="e">
        <f>SUMIF('City Level Data'!#REF!,$F39,'City Level Data'!BB:BB)</f>
        <v>#REF!</v>
      </c>
      <c r="BA39" s="16" t="e">
        <f>SUMIF('City Level Data'!#REF!,$F39,'City Level Data'!BC:BC)</f>
        <v>#REF!</v>
      </c>
      <c r="BB39" s="16" t="e">
        <f>SUMIF('City Level Data'!#REF!,$F39,'City Level Data'!BD:BD)</f>
        <v>#REF!</v>
      </c>
      <c r="BC39" s="16" t="e">
        <f>SUMIF('City Level Data'!#REF!,$F39,'City Level Data'!BE:BE)</f>
        <v>#REF!</v>
      </c>
      <c r="BD39" s="16" t="e">
        <f>SUMIF('City Level Data'!#REF!,$F39,'City Level Data'!BF:BF)</f>
        <v>#REF!</v>
      </c>
      <c r="BE39" s="16" t="e">
        <f t="shared" si="2"/>
        <v>#REF!</v>
      </c>
      <c r="BF39" s="16" t="e">
        <f>SUMIF('City Level Data'!#REF!,$F39,'City Level Data'!BG:BG)</f>
        <v>#REF!</v>
      </c>
      <c r="BG39" s="16" t="e">
        <f>SUMIF('City Level Data'!#REF!,$F39,'City Level Data'!BH:BH)</f>
        <v>#REF!</v>
      </c>
      <c r="BH39" s="16" t="e">
        <f>AVERAGEIF('City Level Data'!#REF!,$F39,'City Level Data'!BI:BI)</f>
        <v>#REF!</v>
      </c>
      <c r="BI39" s="16" t="e">
        <f>AVERAGEIF('City Level Data'!#REF!,$F39,'City Level Data'!BJ:BJ)</f>
        <v>#REF!</v>
      </c>
      <c r="BJ39" s="16" t="e">
        <f>AVERAGEIF('City Level Data'!#REF!,$F39,'City Level Data'!BK:BK)</f>
        <v>#REF!</v>
      </c>
      <c r="BK39" s="16" t="e">
        <f>AVERAGEIF('City Level Data'!#REF!,$F39,'City Level Data'!BL:BL)</f>
        <v>#REF!</v>
      </c>
      <c r="BL39" s="16" t="e">
        <f>AVERAGEIF('City Level Data'!#REF!,$F39,'City Level Data'!BM:BM)</f>
        <v>#REF!</v>
      </c>
      <c r="BM39" s="16" t="e">
        <f>SUMIF('City Level Data'!#REF!,$F39,'City Level Data'!BN:BN)</f>
        <v>#REF!</v>
      </c>
      <c r="BN39" s="16" t="e">
        <f>SUMIF('City Level Data'!#REF!,$F39,'City Level Data'!BO:BO)</f>
        <v>#REF!</v>
      </c>
      <c r="BO39" s="16" t="e">
        <f>SUMIF('City Level Data'!#REF!,$F39,'City Level Data'!BP:BP)</f>
        <v>#REF!</v>
      </c>
      <c r="BP39" s="16" t="e">
        <f>SUMIF('City Level Data'!#REF!,$F39,'City Level Data'!BQ:BQ)</f>
        <v>#REF!</v>
      </c>
      <c r="BQ39" s="16" t="e">
        <f>SUMIF('City Level Data'!#REF!,$F39,'City Level Data'!BR:BR)</f>
        <v>#REF!</v>
      </c>
      <c r="BR39" s="16" t="e">
        <f>SUMIF('City Level Data'!#REF!,$F39,'City Level Data'!BS:BS)</f>
        <v>#REF!</v>
      </c>
      <c r="BS39" s="16" t="e">
        <f>SUMIF('City Level Data'!#REF!,$F39,'City Level Data'!BT:BT)</f>
        <v>#REF!</v>
      </c>
      <c r="BT39" s="16" t="e">
        <f>SUMIF('City Level Data'!#REF!,$F39,'City Level Data'!BU:BU)</f>
        <v>#REF!</v>
      </c>
      <c r="BU39" s="16" t="e">
        <f>SUMIF('City Level Data'!#REF!,$F39,'City Level Data'!BV:BV)</f>
        <v>#REF!</v>
      </c>
      <c r="BV39" s="16" t="e">
        <f>SUMIF('City Level Data'!#REF!,$F39,'City Level Data'!BW:BW)</f>
        <v>#REF!</v>
      </c>
      <c r="BW39" s="16" t="e">
        <f>SUMIF('City Level Data'!#REF!,$F39,'City Level Data'!BX:BX)</f>
        <v>#REF!</v>
      </c>
      <c r="BX39" s="16" t="e">
        <f>SUMIF('City Level Data'!#REF!,$F39,'City Level Data'!BY:BY)</f>
        <v>#REF!</v>
      </c>
      <c r="BY39" s="16" t="e">
        <f>SUMIF('City Level Data'!#REF!,$F39,'City Level Data'!BZ:BZ)</f>
        <v>#REF!</v>
      </c>
      <c r="BZ39" s="16" t="e">
        <f>SUMIF('City Level Data'!#REF!,$F39,'City Level Data'!CA:CA)</f>
        <v>#REF!</v>
      </c>
      <c r="CA39" s="16" t="e">
        <f>SUMIF('City Level Data'!#REF!,$F39,'City Level Data'!CB:CB)</f>
        <v>#REF!</v>
      </c>
      <c r="CB39" s="16" t="e">
        <f>SUMIF('City Level Data'!#REF!,$F39,'City Level Data'!CC:CC)</f>
        <v>#REF!</v>
      </c>
      <c r="CC39" s="16" t="e">
        <f>SUMIF('City Level Data'!#REF!,$F39,'City Level Data'!CD:CD)</f>
        <v>#REF!</v>
      </c>
      <c r="CD39" s="16" t="e">
        <f>SUMIF('City Level Data'!#REF!,$F39,'City Level Data'!CE:CE)</f>
        <v>#REF!</v>
      </c>
      <c r="CE39" s="16" t="e">
        <f>SUMIF('City Level Data'!#REF!,$F39,'City Level Data'!CF:CF)</f>
        <v>#REF!</v>
      </c>
      <c r="CF39" s="16" t="e">
        <f>SUMIF('City Level Data'!#REF!,$F39,'City Level Data'!CG:CG)</f>
        <v>#REF!</v>
      </c>
      <c r="CG39" s="16" t="e">
        <f>SUMIF('City Level Data'!#REF!,$F39,'City Level Data'!CH:CH)</f>
        <v>#REF!</v>
      </c>
      <c r="CH39" s="16" t="e">
        <f>SUMIF('City Level Data'!#REF!,$F39,'City Level Data'!CI:CI)</f>
        <v>#REF!</v>
      </c>
      <c r="CI39" s="16" t="e">
        <f>SUMIF('City Level Data'!#REF!,$F39,'City Level Data'!CJ:CJ)</f>
        <v>#REF!</v>
      </c>
      <c r="CJ39" s="16" t="e">
        <f>SUMIF('City Level Data'!#REF!,$F39,'City Level Data'!CK:CK)</f>
        <v>#REF!</v>
      </c>
      <c r="CK39" s="16" t="e">
        <f>SUMIF('City Level Data'!#REF!,$F39,'City Level Data'!CL:CL)</f>
        <v>#REF!</v>
      </c>
      <c r="CL39" s="16" t="e">
        <f>SUMIF('City Level Data'!#REF!,$F39,'City Level Data'!CM:CM)</f>
        <v>#REF!</v>
      </c>
      <c r="CM39" s="16" t="e">
        <f>SUMIF('City Level Data'!#REF!,$F39,'City Level Data'!CN:CN)</f>
        <v>#REF!</v>
      </c>
      <c r="CN39" s="16" t="e">
        <f>SUMIF('City Level Data'!#REF!,$F39,'City Level Data'!CO:CO)</f>
        <v>#REF!</v>
      </c>
      <c r="CO39" s="16" t="e">
        <f>SUMIF('City Level Data'!#REF!,$F39,'City Level Data'!CP:CP)</f>
        <v>#REF!</v>
      </c>
      <c r="CP39" s="16" t="e">
        <f>SUMIF('City Level Data'!#REF!,$F39,'City Level Data'!CQ:CQ)</f>
        <v>#REF!</v>
      </c>
      <c r="CQ39" s="16" t="e">
        <f>SUMIF('City Level Data'!#REF!,$F39,'City Level Data'!CR:CR)</f>
        <v>#REF!</v>
      </c>
      <c r="CR39" s="16" t="e">
        <f>SUMIF('City Level Data'!#REF!,$F39,'City Level Data'!CS:CS)</f>
        <v>#REF!</v>
      </c>
      <c r="CS39" s="16" t="e">
        <f>SUMIF('City Level Data'!#REF!,$F39,'City Level Data'!CT:CT)</f>
        <v>#REF!</v>
      </c>
      <c r="CT39" s="16" t="e">
        <f>SUMIF('City Level Data'!#REF!,$F39,'City Level Data'!CU:CU)</f>
        <v>#REF!</v>
      </c>
      <c r="CU39" s="16" t="e">
        <f>SUMIF('City Level Data'!#REF!,$F39,'City Level Data'!CV:CV)</f>
        <v>#REF!</v>
      </c>
      <c r="CV39" s="16" t="e">
        <f>SUMIF('City Level Data'!#REF!,$F39,'City Level Data'!CW:CW)</f>
        <v>#REF!</v>
      </c>
      <c r="CW39" s="16" t="e">
        <f>SUMIF('City Level Data'!#REF!,$F39,'City Level Data'!CX:CX)</f>
        <v>#REF!</v>
      </c>
      <c r="CX39" s="16" t="e">
        <f>SUMIF('City Level Data'!#REF!,$F39,'City Level Data'!CY:CY)</f>
        <v>#REF!</v>
      </c>
      <c r="CY39" s="16" t="e">
        <f>SUMIF('City Level Data'!#REF!,$F39,'City Level Data'!CZ:CZ)</f>
        <v>#REF!</v>
      </c>
      <c r="CZ39" s="16" t="e">
        <f>SUMIF('City Level Data'!#REF!,$F39,'City Level Data'!DA:DA)</f>
        <v>#REF!</v>
      </c>
      <c r="DA39" s="16" t="e">
        <f>SUMIF('City Level Data'!#REF!,$F39,'City Level Data'!DB:DB)</f>
        <v>#REF!</v>
      </c>
      <c r="DB39" s="16" t="e">
        <f>SUMIF('City Level Data'!#REF!,$F39,'City Level Data'!DC:DC)</f>
        <v>#REF!</v>
      </c>
    </row>
    <row r="40" spans="1:106" x14ac:dyDescent="0.2">
      <c r="A40" s="1"/>
      <c r="B40" s="1"/>
      <c r="C40" s="1"/>
      <c r="D40" s="1" t="s">
        <v>1611</v>
      </c>
      <c r="E40" s="1" t="s">
        <v>1473</v>
      </c>
      <c r="F40" s="1" t="s">
        <v>1401</v>
      </c>
      <c r="G40" s="1" t="s">
        <v>1517</v>
      </c>
      <c r="H40" s="1"/>
      <c r="I40" s="1"/>
      <c r="J40" s="1" t="s">
        <v>1518</v>
      </c>
      <c r="K40" s="1"/>
      <c r="L40" s="1"/>
      <c r="M40" s="1"/>
      <c r="N40" s="16" t="e">
        <f>SUMIF('City Level Data'!#REF!,$F40,'City Level Data'!J:J)</f>
        <v>#REF!</v>
      </c>
      <c r="O40" s="16" t="e">
        <f>SUMIF('City Level Data'!#REF!,$F40,'City Level Data'!L:L)</f>
        <v>#REF!</v>
      </c>
      <c r="P40" s="16" t="e">
        <f>SUMIF('City Level Data'!#REF!,$F40,'City Level Data'!M:M)</f>
        <v>#REF!</v>
      </c>
      <c r="Q40" s="16" t="e">
        <f t="shared" si="0"/>
        <v>#REF!</v>
      </c>
      <c r="R40" s="16" t="e">
        <f>SUMIF('City Level Data'!#REF!,$F40,'City Level Data'!P:P)</f>
        <v>#REF!</v>
      </c>
      <c r="S40" s="16" t="e">
        <f t="shared" si="1"/>
        <v>#REF!</v>
      </c>
      <c r="T40" s="16" t="e">
        <f>SUMIF('City Level Data'!#REF!,$F40,'City Level Data'!U:U)*1000000000/N40</f>
        <v>#REF!</v>
      </c>
      <c r="U40" s="16" t="e">
        <f>IF(Q40&gt;'Clustering (Sub City)'!$C$4,'Clustering (Sub City)'!$B$3,IF(Q40&gt;'Clustering (Sub City)'!$H$4,'Clustering (Sub City)'!$G$3,IF(Q40&gt;'Clustering (Sub City)'!$M$4,'Clustering (Sub City)'!$L$3,'Clustering (Sub City)'!$Q$3)))</f>
        <v>#REF!</v>
      </c>
      <c r="V40" s="16" t="e">
        <f>IF(S40&gt;'Clustering (Sub City)'!$C$24,'Clustering (Sub City)'!$B$23,IF(S40&gt;'Clustering (Sub City)'!$H$24,'Clustering (Sub City)'!$G$23,IF(S40&gt;'Clustering (Sub City)'!$M$24,'Clustering (Sub City)'!$L$23,'Clustering (Sub City)'!$Q$23)))</f>
        <v>#REF!</v>
      </c>
      <c r="W40" s="16" t="e">
        <f>VLOOKUP(U40&amp;V40,'Clustering (Gov City)'!$X$4:$Y$19,2,0)</f>
        <v>#REF!</v>
      </c>
      <c r="X40" s="16" t="e">
        <f>SUMIF('City Level Data'!#REF!,$F40,'City Level Data'!Z:Z)</f>
        <v>#REF!</v>
      </c>
      <c r="Y40" s="16" t="e">
        <f>SUMIF('City Level Data'!#REF!,$F40,'City Level Data'!AA:AA)</f>
        <v>#REF!</v>
      </c>
      <c r="Z40" s="16" t="e">
        <f>SUMIF('City Level Data'!#REF!,$F40,'City Level Data'!AB:AB)</f>
        <v>#REF!</v>
      </c>
      <c r="AA40" s="16" t="e">
        <f>SUMIF('City Level Data'!#REF!,$F40,'City Level Data'!AC:AC)</f>
        <v>#REF!</v>
      </c>
      <c r="AB40" s="16" t="e">
        <f>SUMIF('City Level Data'!#REF!,$F40,'City Level Data'!AD:AD)</f>
        <v>#REF!</v>
      </c>
      <c r="AC40" s="16" t="e">
        <f>SUMIF('City Level Data'!#REF!,$F40,'City Level Data'!AE:AE)</f>
        <v>#REF!</v>
      </c>
      <c r="AD40" s="16" t="e">
        <f>SUMIF('City Level Data'!#REF!,$F40,'City Level Data'!AF:AF)</f>
        <v>#REF!</v>
      </c>
      <c r="AE40" s="16" t="e">
        <f>SUMIF('City Level Data'!#REF!,$F40,'City Level Data'!AG:AG)</f>
        <v>#REF!</v>
      </c>
      <c r="AF40" s="16" t="e">
        <f>SUMIF('City Level Data'!#REF!,$F40,'City Level Data'!AH:AH)</f>
        <v>#REF!</v>
      </c>
      <c r="AG40" s="16" t="e">
        <f>SUMIF('City Level Data'!#REF!,$F40,'City Level Data'!AI:AI)</f>
        <v>#REF!</v>
      </c>
      <c r="AH40" s="16" t="e">
        <f>SUMIF('City Level Data'!#REF!,$F40,'City Level Data'!AJ:AJ)</f>
        <v>#REF!</v>
      </c>
      <c r="AI40" s="16" t="e">
        <f>SUMIF('City Level Data'!#REF!,$F40,'City Level Data'!AK:AK)</f>
        <v>#REF!</v>
      </c>
      <c r="AJ40" s="16" t="e">
        <f>SUMIF('City Level Data'!#REF!,$F40,'City Level Data'!AL:AL)</f>
        <v>#REF!</v>
      </c>
      <c r="AK40" s="16" t="e">
        <f>SUMIF('City Level Data'!#REF!,$F40,'City Level Data'!AM:AM)</f>
        <v>#REF!</v>
      </c>
      <c r="AL40" s="16" t="e">
        <f>SUMIF('City Level Data'!#REF!,$F40,'City Level Data'!AN:AN)</f>
        <v>#REF!</v>
      </c>
      <c r="AM40" s="16" t="e">
        <f>SUMIF('City Level Data'!#REF!,$F40,'City Level Data'!AO:AO)</f>
        <v>#REF!</v>
      </c>
      <c r="AN40" s="16" t="e">
        <f>SUMIF('City Level Data'!#REF!,$F40,'City Level Data'!AP:AP)</f>
        <v>#REF!</v>
      </c>
      <c r="AO40" s="16" t="e">
        <f>SUMIF('City Level Data'!#REF!,$F40,'City Level Data'!AQ:AQ)</f>
        <v>#REF!</v>
      </c>
      <c r="AP40" s="16" t="e">
        <f>SUMIF('City Level Data'!#REF!,$F40,'City Level Data'!AR:AR)</f>
        <v>#REF!</v>
      </c>
      <c r="AQ40" s="16" t="e">
        <f>SUMIF('City Level Data'!#REF!,$F40,'City Level Data'!AS:AS)</f>
        <v>#REF!</v>
      </c>
      <c r="AR40" s="16" t="e">
        <f>SUMIF('City Level Data'!#REF!,$F40,'City Level Data'!AT:AT)</f>
        <v>#REF!</v>
      </c>
      <c r="AS40" s="16" t="e">
        <f>SUMIF('City Level Data'!#REF!,$F40,'City Level Data'!AU:AU)</f>
        <v>#REF!</v>
      </c>
      <c r="AT40" s="16" t="e">
        <f>SUMIF('City Level Data'!#REF!,$F40,'City Level Data'!AV:AV)</f>
        <v>#REF!</v>
      </c>
      <c r="AU40" s="16" t="e">
        <f>SUMIF('City Level Data'!#REF!,$F40,'City Level Data'!AW:AW)</f>
        <v>#REF!</v>
      </c>
      <c r="AV40" s="16" t="e">
        <f>SUMIF('City Level Data'!#REF!,$F40,'City Level Data'!AX:AX)</f>
        <v>#REF!</v>
      </c>
      <c r="AW40" s="16" t="e">
        <f>SUMIF('City Level Data'!#REF!,$F40,'City Level Data'!AY:AY)</f>
        <v>#REF!</v>
      </c>
      <c r="AX40" s="16" t="e">
        <f>SUMIF('City Level Data'!#REF!,$F40,'City Level Data'!AZ:AZ)</f>
        <v>#REF!</v>
      </c>
      <c r="AY40" s="16" t="e">
        <f>SUMIF('City Level Data'!#REF!,$F40,'City Level Data'!BA:BA)</f>
        <v>#REF!</v>
      </c>
      <c r="AZ40" s="16" t="e">
        <f>SUMIF('City Level Data'!#REF!,$F40,'City Level Data'!BB:BB)</f>
        <v>#REF!</v>
      </c>
      <c r="BA40" s="16" t="e">
        <f>SUMIF('City Level Data'!#REF!,$F40,'City Level Data'!BC:BC)</f>
        <v>#REF!</v>
      </c>
      <c r="BB40" s="16" t="e">
        <f>SUMIF('City Level Data'!#REF!,$F40,'City Level Data'!BD:BD)</f>
        <v>#REF!</v>
      </c>
      <c r="BC40" s="16" t="e">
        <f>SUMIF('City Level Data'!#REF!,$F40,'City Level Data'!BE:BE)</f>
        <v>#REF!</v>
      </c>
      <c r="BD40" s="16" t="e">
        <f>SUMIF('City Level Data'!#REF!,$F40,'City Level Data'!BF:BF)</f>
        <v>#REF!</v>
      </c>
      <c r="BE40" s="16" t="e">
        <f t="shared" si="2"/>
        <v>#REF!</v>
      </c>
      <c r="BF40" s="16" t="e">
        <f>SUMIF('City Level Data'!#REF!,$F40,'City Level Data'!BG:BG)</f>
        <v>#REF!</v>
      </c>
      <c r="BG40" s="16" t="e">
        <f>SUMIF('City Level Data'!#REF!,$F40,'City Level Data'!BH:BH)</f>
        <v>#REF!</v>
      </c>
      <c r="BH40" s="16" t="e">
        <f>AVERAGEIF('City Level Data'!#REF!,$F40,'City Level Data'!BI:BI)</f>
        <v>#REF!</v>
      </c>
      <c r="BI40" s="16" t="e">
        <f>AVERAGEIF('City Level Data'!#REF!,$F40,'City Level Data'!BJ:BJ)</f>
        <v>#REF!</v>
      </c>
      <c r="BJ40" s="16" t="e">
        <f>AVERAGEIF('City Level Data'!#REF!,$F40,'City Level Data'!BK:BK)</f>
        <v>#REF!</v>
      </c>
      <c r="BK40" s="16" t="e">
        <f>AVERAGEIF('City Level Data'!#REF!,$F40,'City Level Data'!BL:BL)</f>
        <v>#REF!</v>
      </c>
      <c r="BL40" s="16" t="e">
        <f>AVERAGEIF('City Level Data'!#REF!,$F40,'City Level Data'!BM:BM)</f>
        <v>#REF!</v>
      </c>
      <c r="BM40" s="16" t="e">
        <f>SUMIF('City Level Data'!#REF!,$F40,'City Level Data'!BN:BN)</f>
        <v>#REF!</v>
      </c>
      <c r="BN40" s="16" t="e">
        <f>SUMIF('City Level Data'!#REF!,$F40,'City Level Data'!BO:BO)</f>
        <v>#REF!</v>
      </c>
      <c r="BO40" s="16" t="e">
        <f>SUMIF('City Level Data'!#REF!,$F40,'City Level Data'!BP:BP)</f>
        <v>#REF!</v>
      </c>
      <c r="BP40" s="16" t="e">
        <f>SUMIF('City Level Data'!#REF!,$F40,'City Level Data'!BQ:BQ)</f>
        <v>#REF!</v>
      </c>
      <c r="BQ40" s="16" t="e">
        <f>SUMIF('City Level Data'!#REF!,$F40,'City Level Data'!BR:BR)</f>
        <v>#REF!</v>
      </c>
      <c r="BR40" s="16" t="e">
        <f>SUMIF('City Level Data'!#REF!,$F40,'City Level Data'!BS:BS)</f>
        <v>#REF!</v>
      </c>
      <c r="BS40" s="16" t="e">
        <f>SUMIF('City Level Data'!#REF!,$F40,'City Level Data'!BT:BT)</f>
        <v>#REF!</v>
      </c>
      <c r="BT40" s="16" t="e">
        <f>SUMIF('City Level Data'!#REF!,$F40,'City Level Data'!BU:BU)</f>
        <v>#REF!</v>
      </c>
      <c r="BU40" s="16" t="e">
        <f>SUMIF('City Level Data'!#REF!,$F40,'City Level Data'!BV:BV)</f>
        <v>#REF!</v>
      </c>
      <c r="BV40" s="16" t="e">
        <f>SUMIF('City Level Data'!#REF!,$F40,'City Level Data'!BW:BW)</f>
        <v>#REF!</v>
      </c>
      <c r="BW40" s="16" t="e">
        <f>SUMIF('City Level Data'!#REF!,$F40,'City Level Data'!BX:BX)</f>
        <v>#REF!</v>
      </c>
      <c r="BX40" s="16" t="e">
        <f>SUMIF('City Level Data'!#REF!,$F40,'City Level Data'!BY:BY)</f>
        <v>#REF!</v>
      </c>
      <c r="BY40" s="16" t="e">
        <f>SUMIF('City Level Data'!#REF!,$F40,'City Level Data'!BZ:BZ)</f>
        <v>#REF!</v>
      </c>
      <c r="BZ40" s="16" t="e">
        <f>SUMIF('City Level Data'!#REF!,$F40,'City Level Data'!CA:CA)</f>
        <v>#REF!</v>
      </c>
      <c r="CA40" s="16" t="e">
        <f>SUMIF('City Level Data'!#REF!,$F40,'City Level Data'!CB:CB)</f>
        <v>#REF!</v>
      </c>
      <c r="CB40" s="16" t="e">
        <f>SUMIF('City Level Data'!#REF!,$F40,'City Level Data'!CC:CC)</f>
        <v>#REF!</v>
      </c>
      <c r="CC40" s="16" t="e">
        <f>SUMIF('City Level Data'!#REF!,$F40,'City Level Data'!CD:CD)</f>
        <v>#REF!</v>
      </c>
      <c r="CD40" s="16" t="e">
        <f>SUMIF('City Level Data'!#REF!,$F40,'City Level Data'!CE:CE)</f>
        <v>#REF!</v>
      </c>
      <c r="CE40" s="16" t="e">
        <f>SUMIF('City Level Data'!#REF!,$F40,'City Level Data'!CF:CF)</f>
        <v>#REF!</v>
      </c>
      <c r="CF40" s="16" t="e">
        <f>SUMIF('City Level Data'!#REF!,$F40,'City Level Data'!CG:CG)</f>
        <v>#REF!</v>
      </c>
      <c r="CG40" s="16" t="e">
        <f>SUMIF('City Level Data'!#REF!,$F40,'City Level Data'!CH:CH)</f>
        <v>#REF!</v>
      </c>
      <c r="CH40" s="16" t="e">
        <f>SUMIF('City Level Data'!#REF!,$F40,'City Level Data'!CI:CI)</f>
        <v>#REF!</v>
      </c>
      <c r="CI40" s="16" t="e">
        <f>SUMIF('City Level Data'!#REF!,$F40,'City Level Data'!CJ:CJ)</f>
        <v>#REF!</v>
      </c>
      <c r="CJ40" s="16" t="e">
        <f>SUMIF('City Level Data'!#REF!,$F40,'City Level Data'!CK:CK)</f>
        <v>#REF!</v>
      </c>
      <c r="CK40" s="16" t="e">
        <f>SUMIF('City Level Data'!#REF!,$F40,'City Level Data'!CL:CL)</f>
        <v>#REF!</v>
      </c>
      <c r="CL40" s="16" t="e">
        <f>SUMIF('City Level Data'!#REF!,$F40,'City Level Data'!CM:CM)</f>
        <v>#REF!</v>
      </c>
      <c r="CM40" s="16" t="e">
        <f>SUMIF('City Level Data'!#REF!,$F40,'City Level Data'!CN:CN)</f>
        <v>#REF!</v>
      </c>
      <c r="CN40" s="16" t="e">
        <f>SUMIF('City Level Data'!#REF!,$F40,'City Level Data'!CO:CO)</f>
        <v>#REF!</v>
      </c>
      <c r="CO40" s="16" t="e">
        <f>SUMIF('City Level Data'!#REF!,$F40,'City Level Data'!CP:CP)</f>
        <v>#REF!</v>
      </c>
      <c r="CP40" s="16" t="e">
        <f>SUMIF('City Level Data'!#REF!,$F40,'City Level Data'!CQ:CQ)</f>
        <v>#REF!</v>
      </c>
      <c r="CQ40" s="16" t="e">
        <f>SUMIF('City Level Data'!#REF!,$F40,'City Level Data'!CR:CR)</f>
        <v>#REF!</v>
      </c>
      <c r="CR40" s="16" t="e">
        <f>SUMIF('City Level Data'!#REF!,$F40,'City Level Data'!CS:CS)</f>
        <v>#REF!</v>
      </c>
      <c r="CS40" s="16" t="e">
        <f>SUMIF('City Level Data'!#REF!,$F40,'City Level Data'!CT:CT)</f>
        <v>#REF!</v>
      </c>
      <c r="CT40" s="16" t="e">
        <f>SUMIF('City Level Data'!#REF!,$F40,'City Level Data'!CU:CU)</f>
        <v>#REF!</v>
      </c>
      <c r="CU40" s="16" t="e">
        <f>SUMIF('City Level Data'!#REF!,$F40,'City Level Data'!CV:CV)</f>
        <v>#REF!</v>
      </c>
      <c r="CV40" s="16" t="e">
        <f>SUMIF('City Level Data'!#REF!,$F40,'City Level Data'!CW:CW)</f>
        <v>#REF!</v>
      </c>
      <c r="CW40" s="16" t="e">
        <f>SUMIF('City Level Data'!#REF!,$F40,'City Level Data'!CX:CX)</f>
        <v>#REF!</v>
      </c>
      <c r="CX40" s="16" t="e">
        <f>SUMIF('City Level Data'!#REF!,$F40,'City Level Data'!CY:CY)</f>
        <v>#REF!</v>
      </c>
      <c r="CY40" s="16" t="e">
        <f>SUMIF('City Level Data'!#REF!,$F40,'City Level Data'!CZ:CZ)</f>
        <v>#REF!</v>
      </c>
      <c r="CZ40" s="16" t="e">
        <f>SUMIF('City Level Data'!#REF!,$F40,'City Level Data'!DA:DA)</f>
        <v>#REF!</v>
      </c>
      <c r="DA40" s="16" t="e">
        <f>SUMIF('City Level Data'!#REF!,$F40,'City Level Data'!DB:DB)</f>
        <v>#REF!</v>
      </c>
      <c r="DB40" s="16" t="e">
        <f>SUMIF('City Level Data'!#REF!,$F40,'City Level Data'!DC:DC)</f>
        <v>#REF!</v>
      </c>
    </row>
    <row r="41" spans="1:106" x14ac:dyDescent="0.2">
      <c r="A41" s="1"/>
      <c r="B41" s="1"/>
      <c r="C41" s="1"/>
      <c r="D41" s="1" t="s">
        <v>1612</v>
      </c>
      <c r="E41" s="1" t="s">
        <v>1473</v>
      </c>
      <c r="F41" s="1" t="s">
        <v>1410</v>
      </c>
      <c r="G41" s="1" t="s">
        <v>1517</v>
      </c>
      <c r="H41" s="1"/>
      <c r="I41" s="1"/>
      <c r="J41" s="1" t="s">
        <v>1518</v>
      </c>
      <c r="K41" s="1"/>
      <c r="L41" s="1"/>
      <c r="M41" s="1"/>
      <c r="N41" s="16" t="e">
        <f>SUMIF('City Level Data'!#REF!,$F41,'City Level Data'!J:J)</f>
        <v>#REF!</v>
      </c>
      <c r="O41" s="16" t="e">
        <f>SUMIF('City Level Data'!#REF!,$F41,'City Level Data'!L:L)</f>
        <v>#REF!</v>
      </c>
      <c r="P41" s="16" t="e">
        <f>SUMIF('City Level Data'!#REF!,$F41,'City Level Data'!M:M)</f>
        <v>#REF!</v>
      </c>
      <c r="Q41" s="16" t="e">
        <f t="shared" si="0"/>
        <v>#REF!</v>
      </c>
      <c r="R41" s="16" t="e">
        <f>SUMIF('City Level Data'!#REF!,$F41,'City Level Data'!P:P)</f>
        <v>#REF!</v>
      </c>
      <c r="S41" s="16" t="e">
        <f t="shared" si="1"/>
        <v>#REF!</v>
      </c>
      <c r="T41" s="16" t="e">
        <f>SUMIF('City Level Data'!#REF!,$F41,'City Level Data'!U:U)*1000000000/N41</f>
        <v>#REF!</v>
      </c>
      <c r="U41" s="16" t="e">
        <f>IF(Q41&gt;'Clustering (Sub City)'!$C$4,'Clustering (Sub City)'!$B$3,IF(Q41&gt;'Clustering (Sub City)'!$H$4,'Clustering (Sub City)'!$G$3,IF(Q41&gt;'Clustering (Sub City)'!$M$4,'Clustering (Sub City)'!$L$3,'Clustering (Sub City)'!$Q$3)))</f>
        <v>#REF!</v>
      </c>
      <c r="V41" s="16" t="e">
        <f>IF(S41&gt;'Clustering (Sub City)'!$C$24,'Clustering (Sub City)'!$B$23,IF(S41&gt;'Clustering (Sub City)'!$H$24,'Clustering (Sub City)'!$G$23,IF(S41&gt;'Clustering (Sub City)'!$M$24,'Clustering (Sub City)'!$L$23,'Clustering (Sub City)'!$Q$23)))</f>
        <v>#REF!</v>
      </c>
      <c r="W41" s="16" t="e">
        <f>VLOOKUP(U41&amp;V41,'Clustering (Gov City)'!$X$4:$Y$19,2,0)</f>
        <v>#REF!</v>
      </c>
      <c r="X41" s="16" t="e">
        <f>SUMIF('City Level Data'!#REF!,$F41,'City Level Data'!Z:Z)</f>
        <v>#REF!</v>
      </c>
      <c r="Y41" s="16" t="e">
        <f>SUMIF('City Level Data'!#REF!,$F41,'City Level Data'!AA:AA)</f>
        <v>#REF!</v>
      </c>
      <c r="Z41" s="16" t="e">
        <f>SUMIF('City Level Data'!#REF!,$F41,'City Level Data'!AB:AB)</f>
        <v>#REF!</v>
      </c>
      <c r="AA41" s="16" t="e">
        <f>SUMIF('City Level Data'!#REF!,$F41,'City Level Data'!AC:AC)</f>
        <v>#REF!</v>
      </c>
      <c r="AB41" s="16" t="e">
        <f>SUMIF('City Level Data'!#REF!,$F41,'City Level Data'!AD:AD)</f>
        <v>#REF!</v>
      </c>
      <c r="AC41" s="16" t="e">
        <f>SUMIF('City Level Data'!#REF!,$F41,'City Level Data'!AE:AE)</f>
        <v>#REF!</v>
      </c>
      <c r="AD41" s="16" t="e">
        <f>SUMIF('City Level Data'!#REF!,$F41,'City Level Data'!AF:AF)</f>
        <v>#REF!</v>
      </c>
      <c r="AE41" s="16" t="e">
        <f>SUMIF('City Level Data'!#REF!,$F41,'City Level Data'!AG:AG)</f>
        <v>#REF!</v>
      </c>
      <c r="AF41" s="16" t="e">
        <f>SUMIF('City Level Data'!#REF!,$F41,'City Level Data'!AH:AH)</f>
        <v>#REF!</v>
      </c>
      <c r="AG41" s="16" t="e">
        <f>SUMIF('City Level Data'!#REF!,$F41,'City Level Data'!AI:AI)</f>
        <v>#REF!</v>
      </c>
      <c r="AH41" s="16" t="e">
        <f>SUMIF('City Level Data'!#REF!,$F41,'City Level Data'!AJ:AJ)</f>
        <v>#REF!</v>
      </c>
      <c r="AI41" s="16" t="e">
        <f>SUMIF('City Level Data'!#REF!,$F41,'City Level Data'!AK:AK)</f>
        <v>#REF!</v>
      </c>
      <c r="AJ41" s="16" t="e">
        <f>SUMIF('City Level Data'!#REF!,$F41,'City Level Data'!AL:AL)</f>
        <v>#REF!</v>
      </c>
      <c r="AK41" s="16" t="e">
        <f>SUMIF('City Level Data'!#REF!,$F41,'City Level Data'!AM:AM)</f>
        <v>#REF!</v>
      </c>
      <c r="AL41" s="16" t="e">
        <f>SUMIF('City Level Data'!#REF!,$F41,'City Level Data'!AN:AN)</f>
        <v>#REF!</v>
      </c>
      <c r="AM41" s="16" t="e">
        <f>SUMIF('City Level Data'!#REF!,$F41,'City Level Data'!AO:AO)</f>
        <v>#REF!</v>
      </c>
      <c r="AN41" s="16" t="e">
        <f>SUMIF('City Level Data'!#REF!,$F41,'City Level Data'!AP:AP)</f>
        <v>#REF!</v>
      </c>
      <c r="AO41" s="16" t="e">
        <f>SUMIF('City Level Data'!#REF!,$F41,'City Level Data'!AQ:AQ)</f>
        <v>#REF!</v>
      </c>
      <c r="AP41" s="16" t="e">
        <f>SUMIF('City Level Data'!#REF!,$F41,'City Level Data'!AR:AR)</f>
        <v>#REF!</v>
      </c>
      <c r="AQ41" s="16" t="e">
        <f>SUMIF('City Level Data'!#REF!,$F41,'City Level Data'!AS:AS)</f>
        <v>#REF!</v>
      </c>
      <c r="AR41" s="16" t="e">
        <f>SUMIF('City Level Data'!#REF!,$F41,'City Level Data'!AT:AT)</f>
        <v>#REF!</v>
      </c>
      <c r="AS41" s="16" t="e">
        <f>SUMIF('City Level Data'!#REF!,$F41,'City Level Data'!AU:AU)</f>
        <v>#REF!</v>
      </c>
      <c r="AT41" s="16" t="e">
        <f>SUMIF('City Level Data'!#REF!,$F41,'City Level Data'!AV:AV)</f>
        <v>#REF!</v>
      </c>
      <c r="AU41" s="16" t="e">
        <f>SUMIF('City Level Data'!#REF!,$F41,'City Level Data'!AW:AW)</f>
        <v>#REF!</v>
      </c>
      <c r="AV41" s="16" t="e">
        <f>SUMIF('City Level Data'!#REF!,$F41,'City Level Data'!AX:AX)</f>
        <v>#REF!</v>
      </c>
      <c r="AW41" s="16" t="e">
        <f>SUMIF('City Level Data'!#REF!,$F41,'City Level Data'!AY:AY)</f>
        <v>#REF!</v>
      </c>
      <c r="AX41" s="16" t="e">
        <f>SUMIF('City Level Data'!#REF!,$F41,'City Level Data'!AZ:AZ)</f>
        <v>#REF!</v>
      </c>
      <c r="AY41" s="16" t="e">
        <f>SUMIF('City Level Data'!#REF!,$F41,'City Level Data'!BA:BA)</f>
        <v>#REF!</v>
      </c>
      <c r="AZ41" s="16" t="e">
        <f>SUMIF('City Level Data'!#REF!,$F41,'City Level Data'!BB:BB)</f>
        <v>#REF!</v>
      </c>
      <c r="BA41" s="16" t="e">
        <f>SUMIF('City Level Data'!#REF!,$F41,'City Level Data'!BC:BC)</f>
        <v>#REF!</v>
      </c>
      <c r="BB41" s="16" t="e">
        <f>SUMIF('City Level Data'!#REF!,$F41,'City Level Data'!BD:BD)</f>
        <v>#REF!</v>
      </c>
      <c r="BC41" s="16" t="e">
        <f>SUMIF('City Level Data'!#REF!,$F41,'City Level Data'!BE:BE)</f>
        <v>#REF!</v>
      </c>
      <c r="BD41" s="16" t="e">
        <f>SUMIF('City Level Data'!#REF!,$F41,'City Level Data'!BF:BF)</f>
        <v>#REF!</v>
      </c>
      <c r="BE41" s="16" t="e">
        <f t="shared" si="2"/>
        <v>#REF!</v>
      </c>
      <c r="BF41" s="16" t="e">
        <f>SUMIF('City Level Data'!#REF!,$F41,'City Level Data'!BG:BG)</f>
        <v>#REF!</v>
      </c>
      <c r="BG41" s="16" t="e">
        <f>SUMIF('City Level Data'!#REF!,$F41,'City Level Data'!BH:BH)</f>
        <v>#REF!</v>
      </c>
      <c r="BH41" s="16" t="e">
        <f>AVERAGEIF('City Level Data'!#REF!,$F41,'City Level Data'!BI:BI)</f>
        <v>#REF!</v>
      </c>
      <c r="BI41" s="16" t="e">
        <f>AVERAGEIF('City Level Data'!#REF!,$F41,'City Level Data'!BJ:BJ)</f>
        <v>#REF!</v>
      </c>
      <c r="BJ41" s="16" t="e">
        <f>AVERAGEIF('City Level Data'!#REF!,$F41,'City Level Data'!BK:BK)</f>
        <v>#REF!</v>
      </c>
      <c r="BK41" s="16" t="e">
        <f>AVERAGEIF('City Level Data'!#REF!,$F41,'City Level Data'!BL:BL)</f>
        <v>#REF!</v>
      </c>
      <c r="BL41" s="16" t="e">
        <f>AVERAGEIF('City Level Data'!#REF!,$F41,'City Level Data'!BM:BM)</f>
        <v>#REF!</v>
      </c>
      <c r="BM41" s="16" t="e">
        <f>SUMIF('City Level Data'!#REF!,$F41,'City Level Data'!BN:BN)</f>
        <v>#REF!</v>
      </c>
      <c r="BN41" s="16" t="e">
        <f>SUMIF('City Level Data'!#REF!,$F41,'City Level Data'!BO:BO)</f>
        <v>#REF!</v>
      </c>
      <c r="BO41" s="16" t="e">
        <f>SUMIF('City Level Data'!#REF!,$F41,'City Level Data'!BP:BP)</f>
        <v>#REF!</v>
      </c>
      <c r="BP41" s="16" t="e">
        <f>SUMIF('City Level Data'!#REF!,$F41,'City Level Data'!BQ:BQ)</f>
        <v>#REF!</v>
      </c>
      <c r="BQ41" s="16" t="e">
        <f>SUMIF('City Level Data'!#REF!,$F41,'City Level Data'!BR:BR)</f>
        <v>#REF!</v>
      </c>
      <c r="BR41" s="16" t="e">
        <f>SUMIF('City Level Data'!#REF!,$F41,'City Level Data'!BS:BS)</f>
        <v>#REF!</v>
      </c>
      <c r="BS41" s="16" t="e">
        <f>SUMIF('City Level Data'!#REF!,$F41,'City Level Data'!BT:BT)</f>
        <v>#REF!</v>
      </c>
      <c r="BT41" s="16" t="e">
        <f>SUMIF('City Level Data'!#REF!,$F41,'City Level Data'!BU:BU)</f>
        <v>#REF!</v>
      </c>
      <c r="BU41" s="16" t="e">
        <f>SUMIF('City Level Data'!#REF!,$F41,'City Level Data'!BV:BV)</f>
        <v>#REF!</v>
      </c>
      <c r="BV41" s="16" t="e">
        <f>SUMIF('City Level Data'!#REF!,$F41,'City Level Data'!BW:BW)</f>
        <v>#REF!</v>
      </c>
      <c r="BW41" s="16" t="e">
        <f>SUMIF('City Level Data'!#REF!,$F41,'City Level Data'!BX:BX)</f>
        <v>#REF!</v>
      </c>
      <c r="BX41" s="16" t="e">
        <f>SUMIF('City Level Data'!#REF!,$F41,'City Level Data'!BY:BY)</f>
        <v>#REF!</v>
      </c>
      <c r="BY41" s="16" t="e">
        <f>SUMIF('City Level Data'!#REF!,$F41,'City Level Data'!BZ:BZ)</f>
        <v>#REF!</v>
      </c>
      <c r="BZ41" s="16" t="e">
        <f>SUMIF('City Level Data'!#REF!,$F41,'City Level Data'!CA:CA)</f>
        <v>#REF!</v>
      </c>
      <c r="CA41" s="16" t="e">
        <f>SUMIF('City Level Data'!#REF!,$F41,'City Level Data'!CB:CB)</f>
        <v>#REF!</v>
      </c>
      <c r="CB41" s="16" t="e">
        <f>SUMIF('City Level Data'!#REF!,$F41,'City Level Data'!CC:CC)</f>
        <v>#REF!</v>
      </c>
      <c r="CC41" s="16" t="e">
        <f>SUMIF('City Level Data'!#REF!,$F41,'City Level Data'!CD:CD)</f>
        <v>#REF!</v>
      </c>
      <c r="CD41" s="16" t="e">
        <f>SUMIF('City Level Data'!#REF!,$F41,'City Level Data'!CE:CE)</f>
        <v>#REF!</v>
      </c>
      <c r="CE41" s="16" t="e">
        <f>SUMIF('City Level Data'!#REF!,$F41,'City Level Data'!CF:CF)</f>
        <v>#REF!</v>
      </c>
      <c r="CF41" s="16" t="e">
        <f>SUMIF('City Level Data'!#REF!,$F41,'City Level Data'!CG:CG)</f>
        <v>#REF!</v>
      </c>
      <c r="CG41" s="16" t="e">
        <f>SUMIF('City Level Data'!#REF!,$F41,'City Level Data'!CH:CH)</f>
        <v>#REF!</v>
      </c>
      <c r="CH41" s="16" t="e">
        <f>SUMIF('City Level Data'!#REF!,$F41,'City Level Data'!CI:CI)</f>
        <v>#REF!</v>
      </c>
      <c r="CI41" s="16" t="e">
        <f>SUMIF('City Level Data'!#REF!,$F41,'City Level Data'!CJ:CJ)</f>
        <v>#REF!</v>
      </c>
      <c r="CJ41" s="16" t="e">
        <f>SUMIF('City Level Data'!#REF!,$F41,'City Level Data'!CK:CK)</f>
        <v>#REF!</v>
      </c>
      <c r="CK41" s="16" t="e">
        <f>SUMIF('City Level Data'!#REF!,$F41,'City Level Data'!CL:CL)</f>
        <v>#REF!</v>
      </c>
      <c r="CL41" s="16" t="e">
        <f>SUMIF('City Level Data'!#REF!,$F41,'City Level Data'!CM:CM)</f>
        <v>#REF!</v>
      </c>
      <c r="CM41" s="16" t="e">
        <f>SUMIF('City Level Data'!#REF!,$F41,'City Level Data'!CN:CN)</f>
        <v>#REF!</v>
      </c>
      <c r="CN41" s="16" t="e">
        <f>SUMIF('City Level Data'!#REF!,$F41,'City Level Data'!CO:CO)</f>
        <v>#REF!</v>
      </c>
      <c r="CO41" s="16" t="e">
        <f>SUMIF('City Level Data'!#REF!,$F41,'City Level Data'!CP:CP)</f>
        <v>#REF!</v>
      </c>
      <c r="CP41" s="16" t="e">
        <f>SUMIF('City Level Data'!#REF!,$F41,'City Level Data'!CQ:CQ)</f>
        <v>#REF!</v>
      </c>
      <c r="CQ41" s="16" t="e">
        <f>SUMIF('City Level Data'!#REF!,$F41,'City Level Data'!CR:CR)</f>
        <v>#REF!</v>
      </c>
      <c r="CR41" s="16" t="e">
        <f>SUMIF('City Level Data'!#REF!,$F41,'City Level Data'!CS:CS)</f>
        <v>#REF!</v>
      </c>
      <c r="CS41" s="16" t="e">
        <f>SUMIF('City Level Data'!#REF!,$F41,'City Level Data'!CT:CT)</f>
        <v>#REF!</v>
      </c>
      <c r="CT41" s="16" t="e">
        <f>SUMIF('City Level Data'!#REF!,$F41,'City Level Data'!CU:CU)</f>
        <v>#REF!</v>
      </c>
      <c r="CU41" s="16" t="e">
        <f>SUMIF('City Level Data'!#REF!,$F41,'City Level Data'!CV:CV)</f>
        <v>#REF!</v>
      </c>
      <c r="CV41" s="16" t="e">
        <f>SUMIF('City Level Data'!#REF!,$F41,'City Level Data'!CW:CW)</f>
        <v>#REF!</v>
      </c>
      <c r="CW41" s="16" t="e">
        <f>SUMIF('City Level Data'!#REF!,$F41,'City Level Data'!CX:CX)</f>
        <v>#REF!</v>
      </c>
      <c r="CX41" s="16" t="e">
        <f>SUMIF('City Level Data'!#REF!,$F41,'City Level Data'!CY:CY)</f>
        <v>#REF!</v>
      </c>
      <c r="CY41" s="16" t="e">
        <f>SUMIF('City Level Data'!#REF!,$F41,'City Level Data'!CZ:CZ)</f>
        <v>#REF!</v>
      </c>
      <c r="CZ41" s="16" t="e">
        <f>SUMIF('City Level Data'!#REF!,$F41,'City Level Data'!DA:DA)</f>
        <v>#REF!</v>
      </c>
      <c r="DA41" s="16" t="e">
        <f>SUMIF('City Level Data'!#REF!,$F41,'City Level Data'!DB:DB)</f>
        <v>#REF!</v>
      </c>
      <c r="DB41" s="16" t="e">
        <f>SUMIF('City Level Data'!#REF!,$F41,'City Level Data'!DC:DC)</f>
        <v>#REF!</v>
      </c>
    </row>
    <row r="42" spans="1:106" x14ac:dyDescent="0.2">
      <c r="A42" s="1"/>
      <c r="B42" s="1"/>
      <c r="C42" s="1"/>
      <c r="D42" s="1" t="s">
        <v>1530</v>
      </c>
      <c r="E42" s="1" t="s">
        <v>1473</v>
      </c>
      <c r="F42" s="1" t="s">
        <v>1419</v>
      </c>
      <c r="G42" s="1" t="s">
        <v>1517</v>
      </c>
      <c r="H42" s="1"/>
      <c r="I42" s="1"/>
      <c r="J42" s="1" t="s">
        <v>1518</v>
      </c>
      <c r="K42" s="1"/>
      <c r="L42" s="1"/>
      <c r="M42" s="1"/>
      <c r="N42" s="16" t="e">
        <f>SUMIF('City Level Data'!#REF!,$F42,'City Level Data'!J:J)</f>
        <v>#REF!</v>
      </c>
      <c r="O42" s="16" t="e">
        <f>SUMIF('City Level Data'!#REF!,$F42,'City Level Data'!L:L)</f>
        <v>#REF!</v>
      </c>
      <c r="P42" s="16" t="e">
        <f>SUMIF('City Level Data'!#REF!,$F42,'City Level Data'!M:M)</f>
        <v>#REF!</v>
      </c>
      <c r="Q42" s="16" t="e">
        <f t="shared" si="0"/>
        <v>#REF!</v>
      </c>
      <c r="R42" s="16" t="e">
        <f>SUMIF('City Level Data'!#REF!,$F42,'City Level Data'!P:P)</f>
        <v>#REF!</v>
      </c>
      <c r="S42" s="16" t="e">
        <f t="shared" si="1"/>
        <v>#REF!</v>
      </c>
      <c r="T42" s="16" t="e">
        <f>SUMIF('City Level Data'!#REF!,$F42,'City Level Data'!U:U)*1000000000/N42</f>
        <v>#REF!</v>
      </c>
      <c r="U42" s="16" t="e">
        <f>IF(Q42&gt;'Clustering (Sub City)'!$C$4,'Clustering (Sub City)'!$B$3,IF(Q42&gt;'Clustering (Sub City)'!$H$4,'Clustering (Sub City)'!$G$3,IF(Q42&gt;'Clustering (Sub City)'!$M$4,'Clustering (Sub City)'!$L$3,'Clustering (Sub City)'!$Q$3)))</f>
        <v>#REF!</v>
      </c>
      <c r="V42" s="16" t="e">
        <f>IF(S42&gt;'Clustering (Sub City)'!$C$24,'Clustering (Sub City)'!$B$23,IF(S42&gt;'Clustering (Sub City)'!$H$24,'Clustering (Sub City)'!$G$23,IF(S42&gt;'Clustering (Sub City)'!$M$24,'Clustering (Sub City)'!$L$23,'Clustering (Sub City)'!$Q$23)))</f>
        <v>#REF!</v>
      </c>
      <c r="W42" s="16" t="e">
        <f>VLOOKUP(U42&amp;V42,'Clustering (Gov City)'!$X$4:$Y$19,2,0)</f>
        <v>#REF!</v>
      </c>
      <c r="X42" s="16" t="e">
        <f>SUMIF('City Level Data'!#REF!,$F42,'City Level Data'!Z:Z)</f>
        <v>#REF!</v>
      </c>
      <c r="Y42" s="16" t="e">
        <f>SUMIF('City Level Data'!#REF!,$F42,'City Level Data'!AA:AA)</f>
        <v>#REF!</v>
      </c>
      <c r="Z42" s="16" t="e">
        <f>SUMIF('City Level Data'!#REF!,$F42,'City Level Data'!AB:AB)</f>
        <v>#REF!</v>
      </c>
      <c r="AA42" s="16" t="e">
        <f>SUMIF('City Level Data'!#REF!,$F42,'City Level Data'!AC:AC)</f>
        <v>#REF!</v>
      </c>
      <c r="AB42" s="16" t="e">
        <f>SUMIF('City Level Data'!#REF!,$F42,'City Level Data'!AD:AD)</f>
        <v>#REF!</v>
      </c>
      <c r="AC42" s="16" t="e">
        <f>SUMIF('City Level Data'!#REF!,$F42,'City Level Data'!AE:AE)</f>
        <v>#REF!</v>
      </c>
      <c r="AD42" s="16" t="e">
        <f>SUMIF('City Level Data'!#REF!,$F42,'City Level Data'!AF:AF)</f>
        <v>#REF!</v>
      </c>
      <c r="AE42" s="16" t="e">
        <f>SUMIF('City Level Data'!#REF!,$F42,'City Level Data'!AG:AG)</f>
        <v>#REF!</v>
      </c>
      <c r="AF42" s="16" t="e">
        <f>SUMIF('City Level Data'!#REF!,$F42,'City Level Data'!AH:AH)</f>
        <v>#REF!</v>
      </c>
      <c r="AG42" s="16" t="e">
        <f>SUMIF('City Level Data'!#REF!,$F42,'City Level Data'!AI:AI)</f>
        <v>#REF!</v>
      </c>
      <c r="AH42" s="16" t="e">
        <f>SUMIF('City Level Data'!#REF!,$F42,'City Level Data'!AJ:AJ)</f>
        <v>#REF!</v>
      </c>
      <c r="AI42" s="16" t="e">
        <f>SUMIF('City Level Data'!#REF!,$F42,'City Level Data'!AK:AK)</f>
        <v>#REF!</v>
      </c>
      <c r="AJ42" s="16" t="e">
        <f>SUMIF('City Level Data'!#REF!,$F42,'City Level Data'!AL:AL)</f>
        <v>#REF!</v>
      </c>
      <c r="AK42" s="16" t="e">
        <f>SUMIF('City Level Data'!#REF!,$F42,'City Level Data'!AM:AM)</f>
        <v>#REF!</v>
      </c>
      <c r="AL42" s="16" t="e">
        <f>SUMIF('City Level Data'!#REF!,$F42,'City Level Data'!AN:AN)</f>
        <v>#REF!</v>
      </c>
      <c r="AM42" s="16" t="e">
        <f>SUMIF('City Level Data'!#REF!,$F42,'City Level Data'!AO:AO)</f>
        <v>#REF!</v>
      </c>
      <c r="AN42" s="16" t="e">
        <f>SUMIF('City Level Data'!#REF!,$F42,'City Level Data'!AP:AP)</f>
        <v>#REF!</v>
      </c>
      <c r="AO42" s="16" t="e">
        <f>SUMIF('City Level Data'!#REF!,$F42,'City Level Data'!AQ:AQ)</f>
        <v>#REF!</v>
      </c>
      <c r="AP42" s="16" t="e">
        <f>SUMIF('City Level Data'!#REF!,$F42,'City Level Data'!AR:AR)</f>
        <v>#REF!</v>
      </c>
      <c r="AQ42" s="16" t="e">
        <f>SUMIF('City Level Data'!#REF!,$F42,'City Level Data'!AS:AS)</f>
        <v>#REF!</v>
      </c>
      <c r="AR42" s="16" t="e">
        <f>SUMIF('City Level Data'!#REF!,$F42,'City Level Data'!AT:AT)</f>
        <v>#REF!</v>
      </c>
      <c r="AS42" s="16" t="e">
        <f>SUMIF('City Level Data'!#REF!,$F42,'City Level Data'!AU:AU)</f>
        <v>#REF!</v>
      </c>
      <c r="AT42" s="16" t="e">
        <f>SUMIF('City Level Data'!#REF!,$F42,'City Level Data'!AV:AV)</f>
        <v>#REF!</v>
      </c>
      <c r="AU42" s="16" t="e">
        <f>SUMIF('City Level Data'!#REF!,$F42,'City Level Data'!AW:AW)</f>
        <v>#REF!</v>
      </c>
      <c r="AV42" s="16" t="e">
        <f>SUMIF('City Level Data'!#REF!,$F42,'City Level Data'!AX:AX)</f>
        <v>#REF!</v>
      </c>
      <c r="AW42" s="16" t="e">
        <f>SUMIF('City Level Data'!#REF!,$F42,'City Level Data'!AY:AY)</f>
        <v>#REF!</v>
      </c>
      <c r="AX42" s="16" t="e">
        <f>SUMIF('City Level Data'!#REF!,$F42,'City Level Data'!AZ:AZ)</f>
        <v>#REF!</v>
      </c>
      <c r="AY42" s="16" t="e">
        <f>SUMIF('City Level Data'!#REF!,$F42,'City Level Data'!BA:BA)</f>
        <v>#REF!</v>
      </c>
      <c r="AZ42" s="16" t="e">
        <f>SUMIF('City Level Data'!#REF!,$F42,'City Level Data'!BB:BB)</f>
        <v>#REF!</v>
      </c>
      <c r="BA42" s="16" t="e">
        <f>SUMIF('City Level Data'!#REF!,$F42,'City Level Data'!BC:BC)</f>
        <v>#REF!</v>
      </c>
      <c r="BB42" s="16" t="e">
        <f>SUMIF('City Level Data'!#REF!,$F42,'City Level Data'!BD:BD)</f>
        <v>#REF!</v>
      </c>
      <c r="BC42" s="16" t="e">
        <f>SUMIF('City Level Data'!#REF!,$F42,'City Level Data'!BE:BE)</f>
        <v>#REF!</v>
      </c>
      <c r="BD42" s="16" t="e">
        <f>SUMIF('City Level Data'!#REF!,$F42,'City Level Data'!BF:BF)</f>
        <v>#REF!</v>
      </c>
      <c r="BE42" s="16" t="e">
        <f t="shared" si="2"/>
        <v>#REF!</v>
      </c>
      <c r="BF42" s="16" t="e">
        <f>SUMIF('City Level Data'!#REF!,$F42,'City Level Data'!BG:BG)</f>
        <v>#REF!</v>
      </c>
      <c r="BG42" s="16" t="e">
        <f>SUMIF('City Level Data'!#REF!,$F42,'City Level Data'!BH:BH)</f>
        <v>#REF!</v>
      </c>
      <c r="BH42" s="16" t="e">
        <f>AVERAGEIF('City Level Data'!#REF!,$F42,'City Level Data'!BI:BI)</f>
        <v>#REF!</v>
      </c>
      <c r="BI42" s="16" t="e">
        <f>AVERAGEIF('City Level Data'!#REF!,$F42,'City Level Data'!BJ:BJ)</f>
        <v>#REF!</v>
      </c>
      <c r="BJ42" s="16" t="e">
        <f>AVERAGEIF('City Level Data'!#REF!,$F42,'City Level Data'!BK:BK)</f>
        <v>#REF!</v>
      </c>
      <c r="BK42" s="16" t="e">
        <f>AVERAGEIF('City Level Data'!#REF!,$F42,'City Level Data'!BL:BL)</f>
        <v>#REF!</v>
      </c>
      <c r="BL42" s="16" t="e">
        <f>AVERAGEIF('City Level Data'!#REF!,$F42,'City Level Data'!BM:BM)</f>
        <v>#REF!</v>
      </c>
      <c r="BM42" s="16" t="e">
        <f>SUMIF('City Level Data'!#REF!,$F42,'City Level Data'!BN:BN)</f>
        <v>#REF!</v>
      </c>
      <c r="BN42" s="16" t="e">
        <f>SUMIF('City Level Data'!#REF!,$F42,'City Level Data'!BO:BO)</f>
        <v>#REF!</v>
      </c>
      <c r="BO42" s="16" t="e">
        <f>SUMIF('City Level Data'!#REF!,$F42,'City Level Data'!BP:BP)</f>
        <v>#REF!</v>
      </c>
      <c r="BP42" s="16" t="e">
        <f>SUMIF('City Level Data'!#REF!,$F42,'City Level Data'!BQ:BQ)</f>
        <v>#REF!</v>
      </c>
      <c r="BQ42" s="16" t="e">
        <f>SUMIF('City Level Data'!#REF!,$F42,'City Level Data'!BR:BR)</f>
        <v>#REF!</v>
      </c>
      <c r="BR42" s="16" t="e">
        <f>SUMIF('City Level Data'!#REF!,$F42,'City Level Data'!BS:BS)</f>
        <v>#REF!</v>
      </c>
      <c r="BS42" s="16" t="e">
        <f>SUMIF('City Level Data'!#REF!,$F42,'City Level Data'!BT:BT)</f>
        <v>#REF!</v>
      </c>
      <c r="BT42" s="16" t="e">
        <f>SUMIF('City Level Data'!#REF!,$F42,'City Level Data'!BU:BU)</f>
        <v>#REF!</v>
      </c>
      <c r="BU42" s="16" t="e">
        <f>SUMIF('City Level Data'!#REF!,$F42,'City Level Data'!BV:BV)</f>
        <v>#REF!</v>
      </c>
      <c r="BV42" s="16" t="e">
        <f>SUMIF('City Level Data'!#REF!,$F42,'City Level Data'!BW:BW)</f>
        <v>#REF!</v>
      </c>
      <c r="BW42" s="16" t="e">
        <f>SUMIF('City Level Data'!#REF!,$F42,'City Level Data'!BX:BX)</f>
        <v>#REF!</v>
      </c>
      <c r="BX42" s="16" t="e">
        <f>SUMIF('City Level Data'!#REF!,$F42,'City Level Data'!BY:BY)</f>
        <v>#REF!</v>
      </c>
      <c r="BY42" s="16" t="e">
        <f>SUMIF('City Level Data'!#REF!,$F42,'City Level Data'!BZ:BZ)</f>
        <v>#REF!</v>
      </c>
      <c r="BZ42" s="16" t="e">
        <f>SUMIF('City Level Data'!#REF!,$F42,'City Level Data'!CA:CA)</f>
        <v>#REF!</v>
      </c>
      <c r="CA42" s="16" t="e">
        <f>SUMIF('City Level Data'!#REF!,$F42,'City Level Data'!CB:CB)</f>
        <v>#REF!</v>
      </c>
      <c r="CB42" s="16" t="e">
        <f>SUMIF('City Level Data'!#REF!,$F42,'City Level Data'!CC:CC)</f>
        <v>#REF!</v>
      </c>
      <c r="CC42" s="16" t="e">
        <f>SUMIF('City Level Data'!#REF!,$F42,'City Level Data'!CD:CD)</f>
        <v>#REF!</v>
      </c>
      <c r="CD42" s="16" t="e">
        <f>SUMIF('City Level Data'!#REF!,$F42,'City Level Data'!CE:CE)</f>
        <v>#REF!</v>
      </c>
      <c r="CE42" s="16" t="e">
        <f>SUMIF('City Level Data'!#REF!,$F42,'City Level Data'!CF:CF)</f>
        <v>#REF!</v>
      </c>
      <c r="CF42" s="16" t="e">
        <f>SUMIF('City Level Data'!#REF!,$F42,'City Level Data'!CG:CG)</f>
        <v>#REF!</v>
      </c>
      <c r="CG42" s="16" t="e">
        <f>SUMIF('City Level Data'!#REF!,$F42,'City Level Data'!CH:CH)</f>
        <v>#REF!</v>
      </c>
      <c r="CH42" s="16" t="e">
        <f>SUMIF('City Level Data'!#REF!,$F42,'City Level Data'!CI:CI)</f>
        <v>#REF!</v>
      </c>
      <c r="CI42" s="16" t="e">
        <f>SUMIF('City Level Data'!#REF!,$F42,'City Level Data'!CJ:CJ)</f>
        <v>#REF!</v>
      </c>
      <c r="CJ42" s="16" t="e">
        <f>SUMIF('City Level Data'!#REF!,$F42,'City Level Data'!CK:CK)</f>
        <v>#REF!</v>
      </c>
      <c r="CK42" s="16" t="e">
        <f>SUMIF('City Level Data'!#REF!,$F42,'City Level Data'!CL:CL)</f>
        <v>#REF!</v>
      </c>
      <c r="CL42" s="16" t="e">
        <f>SUMIF('City Level Data'!#REF!,$F42,'City Level Data'!CM:CM)</f>
        <v>#REF!</v>
      </c>
      <c r="CM42" s="16" t="e">
        <f>SUMIF('City Level Data'!#REF!,$F42,'City Level Data'!CN:CN)</f>
        <v>#REF!</v>
      </c>
      <c r="CN42" s="16" t="e">
        <f>SUMIF('City Level Data'!#REF!,$F42,'City Level Data'!CO:CO)</f>
        <v>#REF!</v>
      </c>
      <c r="CO42" s="16" t="e">
        <f>SUMIF('City Level Data'!#REF!,$F42,'City Level Data'!CP:CP)</f>
        <v>#REF!</v>
      </c>
      <c r="CP42" s="16" t="e">
        <f>SUMIF('City Level Data'!#REF!,$F42,'City Level Data'!CQ:CQ)</f>
        <v>#REF!</v>
      </c>
      <c r="CQ42" s="16" t="e">
        <f>SUMIF('City Level Data'!#REF!,$F42,'City Level Data'!CR:CR)</f>
        <v>#REF!</v>
      </c>
      <c r="CR42" s="16" t="e">
        <f>SUMIF('City Level Data'!#REF!,$F42,'City Level Data'!CS:CS)</f>
        <v>#REF!</v>
      </c>
      <c r="CS42" s="16" t="e">
        <f>SUMIF('City Level Data'!#REF!,$F42,'City Level Data'!CT:CT)</f>
        <v>#REF!</v>
      </c>
      <c r="CT42" s="16" t="e">
        <f>SUMIF('City Level Data'!#REF!,$F42,'City Level Data'!CU:CU)</f>
        <v>#REF!</v>
      </c>
      <c r="CU42" s="16" t="e">
        <f>SUMIF('City Level Data'!#REF!,$F42,'City Level Data'!CV:CV)</f>
        <v>#REF!</v>
      </c>
      <c r="CV42" s="16" t="e">
        <f>SUMIF('City Level Data'!#REF!,$F42,'City Level Data'!CW:CW)</f>
        <v>#REF!</v>
      </c>
      <c r="CW42" s="16" t="e">
        <f>SUMIF('City Level Data'!#REF!,$F42,'City Level Data'!CX:CX)</f>
        <v>#REF!</v>
      </c>
      <c r="CX42" s="16" t="e">
        <f>SUMIF('City Level Data'!#REF!,$F42,'City Level Data'!CY:CY)</f>
        <v>#REF!</v>
      </c>
      <c r="CY42" s="16" t="e">
        <f>SUMIF('City Level Data'!#REF!,$F42,'City Level Data'!CZ:CZ)</f>
        <v>#REF!</v>
      </c>
      <c r="CZ42" s="16" t="e">
        <f>SUMIF('City Level Data'!#REF!,$F42,'City Level Data'!DA:DA)</f>
        <v>#REF!</v>
      </c>
      <c r="DA42" s="16" t="e">
        <f>SUMIF('City Level Data'!#REF!,$F42,'City Level Data'!DB:DB)</f>
        <v>#REF!</v>
      </c>
      <c r="DB42" s="16" t="e">
        <f>SUMIF('City Level Data'!#REF!,$F42,'City Level Data'!DC:DC)</f>
        <v>#REF!</v>
      </c>
    </row>
    <row r="43" spans="1:106" x14ac:dyDescent="0.2">
      <c r="A43" s="1"/>
      <c r="B43" s="1"/>
      <c r="C43" s="1"/>
      <c r="D43" s="1" t="s">
        <v>1613</v>
      </c>
      <c r="E43" s="1" t="s">
        <v>1473</v>
      </c>
      <c r="F43" s="1" t="s">
        <v>1430</v>
      </c>
      <c r="G43" s="1" t="s">
        <v>1517</v>
      </c>
      <c r="H43" s="1"/>
      <c r="I43" s="1"/>
      <c r="J43" s="1" t="s">
        <v>1518</v>
      </c>
      <c r="K43" s="1"/>
      <c r="L43" s="1"/>
      <c r="M43" s="1"/>
      <c r="N43" s="16" t="e">
        <f>SUMIF('City Level Data'!#REF!,$F43,'City Level Data'!J:J)</f>
        <v>#REF!</v>
      </c>
      <c r="O43" s="16" t="e">
        <f>SUMIF('City Level Data'!#REF!,$F43,'City Level Data'!L:L)</f>
        <v>#REF!</v>
      </c>
      <c r="P43" s="16" t="e">
        <f>SUMIF('City Level Data'!#REF!,$F43,'City Level Data'!M:M)</f>
        <v>#REF!</v>
      </c>
      <c r="Q43" s="16" t="e">
        <f t="shared" si="0"/>
        <v>#REF!</v>
      </c>
      <c r="R43" s="16" t="e">
        <f>SUMIF('City Level Data'!#REF!,$F43,'City Level Data'!P:P)</f>
        <v>#REF!</v>
      </c>
      <c r="S43" s="16" t="e">
        <f t="shared" si="1"/>
        <v>#REF!</v>
      </c>
      <c r="T43" s="16" t="e">
        <f>SUMIF('City Level Data'!#REF!,$F43,'City Level Data'!U:U)*1000000000/N43</f>
        <v>#REF!</v>
      </c>
      <c r="U43" s="16" t="e">
        <f>IF(Q43&gt;'Clustering (Sub City)'!$C$4,'Clustering (Sub City)'!$B$3,IF(Q43&gt;'Clustering (Sub City)'!$H$4,'Clustering (Sub City)'!$G$3,IF(Q43&gt;'Clustering (Sub City)'!$M$4,'Clustering (Sub City)'!$L$3,'Clustering (Sub City)'!$Q$3)))</f>
        <v>#REF!</v>
      </c>
      <c r="V43" s="16" t="e">
        <f>IF(S43&gt;'Clustering (Sub City)'!$C$24,'Clustering (Sub City)'!$B$23,IF(S43&gt;'Clustering (Sub City)'!$H$24,'Clustering (Sub City)'!$G$23,IF(S43&gt;'Clustering (Sub City)'!$M$24,'Clustering (Sub City)'!$L$23,'Clustering (Sub City)'!$Q$23)))</f>
        <v>#REF!</v>
      </c>
      <c r="W43" s="16" t="e">
        <f>VLOOKUP(U43&amp;V43,'Clustering (Gov City)'!$X$4:$Y$19,2,0)</f>
        <v>#REF!</v>
      </c>
      <c r="X43" s="16" t="e">
        <f>SUMIF('City Level Data'!#REF!,$F43,'City Level Data'!Z:Z)</f>
        <v>#REF!</v>
      </c>
      <c r="Y43" s="16" t="e">
        <f>SUMIF('City Level Data'!#REF!,$F43,'City Level Data'!AA:AA)</f>
        <v>#REF!</v>
      </c>
      <c r="Z43" s="16" t="e">
        <f>SUMIF('City Level Data'!#REF!,$F43,'City Level Data'!AB:AB)</f>
        <v>#REF!</v>
      </c>
      <c r="AA43" s="16" t="e">
        <f>SUMIF('City Level Data'!#REF!,$F43,'City Level Data'!AC:AC)</f>
        <v>#REF!</v>
      </c>
      <c r="AB43" s="16" t="e">
        <f>SUMIF('City Level Data'!#REF!,$F43,'City Level Data'!AD:AD)</f>
        <v>#REF!</v>
      </c>
      <c r="AC43" s="16" t="e">
        <f>SUMIF('City Level Data'!#REF!,$F43,'City Level Data'!AE:AE)</f>
        <v>#REF!</v>
      </c>
      <c r="AD43" s="16" t="e">
        <f>SUMIF('City Level Data'!#REF!,$F43,'City Level Data'!AF:AF)</f>
        <v>#REF!</v>
      </c>
      <c r="AE43" s="16" t="e">
        <f>SUMIF('City Level Data'!#REF!,$F43,'City Level Data'!AG:AG)</f>
        <v>#REF!</v>
      </c>
      <c r="AF43" s="16" t="e">
        <f>SUMIF('City Level Data'!#REF!,$F43,'City Level Data'!AH:AH)</f>
        <v>#REF!</v>
      </c>
      <c r="AG43" s="16" t="e">
        <f>SUMIF('City Level Data'!#REF!,$F43,'City Level Data'!AI:AI)</f>
        <v>#REF!</v>
      </c>
      <c r="AH43" s="16" t="e">
        <f>SUMIF('City Level Data'!#REF!,$F43,'City Level Data'!AJ:AJ)</f>
        <v>#REF!</v>
      </c>
      <c r="AI43" s="16" t="e">
        <f>SUMIF('City Level Data'!#REF!,$F43,'City Level Data'!AK:AK)</f>
        <v>#REF!</v>
      </c>
      <c r="AJ43" s="16" t="e">
        <f>SUMIF('City Level Data'!#REF!,$F43,'City Level Data'!AL:AL)</f>
        <v>#REF!</v>
      </c>
      <c r="AK43" s="16" t="e">
        <f>SUMIF('City Level Data'!#REF!,$F43,'City Level Data'!AM:AM)</f>
        <v>#REF!</v>
      </c>
      <c r="AL43" s="16" t="e">
        <f>SUMIF('City Level Data'!#REF!,$F43,'City Level Data'!AN:AN)</f>
        <v>#REF!</v>
      </c>
      <c r="AM43" s="16" t="e">
        <f>SUMIF('City Level Data'!#REF!,$F43,'City Level Data'!AO:AO)</f>
        <v>#REF!</v>
      </c>
      <c r="AN43" s="16" t="e">
        <f>SUMIF('City Level Data'!#REF!,$F43,'City Level Data'!AP:AP)</f>
        <v>#REF!</v>
      </c>
      <c r="AO43" s="16" t="e">
        <f>SUMIF('City Level Data'!#REF!,$F43,'City Level Data'!AQ:AQ)</f>
        <v>#REF!</v>
      </c>
      <c r="AP43" s="16" t="e">
        <f>SUMIF('City Level Data'!#REF!,$F43,'City Level Data'!AR:AR)</f>
        <v>#REF!</v>
      </c>
      <c r="AQ43" s="16" t="e">
        <f>SUMIF('City Level Data'!#REF!,$F43,'City Level Data'!AS:AS)</f>
        <v>#REF!</v>
      </c>
      <c r="AR43" s="16" t="e">
        <f>SUMIF('City Level Data'!#REF!,$F43,'City Level Data'!AT:AT)</f>
        <v>#REF!</v>
      </c>
      <c r="AS43" s="16" t="e">
        <f>SUMIF('City Level Data'!#REF!,$F43,'City Level Data'!AU:AU)</f>
        <v>#REF!</v>
      </c>
      <c r="AT43" s="16" t="e">
        <f>SUMIF('City Level Data'!#REF!,$F43,'City Level Data'!AV:AV)</f>
        <v>#REF!</v>
      </c>
      <c r="AU43" s="16" t="e">
        <f>SUMIF('City Level Data'!#REF!,$F43,'City Level Data'!AW:AW)</f>
        <v>#REF!</v>
      </c>
      <c r="AV43" s="16" t="e">
        <f>SUMIF('City Level Data'!#REF!,$F43,'City Level Data'!AX:AX)</f>
        <v>#REF!</v>
      </c>
      <c r="AW43" s="16" t="e">
        <f>SUMIF('City Level Data'!#REF!,$F43,'City Level Data'!AY:AY)</f>
        <v>#REF!</v>
      </c>
      <c r="AX43" s="16" t="e">
        <f>SUMIF('City Level Data'!#REF!,$F43,'City Level Data'!AZ:AZ)</f>
        <v>#REF!</v>
      </c>
      <c r="AY43" s="16" t="e">
        <f>SUMIF('City Level Data'!#REF!,$F43,'City Level Data'!BA:BA)</f>
        <v>#REF!</v>
      </c>
      <c r="AZ43" s="16" t="e">
        <f>SUMIF('City Level Data'!#REF!,$F43,'City Level Data'!BB:BB)</f>
        <v>#REF!</v>
      </c>
      <c r="BA43" s="16" t="e">
        <f>SUMIF('City Level Data'!#REF!,$F43,'City Level Data'!BC:BC)</f>
        <v>#REF!</v>
      </c>
      <c r="BB43" s="16" t="e">
        <f>SUMIF('City Level Data'!#REF!,$F43,'City Level Data'!BD:BD)</f>
        <v>#REF!</v>
      </c>
      <c r="BC43" s="16" t="e">
        <f>SUMIF('City Level Data'!#REF!,$F43,'City Level Data'!BE:BE)</f>
        <v>#REF!</v>
      </c>
      <c r="BD43" s="16" t="e">
        <f>SUMIF('City Level Data'!#REF!,$F43,'City Level Data'!BF:BF)</f>
        <v>#REF!</v>
      </c>
      <c r="BE43" s="16" t="e">
        <f t="shared" si="2"/>
        <v>#REF!</v>
      </c>
      <c r="BF43" s="16" t="e">
        <f>SUMIF('City Level Data'!#REF!,$F43,'City Level Data'!BG:BG)</f>
        <v>#REF!</v>
      </c>
      <c r="BG43" s="16" t="e">
        <f>SUMIF('City Level Data'!#REF!,$F43,'City Level Data'!BH:BH)</f>
        <v>#REF!</v>
      </c>
      <c r="BH43" s="16" t="e">
        <f>AVERAGEIF('City Level Data'!#REF!,$F43,'City Level Data'!BI:BI)</f>
        <v>#REF!</v>
      </c>
      <c r="BI43" s="16" t="e">
        <f>AVERAGEIF('City Level Data'!#REF!,$F43,'City Level Data'!BJ:BJ)</f>
        <v>#REF!</v>
      </c>
      <c r="BJ43" s="16" t="e">
        <f>AVERAGEIF('City Level Data'!#REF!,$F43,'City Level Data'!BK:BK)</f>
        <v>#REF!</v>
      </c>
      <c r="BK43" s="16" t="e">
        <f>AVERAGEIF('City Level Data'!#REF!,$F43,'City Level Data'!BL:BL)</f>
        <v>#REF!</v>
      </c>
      <c r="BL43" s="16" t="e">
        <f>AVERAGEIF('City Level Data'!#REF!,$F43,'City Level Data'!BM:BM)</f>
        <v>#REF!</v>
      </c>
      <c r="BM43" s="16" t="e">
        <f>SUMIF('City Level Data'!#REF!,$F43,'City Level Data'!BN:BN)</f>
        <v>#REF!</v>
      </c>
      <c r="BN43" s="16" t="e">
        <f>SUMIF('City Level Data'!#REF!,$F43,'City Level Data'!BO:BO)</f>
        <v>#REF!</v>
      </c>
      <c r="BO43" s="16" t="e">
        <f>SUMIF('City Level Data'!#REF!,$F43,'City Level Data'!BP:BP)</f>
        <v>#REF!</v>
      </c>
      <c r="BP43" s="16" t="e">
        <f>SUMIF('City Level Data'!#REF!,$F43,'City Level Data'!BQ:BQ)</f>
        <v>#REF!</v>
      </c>
      <c r="BQ43" s="16" t="e">
        <f>SUMIF('City Level Data'!#REF!,$F43,'City Level Data'!BR:BR)</f>
        <v>#REF!</v>
      </c>
      <c r="BR43" s="16" t="e">
        <f>SUMIF('City Level Data'!#REF!,$F43,'City Level Data'!BS:BS)</f>
        <v>#REF!</v>
      </c>
      <c r="BS43" s="16" t="e">
        <f>SUMIF('City Level Data'!#REF!,$F43,'City Level Data'!BT:BT)</f>
        <v>#REF!</v>
      </c>
      <c r="BT43" s="16" t="e">
        <f>SUMIF('City Level Data'!#REF!,$F43,'City Level Data'!BU:BU)</f>
        <v>#REF!</v>
      </c>
      <c r="BU43" s="16" t="e">
        <f>SUMIF('City Level Data'!#REF!,$F43,'City Level Data'!BV:BV)</f>
        <v>#REF!</v>
      </c>
      <c r="BV43" s="16" t="e">
        <f>SUMIF('City Level Data'!#REF!,$F43,'City Level Data'!BW:BW)</f>
        <v>#REF!</v>
      </c>
      <c r="BW43" s="16" t="e">
        <f>SUMIF('City Level Data'!#REF!,$F43,'City Level Data'!BX:BX)</f>
        <v>#REF!</v>
      </c>
      <c r="BX43" s="16" t="e">
        <f>SUMIF('City Level Data'!#REF!,$F43,'City Level Data'!BY:BY)</f>
        <v>#REF!</v>
      </c>
      <c r="BY43" s="16" t="e">
        <f>SUMIF('City Level Data'!#REF!,$F43,'City Level Data'!BZ:BZ)</f>
        <v>#REF!</v>
      </c>
      <c r="BZ43" s="16" t="e">
        <f>SUMIF('City Level Data'!#REF!,$F43,'City Level Data'!CA:CA)</f>
        <v>#REF!</v>
      </c>
      <c r="CA43" s="16" t="e">
        <f>SUMIF('City Level Data'!#REF!,$F43,'City Level Data'!CB:CB)</f>
        <v>#REF!</v>
      </c>
      <c r="CB43" s="16" t="e">
        <f>SUMIF('City Level Data'!#REF!,$F43,'City Level Data'!CC:CC)</f>
        <v>#REF!</v>
      </c>
      <c r="CC43" s="16" t="e">
        <f>SUMIF('City Level Data'!#REF!,$F43,'City Level Data'!CD:CD)</f>
        <v>#REF!</v>
      </c>
      <c r="CD43" s="16" t="e">
        <f>SUMIF('City Level Data'!#REF!,$F43,'City Level Data'!CE:CE)</f>
        <v>#REF!</v>
      </c>
      <c r="CE43" s="16" t="e">
        <f>SUMIF('City Level Data'!#REF!,$F43,'City Level Data'!CF:CF)</f>
        <v>#REF!</v>
      </c>
      <c r="CF43" s="16" t="e">
        <f>SUMIF('City Level Data'!#REF!,$F43,'City Level Data'!CG:CG)</f>
        <v>#REF!</v>
      </c>
      <c r="CG43" s="16" t="e">
        <f>SUMIF('City Level Data'!#REF!,$F43,'City Level Data'!CH:CH)</f>
        <v>#REF!</v>
      </c>
      <c r="CH43" s="16" t="e">
        <f>SUMIF('City Level Data'!#REF!,$F43,'City Level Data'!CI:CI)</f>
        <v>#REF!</v>
      </c>
      <c r="CI43" s="16" t="e">
        <f>SUMIF('City Level Data'!#REF!,$F43,'City Level Data'!CJ:CJ)</f>
        <v>#REF!</v>
      </c>
      <c r="CJ43" s="16" t="e">
        <f>SUMIF('City Level Data'!#REF!,$F43,'City Level Data'!CK:CK)</f>
        <v>#REF!</v>
      </c>
      <c r="CK43" s="16" t="e">
        <f>SUMIF('City Level Data'!#REF!,$F43,'City Level Data'!CL:CL)</f>
        <v>#REF!</v>
      </c>
      <c r="CL43" s="16" t="e">
        <f>SUMIF('City Level Data'!#REF!,$F43,'City Level Data'!CM:CM)</f>
        <v>#REF!</v>
      </c>
      <c r="CM43" s="16" t="e">
        <f>SUMIF('City Level Data'!#REF!,$F43,'City Level Data'!CN:CN)</f>
        <v>#REF!</v>
      </c>
      <c r="CN43" s="16" t="e">
        <f>SUMIF('City Level Data'!#REF!,$F43,'City Level Data'!CO:CO)</f>
        <v>#REF!</v>
      </c>
      <c r="CO43" s="16" t="e">
        <f>SUMIF('City Level Data'!#REF!,$F43,'City Level Data'!CP:CP)</f>
        <v>#REF!</v>
      </c>
      <c r="CP43" s="16" t="e">
        <f>SUMIF('City Level Data'!#REF!,$F43,'City Level Data'!CQ:CQ)</f>
        <v>#REF!</v>
      </c>
      <c r="CQ43" s="16" t="e">
        <f>SUMIF('City Level Data'!#REF!,$F43,'City Level Data'!CR:CR)</f>
        <v>#REF!</v>
      </c>
      <c r="CR43" s="16" t="e">
        <f>SUMIF('City Level Data'!#REF!,$F43,'City Level Data'!CS:CS)</f>
        <v>#REF!</v>
      </c>
      <c r="CS43" s="16" t="e">
        <f>SUMIF('City Level Data'!#REF!,$F43,'City Level Data'!CT:CT)</f>
        <v>#REF!</v>
      </c>
      <c r="CT43" s="16" t="e">
        <f>SUMIF('City Level Data'!#REF!,$F43,'City Level Data'!CU:CU)</f>
        <v>#REF!</v>
      </c>
      <c r="CU43" s="16" t="e">
        <f>SUMIF('City Level Data'!#REF!,$F43,'City Level Data'!CV:CV)</f>
        <v>#REF!</v>
      </c>
      <c r="CV43" s="16" t="e">
        <f>SUMIF('City Level Data'!#REF!,$F43,'City Level Data'!CW:CW)</f>
        <v>#REF!</v>
      </c>
      <c r="CW43" s="16" t="e">
        <f>SUMIF('City Level Data'!#REF!,$F43,'City Level Data'!CX:CX)</f>
        <v>#REF!</v>
      </c>
      <c r="CX43" s="16" t="e">
        <f>SUMIF('City Level Data'!#REF!,$F43,'City Level Data'!CY:CY)</f>
        <v>#REF!</v>
      </c>
      <c r="CY43" s="16" t="e">
        <f>SUMIF('City Level Data'!#REF!,$F43,'City Level Data'!CZ:CZ)</f>
        <v>#REF!</v>
      </c>
      <c r="CZ43" s="16" t="e">
        <f>SUMIF('City Level Data'!#REF!,$F43,'City Level Data'!DA:DA)</f>
        <v>#REF!</v>
      </c>
      <c r="DA43" s="16" t="e">
        <f>SUMIF('City Level Data'!#REF!,$F43,'City Level Data'!DB:DB)</f>
        <v>#REF!</v>
      </c>
      <c r="DB43" s="16" t="e">
        <f>SUMIF('City Level Data'!#REF!,$F43,'City Level Data'!DC:DC)</f>
        <v>#REF!</v>
      </c>
    </row>
    <row r="44" spans="1:106" x14ac:dyDescent="0.2">
      <c r="A44" s="1"/>
      <c r="B44" s="1"/>
      <c r="C44" s="1"/>
      <c r="D44" s="1" t="s">
        <v>1614</v>
      </c>
      <c r="E44" s="1" t="s">
        <v>1473</v>
      </c>
      <c r="F44" s="1" t="s">
        <v>1435</v>
      </c>
      <c r="G44" s="1" t="s">
        <v>1517</v>
      </c>
      <c r="H44" s="1"/>
      <c r="I44" s="1"/>
      <c r="J44" s="1" t="s">
        <v>1518</v>
      </c>
      <c r="K44" s="1"/>
      <c r="L44" s="1"/>
      <c r="M44" s="1"/>
      <c r="N44" s="16" t="e">
        <f>SUMIF('City Level Data'!#REF!,$F44,'City Level Data'!J:J)</f>
        <v>#REF!</v>
      </c>
      <c r="O44" s="16" t="e">
        <f>SUMIF('City Level Data'!#REF!,$F44,'City Level Data'!L:L)</f>
        <v>#REF!</v>
      </c>
      <c r="P44" s="16" t="e">
        <f>SUMIF('City Level Data'!#REF!,$F44,'City Level Data'!M:M)</f>
        <v>#REF!</v>
      </c>
      <c r="Q44" s="16" t="e">
        <f t="shared" si="0"/>
        <v>#REF!</v>
      </c>
      <c r="R44" s="16" t="e">
        <f>SUMIF('City Level Data'!#REF!,$F44,'City Level Data'!P:P)</f>
        <v>#REF!</v>
      </c>
      <c r="S44" s="16" t="e">
        <f t="shared" si="1"/>
        <v>#REF!</v>
      </c>
      <c r="T44" s="16" t="e">
        <f>SUMIF('City Level Data'!#REF!,$F44,'City Level Data'!U:U)*1000000000/N44</f>
        <v>#REF!</v>
      </c>
      <c r="U44" s="16" t="e">
        <f>IF(Q44&gt;'Clustering (Sub City)'!$C$4,'Clustering (Sub City)'!$B$3,IF(Q44&gt;'Clustering (Sub City)'!$H$4,'Clustering (Sub City)'!$G$3,IF(Q44&gt;'Clustering (Sub City)'!$M$4,'Clustering (Sub City)'!$L$3,'Clustering (Sub City)'!$Q$3)))</f>
        <v>#REF!</v>
      </c>
      <c r="V44" s="16" t="e">
        <f>IF(S44&gt;'Clustering (Sub City)'!$C$24,'Clustering (Sub City)'!$B$23,IF(S44&gt;'Clustering (Sub City)'!$H$24,'Clustering (Sub City)'!$G$23,IF(S44&gt;'Clustering (Sub City)'!$M$24,'Clustering (Sub City)'!$L$23,'Clustering (Sub City)'!$Q$23)))</f>
        <v>#REF!</v>
      </c>
      <c r="W44" s="16" t="e">
        <f>VLOOKUP(U44&amp;V44,'Clustering (Gov City)'!$X$4:$Y$19,2,0)</f>
        <v>#REF!</v>
      </c>
      <c r="X44" s="16" t="e">
        <f>SUMIF('City Level Data'!#REF!,$F44,'City Level Data'!Z:Z)</f>
        <v>#REF!</v>
      </c>
      <c r="Y44" s="16" t="e">
        <f>SUMIF('City Level Data'!#REF!,$F44,'City Level Data'!AA:AA)</f>
        <v>#REF!</v>
      </c>
      <c r="Z44" s="16" t="e">
        <f>SUMIF('City Level Data'!#REF!,$F44,'City Level Data'!AB:AB)</f>
        <v>#REF!</v>
      </c>
      <c r="AA44" s="16" t="e">
        <f>SUMIF('City Level Data'!#REF!,$F44,'City Level Data'!AC:AC)</f>
        <v>#REF!</v>
      </c>
      <c r="AB44" s="16" t="e">
        <f>SUMIF('City Level Data'!#REF!,$F44,'City Level Data'!AD:AD)</f>
        <v>#REF!</v>
      </c>
      <c r="AC44" s="16" t="e">
        <f>SUMIF('City Level Data'!#REF!,$F44,'City Level Data'!AE:AE)</f>
        <v>#REF!</v>
      </c>
      <c r="AD44" s="16" t="e">
        <f>SUMIF('City Level Data'!#REF!,$F44,'City Level Data'!AF:AF)</f>
        <v>#REF!</v>
      </c>
      <c r="AE44" s="16" t="e">
        <f>SUMIF('City Level Data'!#REF!,$F44,'City Level Data'!AG:AG)</f>
        <v>#REF!</v>
      </c>
      <c r="AF44" s="16" t="e">
        <f>SUMIF('City Level Data'!#REF!,$F44,'City Level Data'!AH:AH)</f>
        <v>#REF!</v>
      </c>
      <c r="AG44" s="16" t="e">
        <f>SUMIF('City Level Data'!#REF!,$F44,'City Level Data'!AI:AI)</f>
        <v>#REF!</v>
      </c>
      <c r="AH44" s="16" t="e">
        <f>SUMIF('City Level Data'!#REF!,$F44,'City Level Data'!AJ:AJ)</f>
        <v>#REF!</v>
      </c>
      <c r="AI44" s="16" t="e">
        <f>SUMIF('City Level Data'!#REF!,$F44,'City Level Data'!AK:AK)</f>
        <v>#REF!</v>
      </c>
      <c r="AJ44" s="16" t="e">
        <f>SUMIF('City Level Data'!#REF!,$F44,'City Level Data'!AL:AL)</f>
        <v>#REF!</v>
      </c>
      <c r="AK44" s="16" t="e">
        <f>SUMIF('City Level Data'!#REF!,$F44,'City Level Data'!AM:AM)</f>
        <v>#REF!</v>
      </c>
      <c r="AL44" s="16" t="e">
        <f>SUMIF('City Level Data'!#REF!,$F44,'City Level Data'!AN:AN)</f>
        <v>#REF!</v>
      </c>
      <c r="AM44" s="16" t="e">
        <f>SUMIF('City Level Data'!#REF!,$F44,'City Level Data'!AO:AO)</f>
        <v>#REF!</v>
      </c>
      <c r="AN44" s="16" t="e">
        <f>SUMIF('City Level Data'!#REF!,$F44,'City Level Data'!AP:AP)</f>
        <v>#REF!</v>
      </c>
      <c r="AO44" s="16" t="e">
        <f>SUMIF('City Level Data'!#REF!,$F44,'City Level Data'!AQ:AQ)</f>
        <v>#REF!</v>
      </c>
      <c r="AP44" s="16" t="e">
        <f>SUMIF('City Level Data'!#REF!,$F44,'City Level Data'!AR:AR)</f>
        <v>#REF!</v>
      </c>
      <c r="AQ44" s="16" t="e">
        <f>SUMIF('City Level Data'!#REF!,$F44,'City Level Data'!AS:AS)</f>
        <v>#REF!</v>
      </c>
      <c r="AR44" s="16" t="e">
        <f>SUMIF('City Level Data'!#REF!,$F44,'City Level Data'!AT:AT)</f>
        <v>#REF!</v>
      </c>
      <c r="AS44" s="16" t="e">
        <f>SUMIF('City Level Data'!#REF!,$F44,'City Level Data'!AU:AU)</f>
        <v>#REF!</v>
      </c>
      <c r="AT44" s="16" t="e">
        <f>SUMIF('City Level Data'!#REF!,$F44,'City Level Data'!AV:AV)</f>
        <v>#REF!</v>
      </c>
      <c r="AU44" s="16" t="e">
        <f>SUMIF('City Level Data'!#REF!,$F44,'City Level Data'!AW:AW)</f>
        <v>#REF!</v>
      </c>
      <c r="AV44" s="16" t="e">
        <f>SUMIF('City Level Data'!#REF!,$F44,'City Level Data'!AX:AX)</f>
        <v>#REF!</v>
      </c>
      <c r="AW44" s="16" t="e">
        <f>SUMIF('City Level Data'!#REF!,$F44,'City Level Data'!AY:AY)</f>
        <v>#REF!</v>
      </c>
      <c r="AX44" s="16" t="e">
        <f>SUMIF('City Level Data'!#REF!,$F44,'City Level Data'!AZ:AZ)</f>
        <v>#REF!</v>
      </c>
      <c r="AY44" s="16" t="e">
        <f>SUMIF('City Level Data'!#REF!,$F44,'City Level Data'!BA:BA)</f>
        <v>#REF!</v>
      </c>
      <c r="AZ44" s="16" t="e">
        <f>SUMIF('City Level Data'!#REF!,$F44,'City Level Data'!BB:BB)</f>
        <v>#REF!</v>
      </c>
      <c r="BA44" s="16" t="e">
        <f>SUMIF('City Level Data'!#REF!,$F44,'City Level Data'!BC:BC)</f>
        <v>#REF!</v>
      </c>
      <c r="BB44" s="16" t="e">
        <f>SUMIF('City Level Data'!#REF!,$F44,'City Level Data'!BD:BD)</f>
        <v>#REF!</v>
      </c>
      <c r="BC44" s="16" t="e">
        <f>SUMIF('City Level Data'!#REF!,$F44,'City Level Data'!BE:BE)</f>
        <v>#REF!</v>
      </c>
      <c r="BD44" s="16" t="e">
        <f>SUMIF('City Level Data'!#REF!,$F44,'City Level Data'!BF:BF)</f>
        <v>#REF!</v>
      </c>
      <c r="BE44" s="16" t="e">
        <f t="shared" si="2"/>
        <v>#REF!</v>
      </c>
      <c r="BF44" s="16" t="e">
        <f>SUMIF('City Level Data'!#REF!,$F44,'City Level Data'!BG:BG)</f>
        <v>#REF!</v>
      </c>
      <c r="BG44" s="16" t="e">
        <f>SUMIF('City Level Data'!#REF!,$F44,'City Level Data'!BH:BH)</f>
        <v>#REF!</v>
      </c>
      <c r="BH44" s="16" t="e">
        <f>AVERAGEIF('City Level Data'!#REF!,$F44,'City Level Data'!BI:BI)</f>
        <v>#REF!</v>
      </c>
      <c r="BI44" s="16" t="e">
        <f>AVERAGEIF('City Level Data'!#REF!,$F44,'City Level Data'!BJ:BJ)</f>
        <v>#REF!</v>
      </c>
      <c r="BJ44" s="16" t="e">
        <f>AVERAGEIF('City Level Data'!#REF!,$F44,'City Level Data'!BK:BK)</f>
        <v>#REF!</v>
      </c>
      <c r="BK44" s="16" t="e">
        <f>AVERAGEIF('City Level Data'!#REF!,$F44,'City Level Data'!BL:BL)</f>
        <v>#REF!</v>
      </c>
      <c r="BL44" s="16" t="e">
        <f>AVERAGEIF('City Level Data'!#REF!,$F44,'City Level Data'!BM:BM)</f>
        <v>#REF!</v>
      </c>
      <c r="BM44" s="16" t="e">
        <f>SUMIF('City Level Data'!#REF!,$F44,'City Level Data'!BN:BN)</f>
        <v>#REF!</v>
      </c>
      <c r="BN44" s="16" t="e">
        <f>SUMIF('City Level Data'!#REF!,$F44,'City Level Data'!BO:BO)</f>
        <v>#REF!</v>
      </c>
      <c r="BO44" s="16" t="e">
        <f>SUMIF('City Level Data'!#REF!,$F44,'City Level Data'!BP:BP)</f>
        <v>#REF!</v>
      </c>
      <c r="BP44" s="16" t="e">
        <f>SUMIF('City Level Data'!#REF!,$F44,'City Level Data'!BQ:BQ)</f>
        <v>#REF!</v>
      </c>
      <c r="BQ44" s="16" t="e">
        <f>SUMIF('City Level Data'!#REF!,$F44,'City Level Data'!BR:BR)</f>
        <v>#REF!</v>
      </c>
      <c r="BR44" s="16" t="e">
        <f>SUMIF('City Level Data'!#REF!,$F44,'City Level Data'!BS:BS)</f>
        <v>#REF!</v>
      </c>
      <c r="BS44" s="16" t="e">
        <f>SUMIF('City Level Data'!#REF!,$F44,'City Level Data'!BT:BT)</f>
        <v>#REF!</v>
      </c>
      <c r="BT44" s="16" t="e">
        <f>SUMIF('City Level Data'!#REF!,$F44,'City Level Data'!BU:BU)</f>
        <v>#REF!</v>
      </c>
      <c r="BU44" s="16" t="e">
        <f>SUMIF('City Level Data'!#REF!,$F44,'City Level Data'!BV:BV)</f>
        <v>#REF!</v>
      </c>
      <c r="BV44" s="16" t="e">
        <f>SUMIF('City Level Data'!#REF!,$F44,'City Level Data'!BW:BW)</f>
        <v>#REF!</v>
      </c>
      <c r="BW44" s="16" t="e">
        <f>SUMIF('City Level Data'!#REF!,$F44,'City Level Data'!BX:BX)</f>
        <v>#REF!</v>
      </c>
      <c r="BX44" s="16" t="e">
        <f>SUMIF('City Level Data'!#REF!,$F44,'City Level Data'!BY:BY)</f>
        <v>#REF!</v>
      </c>
      <c r="BY44" s="16" t="e">
        <f>SUMIF('City Level Data'!#REF!,$F44,'City Level Data'!BZ:BZ)</f>
        <v>#REF!</v>
      </c>
      <c r="BZ44" s="16" t="e">
        <f>SUMIF('City Level Data'!#REF!,$F44,'City Level Data'!CA:CA)</f>
        <v>#REF!</v>
      </c>
      <c r="CA44" s="16" t="e">
        <f>SUMIF('City Level Data'!#REF!,$F44,'City Level Data'!CB:CB)</f>
        <v>#REF!</v>
      </c>
      <c r="CB44" s="16" t="e">
        <f>SUMIF('City Level Data'!#REF!,$F44,'City Level Data'!CC:CC)</f>
        <v>#REF!</v>
      </c>
      <c r="CC44" s="16" t="e">
        <f>SUMIF('City Level Data'!#REF!,$F44,'City Level Data'!CD:CD)</f>
        <v>#REF!</v>
      </c>
      <c r="CD44" s="16" t="e">
        <f>SUMIF('City Level Data'!#REF!,$F44,'City Level Data'!CE:CE)</f>
        <v>#REF!</v>
      </c>
      <c r="CE44" s="16" t="e">
        <f>SUMIF('City Level Data'!#REF!,$F44,'City Level Data'!CF:CF)</f>
        <v>#REF!</v>
      </c>
      <c r="CF44" s="16" t="e">
        <f>SUMIF('City Level Data'!#REF!,$F44,'City Level Data'!CG:CG)</f>
        <v>#REF!</v>
      </c>
      <c r="CG44" s="16" t="e">
        <f>SUMIF('City Level Data'!#REF!,$F44,'City Level Data'!CH:CH)</f>
        <v>#REF!</v>
      </c>
      <c r="CH44" s="16" t="e">
        <f>SUMIF('City Level Data'!#REF!,$F44,'City Level Data'!CI:CI)</f>
        <v>#REF!</v>
      </c>
      <c r="CI44" s="16" t="e">
        <f>SUMIF('City Level Data'!#REF!,$F44,'City Level Data'!CJ:CJ)</f>
        <v>#REF!</v>
      </c>
      <c r="CJ44" s="16" t="e">
        <f>SUMIF('City Level Data'!#REF!,$F44,'City Level Data'!CK:CK)</f>
        <v>#REF!</v>
      </c>
      <c r="CK44" s="16" t="e">
        <f>SUMIF('City Level Data'!#REF!,$F44,'City Level Data'!CL:CL)</f>
        <v>#REF!</v>
      </c>
      <c r="CL44" s="16" t="e">
        <f>SUMIF('City Level Data'!#REF!,$F44,'City Level Data'!CM:CM)</f>
        <v>#REF!</v>
      </c>
      <c r="CM44" s="16" t="e">
        <f>SUMIF('City Level Data'!#REF!,$F44,'City Level Data'!CN:CN)</f>
        <v>#REF!</v>
      </c>
      <c r="CN44" s="16" t="e">
        <f>SUMIF('City Level Data'!#REF!,$F44,'City Level Data'!CO:CO)</f>
        <v>#REF!</v>
      </c>
      <c r="CO44" s="16" t="e">
        <f>SUMIF('City Level Data'!#REF!,$F44,'City Level Data'!CP:CP)</f>
        <v>#REF!</v>
      </c>
      <c r="CP44" s="16" t="e">
        <f>SUMIF('City Level Data'!#REF!,$F44,'City Level Data'!CQ:CQ)</f>
        <v>#REF!</v>
      </c>
      <c r="CQ44" s="16" t="e">
        <f>SUMIF('City Level Data'!#REF!,$F44,'City Level Data'!CR:CR)</f>
        <v>#REF!</v>
      </c>
      <c r="CR44" s="16" t="e">
        <f>SUMIF('City Level Data'!#REF!,$F44,'City Level Data'!CS:CS)</f>
        <v>#REF!</v>
      </c>
      <c r="CS44" s="16" t="e">
        <f>SUMIF('City Level Data'!#REF!,$F44,'City Level Data'!CT:CT)</f>
        <v>#REF!</v>
      </c>
      <c r="CT44" s="16" t="e">
        <f>SUMIF('City Level Data'!#REF!,$F44,'City Level Data'!CU:CU)</f>
        <v>#REF!</v>
      </c>
      <c r="CU44" s="16" t="e">
        <f>SUMIF('City Level Data'!#REF!,$F44,'City Level Data'!CV:CV)</f>
        <v>#REF!</v>
      </c>
      <c r="CV44" s="16" t="e">
        <f>SUMIF('City Level Data'!#REF!,$F44,'City Level Data'!CW:CW)</f>
        <v>#REF!</v>
      </c>
      <c r="CW44" s="16" t="e">
        <f>SUMIF('City Level Data'!#REF!,$F44,'City Level Data'!CX:CX)</f>
        <v>#REF!</v>
      </c>
      <c r="CX44" s="16" t="e">
        <f>SUMIF('City Level Data'!#REF!,$F44,'City Level Data'!CY:CY)</f>
        <v>#REF!</v>
      </c>
      <c r="CY44" s="16" t="e">
        <f>SUMIF('City Level Data'!#REF!,$F44,'City Level Data'!CZ:CZ)</f>
        <v>#REF!</v>
      </c>
      <c r="CZ44" s="16" t="e">
        <f>SUMIF('City Level Data'!#REF!,$F44,'City Level Data'!DA:DA)</f>
        <v>#REF!</v>
      </c>
      <c r="DA44" s="16" t="e">
        <f>SUMIF('City Level Data'!#REF!,$F44,'City Level Data'!DB:DB)</f>
        <v>#REF!</v>
      </c>
      <c r="DB44" s="16" t="e">
        <f>SUMIF('City Level Data'!#REF!,$F44,'City Level Data'!DC:DC)</f>
        <v>#REF!</v>
      </c>
    </row>
    <row r="45" spans="1:106" x14ac:dyDescent="0.2">
      <c r="A45" s="1"/>
      <c r="B45" s="1"/>
      <c r="C45" s="1"/>
      <c r="D45" s="1" t="s">
        <v>1615</v>
      </c>
      <c r="E45" s="1" t="s">
        <v>1473</v>
      </c>
      <c r="F45" s="1" t="s">
        <v>1447</v>
      </c>
      <c r="G45" s="1" t="s">
        <v>1517</v>
      </c>
      <c r="H45" s="1"/>
      <c r="I45" s="1"/>
      <c r="J45" s="1" t="s">
        <v>1518</v>
      </c>
      <c r="K45" s="1"/>
      <c r="L45" s="1"/>
      <c r="M45" s="1"/>
      <c r="N45" s="16" t="e">
        <f>SUMIF('City Level Data'!#REF!,$F45,'City Level Data'!J:J)</f>
        <v>#REF!</v>
      </c>
      <c r="O45" s="16" t="e">
        <f>SUMIF('City Level Data'!#REF!,$F45,'City Level Data'!L:L)</f>
        <v>#REF!</v>
      </c>
      <c r="P45" s="16" t="e">
        <f>SUMIF('City Level Data'!#REF!,$F45,'City Level Data'!M:M)</f>
        <v>#REF!</v>
      </c>
      <c r="Q45" s="16" t="e">
        <f t="shared" si="0"/>
        <v>#REF!</v>
      </c>
      <c r="R45" s="16" t="e">
        <f>SUMIF('City Level Data'!#REF!,$F45,'City Level Data'!P:P)</f>
        <v>#REF!</v>
      </c>
      <c r="S45" s="16" t="e">
        <f t="shared" si="1"/>
        <v>#REF!</v>
      </c>
      <c r="T45" s="16" t="e">
        <f>SUMIF('City Level Data'!#REF!,$F45,'City Level Data'!U:U)*1000000000/N45</f>
        <v>#REF!</v>
      </c>
      <c r="U45" s="16" t="e">
        <f>IF(Q45&gt;'Clustering (Sub City)'!$C$4,'Clustering (Sub City)'!$B$3,IF(Q45&gt;'Clustering (Sub City)'!$H$4,'Clustering (Sub City)'!$G$3,IF(Q45&gt;'Clustering (Sub City)'!$M$4,'Clustering (Sub City)'!$L$3,'Clustering (Sub City)'!$Q$3)))</f>
        <v>#REF!</v>
      </c>
      <c r="V45" s="16" t="e">
        <f>IF(S45&gt;'Clustering (Sub City)'!$C$24,'Clustering (Sub City)'!$B$23,IF(S45&gt;'Clustering (Sub City)'!$H$24,'Clustering (Sub City)'!$G$23,IF(S45&gt;'Clustering (Sub City)'!$M$24,'Clustering (Sub City)'!$L$23,'Clustering (Sub City)'!$Q$23)))</f>
        <v>#REF!</v>
      </c>
      <c r="W45" s="16" t="e">
        <f>VLOOKUP(U45&amp;V45,'Clustering (Gov City)'!$X$4:$Y$19,2,0)</f>
        <v>#REF!</v>
      </c>
      <c r="X45" s="16" t="e">
        <f>SUMIF('City Level Data'!#REF!,$F45,'City Level Data'!Z:Z)</f>
        <v>#REF!</v>
      </c>
      <c r="Y45" s="16" t="e">
        <f>SUMIF('City Level Data'!#REF!,$F45,'City Level Data'!AA:AA)</f>
        <v>#REF!</v>
      </c>
      <c r="Z45" s="16" t="e">
        <f>SUMIF('City Level Data'!#REF!,$F45,'City Level Data'!AB:AB)</f>
        <v>#REF!</v>
      </c>
      <c r="AA45" s="16" t="e">
        <f>SUMIF('City Level Data'!#REF!,$F45,'City Level Data'!AC:AC)</f>
        <v>#REF!</v>
      </c>
      <c r="AB45" s="16" t="e">
        <f>SUMIF('City Level Data'!#REF!,$F45,'City Level Data'!AD:AD)</f>
        <v>#REF!</v>
      </c>
      <c r="AC45" s="16" t="e">
        <f>SUMIF('City Level Data'!#REF!,$F45,'City Level Data'!AE:AE)</f>
        <v>#REF!</v>
      </c>
      <c r="AD45" s="16" t="e">
        <f>SUMIF('City Level Data'!#REF!,$F45,'City Level Data'!AF:AF)</f>
        <v>#REF!</v>
      </c>
      <c r="AE45" s="16" t="e">
        <f>SUMIF('City Level Data'!#REF!,$F45,'City Level Data'!AG:AG)</f>
        <v>#REF!</v>
      </c>
      <c r="AF45" s="16" t="e">
        <f>SUMIF('City Level Data'!#REF!,$F45,'City Level Data'!AH:AH)</f>
        <v>#REF!</v>
      </c>
      <c r="AG45" s="16" t="e">
        <f>SUMIF('City Level Data'!#REF!,$F45,'City Level Data'!AI:AI)</f>
        <v>#REF!</v>
      </c>
      <c r="AH45" s="16" t="e">
        <f>SUMIF('City Level Data'!#REF!,$F45,'City Level Data'!AJ:AJ)</f>
        <v>#REF!</v>
      </c>
      <c r="AI45" s="16" t="e">
        <f>SUMIF('City Level Data'!#REF!,$F45,'City Level Data'!AK:AK)</f>
        <v>#REF!</v>
      </c>
      <c r="AJ45" s="16" t="e">
        <f>SUMIF('City Level Data'!#REF!,$F45,'City Level Data'!AL:AL)</f>
        <v>#REF!</v>
      </c>
      <c r="AK45" s="16" t="e">
        <f>SUMIF('City Level Data'!#REF!,$F45,'City Level Data'!AM:AM)</f>
        <v>#REF!</v>
      </c>
      <c r="AL45" s="16" t="e">
        <f>SUMIF('City Level Data'!#REF!,$F45,'City Level Data'!AN:AN)</f>
        <v>#REF!</v>
      </c>
      <c r="AM45" s="16" t="e">
        <f>SUMIF('City Level Data'!#REF!,$F45,'City Level Data'!AO:AO)</f>
        <v>#REF!</v>
      </c>
      <c r="AN45" s="16" t="e">
        <f>SUMIF('City Level Data'!#REF!,$F45,'City Level Data'!AP:AP)</f>
        <v>#REF!</v>
      </c>
      <c r="AO45" s="16" t="e">
        <f>SUMIF('City Level Data'!#REF!,$F45,'City Level Data'!AQ:AQ)</f>
        <v>#REF!</v>
      </c>
      <c r="AP45" s="16" t="e">
        <f>SUMIF('City Level Data'!#REF!,$F45,'City Level Data'!AR:AR)</f>
        <v>#REF!</v>
      </c>
      <c r="AQ45" s="16" t="e">
        <f>SUMIF('City Level Data'!#REF!,$F45,'City Level Data'!AS:AS)</f>
        <v>#REF!</v>
      </c>
      <c r="AR45" s="16" t="e">
        <f>SUMIF('City Level Data'!#REF!,$F45,'City Level Data'!AT:AT)</f>
        <v>#REF!</v>
      </c>
      <c r="AS45" s="16" t="e">
        <f>SUMIF('City Level Data'!#REF!,$F45,'City Level Data'!AU:AU)</f>
        <v>#REF!</v>
      </c>
      <c r="AT45" s="16" t="e">
        <f>SUMIF('City Level Data'!#REF!,$F45,'City Level Data'!AV:AV)</f>
        <v>#REF!</v>
      </c>
      <c r="AU45" s="16" t="e">
        <f>SUMIF('City Level Data'!#REF!,$F45,'City Level Data'!AW:AW)</f>
        <v>#REF!</v>
      </c>
      <c r="AV45" s="16" t="e">
        <f>SUMIF('City Level Data'!#REF!,$F45,'City Level Data'!AX:AX)</f>
        <v>#REF!</v>
      </c>
      <c r="AW45" s="16" t="e">
        <f>SUMIF('City Level Data'!#REF!,$F45,'City Level Data'!AY:AY)</f>
        <v>#REF!</v>
      </c>
      <c r="AX45" s="16" t="e">
        <f>SUMIF('City Level Data'!#REF!,$F45,'City Level Data'!AZ:AZ)</f>
        <v>#REF!</v>
      </c>
      <c r="AY45" s="16" t="e">
        <f>SUMIF('City Level Data'!#REF!,$F45,'City Level Data'!BA:BA)</f>
        <v>#REF!</v>
      </c>
      <c r="AZ45" s="16" t="e">
        <f>SUMIF('City Level Data'!#REF!,$F45,'City Level Data'!BB:BB)</f>
        <v>#REF!</v>
      </c>
      <c r="BA45" s="16" t="e">
        <f>SUMIF('City Level Data'!#REF!,$F45,'City Level Data'!BC:BC)</f>
        <v>#REF!</v>
      </c>
      <c r="BB45" s="16" t="e">
        <f>SUMIF('City Level Data'!#REF!,$F45,'City Level Data'!BD:BD)</f>
        <v>#REF!</v>
      </c>
      <c r="BC45" s="16" t="e">
        <f>SUMIF('City Level Data'!#REF!,$F45,'City Level Data'!BE:BE)</f>
        <v>#REF!</v>
      </c>
      <c r="BD45" s="16" t="e">
        <f>SUMIF('City Level Data'!#REF!,$F45,'City Level Data'!BF:BF)</f>
        <v>#REF!</v>
      </c>
      <c r="BE45" s="16" t="e">
        <f t="shared" si="2"/>
        <v>#REF!</v>
      </c>
      <c r="BF45" s="16" t="e">
        <f>SUMIF('City Level Data'!#REF!,$F45,'City Level Data'!BG:BG)</f>
        <v>#REF!</v>
      </c>
      <c r="BG45" s="16" t="e">
        <f>SUMIF('City Level Data'!#REF!,$F45,'City Level Data'!BH:BH)</f>
        <v>#REF!</v>
      </c>
      <c r="BH45" s="16" t="e">
        <f>AVERAGEIF('City Level Data'!#REF!,$F45,'City Level Data'!BI:BI)</f>
        <v>#REF!</v>
      </c>
      <c r="BI45" s="16" t="e">
        <f>AVERAGEIF('City Level Data'!#REF!,$F45,'City Level Data'!BJ:BJ)</f>
        <v>#REF!</v>
      </c>
      <c r="BJ45" s="16" t="e">
        <f>AVERAGEIF('City Level Data'!#REF!,$F45,'City Level Data'!BK:BK)</f>
        <v>#REF!</v>
      </c>
      <c r="BK45" s="16" t="e">
        <f>AVERAGEIF('City Level Data'!#REF!,$F45,'City Level Data'!BL:BL)</f>
        <v>#REF!</v>
      </c>
      <c r="BL45" s="16" t="e">
        <f>AVERAGEIF('City Level Data'!#REF!,$F45,'City Level Data'!BM:BM)</f>
        <v>#REF!</v>
      </c>
      <c r="BM45" s="16" t="e">
        <f>SUMIF('City Level Data'!#REF!,$F45,'City Level Data'!BN:BN)</f>
        <v>#REF!</v>
      </c>
      <c r="BN45" s="16" t="e">
        <f>SUMIF('City Level Data'!#REF!,$F45,'City Level Data'!BO:BO)</f>
        <v>#REF!</v>
      </c>
      <c r="BO45" s="16" t="e">
        <f>SUMIF('City Level Data'!#REF!,$F45,'City Level Data'!BP:BP)</f>
        <v>#REF!</v>
      </c>
      <c r="BP45" s="16" t="e">
        <f>SUMIF('City Level Data'!#REF!,$F45,'City Level Data'!BQ:BQ)</f>
        <v>#REF!</v>
      </c>
      <c r="BQ45" s="16" t="e">
        <f>SUMIF('City Level Data'!#REF!,$F45,'City Level Data'!BR:BR)</f>
        <v>#REF!</v>
      </c>
      <c r="BR45" s="16" t="e">
        <f>SUMIF('City Level Data'!#REF!,$F45,'City Level Data'!BS:BS)</f>
        <v>#REF!</v>
      </c>
      <c r="BS45" s="16" t="e">
        <f>SUMIF('City Level Data'!#REF!,$F45,'City Level Data'!BT:BT)</f>
        <v>#REF!</v>
      </c>
      <c r="BT45" s="16" t="e">
        <f>SUMIF('City Level Data'!#REF!,$F45,'City Level Data'!BU:BU)</f>
        <v>#REF!</v>
      </c>
      <c r="BU45" s="16" t="e">
        <f>SUMIF('City Level Data'!#REF!,$F45,'City Level Data'!BV:BV)</f>
        <v>#REF!</v>
      </c>
      <c r="BV45" s="16" t="e">
        <f>SUMIF('City Level Data'!#REF!,$F45,'City Level Data'!BW:BW)</f>
        <v>#REF!</v>
      </c>
      <c r="BW45" s="16" t="e">
        <f>SUMIF('City Level Data'!#REF!,$F45,'City Level Data'!BX:BX)</f>
        <v>#REF!</v>
      </c>
      <c r="BX45" s="16" t="e">
        <f>SUMIF('City Level Data'!#REF!,$F45,'City Level Data'!BY:BY)</f>
        <v>#REF!</v>
      </c>
      <c r="BY45" s="16" t="e">
        <f>SUMIF('City Level Data'!#REF!,$F45,'City Level Data'!BZ:BZ)</f>
        <v>#REF!</v>
      </c>
      <c r="BZ45" s="16" t="e">
        <f>SUMIF('City Level Data'!#REF!,$F45,'City Level Data'!CA:CA)</f>
        <v>#REF!</v>
      </c>
      <c r="CA45" s="16" t="e">
        <f>SUMIF('City Level Data'!#REF!,$F45,'City Level Data'!CB:CB)</f>
        <v>#REF!</v>
      </c>
      <c r="CB45" s="16" t="e">
        <f>SUMIF('City Level Data'!#REF!,$F45,'City Level Data'!CC:CC)</f>
        <v>#REF!</v>
      </c>
      <c r="CC45" s="16" t="e">
        <f>SUMIF('City Level Data'!#REF!,$F45,'City Level Data'!CD:CD)</f>
        <v>#REF!</v>
      </c>
      <c r="CD45" s="16" t="e">
        <f>SUMIF('City Level Data'!#REF!,$F45,'City Level Data'!CE:CE)</f>
        <v>#REF!</v>
      </c>
      <c r="CE45" s="16" t="e">
        <f>SUMIF('City Level Data'!#REF!,$F45,'City Level Data'!CF:CF)</f>
        <v>#REF!</v>
      </c>
      <c r="CF45" s="16" t="e">
        <f>SUMIF('City Level Data'!#REF!,$F45,'City Level Data'!CG:CG)</f>
        <v>#REF!</v>
      </c>
      <c r="CG45" s="16" t="e">
        <f>SUMIF('City Level Data'!#REF!,$F45,'City Level Data'!CH:CH)</f>
        <v>#REF!</v>
      </c>
      <c r="CH45" s="16" t="e">
        <f>SUMIF('City Level Data'!#REF!,$F45,'City Level Data'!CI:CI)</f>
        <v>#REF!</v>
      </c>
      <c r="CI45" s="16" t="e">
        <f>SUMIF('City Level Data'!#REF!,$F45,'City Level Data'!CJ:CJ)</f>
        <v>#REF!</v>
      </c>
      <c r="CJ45" s="16" t="e">
        <f>SUMIF('City Level Data'!#REF!,$F45,'City Level Data'!CK:CK)</f>
        <v>#REF!</v>
      </c>
      <c r="CK45" s="16" t="e">
        <f>SUMIF('City Level Data'!#REF!,$F45,'City Level Data'!CL:CL)</f>
        <v>#REF!</v>
      </c>
      <c r="CL45" s="16" t="e">
        <f>SUMIF('City Level Data'!#REF!,$F45,'City Level Data'!CM:CM)</f>
        <v>#REF!</v>
      </c>
      <c r="CM45" s="16" t="e">
        <f>SUMIF('City Level Data'!#REF!,$F45,'City Level Data'!CN:CN)</f>
        <v>#REF!</v>
      </c>
      <c r="CN45" s="16" t="e">
        <f>SUMIF('City Level Data'!#REF!,$F45,'City Level Data'!CO:CO)</f>
        <v>#REF!</v>
      </c>
      <c r="CO45" s="16" t="e">
        <f>SUMIF('City Level Data'!#REF!,$F45,'City Level Data'!CP:CP)</f>
        <v>#REF!</v>
      </c>
      <c r="CP45" s="16" t="e">
        <f>SUMIF('City Level Data'!#REF!,$F45,'City Level Data'!CQ:CQ)</f>
        <v>#REF!</v>
      </c>
      <c r="CQ45" s="16" t="e">
        <f>SUMIF('City Level Data'!#REF!,$F45,'City Level Data'!CR:CR)</f>
        <v>#REF!</v>
      </c>
      <c r="CR45" s="16" t="e">
        <f>SUMIF('City Level Data'!#REF!,$F45,'City Level Data'!CS:CS)</f>
        <v>#REF!</v>
      </c>
      <c r="CS45" s="16" t="e">
        <f>SUMIF('City Level Data'!#REF!,$F45,'City Level Data'!CT:CT)</f>
        <v>#REF!</v>
      </c>
      <c r="CT45" s="16" t="e">
        <f>SUMIF('City Level Data'!#REF!,$F45,'City Level Data'!CU:CU)</f>
        <v>#REF!</v>
      </c>
      <c r="CU45" s="16" t="e">
        <f>SUMIF('City Level Data'!#REF!,$F45,'City Level Data'!CV:CV)</f>
        <v>#REF!</v>
      </c>
      <c r="CV45" s="16" t="e">
        <f>SUMIF('City Level Data'!#REF!,$F45,'City Level Data'!CW:CW)</f>
        <v>#REF!</v>
      </c>
      <c r="CW45" s="16" t="e">
        <f>SUMIF('City Level Data'!#REF!,$F45,'City Level Data'!CX:CX)</f>
        <v>#REF!</v>
      </c>
      <c r="CX45" s="16" t="e">
        <f>SUMIF('City Level Data'!#REF!,$F45,'City Level Data'!CY:CY)</f>
        <v>#REF!</v>
      </c>
      <c r="CY45" s="16" t="e">
        <f>SUMIF('City Level Data'!#REF!,$F45,'City Level Data'!CZ:CZ)</f>
        <v>#REF!</v>
      </c>
      <c r="CZ45" s="16" t="e">
        <f>SUMIF('City Level Data'!#REF!,$F45,'City Level Data'!DA:DA)</f>
        <v>#REF!</v>
      </c>
      <c r="DA45" s="16" t="e">
        <f>SUMIF('City Level Data'!#REF!,$F45,'City Level Data'!DB:DB)</f>
        <v>#REF!</v>
      </c>
      <c r="DB45" s="16" t="e">
        <f>SUMIF('City Level Data'!#REF!,$F45,'City Level Data'!DC:DC)</f>
        <v>#REF!</v>
      </c>
    </row>
    <row r="46" spans="1:106" x14ac:dyDescent="0.2">
      <c r="A46" s="1"/>
      <c r="B46" s="1"/>
      <c r="C46" s="1"/>
      <c r="D46" s="1" t="s">
        <v>1531</v>
      </c>
      <c r="E46" s="1" t="s">
        <v>1473</v>
      </c>
      <c r="F46" s="1" t="s">
        <v>1455</v>
      </c>
      <c r="G46" s="1" t="s">
        <v>1517</v>
      </c>
      <c r="H46" s="1"/>
      <c r="I46" s="1"/>
      <c r="J46" s="1" t="s">
        <v>1518</v>
      </c>
      <c r="K46" s="1"/>
      <c r="L46" s="1"/>
      <c r="M46" s="1"/>
      <c r="N46" s="16" t="e">
        <f>SUMIF('City Level Data'!#REF!,$F46,'City Level Data'!J:J)</f>
        <v>#REF!</v>
      </c>
      <c r="O46" s="16" t="e">
        <f>SUMIF('City Level Data'!#REF!,$F46,'City Level Data'!L:L)</f>
        <v>#REF!</v>
      </c>
      <c r="P46" s="16" t="e">
        <f>SUMIF('City Level Data'!#REF!,$F46,'City Level Data'!M:M)</f>
        <v>#REF!</v>
      </c>
      <c r="Q46" s="16" t="e">
        <f t="shared" si="0"/>
        <v>#REF!</v>
      </c>
      <c r="R46" s="16" t="e">
        <f>SUMIF('City Level Data'!#REF!,$F46,'City Level Data'!P:P)</f>
        <v>#REF!</v>
      </c>
      <c r="S46" s="16" t="e">
        <f t="shared" si="1"/>
        <v>#REF!</v>
      </c>
      <c r="T46" s="16" t="e">
        <f>SUMIF('City Level Data'!#REF!,$F46,'City Level Data'!U:U)*1000000000/N46</f>
        <v>#REF!</v>
      </c>
      <c r="U46" s="16" t="e">
        <f>IF(Q46&gt;'Clustering (Sub City)'!$C$4,'Clustering (Sub City)'!$B$3,IF(Q46&gt;'Clustering (Sub City)'!$H$4,'Clustering (Sub City)'!$G$3,IF(Q46&gt;'Clustering (Sub City)'!$M$4,'Clustering (Sub City)'!$L$3,'Clustering (Sub City)'!$Q$3)))</f>
        <v>#REF!</v>
      </c>
      <c r="V46" s="16" t="e">
        <f>IF(S46&gt;'Clustering (Sub City)'!$C$24,'Clustering (Sub City)'!$B$23,IF(S46&gt;'Clustering (Sub City)'!$H$24,'Clustering (Sub City)'!$G$23,IF(S46&gt;'Clustering (Sub City)'!$M$24,'Clustering (Sub City)'!$L$23,'Clustering (Sub City)'!$Q$23)))</f>
        <v>#REF!</v>
      </c>
      <c r="W46" s="16" t="e">
        <f>VLOOKUP(U46&amp;V46,'Clustering (Gov City)'!$X$4:$Y$19,2,0)</f>
        <v>#REF!</v>
      </c>
      <c r="X46" s="16" t="e">
        <f>SUMIF('City Level Data'!#REF!,$F46,'City Level Data'!Z:Z)</f>
        <v>#REF!</v>
      </c>
      <c r="Y46" s="16" t="e">
        <f>SUMIF('City Level Data'!#REF!,$F46,'City Level Data'!AA:AA)</f>
        <v>#REF!</v>
      </c>
      <c r="Z46" s="16" t="e">
        <f>SUMIF('City Level Data'!#REF!,$F46,'City Level Data'!AB:AB)</f>
        <v>#REF!</v>
      </c>
      <c r="AA46" s="16" t="e">
        <f>SUMIF('City Level Data'!#REF!,$F46,'City Level Data'!AC:AC)</f>
        <v>#REF!</v>
      </c>
      <c r="AB46" s="16" t="e">
        <f>SUMIF('City Level Data'!#REF!,$F46,'City Level Data'!AD:AD)</f>
        <v>#REF!</v>
      </c>
      <c r="AC46" s="16" t="e">
        <f>SUMIF('City Level Data'!#REF!,$F46,'City Level Data'!AE:AE)</f>
        <v>#REF!</v>
      </c>
      <c r="AD46" s="16" t="e">
        <f>SUMIF('City Level Data'!#REF!,$F46,'City Level Data'!AF:AF)</f>
        <v>#REF!</v>
      </c>
      <c r="AE46" s="16" t="e">
        <f>SUMIF('City Level Data'!#REF!,$F46,'City Level Data'!AG:AG)</f>
        <v>#REF!</v>
      </c>
      <c r="AF46" s="16" t="e">
        <f>SUMIF('City Level Data'!#REF!,$F46,'City Level Data'!AH:AH)</f>
        <v>#REF!</v>
      </c>
      <c r="AG46" s="16" t="e">
        <f>SUMIF('City Level Data'!#REF!,$F46,'City Level Data'!AI:AI)</f>
        <v>#REF!</v>
      </c>
      <c r="AH46" s="16" t="e">
        <f>SUMIF('City Level Data'!#REF!,$F46,'City Level Data'!AJ:AJ)</f>
        <v>#REF!</v>
      </c>
      <c r="AI46" s="16" t="e">
        <f>SUMIF('City Level Data'!#REF!,$F46,'City Level Data'!AK:AK)</f>
        <v>#REF!</v>
      </c>
      <c r="AJ46" s="16" t="e">
        <f>SUMIF('City Level Data'!#REF!,$F46,'City Level Data'!AL:AL)</f>
        <v>#REF!</v>
      </c>
      <c r="AK46" s="16" t="e">
        <f>SUMIF('City Level Data'!#REF!,$F46,'City Level Data'!AM:AM)</f>
        <v>#REF!</v>
      </c>
      <c r="AL46" s="16" t="e">
        <f>SUMIF('City Level Data'!#REF!,$F46,'City Level Data'!AN:AN)</f>
        <v>#REF!</v>
      </c>
      <c r="AM46" s="16" t="e">
        <f>SUMIF('City Level Data'!#REF!,$F46,'City Level Data'!AO:AO)</f>
        <v>#REF!</v>
      </c>
      <c r="AN46" s="16" t="e">
        <f>SUMIF('City Level Data'!#REF!,$F46,'City Level Data'!AP:AP)</f>
        <v>#REF!</v>
      </c>
      <c r="AO46" s="16" t="e">
        <f>SUMIF('City Level Data'!#REF!,$F46,'City Level Data'!AQ:AQ)</f>
        <v>#REF!</v>
      </c>
      <c r="AP46" s="16" t="e">
        <f>SUMIF('City Level Data'!#REF!,$F46,'City Level Data'!AR:AR)</f>
        <v>#REF!</v>
      </c>
      <c r="AQ46" s="16" t="e">
        <f>SUMIF('City Level Data'!#REF!,$F46,'City Level Data'!AS:AS)</f>
        <v>#REF!</v>
      </c>
      <c r="AR46" s="16" t="e">
        <f>SUMIF('City Level Data'!#REF!,$F46,'City Level Data'!AT:AT)</f>
        <v>#REF!</v>
      </c>
      <c r="AS46" s="16" t="e">
        <f>SUMIF('City Level Data'!#REF!,$F46,'City Level Data'!AU:AU)</f>
        <v>#REF!</v>
      </c>
      <c r="AT46" s="16" t="e">
        <f>SUMIF('City Level Data'!#REF!,$F46,'City Level Data'!AV:AV)</f>
        <v>#REF!</v>
      </c>
      <c r="AU46" s="16" t="e">
        <f>SUMIF('City Level Data'!#REF!,$F46,'City Level Data'!AW:AW)</f>
        <v>#REF!</v>
      </c>
      <c r="AV46" s="16" t="e">
        <f>SUMIF('City Level Data'!#REF!,$F46,'City Level Data'!AX:AX)</f>
        <v>#REF!</v>
      </c>
      <c r="AW46" s="16" t="e">
        <f>SUMIF('City Level Data'!#REF!,$F46,'City Level Data'!AY:AY)</f>
        <v>#REF!</v>
      </c>
      <c r="AX46" s="16" t="e">
        <f>SUMIF('City Level Data'!#REF!,$F46,'City Level Data'!AZ:AZ)</f>
        <v>#REF!</v>
      </c>
      <c r="AY46" s="16" t="e">
        <f>SUMIF('City Level Data'!#REF!,$F46,'City Level Data'!BA:BA)</f>
        <v>#REF!</v>
      </c>
      <c r="AZ46" s="16" t="e">
        <f>SUMIF('City Level Data'!#REF!,$F46,'City Level Data'!BB:BB)</f>
        <v>#REF!</v>
      </c>
      <c r="BA46" s="16" t="e">
        <f>SUMIF('City Level Data'!#REF!,$F46,'City Level Data'!BC:BC)</f>
        <v>#REF!</v>
      </c>
      <c r="BB46" s="16" t="e">
        <f>SUMIF('City Level Data'!#REF!,$F46,'City Level Data'!BD:BD)</f>
        <v>#REF!</v>
      </c>
      <c r="BC46" s="16" t="e">
        <f>SUMIF('City Level Data'!#REF!,$F46,'City Level Data'!BE:BE)</f>
        <v>#REF!</v>
      </c>
      <c r="BD46" s="16" t="e">
        <f>SUMIF('City Level Data'!#REF!,$F46,'City Level Data'!BF:BF)</f>
        <v>#REF!</v>
      </c>
      <c r="BE46" s="16" t="e">
        <f t="shared" si="2"/>
        <v>#REF!</v>
      </c>
      <c r="BF46" s="16" t="e">
        <f>SUMIF('City Level Data'!#REF!,$F46,'City Level Data'!BG:BG)</f>
        <v>#REF!</v>
      </c>
      <c r="BG46" s="16" t="e">
        <f>SUMIF('City Level Data'!#REF!,$F46,'City Level Data'!BH:BH)</f>
        <v>#REF!</v>
      </c>
      <c r="BH46" s="16" t="e">
        <f>AVERAGEIF('City Level Data'!#REF!,$F46,'City Level Data'!BI:BI)</f>
        <v>#REF!</v>
      </c>
      <c r="BI46" s="16" t="e">
        <f>AVERAGEIF('City Level Data'!#REF!,$F46,'City Level Data'!BJ:BJ)</f>
        <v>#REF!</v>
      </c>
      <c r="BJ46" s="16" t="e">
        <f>AVERAGEIF('City Level Data'!#REF!,$F46,'City Level Data'!BK:BK)</f>
        <v>#REF!</v>
      </c>
      <c r="BK46" s="16" t="e">
        <f>AVERAGEIF('City Level Data'!#REF!,$F46,'City Level Data'!BL:BL)</f>
        <v>#REF!</v>
      </c>
      <c r="BL46" s="16" t="e">
        <f>AVERAGEIF('City Level Data'!#REF!,$F46,'City Level Data'!BM:BM)</f>
        <v>#REF!</v>
      </c>
      <c r="BM46" s="16" t="e">
        <f>SUMIF('City Level Data'!#REF!,$F46,'City Level Data'!BN:BN)</f>
        <v>#REF!</v>
      </c>
      <c r="BN46" s="16" t="e">
        <f>SUMIF('City Level Data'!#REF!,$F46,'City Level Data'!BO:BO)</f>
        <v>#REF!</v>
      </c>
      <c r="BO46" s="16" t="e">
        <f>SUMIF('City Level Data'!#REF!,$F46,'City Level Data'!BP:BP)</f>
        <v>#REF!</v>
      </c>
      <c r="BP46" s="16" t="e">
        <f>SUMIF('City Level Data'!#REF!,$F46,'City Level Data'!BQ:BQ)</f>
        <v>#REF!</v>
      </c>
      <c r="BQ46" s="16" t="e">
        <f>SUMIF('City Level Data'!#REF!,$F46,'City Level Data'!BR:BR)</f>
        <v>#REF!</v>
      </c>
      <c r="BR46" s="16" t="e">
        <f>SUMIF('City Level Data'!#REF!,$F46,'City Level Data'!BS:BS)</f>
        <v>#REF!</v>
      </c>
      <c r="BS46" s="16" t="e">
        <f>SUMIF('City Level Data'!#REF!,$F46,'City Level Data'!BT:BT)</f>
        <v>#REF!</v>
      </c>
      <c r="BT46" s="16" t="e">
        <f>SUMIF('City Level Data'!#REF!,$F46,'City Level Data'!BU:BU)</f>
        <v>#REF!</v>
      </c>
      <c r="BU46" s="16" t="e">
        <f>SUMIF('City Level Data'!#REF!,$F46,'City Level Data'!BV:BV)</f>
        <v>#REF!</v>
      </c>
      <c r="BV46" s="16" t="e">
        <f>SUMIF('City Level Data'!#REF!,$F46,'City Level Data'!BW:BW)</f>
        <v>#REF!</v>
      </c>
      <c r="BW46" s="16" t="e">
        <f>SUMIF('City Level Data'!#REF!,$F46,'City Level Data'!BX:BX)</f>
        <v>#REF!</v>
      </c>
      <c r="BX46" s="16" t="e">
        <f>SUMIF('City Level Data'!#REF!,$F46,'City Level Data'!BY:BY)</f>
        <v>#REF!</v>
      </c>
      <c r="BY46" s="16" t="e">
        <f>SUMIF('City Level Data'!#REF!,$F46,'City Level Data'!BZ:BZ)</f>
        <v>#REF!</v>
      </c>
      <c r="BZ46" s="16" t="e">
        <f>SUMIF('City Level Data'!#REF!,$F46,'City Level Data'!CA:CA)</f>
        <v>#REF!</v>
      </c>
      <c r="CA46" s="16" t="e">
        <f>SUMIF('City Level Data'!#REF!,$F46,'City Level Data'!CB:CB)</f>
        <v>#REF!</v>
      </c>
      <c r="CB46" s="16" t="e">
        <f>SUMIF('City Level Data'!#REF!,$F46,'City Level Data'!CC:CC)</f>
        <v>#REF!</v>
      </c>
      <c r="CC46" s="16" t="e">
        <f>SUMIF('City Level Data'!#REF!,$F46,'City Level Data'!CD:CD)</f>
        <v>#REF!</v>
      </c>
      <c r="CD46" s="16" t="e">
        <f>SUMIF('City Level Data'!#REF!,$F46,'City Level Data'!CE:CE)</f>
        <v>#REF!</v>
      </c>
      <c r="CE46" s="16" t="e">
        <f>SUMIF('City Level Data'!#REF!,$F46,'City Level Data'!CF:CF)</f>
        <v>#REF!</v>
      </c>
      <c r="CF46" s="16" t="e">
        <f>SUMIF('City Level Data'!#REF!,$F46,'City Level Data'!CG:CG)</f>
        <v>#REF!</v>
      </c>
      <c r="CG46" s="16" t="e">
        <f>SUMIF('City Level Data'!#REF!,$F46,'City Level Data'!CH:CH)</f>
        <v>#REF!</v>
      </c>
      <c r="CH46" s="16" t="e">
        <f>SUMIF('City Level Data'!#REF!,$F46,'City Level Data'!CI:CI)</f>
        <v>#REF!</v>
      </c>
      <c r="CI46" s="16" t="e">
        <f>SUMIF('City Level Data'!#REF!,$F46,'City Level Data'!CJ:CJ)</f>
        <v>#REF!</v>
      </c>
      <c r="CJ46" s="16" t="e">
        <f>SUMIF('City Level Data'!#REF!,$F46,'City Level Data'!CK:CK)</f>
        <v>#REF!</v>
      </c>
      <c r="CK46" s="16" t="e">
        <f>SUMIF('City Level Data'!#REF!,$F46,'City Level Data'!CL:CL)</f>
        <v>#REF!</v>
      </c>
      <c r="CL46" s="16" t="e">
        <f>SUMIF('City Level Data'!#REF!,$F46,'City Level Data'!CM:CM)</f>
        <v>#REF!</v>
      </c>
      <c r="CM46" s="16" t="e">
        <f>SUMIF('City Level Data'!#REF!,$F46,'City Level Data'!CN:CN)</f>
        <v>#REF!</v>
      </c>
      <c r="CN46" s="16" t="e">
        <f>SUMIF('City Level Data'!#REF!,$F46,'City Level Data'!CO:CO)</f>
        <v>#REF!</v>
      </c>
      <c r="CO46" s="16" t="e">
        <f>SUMIF('City Level Data'!#REF!,$F46,'City Level Data'!CP:CP)</f>
        <v>#REF!</v>
      </c>
      <c r="CP46" s="16" t="e">
        <f>SUMIF('City Level Data'!#REF!,$F46,'City Level Data'!CQ:CQ)</f>
        <v>#REF!</v>
      </c>
      <c r="CQ46" s="16" t="e">
        <f>SUMIF('City Level Data'!#REF!,$F46,'City Level Data'!CR:CR)</f>
        <v>#REF!</v>
      </c>
      <c r="CR46" s="16" t="e">
        <f>SUMIF('City Level Data'!#REF!,$F46,'City Level Data'!CS:CS)</f>
        <v>#REF!</v>
      </c>
      <c r="CS46" s="16" t="e">
        <f>SUMIF('City Level Data'!#REF!,$F46,'City Level Data'!CT:CT)</f>
        <v>#REF!</v>
      </c>
      <c r="CT46" s="16" t="e">
        <f>SUMIF('City Level Data'!#REF!,$F46,'City Level Data'!CU:CU)</f>
        <v>#REF!</v>
      </c>
      <c r="CU46" s="16" t="e">
        <f>SUMIF('City Level Data'!#REF!,$F46,'City Level Data'!CV:CV)</f>
        <v>#REF!</v>
      </c>
      <c r="CV46" s="16" t="e">
        <f>SUMIF('City Level Data'!#REF!,$F46,'City Level Data'!CW:CW)</f>
        <v>#REF!</v>
      </c>
      <c r="CW46" s="16" t="e">
        <f>SUMIF('City Level Data'!#REF!,$F46,'City Level Data'!CX:CX)</f>
        <v>#REF!</v>
      </c>
      <c r="CX46" s="16" t="e">
        <f>SUMIF('City Level Data'!#REF!,$F46,'City Level Data'!CY:CY)</f>
        <v>#REF!</v>
      </c>
      <c r="CY46" s="16" t="e">
        <f>SUMIF('City Level Data'!#REF!,$F46,'City Level Data'!CZ:CZ)</f>
        <v>#REF!</v>
      </c>
      <c r="CZ46" s="16" t="e">
        <f>SUMIF('City Level Data'!#REF!,$F46,'City Level Data'!DA:DA)</f>
        <v>#REF!</v>
      </c>
      <c r="DA46" s="16" t="e">
        <f>SUMIF('City Level Data'!#REF!,$F46,'City Level Data'!DB:DB)</f>
        <v>#REF!</v>
      </c>
      <c r="DB46" s="16" t="e">
        <f>SUMIF('City Level Data'!#REF!,$F46,'City Level Data'!DC:DC)</f>
        <v>#REF!</v>
      </c>
    </row>
    <row r="47" spans="1:106" x14ac:dyDescent="0.2">
      <c r="A47" s="1"/>
      <c r="B47" s="1"/>
      <c r="C47" s="1"/>
      <c r="D47" s="1" t="s">
        <v>1616</v>
      </c>
      <c r="E47" s="1" t="s">
        <v>1473</v>
      </c>
      <c r="F47" s="1" t="s">
        <v>1459</v>
      </c>
      <c r="G47" s="1" t="s">
        <v>1517</v>
      </c>
      <c r="H47" s="1"/>
      <c r="I47" s="1"/>
      <c r="J47" s="1" t="s">
        <v>1518</v>
      </c>
      <c r="K47" s="1"/>
      <c r="L47" s="1"/>
      <c r="M47" s="1"/>
      <c r="N47" s="16" t="e">
        <f>SUMIF('City Level Data'!#REF!,$F47,'City Level Data'!J:J)</f>
        <v>#REF!</v>
      </c>
      <c r="O47" s="16" t="e">
        <f>SUMIF('City Level Data'!#REF!,$F47,'City Level Data'!L:L)</f>
        <v>#REF!</v>
      </c>
      <c r="P47" s="16" t="e">
        <f>SUMIF('City Level Data'!#REF!,$F47,'City Level Data'!M:M)</f>
        <v>#REF!</v>
      </c>
      <c r="Q47" s="16" t="e">
        <f t="shared" si="0"/>
        <v>#REF!</v>
      </c>
      <c r="R47" s="16" t="e">
        <f>SUMIF('City Level Data'!#REF!,$F47,'City Level Data'!P:P)</f>
        <v>#REF!</v>
      </c>
      <c r="S47" s="16" t="e">
        <f t="shared" si="1"/>
        <v>#REF!</v>
      </c>
      <c r="T47" s="16" t="e">
        <f>SUMIF('City Level Data'!#REF!,$F47,'City Level Data'!U:U)*1000000000/N47</f>
        <v>#REF!</v>
      </c>
      <c r="U47" s="16" t="e">
        <f>IF(Q47&gt;'Clustering (Sub City)'!$C$4,'Clustering (Sub City)'!$B$3,IF(Q47&gt;'Clustering (Sub City)'!$H$4,'Clustering (Sub City)'!$G$3,IF(Q47&gt;'Clustering (Sub City)'!$M$4,'Clustering (Sub City)'!$L$3,'Clustering (Sub City)'!$Q$3)))</f>
        <v>#REF!</v>
      </c>
      <c r="V47" s="16" t="e">
        <f>IF(S47&gt;'Clustering (Sub City)'!$C$24,'Clustering (Sub City)'!$B$23,IF(S47&gt;'Clustering (Sub City)'!$H$24,'Clustering (Sub City)'!$G$23,IF(S47&gt;'Clustering (Sub City)'!$M$24,'Clustering (Sub City)'!$L$23,'Clustering (Sub City)'!$Q$23)))</f>
        <v>#REF!</v>
      </c>
      <c r="W47" s="16" t="e">
        <f>VLOOKUP(U47&amp;V47,'Clustering (Gov City)'!$X$4:$Y$19,2,0)</f>
        <v>#REF!</v>
      </c>
      <c r="X47" s="16" t="e">
        <f>SUMIF('City Level Data'!#REF!,$F47,'City Level Data'!Z:Z)</f>
        <v>#REF!</v>
      </c>
      <c r="Y47" s="16" t="e">
        <f>SUMIF('City Level Data'!#REF!,$F47,'City Level Data'!AA:AA)</f>
        <v>#REF!</v>
      </c>
      <c r="Z47" s="16" t="e">
        <f>SUMIF('City Level Data'!#REF!,$F47,'City Level Data'!AB:AB)</f>
        <v>#REF!</v>
      </c>
      <c r="AA47" s="16" t="e">
        <f>SUMIF('City Level Data'!#REF!,$F47,'City Level Data'!AC:AC)</f>
        <v>#REF!</v>
      </c>
      <c r="AB47" s="16" t="e">
        <f>SUMIF('City Level Data'!#REF!,$F47,'City Level Data'!AD:AD)</f>
        <v>#REF!</v>
      </c>
      <c r="AC47" s="16" t="e">
        <f>SUMIF('City Level Data'!#REF!,$F47,'City Level Data'!AE:AE)</f>
        <v>#REF!</v>
      </c>
      <c r="AD47" s="16" t="e">
        <f>SUMIF('City Level Data'!#REF!,$F47,'City Level Data'!AF:AF)</f>
        <v>#REF!</v>
      </c>
      <c r="AE47" s="16" t="e">
        <f>SUMIF('City Level Data'!#REF!,$F47,'City Level Data'!AG:AG)</f>
        <v>#REF!</v>
      </c>
      <c r="AF47" s="16" t="e">
        <f>SUMIF('City Level Data'!#REF!,$F47,'City Level Data'!AH:AH)</f>
        <v>#REF!</v>
      </c>
      <c r="AG47" s="16" t="e">
        <f>SUMIF('City Level Data'!#REF!,$F47,'City Level Data'!AI:AI)</f>
        <v>#REF!</v>
      </c>
      <c r="AH47" s="16" t="e">
        <f>SUMIF('City Level Data'!#REF!,$F47,'City Level Data'!AJ:AJ)</f>
        <v>#REF!</v>
      </c>
      <c r="AI47" s="16" t="e">
        <f>SUMIF('City Level Data'!#REF!,$F47,'City Level Data'!AK:AK)</f>
        <v>#REF!</v>
      </c>
      <c r="AJ47" s="16" t="e">
        <f>SUMIF('City Level Data'!#REF!,$F47,'City Level Data'!AL:AL)</f>
        <v>#REF!</v>
      </c>
      <c r="AK47" s="16" t="e">
        <f>SUMIF('City Level Data'!#REF!,$F47,'City Level Data'!AM:AM)</f>
        <v>#REF!</v>
      </c>
      <c r="AL47" s="16" t="e">
        <f>SUMIF('City Level Data'!#REF!,$F47,'City Level Data'!AN:AN)</f>
        <v>#REF!</v>
      </c>
      <c r="AM47" s="16" t="e">
        <f>SUMIF('City Level Data'!#REF!,$F47,'City Level Data'!AO:AO)</f>
        <v>#REF!</v>
      </c>
      <c r="AN47" s="16" t="e">
        <f>SUMIF('City Level Data'!#REF!,$F47,'City Level Data'!AP:AP)</f>
        <v>#REF!</v>
      </c>
      <c r="AO47" s="16" t="e">
        <f>SUMIF('City Level Data'!#REF!,$F47,'City Level Data'!AQ:AQ)</f>
        <v>#REF!</v>
      </c>
      <c r="AP47" s="16" t="e">
        <f>SUMIF('City Level Data'!#REF!,$F47,'City Level Data'!AR:AR)</f>
        <v>#REF!</v>
      </c>
      <c r="AQ47" s="16" t="e">
        <f>SUMIF('City Level Data'!#REF!,$F47,'City Level Data'!AS:AS)</f>
        <v>#REF!</v>
      </c>
      <c r="AR47" s="16" t="e">
        <f>SUMIF('City Level Data'!#REF!,$F47,'City Level Data'!AT:AT)</f>
        <v>#REF!</v>
      </c>
      <c r="AS47" s="16" t="e">
        <f>SUMIF('City Level Data'!#REF!,$F47,'City Level Data'!AU:AU)</f>
        <v>#REF!</v>
      </c>
      <c r="AT47" s="16" t="e">
        <f>SUMIF('City Level Data'!#REF!,$F47,'City Level Data'!AV:AV)</f>
        <v>#REF!</v>
      </c>
      <c r="AU47" s="16" t="e">
        <f>SUMIF('City Level Data'!#REF!,$F47,'City Level Data'!AW:AW)</f>
        <v>#REF!</v>
      </c>
      <c r="AV47" s="16" t="e">
        <f>SUMIF('City Level Data'!#REF!,$F47,'City Level Data'!AX:AX)</f>
        <v>#REF!</v>
      </c>
      <c r="AW47" s="16" t="e">
        <f>SUMIF('City Level Data'!#REF!,$F47,'City Level Data'!AY:AY)</f>
        <v>#REF!</v>
      </c>
      <c r="AX47" s="16" t="e">
        <f>SUMIF('City Level Data'!#REF!,$F47,'City Level Data'!AZ:AZ)</f>
        <v>#REF!</v>
      </c>
      <c r="AY47" s="16" t="e">
        <f>SUMIF('City Level Data'!#REF!,$F47,'City Level Data'!BA:BA)</f>
        <v>#REF!</v>
      </c>
      <c r="AZ47" s="16" t="e">
        <f>SUMIF('City Level Data'!#REF!,$F47,'City Level Data'!BB:BB)</f>
        <v>#REF!</v>
      </c>
      <c r="BA47" s="16" t="e">
        <f>SUMIF('City Level Data'!#REF!,$F47,'City Level Data'!BC:BC)</f>
        <v>#REF!</v>
      </c>
      <c r="BB47" s="16" t="e">
        <f>SUMIF('City Level Data'!#REF!,$F47,'City Level Data'!BD:BD)</f>
        <v>#REF!</v>
      </c>
      <c r="BC47" s="16" t="e">
        <f>SUMIF('City Level Data'!#REF!,$F47,'City Level Data'!BE:BE)</f>
        <v>#REF!</v>
      </c>
      <c r="BD47" s="16" t="e">
        <f>SUMIF('City Level Data'!#REF!,$F47,'City Level Data'!BF:BF)</f>
        <v>#REF!</v>
      </c>
      <c r="BE47" s="16" t="e">
        <f t="shared" si="2"/>
        <v>#REF!</v>
      </c>
      <c r="BF47" s="16" t="e">
        <f>SUMIF('City Level Data'!#REF!,$F47,'City Level Data'!BG:BG)</f>
        <v>#REF!</v>
      </c>
      <c r="BG47" s="16" t="e">
        <f>SUMIF('City Level Data'!#REF!,$F47,'City Level Data'!BH:BH)</f>
        <v>#REF!</v>
      </c>
      <c r="BH47" s="16" t="e">
        <f>AVERAGEIF('City Level Data'!#REF!,$F47,'City Level Data'!BI:BI)</f>
        <v>#REF!</v>
      </c>
      <c r="BI47" s="16" t="e">
        <f>AVERAGEIF('City Level Data'!#REF!,$F47,'City Level Data'!BJ:BJ)</f>
        <v>#REF!</v>
      </c>
      <c r="BJ47" s="16" t="e">
        <f>AVERAGEIF('City Level Data'!#REF!,$F47,'City Level Data'!BK:BK)</f>
        <v>#REF!</v>
      </c>
      <c r="BK47" s="16" t="e">
        <f>AVERAGEIF('City Level Data'!#REF!,$F47,'City Level Data'!BL:BL)</f>
        <v>#REF!</v>
      </c>
      <c r="BL47" s="16" t="e">
        <f>AVERAGEIF('City Level Data'!#REF!,$F47,'City Level Data'!BM:BM)</f>
        <v>#REF!</v>
      </c>
      <c r="BM47" s="16" t="e">
        <f>SUMIF('City Level Data'!#REF!,$F47,'City Level Data'!BN:BN)</f>
        <v>#REF!</v>
      </c>
      <c r="BN47" s="16" t="e">
        <f>SUMIF('City Level Data'!#REF!,$F47,'City Level Data'!BO:BO)</f>
        <v>#REF!</v>
      </c>
      <c r="BO47" s="16" t="e">
        <f>SUMIF('City Level Data'!#REF!,$F47,'City Level Data'!BP:BP)</f>
        <v>#REF!</v>
      </c>
      <c r="BP47" s="16" t="e">
        <f>SUMIF('City Level Data'!#REF!,$F47,'City Level Data'!BQ:BQ)</f>
        <v>#REF!</v>
      </c>
      <c r="BQ47" s="16" t="e">
        <f>SUMIF('City Level Data'!#REF!,$F47,'City Level Data'!BR:BR)</f>
        <v>#REF!</v>
      </c>
      <c r="BR47" s="16" t="e">
        <f>SUMIF('City Level Data'!#REF!,$F47,'City Level Data'!BS:BS)</f>
        <v>#REF!</v>
      </c>
      <c r="BS47" s="16" t="e">
        <f>SUMIF('City Level Data'!#REF!,$F47,'City Level Data'!BT:BT)</f>
        <v>#REF!</v>
      </c>
      <c r="BT47" s="16" t="e">
        <f>SUMIF('City Level Data'!#REF!,$F47,'City Level Data'!BU:BU)</f>
        <v>#REF!</v>
      </c>
      <c r="BU47" s="16" t="e">
        <f>SUMIF('City Level Data'!#REF!,$F47,'City Level Data'!BV:BV)</f>
        <v>#REF!</v>
      </c>
      <c r="BV47" s="16" t="e">
        <f>SUMIF('City Level Data'!#REF!,$F47,'City Level Data'!BW:BW)</f>
        <v>#REF!</v>
      </c>
      <c r="BW47" s="16" t="e">
        <f>SUMIF('City Level Data'!#REF!,$F47,'City Level Data'!BX:BX)</f>
        <v>#REF!</v>
      </c>
      <c r="BX47" s="16" t="e">
        <f>SUMIF('City Level Data'!#REF!,$F47,'City Level Data'!BY:BY)</f>
        <v>#REF!</v>
      </c>
      <c r="BY47" s="16" t="e">
        <f>SUMIF('City Level Data'!#REF!,$F47,'City Level Data'!BZ:BZ)</f>
        <v>#REF!</v>
      </c>
      <c r="BZ47" s="16" t="e">
        <f>SUMIF('City Level Data'!#REF!,$F47,'City Level Data'!CA:CA)</f>
        <v>#REF!</v>
      </c>
      <c r="CA47" s="16" t="e">
        <f>SUMIF('City Level Data'!#REF!,$F47,'City Level Data'!CB:CB)</f>
        <v>#REF!</v>
      </c>
      <c r="CB47" s="16" t="e">
        <f>SUMIF('City Level Data'!#REF!,$F47,'City Level Data'!CC:CC)</f>
        <v>#REF!</v>
      </c>
      <c r="CC47" s="16" t="e">
        <f>SUMIF('City Level Data'!#REF!,$F47,'City Level Data'!CD:CD)</f>
        <v>#REF!</v>
      </c>
      <c r="CD47" s="16" t="e">
        <f>SUMIF('City Level Data'!#REF!,$F47,'City Level Data'!CE:CE)</f>
        <v>#REF!</v>
      </c>
      <c r="CE47" s="16" t="e">
        <f>SUMIF('City Level Data'!#REF!,$F47,'City Level Data'!CF:CF)</f>
        <v>#REF!</v>
      </c>
      <c r="CF47" s="16" t="e">
        <f>SUMIF('City Level Data'!#REF!,$F47,'City Level Data'!CG:CG)</f>
        <v>#REF!</v>
      </c>
      <c r="CG47" s="16" t="e">
        <f>SUMIF('City Level Data'!#REF!,$F47,'City Level Data'!CH:CH)</f>
        <v>#REF!</v>
      </c>
      <c r="CH47" s="16" t="e">
        <f>SUMIF('City Level Data'!#REF!,$F47,'City Level Data'!CI:CI)</f>
        <v>#REF!</v>
      </c>
      <c r="CI47" s="16" t="e">
        <f>SUMIF('City Level Data'!#REF!,$F47,'City Level Data'!CJ:CJ)</f>
        <v>#REF!</v>
      </c>
      <c r="CJ47" s="16" t="e">
        <f>SUMIF('City Level Data'!#REF!,$F47,'City Level Data'!CK:CK)</f>
        <v>#REF!</v>
      </c>
      <c r="CK47" s="16" t="e">
        <f>SUMIF('City Level Data'!#REF!,$F47,'City Level Data'!CL:CL)</f>
        <v>#REF!</v>
      </c>
      <c r="CL47" s="16" t="e">
        <f>SUMIF('City Level Data'!#REF!,$F47,'City Level Data'!CM:CM)</f>
        <v>#REF!</v>
      </c>
      <c r="CM47" s="16" t="e">
        <f>SUMIF('City Level Data'!#REF!,$F47,'City Level Data'!CN:CN)</f>
        <v>#REF!</v>
      </c>
      <c r="CN47" s="16" t="e">
        <f>SUMIF('City Level Data'!#REF!,$F47,'City Level Data'!CO:CO)</f>
        <v>#REF!</v>
      </c>
      <c r="CO47" s="16" t="e">
        <f>SUMIF('City Level Data'!#REF!,$F47,'City Level Data'!CP:CP)</f>
        <v>#REF!</v>
      </c>
      <c r="CP47" s="16" t="e">
        <f>SUMIF('City Level Data'!#REF!,$F47,'City Level Data'!CQ:CQ)</f>
        <v>#REF!</v>
      </c>
      <c r="CQ47" s="16" t="e">
        <f>SUMIF('City Level Data'!#REF!,$F47,'City Level Data'!CR:CR)</f>
        <v>#REF!</v>
      </c>
      <c r="CR47" s="16" t="e">
        <f>SUMIF('City Level Data'!#REF!,$F47,'City Level Data'!CS:CS)</f>
        <v>#REF!</v>
      </c>
      <c r="CS47" s="16" t="e">
        <f>SUMIF('City Level Data'!#REF!,$F47,'City Level Data'!CT:CT)</f>
        <v>#REF!</v>
      </c>
      <c r="CT47" s="16" t="e">
        <f>SUMIF('City Level Data'!#REF!,$F47,'City Level Data'!CU:CU)</f>
        <v>#REF!</v>
      </c>
      <c r="CU47" s="16" t="e">
        <f>SUMIF('City Level Data'!#REF!,$F47,'City Level Data'!CV:CV)</f>
        <v>#REF!</v>
      </c>
      <c r="CV47" s="16" t="e">
        <f>SUMIF('City Level Data'!#REF!,$F47,'City Level Data'!CW:CW)</f>
        <v>#REF!</v>
      </c>
      <c r="CW47" s="16" t="e">
        <f>SUMIF('City Level Data'!#REF!,$F47,'City Level Data'!CX:CX)</f>
        <v>#REF!</v>
      </c>
      <c r="CX47" s="16" t="e">
        <f>SUMIF('City Level Data'!#REF!,$F47,'City Level Data'!CY:CY)</f>
        <v>#REF!</v>
      </c>
      <c r="CY47" s="16" t="e">
        <f>SUMIF('City Level Data'!#REF!,$F47,'City Level Data'!CZ:CZ)</f>
        <v>#REF!</v>
      </c>
      <c r="CZ47" s="16" t="e">
        <f>SUMIF('City Level Data'!#REF!,$F47,'City Level Data'!DA:DA)</f>
        <v>#REF!</v>
      </c>
      <c r="DA47" s="16" t="e">
        <f>SUMIF('City Level Data'!#REF!,$F47,'City Level Data'!DB:DB)</f>
        <v>#REF!</v>
      </c>
      <c r="DB47" s="16" t="e">
        <f>SUMIF('City Level Data'!#REF!,$F47,'City Level Data'!DC:DC)</f>
        <v>#REF!</v>
      </c>
    </row>
    <row r="48" spans="1:106" x14ac:dyDescent="0.2">
      <c r="A48" s="1"/>
      <c r="B48" s="1"/>
      <c r="C48" s="1"/>
      <c r="D48" s="1" t="s">
        <v>1617</v>
      </c>
      <c r="E48" s="1" t="s">
        <v>1473</v>
      </c>
      <c r="F48" s="1" t="s">
        <v>1472</v>
      </c>
      <c r="G48" s="1" t="s">
        <v>1517</v>
      </c>
      <c r="H48" s="1"/>
      <c r="I48" s="1"/>
      <c r="J48" s="1" t="s">
        <v>1518</v>
      </c>
      <c r="K48" s="1"/>
      <c r="L48" s="1"/>
      <c r="M48" s="1"/>
      <c r="N48" s="16" t="e">
        <f>SUMIF('City Level Data'!#REF!,$F48,'City Level Data'!J:J)</f>
        <v>#REF!</v>
      </c>
      <c r="O48" s="16" t="e">
        <f>SUMIF('City Level Data'!#REF!,$F48,'City Level Data'!L:L)</f>
        <v>#REF!</v>
      </c>
      <c r="P48" s="16" t="e">
        <f>SUMIF('City Level Data'!#REF!,$F48,'City Level Data'!M:M)</f>
        <v>#REF!</v>
      </c>
      <c r="Q48" s="16" t="e">
        <f t="shared" si="0"/>
        <v>#REF!</v>
      </c>
      <c r="R48" s="16" t="e">
        <f>SUMIF('City Level Data'!#REF!,$F48,'City Level Data'!P:P)</f>
        <v>#REF!</v>
      </c>
      <c r="S48" s="16" t="e">
        <f t="shared" si="1"/>
        <v>#REF!</v>
      </c>
      <c r="T48" s="16" t="e">
        <f>SUMIF('City Level Data'!#REF!,$F48,'City Level Data'!U:U)*1000000000/N48</f>
        <v>#REF!</v>
      </c>
      <c r="U48" s="16" t="e">
        <f>IF(Q48&gt;'Clustering (Sub City)'!$C$4,'Clustering (Sub City)'!$B$3,IF(Q48&gt;'Clustering (Sub City)'!$H$4,'Clustering (Sub City)'!$G$3,IF(Q48&gt;'Clustering (Sub City)'!$M$4,'Clustering (Sub City)'!$L$3,'Clustering (Sub City)'!$Q$3)))</f>
        <v>#REF!</v>
      </c>
      <c r="V48" s="16" t="e">
        <f>IF(S48&gt;'Clustering (Sub City)'!$C$24,'Clustering (Sub City)'!$B$23,IF(S48&gt;'Clustering (Sub City)'!$H$24,'Clustering (Sub City)'!$G$23,IF(S48&gt;'Clustering (Sub City)'!$M$24,'Clustering (Sub City)'!$L$23,'Clustering (Sub City)'!$Q$23)))</f>
        <v>#REF!</v>
      </c>
      <c r="W48" s="16" t="e">
        <f>VLOOKUP(U48&amp;V48,'Clustering (Gov City)'!$X$4:$Y$19,2,0)</f>
        <v>#REF!</v>
      </c>
      <c r="X48" s="16" t="e">
        <f>SUMIF('City Level Data'!#REF!,$F48,'City Level Data'!Z:Z)</f>
        <v>#REF!</v>
      </c>
      <c r="Y48" s="16" t="e">
        <f>SUMIF('City Level Data'!#REF!,$F48,'City Level Data'!AA:AA)</f>
        <v>#REF!</v>
      </c>
      <c r="Z48" s="16" t="e">
        <f>SUMIF('City Level Data'!#REF!,$F48,'City Level Data'!AB:AB)</f>
        <v>#REF!</v>
      </c>
      <c r="AA48" s="16" t="e">
        <f>SUMIF('City Level Data'!#REF!,$F48,'City Level Data'!AC:AC)</f>
        <v>#REF!</v>
      </c>
      <c r="AB48" s="16" t="e">
        <f>SUMIF('City Level Data'!#REF!,$F48,'City Level Data'!AD:AD)</f>
        <v>#REF!</v>
      </c>
      <c r="AC48" s="16" t="e">
        <f>SUMIF('City Level Data'!#REF!,$F48,'City Level Data'!AE:AE)</f>
        <v>#REF!</v>
      </c>
      <c r="AD48" s="16" t="e">
        <f>SUMIF('City Level Data'!#REF!,$F48,'City Level Data'!AF:AF)</f>
        <v>#REF!</v>
      </c>
      <c r="AE48" s="16" t="e">
        <f>SUMIF('City Level Data'!#REF!,$F48,'City Level Data'!AG:AG)</f>
        <v>#REF!</v>
      </c>
      <c r="AF48" s="16" t="e">
        <f>SUMIF('City Level Data'!#REF!,$F48,'City Level Data'!AH:AH)</f>
        <v>#REF!</v>
      </c>
      <c r="AG48" s="16" t="e">
        <f>SUMIF('City Level Data'!#REF!,$F48,'City Level Data'!AI:AI)</f>
        <v>#REF!</v>
      </c>
      <c r="AH48" s="16" t="e">
        <f>SUMIF('City Level Data'!#REF!,$F48,'City Level Data'!AJ:AJ)</f>
        <v>#REF!</v>
      </c>
      <c r="AI48" s="16" t="e">
        <f>SUMIF('City Level Data'!#REF!,$F48,'City Level Data'!AK:AK)</f>
        <v>#REF!</v>
      </c>
      <c r="AJ48" s="16" t="e">
        <f>SUMIF('City Level Data'!#REF!,$F48,'City Level Data'!AL:AL)</f>
        <v>#REF!</v>
      </c>
      <c r="AK48" s="16" t="e">
        <f>SUMIF('City Level Data'!#REF!,$F48,'City Level Data'!AM:AM)</f>
        <v>#REF!</v>
      </c>
      <c r="AL48" s="16" t="e">
        <f>SUMIF('City Level Data'!#REF!,$F48,'City Level Data'!AN:AN)</f>
        <v>#REF!</v>
      </c>
      <c r="AM48" s="16" t="e">
        <f>SUMIF('City Level Data'!#REF!,$F48,'City Level Data'!AO:AO)</f>
        <v>#REF!</v>
      </c>
      <c r="AN48" s="16" t="e">
        <f>SUMIF('City Level Data'!#REF!,$F48,'City Level Data'!AP:AP)</f>
        <v>#REF!</v>
      </c>
      <c r="AO48" s="16" t="e">
        <f>SUMIF('City Level Data'!#REF!,$F48,'City Level Data'!AQ:AQ)</f>
        <v>#REF!</v>
      </c>
      <c r="AP48" s="16" t="e">
        <f>SUMIF('City Level Data'!#REF!,$F48,'City Level Data'!AR:AR)</f>
        <v>#REF!</v>
      </c>
      <c r="AQ48" s="16" t="e">
        <f>SUMIF('City Level Data'!#REF!,$F48,'City Level Data'!AS:AS)</f>
        <v>#REF!</v>
      </c>
      <c r="AR48" s="16" t="e">
        <f>SUMIF('City Level Data'!#REF!,$F48,'City Level Data'!AT:AT)</f>
        <v>#REF!</v>
      </c>
      <c r="AS48" s="16" t="e">
        <f>SUMIF('City Level Data'!#REF!,$F48,'City Level Data'!AU:AU)</f>
        <v>#REF!</v>
      </c>
      <c r="AT48" s="16" t="e">
        <f>SUMIF('City Level Data'!#REF!,$F48,'City Level Data'!AV:AV)</f>
        <v>#REF!</v>
      </c>
      <c r="AU48" s="16" t="e">
        <f>SUMIF('City Level Data'!#REF!,$F48,'City Level Data'!AW:AW)</f>
        <v>#REF!</v>
      </c>
      <c r="AV48" s="16" t="e">
        <f>SUMIF('City Level Data'!#REF!,$F48,'City Level Data'!AX:AX)</f>
        <v>#REF!</v>
      </c>
      <c r="AW48" s="16" t="e">
        <f>SUMIF('City Level Data'!#REF!,$F48,'City Level Data'!AY:AY)</f>
        <v>#REF!</v>
      </c>
      <c r="AX48" s="16" t="e">
        <f>SUMIF('City Level Data'!#REF!,$F48,'City Level Data'!AZ:AZ)</f>
        <v>#REF!</v>
      </c>
      <c r="AY48" s="16" t="e">
        <f>SUMIF('City Level Data'!#REF!,$F48,'City Level Data'!BA:BA)</f>
        <v>#REF!</v>
      </c>
      <c r="AZ48" s="16" t="e">
        <f>SUMIF('City Level Data'!#REF!,$F48,'City Level Data'!BB:BB)</f>
        <v>#REF!</v>
      </c>
      <c r="BA48" s="16" t="e">
        <f>SUMIF('City Level Data'!#REF!,$F48,'City Level Data'!BC:BC)</f>
        <v>#REF!</v>
      </c>
      <c r="BB48" s="16" t="e">
        <f>SUMIF('City Level Data'!#REF!,$F48,'City Level Data'!BD:BD)</f>
        <v>#REF!</v>
      </c>
      <c r="BC48" s="16" t="e">
        <f>SUMIF('City Level Data'!#REF!,$F48,'City Level Data'!BE:BE)</f>
        <v>#REF!</v>
      </c>
      <c r="BD48" s="16" t="e">
        <f>SUMIF('City Level Data'!#REF!,$F48,'City Level Data'!BF:BF)</f>
        <v>#REF!</v>
      </c>
      <c r="BE48" s="16" t="e">
        <f t="shared" si="2"/>
        <v>#REF!</v>
      </c>
      <c r="BF48" s="16" t="e">
        <f>SUMIF('City Level Data'!#REF!,$F48,'City Level Data'!BG:BG)</f>
        <v>#REF!</v>
      </c>
      <c r="BG48" s="16" t="e">
        <f>SUMIF('City Level Data'!#REF!,$F48,'City Level Data'!BH:BH)</f>
        <v>#REF!</v>
      </c>
      <c r="BH48" s="16" t="e">
        <f>AVERAGEIF('City Level Data'!#REF!,$F48,'City Level Data'!BI:BI)</f>
        <v>#REF!</v>
      </c>
      <c r="BI48" s="16" t="e">
        <f>AVERAGEIF('City Level Data'!#REF!,$F48,'City Level Data'!BJ:BJ)</f>
        <v>#REF!</v>
      </c>
      <c r="BJ48" s="16" t="e">
        <f>AVERAGEIF('City Level Data'!#REF!,$F48,'City Level Data'!BK:BK)</f>
        <v>#REF!</v>
      </c>
      <c r="BK48" s="16" t="e">
        <f>AVERAGEIF('City Level Data'!#REF!,$F48,'City Level Data'!BL:BL)</f>
        <v>#REF!</v>
      </c>
      <c r="BL48" s="16" t="e">
        <f>AVERAGEIF('City Level Data'!#REF!,$F48,'City Level Data'!BM:BM)</f>
        <v>#REF!</v>
      </c>
      <c r="BM48" s="16" t="e">
        <f>SUMIF('City Level Data'!#REF!,$F48,'City Level Data'!BN:BN)</f>
        <v>#REF!</v>
      </c>
      <c r="BN48" s="16" t="e">
        <f>SUMIF('City Level Data'!#REF!,$F48,'City Level Data'!BO:BO)</f>
        <v>#REF!</v>
      </c>
      <c r="BO48" s="16" t="e">
        <f>SUMIF('City Level Data'!#REF!,$F48,'City Level Data'!BP:BP)</f>
        <v>#REF!</v>
      </c>
      <c r="BP48" s="16" t="e">
        <f>SUMIF('City Level Data'!#REF!,$F48,'City Level Data'!BQ:BQ)</f>
        <v>#REF!</v>
      </c>
      <c r="BQ48" s="16" t="e">
        <f>SUMIF('City Level Data'!#REF!,$F48,'City Level Data'!BR:BR)</f>
        <v>#REF!</v>
      </c>
      <c r="BR48" s="16" t="e">
        <f>SUMIF('City Level Data'!#REF!,$F48,'City Level Data'!BS:BS)</f>
        <v>#REF!</v>
      </c>
      <c r="BS48" s="16" t="e">
        <f>SUMIF('City Level Data'!#REF!,$F48,'City Level Data'!BT:BT)</f>
        <v>#REF!</v>
      </c>
      <c r="BT48" s="16" t="e">
        <f>SUMIF('City Level Data'!#REF!,$F48,'City Level Data'!BU:BU)</f>
        <v>#REF!</v>
      </c>
      <c r="BU48" s="16" t="e">
        <f>SUMIF('City Level Data'!#REF!,$F48,'City Level Data'!BV:BV)</f>
        <v>#REF!</v>
      </c>
      <c r="BV48" s="16" t="e">
        <f>SUMIF('City Level Data'!#REF!,$F48,'City Level Data'!BW:BW)</f>
        <v>#REF!</v>
      </c>
      <c r="BW48" s="16" t="e">
        <f>SUMIF('City Level Data'!#REF!,$F48,'City Level Data'!BX:BX)</f>
        <v>#REF!</v>
      </c>
      <c r="BX48" s="16" t="e">
        <f>SUMIF('City Level Data'!#REF!,$F48,'City Level Data'!BY:BY)</f>
        <v>#REF!</v>
      </c>
      <c r="BY48" s="16" t="e">
        <f>SUMIF('City Level Data'!#REF!,$F48,'City Level Data'!BZ:BZ)</f>
        <v>#REF!</v>
      </c>
      <c r="BZ48" s="16" t="e">
        <f>SUMIF('City Level Data'!#REF!,$F48,'City Level Data'!CA:CA)</f>
        <v>#REF!</v>
      </c>
      <c r="CA48" s="16" t="e">
        <f>SUMIF('City Level Data'!#REF!,$F48,'City Level Data'!CB:CB)</f>
        <v>#REF!</v>
      </c>
      <c r="CB48" s="16" t="e">
        <f>SUMIF('City Level Data'!#REF!,$F48,'City Level Data'!CC:CC)</f>
        <v>#REF!</v>
      </c>
      <c r="CC48" s="16" t="e">
        <f>SUMIF('City Level Data'!#REF!,$F48,'City Level Data'!CD:CD)</f>
        <v>#REF!</v>
      </c>
      <c r="CD48" s="16" t="e">
        <f>SUMIF('City Level Data'!#REF!,$F48,'City Level Data'!CE:CE)</f>
        <v>#REF!</v>
      </c>
      <c r="CE48" s="16" t="e">
        <f>SUMIF('City Level Data'!#REF!,$F48,'City Level Data'!CF:CF)</f>
        <v>#REF!</v>
      </c>
      <c r="CF48" s="16" t="e">
        <f>SUMIF('City Level Data'!#REF!,$F48,'City Level Data'!CG:CG)</f>
        <v>#REF!</v>
      </c>
      <c r="CG48" s="16" t="e">
        <f>SUMIF('City Level Data'!#REF!,$F48,'City Level Data'!CH:CH)</f>
        <v>#REF!</v>
      </c>
      <c r="CH48" s="16" t="e">
        <f>SUMIF('City Level Data'!#REF!,$F48,'City Level Data'!CI:CI)</f>
        <v>#REF!</v>
      </c>
      <c r="CI48" s="16" t="e">
        <f>SUMIF('City Level Data'!#REF!,$F48,'City Level Data'!CJ:CJ)</f>
        <v>#REF!</v>
      </c>
      <c r="CJ48" s="16" t="e">
        <f>SUMIF('City Level Data'!#REF!,$F48,'City Level Data'!CK:CK)</f>
        <v>#REF!</v>
      </c>
      <c r="CK48" s="16" t="e">
        <f>SUMIF('City Level Data'!#REF!,$F48,'City Level Data'!CL:CL)</f>
        <v>#REF!</v>
      </c>
      <c r="CL48" s="16" t="e">
        <f>SUMIF('City Level Data'!#REF!,$F48,'City Level Data'!CM:CM)</f>
        <v>#REF!</v>
      </c>
      <c r="CM48" s="16" t="e">
        <f>SUMIF('City Level Data'!#REF!,$F48,'City Level Data'!CN:CN)</f>
        <v>#REF!</v>
      </c>
      <c r="CN48" s="16" t="e">
        <f>SUMIF('City Level Data'!#REF!,$F48,'City Level Data'!CO:CO)</f>
        <v>#REF!</v>
      </c>
      <c r="CO48" s="16" t="e">
        <f>SUMIF('City Level Data'!#REF!,$F48,'City Level Data'!CP:CP)</f>
        <v>#REF!</v>
      </c>
      <c r="CP48" s="16" t="e">
        <f>SUMIF('City Level Data'!#REF!,$F48,'City Level Data'!CQ:CQ)</f>
        <v>#REF!</v>
      </c>
      <c r="CQ48" s="16" t="e">
        <f>SUMIF('City Level Data'!#REF!,$F48,'City Level Data'!CR:CR)</f>
        <v>#REF!</v>
      </c>
      <c r="CR48" s="16" t="e">
        <f>SUMIF('City Level Data'!#REF!,$F48,'City Level Data'!CS:CS)</f>
        <v>#REF!</v>
      </c>
      <c r="CS48" s="16" t="e">
        <f>SUMIF('City Level Data'!#REF!,$F48,'City Level Data'!CT:CT)</f>
        <v>#REF!</v>
      </c>
      <c r="CT48" s="16" t="e">
        <f>SUMIF('City Level Data'!#REF!,$F48,'City Level Data'!CU:CU)</f>
        <v>#REF!</v>
      </c>
      <c r="CU48" s="16" t="e">
        <f>SUMIF('City Level Data'!#REF!,$F48,'City Level Data'!CV:CV)</f>
        <v>#REF!</v>
      </c>
      <c r="CV48" s="16" t="e">
        <f>SUMIF('City Level Data'!#REF!,$F48,'City Level Data'!CW:CW)</f>
        <v>#REF!</v>
      </c>
      <c r="CW48" s="16" t="e">
        <f>SUMIF('City Level Data'!#REF!,$F48,'City Level Data'!CX:CX)</f>
        <v>#REF!</v>
      </c>
      <c r="CX48" s="16" t="e">
        <f>SUMIF('City Level Data'!#REF!,$F48,'City Level Data'!CY:CY)</f>
        <v>#REF!</v>
      </c>
      <c r="CY48" s="16" t="e">
        <f>SUMIF('City Level Data'!#REF!,$F48,'City Level Data'!CZ:CZ)</f>
        <v>#REF!</v>
      </c>
      <c r="CZ48" s="16" t="e">
        <f>SUMIF('City Level Data'!#REF!,$F48,'City Level Data'!DA:DA)</f>
        <v>#REF!</v>
      </c>
      <c r="DA48" s="16" t="e">
        <f>SUMIF('City Level Data'!#REF!,$F48,'City Level Data'!DB:DB)</f>
        <v>#REF!</v>
      </c>
      <c r="DB48" s="16" t="e">
        <f>SUMIF('City Level Data'!#REF!,$F48,'City Level Data'!DC:DC)</f>
        <v>#REF!</v>
      </c>
    </row>
    <row r="49" spans="1:106" x14ac:dyDescent="0.2">
      <c r="A49" s="1"/>
      <c r="B49" s="1"/>
      <c r="C49" s="1"/>
      <c r="D49" s="1" t="s">
        <v>1516</v>
      </c>
      <c r="E49" s="1" t="s">
        <v>1473</v>
      </c>
      <c r="F49" s="1" t="s">
        <v>1473</v>
      </c>
      <c r="G49" s="1" t="s">
        <v>1517</v>
      </c>
      <c r="H49" s="1"/>
      <c r="I49" s="1"/>
      <c r="J49" s="1" t="s">
        <v>1518</v>
      </c>
      <c r="K49" s="1"/>
      <c r="L49" s="1"/>
      <c r="M49" s="1"/>
      <c r="N49" s="16" t="e">
        <f>SUMIF('City Level Data'!#REF!,$F49,'City Level Data'!J:J)</f>
        <v>#REF!</v>
      </c>
      <c r="O49" s="16" t="e">
        <f>SUMIF('City Level Data'!#REF!,$F49,'City Level Data'!L:L)</f>
        <v>#REF!</v>
      </c>
      <c r="P49" s="16" t="e">
        <f>SUMIF('City Level Data'!#REF!,$F49,'City Level Data'!M:M)</f>
        <v>#REF!</v>
      </c>
      <c r="Q49" s="16" t="e">
        <f t="shared" si="0"/>
        <v>#REF!</v>
      </c>
      <c r="R49" s="16" t="e">
        <f>SUMIF('City Level Data'!#REF!,$F49,'City Level Data'!P:P)</f>
        <v>#REF!</v>
      </c>
      <c r="S49" s="16" t="e">
        <f t="shared" si="1"/>
        <v>#REF!</v>
      </c>
      <c r="T49" s="16" t="e">
        <f>SUMIF('City Level Data'!#REF!,$F49,'City Level Data'!U:U)*1000000000/N49</f>
        <v>#REF!</v>
      </c>
      <c r="U49" s="16" t="e">
        <f>IF(Q49&gt;'Clustering (Sub City)'!$C$4,'Clustering (Sub City)'!$B$3,IF(Q49&gt;'Clustering (Sub City)'!$H$4,'Clustering (Sub City)'!$G$3,IF(Q49&gt;'Clustering (Sub City)'!$M$4,'Clustering (Sub City)'!$L$3,'Clustering (Sub City)'!$Q$3)))</f>
        <v>#REF!</v>
      </c>
      <c r="V49" s="16" t="e">
        <f>IF(S49&gt;'Clustering (Sub City)'!$C$24,'Clustering (Sub City)'!$B$23,IF(S49&gt;'Clustering (Sub City)'!$H$24,'Clustering (Sub City)'!$G$23,IF(S49&gt;'Clustering (Sub City)'!$M$24,'Clustering (Sub City)'!$L$23,'Clustering (Sub City)'!$Q$23)))</f>
        <v>#REF!</v>
      </c>
      <c r="W49" s="16" t="e">
        <f>VLOOKUP(U49&amp;V49,'Clustering (Gov City)'!$X$4:$Y$19,2,0)</f>
        <v>#REF!</v>
      </c>
      <c r="X49" s="16" t="e">
        <f>SUMIF('City Level Data'!#REF!,$F49,'City Level Data'!Z:Z)</f>
        <v>#REF!</v>
      </c>
      <c r="Y49" s="16" t="e">
        <f>SUMIF('City Level Data'!#REF!,$F49,'City Level Data'!AA:AA)</f>
        <v>#REF!</v>
      </c>
      <c r="Z49" s="16" t="e">
        <f>SUMIF('City Level Data'!#REF!,$F49,'City Level Data'!AB:AB)</f>
        <v>#REF!</v>
      </c>
      <c r="AA49" s="16" t="e">
        <f>SUMIF('City Level Data'!#REF!,$F49,'City Level Data'!AC:AC)</f>
        <v>#REF!</v>
      </c>
      <c r="AB49" s="16" t="e">
        <f>SUMIF('City Level Data'!#REF!,$F49,'City Level Data'!AD:AD)</f>
        <v>#REF!</v>
      </c>
      <c r="AC49" s="16" t="e">
        <f>SUMIF('City Level Data'!#REF!,$F49,'City Level Data'!AE:AE)</f>
        <v>#REF!</v>
      </c>
      <c r="AD49" s="16" t="e">
        <f>SUMIF('City Level Data'!#REF!,$F49,'City Level Data'!AF:AF)</f>
        <v>#REF!</v>
      </c>
      <c r="AE49" s="16" t="e">
        <f>SUMIF('City Level Data'!#REF!,$F49,'City Level Data'!AG:AG)</f>
        <v>#REF!</v>
      </c>
      <c r="AF49" s="16" t="e">
        <f>SUMIF('City Level Data'!#REF!,$F49,'City Level Data'!AH:AH)</f>
        <v>#REF!</v>
      </c>
      <c r="AG49" s="16" t="e">
        <f>SUMIF('City Level Data'!#REF!,$F49,'City Level Data'!AI:AI)</f>
        <v>#REF!</v>
      </c>
      <c r="AH49" s="16" t="e">
        <f>SUMIF('City Level Data'!#REF!,$F49,'City Level Data'!AJ:AJ)</f>
        <v>#REF!</v>
      </c>
      <c r="AI49" s="16" t="e">
        <f>SUMIF('City Level Data'!#REF!,$F49,'City Level Data'!AK:AK)</f>
        <v>#REF!</v>
      </c>
      <c r="AJ49" s="16" t="e">
        <f>SUMIF('City Level Data'!#REF!,$F49,'City Level Data'!AL:AL)</f>
        <v>#REF!</v>
      </c>
      <c r="AK49" s="16" t="e">
        <f>SUMIF('City Level Data'!#REF!,$F49,'City Level Data'!AM:AM)</f>
        <v>#REF!</v>
      </c>
      <c r="AL49" s="16" t="e">
        <f>SUMIF('City Level Data'!#REF!,$F49,'City Level Data'!AN:AN)</f>
        <v>#REF!</v>
      </c>
      <c r="AM49" s="16" t="e">
        <f>SUMIF('City Level Data'!#REF!,$F49,'City Level Data'!AO:AO)</f>
        <v>#REF!</v>
      </c>
      <c r="AN49" s="16" t="e">
        <f>SUMIF('City Level Data'!#REF!,$F49,'City Level Data'!AP:AP)</f>
        <v>#REF!</v>
      </c>
      <c r="AO49" s="16" t="e">
        <f>SUMIF('City Level Data'!#REF!,$F49,'City Level Data'!AQ:AQ)</f>
        <v>#REF!</v>
      </c>
      <c r="AP49" s="16" t="e">
        <f>SUMIF('City Level Data'!#REF!,$F49,'City Level Data'!AR:AR)</f>
        <v>#REF!</v>
      </c>
      <c r="AQ49" s="16" t="e">
        <f>SUMIF('City Level Data'!#REF!,$F49,'City Level Data'!AS:AS)</f>
        <v>#REF!</v>
      </c>
      <c r="AR49" s="16" t="e">
        <f>SUMIF('City Level Data'!#REF!,$F49,'City Level Data'!AT:AT)</f>
        <v>#REF!</v>
      </c>
      <c r="AS49" s="16" t="e">
        <f>SUMIF('City Level Data'!#REF!,$F49,'City Level Data'!AU:AU)</f>
        <v>#REF!</v>
      </c>
      <c r="AT49" s="16" t="e">
        <f>SUMIF('City Level Data'!#REF!,$F49,'City Level Data'!AV:AV)</f>
        <v>#REF!</v>
      </c>
      <c r="AU49" s="16" t="e">
        <f>SUMIF('City Level Data'!#REF!,$F49,'City Level Data'!AW:AW)</f>
        <v>#REF!</v>
      </c>
      <c r="AV49" s="16" t="e">
        <f>SUMIF('City Level Data'!#REF!,$F49,'City Level Data'!AX:AX)</f>
        <v>#REF!</v>
      </c>
      <c r="AW49" s="16" t="e">
        <f>SUMIF('City Level Data'!#REF!,$F49,'City Level Data'!AY:AY)</f>
        <v>#REF!</v>
      </c>
      <c r="AX49" s="16" t="e">
        <f>SUMIF('City Level Data'!#REF!,$F49,'City Level Data'!AZ:AZ)</f>
        <v>#REF!</v>
      </c>
      <c r="AY49" s="16" t="e">
        <f>SUMIF('City Level Data'!#REF!,$F49,'City Level Data'!BA:BA)</f>
        <v>#REF!</v>
      </c>
      <c r="AZ49" s="16" t="e">
        <f>SUMIF('City Level Data'!#REF!,$F49,'City Level Data'!BB:BB)</f>
        <v>#REF!</v>
      </c>
      <c r="BA49" s="16" t="e">
        <f>SUMIF('City Level Data'!#REF!,$F49,'City Level Data'!BC:BC)</f>
        <v>#REF!</v>
      </c>
      <c r="BB49" s="16" t="e">
        <f>SUMIF('City Level Data'!#REF!,$F49,'City Level Data'!BD:BD)</f>
        <v>#REF!</v>
      </c>
      <c r="BC49" s="16" t="e">
        <f>SUMIF('City Level Data'!#REF!,$F49,'City Level Data'!BE:BE)</f>
        <v>#REF!</v>
      </c>
      <c r="BD49" s="16" t="e">
        <f>SUMIF('City Level Data'!#REF!,$F49,'City Level Data'!BF:BF)</f>
        <v>#REF!</v>
      </c>
      <c r="BE49" s="16" t="e">
        <f t="shared" si="2"/>
        <v>#REF!</v>
      </c>
      <c r="BF49" s="16" t="e">
        <f>SUMIF('City Level Data'!#REF!,$F49,'City Level Data'!BG:BG)</f>
        <v>#REF!</v>
      </c>
      <c r="BG49" s="16" t="e">
        <f>SUMIF('City Level Data'!#REF!,$F49,'City Level Data'!BH:BH)</f>
        <v>#REF!</v>
      </c>
      <c r="BH49" s="16" t="e">
        <f>AVERAGEIF('City Level Data'!#REF!,$F49,'City Level Data'!BI:BI)</f>
        <v>#REF!</v>
      </c>
      <c r="BI49" s="16" t="e">
        <f>AVERAGEIF('City Level Data'!#REF!,$F49,'City Level Data'!BJ:BJ)</f>
        <v>#REF!</v>
      </c>
      <c r="BJ49" s="16" t="e">
        <f>AVERAGEIF('City Level Data'!#REF!,$F49,'City Level Data'!BK:BK)</f>
        <v>#REF!</v>
      </c>
      <c r="BK49" s="16" t="e">
        <f>AVERAGEIF('City Level Data'!#REF!,$F49,'City Level Data'!BL:BL)</f>
        <v>#REF!</v>
      </c>
      <c r="BL49" s="16" t="e">
        <f>AVERAGEIF('City Level Data'!#REF!,$F49,'City Level Data'!BM:BM)</f>
        <v>#REF!</v>
      </c>
      <c r="BM49" s="16" t="e">
        <f>SUMIF('City Level Data'!#REF!,$F49,'City Level Data'!BN:BN)</f>
        <v>#REF!</v>
      </c>
      <c r="BN49" s="16" t="e">
        <f>SUMIF('City Level Data'!#REF!,$F49,'City Level Data'!BO:BO)</f>
        <v>#REF!</v>
      </c>
      <c r="BO49" s="16" t="e">
        <f>SUMIF('City Level Data'!#REF!,$F49,'City Level Data'!BP:BP)</f>
        <v>#REF!</v>
      </c>
      <c r="BP49" s="16" t="e">
        <f>SUMIF('City Level Data'!#REF!,$F49,'City Level Data'!BQ:BQ)</f>
        <v>#REF!</v>
      </c>
      <c r="BQ49" s="16" t="e">
        <f>SUMIF('City Level Data'!#REF!,$F49,'City Level Data'!BR:BR)</f>
        <v>#REF!</v>
      </c>
      <c r="BR49" s="16" t="e">
        <f>SUMIF('City Level Data'!#REF!,$F49,'City Level Data'!BS:BS)</f>
        <v>#REF!</v>
      </c>
      <c r="BS49" s="16" t="e">
        <f>SUMIF('City Level Data'!#REF!,$F49,'City Level Data'!BT:BT)</f>
        <v>#REF!</v>
      </c>
      <c r="BT49" s="16" t="e">
        <f>SUMIF('City Level Data'!#REF!,$F49,'City Level Data'!BU:BU)</f>
        <v>#REF!</v>
      </c>
      <c r="BU49" s="16" t="e">
        <f>SUMIF('City Level Data'!#REF!,$F49,'City Level Data'!BV:BV)</f>
        <v>#REF!</v>
      </c>
      <c r="BV49" s="16" t="e">
        <f>SUMIF('City Level Data'!#REF!,$F49,'City Level Data'!BW:BW)</f>
        <v>#REF!</v>
      </c>
      <c r="BW49" s="16" t="e">
        <f>SUMIF('City Level Data'!#REF!,$F49,'City Level Data'!BX:BX)</f>
        <v>#REF!</v>
      </c>
      <c r="BX49" s="16" t="e">
        <f>SUMIF('City Level Data'!#REF!,$F49,'City Level Data'!BY:BY)</f>
        <v>#REF!</v>
      </c>
      <c r="BY49" s="16" t="e">
        <f>SUMIF('City Level Data'!#REF!,$F49,'City Level Data'!BZ:BZ)</f>
        <v>#REF!</v>
      </c>
      <c r="BZ49" s="16" t="e">
        <f>SUMIF('City Level Data'!#REF!,$F49,'City Level Data'!CA:CA)</f>
        <v>#REF!</v>
      </c>
      <c r="CA49" s="16" t="e">
        <f>SUMIF('City Level Data'!#REF!,$F49,'City Level Data'!CB:CB)</f>
        <v>#REF!</v>
      </c>
      <c r="CB49" s="16" t="e">
        <f>SUMIF('City Level Data'!#REF!,$F49,'City Level Data'!CC:CC)</f>
        <v>#REF!</v>
      </c>
      <c r="CC49" s="16" t="e">
        <f>SUMIF('City Level Data'!#REF!,$F49,'City Level Data'!CD:CD)</f>
        <v>#REF!</v>
      </c>
      <c r="CD49" s="16" t="e">
        <f>SUMIF('City Level Data'!#REF!,$F49,'City Level Data'!CE:CE)</f>
        <v>#REF!</v>
      </c>
      <c r="CE49" s="16" t="e">
        <f>SUMIF('City Level Data'!#REF!,$F49,'City Level Data'!CF:CF)</f>
        <v>#REF!</v>
      </c>
      <c r="CF49" s="16" t="e">
        <f>SUMIF('City Level Data'!#REF!,$F49,'City Level Data'!CG:CG)</f>
        <v>#REF!</v>
      </c>
      <c r="CG49" s="16" t="e">
        <f>SUMIF('City Level Data'!#REF!,$F49,'City Level Data'!CH:CH)</f>
        <v>#REF!</v>
      </c>
      <c r="CH49" s="16" t="e">
        <f>SUMIF('City Level Data'!#REF!,$F49,'City Level Data'!CI:CI)</f>
        <v>#REF!</v>
      </c>
      <c r="CI49" s="16" t="e">
        <f>SUMIF('City Level Data'!#REF!,$F49,'City Level Data'!CJ:CJ)</f>
        <v>#REF!</v>
      </c>
      <c r="CJ49" s="16" t="e">
        <f>SUMIF('City Level Data'!#REF!,$F49,'City Level Data'!CK:CK)</f>
        <v>#REF!</v>
      </c>
      <c r="CK49" s="16" t="e">
        <f>SUMIF('City Level Data'!#REF!,$F49,'City Level Data'!CL:CL)</f>
        <v>#REF!</v>
      </c>
      <c r="CL49" s="16" t="e">
        <f>SUMIF('City Level Data'!#REF!,$F49,'City Level Data'!CM:CM)</f>
        <v>#REF!</v>
      </c>
      <c r="CM49" s="16" t="e">
        <f>SUMIF('City Level Data'!#REF!,$F49,'City Level Data'!CN:CN)</f>
        <v>#REF!</v>
      </c>
      <c r="CN49" s="16" t="e">
        <f>SUMIF('City Level Data'!#REF!,$F49,'City Level Data'!CO:CO)</f>
        <v>#REF!</v>
      </c>
      <c r="CO49" s="16" t="e">
        <f>SUMIF('City Level Data'!#REF!,$F49,'City Level Data'!CP:CP)</f>
        <v>#REF!</v>
      </c>
      <c r="CP49" s="16" t="e">
        <f>SUMIF('City Level Data'!#REF!,$F49,'City Level Data'!CQ:CQ)</f>
        <v>#REF!</v>
      </c>
      <c r="CQ49" s="16" t="e">
        <f>SUMIF('City Level Data'!#REF!,$F49,'City Level Data'!CR:CR)</f>
        <v>#REF!</v>
      </c>
      <c r="CR49" s="16" t="e">
        <f>SUMIF('City Level Data'!#REF!,$F49,'City Level Data'!CS:CS)</f>
        <v>#REF!</v>
      </c>
      <c r="CS49" s="16" t="e">
        <f>SUMIF('City Level Data'!#REF!,$F49,'City Level Data'!CT:CT)</f>
        <v>#REF!</v>
      </c>
      <c r="CT49" s="16" t="e">
        <f>SUMIF('City Level Data'!#REF!,$F49,'City Level Data'!CU:CU)</f>
        <v>#REF!</v>
      </c>
      <c r="CU49" s="16" t="e">
        <f>SUMIF('City Level Data'!#REF!,$F49,'City Level Data'!CV:CV)</f>
        <v>#REF!</v>
      </c>
      <c r="CV49" s="16" t="e">
        <f>SUMIF('City Level Data'!#REF!,$F49,'City Level Data'!CW:CW)</f>
        <v>#REF!</v>
      </c>
      <c r="CW49" s="16" t="e">
        <f>SUMIF('City Level Data'!#REF!,$F49,'City Level Data'!CX:CX)</f>
        <v>#REF!</v>
      </c>
      <c r="CX49" s="16" t="e">
        <f>SUMIF('City Level Data'!#REF!,$F49,'City Level Data'!CY:CY)</f>
        <v>#REF!</v>
      </c>
      <c r="CY49" s="16" t="e">
        <f>SUMIF('City Level Data'!#REF!,$F49,'City Level Data'!CZ:CZ)</f>
        <v>#REF!</v>
      </c>
      <c r="CZ49" s="16" t="e">
        <f>SUMIF('City Level Data'!#REF!,$F49,'City Level Data'!DA:DA)</f>
        <v>#REF!</v>
      </c>
      <c r="DA49" s="16" t="e">
        <f>SUMIF('City Level Data'!#REF!,$F49,'City Level Data'!DB:DB)</f>
        <v>#REF!</v>
      </c>
      <c r="DB49" s="16" t="e">
        <f>SUMIF('City Level Data'!#REF!,$F49,'City Level Data'!DC:DC)</f>
        <v>#REF!</v>
      </c>
    </row>
    <row r="50" spans="1:106" x14ac:dyDescent="0.2">
      <c r="A50" s="1"/>
      <c r="B50" s="1"/>
      <c r="C50" s="1"/>
      <c r="D50" s="1" t="s">
        <v>1618</v>
      </c>
      <c r="E50" s="1" t="s">
        <v>1473</v>
      </c>
      <c r="F50" s="1" t="s">
        <v>1497</v>
      </c>
      <c r="G50" s="1" t="s">
        <v>1517</v>
      </c>
      <c r="H50" s="1"/>
      <c r="I50" s="1"/>
      <c r="J50" s="1" t="s">
        <v>1518</v>
      </c>
      <c r="K50" s="1"/>
      <c r="L50" s="1"/>
      <c r="M50" s="1"/>
      <c r="N50" s="16" t="e">
        <f>SUMIF('City Level Data'!#REF!,$F50,'City Level Data'!J:J)</f>
        <v>#REF!</v>
      </c>
      <c r="O50" s="16" t="e">
        <f>SUMIF('City Level Data'!#REF!,$F50,'City Level Data'!L:L)</f>
        <v>#REF!</v>
      </c>
      <c r="P50" s="16" t="e">
        <f>SUMIF('City Level Data'!#REF!,$F50,'City Level Data'!M:M)</f>
        <v>#REF!</v>
      </c>
      <c r="Q50" s="16" t="e">
        <f t="shared" si="0"/>
        <v>#REF!</v>
      </c>
      <c r="R50" s="16" t="e">
        <f>SUMIF('City Level Data'!#REF!,$F50,'City Level Data'!P:P)</f>
        <v>#REF!</v>
      </c>
      <c r="S50" s="16" t="e">
        <f t="shared" si="1"/>
        <v>#REF!</v>
      </c>
      <c r="T50" s="16" t="e">
        <f>SUMIF('City Level Data'!#REF!,$F50,'City Level Data'!U:U)*1000000000/N50</f>
        <v>#REF!</v>
      </c>
      <c r="U50" s="16" t="e">
        <f>IF(Q50&gt;'Clustering (Sub City)'!$C$4,'Clustering (Sub City)'!$B$3,IF(Q50&gt;'Clustering (Sub City)'!$H$4,'Clustering (Sub City)'!$G$3,IF(Q50&gt;'Clustering (Sub City)'!$M$4,'Clustering (Sub City)'!$L$3,'Clustering (Sub City)'!$Q$3)))</f>
        <v>#REF!</v>
      </c>
      <c r="V50" s="16" t="e">
        <f>IF(S50&gt;'Clustering (Sub City)'!$C$24,'Clustering (Sub City)'!$B$23,IF(S50&gt;'Clustering (Sub City)'!$H$24,'Clustering (Sub City)'!$G$23,IF(S50&gt;'Clustering (Sub City)'!$M$24,'Clustering (Sub City)'!$L$23,'Clustering (Sub City)'!$Q$23)))</f>
        <v>#REF!</v>
      </c>
      <c r="W50" s="16" t="e">
        <f>VLOOKUP(U50&amp;V50,'Clustering (Gov City)'!$X$4:$Y$19,2,0)</f>
        <v>#REF!</v>
      </c>
      <c r="X50" s="16" t="e">
        <f>SUMIF('City Level Data'!#REF!,$F50,'City Level Data'!Z:Z)</f>
        <v>#REF!</v>
      </c>
      <c r="Y50" s="16" t="e">
        <f>SUMIF('City Level Data'!#REF!,$F50,'City Level Data'!AA:AA)</f>
        <v>#REF!</v>
      </c>
      <c r="Z50" s="16" t="e">
        <f>SUMIF('City Level Data'!#REF!,$F50,'City Level Data'!AB:AB)</f>
        <v>#REF!</v>
      </c>
      <c r="AA50" s="16" t="e">
        <f>SUMIF('City Level Data'!#REF!,$F50,'City Level Data'!AC:AC)</f>
        <v>#REF!</v>
      </c>
      <c r="AB50" s="16" t="e">
        <f>SUMIF('City Level Data'!#REF!,$F50,'City Level Data'!AD:AD)</f>
        <v>#REF!</v>
      </c>
      <c r="AC50" s="16" t="e">
        <f>SUMIF('City Level Data'!#REF!,$F50,'City Level Data'!AE:AE)</f>
        <v>#REF!</v>
      </c>
      <c r="AD50" s="16" t="e">
        <f>SUMIF('City Level Data'!#REF!,$F50,'City Level Data'!AF:AF)</f>
        <v>#REF!</v>
      </c>
      <c r="AE50" s="16" t="e">
        <f>SUMIF('City Level Data'!#REF!,$F50,'City Level Data'!AG:AG)</f>
        <v>#REF!</v>
      </c>
      <c r="AF50" s="16" t="e">
        <f>SUMIF('City Level Data'!#REF!,$F50,'City Level Data'!AH:AH)</f>
        <v>#REF!</v>
      </c>
      <c r="AG50" s="16" t="e">
        <f>SUMIF('City Level Data'!#REF!,$F50,'City Level Data'!AI:AI)</f>
        <v>#REF!</v>
      </c>
      <c r="AH50" s="16" t="e">
        <f>SUMIF('City Level Data'!#REF!,$F50,'City Level Data'!AJ:AJ)</f>
        <v>#REF!</v>
      </c>
      <c r="AI50" s="16" t="e">
        <f>SUMIF('City Level Data'!#REF!,$F50,'City Level Data'!AK:AK)</f>
        <v>#REF!</v>
      </c>
      <c r="AJ50" s="16" t="e">
        <f>SUMIF('City Level Data'!#REF!,$F50,'City Level Data'!AL:AL)</f>
        <v>#REF!</v>
      </c>
      <c r="AK50" s="16" t="e">
        <f>SUMIF('City Level Data'!#REF!,$F50,'City Level Data'!AM:AM)</f>
        <v>#REF!</v>
      </c>
      <c r="AL50" s="16" t="e">
        <f>SUMIF('City Level Data'!#REF!,$F50,'City Level Data'!AN:AN)</f>
        <v>#REF!</v>
      </c>
      <c r="AM50" s="16" t="e">
        <f>SUMIF('City Level Data'!#REF!,$F50,'City Level Data'!AO:AO)</f>
        <v>#REF!</v>
      </c>
      <c r="AN50" s="16" t="e">
        <f>SUMIF('City Level Data'!#REF!,$F50,'City Level Data'!AP:AP)</f>
        <v>#REF!</v>
      </c>
      <c r="AO50" s="16" t="e">
        <f>SUMIF('City Level Data'!#REF!,$F50,'City Level Data'!AQ:AQ)</f>
        <v>#REF!</v>
      </c>
      <c r="AP50" s="16" t="e">
        <f>SUMIF('City Level Data'!#REF!,$F50,'City Level Data'!AR:AR)</f>
        <v>#REF!</v>
      </c>
      <c r="AQ50" s="16" t="e">
        <f>SUMIF('City Level Data'!#REF!,$F50,'City Level Data'!AS:AS)</f>
        <v>#REF!</v>
      </c>
      <c r="AR50" s="16" t="e">
        <f>SUMIF('City Level Data'!#REF!,$F50,'City Level Data'!AT:AT)</f>
        <v>#REF!</v>
      </c>
      <c r="AS50" s="16" t="e">
        <f>SUMIF('City Level Data'!#REF!,$F50,'City Level Data'!AU:AU)</f>
        <v>#REF!</v>
      </c>
      <c r="AT50" s="16" t="e">
        <f>SUMIF('City Level Data'!#REF!,$F50,'City Level Data'!AV:AV)</f>
        <v>#REF!</v>
      </c>
      <c r="AU50" s="16" t="e">
        <f>SUMIF('City Level Data'!#REF!,$F50,'City Level Data'!AW:AW)</f>
        <v>#REF!</v>
      </c>
      <c r="AV50" s="16" t="e">
        <f>SUMIF('City Level Data'!#REF!,$F50,'City Level Data'!AX:AX)</f>
        <v>#REF!</v>
      </c>
      <c r="AW50" s="16" t="e">
        <f>SUMIF('City Level Data'!#REF!,$F50,'City Level Data'!AY:AY)</f>
        <v>#REF!</v>
      </c>
      <c r="AX50" s="16" t="e">
        <f>SUMIF('City Level Data'!#REF!,$F50,'City Level Data'!AZ:AZ)</f>
        <v>#REF!</v>
      </c>
      <c r="AY50" s="16" t="e">
        <f>SUMIF('City Level Data'!#REF!,$F50,'City Level Data'!BA:BA)</f>
        <v>#REF!</v>
      </c>
      <c r="AZ50" s="16" t="e">
        <f>SUMIF('City Level Data'!#REF!,$F50,'City Level Data'!BB:BB)</f>
        <v>#REF!</v>
      </c>
      <c r="BA50" s="16" t="e">
        <f>SUMIF('City Level Data'!#REF!,$F50,'City Level Data'!BC:BC)</f>
        <v>#REF!</v>
      </c>
      <c r="BB50" s="16" t="e">
        <f>SUMIF('City Level Data'!#REF!,$F50,'City Level Data'!BD:BD)</f>
        <v>#REF!</v>
      </c>
      <c r="BC50" s="16" t="e">
        <f>SUMIF('City Level Data'!#REF!,$F50,'City Level Data'!BE:BE)</f>
        <v>#REF!</v>
      </c>
      <c r="BD50" s="16" t="e">
        <f>SUMIF('City Level Data'!#REF!,$F50,'City Level Data'!BF:BF)</f>
        <v>#REF!</v>
      </c>
      <c r="BE50" s="16" t="e">
        <f t="shared" si="2"/>
        <v>#REF!</v>
      </c>
      <c r="BF50" s="16" t="e">
        <f>SUMIF('City Level Data'!#REF!,$F50,'City Level Data'!BG:BG)</f>
        <v>#REF!</v>
      </c>
      <c r="BG50" s="16" t="e">
        <f>SUMIF('City Level Data'!#REF!,$F50,'City Level Data'!BH:BH)</f>
        <v>#REF!</v>
      </c>
      <c r="BH50" s="16" t="e">
        <f>AVERAGEIF('City Level Data'!#REF!,$F50,'City Level Data'!BI:BI)</f>
        <v>#REF!</v>
      </c>
      <c r="BI50" s="16" t="e">
        <f>AVERAGEIF('City Level Data'!#REF!,$F50,'City Level Data'!BJ:BJ)</f>
        <v>#REF!</v>
      </c>
      <c r="BJ50" s="16" t="e">
        <f>AVERAGEIF('City Level Data'!#REF!,$F50,'City Level Data'!BK:BK)</f>
        <v>#REF!</v>
      </c>
      <c r="BK50" s="16" t="e">
        <f>AVERAGEIF('City Level Data'!#REF!,$F50,'City Level Data'!BL:BL)</f>
        <v>#REF!</v>
      </c>
      <c r="BL50" s="16" t="e">
        <f>AVERAGEIF('City Level Data'!#REF!,$F50,'City Level Data'!BM:BM)</f>
        <v>#REF!</v>
      </c>
      <c r="BM50" s="16" t="e">
        <f>SUMIF('City Level Data'!#REF!,$F50,'City Level Data'!BN:BN)</f>
        <v>#REF!</v>
      </c>
      <c r="BN50" s="16" t="e">
        <f>SUMIF('City Level Data'!#REF!,$F50,'City Level Data'!BO:BO)</f>
        <v>#REF!</v>
      </c>
      <c r="BO50" s="16" t="e">
        <f>SUMIF('City Level Data'!#REF!,$F50,'City Level Data'!BP:BP)</f>
        <v>#REF!</v>
      </c>
      <c r="BP50" s="16" t="e">
        <f>SUMIF('City Level Data'!#REF!,$F50,'City Level Data'!BQ:BQ)</f>
        <v>#REF!</v>
      </c>
      <c r="BQ50" s="16" t="e">
        <f>SUMIF('City Level Data'!#REF!,$F50,'City Level Data'!BR:BR)</f>
        <v>#REF!</v>
      </c>
      <c r="BR50" s="16" t="e">
        <f>SUMIF('City Level Data'!#REF!,$F50,'City Level Data'!BS:BS)</f>
        <v>#REF!</v>
      </c>
      <c r="BS50" s="16" t="e">
        <f>SUMIF('City Level Data'!#REF!,$F50,'City Level Data'!BT:BT)</f>
        <v>#REF!</v>
      </c>
      <c r="BT50" s="16" t="e">
        <f>SUMIF('City Level Data'!#REF!,$F50,'City Level Data'!BU:BU)</f>
        <v>#REF!</v>
      </c>
      <c r="BU50" s="16" t="e">
        <f>SUMIF('City Level Data'!#REF!,$F50,'City Level Data'!BV:BV)</f>
        <v>#REF!</v>
      </c>
      <c r="BV50" s="16" t="e">
        <f>SUMIF('City Level Data'!#REF!,$F50,'City Level Data'!BW:BW)</f>
        <v>#REF!</v>
      </c>
      <c r="BW50" s="16" t="e">
        <f>SUMIF('City Level Data'!#REF!,$F50,'City Level Data'!BX:BX)</f>
        <v>#REF!</v>
      </c>
      <c r="BX50" s="16" t="e">
        <f>SUMIF('City Level Data'!#REF!,$F50,'City Level Data'!BY:BY)</f>
        <v>#REF!</v>
      </c>
      <c r="BY50" s="16" t="e">
        <f>SUMIF('City Level Data'!#REF!,$F50,'City Level Data'!BZ:BZ)</f>
        <v>#REF!</v>
      </c>
      <c r="BZ50" s="16" t="e">
        <f>SUMIF('City Level Data'!#REF!,$F50,'City Level Data'!CA:CA)</f>
        <v>#REF!</v>
      </c>
      <c r="CA50" s="16" t="e">
        <f>SUMIF('City Level Data'!#REF!,$F50,'City Level Data'!CB:CB)</f>
        <v>#REF!</v>
      </c>
      <c r="CB50" s="16" t="e">
        <f>SUMIF('City Level Data'!#REF!,$F50,'City Level Data'!CC:CC)</f>
        <v>#REF!</v>
      </c>
      <c r="CC50" s="16" t="e">
        <f>SUMIF('City Level Data'!#REF!,$F50,'City Level Data'!CD:CD)</f>
        <v>#REF!</v>
      </c>
      <c r="CD50" s="16" t="e">
        <f>SUMIF('City Level Data'!#REF!,$F50,'City Level Data'!CE:CE)</f>
        <v>#REF!</v>
      </c>
      <c r="CE50" s="16" t="e">
        <f>SUMIF('City Level Data'!#REF!,$F50,'City Level Data'!CF:CF)</f>
        <v>#REF!</v>
      </c>
      <c r="CF50" s="16" t="e">
        <f>SUMIF('City Level Data'!#REF!,$F50,'City Level Data'!CG:CG)</f>
        <v>#REF!</v>
      </c>
      <c r="CG50" s="16" t="e">
        <f>SUMIF('City Level Data'!#REF!,$F50,'City Level Data'!CH:CH)</f>
        <v>#REF!</v>
      </c>
      <c r="CH50" s="16" t="e">
        <f>SUMIF('City Level Data'!#REF!,$F50,'City Level Data'!CI:CI)</f>
        <v>#REF!</v>
      </c>
      <c r="CI50" s="16" t="e">
        <f>SUMIF('City Level Data'!#REF!,$F50,'City Level Data'!CJ:CJ)</f>
        <v>#REF!</v>
      </c>
      <c r="CJ50" s="16" t="e">
        <f>SUMIF('City Level Data'!#REF!,$F50,'City Level Data'!CK:CK)</f>
        <v>#REF!</v>
      </c>
      <c r="CK50" s="16" t="e">
        <f>SUMIF('City Level Data'!#REF!,$F50,'City Level Data'!CL:CL)</f>
        <v>#REF!</v>
      </c>
      <c r="CL50" s="16" t="e">
        <f>SUMIF('City Level Data'!#REF!,$F50,'City Level Data'!CM:CM)</f>
        <v>#REF!</v>
      </c>
      <c r="CM50" s="16" t="e">
        <f>SUMIF('City Level Data'!#REF!,$F50,'City Level Data'!CN:CN)</f>
        <v>#REF!</v>
      </c>
      <c r="CN50" s="16" t="e">
        <f>SUMIF('City Level Data'!#REF!,$F50,'City Level Data'!CO:CO)</f>
        <v>#REF!</v>
      </c>
      <c r="CO50" s="16" t="e">
        <f>SUMIF('City Level Data'!#REF!,$F50,'City Level Data'!CP:CP)</f>
        <v>#REF!</v>
      </c>
      <c r="CP50" s="16" t="e">
        <f>SUMIF('City Level Data'!#REF!,$F50,'City Level Data'!CQ:CQ)</f>
        <v>#REF!</v>
      </c>
      <c r="CQ50" s="16" t="e">
        <f>SUMIF('City Level Data'!#REF!,$F50,'City Level Data'!CR:CR)</f>
        <v>#REF!</v>
      </c>
      <c r="CR50" s="16" t="e">
        <f>SUMIF('City Level Data'!#REF!,$F50,'City Level Data'!CS:CS)</f>
        <v>#REF!</v>
      </c>
      <c r="CS50" s="16" t="e">
        <f>SUMIF('City Level Data'!#REF!,$F50,'City Level Data'!CT:CT)</f>
        <v>#REF!</v>
      </c>
      <c r="CT50" s="16" t="e">
        <f>SUMIF('City Level Data'!#REF!,$F50,'City Level Data'!CU:CU)</f>
        <v>#REF!</v>
      </c>
      <c r="CU50" s="16" t="e">
        <f>SUMIF('City Level Data'!#REF!,$F50,'City Level Data'!CV:CV)</f>
        <v>#REF!</v>
      </c>
      <c r="CV50" s="16" t="e">
        <f>SUMIF('City Level Data'!#REF!,$F50,'City Level Data'!CW:CW)</f>
        <v>#REF!</v>
      </c>
      <c r="CW50" s="16" t="e">
        <f>SUMIF('City Level Data'!#REF!,$F50,'City Level Data'!CX:CX)</f>
        <v>#REF!</v>
      </c>
      <c r="CX50" s="16" t="e">
        <f>SUMIF('City Level Data'!#REF!,$F50,'City Level Data'!CY:CY)</f>
        <v>#REF!</v>
      </c>
      <c r="CY50" s="16" t="e">
        <f>SUMIF('City Level Data'!#REF!,$F50,'City Level Data'!CZ:CZ)</f>
        <v>#REF!</v>
      </c>
      <c r="CZ50" s="16" t="e">
        <f>SUMIF('City Level Data'!#REF!,$F50,'City Level Data'!DA:DA)</f>
        <v>#REF!</v>
      </c>
      <c r="DA50" s="16" t="e">
        <f>SUMIF('City Level Data'!#REF!,$F50,'City Level Data'!DB:DB)</f>
        <v>#REF!</v>
      </c>
      <c r="DB50" s="16" t="e">
        <f>SUMIF('City Level Data'!#REF!,$F50,'City Level Data'!DC:DC)</f>
        <v>#REF!</v>
      </c>
    </row>
    <row r="51" spans="1:106" x14ac:dyDescent="0.2">
      <c r="A51" s="1"/>
      <c r="B51" s="1"/>
      <c r="C51" s="1"/>
      <c r="D51" s="1" t="s">
        <v>1619</v>
      </c>
      <c r="E51" s="1" t="s">
        <v>1473</v>
      </c>
      <c r="F51" s="1" t="s">
        <v>1498</v>
      </c>
      <c r="G51" s="1" t="s">
        <v>1517</v>
      </c>
      <c r="H51" s="1"/>
      <c r="I51" s="1"/>
      <c r="J51" s="1" t="s">
        <v>1518</v>
      </c>
      <c r="K51" s="1"/>
      <c r="L51" s="1"/>
      <c r="M51" s="1"/>
      <c r="N51" s="16" t="e">
        <f>SUMIF('City Level Data'!#REF!,$F51,'City Level Data'!J:J)</f>
        <v>#REF!</v>
      </c>
      <c r="O51" s="16" t="e">
        <f>SUMIF('City Level Data'!#REF!,$F51,'City Level Data'!L:L)</f>
        <v>#REF!</v>
      </c>
      <c r="P51" s="16" t="e">
        <f>SUMIF('City Level Data'!#REF!,$F51,'City Level Data'!M:M)</f>
        <v>#REF!</v>
      </c>
      <c r="Q51" s="16" t="e">
        <f t="shared" si="0"/>
        <v>#REF!</v>
      </c>
      <c r="R51" s="16" t="e">
        <f>SUMIF('City Level Data'!#REF!,$F51,'City Level Data'!P:P)</f>
        <v>#REF!</v>
      </c>
      <c r="S51" s="16" t="e">
        <f t="shared" si="1"/>
        <v>#REF!</v>
      </c>
      <c r="T51" s="16" t="e">
        <f>SUMIF('City Level Data'!#REF!,$F51,'City Level Data'!U:U)*1000000000/N51</f>
        <v>#REF!</v>
      </c>
      <c r="U51" s="16" t="e">
        <f>IF(Q51&gt;'Clustering (Sub City)'!$C$4,'Clustering (Sub City)'!$B$3,IF(Q51&gt;'Clustering (Sub City)'!$H$4,'Clustering (Sub City)'!$G$3,IF(Q51&gt;'Clustering (Sub City)'!$M$4,'Clustering (Sub City)'!$L$3,'Clustering (Sub City)'!$Q$3)))</f>
        <v>#REF!</v>
      </c>
      <c r="V51" s="16" t="e">
        <f>IF(S51&gt;'Clustering (Sub City)'!$C$24,'Clustering (Sub City)'!$B$23,IF(S51&gt;'Clustering (Sub City)'!$H$24,'Clustering (Sub City)'!$G$23,IF(S51&gt;'Clustering (Sub City)'!$M$24,'Clustering (Sub City)'!$L$23,'Clustering (Sub City)'!$Q$23)))</f>
        <v>#REF!</v>
      </c>
      <c r="W51" s="16" t="e">
        <f>VLOOKUP(U51&amp;V51,'Clustering (Gov City)'!$X$4:$Y$19,2,0)</f>
        <v>#REF!</v>
      </c>
      <c r="X51" s="16" t="e">
        <f>SUMIF('City Level Data'!#REF!,$F51,'City Level Data'!Z:Z)</f>
        <v>#REF!</v>
      </c>
      <c r="Y51" s="16" t="e">
        <f>SUMIF('City Level Data'!#REF!,$F51,'City Level Data'!AA:AA)</f>
        <v>#REF!</v>
      </c>
      <c r="Z51" s="16" t="e">
        <f>SUMIF('City Level Data'!#REF!,$F51,'City Level Data'!AB:AB)</f>
        <v>#REF!</v>
      </c>
      <c r="AA51" s="16" t="e">
        <f>SUMIF('City Level Data'!#REF!,$F51,'City Level Data'!AC:AC)</f>
        <v>#REF!</v>
      </c>
      <c r="AB51" s="16" t="e">
        <f>SUMIF('City Level Data'!#REF!,$F51,'City Level Data'!AD:AD)</f>
        <v>#REF!</v>
      </c>
      <c r="AC51" s="16" t="e">
        <f>SUMIF('City Level Data'!#REF!,$F51,'City Level Data'!AE:AE)</f>
        <v>#REF!</v>
      </c>
      <c r="AD51" s="16" t="e">
        <f>SUMIF('City Level Data'!#REF!,$F51,'City Level Data'!AF:AF)</f>
        <v>#REF!</v>
      </c>
      <c r="AE51" s="16" t="e">
        <f>SUMIF('City Level Data'!#REF!,$F51,'City Level Data'!AG:AG)</f>
        <v>#REF!</v>
      </c>
      <c r="AF51" s="16" t="e">
        <f>SUMIF('City Level Data'!#REF!,$F51,'City Level Data'!AH:AH)</f>
        <v>#REF!</v>
      </c>
      <c r="AG51" s="16" t="e">
        <f>SUMIF('City Level Data'!#REF!,$F51,'City Level Data'!AI:AI)</f>
        <v>#REF!</v>
      </c>
      <c r="AH51" s="16" t="e">
        <f>SUMIF('City Level Data'!#REF!,$F51,'City Level Data'!AJ:AJ)</f>
        <v>#REF!</v>
      </c>
      <c r="AI51" s="16" t="e">
        <f>SUMIF('City Level Data'!#REF!,$F51,'City Level Data'!AK:AK)</f>
        <v>#REF!</v>
      </c>
      <c r="AJ51" s="16" t="e">
        <f>SUMIF('City Level Data'!#REF!,$F51,'City Level Data'!AL:AL)</f>
        <v>#REF!</v>
      </c>
      <c r="AK51" s="16" t="e">
        <f>SUMIF('City Level Data'!#REF!,$F51,'City Level Data'!AM:AM)</f>
        <v>#REF!</v>
      </c>
      <c r="AL51" s="16" t="e">
        <f>SUMIF('City Level Data'!#REF!,$F51,'City Level Data'!AN:AN)</f>
        <v>#REF!</v>
      </c>
      <c r="AM51" s="16" t="e">
        <f>SUMIF('City Level Data'!#REF!,$F51,'City Level Data'!AO:AO)</f>
        <v>#REF!</v>
      </c>
      <c r="AN51" s="16" t="e">
        <f>SUMIF('City Level Data'!#REF!,$F51,'City Level Data'!AP:AP)</f>
        <v>#REF!</v>
      </c>
      <c r="AO51" s="16" t="e">
        <f>SUMIF('City Level Data'!#REF!,$F51,'City Level Data'!AQ:AQ)</f>
        <v>#REF!</v>
      </c>
      <c r="AP51" s="16" t="e">
        <f>SUMIF('City Level Data'!#REF!,$F51,'City Level Data'!AR:AR)</f>
        <v>#REF!</v>
      </c>
      <c r="AQ51" s="16" t="e">
        <f>SUMIF('City Level Data'!#REF!,$F51,'City Level Data'!AS:AS)</f>
        <v>#REF!</v>
      </c>
      <c r="AR51" s="16" t="e">
        <f>SUMIF('City Level Data'!#REF!,$F51,'City Level Data'!AT:AT)</f>
        <v>#REF!</v>
      </c>
      <c r="AS51" s="16" t="e">
        <f>SUMIF('City Level Data'!#REF!,$F51,'City Level Data'!AU:AU)</f>
        <v>#REF!</v>
      </c>
      <c r="AT51" s="16" t="e">
        <f>SUMIF('City Level Data'!#REF!,$F51,'City Level Data'!AV:AV)</f>
        <v>#REF!</v>
      </c>
      <c r="AU51" s="16" t="e">
        <f>SUMIF('City Level Data'!#REF!,$F51,'City Level Data'!AW:AW)</f>
        <v>#REF!</v>
      </c>
      <c r="AV51" s="16" t="e">
        <f>SUMIF('City Level Data'!#REF!,$F51,'City Level Data'!AX:AX)</f>
        <v>#REF!</v>
      </c>
      <c r="AW51" s="16" t="e">
        <f>SUMIF('City Level Data'!#REF!,$F51,'City Level Data'!AY:AY)</f>
        <v>#REF!</v>
      </c>
      <c r="AX51" s="16" t="e">
        <f>SUMIF('City Level Data'!#REF!,$F51,'City Level Data'!AZ:AZ)</f>
        <v>#REF!</v>
      </c>
      <c r="AY51" s="16" t="e">
        <f>SUMIF('City Level Data'!#REF!,$F51,'City Level Data'!BA:BA)</f>
        <v>#REF!</v>
      </c>
      <c r="AZ51" s="16" t="e">
        <f>SUMIF('City Level Data'!#REF!,$F51,'City Level Data'!BB:BB)</f>
        <v>#REF!</v>
      </c>
      <c r="BA51" s="16" t="e">
        <f>SUMIF('City Level Data'!#REF!,$F51,'City Level Data'!BC:BC)</f>
        <v>#REF!</v>
      </c>
      <c r="BB51" s="16" t="e">
        <f>SUMIF('City Level Data'!#REF!,$F51,'City Level Data'!BD:BD)</f>
        <v>#REF!</v>
      </c>
      <c r="BC51" s="16" t="e">
        <f>SUMIF('City Level Data'!#REF!,$F51,'City Level Data'!BE:BE)</f>
        <v>#REF!</v>
      </c>
      <c r="BD51" s="16" t="e">
        <f>SUMIF('City Level Data'!#REF!,$F51,'City Level Data'!BF:BF)</f>
        <v>#REF!</v>
      </c>
      <c r="BE51" s="16" t="e">
        <f t="shared" si="2"/>
        <v>#REF!</v>
      </c>
      <c r="BF51" s="16" t="e">
        <f>SUMIF('City Level Data'!#REF!,$F51,'City Level Data'!BG:BG)</f>
        <v>#REF!</v>
      </c>
      <c r="BG51" s="16" t="e">
        <f>SUMIF('City Level Data'!#REF!,$F51,'City Level Data'!BH:BH)</f>
        <v>#REF!</v>
      </c>
      <c r="BH51" s="16" t="e">
        <f>AVERAGEIF('City Level Data'!#REF!,$F51,'City Level Data'!BI:BI)</f>
        <v>#REF!</v>
      </c>
      <c r="BI51" s="16" t="e">
        <f>AVERAGEIF('City Level Data'!#REF!,$F51,'City Level Data'!BJ:BJ)</f>
        <v>#REF!</v>
      </c>
      <c r="BJ51" s="16" t="e">
        <f>AVERAGEIF('City Level Data'!#REF!,$F51,'City Level Data'!BK:BK)</f>
        <v>#REF!</v>
      </c>
      <c r="BK51" s="16" t="e">
        <f>AVERAGEIF('City Level Data'!#REF!,$F51,'City Level Data'!BL:BL)</f>
        <v>#REF!</v>
      </c>
      <c r="BL51" s="16" t="e">
        <f>AVERAGEIF('City Level Data'!#REF!,$F51,'City Level Data'!BM:BM)</f>
        <v>#REF!</v>
      </c>
      <c r="BM51" s="16" t="e">
        <f>SUMIF('City Level Data'!#REF!,$F51,'City Level Data'!BN:BN)</f>
        <v>#REF!</v>
      </c>
      <c r="BN51" s="16" t="e">
        <f>SUMIF('City Level Data'!#REF!,$F51,'City Level Data'!BO:BO)</f>
        <v>#REF!</v>
      </c>
      <c r="BO51" s="16" t="e">
        <f>SUMIF('City Level Data'!#REF!,$F51,'City Level Data'!BP:BP)</f>
        <v>#REF!</v>
      </c>
      <c r="BP51" s="16" t="e">
        <f>SUMIF('City Level Data'!#REF!,$F51,'City Level Data'!BQ:BQ)</f>
        <v>#REF!</v>
      </c>
      <c r="BQ51" s="16" t="e">
        <f>SUMIF('City Level Data'!#REF!,$F51,'City Level Data'!BR:BR)</f>
        <v>#REF!</v>
      </c>
      <c r="BR51" s="16" t="e">
        <f>SUMIF('City Level Data'!#REF!,$F51,'City Level Data'!BS:BS)</f>
        <v>#REF!</v>
      </c>
      <c r="BS51" s="16" t="e">
        <f>SUMIF('City Level Data'!#REF!,$F51,'City Level Data'!BT:BT)</f>
        <v>#REF!</v>
      </c>
      <c r="BT51" s="16" t="e">
        <f>SUMIF('City Level Data'!#REF!,$F51,'City Level Data'!BU:BU)</f>
        <v>#REF!</v>
      </c>
      <c r="BU51" s="16" t="e">
        <f>SUMIF('City Level Data'!#REF!,$F51,'City Level Data'!BV:BV)</f>
        <v>#REF!</v>
      </c>
      <c r="BV51" s="16" t="e">
        <f>SUMIF('City Level Data'!#REF!,$F51,'City Level Data'!BW:BW)</f>
        <v>#REF!</v>
      </c>
      <c r="BW51" s="16" t="e">
        <f>SUMIF('City Level Data'!#REF!,$F51,'City Level Data'!BX:BX)</f>
        <v>#REF!</v>
      </c>
      <c r="BX51" s="16" t="e">
        <f>SUMIF('City Level Data'!#REF!,$F51,'City Level Data'!BY:BY)</f>
        <v>#REF!</v>
      </c>
      <c r="BY51" s="16" t="e">
        <f>SUMIF('City Level Data'!#REF!,$F51,'City Level Data'!BZ:BZ)</f>
        <v>#REF!</v>
      </c>
      <c r="BZ51" s="16" t="e">
        <f>SUMIF('City Level Data'!#REF!,$F51,'City Level Data'!CA:CA)</f>
        <v>#REF!</v>
      </c>
      <c r="CA51" s="16" t="e">
        <f>SUMIF('City Level Data'!#REF!,$F51,'City Level Data'!CB:CB)</f>
        <v>#REF!</v>
      </c>
      <c r="CB51" s="16" t="e">
        <f>SUMIF('City Level Data'!#REF!,$F51,'City Level Data'!CC:CC)</f>
        <v>#REF!</v>
      </c>
      <c r="CC51" s="16" t="e">
        <f>SUMIF('City Level Data'!#REF!,$F51,'City Level Data'!CD:CD)</f>
        <v>#REF!</v>
      </c>
      <c r="CD51" s="16" t="e">
        <f>SUMIF('City Level Data'!#REF!,$F51,'City Level Data'!CE:CE)</f>
        <v>#REF!</v>
      </c>
      <c r="CE51" s="16" t="e">
        <f>SUMIF('City Level Data'!#REF!,$F51,'City Level Data'!CF:CF)</f>
        <v>#REF!</v>
      </c>
      <c r="CF51" s="16" t="e">
        <f>SUMIF('City Level Data'!#REF!,$F51,'City Level Data'!CG:CG)</f>
        <v>#REF!</v>
      </c>
      <c r="CG51" s="16" t="e">
        <f>SUMIF('City Level Data'!#REF!,$F51,'City Level Data'!CH:CH)</f>
        <v>#REF!</v>
      </c>
      <c r="CH51" s="16" t="e">
        <f>SUMIF('City Level Data'!#REF!,$F51,'City Level Data'!CI:CI)</f>
        <v>#REF!</v>
      </c>
      <c r="CI51" s="16" t="e">
        <f>SUMIF('City Level Data'!#REF!,$F51,'City Level Data'!CJ:CJ)</f>
        <v>#REF!</v>
      </c>
      <c r="CJ51" s="16" t="e">
        <f>SUMIF('City Level Data'!#REF!,$F51,'City Level Data'!CK:CK)</f>
        <v>#REF!</v>
      </c>
      <c r="CK51" s="16" t="e">
        <f>SUMIF('City Level Data'!#REF!,$F51,'City Level Data'!CL:CL)</f>
        <v>#REF!</v>
      </c>
      <c r="CL51" s="16" t="e">
        <f>SUMIF('City Level Data'!#REF!,$F51,'City Level Data'!CM:CM)</f>
        <v>#REF!</v>
      </c>
      <c r="CM51" s="16" t="e">
        <f>SUMIF('City Level Data'!#REF!,$F51,'City Level Data'!CN:CN)</f>
        <v>#REF!</v>
      </c>
      <c r="CN51" s="16" t="e">
        <f>SUMIF('City Level Data'!#REF!,$F51,'City Level Data'!CO:CO)</f>
        <v>#REF!</v>
      </c>
      <c r="CO51" s="16" t="e">
        <f>SUMIF('City Level Data'!#REF!,$F51,'City Level Data'!CP:CP)</f>
        <v>#REF!</v>
      </c>
      <c r="CP51" s="16" t="e">
        <f>SUMIF('City Level Data'!#REF!,$F51,'City Level Data'!CQ:CQ)</f>
        <v>#REF!</v>
      </c>
      <c r="CQ51" s="16" t="e">
        <f>SUMIF('City Level Data'!#REF!,$F51,'City Level Data'!CR:CR)</f>
        <v>#REF!</v>
      </c>
      <c r="CR51" s="16" t="e">
        <f>SUMIF('City Level Data'!#REF!,$F51,'City Level Data'!CS:CS)</f>
        <v>#REF!</v>
      </c>
      <c r="CS51" s="16" t="e">
        <f>SUMIF('City Level Data'!#REF!,$F51,'City Level Data'!CT:CT)</f>
        <v>#REF!</v>
      </c>
      <c r="CT51" s="16" t="e">
        <f>SUMIF('City Level Data'!#REF!,$F51,'City Level Data'!CU:CU)</f>
        <v>#REF!</v>
      </c>
      <c r="CU51" s="16" t="e">
        <f>SUMIF('City Level Data'!#REF!,$F51,'City Level Data'!CV:CV)</f>
        <v>#REF!</v>
      </c>
      <c r="CV51" s="16" t="e">
        <f>SUMIF('City Level Data'!#REF!,$F51,'City Level Data'!CW:CW)</f>
        <v>#REF!</v>
      </c>
      <c r="CW51" s="16" t="e">
        <f>SUMIF('City Level Data'!#REF!,$F51,'City Level Data'!CX:CX)</f>
        <v>#REF!</v>
      </c>
      <c r="CX51" s="16" t="e">
        <f>SUMIF('City Level Data'!#REF!,$F51,'City Level Data'!CY:CY)</f>
        <v>#REF!</v>
      </c>
      <c r="CY51" s="16" t="e">
        <f>SUMIF('City Level Data'!#REF!,$F51,'City Level Data'!CZ:CZ)</f>
        <v>#REF!</v>
      </c>
      <c r="CZ51" s="16" t="e">
        <f>SUMIF('City Level Data'!#REF!,$F51,'City Level Data'!DA:DA)</f>
        <v>#REF!</v>
      </c>
      <c r="DA51" s="16" t="e">
        <f>SUMIF('City Level Data'!#REF!,$F51,'City Level Data'!DB:DB)</f>
        <v>#REF!</v>
      </c>
      <c r="DB51" s="16" t="e">
        <f>SUMIF('City Level Data'!#REF!,$F51,'City Level Data'!DC:DC)</f>
        <v>#REF!</v>
      </c>
    </row>
    <row r="52" spans="1:106" x14ac:dyDescent="0.2">
      <c r="A52" s="1"/>
      <c r="B52" s="1"/>
      <c r="C52" s="1"/>
      <c r="D52" s="1" t="s">
        <v>1620</v>
      </c>
      <c r="E52" s="1" t="s">
        <v>1473</v>
      </c>
      <c r="F52" s="1" t="s">
        <v>1500</v>
      </c>
      <c r="G52" s="1" t="s">
        <v>1517</v>
      </c>
      <c r="H52" s="1"/>
      <c r="I52" s="1"/>
      <c r="J52" s="1" t="s">
        <v>1518</v>
      </c>
      <c r="K52" s="1"/>
      <c r="L52" s="1"/>
      <c r="M52" s="1"/>
      <c r="N52" s="16" t="e">
        <f>SUMIF('City Level Data'!#REF!,$F52,'City Level Data'!J:J)</f>
        <v>#REF!</v>
      </c>
      <c r="O52" s="16" t="e">
        <f>SUMIF('City Level Data'!#REF!,$F52,'City Level Data'!L:L)</f>
        <v>#REF!</v>
      </c>
      <c r="P52" s="16" t="e">
        <f>SUMIF('City Level Data'!#REF!,$F52,'City Level Data'!M:M)</f>
        <v>#REF!</v>
      </c>
      <c r="Q52" s="16" t="e">
        <f t="shared" si="0"/>
        <v>#REF!</v>
      </c>
      <c r="R52" s="16" t="e">
        <f>SUMIF('City Level Data'!#REF!,$F52,'City Level Data'!P:P)</f>
        <v>#REF!</v>
      </c>
      <c r="S52" s="16" t="e">
        <f t="shared" si="1"/>
        <v>#REF!</v>
      </c>
      <c r="T52" s="16" t="e">
        <f>SUMIF('City Level Data'!#REF!,$F52,'City Level Data'!U:U)*1000000000/N52</f>
        <v>#REF!</v>
      </c>
      <c r="U52" s="16" t="e">
        <f>IF(Q52&gt;'Clustering (Sub City)'!$C$4,'Clustering (Sub City)'!$B$3,IF(Q52&gt;'Clustering (Sub City)'!$H$4,'Clustering (Sub City)'!$G$3,IF(Q52&gt;'Clustering (Sub City)'!$M$4,'Clustering (Sub City)'!$L$3,'Clustering (Sub City)'!$Q$3)))</f>
        <v>#REF!</v>
      </c>
      <c r="V52" s="16" t="e">
        <f>IF(S52&gt;'Clustering (Sub City)'!$C$24,'Clustering (Sub City)'!$B$23,IF(S52&gt;'Clustering (Sub City)'!$H$24,'Clustering (Sub City)'!$G$23,IF(S52&gt;'Clustering (Sub City)'!$M$24,'Clustering (Sub City)'!$L$23,'Clustering (Sub City)'!$Q$23)))</f>
        <v>#REF!</v>
      </c>
      <c r="W52" s="16" t="e">
        <f>VLOOKUP(U52&amp;V52,'Clustering (Gov City)'!$X$4:$Y$19,2,0)</f>
        <v>#REF!</v>
      </c>
      <c r="X52" s="16" t="e">
        <f>SUMIF('City Level Data'!#REF!,$F52,'City Level Data'!Z:Z)</f>
        <v>#REF!</v>
      </c>
      <c r="Y52" s="16" t="e">
        <f>SUMIF('City Level Data'!#REF!,$F52,'City Level Data'!AA:AA)</f>
        <v>#REF!</v>
      </c>
      <c r="Z52" s="16" t="e">
        <f>SUMIF('City Level Data'!#REF!,$F52,'City Level Data'!AB:AB)</f>
        <v>#REF!</v>
      </c>
      <c r="AA52" s="16" t="e">
        <f>SUMIF('City Level Data'!#REF!,$F52,'City Level Data'!AC:AC)</f>
        <v>#REF!</v>
      </c>
      <c r="AB52" s="16" t="e">
        <f>SUMIF('City Level Data'!#REF!,$F52,'City Level Data'!AD:AD)</f>
        <v>#REF!</v>
      </c>
      <c r="AC52" s="16" t="e">
        <f>SUMIF('City Level Data'!#REF!,$F52,'City Level Data'!AE:AE)</f>
        <v>#REF!</v>
      </c>
      <c r="AD52" s="16" t="e">
        <f>SUMIF('City Level Data'!#REF!,$F52,'City Level Data'!AF:AF)</f>
        <v>#REF!</v>
      </c>
      <c r="AE52" s="16" t="e">
        <f>SUMIF('City Level Data'!#REF!,$F52,'City Level Data'!AG:AG)</f>
        <v>#REF!</v>
      </c>
      <c r="AF52" s="16" t="e">
        <f>SUMIF('City Level Data'!#REF!,$F52,'City Level Data'!AH:AH)</f>
        <v>#REF!</v>
      </c>
      <c r="AG52" s="16" t="e">
        <f>SUMIF('City Level Data'!#REF!,$F52,'City Level Data'!AI:AI)</f>
        <v>#REF!</v>
      </c>
      <c r="AH52" s="16" t="e">
        <f>SUMIF('City Level Data'!#REF!,$F52,'City Level Data'!AJ:AJ)</f>
        <v>#REF!</v>
      </c>
      <c r="AI52" s="16" t="e">
        <f>SUMIF('City Level Data'!#REF!,$F52,'City Level Data'!AK:AK)</f>
        <v>#REF!</v>
      </c>
      <c r="AJ52" s="16" t="e">
        <f>SUMIF('City Level Data'!#REF!,$F52,'City Level Data'!AL:AL)</f>
        <v>#REF!</v>
      </c>
      <c r="AK52" s="16" t="e">
        <f>SUMIF('City Level Data'!#REF!,$F52,'City Level Data'!AM:AM)</f>
        <v>#REF!</v>
      </c>
      <c r="AL52" s="16" t="e">
        <f>SUMIF('City Level Data'!#REF!,$F52,'City Level Data'!AN:AN)</f>
        <v>#REF!</v>
      </c>
      <c r="AM52" s="16" t="e">
        <f>SUMIF('City Level Data'!#REF!,$F52,'City Level Data'!AO:AO)</f>
        <v>#REF!</v>
      </c>
      <c r="AN52" s="16" t="e">
        <f>SUMIF('City Level Data'!#REF!,$F52,'City Level Data'!AP:AP)</f>
        <v>#REF!</v>
      </c>
      <c r="AO52" s="16" t="e">
        <f>SUMIF('City Level Data'!#REF!,$F52,'City Level Data'!AQ:AQ)</f>
        <v>#REF!</v>
      </c>
      <c r="AP52" s="16" t="e">
        <f>SUMIF('City Level Data'!#REF!,$F52,'City Level Data'!AR:AR)</f>
        <v>#REF!</v>
      </c>
      <c r="AQ52" s="16" t="e">
        <f>SUMIF('City Level Data'!#REF!,$F52,'City Level Data'!AS:AS)</f>
        <v>#REF!</v>
      </c>
      <c r="AR52" s="16" t="e">
        <f>SUMIF('City Level Data'!#REF!,$F52,'City Level Data'!AT:AT)</f>
        <v>#REF!</v>
      </c>
      <c r="AS52" s="16" t="e">
        <f>SUMIF('City Level Data'!#REF!,$F52,'City Level Data'!AU:AU)</f>
        <v>#REF!</v>
      </c>
      <c r="AT52" s="16" t="e">
        <f>SUMIF('City Level Data'!#REF!,$F52,'City Level Data'!AV:AV)</f>
        <v>#REF!</v>
      </c>
      <c r="AU52" s="16" t="e">
        <f>SUMIF('City Level Data'!#REF!,$F52,'City Level Data'!AW:AW)</f>
        <v>#REF!</v>
      </c>
      <c r="AV52" s="16" t="e">
        <f>SUMIF('City Level Data'!#REF!,$F52,'City Level Data'!AX:AX)</f>
        <v>#REF!</v>
      </c>
      <c r="AW52" s="16" t="e">
        <f>SUMIF('City Level Data'!#REF!,$F52,'City Level Data'!AY:AY)</f>
        <v>#REF!</v>
      </c>
      <c r="AX52" s="16" t="e">
        <f>SUMIF('City Level Data'!#REF!,$F52,'City Level Data'!AZ:AZ)</f>
        <v>#REF!</v>
      </c>
      <c r="AY52" s="16" t="e">
        <f>SUMIF('City Level Data'!#REF!,$F52,'City Level Data'!BA:BA)</f>
        <v>#REF!</v>
      </c>
      <c r="AZ52" s="16" t="e">
        <f>SUMIF('City Level Data'!#REF!,$F52,'City Level Data'!BB:BB)</f>
        <v>#REF!</v>
      </c>
      <c r="BA52" s="16" t="e">
        <f>SUMIF('City Level Data'!#REF!,$F52,'City Level Data'!BC:BC)</f>
        <v>#REF!</v>
      </c>
      <c r="BB52" s="16" t="e">
        <f>SUMIF('City Level Data'!#REF!,$F52,'City Level Data'!BD:BD)</f>
        <v>#REF!</v>
      </c>
      <c r="BC52" s="16" t="e">
        <f>SUMIF('City Level Data'!#REF!,$F52,'City Level Data'!BE:BE)</f>
        <v>#REF!</v>
      </c>
      <c r="BD52" s="16" t="e">
        <f>SUMIF('City Level Data'!#REF!,$F52,'City Level Data'!BF:BF)</f>
        <v>#REF!</v>
      </c>
      <c r="BE52" s="16" t="e">
        <f t="shared" si="2"/>
        <v>#REF!</v>
      </c>
      <c r="BF52" s="16" t="e">
        <f>SUMIF('City Level Data'!#REF!,$F52,'City Level Data'!BG:BG)</f>
        <v>#REF!</v>
      </c>
      <c r="BG52" s="16" t="e">
        <f>SUMIF('City Level Data'!#REF!,$F52,'City Level Data'!BH:BH)</f>
        <v>#REF!</v>
      </c>
      <c r="BH52" s="16" t="e">
        <f>AVERAGEIF('City Level Data'!#REF!,$F52,'City Level Data'!BI:BI)</f>
        <v>#REF!</v>
      </c>
      <c r="BI52" s="16" t="e">
        <f>AVERAGEIF('City Level Data'!#REF!,$F52,'City Level Data'!BJ:BJ)</f>
        <v>#REF!</v>
      </c>
      <c r="BJ52" s="16" t="e">
        <f>AVERAGEIF('City Level Data'!#REF!,$F52,'City Level Data'!BK:BK)</f>
        <v>#REF!</v>
      </c>
      <c r="BK52" s="16" t="e">
        <f>AVERAGEIF('City Level Data'!#REF!,$F52,'City Level Data'!BL:BL)</f>
        <v>#REF!</v>
      </c>
      <c r="BL52" s="16" t="e">
        <f>AVERAGEIF('City Level Data'!#REF!,$F52,'City Level Data'!BM:BM)</f>
        <v>#REF!</v>
      </c>
      <c r="BM52" s="16" t="e">
        <f>SUMIF('City Level Data'!#REF!,$F52,'City Level Data'!BN:BN)</f>
        <v>#REF!</v>
      </c>
      <c r="BN52" s="16" t="e">
        <f>SUMIF('City Level Data'!#REF!,$F52,'City Level Data'!BO:BO)</f>
        <v>#REF!</v>
      </c>
      <c r="BO52" s="16" t="e">
        <f>SUMIF('City Level Data'!#REF!,$F52,'City Level Data'!BP:BP)</f>
        <v>#REF!</v>
      </c>
      <c r="BP52" s="16" t="e">
        <f>SUMIF('City Level Data'!#REF!,$F52,'City Level Data'!BQ:BQ)</f>
        <v>#REF!</v>
      </c>
      <c r="BQ52" s="16" t="e">
        <f>SUMIF('City Level Data'!#REF!,$F52,'City Level Data'!BR:BR)</f>
        <v>#REF!</v>
      </c>
      <c r="BR52" s="16" t="e">
        <f>SUMIF('City Level Data'!#REF!,$F52,'City Level Data'!BS:BS)</f>
        <v>#REF!</v>
      </c>
      <c r="BS52" s="16" t="e">
        <f>SUMIF('City Level Data'!#REF!,$F52,'City Level Data'!BT:BT)</f>
        <v>#REF!</v>
      </c>
      <c r="BT52" s="16" t="e">
        <f>SUMIF('City Level Data'!#REF!,$F52,'City Level Data'!BU:BU)</f>
        <v>#REF!</v>
      </c>
      <c r="BU52" s="16" t="e">
        <f>SUMIF('City Level Data'!#REF!,$F52,'City Level Data'!BV:BV)</f>
        <v>#REF!</v>
      </c>
      <c r="BV52" s="16" t="e">
        <f>SUMIF('City Level Data'!#REF!,$F52,'City Level Data'!BW:BW)</f>
        <v>#REF!</v>
      </c>
      <c r="BW52" s="16" t="e">
        <f>SUMIF('City Level Data'!#REF!,$F52,'City Level Data'!BX:BX)</f>
        <v>#REF!</v>
      </c>
      <c r="BX52" s="16" t="e">
        <f>SUMIF('City Level Data'!#REF!,$F52,'City Level Data'!BY:BY)</f>
        <v>#REF!</v>
      </c>
      <c r="BY52" s="16" t="e">
        <f>SUMIF('City Level Data'!#REF!,$F52,'City Level Data'!BZ:BZ)</f>
        <v>#REF!</v>
      </c>
      <c r="BZ52" s="16" t="e">
        <f>SUMIF('City Level Data'!#REF!,$F52,'City Level Data'!CA:CA)</f>
        <v>#REF!</v>
      </c>
      <c r="CA52" s="16" t="e">
        <f>SUMIF('City Level Data'!#REF!,$F52,'City Level Data'!CB:CB)</f>
        <v>#REF!</v>
      </c>
      <c r="CB52" s="16" t="e">
        <f>SUMIF('City Level Data'!#REF!,$F52,'City Level Data'!CC:CC)</f>
        <v>#REF!</v>
      </c>
      <c r="CC52" s="16" t="e">
        <f>SUMIF('City Level Data'!#REF!,$F52,'City Level Data'!CD:CD)</f>
        <v>#REF!</v>
      </c>
      <c r="CD52" s="16" t="e">
        <f>SUMIF('City Level Data'!#REF!,$F52,'City Level Data'!CE:CE)</f>
        <v>#REF!</v>
      </c>
      <c r="CE52" s="16" t="e">
        <f>SUMIF('City Level Data'!#REF!,$F52,'City Level Data'!CF:CF)</f>
        <v>#REF!</v>
      </c>
      <c r="CF52" s="16" t="e">
        <f>SUMIF('City Level Data'!#REF!,$F52,'City Level Data'!CG:CG)</f>
        <v>#REF!</v>
      </c>
      <c r="CG52" s="16" t="e">
        <f>SUMIF('City Level Data'!#REF!,$F52,'City Level Data'!CH:CH)</f>
        <v>#REF!</v>
      </c>
      <c r="CH52" s="16" t="e">
        <f>SUMIF('City Level Data'!#REF!,$F52,'City Level Data'!CI:CI)</f>
        <v>#REF!</v>
      </c>
      <c r="CI52" s="16" t="e">
        <f>SUMIF('City Level Data'!#REF!,$F52,'City Level Data'!CJ:CJ)</f>
        <v>#REF!</v>
      </c>
      <c r="CJ52" s="16" t="e">
        <f>SUMIF('City Level Data'!#REF!,$F52,'City Level Data'!CK:CK)</f>
        <v>#REF!</v>
      </c>
      <c r="CK52" s="16" t="e">
        <f>SUMIF('City Level Data'!#REF!,$F52,'City Level Data'!CL:CL)</f>
        <v>#REF!</v>
      </c>
      <c r="CL52" s="16" t="e">
        <f>SUMIF('City Level Data'!#REF!,$F52,'City Level Data'!CM:CM)</f>
        <v>#REF!</v>
      </c>
      <c r="CM52" s="16" t="e">
        <f>SUMIF('City Level Data'!#REF!,$F52,'City Level Data'!CN:CN)</f>
        <v>#REF!</v>
      </c>
      <c r="CN52" s="16" t="e">
        <f>SUMIF('City Level Data'!#REF!,$F52,'City Level Data'!CO:CO)</f>
        <v>#REF!</v>
      </c>
      <c r="CO52" s="16" t="e">
        <f>SUMIF('City Level Data'!#REF!,$F52,'City Level Data'!CP:CP)</f>
        <v>#REF!</v>
      </c>
      <c r="CP52" s="16" t="e">
        <f>SUMIF('City Level Data'!#REF!,$F52,'City Level Data'!CQ:CQ)</f>
        <v>#REF!</v>
      </c>
      <c r="CQ52" s="16" t="e">
        <f>SUMIF('City Level Data'!#REF!,$F52,'City Level Data'!CR:CR)</f>
        <v>#REF!</v>
      </c>
      <c r="CR52" s="16" t="e">
        <f>SUMIF('City Level Data'!#REF!,$F52,'City Level Data'!CS:CS)</f>
        <v>#REF!</v>
      </c>
      <c r="CS52" s="16" t="e">
        <f>SUMIF('City Level Data'!#REF!,$F52,'City Level Data'!CT:CT)</f>
        <v>#REF!</v>
      </c>
      <c r="CT52" s="16" t="e">
        <f>SUMIF('City Level Data'!#REF!,$F52,'City Level Data'!CU:CU)</f>
        <v>#REF!</v>
      </c>
      <c r="CU52" s="16" t="e">
        <f>SUMIF('City Level Data'!#REF!,$F52,'City Level Data'!CV:CV)</f>
        <v>#REF!</v>
      </c>
      <c r="CV52" s="16" t="e">
        <f>SUMIF('City Level Data'!#REF!,$F52,'City Level Data'!CW:CW)</f>
        <v>#REF!</v>
      </c>
      <c r="CW52" s="16" t="e">
        <f>SUMIF('City Level Data'!#REF!,$F52,'City Level Data'!CX:CX)</f>
        <v>#REF!</v>
      </c>
      <c r="CX52" s="16" t="e">
        <f>SUMIF('City Level Data'!#REF!,$F52,'City Level Data'!CY:CY)</f>
        <v>#REF!</v>
      </c>
      <c r="CY52" s="16" t="e">
        <f>SUMIF('City Level Data'!#REF!,$F52,'City Level Data'!CZ:CZ)</f>
        <v>#REF!</v>
      </c>
      <c r="CZ52" s="16" t="e">
        <f>SUMIF('City Level Data'!#REF!,$F52,'City Level Data'!DA:DA)</f>
        <v>#REF!</v>
      </c>
      <c r="DA52" s="16" t="e">
        <f>SUMIF('City Level Data'!#REF!,$F52,'City Level Data'!DB:DB)</f>
        <v>#REF!</v>
      </c>
      <c r="DB52" s="16" t="e">
        <f>SUMIF('City Level Data'!#REF!,$F52,'City Level Data'!DC:DC)</f>
        <v>#REF!</v>
      </c>
    </row>
    <row r="53" spans="1:106" x14ac:dyDescent="0.2">
      <c r="A53" s="1"/>
      <c r="B53" s="1"/>
      <c r="C53" s="1"/>
      <c r="D53" s="1" t="s">
        <v>1621</v>
      </c>
      <c r="E53" s="1" t="s">
        <v>1235</v>
      </c>
      <c r="F53" s="1" t="s">
        <v>1235</v>
      </c>
      <c r="G53" s="1" t="s">
        <v>1517</v>
      </c>
      <c r="H53" s="1"/>
      <c r="I53" s="1"/>
      <c r="J53" s="1" t="s">
        <v>1518</v>
      </c>
      <c r="K53" s="1"/>
      <c r="L53" s="1"/>
      <c r="M53" s="1"/>
      <c r="N53" s="16" t="e">
        <f>SUMIF('City Level Data'!#REF!,$F53,'City Level Data'!J:J)</f>
        <v>#REF!</v>
      </c>
      <c r="O53" s="16" t="e">
        <f>SUMIF('City Level Data'!#REF!,$F53,'City Level Data'!L:L)</f>
        <v>#REF!</v>
      </c>
      <c r="P53" s="16" t="e">
        <f>SUMIF('City Level Data'!#REF!,$F53,'City Level Data'!M:M)</f>
        <v>#REF!</v>
      </c>
      <c r="Q53" s="16" t="e">
        <f t="shared" si="0"/>
        <v>#REF!</v>
      </c>
      <c r="R53" s="16" t="e">
        <f>SUMIF('City Level Data'!#REF!,$F53,'City Level Data'!P:P)</f>
        <v>#REF!</v>
      </c>
      <c r="S53" s="16" t="e">
        <f t="shared" si="1"/>
        <v>#REF!</v>
      </c>
      <c r="T53" s="16" t="e">
        <f>SUMIF('City Level Data'!#REF!,$F53,'City Level Data'!U:U)*1000000000/N53</f>
        <v>#REF!</v>
      </c>
      <c r="U53" s="16" t="e">
        <f>IF(Q53&gt;'Clustering (Sub City)'!$C$4,'Clustering (Sub City)'!$B$3,IF(Q53&gt;'Clustering (Sub City)'!$H$4,'Clustering (Sub City)'!$G$3,IF(Q53&gt;'Clustering (Sub City)'!$M$4,'Clustering (Sub City)'!$L$3,'Clustering (Sub City)'!$Q$3)))</f>
        <v>#REF!</v>
      </c>
      <c r="V53" s="16" t="e">
        <f>IF(S53&gt;'Clustering (Sub City)'!$C$24,'Clustering (Sub City)'!$B$23,IF(S53&gt;'Clustering (Sub City)'!$H$24,'Clustering (Sub City)'!$G$23,IF(S53&gt;'Clustering (Sub City)'!$M$24,'Clustering (Sub City)'!$L$23,'Clustering (Sub City)'!$Q$23)))</f>
        <v>#REF!</v>
      </c>
      <c r="W53" s="16" t="e">
        <f>VLOOKUP(U53&amp;V53,'Clustering (Gov City)'!$X$4:$Y$19,2,0)</f>
        <v>#REF!</v>
      </c>
      <c r="X53" s="16" t="e">
        <f>SUMIF('City Level Data'!#REF!,$F53,'City Level Data'!Z:Z)</f>
        <v>#REF!</v>
      </c>
      <c r="Y53" s="16" t="e">
        <f>SUMIF('City Level Data'!#REF!,$F53,'City Level Data'!AA:AA)</f>
        <v>#REF!</v>
      </c>
      <c r="Z53" s="16" t="e">
        <f>SUMIF('City Level Data'!#REF!,$F53,'City Level Data'!AB:AB)</f>
        <v>#REF!</v>
      </c>
      <c r="AA53" s="16" t="e">
        <f>SUMIF('City Level Data'!#REF!,$F53,'City Level Data'!AC:AC)</f>
        <v>#REF!</v>
      </c>
      <c r="AB53" s="16" t="e">
        <f>SUMIF('City Level Data'!#REF!,$F53,'City Level Data'!AD:AD)</f>
        <v>#REF!</v>
      </c>
      <c r="AC53" s="16" t="e">
        <f>SUMIF('City Level Data'!#REF!,$F53,'City Level Data'!AE:AE)</f>
        <v>#REF!</v>
      </c>
      <c r="AD53" s="16" t="e">
        <f>SUMIF('City Level Data'!#REF!,$F53,'City Level Data'!AF:AF)</f>
        <v>#REF!</v>
      </c>
      <c r="AE53" s="16" t="e">
        <f>SUMIF('City Level Data'!#REF!,$F53,'City Level Data'!AG:AG)</f>
        <v>#REF!</v>
      </c>
      <c r="AF53" s="16" t="e">
        <f>SUMIF('City Level Data'!#REF!,$F53,'City Level Data'!AH:AH)</f>
        <v>#REF!</v>
      </c>
      <c r="AG53" s="16" t="e">
        <f>SUMIF('City Level Data'!#REF!,$F53,'City Level Data'!AI:AI)</f>
        <v>#REF!</v>
      </c>
      <c r="AH53" s="16" t="e">
        <f>SUMIF('City Level Data'!#REF!,$F53,'City Level Data'!AJ:AJ)</f>
        <v>#REF!</v>
      </c>
      <c r="AI53" s="16" t="e">
        <f>SUMIF('City Level Data'!#REF!,$F53,'City Level Data'!AK:AK)</f>
        <v>#REF!</v>
      </c>
      <c r="AJ53" s="16" t="e">
        <f>SUMIF('City Level Data'!#REF!,$F53,'City Level Data'!AL:AL)</f>
        <v>#REF!</v>
      </c>
      <c r="AK53" s="16" t="e">
        <f>SUMIF('City Level Data'!#REF!,$F53,'City Level Data'!AM:AM)</f>
        <v>#REF!</v>
      </c>
      <c r="AL53" s="16" t="e">
        <f>SUMIF('City Level Data'!#REF!,$F53,'City Level Data'!AN:AN)</f>
        <v>#REF!</v>
      </c>
      <c r="AM53" s="16" t="e">
        <f>SUMIF('City Level Data'!#REF!,$F53,'City Level Data'!AO:AO)</f>
        <v>#REF!</v>
      </c>
      <c r="AN53" s="16" t="e">
        <f>SUMIF('City Level Data'!#REF!,$F53,'City Level Data'!AP:AP)</f>
        <v>#REF!</v>
      </c>
      <c r="AO53" s="16" t="e">
        <f>SUMIF('City Level Data'!#REF!,$F53,'City Level Data'!AQ:AQ)</f>
        <v>#REF!</v>
      </c>
      <c r="AP53" s="16" t="e">
        <f>SUMIF('City Level Data'!#REF!,$F53,'City Level Data'!AR:AR)</f>
        <v>#REF!</v>
      </c>
      <c r="AQ53" s="16" t="e">
        <f>SUMIF('City Level Data'!#REF!,$F53,'City Level Data'!AS:AS)</f>
        <v>#REF!</v>
      </c>
      <c r="AR53" s="16" t="e">
        <f>SUMIF('City Level Data'!#REF!,$F53,'City Level Data'!AT:AT)</f>
        <v>#REF!</v>
      </c>
      <c r="AS53" s="16" t="e">
        <f>SUMIF('City Level Data'!#REF!,$F53,'City Level Data'!AU:AU)</f>
        <v>#REF!</v>
      </c>
      <c r="AT53" s="16" t="e">
        <f>SUMIF('City Level Data'!#REF!,$F53,'City Level Data'!AV:AV)</f>
        <v>#REF!</v>
      </c>
      <c r="AU53" s="16" t="e">
        <f>SUMIF('City Level Data'!#REF!,$F53,'City Level Data'!AW:AW)</f>
        <v>#REF!</v>
      </c>
      <c r="AV53" s="16" t="e">
        <f>SUMIF('City Level Data'!#REF!,$F53,'City Level Data'!AX:AX)</f>
        <v>#REF!</v>
      </c>
      <c r="AW53" s="16" t="e">
        <f>SUMIF('City Level Data'!#REF!,$F53,'City Level Data'!AY:AY)</f>
        <v>#REF!</v>
      </c>
      <c r="AX53" s="16" t="e">
        <f>SUMIF('City Level Data'!#REF!,$F53,'City Level Data'!AZ:AZ)</f>
        <v>#REF!</v>
      </c>
      <c r="AY53" s="16" t="e">
        <f>SUMIF('City Level Data'!#REF!,$F53,'City Level Data'!BA:BA)</f>
        <v>#REF!</v>
      </c>
      <c r="AZ53" s="16" t="e">
        <f>SUMIF('City Level Data'!#REF!,$F53,'City Level Data'!BB:BB)</f>
        <v>#REF!</v>
      </c>
      <c r="BA53" s="16" t="e">
        <f>SUMIF('City Level Data'!#REF!,$F53,'City Level Data'!BC:BC)</f>
        <v>#REF!</v>
      </c>
      <c r="BB53" s="16" t="e">
        <f>SUMIF('City Level Data'!#REF!,$F53,'City Level Data'!BD:BD)</f>
        <v>#REF!</v>
      </c>
      <c r="BC53" s="16" t="e">
        <f>SUMIF('City Level Data'!#REF!,$F53,'City Level Data'!BE:BE)</f>
        <v>#REF!</v>
      </c>
      <c r="BD53" s="16" t="e">
        <f>SUMIF('City Level Data'!#REF!,$F53,'City Level Data'!BF:BF)</f>
        <v>#REF!</v>
      </c>
      <c r="BE53" s="16" t="e">
        <f t="shared" si="2"/>
        <v>#REF!</v>
      </c>
      <c r="BF53" s="16" t="e">
        <f>SUMIF('City Level Data'!#REF!,$F53,'City Level Data'!BG:BG)</f>
        <v>#REF!</v>
      </c>
      <c r="BG53" s="16" t="e">
        <f>SUMIF('City Level Data'!#REF!,$F53,'City Level Data'!BH:BH)</f>
        <v>#REF!</v>
      </c>
      <c r="BH53" s="16" t="e">
        <f>AVERAGEIF('City Level Data'!#REF!,$F53,'City Level Data'!BI:BI)</f>
        <v>#REF!</v>
      </c>
      <c r="BI53" s="16" t="e">
        <f>AVERAGEIF('City Level Data'!#REF!,$F53,'City Level Data'!BJ:BJ)</f>
        <v>#REF!</v>
      </c>
      <c r="BJ53" s="16" t="e">
        <f>AVERAGEIF('City Level Data'!#REF!,$F53,'City Level Data'!BK:BK)</f>
        <v>#REF!</v>
      </c>
      <c r="BK53" s="16" t="e">
        <f>AVERAGEIF('City Level Data'!#REF!,$F53,'City Level Data'!BL:BL)</f>
        <v>#REF!</v>
      </c>
      <c r="BL53" s="16" t="e">
        <f>AVERAGEIF('City Level Data'!#REF!,$F53,'City Level Data'!BM:BM)</f>
        <v>#REF!</v>
      </c>
      <c r="BM53" s="16" t="e">
        <f>SUMIF('City Level Data'!#REF!,$F53,'City Level Data'!BN:BN)</f>
        <v>#REF!</v>
      </c>
      <c r="BN53" s="16" t="e">
        <f>SUMIF('City Level Data'!#REF!,$F53,'City Level Data'!BO:BO)</f>
        <v>#REF!</v>
      </c>
      <c r="BO53" s="16" t="e">
        <f>SUMIF('City Level Data'!#REF!,$F53,'City Level Data'!BP:BP)</f>
        <v>#REF!</v>
      </c>
      <c r="BP53" s="16" t="e">
        <f>SUMIF('City Level Data'!#REF!,$F53,'City Level Data'!BQ:BQ)</f>
        <v>#REF!</v>
      </c>
      <c r="BQ53" s="16" t="e">
        <f>SUMIF('City Level Data'!#REF!,$F53,'City Level Data'!BR:BR)</f>
        <v>#REF!</v>
      </c>
      <c r="BR53" s="16" t="e">
        <f>SUMIF('City Level Data'!#REF!,$F53,'City Level Data'!BS:BS)</f>
        <v>#REF!</v>
      </c>
      <c r="BS53" s="16" t="e">
        <f>SUMIF('City Level Data'!#REF!,$F53,'City Level Data'!BT:BT)</f>
        <v>#REF!</v>
      </c>
      <c r="BT53" s="16" t="e">
        <f>SUMIF('City Level Data'!#REF!,$F53,'City Level Data'!BU:BU)</f>
        <v>#REF!</v>
      </c>
      <c r="BU53" s="16" t="e">
        <f>SUMIF('City Level Data'!#REF!,$F53,'City Level Data'!BV:BV)</f>
        <v>#REF!</v>
      </c>
      <c r="BV53" s="16" t="e">
        <f>SUMIF('City Level Data'!#REF!,$F53,'City Level Data'!BW:BW)</f>
        <v>#REF!</v>
      </c>
      <c r="BW53" s="16" t="e">
        <f>SUMIF('City Level Data'!#REF!,$F53,'City Level Data'!BX:BX)</f>
        <v>#REF!</v>
      </c>
      <c r="BX53" s="16" t="e">
        <f>SUMIF('City Level Data'!#REF!,$F53,'City Level Data'!BY:BY)</f>
        <v>#REF!</v>
      </c>
      <c r="BY53" s="16" t="e">
        <f>SUMIF('City Level Data'!#REF!,$F53,'City Level Data'!BZ:BZ)</f>
        <v>#REF!</v>
      </c>
      <c r="BZ53" s="16" t="e">
        <f>SUMIF('City Level Data'!#REF!,$F53,'City Level Data'!CA:CA)</f>
        <v>#REF!</v>
      </c>
      <c r="CA53" s="16" t="e">
        <f>SUMIF('City Level Data'!#REF!,$F53,'City Level Data'!CB:CB)</f>
        <v>#REF!</v>
      </c>
      <c r="CB53" s="16" t="e">
        <f>SUMIF('City Level Data'!#REF!,$F53,'City Level Data'!CC:CC)</f>
        <v>#REF!</v>
      </c>
      <c r="CC53" s="16" t="e">
        <f>SUMIF('City Level Data'!#REF!,$F53,'City Level Data'!CD:CD)</f>
        <v>#REF!</v>
      </c>
      <c r="CD53" s="16" t="e">
        <f>SUMIF('City Level Data'!#REF!,$F53,'City Level Data'!CE:CE)</f>
        <v>#REF!</v>
      </c>
      <c r="CE53" s="16" t="e">
        <f>SUMIF('City Level Data'!#REF!,$F53,'City Level Data'!CF:CF)</f>
        <v>#REF!</v>
      </c>
      <c r="CF53" s="16" t="e">
        <f>SUMIF('City Level Data'!#REF!,$F53,'City Level Data'!CG:CG)</f>
        <v>#REF!</v>
      </c>
      <c r="CG53" s="16" t="e">
        <f>SUMIF('City Level Data'!#REF!,$F53,'City Level Data'!CH:CH)</f>
        <v>#REF!</v>
      </c>
      <c r="CH53" s="16" t="e">
        <f>SUMIF('City Level Data'!#REF!,$F53,'City Level Data'!CI:CI)</f>
        <v>#REF!</v>
      </c>
      <c r="CI53" s="16" t="e">
        <f>SUMIF('City Level Data'!#REF!,$F53,'City Level Data'!CJ:CJ)</f>
        <v>#REF!</v>
      </c>
      <c r="CJ53" s="16" t="e">
        <f>SUMIF('City Level Data'!#REF!,$F53,'City Level Data'!CK:CK)</f>
        <v>#REF!</v>
      </c>
      <c r="CK53" s="16" t="e">
        <f>SUMIF('City Level Data'!#REF!,$F53,'City Level Data'!CL:CL)</f>
        <v>#REF!</v>
      </c>
      <c r="CL53" s="16" t="e">
        <f>SUMIF('City Level Data'!#REF!,$F53,'City Level Data'!CM:CM)</f>
        <v>#REF!</v>
      </c>
      <c r="CM53" s="16" t="e">
        <f>SUMIF('City Level Data'!#REF!,$F53,'City Level Data'!CN:CN)</f>
        <v>#REF!</v>
      </c>
      <c r="CN53" s="16" t="e">
        <f>SUMIF('City Level Data'!#REF!,$F53,'City Level Data'!CO:CO)</f>
        <v>#REF!</v>
      </c>
      <c r="CO53" s="16" t="e">
        <f>SUMIF('City Level Data'!#REF!,$F53,'City Level Data'!CP:CP)</f>
        <v>#REF!</v>
      </c>
      <c r="CP53" s="16" t="e">
        <f>SUMIF('City Level Data'!#REF!,$F53,'City Level Data'!CQ:CQ)</f>
        <v>#REF!</v>
      </c>
      <c r="CQ53" s="16" t="e">
        <f>SUMIF('City Level Data'!#REF!,$F53,'City Level Data'!CR:CR)</f>
        <v>#REF!</v>
      </c>
      <c r="CR53" s="16" t="e">
        <f>SUMIF('City Level Data'!#REF!,$F53,'City Level Data'!CS:CS)</f>
        <v>#REF!</v>
      </c>
      <c r="CS53" s="16" t="e">
        <f>SUMIF('City Level Data'!#REF!,$F53,'City Level Data'!CT:CT)</f>
        <v>#REF!</v>
      </c>
      <c r="CT53" s="16" t="e">
        <f>SUMIF('City Level Data'!#REF!,$F53,'City Level Data'!CU:CU)</f>
        <v>#REF!</v>
      </c>
      <c r="CU53" s="16" t="e">
        <f>SUMIF('City Level Data'!#REF!,$F53,'City Level Data'!CV:CV)</f>
        <v>#REF!</v>
      </c>
      <c r="CV53" s="16" t="e">
        <f>SUMIF('City Level Data'!#REF!,$F53,'City Level Data'!CW:CW)</f>
        <v>#REF!</v>
      </c>
      <c r="CW53" s="16" t="e">
        <f>SUMIF('City Level Data'!#REF!,$F53,'City Level Data'!CX:CX)</f>
        <v>#REF!</v>
      </c>
      <c r="CX53" s="16" t="e">
        <f>SUMIF('City Level Data'!#REF!,$F53,'City Level Data'!CY:CY)</f>
        <v>#REF!</v>
      </c>
      <c r="CY53" s="16" t="e">
        <f>SUMIF('City Level Data'!#REF!,$F53,'City Level Data'!CZ:CZ)</f>
        <v>#REF!</v>
      </c>
      <c r="CZ53" s="16" t="e">
        <f>SUMIF('City Level Data'!#REF!,$F53,'City Level Data'!DA:DA)</f>
        <v>#REF!</v>
      </c>
      <c r="DA53" s="16" t="e">
        <f>SUMIF('City Level Data'!#REF!,$F53,'City Level Data'!DB:DB)</f>
        <v>#REF!</v>
      </c>
      <c r="DB53" s="16" t="e">
        <f>SUMIF('City Level Data'!#REF!,$F53,'City Level Data'!DC:DC)</f>
        <v>#REF!</v>
      </c>
    </row>
    <row r="54" spans="1:106" x14ac:dyDescent="0.2">
      <c r="A54" s="1"/>
      <c r="B54" s="1"/>
      <c r="C54" s="1"/>
      <c r="D54" s="1" t="s">
        <v>1519</v>
      </c>
      <c r="E54" s="1" t="s">
        <v>1238</v>
      </c>
      <c r="F54" s="1" t="s">
        <v>1238</v>
      </c>
      <c r="G54" s="1" t="s">
        <v>1517</v>
      </c>
      <c r="H54" s="1"/>
      <c r="I54" s="1"/>
      <c r="J54" s="1" t="s">
        <v>1518</v>
      </c>
      <c r="K54" s="1"/>
      <c r="L54" s="1"/>
      <c r="M54" s="1"/>
      <c r="N54" s="16" t="e">
        <f>SUMIF('City Level Data'!#REF!,$F54,'City Level Data'!J:J)</f>
        <v>#REF!</v>
      </c>
      <c r="O54" s="16" t="e">
        <f>SUMIF('City Level Data'!#REF!,$F54,'City Level Data'!L:L)</f>
        <v>#REF!</v>
      </c>
      <c r="P54" s="16" t="e">
        <f>SUMIF('City Level Data'!#REF!,$F54,'City Level Data'!M:M)</f>
        <v>#REF!</v>
      </c>
      <c r="Q54" s="16" t="e">
        <f t="shared" si="0"/>
        <v>#REF!</v>
      </c>
      <c r="R54" s="16" t="e">
        <f>SUMIF('City Level Data'!#REF!,$F54,'City Level Data'!P:P)</f>
        <v>#REF!</v>
      </c>
      <c r="S54" s="16" t="e">
        <f t="shared" si="1"/>
        <v>#REF!</v>
      </c>
      <c r="T54" s="16" t="e">
        <f>SUMIF('City Level Data'!#REF!,$F54,'City Level Data'!U:U)*1000000000/N54</f>
        <v>#REF!</v>
      </c>
      <c r="U54" s="16" t="e">
        <f>IF(Q54&gt;'Clustering (Sub City)'!$C$4,'Clustering (Sub City)'!$B$3,IF(Q54&gt;'Clustering (Sub City)'!$H$4,'Clustering (Sub City)'!$G$3,IF(Q54&gt;'Clustering (Sub City)'!$M$4,'Clustering (Sub City)'!$L$3,'Clustering (Sub City)'!$Q$3)))</f>
        <v>#REF!</v>
      </c>
      <c r="V54" s="16" t="e">
        <f>IF(S54&gt;'Clustering (Sub City)'!$C$24,'Clustering (Sub City)'!$B$23,IF(S54&gt;'Clustering (Sub City)'!$H$24,'Clustering (Sub City)'!$G$23,IF(S54&gt;'Clustering (Sub City)'!$M$24,'Clustering (Sub City)'!$L$23,'Clustering (Sub City)'!$Q$23)))</f>
        <v>#REF!</v>
      </c>
      <c r="W54" s="16" t="e">
        <f>VLOOKUP(U54&amp;V54,'Clustering (Gov City)'!$X$4:$Y$19,2,0)</f>
        <v>#REF!</v>
      </c>
      <c r="X54" s="16" t="e">
        <f>SUMIF('City Level Data'!#REF!,$F54,'City Level Data'!Z:Z)</f>
        <v>#REF!</v>
      </c>
      <c r="Y54" s="16" t="e">
        <f>SUMIF('City Level Data'!#REF!,$F54,'City Level Data'!AA:AA)</f>
        <v>#REF!</v>
      </c>
      <c r="Z54" s="16" t="e">
        <f>SUMIF('City Level Data'!#REF!,$F54,'City Level Data'!AB:AB)</f>
        <v>#REF!</v>
      </c>
      <c r="AA54" s="16" t="e">
        <f>SUMIF('City Level Data'!#REF!,$F54,'City Level Data'!AC:AC)</f>
        <v>#REF!</v>
      </c>
      <c r="AB54" s="16" t="e">
        <f>SUMIF('City Level Data'!#REF!,$F54,'City Level Data'!AD:AD)</f>
        <v>#REF!</v>
      </c>
      <c r="AC54" s="16" t="e">
        <f>SUMIF('City Level Data'!#REF!,$F54,'City Level Data'!AE:AE)</f>
        <v>#REF!</v>
      </c>
      <c r="AD54" s="16" t="e">
        <f>SUMIF('City Level Data'!#REF!,$F54,'City Level Data'!AF:AF)</f>
        <v>#REF!</v>
      </c>
      <c r="AE54" s="16" t="e">
        <f>SUMIF('City Level Data'!#REF!,$F54,'City Level Data'!AG:AG)</f>
        <v>#REF!</v>
      </c>
      <c r="AF54" s="16" t="e">
        <f>SUMIF('City Level Data'!#REF!,$F54,'City Level Data'!AH:AH)</f>
        <v>#REF!</v>
      </c>
      <c r="AG54" s="16" t="e">
        <f>SUMIF('City Level Data'!#REF!,$F54,'City Level Data'!AI:AI)</f>
        <v>#REF!</v>
      </c>
      <c r="AH54" s="16" t="e">
        <f>SUMIF('City Level Data'!#REF!,$F54,'City Level Data'!AJ:AJ)</f>
        <v>#REF!</v>
      </c>
      <c r="AI54" s="16" t="e">
        <f>SUMIF('City Level Data'!#REF!,$F54,'City Level Data'!AK:AK)</f>
        <v>#REF!</v>
      </c>
      <c r="AJ54" s="16" t="e">
        <f>SUMIF('City Level Data'!#REF!,$F54,'City Level Data'!AL:AL)</f>
        <v>#REF!</v>
      </c>
      <c r="AK54" s="16" t="e">
        <f>SUMIF('City Level Data'!#REF!,$F54,'City Level Data'!AM:AM)</f>
        <v>#REF!</v>
      </c>
      <c r="AL54" s="16" t="e">
        <f>SUMIF('City Level Data'!#REF!,$F54,'City Level Data'!AN:AN)</f>
        <v>#REF!</v>
      </c>
      <c r="AM54" s="16" t="e">
        <f>SUMIF('City Level Data'!#REF!,$F54,'City Level Data'!AO:AO)</f>
        <v>#REF!</v>
      </c>
      <c r="AN54" s="16" t="e">
        <f>SUMIF('City Level Data'!#REF!,$F54,'City Level Data'!AP:AP)</f>
        <v>#REF!</v>
      </c>
      <c r="AO54" s="16" t="e">
        <f>SUMIF('City Level Data'!#REF!,$F54,'City Level Data'!AQ:AQ)</f>
        <v>#REF!</v>
      </c>
      <c r="AP54" s="16" t="e">
        <f>SUMIF('City Level Data'!#REF!,$F54,'City Level Data'!AR:AR)</f>
        <v>#REF!</v>
      </c>
      <c r="AQ54" s="16" t="e">
        <f>SUMIF('City Level Data'!#REF!,$F54,'City Level Data'!AS:AS)</f>
        <v>#REF!</v>
      </c>
      <c r="AR54" s="16" t="e">
        <f>SUMIF('City Level Data'!#REF!,$F54,'City Level Data'!AT:AT)</f>
        <v>#REF!</v>
      </c>
      <c r="AS54" s="16" t="e">
        <f>SUMIF('City Level Data'!#REF!,$F54,'City Level Data'!AU:AU)</f>
        <v>#REF!</v>
      </c>
      <c r="AT54" s="16" t="e">
        <f>SUMIF('City Level Data'!#REF!,$F54,'City Level Data'!AV:AV)</f>
        <v>#REF!</v>
      </c>
      <c r="AU54" s="16" t="e">
        <f>SUMIF('City Level Data'!#REF!,$F54,'City Level Data'!AW:AW)</f>
        <v>#REF!</v>
      </c>
      <c r="AV54" s="16" t="e">
        <f>SUMIF('City Level Data'!#REF!,$F54,'City Level Data'!AX:AX)</f>
        <v>#REF!</v>
      </c>
      <c r="AW54" s="16" t="e">
        <f>SUMIF('City Level Data'!#REF!,$F54,'City Level Data'!AY:AY)</f>
        <v>#REF!</v>
      </c>
      <c r="AX54" s="16" t="e">
        <f>SUMIF('City Level Data'!#REF!,$F54,'City Level Data'!AZ:AZ)</f>
        <v>#REF!</v>
      </c>
      <c r="AY54" s="16" t="e">
        <f>SUMIF('City Level Data'!#REF!,$F54,'City Level Data'!BA:BA)</f>
        <v>#REF!</v>
      </c>
      <c r="AZ54" s="16" t="e">
        <f>SUMIF('City Level Data'!#REF!,$F54,'City Level Data'!BB:BB)</f>
        <v>#REF!</v>
      </c>
      <c r="BA54" s="16" t="e">
        <f>SUMIF('City Level Data'!#REF!,$F54,'City Level Data'!BC:BC)</f>
        <v>#REF!</v>
      </c>
      <c r="BB54" s="16" t="e">
        <f>SUMIF('City Level Data'!#REF!,$F54,'City Level Data'!BD:BD)</f>
        <v>#REF!</v>
      </c>
      <c r="BC54" s="16" t="e">
        <f>SUMIF('City Level Data'!#REF!,$F54,'City Level Data'!BE:BE)</f>
        <v>#REF!</v>
      </c>
      <c r="BD54" s="16" t="e">
        <f>SUMIF('City Level Data'!#REF!,$F54,'City Level Data'!BF:BF)</f>
        <v>#REF!</v>
      </c>
      <c r="BE54" s="16" t="e">
        <f t="shared" si="2"/>
        <v>#REF!</v>
      </c>
      <c r="BF54" s="16" t="e">
        <f>SUMIF('City Level Data'!#REF!,$F54,'City Level Data'!BG:BG)</f>
        <v>#REF!</v>
      </c>
      <c r="BG54" s="16" t="e">
        <f>SUMIF('City Level Data'!#REF!,$F54,'City Level Data'!BH:BH)</f>
        <v>#REF!</v>
      </c>
      <c r="BH54" s="16" t="e">
        <f>AVERAGEIF('City Level Data'!#REF!,$F54,'City Level Data'!BI:BI)</f>
        <v>#REF!</v>
      </c>
      <c r="BI54" s="16" t="e">
        <f>AVERAGEIF('City Level Data'!#REF!,$F54,'City Level Data'!BJ:BJ)</f>
        <v>#REF!</v>
      </c>
      <c r="BJ54" s="16" t="e">
        <f>AVERAGEIF('City Level Data'!#REF!,$F54,'City Level Data'!BK:BK)</f>
        <v>#REF!</v>
      </c>
      <c r="BK54" s="16" t="e">
        <f>AVERAGEIF('City Level Data'!#REF!,$F54,'City Level Data'!BL:BL)</f>
        <v>#REF!</v>
      </c>
      <c r="BL54" s="16" t="e">
        <f>AVERAGEIF('City Level Data'!#REF!,$F54,'City Level Data'!BM:BM)</f>
        <v>#REF!</v>
      </c>
      <c r="BM54" s="16" t="e">
        <f>SUMIF('City Level Data'!#REF!,$F54,'City Level Data'!BN:BN)</f>
        <v>#REF!</v>
      </c>
      <c r="BN54" s="16" t="e">
        <f>SUMIF('City Level Data'!#REF!,$F54,'City Level Data'!BO:BO)</f>
        <v>#REF!</v>
      </c>
      <c r="BO54" s="16" t="e">
        <f>SUMIF('City Level Data'!#REF!,$F54,'City Level Data'!BP:BP)</f>
        <v>#REF!</v>
      </c>
      <c r="BP54" s="16" t="e">
        <f>SUMIF('City Level Data'!#REF!,$F54,'City Level Data'!BQ:BQ)</f>
        <v>#REF!</v>
      </c>
      <c r="BQ54" s="16" t="e">
        <f>SUMIF('City Level Data'!#REF!,$F54,'City Level Data'!BR:BR)</f>
        <v>#REF!</v>
      </c>
      <c r="BR54" s="16" t="e">
        <f>SUMIF('City Level Data'!#REF!,$F54,'City Level Data'!BS:BS)</f>
        <v>#REF!</v>
      </c>
      <c r="BS54" s="16" t="e">
        <f>SUMIF('City Level Data'!#REF!,$F54,'City Level Data'!BT:BT)</f>
        <v>#REF!</v>
      </c>
      <c r="BT54" s="16" t="e">
        <f>SUMIF('City Level Data'!#REF!,$F54,'City Level Data'!BU:BU)</f>
        <v>#REF!</v>
      </c>
      <c r="BU54" s="16" t="e">
        <f>SUMIF('City Level Data'!#REF!,$F54,'City Level Data'!BV:BV)</f>
        <v>#REF!</v>
      </c>
      <c r="BV54" s="16" t="e">
        <f>SUMIF('City Level Data'!#REF!,$F54,'City Level Data'!BW:BW)</f>
        <v>#REF!</v>
      </c>
      <c r="BW54" s="16" t="e">
        <f>SUMIF('City Level Data'!#REF!,$F54,'City Level Data'!BX:BX)</f>
        <v>#REF!</v>
      </c>
      <c r="BX54" s="16" t="e">
        <f>SUMIF('City Level Data'!#REF!,$F54,'City Level Data'!BY:BY)</f>
        <v>#REF!</v>
      </c>
      <c r="BY54" s="16" t="e">
        <f>SUMIF('City Level Data'!#REF!,$F54,'City Level Data'!BZ:BZ)</f>
        <v>#REF!</v>
      </c>
      <c r="BZ54" s="16" t="e">
        <f>SUMIF('City Level Data'!#REF!,$F54,'City Level Data'!CA:CA)</f>
        <v>#REF!</v>
      </c>
      <c r="CA54" s="16" t="e">
        <f>SUMIF('City Level Data'!#REF!,$F54,'City Level Data'!CB:CB)</f>
        <v>#REF!</v>
      </c>
      <c r="CB54" s="16" t="e">
        <f>SUMIF('City Level Data'!#REF!,$F54,'City Level Data'!CC:CC)</f>
        <v>#REF!</v>
      </c>
      <c r="CC54" s="16" t="e">
        <f>SUMIF('City Level Data'!#REF!,$F54,'City Level Data'!CD:CD)</f>
        <v>#REF!</v>
      </c>
      <c r="CD54" s="16" t="e">
        <f>SUMIF('City Level Data'!#REF!,$F54,'City Level Data'!CE:CE)</f>
        <v>#REF!</v>
      </c>
      <c r="CE54" s="16" t="e">
        <f>SUMIF('City Level Data'!#REF!,$F54,'City Level Data'!CF:CF)</f>
        <v>#REF!</v>
      </c>
      <c r="CF54" s="16" t="e">
        <f>SUMIF('City Level Data'!#REF!,$F54,'City Level Data'!CG:CG)</f>
        <v>#REF!</v>
      </c>
      <c r="CG54" s="16" t="e">
        <f>SUMIF('City Level Data'!#REF!,$F54,'City Level Data'!CH:CH)</f>
        <v>#REF!</v>
      </c>
      <c r="CH54" s="16" t="e">
        <f>SUMIF('City Level Data'!#REF!,$F54,'City Level Data'!CI:CI)</f>
        <v>#REF!</v>
      </c>
      <c r="CI54" s="16" t="e">
        <f>SUMIF('City Level Data'!#REF!,$F54,'City Level Data'!CJ:CJ)</f>
        <v>#REF!</v>
      </c>
      <c r="CJ54" s="16" t="e">
        <f>SUMIF('City Level Data'!#REF!,$F54,'City Level Data'!CK:CK)</f>
        <v>#REF!</v>
      </c>
      <c r="CK54" s="16" t="e">
        <f>SUMIF('City Level Data'!#REF!,$F54,'City Level Data'!CL:CL)</f>
        <v>#REF!</v>
      </c>
      <c r="CL54" s="16" t="e">
        <f>SUMIF('City Level Data'!#REF!,$F54,'City Level Data'!CM:CM)</f>
        <v>#REF!</v>
      </c>
      <c r="CM54" s="16" t="e">
        <f>SUMIF('City Level Data'!#REF!,$F54,'City Level Data'!CN:CN)</f>
        <v>#REF!</v>
      </c>
      <c r="CN54" s="16" t="e">
        <f>SUMIF('City Level Data'!#REF!,$F54,'City Level Data'!CO:CO)</f>
        <v>#REF!</v>
      </c>
      <c r="CO54" s="16" t="e">
        <f>SUMIF('City Level Data'!#REF!,$F54,'City Level Data'!CP:CP)</f>
        <v>#REF!</v>
      </c>
      <c r="CP54" s="16" t="e">
        <f>SUMIF('City Level Data'!#REF!,$F54,'City Level Data'!CQ:CQ)</f>
        <v>#REF!</v>
      </c>
      <c r="CQ54" s="16" t="e">
        <f>SUMIF('City Level Data'!#REF!,$F54,'City Level Data'!CR:CR)</f>
        <v>#REF!</v>
      </c>
      <c r="CR54" s="16" t="e">
        <f>SUMIF('City Level Data'!#REF!,$F54,'City Level Data'!CS:CS)</f>
        <v>#REF!</v>
      </c>
      <c r="CS54" s="16" t="e">
        <f>SUMIF('City Level Data'!#REF!,$F54,'City Level Data'!CT:CT)</f>
        <v>#REF!</v>
      </c>
      <c r="CT54" s="16" t="e">
        <f>SUMIF('City Level Data'!#REF!,$F54,'City Level Data'!CU:CU)</f>
        <v>#REF!</v>
      </c>
      <c r="CU54" s="16" t="e">
        <f>SUMIF('City Level Data'!#REF!,$F54,'City Level Data'!CV:CV)</f>
        <v>#REF!</v>
      </c>
      <c r="CV54" s="16" t="e">
        <f>SUMIF('City Level Data'!#REF!,$F54,'City Level Data'!CW:CW)</f>
        <v>#REF!</v>
      </c>
      <c r="CW54" s="16" t="e">
        <f>SUMIF('City Level Data'!#REF!,$F54,'City Level Data'!CX:CX)</f>
        <v>#REF!</v>
      </c>
      <c r="CX54" s="16" t="e">
        <f>SUMIF('City Level Data'!#REF!,$F54,'City Level Data'!CY:CY)</f>
        <v>#REF!</v>
      </c>
      <c r="CY54" s="16" t="e">
        <f>SUMIF('City Level Data'!#REF!,$F54,'City Level Data'!CZ:CZ)</f>
        <v>#REF!</v>
      </c>
      <c r="CZ54" s="16" t="e">
        <f>SUMIF('City Level Data'!#REF!,$F54,'City Level Data'!DA:DA)</f>
        <v>#REF!</v>
      </c>
      <c r="DA54" s="16" t="e">
        <f>SUMIF('City Level Data'!#REF!,$F54,'City Level Data'!DB:DB)</f>
        <v>#REF!</v>
      </c>
      <c r="DB54" s="16" t="e">
        <f>SUMIF('City Level Data'!#REF!,$F54,'City Level Data'!DC:DC)</f>
        <v>#REF!</v>
      </c>
    </row>
    <row r="55" spans="1:106" x14ac:dyDescent="0.2">
      <c r="A55" s="1"/>
      <c r="B55" s="1"/>
      <c r="C55" s="1"/>
      <c r="D55" s="1" t="s">
        <v>1551</v>
      </c>
      <c r="E55" s="1" t="s">
        <v>1238</v>
      </c>
      <c r="F55" s="1" t="s">
        <v>1263</v>
      </c>
      <c r="G55" s="1" t="s">
        <v>1517</v>
      </c>
      <c r="H55" s="1"/>
      <c r="I55" s="1"/>
      <c r="J55" s="1" t="s">
        <v>1518</v>
      </c>
      <c r="K55" s="1"/>
      <c r="L55" s="1"/>
      <c r="M55" s="1"/>
      <c r="N55" s="16" t="e">
        <f>SUMIF('City Level Data'!#REF!,$F55,'City Level Data'!J:J)</f>
        <v>#REF!</v>
      </c>
      <c r="O55" s="16" t="e">
        <f>SUMIF('City Level Data'!#REF!,$F55,'City Level Data'!L:L)</f>
        <v>#REF!</v>
      </c>
      <c r="P55" s="16" t="e">
        <f>SUMIF('City Level Data'!#REF!,$F55,'City Level Data'!M:M)</f>
        <v>#REF!</v>
      </c>
      <c r="Q55" s="16" t="e">
        <f t="shared" si="0"/>
        <v>#REF!</v>
      </c>
      <c r="R55" s="16" t="e">
        <f>SUMIF('City Level Data'!#REF!,$F55,'City Level Data'!P:P)</f>
        <v>#REF!</v>
      </c>
      <c r="S55" s="16" t="e">
        <f t="shared" si="1"/>
        <v>#REF!</v>
      </c>
      <c r="T55" s="16" t="e">
        <f>SUMIF('City Level Data'!#REF!,$F55,'City Level Data'!U:U)*1000000000/N55</f>
        <v>#REF!</v>
      </c>
      <c r="U55" s="16" t="e">
        <f>IF(Q55&gt;'Clustering (Sub City)'!$C$4,'Clustering (Sub City)'!$B$3,IF(Q55&gt;'Clustering (Sub City)'!$H$4,'Clustering (Sub City)'!$G$3,IF(Q55&gt;'Clustering (Sub City)'!$M$4,'Clustering (Sub City)'!$L$3,'Clustering (Sub City)'!$Q$3)))</f>
        <v>#REF!</v>
      </c>
      <c r="V55" s="16" t="e">
        <f>IF(S55&gt;'Clustering (Sub City)'!$C$24,'Clustering (Sub City)'!$B$23,IF(S55&gt;'Clustering (Sub City)'!$H$24,'Clustering (Sub City)'!$G$23,IF(S55&gt;'Clustering (Sub City)'!$M$24,'Clustering (Sub City)'!$L$23,'Clustering (Sub City)'!$Q$23)))</f>
        <v>#REF!</v>
      </c>
      <c r="W55" s="16" t="e">
        <f>VLOOKUP(U55&amp;V55,'Clustering (Gov City)'!$X$4:$Y$19,2,0)</f>
        <v>#REF!</v>
      </c>
      <c r="X55" s="16" t="e">
        <f>SUMIF('City Level Data'!#REF!,$F55,'City Level Data'!Z:Z)</f>
        <v>#REF!</v>
      </c>
      <c r="Y55" s="16" t="e">
        <f>SUMIF('City Level Data'!#REF!,$F55,'City Level Data'!AA:AA)</f>
        <v>#REF!</v>
      </c>
      <c r="Z55" s="16" t="e">
        <f>SUMIF('City Level Data'!#REF!,$F55,'City Level Data'!AB:AB)</f>
        <v>#REF!</v>
      </c>
      <c r="AA55" s="16" t="e">
        <f>SUMIF('City Level Data'!#REF!,$F55,'City Level Data'!AC:AC)</f>
        <v>#REF!</v>
      </c>
      <c r="AB55" s="16" t="e">
        <f>SUMIF('City Level Data'!#REF!,$F55,'City Level Data'!AD:AD)</f>
        <v>#REF!</v>
      </c>
      <c r="AC55" s="16" t="e">
        <f>SUMIF('City Level Data'!#REF!,$F55,'City Level Data'!AE:AE)</f>
        <v>#REF!</v>
      </c>
      <c r="AD55" s="16" t="e">
        <f>SUMIF('City Level Data'!#REF!,$F55,'City Level Data'!AF:AF)</f>
        <v>#REF!</v>
      </c>
      <c r="AE55" s="16" t="e">
        <f>SUMIF('City Level Data'!#REF!,$F55,'City Level Data'!AG:AG)</f>
        <v>#REF!</v>
      </c>
      <c r="AF55" s="16" t="e">
        <f>SUMIF('City Level Data'!#REF!,$F55,'City Level Data'!AH:AH)</f>
        <v>#REF!</v>
      </c>
      <c r="AG55" s="16" t="e">
        <f>SUMIF('City Level Data'!#REF!,$F55,'City Level Data'!AI:AI)</f>
        <v>#REF!</v>
      </c>
      <c r="AH55" s="16" t="e">
        <f>SUMIF('City Level Data'!#REF!,$F55,'City Level Data'!AJ:AJ)</f>
        <v>#REF!</v>
      </c>
      <c r="AI55" s="16" t="e">
        <f>SUMIF('City Level Data'!#REF!,$F55,'City Level Data'!AK:AK)</f>
        <v>#REF!</v>
      </c>
      <c r="AJ55" s="16" t="e">
        <f>SUMIF('City Level Data'!#REF!,$F55,'City Level Data'!AL:AL)</f>
        <v>#REF!</v>
      </c>
      <c r="AK55" s="16" t="e">
        <f>SUMIF('City Level Data'!#REF!,$F55,'City Level Data'!AM:AM)</f>
        <v>#REF!</v>
      </c>
      <c r="AL55" s="16" t="e">
        <f>SUMIF('City Level Data'!#REF!,$F55,'City Level Data'!AN:AN)</f>
        <v>#REF!</v>
      </c>
      <c r="AM55" s="16" t="e">
        <f>SUMIF('City Level Data'!#REF!,$F55,'City Level Data'!AO:AO)</f>
        <v>#REF!</v>
      </c>
      <c r="AN55" s="16" t="e">
        <f>SUMIF('City Level Data'!#REF!,$F55,'City Level Data'!AP:AP)</f>
        <v>#REF!</v>
      </c>
      <c r="AO55" s="16" t="e">
        <f>SUMIF('City Level Data'!#REF!,$F55,'City Level Data'!AQ:AQ)</f>
        <v>#REF!</v>
      </c>
      <c r="AP55" s="16" t="e">
        <f>SUMIF('City Level Data'!#REF!,$F55,'City Level Data'!AR:AR)</f>
        <v>#REF!</v>
      </c>
      <c r="AQ55" s="16" t="e">
        <f>SUMIF('City Level Data'!#REF!,$F55,'City Level Data'!AS:AS)</f>
        <v>#REF!</v>
      </c>
      <c r="AR55" s="16" t="e">
        <f>SUMIF('City Level Data'!#REF!,$F55,'City Level Data'!AT:AT)</f>
        <v>#REF!</v>
      </c>
      <c r="AS55" s="16" t="e">
        <f>SUMIF('City Level Data'!#REF!,$F55,'City Level Data'!AU:AU)</f>
        <v>#REF!</v>
      </c>
      <c r="AT55" s="16" t="e">
        <f>SUMIF('City Level Data'!#REF!,$F55,'City Level Data'!AV:AV)</f>
        <v>#REF!</v>
      </c>
      <c r="AU55" s="16" t="e">
        <f>SUMIF('City Level Data'!#REF!,$F55,'City Level Data'!AW:AW)</f>
        <v>#REF!</v>
      </c>
      <c r="AV55" s="16" t="e">
        <f>SUMIF('City Level Data'!#REF!,$F55,'City Level Data'!AX:AX)</f>
        <v>#REF!</v>
      </c>
      <c r="AW55" s="16" t="e">
        <f>SUMIF('City Level Data'!#REF!,$F55,'City Level Data'!AY:AY)</f>
        <v>#REF!</v>
      </c>
      <c r="AX55" s="16" t="e">
        <f>SUMIF('City Level Data'!#REF!,$F55,'City Level Data'!AZ:AZ)</f>
        <v>#REF!</v>
      </c>
      <c r="AY55" s="16" t="e">
        <f>SUMIF('City Level Data'!#REF!,$F55,'City Level Data'!BA:BA)</f>
        <v>#REF!</v>
      </c>
      <c r="AZ55" s="16" t="e">
        <f>SUMIF('City Level Data'!#REF!,$F55,'City Level Data'!BB:BB)</f>
        <v>#REF!</v>
      </c>
      <c r="BA55" s="16" t="e">
        <f>SUMIF('City Level Data'!#REF!,$F55,'City Level Data'!BC:BC)</f>
        <v>#REF!</v>
      </c>
      <c r="BB55" s="16" t="e">
        <f>SUMIF('City Level Data'!#REF!,$F55,'City Level Data'!BD:BD)</f>
        <v>#REF!</v>
      </c>
      <c r="BC55" s="16" t="e">
        <f>SUMIF('City Level Data'!#REF!,$F55,'City Level Data'!BE:BE)</f>
        <v>#REF!</v>
      </c>
      <c r="BD55" s="16" t="e">
        <f>SUMIF('City Level Data'!#REF!,$F55,'City Level Data'!BF:BF)</f>
        <v>#REF!</v>
      </c>
      <c r="BE55" s="16" t="e">
        <f t="shared" si="2"/>
        <v>#REF!</v>
      </c>
      <c r="BF55" s="16" t="e">
        <f>SUMIF('City Level Data'!#REF!,$F55,'City Level Data'!BG:BG)</f>
        <v>#REF!</v>
      </c>
      <c r="BG55" s="16" t="e">
        <f>SUMIF('City Level Data'!#REF!,$F55,'City Level Data'!BH:BH)</f>
        <v>#REF!</v>
      </c>
      <c r="BH55" s="16" t="e">
        <f>AVERAGEIF('City Level Data'!#REF!,$F55,'City Level Data'!BI:BI)</f>
        <v>#REF!</v>
      </c>
      <c r="BI55" s="16" t="e">
        <f>AVERAGEIF('City Level Data'!#REF!,$F55,'City Level Data'!BJ:BJ)</f>
        <v>#REF!</v>
      </c>
      <c r="BJ55" s="16" t="e">
        <f>AVERAGEIF('City Level Data'!#REF!,$F55,'City Level Data'!BK:BK)</f>
        <v>#REF!</v>
      </c>
      <c r="BK55" s="16" t="e">
        <f>AVERAGEIF('City Level Data'!#REF!,$F55,'City Level Data'!BL:BL)</f>
        <v>#REF!</v>
      </c>
      <c r="BL55" s="16" t="e">
        <f>AVERAGEIF('City Level Data'!#REF!,$F55,'City Level Data'!BM:BM)</f>
        <v>#REF!</v>
      </c>
      <c r="BM55" s="16" t="e">
        <f>SUMIF('City Level Data'!#REF!,$F55,'City Level Data'!BN:BN)</f>
        <v>#REF!</v>
      </c>
      <c r="BN55" s="16" t="e">
        <f>SUMIF('City Level Data'!#REF!,$F55,'City Level Data'!BO:BO)</f>
        <v>#REF!</v>
      </c>
      <c r="BO55" s="16" t="e">
        <f>SUMIF('City Level Data'!#REF!,$F55,'City Level Data'!BP:BP)</f>
        <v>#REF!</v>
      </c>
      <c r="BP55" s="16" t="e">
        <f>SUMIF('City Level Data'!#REF!,$F55,'City Level Data'!BQ:BQ)</f>
        <v>#REF!</v>
      </c>
      <c r="BQ55" s="16" t="e">
        <f>SUMIF('City Level Data'!#REF!,$F55,'City Level Data'!BR:BR)</f>
        <v>#REF!</v>
      </c>
      <c r="BR55" s="16" t="e">
        <f>SUMIF('City Level Data'!#REF!,$F55,'City Level Data'!BS:BS)</f>
        <v>#REF!</v>
      </c>
      <c r="BS55" s="16" t="e">
        <f>SUMIF('City Level Data'!#REF!,$F55,'City Level Data'!BT:BT)</f>
        <v>#REF!</v>
      </c>
      <c r="BT55" s="16" t="e">
        <f>SUMIF('City Level Data'!#REF!,$F55,'City Level Data'!BU:BU)</f>
        <v>#REF!</v>
      </c>
      <c r="BU55" s="16" t="e">
        <f>SUMIF('City Level Data'!#REF!,$F55,'City Level Data'!BV:BV)</f>
        <v>#REF!</v>
      </c>
      <c r="BV55" s="16" t="e">
        <f>SUMIF('City Level Data'!#REF!,$F55,'City Level Data'!BW:BW)</f>
        <v>#REF!</v>
      </c>
      <c r="BW55" s="16" t="e">
        <f>SUMIF('City Level Data'!#REF!,$F55,'City Level Data'!BX:BX)</f>
        <v>#REF!</v>
      </c>
      <c r="BX55" s="16" t="e">
        <f>SUMIF('City Level Data'!#REF!,$F55,'City Level Data'!BY:BY)</f>
        <v>#REF!</v>
      </c>
      <c r="BY55" s="16" t="e">
        <f>SUMIF('City Level Data'!#REF!,$F55,'City Level Data'!BZ:BZ)</f>
        <v>#REF!</v>
      </c>
      <c r="BZ55" s="16" t="e">
        <f>SUMIF('City Level Data'!#REF!,$F55,'City Level Data'!CA:CA)</f>
        <v>#REF!</v>
      </c>
      <c r="CA55" s="16" t="e">
        <f>SUMIF('City Level Data'!#REF!,$F55,'City Level Data'!CB:CB)</f>
        <v>#REF!</v>
      </c>
      <c r="CB55" s="16" t="e">
        <f>SUMIF('City Level Data'!#REF!,$F55,'City Level Data'!CC:CC)</f>
        <v>#REF!</v>
      </c>
      <c r="CC55" s="16" t="e">
        <f>SUMIF('City Level Data'!#REF!,$F55,'City Level Data'!CD:CD)</f>
        <v>#REF!</v>
      </c>
      <c r="CD55" s="16" t="e">
        <f>SUMIF('City Level Data'!#REF!,$F55,'City Level Data'!CE:CE)</f>
        <v>#REF!</v>
      </c>
      <c r="CE55" s="16" t="e">
        <f>SUMIF('City Level Data'!#REF!,$F55,'City Level Data'!CF:CF)</f>
        <v>#REF!</v>
      </c>
      <c r="CF55" s="16" t="e">
        <f>SUMIF('City Level Data'!#REF!,$F55,'City Level Data'!CG:CG)</f>
        <v>#REF!</v>
      </c>
      <c r="CG55" s="16" t="e">
        <f>SUMIF('City Level Data'!#REF!,$F55,'City Level Data'!CH:CH)</f>
        <v>#REF!</v>
      </c>
      <c r="CH55" s="16" t="e">
        <f>SUMIF('City Level Data'!#REF!,$F55,'City Level Data'!CI:CI)</f>
        <v>#REF!</v>
      </c>
      <c r="CI55" s="16" t="e">
        <f>SUMIF('City Level Data'!#REF!,$F55,'City Level Data'!CJ:CJ)</f>
        <v>#REF!</v>
      </c>
      <c r="CJ55" s="16" t="e">
        <f>SUMIF('City Level Data'!#REF!,$F55,'City Level Data'!CK:CK)</f>
        <v>#REF!</v>
      </c>
      <c r="CK55" s="16" t="e">
        <f>SUMIF('City Level Data'!#REF!,$F55,'City Level Data'!CL:CL)</f>
        <v>#REF!</v>
      </c>
      <c r="CL55" s="16" t="e">
        <f>SUMIF('City Level Data'!#REF!,$F55,'City Level Data'!CM:CM)</f>
        <v>#REF!</v>
      </c>
      <c r="CM55" s="16" t="e">
        <f>SUMIF('City Level Data'!#REF!,$F55,'City Level Data'!CN:CN)</f>
        <v>#REF!</v>
      </c>
      <c r="CN55" s="16" t="e">
        <f>SUMIF('City Level Data'!#REF!,$F55,'City Level Data'!CO:CO)</f>
        <v>#REF!</v>
      </c>
      <c r="CO55" s="16" t="e">
        <f>SUMIF('City Level Data'!#REF!,$F55,'City Level Data'!CP:CP)</f>
        <v>#REF!</v>
      </c>
      <c r="CP55" s="16" t="e">
        <f>SUMIF('City Level Data'!#REF!,$F55,'City Level Data'!CQ:CQ)</f>
        <v>#REF!</v>
      </c>
      <c r="CQ55" s="16" t="e">
        <f>SUMIF('City Level Data'!#REF!,$F55,'City Level Data'!CR:CR)</f>
        <v>#REF!</v>
      </c>
      <c r="CR55" s="16" t="e">
        <f>SUMIF('City Level Data'!#REF!,$F55,'City Level Data'!CS:CS)</f>
        <v>#REF!</v>
      </c>
      <c r="CS55" s="16" t="e">
        <f>SUMIF('City Level Data'!#REF!,$F55,'City Level Data'!CT:CT)</f>
        <v>#REF!</v>
      </c>
      <c r="CT55" s="16" t="e">
        <f>SUMIF('City Level Data'!#REF!,$F55,'City Level Data'!CU:CU)</f>
        <v>#REF!</v>
      </c>
      <c r="CU55" s="16" t="e">
        <f>SUMIF('City Level Data'!#REF!,$F55,'City Level Data'!CV:CV)</f>
        <v>#REF!</v>
      </c>
      <c r="CV55" s="16" t="e">
        <f>SUMIF('City Level Data'!#REF!,$F55,'City Level Data'!CW:CW)</f>
        <v>#REF!</v>
      </c>
      <c r="CW55" s="16" t="e">
        <f>SUMIF('City Level Data'!#REF!,$F55,'City Level Data'!CX:CX)</f>
        <v>#REF!</v>
      </c>
      <c r="CX55" s="16" t="e">
        <f>SUMIF('City Level Data'!#REF!,$F55,'City Level Data'!CY:CY)</f>
        <v>#REF!</v>
      </c>
      <c r="CY55" s="16" t="e">
        <f>SUMIF('City Level Data'!#REF!,$F55,'City Level Data'!CZ:CZ)</f>
        <v>#REF!</v>
      </c>
      <c r="CZ55" s="16" t="e">
        <f>SUMIF('City Level Data'!#REF!,$F55,'City Level Data'!DA:DA)</f>
        <v>#REF!</v>
      </c>
      <c r="DA55" s="16" t="e">
        <f>SUMIF('City Level Data'!#REF!,$F55,'City Level Data'!DB:DB)</f>
        <v>#REF!</v>
      </c>
      <c r="DB55" s="16" t="e">
        <f>SUMIF('City Level Data'!#REF!,$F55,'City Level Data'!DC:DC)</f>
        <v>#REF!</v>
      </c>
    </row>
    <row r="56" spans="1:106" x14ac:dyDescent="0.2">
      <c r="A56" s="1"/>
      <c r="B56" s="1"/>
      <c r="C56" s="1"/>
      <c r="D56" s="1" t="s">
        <v>1532</v>
      </c>
      <c r="E56" s="1" t="s">
        <v>1238</v>
      </c>
      <c r="F56" s="1" t="s">
        <v>1277</v>
      </c>
      <c r="G56" s="1" t="s">
        <v>1517</v>
      </c>
      <c r="H56" s="1"/>
      <c r="I56" s="1"/>
      <c r="J56" s="1" t="s">
        <v>1518</v>
      </c>
      <c r="K56" s="1"/>
      <c r="L56" s="1"/>
      <c r="M56" s="1"/>
      <c r="N56" s="16" t="e">
        <f>SUMIF('City Level Data'!#REF!,$F56,'City Level Data'!J:J)</f>
        <v>#REF!</v>
      </c>
      <c r="O56" s="16" t="e">
        <f>SUMIF('City Level Data'!#REF!,$F56,'City Level Data'!L:L)</f>
        <v>#REF!</v>
      </c>
      <c r="P56" s="16" t="e">
        <f>SUMIF('City Level Data'!#REF!,$F56,'City Level Data'!M:M)</f>
        <v>#REF!</v>
      </c>
      <c r="Q56" s="16" t="e">
        <f t="shared" si="0"/>
        <v>#REF!</v>
      </c>
      <c r="R56" s="16" t="e">
        <f>SUMIF('City Level Data'!#REF!,$F56,'City Level Data'!P:P)</f>
        <v>#REF!</v>
      </c>
      <c r="S56" s="16" t="e">
        <f t="shared" si="1"/>
        <v>#REF!</v>
      </c>
      <c r="T56" s="16" t="e">
        <f>SUMIF('City Level Data'!#REF!,$F56,'City Level Data'!U:U)*1000000000/N56</f>
        <v>#REF!</v>
      </c>
      <c r="U56" s="16" t="e">
        <f>IF(Q56&gt;'Clustering (Sub City)'!$C$4,'Clustering (Sub City)'!$B$3,IF(Q56&gt;'Clustering (Sub City)'!$H$4,'Clustering (Sub City)'!$G$3,IF(Q56&gt;'Clustering (Sub City)'!$M$4,'Clustering (Sub City)'!$L$3,'Clustering (Sub City)'!$Q$3)))</f>
        <v>#REF!</v>
      </c>
      <c r="V56" s="16" t="e">
        <f>IF(S56&gt;'Clustering (Sub City)'!$C$24,'Clustering (Sub City)'!$B$23,IF(S56&gt;'Clustering (Sub City)'!$H$24,'Clustering (Sub City)'!$G$23,IF(S56&gt;'Clustering (Sub City)'!$M$24,'Clustering (Sub City)'!$L$23,'Clustering (Sub City)'!$Q$23)))</f>
        <v>#REF!</v>
      </c>
      <c r="W56" s="16" t="e">
        <f>VLOOKUP(U56&amp;V56,'Clustering (Gov City)'!$X$4:$Y$19,2,0)</f>
        <v>#REF!</v>
      </c>
      <c r="X56" s="16" t="e">
        <f>SUMIF('City Level Data'!#REF!,$F56,'City Level Data'!Z:Z)</f>
        <v>#REF!</v>
      </c>
      <c r="Y56" s="16" t="e">
        <f>SUMIF('City Level Data'!#REF!,$F56,'City Level Data'!AA:AA)</f>
        <v>#REF!</v>
      </c>
      <c r="Z56" s="16" t="e">
        <f>SUMIF('City Level Data'!#REF!,$F56,'City Level Data'!AB:AB)</f>
        <v>#REF!</v>
      </c>
      <c r="AA56" s="16" t="e">
        <f>SUMIF('City Level Data'!#REF!,$F56,'City Level Data'!AC:AC)</f>
        <v>#REF!</v>
      </c>
      <c r="AB56" s="16" t="e">
        <f>SUMIF('City Level Data'!#REF!,$F56,'City Level Data'!AD:AD)</f>
        <v>#REF!</v>
      </c>
      <c r="AC56" s="16" t="e">
        <f>SUMIF('City Level Data'!#REF!,$F56,'City Level Data'!AE:AE)</f>
        <v>#REF!</v>
      </c>
      <c r="AD56" s="16" t="e">
        <f>SUMIF('City Level Data'!#REF!,$F56,'City Level Data'!AF:AF)</f>
        <v>#REF!</v>
      </c>
      <c r="AE56" s="16" t="e">
        <f>SUMIF('City Level Data'!#REF!,$F56,'City Level Data'!AG:AG)</f>
        <v>#REF!</v>
      </c>
      <c r="AF56" s="16" t="e">
        <f>SUMIF('City Level Data'!#REF!,$F56,'City Level Data'!AH:AH)</f>
        <v>#REF!</v>
      </c>
      <c r="AG56" s="16" t="e">
        <f>SUMIF('City Level Data'!#REF!,$F56,'City Level Data'!AI:AI)</f>
        <v>#REF!</v>
      </c>
      <c r="AH56" s="16" t="e">
        <f>SUMIF('City Level Data'!#REF!,$F56,'City Level Data'!AJ:AJ)</f>
        <v>#REF!</v>
      </c>
      <c r="AI56" s="16" t="e">
        <f>SUMIF('City Level Data'!#REF!,$F56,'City Level Data'!AK:AK)</f>
        <v>#REF!</v>
      </c>
      <c r="AJ56" s="16" t="e">
        <f>SUMIF('City Level Data'!#REF!,$F56,'City Level Data'!AL:AL)</f>
        <v>#REF!</v>
      </c>
      <c r="AK56" s="16" t="e">
        <f>SUMIF('City Level Data'!#REF!,$F56,'City Level Data'!AM:AM)</f>
        <v>#REF!</v>
      </c>
      <c r="AL56" s="16" t="e">
        <f>SUMIF('City Level Data'!#REF!,$F56,'City Level Data'!AN:AN)</f>
        <v>#REF!</v>
      </c>
      <c r="AM56" s="16" t="e">
        <f>SUMIF('City Level Data'!#REF!,$F56,'City Level Data'!AO:AO)</f>
        <v>#REF!</v>
      </c>
      <c r="AN56" s="16" t="e">
        <f>SUMIF('City Level Data'!#REF!,$F56,'City Level Data'!AP:AP)</f>
        <v>#REF!</v>
      </c>
      <c r="AO56" s="16" t="e">
        <f>SUMIF('City Level Data'!#REF!,$F56,'City Level Data'!AQ:AQ)</f>
        <v>#REF!</v>
      </c>
      <c r="AP56" s="16" t="e">
        <f>SUMIF('City Level Data'!#REF!,$F56,'City Level Data'!AR:AR)</f>
        <v>#REF!</v>
      </c>
      <c r="AQ56" s="16" t="e">
        <f>SUMIF('City Level Data'!#REF!,$F56,'City Level Data'!AS:AS)</f>
        <v>#REF!</v>
      </c>
      <c r="AR56" s="16" t="e">
        <f>SUMIF('City Level Data'!#REF!,$F56,'City Level Data'!AT:AT)</f>
        <v>#REF!</v>
      </c>
      <c r="AS56" s="16" t="e">
        <f>SUMIF('City Level Data'!#REF!,$F56,'City Level Data'!AU:AU)</f>
        <v>#REF!</v>
      </c>
      <c r="AT56" s="16" t="e">
        <f>SUMIF('City Level Data'!#REF!,$F56,'City Level Data'!AV:AV)</f>
        <v>#REF!</v>
      </c>
      <c r="AU56" s="16" t="e">
        <f>SUMIF('City Level Data'!#REF!,$F56,'City Level Data'!AW:AW)</f>
        <v>#REF!</v>
      </c>
      <c r="AV56" s="16" t="e">
        <f>SUMIF('City Level Data'!#REF!,$F56,'City Level Data'!AX:AX)</f>
        <v>#REF!</v>
      </c>
      <c r="AW56" s="16" t="e">
        <f>SUMIF('City Level Data'!#REF!,$F56,'City Level Data'!AY:AY)</f>
        <v>#REF!</v>
      </c>
      <c r="AX56" s="16" t="e">
        <f>SUMIF('City Level Data'!#REF!,$F56,'City Level Data'!AZ:AZ)</f>
        <v>#REF!</v>
      </c>
      <c r="AY56" s="16" t="e">
        <f>SUMIF('City Level Data'!#REF!,$F56,'City Level Data'!BA:BA)</f>
        <v>#REF!</v>
      </c>
      <c r="AZ56" s="16" t="e">
        <f>SUMIF('City Level Data'!#REF!,$F56,'City Level Data'!BB:BB)</f>
        <v>#REF!</v>
      </c>
      <c r="BA56" s="16" t="e">
        <f>SUMIF('City Level Data'!#REF!,$F56,'City Level Data'!BC:BC)</f>
        <v>#REF!</v>
      </c>
      <c r="BB56" s="16" t="e">
        <f>SUMIF('City Level Data'!#REF!,$F56,'City Level Data'!BD:BD)</f>
        <v>#REF!</v>
      </c>
      <c r="BC56" s="16" t="e">
        <f>SUMIF('City Level Data'!#REF!,$F56,'City Level Data'!BE:BE)</f>
        <v>#REF!</v>
      </c>
      <c r="BD56" s="16" t="e">
        <f>SUMIF('City Level Data'!#REF!,$F56,'City Level Data'!BF:BF)</f>
        <v>#REF!</v>
      </c>
      <c r="BE56" s="16" t="e">
        <f t="shared" si="2"/>
        <v>#REF!</v>
      </c>
      <c r="BF56" s="16" t="e">
        <f>SUMIF('City Level Data'!#REF!,$F56,'City Level Data'!BG:BG)</f>
        <v>#REF!</v>
      </c>
      <c r="BG56" s="16" t="e">
        <f>SUMIF('City Level Data'!#REF!,$F56,'City Level Data'!BH:BH)</f>
        <v>#REF!</v>
      </c>
      <c r="BH56" s="16" t="e">
        <f>AVERAGEIF('City Level Data'!#REF!,$F56,'City Level Data'!BI:BI)</f>
        <v>#REF!</v>
      </c>
      <c r="BI56" s="16" t="e">
        <f>AVERAGEIF('City Level Data'!#REF!,$F56,'City Level Data'!BJ:BJ)</f>
        <v>#REF!</v>
      </c>
      <c r="BJ56" s="16" t="e">
        <f>AVERAGEIF('City Level Data'!#REF!,$F56,'City Level Data'!BK:BK)</f>
        <v>#REF!</v>
      </c>
      <c r="BK56" s="16" t="e">
        <f>AVERAGEIF('City Level Data'!#REF!,$F56,'City Level Data'!BL:BL)</f>
        <v>#REF!</v>
      </c>
      <c r="BL56" s="16" t="e">
        <f>AVERAGEIF('City Level Data'!#REF!,$F56,'City Level Data'!BM:BM)</f>
        <v>#REF!</v>
      </c>
      <c r="BM56" s="16" t="e">
        <f>SUMIF('City Level Data'!#REF!,$F56,'City Level Data'!BN:BN)</f>
        <v>#REF!</v>
      </c>
      <c r="BN56" s="16" t="e">
        <f>SUMIF('City Level Data'!#REF!,$F56,'City Level Data'!BO:BO)</f>
        <v>#REF!</v>
      </c>
      <c r="BO56" s="16" t="e">
        <f>SUMIF('City Level Data'!#REF!,$F56,'City Level Data'!BP:BP)</f>
        <v>#REF!</v>
      </c>
      <c r="BP56" s="16" t="e">
        <f>SUMIF('City Level Data'!#REF!,$F56,'City Level Data'!BQ:BQ)</f>
        <v>#REF!</v>
      </c>
      <c r="BQ56" s="16" t="e">
        <f>SUMIF('City Level Data'!#REF!,$F56,'City Level Data'!BR:BR)</f>
        <v>#REF!</v>
      </c>
      <c r="BR56" s="16" t="e">
        <f>SUMIF('City Level Data'!#REF!,$F56,'City Level Data'!BS:BS)</f>
        <v>#REF!</v>
      </c>
      <c r="BS56" s="16" t="e">
        <f>SUMIF('City Level Data'!#REF!,$F56,'City Level Data'!BT:BT)</f>
        <v>#REF!</v>
      </c>
      <c r="BT56" s="16" t="e">
        <f>SUMIF('City Level Data'!#REF!,$F56,'City Level Data'!BU:BU)</f>
        <v>#REF!</v>
      </c>
      <c r="BU56" s="16" t="e">
        <f>SUMIF('City Level Data'!#REF!,$F56,'City Level Data'!BV:BV)</f>
        <v>#REF!</v>
      </c>
      <c r="BV56" s="16" t="e">
        <f>SUMIF('City Level Data'!#REF!,$F56,'City Level Data'!BW:BW)</f>
        <v>#REF!</v>
      </c>
      <c r="BW56" s="16" t="e">
        <f>SUMIF('City Level Data'!#REF!,$F56,'City Level Data'!BX:BX)</f>
        <v>#REF!</v>
      </c>
      <c r="BX56" s="16" t="e">
        <f>SUMIF('City Level Data'!#REF!,$F56,'City Level Data'!BY:BY)</f>
        <v>#REF!</v>
      </c>
      <c r="BY56" s="16" t="e">
        <f>SUMIF('City Level Data'!#REF!,$F56,'City Level Data'!BZ:BZ)</f>
        <v>#REF!</v>
      </c>
      <c r="BZ56" s="16" t="e">
        <f>SUMIF('City Level Data'!#REF!,$F56,'City Level Data'!CA:CA)</f>
        <v>#REF!</v>
      </c>
      <c r="CA56" s="16" t="e">
        <f>SUMIF('City Level Data'!#REF!,$F56,'City Level Data'!CB:CB)</f>
        <v>#REF!</v>
      </c>
      <c r="CB56" s="16" t="e">
        <f>SUMIF('City Level Data'!#REF!,$F56,'City Level Data'!CC:CC)</f>
        <v>#REF!</v>
      </c>
      <c r="CC56" s="16" t="e">
        <f>SUMIF('City Level Data'!#REF!,$F56,'City Level Data'!CD:CD)</f>
        <v>#REF!</v>
      </c>
      <c r="CD56" s="16" t="e">
        <f>SUMIF('City Level Data'!#REF!,$F56,'City Level Data'!CE:CE)</f>
        <v>#REF!</v>
      </c>
      <c r="CE56" s="16" t="e">
        <f>SUMIF('City Level Data'!#REF!,$F56,'City Level Data'!CF:CF)</f>
        <v>#REF!</v>
      </c>
      <c r="CF56" s="16" t="e">
        <f>SUMIF('City Level Data'!#REF!,$F56,'City Level Data'!CG:CG)</f>
        <v>#REF!</v>
      </c>
      <c r="CG56" s="16" t="e">
        <f>SUMIF('City Level Data'!#REF!,$F56,'City Level Data'!CH:CH)</f>
        <v>#REF!</v>
      </c>
      <c r="CH56" s="16" t="e">
        <f>SUMIF('City Level Data'!#REF!,$F56,'City Level Data'!CI:CI)</f>
        <v>#REF!</v>
      </c>
      <c r="CI56" s="16" t="e">
        <f>SUMIF('City Level Data'!#REF!,$F56,'City Level Data'!CJ:CJ)</f>
        <v>#REF!</v>
      </c>
      <c r="CJ56" s="16" t="e">
        <f>SUMIF('City Level Data'!#REF!,$F56,'City Level Data'!CK:CK)</f>
        <v>#REF!</v>
      </c>
      <c r="CK56" s="16" t="e">
        <f>SUMIF('City Level Data'!#REF!,$F56,'City Level Data'!CL:CL)</f>
        <v>#REF!</v>
      </c>
      <c r="CL56" s="16" t="e">
        <f>SUMIF('City Level Data'!#REF!,$F56,'City Level Data'!CM:CM)</f>
        <v>#REF!</v>
      </c>
      <c r="CM56" s="16" t="e">
        <f>SUMIF('City Level Data'!#REF!,$F56,'City Level Data'!CN:CN)</f>
        <v>#REF!</v>
      </c>
      <c r="CN56" s="16" t="e">
        <f>SUMIF('City Level Data'!#REF!,$F56,'City Level Data'!CO:CO)</f>
        <v>#REF!</v>
      </c>
      <c r="CO56" s="16" t="e">
        <f>SUMIF('City Level Data'!#REF!,$F56,'City Level Data'!CP:CP)</f>
        <v>#REF!</v>
      </c>
      <c r="CP56" s="16" t="e">
        <f>SUMIF('City Level Data'!#REF!,$F56,'City Level Data'!CQ:CQ)</f>
        <v>#REF!</v>
      </c>
      <c r="CQ56" s="16" t="e">
        <f>SUMIF('City Level Data'!#REF!,$F56,'City Level Data'!CR:CR)</f>
        <v>#REF!</v>
      </c>
      <c r="CR56" s="16" t="e">
        <f>SUMIF('City Level Data'!#REF!,$F56,'City Level Data'!CS:CS)</f>
        <v>#REF!</v>
      </c>
      <c r="CS56" s="16" t="e">
        <f>SUMIF('City Level Data'!#REF!,$F56,'City Level Data'!CT:CT)</f>
        <v>#REF!</v>
      </c>
      <c r="CT56" s="16" t="e">
        <f>SUMIF('City Level Data'!#REF!,$F56,'City Level Data'!CU:CU)</f>
        <v>#REF!</v>
      </c>
      <c r="CU56" s="16" t="e">
        <f>SUMIF('City Level Data'!#REF!,$F56,'City Level Data'!CV:CV)</f>
        <v>#REF!</v>
      </c>
      <c r="CV56" s="16" t="e">
        <f>SUMIF('City Level Data'!#REF!,$F56,'City Level Data'!CW:CW)</f>
        <v>#REF!</v>
      </c>
      <c r="CW56" s="16" t="e">
        <f>SUMIF('City Level Data'!#REF!,$F56,'City Level Data'!CX:CX)</f>
        <v>#REF!</v>
      </c>
      <c r="CX56" s="16" t="e">
        <f>SUMIF('City Level Data'!#REF!,$F56,'City Level Data'!CY:CY)</f>
        <v>#REF!</v>
      </c>
      <c r="CY56" s="16" t="e">
        <f>SUMIF('City Level Data'!#REF!,$F56,'City Level Data'!CZ:CZ)</f>
        <v>#REF!</v>
      </c>
      <c r="CZ56" s="16" t="e">
        <f>SUMIF('City Level Data'!#REF!,$F56,'City Level Data'!DA:DA)</f>
        <v>#REF!</v>
      </c>
      <c r="DA56" s="16" t="e">
        <f>SUMIF('City Level Data'!#REF!,$F56,'City Level Data'!DB:DB)</f>
        <v>#REF!</v>
      </c>
      <c r="DB56" s="16" t="e">
        <f>SUMIF('City Level Data'!#REF!,$F56,'City Level Data'!DC:DC)</f>
        <v>#REF!</v>
      </c>
    </row>
    <row r="57" spans="1:106" x14ac:dyDescent="0.2">
      <c r="A57" s="1"/>
      <c r="B57" s="1"/>
      <c r="C57" s="1"/>
      <c r="D57" s="1" t="s">
        <v>1552</v>
      </c>
      <c r="E57" s="1" t="s">
        <v>1238</v>
      </c>
      <c r="F57" s="1" t="s">
        <v>1367</v>
      </c>
      <c r="G57" s="1" t="s">
        <v>1517</v>
      </c>
      <c r="H57" s="1"/>
      <c r="I57" s="1"/>
      <c r="J57" s="1" t="s">
        <v>1518</v>
      </c>
      <c r="K57" s="1"/>
      <c r="L57" s="1"/>
      <c r="M57" s="1"/>
      <c r="N57" s="16" t="e">
        <f>SUMIF('City Level Data'!#REF!,$F57,'City Level Data'!J:J)</f>
        <v>#REF!</v>
      </c>
      <c r="O57" s="16" t="e">
        <f>SUMIF('City Level Data'!#REF!,$F57,'City Level Data'!L:L)</f>
        <v>#REF!</v>
      </c>
      <c r="P57" s="16" t="e">
        <f>SUMIF('City Level Data'!#REF!,$F57,'City Level Data'!M:M)</f>
        <v>#REF!</v>
      </c>
      <c r="Q57" s="16" t="e">
        <f t="shared" si="0"/>
        <v>#REF!</v>
      </c>
      <c r="R57" s="16" t="e">
        <f>SUMIF('City Level Data'!#REF!,$F57,'City Level Data'!P:P)</f>
        <v>#REF!</v>
      </c>
      <c r="S57" s="16" t="e">
        <f t="shared" si="1"/>
        <v>#REF!</v>
      </c>
      <c r="T57" s="16" t="e">
        <f>SUMIF('City Level Data'!#REF!,$F57,'City Level Data'!U:U)*1000000000/N57</f>
        <v>#REF!</v>
      </c>
      <c r="U57" s="16" t="e">
        <f>IF(Q57&gt;'Clustering (Sub City)'!$C$4,'Clustering (Sub City)'!$B$3,IF(Q57&gt;'Clustering (Sub City)'!$H$4,'Clustering (Sub City)'!$G$3,IF(Q57&gt;'Clustering (Sub City)'!$M$4,'Clustering (Sub City)'!$L$3,'Clustering (Sub City)'!$Q$3)))</f>
        <v>#REF!</v>
      </c>
      <c r="V57" s="16" t="e">
        <f>IF(S57&gt;'Clustering (Sub City)'!$C$24,'Clustering (Sub City)'!$B$23,IF(S57&gt;'Clustering (Sub City)'!$H$24,'Clustering (Sub City)'!$G$23,IF(S57&gt;'Clustering (Sub City)'!$M$24,'Clustering (Sub City)'!$L$23,'Clustering (Sub City)'!$Q$23)))</f>
        <v>#REF!</v>
      </c>
      <c r="W57" s="16" t="e">
        <f>VLOOKUP(U57&amp;V57,'Clustering (Gov City)'!$X$4:$Y$19,2,0)</f>
        <v>#REF!</v>
      </c>
      <c r="X57" s="16" t="e">
        <f>SUMIF('City Level Data'!#REF!,$F57,'City Level Data'!Z:Z)</f>
        <v>#REF!</v>
      </c>
      <c r="Y57" s="16" t="e">
        <f>SUMIF('City Level Data'!#REF!,$F57,'City Level Data'!AA:AA)</f>
        <v>#REF!</v>
      </c>
      <c r="Z57" s="16" t="e">
        <f>SUMIF('City Level Data'!#REF!,$F57,'City Level Data'!AB:AB)</f>
        <v>#REF!</v>
      </c>
      <c r="AA57" s="16" t="e">
        <f>SUMIF('City Level Data'!#REF!,$F57,'City Level Data'!AC:AC)</f>
        <v>#REF!</v>
      </c>
      <c r="AB57" s="16" t="e">
        <f>SUMIF('City Level Data'!#REF!,$F57,'City Level Data'!AD:AD)</f>
        <v>#REF!</v>
      </c>
      <c r="AC57" s="16" t="e">
        <f>SUMIF('City Level Data'!#REF!,$F57,'City Level Data'!AE:AE)</f>
        <v>#REF!</v>
      </c>
      <c r="AD57" s="16" t="e">
        <f>SUMIF('City Level Data'!#REF!,$F57,'City Level Data'!AF:AF)</f>
        <v>#REF!</v>
      </c>
      <c r="AE57" s="16" t="e">
        <f>SUMIF('City Level Data'!#REF!,$F57,'City Level Data'!AG:AG)</f>
        <v>#REF!</v>
      </c>
      <c r="AF57" s="16" t="e">
        <f>SUMIF('City Level Data'!#REF!,$F57,'City Level Data'!AH:AH)</f>
        <v>#REF!</v>
      </c>
      <c r="AG57" s="16" t="e">
        <f>SUMIF('City Level Data'!#REF!,$F57,'City Level Data'!AI:AI)</f>
        <v>#REF!</v>
      </c>
      <c r="AH57" s="16" t="e">
        <f>SUMIF('City Level Data'!#REF!,$F57,'City Level Data'!AJ:AJ)</f>
        <v>#REF!</v>
      </c>
      <c r="AI57" s="16" t="e">
        <f>SUMIF('City Level Data'!#REF!,$F57,'City Level Data'!AK:AK)</f>
        <v>#REF!</v>
      </c>
      <c r="AJ57" s="16" t="e">
        <f>SUMIF('City Level Data'!#REF!,$F57,'City Level Data'!AL:AL)</f>
        <v>#REF!</v>
      </c>
      <c r="AK57" s="16" t="e">
        <f>SUMIF('City Level Data'!#REF!,$F57,'City Level Data'!AM:AM)</f>
        <v>#REF!</v>
      </c>
      <c r="AL57" s="16" t="e">
        <f>SUMIF('City Level Data'!#REF!,$F57,'City Level Data'!AN:AN)</f>
        <v>#REF!</v>
      </c>
      <c r="AM57" s="16" t="e">
        <f>SUMIF('City Level Data'!#REF!,$F57,'City Level Data'!AO:AO)</f>
        <v>#REF!</v>
      </c>
      <c r="AN57" s="16" t="e">
        <f>SUMIF('City Level Data'!#REF!,$F57,'City Level Data'!AP:AP)</f>
        <v>#REF!</v>
      </c>
      <c r="AO57" s="16" t="e">
        <f>SUMIF('City Level Data'!#REF!,$F57,'City Level Data'!AQ:AQ)</f>
        <v>#REF!</v>
      </c>
      <c r="AP57" s="16" t="e">
        <f>SUMIF('City Level Data'!#REF!,$F57,'City Level Data'!AR:AR)</f>
        <v>#REF!</v>
      </c>
      <c r="AQ57" s="16" t="e">
        <f>SUMIF('City Level Data'!#REF!,$F57,'City Level Data'!AS:AS)</f>
        <v>#REF!</v>
      </c>
      <c r="AR57" s="16" t="e">
        <f>SUMIF('City Level Data'!#REF!,$F57,'City Level Data'!AT:AT)</f>
        <v>#REF!</v>
      </c>
      <c r="AS57" s="16" t="e">
        <f>SUMIF('City Level Data'!#REF!,$F57,'City Level Data'!AU:AU)</f>
        <v>#REF!</v>
      </c>
      <c r="AT57" s="16" t="e">
        <f>SUMIF('City Level Data'!#REF!,$F57,'City Level Data'!AV:AV)</f>
        <v>#REF!</v>
      </c>
      <c r="AU57" s="16" t="e">
        <f>SUMIF('City Level Data'!#REF!,$F57,'City Level Data'!AW:AW)</f>
        <v>#REF!</v>
      </c>
      <c r="AV57" s="16" t="e">
        <f>SUMIF('City Level Data'!#REF!,$F57,'City Level Data'!AX:AX)</f>
        <v>#REF!</v>
      </c>
      <c r="AW57" s="16" t="e">
        <f>SUMIF('City Level Data'!#REF!,$F57,'City Level Data'!AY:AY)</f>
        <v>#REF!</v>
      </c>
      <c r="AX57" s="16" t="e">
        <f>SUMIF('City Level Data'!#REF!,$F57,'City Level Data'!AZ:AZ)</f>
        <v>#REF!</v>
      </c>
      <c r="AY57" s="16" t="e">
        <f>SUMIF('City Level Data'!#REF!,$F57,'City Level Data'!BA:BA)</f>
        <v>#REF!</v>
      </c>
      <c r="AZ57" s="16" t="e">
        <f>SUMIF('City Level Data'!#REF!,$F57,'City Level Data'!BB:BB)</f>
        <v>#REF!</v>
      </c>
      <c r="BA57" s="16" t="e">
        <f>SUMIF('City Level Data'!#REF!,$F57,'City Level Data'!BC:BC)</f>
        <v>#REF!</v>
      </c>
      <c r="BB57" s="16" t="e">
        <f>SUMIF('City Level Data'!#REF!,$F57,'City Level Data'!BD:BD)</f>
        <v>#REF!</v>
      </c>
      <c r="BC57" s="16" t="e">
        <f>SUMIF('City Level Data'!#REF!,$F57,'City Level Data'!BE:BE)</f>
        <v>#REF!</v>
      </c>
      <c r="BD57" s="16" t="e">
        <f>SUMIF('City Level Data'!#REF!,$F57,'City Level Data'!BF:BF)</f>
        <v>#REF!</v>
      </c>
      <c r="BE57" s="16" t="e">
        <f t="shared" si="2"/>
        <v>#REF!</v>
      </c>
      <c r="BF57" s="16" t="e">
        <f>SUMIF('City Level Data'!#REF!,$F57,'City Level Data'!BG:BG)</f>
        <v>#REF!</v>
      </c>
      <c r="BG57" s="16" t="e">
        <f>SUMIF('City Level Data'!#REF!,$F57,'City Level Data'!BH:BH)</f>
        <v>#REF!</v>
      </c>
      <c r="BH57" s="16" t="e">
        <f>AVERAGEIF('City Level Data'!#REF!,$F57,'City Level Data'!BI:BI)</f>
        <v>#REF!</v>
      </c>
      <c r="BI57" s="16" t="e">
        <f>AVERAGEIF('City Level Data'!#REF!,$F57,'City Level Data'!BJ:BJ)</f>
        <v>#REF!</v>
      </c>
      <c r="BJ57" s="16" t="e">
        <f>AVERAGEIF('City Level Data'!#REF!,$F57,'City Level Data'!BK:BK)</f>
        <v>#REF!</v>
      </c>
      <c r="BK57" s="16" t="e">
        <f>AVERAGEIF('City Level Data'!#REF!,$F57,'City Level Data'!BL:BL)</f>
        <v>#REF!</v>
      </c>
      <c r="BL57" s="16" t="e">
        <f>AVERAGEIF('City Level Data'!#REF!,$F57,'City Level Data'!BM:BM)</f>
        <v>#REF!</v>
      </c>
      <c r="BM57" s="16" t="e">
        <f>SUMIF('City Level Data'!#REF!,$F57,'City Level Data'!BN:BN)</f>
        <v>#REF!</v>
      </c>
      <c r="BN57" s="16" t="e">
        <f>SUMIF('City Level Data'!#REF!,$F57,'City Level Data'!BO:BO)</f>
        <v>#REF!</v>
      </c>
      <c r="BO57" s="16" t="e">
        <f>SUMIF('City Level Data'!#REF!,$F57,'City Level Data'!BP:BP)</f>
        <v>#REF!</v>
      </c>
      <c r="BP57" s="16" t="e">
        <f>SUMIF('City Level Data'!#REF!,$F57,'City Level Data'!BQ:BQ)</f>
        <v>#REF!</v>
      </c>
      <c r="BQ57" s="16" t="e">
        <f>SUMIF('City Level Data'!#REF!,$F57,'City Level Data'!BR:BR)</f>
        <v>#REF!</v>
      </c>
      <c r="BR57" s="16" t="e">
        <f>SUMIF('City Level Data'!#REF!,$F57,'City Level Data'!BS:BS)</f>
        <v>#REF!</v>
      </c>
      <c r="BS57" s="16" t="e">
        <f>SUMIF('City Level Data'!#REF!,$F57,'City Level Data'!BT:BT)</f>
        <v>#REF!</v>
      </c>
      <c r="BT57" s="16" t="e">
        <f>SUMIF('City Level Data'!#REF!,$F57,'City Level Data'!BU:BU)</f>
        <v>#REF!</v>
      </c>
      <c r="BU57" s="16" t="e">
        <f>SUMIF('City Level Data'!#REF!,$F57,'City Level Data'!BV:BV)</f>
        <v>#REF!</v>
      </c>
      <c r="BV57" s="16" t="e">
        <f>SUMIF('City Level Data'!#REF!,$F57,'City Level Data'!BW:BW)</f>
        <v>#REF!</v>
      </c>
      <c r="BW57" s="16" t="e">
        <f>SUMIF('City Level Data'!#REF!,$F57,'City Level Data'!BX:BX)</f>
        <v>#REF!</v>
      </c>
      <c r="BX57" s="16" t="e">
        <f>SUMIF('City Level Data'!#REF!,$F57,'City Level Data'!BY:BY)</f>
        <v>#REF!</v>
      </c>
      <c r="BY57" s="16" t="e">
        <f>SUMIF('City Level Data'!#REF!,$F57,'City Level Data'!BZ:BZ)</f>
        <v>#REF!</v>
      </c>
      <c r="BZ57" s="16" t="e">
        <f>SUMIF('City Level Data'!#REF!,$F57,'City Level Data'!CA:CA)</f>
        <v>#REF!</v>
      </c>
      <c r="CA57" s="16" t="e">
        <f>SUMIF('City Level Data'!#REF!,$F57,'City Level Data'!CB:CB)</f>
        <v>#REF!</v>
      </c>
      <c r="CB57" s="16" t="e">
        <f>SUMIF('City Level Data'!#REF!,$F57,'City Level Data'!CC:CC)</f>
        <v>#REF!</v>
      </c>
      <c r="CC57" s="16" t="e">
        <f>SUMIF('City Level Data'!#REF!,$F57,'City Level Data'!CD:CD)</f>
        <v>#REF!</v>
      </c>
      <c r="CD57" s="16" t="e">
        <f>SUMIF('City Level Data'!#REF!,$F57,'City Level Data'!CE:CE)</f>
        <v>#REF!</v>
      </c>
      <c r="CE57" s="16" t="e">
        <f>SUMIF('City Level Data'!#REF!,$F57,'City Level Data'!CF:CF)</f>
        <v>#REF!</v>
      </c>
      <c r="CF57" s="16" t="e">
        <f>SUMIF('City Level Data'!#REF!,$F57,'City Level Data'!CG:CG)</f>
        <v>#REF!</v>
      </c>
      <c r="CG57" s="16" t="e">
        <f>SUMIF('City Level Data'!#REF!,$F57,'City Level Data'!CH:CH)</f>
        <v>#REF!</v>
      </c>
      <c r="CH57" s="16" t="e">
        <f>SUMIF('City Level Data'!#REF!,$F57,'City Level Data'!CI:CI)</f>
        <v>#REF!</v>
      </c>
      <c r="CI57" s="16" t="e">
        <f>SUMIF('City Level Data'!#REF!,$F57,'City Level Data'!CJ:CJ)</f>
        <v>#REF!</v>
      </c>
      <c r="CJ57" s="16" t="e">
        <f>SUMIF('City Level Data'!#REF!,$F57,'City Level Data'!CK:CK)</f>
        <v>#REF!</v>
      </c>
      <c r="CK57" s="16" t="e">
        <f>SUMIF('City Level Data'!#REF!,$F57,'City Level Data'!CL:CL)</f>
        <v>#REF!</v>
      </c>
      <c r="CL57" s="16" t="e">
        <f>SUMIF('City Level Data'!#REF!,$F57,'City Level Data'!CM:CM)</f>
        <v>#REF!</v>
      </c>
      <c r="CM57" s="16" t="e">
        <f>SUMIF('City Level Data'!#REF!,$F57,'City Level Data'!CN:CN)</f>
        <v>#REF!</v>
      </c>
      <c r="CN57" s="16" t="e">
        <f>SUMIF('City Level Data'!#REF!,$F57,'City Level Data'!CO:CO)</f>
        <v>#REF!</v>
      </c>
      <c r="CO57" s="16" t="e">
        <f>SUMIF('City Level Data'!#REF!,$F57,'City Level Data'!CP:CP)</f>
        <v>#REF!</v>
      </c>
      <c r="CP57" s="16" t="e">
        <f>SUMIF('City Level Data'!#REF!,$F57,'City Level Data'!CQ:CQ)</f>
        <v>#REF!</v>
      </c>
      <c r="CQ57" s="16" t="e">
        <f>SUMIF('City Level Data'!#REF!,$F57,'City Level Data'!CR:CR)</f>
        <v>#REF!</v>
      </c>
      <c r="CR57" s="16" t="e">
        <f>SUMIF('City Level Data'!#REF!,$F57,'City Level Data'!CS:CS)</f>
        <v>#REF!</v>
      </c>
      <c r="CS57" s="16" t="e">
        <f>SUMIF('City Level Data'!#REF!,$F57,'City Level Data'!CT:CT)</f>
        <v>#REF!</v>
      </c>
      <c r="CT57" s="16" t="e">
        <f>SUMIF('City Level Data'!#REF!,$F57,'City Level Data'!CU:CU)</f>
        <v>#REF!</v>
      </c>
      <c r="CU57" s="16" t="e">
        <f>SUMIF('City Level Data'!#REF!,$F57,'City Level Data'!CV:CV)</f>
        <v>#REF!</v>
      </c>
      <c r="CV57" s="16" t="e">
        <f>SUMIF('City Level Data'!#REF!,$F57,'City Level Data'!CW:CW)</f>
        <v>#REF!</v>
      </c>
      <c r="CW57" s="16" t="e">
        <f>SUMIF('City Level Data'!#REF!,$F57,'City Level Data'!CX:CX)</f>
        <v>#REF!</v>
      </c>
      <c r="CX57" s="16" t="e">
        <f>SUMIF('City Level Data'!#REF!,$F57,'City Level Data'!CY:CY)</f>
        <v>#REF!</v>
      </c>
      <c r="CY57" s="16" t="e">
        <f>SUMIF('City Level Data'!#REF!,$F57,'City Level Data'!CZ:CZ)</f>
        <v>#REF!</v>
      </c>
      <c r="CZ57" s="16" t="e">
        <f>SUMIF('City Level Data'!#REF!,$F57,'City Level Data'!DA:DA)</f>
        <v>#REF!</v>
      </c>
      <c r="DA57" s="16" t="e">
        <f>SUMIF('City Level Data'!#REF!,$F57,'City Level Data'!DB:DB)</f>
        <v>#REF!</v>
      </c>
      <c r="DB57" s="16" t="e">
        <f>SUMIF('City Level Data'!#REF!,$F57,'City Level Data'!DC:DC)</f>
        <v>#REF!</v>
      </c>
    </row>
    <row r="58" spans="1:106" x14ac:dyDescent="0.2">
      <c r="A58" s="1"/>
      <c r="B58" s="1"/>
      <c r="C58" s="1"/>
      <c r="D58" s="1" t="s">
        <v>1622</v>
      </c>
      <c r="E58" s="1" t="s">
        <v>1238</v>
      </c>
      <c r="F58" s="1" t="s">
        <v>1426</v>
      </c>
      <c r="G58" s="1" t="s">
        <v>1517</v>
      </c>
      <c r="H58" s="1"/>
      <c r="I58" s="1"/>
      <c r="J58" s="1" t="s">
        <v>1518</v>
      </c>
      <c r="K58" s="1"/>
      <c r="L58" s="1"/>
      <c r="M58" s="1"/>
      <c r="N58" s="16" t="e">
        <f>SUMIF('City Level Data'!#REF!,$F58,'City Level Data'!J:J)</f>
        <v>#REF!</v>
      </c>
      <c r="O58" s="16" t="e">
        <f>SUMIF('City Level Data'!#REF!,$F58,'City Level Data'!L:L)</f>
        <v>#REF!</v>
      </c>
      <c r="P58" s="16" t="e">
        <f>SUMIF('City Level Data'!#REF!,$F58,'City Level Data'!M:M)</f>
        <v>#REF!</v>
      </c>
      <c r="Q58" s="16" t="e">
        <f t="shared" si="0"/>
        <v>#REF!</v>
      </c>
      <c r="R58" s="16" t="e">
        <f>SUMIF('City Level Data'!#REF!,$F58,'City Level Data'!P:P)</f>
        <v>#REF!</v>
      </c>
      <c r="S58" s="16" t="e">
        <f t="shared" si="1"/>
        <v>#REF!</v>
      </c>
      <c r="T58" s="16" t="e">
        <f>SUMIF('City Level Data'!#REF!,$F58,'City Level Data'!U:U)*1000000000/N58</f>
        <v>#REF!</v>
      </c>
      <c r="U58" s="16" t="e">
        <f>IF(Q58&gt;'Clustering (Sub City)'!$C$4,'Clustering (Sub City)'!$B$3,IF(Q58&gt;'Clustering (Sub City)'!$H$4,'Clustering (Sub City)'!$G$3,IF(Q58&gt;'Clustering (Sub City)'!$M$4,'Clustering (Sub City)'!$L$3,'Clustering (Sub City)'!$Q$3)))</f>
        <v>#REF!</v>
      </c>
      <c r="V58" s="16" t="e">
        <f>IF(S58&gt;'Clustering (Sub City)'!$C$24,'Clustering (Sub City)'!$B$23,IF(S58&gt;'Clustering (Sub City)'!$H$24,'Clustering (Sub City)'!$G$23,IF(S58&gt;'Clustering (Sub City)'!$M$24,'Clustering (Sub City)'!$L$23,'Clustering (Sub City)'!$Q$23)))</f>
        <v>#REF!</v>
      </c>
      <c r="W58" s="16" t="e">
        <f>VLOOKUP(U58&amp;V58,'Clustering (Gov City)'!$X$4:$Y$19,2,0)</f>
        <v>#REF!</v>
      </c>
      <c r="X58" s="16" t="e">
        <f>SUMIF('City Level Data'!#REF!,$F58,'City Level Data'!Z:Z)</f>
        <v>#REF!</v>
      </c>
      <c r="Y58" s="16" t="e">
        <f>SUMIF('City Level Data'!#REF!,$F58,'City Level Data'!AA:AA)</f>
        <v>#REF!</v>
      </c>
      <c r="Z58" s="16" t="e">
        <f>SUMIF('City Level Data'!#REF!,$F58,'City Level Data'!AB:AB)</f>
        <v>#REF!</v>
      </c>
      <c r="AA58" s="16" t="e">
        <f>SUMIF('City Level Data'!#REF!,$F58,'City Level Data'!AC:AC)</f>
        <v>#REF!</v>
      </c>
      <c r="AB58" s="16" t="e">
        <f>SUMIF('City Level Data'!#REF!,$F58,'City Level Data'!AD:AD)</f>
        <v>#REF!</v>
      </c>
      <c r="AC58" s="16" t="e">
        <f>SUMIF('City Level Data'!#REF!,$F58,'City Level Data'!AE:AE)</f>
        <v>#REF!</v>
      </c>
      <c r="AD58" s="16" t="e">
        <f>SUMIF('City Level Data'!#REF!,$F58,'City Level Data'!AF:AF)</f>
        <v>#REF!</v>
      </c>
      <c r="AE58" s="16" t="e">
        <f>SUMIF('City Level Data'!#REF!,$F58,'City Level Data'!AG:AG)</f>
        <v>#REF!</v>
      </c>
      <c r="AF58" s="16" t="e">
        <f>SUMIF('City Level Data'!#REF!,$F58,'City Level Data'!AH:AH)</f>
        <v>#REF!</v>
      </c>
      <c r="AG58" s="16" t="e">
        <f>SUMIF('City Level Data'!#REF!,$F58,'City Level Data'!AI:AI)</f>
        <v>#REF!</v>
      </c>
      <c r="AH58" s="16" t="e">
        <f>SUMIF('City Level Data'!#REF!,$F58,'City Level Data'!AJ:AJ)</f>
        <v>#REF!</v>
      </c>
      <c r="AI58" s="16" t="e">
        <f>SUMIF('City Level Data'!#REF!,$F58,'City Level Data'!AK:AK)</f>
        <v>#REF!</v>
      </c>
      <c r="AJ58" s="16" t="e">
        <f>SUMIF('City Level Data'!#REF!,$F58,'City Level Data'!AL:AL)</f>
        <v>#REF!</v>
      </c>
      <c r="AK58" s="16" t="e">
        <f>SUMIF('City Level Data'!#REF!,$F58,'City Level Data'!AM:AM)</f>
        <v>#REF!</v>
      </c>
      <c r="AL58" s="16" t="e">
        <f>SUMIF('City Level Data'!#REF!,$F58,'City Level Data'!AN:AN)</f>
        <v>#REF!</v>
      </c>
      <c r="AM58" s="16" t="e">
        <f>SUMIF('City Level Data'!#REF!,$F58,'City Level Data'!AO:AO)</f>
        <v>#REF!</v>
      </c>
      <c r="AN58" s="16" t="e">
        <f>SUMIF('City Level Data'!#REF!,$F58,'City Level Data'!AP:AP)</f>
        <v>#REF!</v>
      </c>
      <c r="AO58" s="16" t="e">
        <f>SUMIF('City Level Data'!#REF!,$F58,'City Level Data'!AQ:AQ)</f>
        <v>#REF!</v>
      </c>
      <c r="AP58" s="16" t="e">
        <f>SUMIF('City Level Data'!#REF!,$F58,'City Level Data'!AR:AR)</f>
        <v>#REF!</v>
      </c>
      <c r="AQ58" s="16" t="e">
        <f>SUMIF('City Level Data'!#REF!,$F58,'City Level Data'!AS:AS)</f>
        <v>#REF!</v>
      </c>
      <c r="AR58" s="16" t="e">
        <f>SUMIF('City Level Data'!#REF!,$F58,'City Level Data'!AT:AT)</f>
        <v>#REF!</v>
      </c>
      <c r="AS58" s="16" t="e">
        <f>SUMIF('City Level Data'!#REF!,$F58,'City Level Data'!AU:AU)</f>
        <v>#REF!</v>
      </c>
      <c r="AT58" s="16" t="e">
        <f>SUMIF('City Level Data'!#REF!,$F58,'City Level Data'!AV:AV)</f>
        <v>#REF!</v>
      </c>
      <c r="AU58" s="16" t="e">
        <f>SUMIF('City Level Data'!#REF!,$F58,'City Level Data'!AW:AW)</f>
        <v>#REF!</v>
      </c>
      <c r="AV58" s="16" t="e">
        <f>SUMIF('City Level Data'!#REF!,$F58,'City Level Data'!AX:AX)</f>
        <v>#REF!</v>
      </c>
      <c r="AW58" s="16" t="e">
        <f>SUMIF('City Level Data'!#REF!,$F58,'City Level Data'!AY:AY)</f>
        <v>#REF!</v>
      </c>
      <c r="AX58" s="16" t="e">
        <f>SUMIF('City Level Data'!#REF!,$F58,'City Level Data'!AZ:AZ)</f>
        <v>#REF!</v>
      </c>
      <c r="AY58" s="16" t="e">
        <f>SUMIF('City Level Data'!#REF!,$F58,'City Level Data'!BA:BA)</f>
        <v>#REF!</v>
      </c>
      <c r="AZ58" s="16" t="e">
        <f>SUMIF('City Level Data'!#REF!,$F58,'City Level Data'!BB:BB)</f>
        <v>#REF!</v>
      </c>
      <c r="BA58" s="16" t="e">
        <f>SUMIF('City Level Data'!#REF!,$F58,'City Level Data'!BC:BC)</f>
        <v>#REF!</v>
      </c>
      <c r="BB58" s="16" t="e">
        <f>SUMIF('City Level Data'!#REF!,$F58,'City Level Data'!BD:BD)</f>
        <v>#REF!</v>
      </c>
      <c r="BC58" s="16" t="e">
        <f>SUMIF('City Level Data'!#REF!,$F58,'City Level Data'!BE:BE)</f>
        <v>#REF!</v>
      </c>
      <c r="BD58" s="16" t="e">
        <f>SUMIF('City Level Data'!#REF!,$F58,'City Level Data'!BF:BF)</f>
        <v>#REF!</v>
      </c>
      <c r="BE58" s="16" t="e">
        <f t="shared" si="2"/>
        <v>#REF!</v>
      </c>
      <c r="BF58" s="16" t="e">
        <f>SUMIF('City Level Data'!#REF!,$F58,'City Level Data'!BG:BG)</f>
        <v>#REF!</v>
      </c>
      <c r="BG58" s="16" t="e">
        <f>SUMIF('City Level Data'!#REF!,$F58,'City Level Data'!BH:BH)</f>
        <v>#REF!</v>
      </c>
      <c r="BH58" s="16" t="e">
        <f>AVERAGEIF('City Level Data'!#REF!,$F58,'City Level Data'!BI:BI)</f>
        <v>#REF!</v>
      </c>
      <c r="BI58" s="16" t="e">
        <f>AVERAGEIF('City Level Data'!#REF!,$F58,'City Level Data'!BJ:BJ)</f>
        <v>#REF!</v>
      </c>
      <c r="BJ58" s="16" t="e">
        <f>AVERAGEIF('City Level Data'!#REF!,$F58,'City Level Data'!BK:BK)</f>
        <v>#REF!</v>
      </c>
      <c r="BK58" s="16" t="e">
        <f>AVERAGEIF('City Level Data'!#REF!,$F58,'City Level Data'!BL:BL)</f>
        <v>#REF!</v>
      </c>
      <c r="BL58" s="16" t="e">
        <f>AVERAGEIF('City Level Data'!#REF!,$F58,'City Level Data'!BM:BM)</f>
        <v>#REF!</v>
      </c>
      <c r="BM58" s="16" t="e">
        <f>SUMIF('City Level Data'!#REF!,$F58,'City Level Data'!BN:BN)</f>
        <v>#REF!</v>
      </c>
      <c r="BN58" s="16" t="e">
        <f>SUMIF('City Level Data'!#REF!,$F58,'City Level Data'!BO:BO)</f>
        <v>#REF!</v>
      </c>
      <c r="BO58" s="16" t="e">
        <f>SUMIF('City Level Data'!#REF!,$F58,'City Level Data'!BP:BP)</f>
        <v>#REF!</v>
      </c>
      <c r="BP58" s="16" t="e">
        <f>SUMIF('City Level Data'!#REF!,$F58,'City Level Data'!BQ:BQ)</f>
        <v>#REF!</v>
      </c>
      <c r="BQ58" s="16" t="e">
        <f>SUMIF('City Level Data'!#REF!,$F58,'City Level Data'!BR:BR)</f>
        <v>#REF!</v>
      </c>
      <c r="BR58" s="16" t="e">
        <f>SUMIF('City Level Data'!#REF!,$F58,'City Level Data'!BS:BS)</f>
        <v>#REF!</v>
      </c>
      <c r="BS58" s="16" t="e">
        <f>SUMIF('City Level Data'!#REF!,$F58,'City Level Data'!BT:BT)</f>
        <v>#REF!</v>
      </c>
      <c r="BT58" s="16" t="e">
        <f>SUMIF('City Level Data'!#REF!,$F58,'City Level Data'!BU:BU)</f>
        <v>#REF!</v>
      </c>
      <c r="BU58" s="16" t="e">
        <f>SUMIF('City Level Data'!#REF!,$F58,'City Level Data'!BV:BV)</f>
        <v>#REF!</v>
      </c>
      <c r="BV58" s="16" t="e">
        <f>SUMIF('City Level Data'!#REF!,$F58,'City Level Data'!BW:BW)</f>
        <v>#REF!</v>
      </c>
      <c r="BW58" s="16" t="e">
        <f>SUMIF('City Level Data'!#REF!,$F58,'City Level Data'!BX:BX)</f>
        <v>#REF!</v>
      </c>
      <c r="BX58" s="16" t="e">
        <f>SUMIF('City Level Data'!#REF!,$F58,'City Level Data'!BY:BY)</f>
        <v>#REF!</v>
      </c>
      <c r="BY58" s="16" t="e">
        <f>SUMIF('City Level Data'!#REF!,$F58,'City Level Data'!BZ:BZ)</f>
        <v>#REF!</v>
      </c>
      <c r="BZ58" s="16" t="e">
        <f>SUMIF('City Level Data'!#REF!,$F58,'City Level Data'!CA:CA)</f>
        <v>#REF!</v>
      </c>
      <c r="CA58" s="16" t="e">
        <f>SUMIF('City Level Data'!#REF!,$F58,'City Level Data'!CB:CB)</f>
        <v>#REF!</v>
      </c>
      <c r="CB58" s="16" t="e">
        <f>SUMIF('City Level Data'!#REF!,$F58,'City Level Data'!CC:CC)</f>
        <v>#REF!</v>
      </c>
      <c r="CC58" s="16" t="e">
        <f>SUMIF('City Level Data'!#REF!,$F58,'City Level Data'!CD:CD)</f>
        <v>#REF!</v>
      </c>
      <c r="CD58" s="16" t="e">
        <f>SUMIF('City Level Data'!#REF!,$F58,'City Level Data'!CE:CE)</f>
        <v>#REF!</v>
      </c>
      <c r="CE58" s="16" t="e">
        <f>SUMIF('City Level Data'!#REF!,$F58,'City Level Data'!CF:CF)</f>
        <v>#REF!</v>
      </c>
      <c r="CF58" s="16" t="e">
        <f>SUMIF('City Level Data'!#REF!,$F58,'City Level Data'!CG:CG)</f>
        <v>#REF!</v>
      </c>
      <c r="CG58" s="16" t="e">
        <f>SUMIF('City Level Data'!#REF!,$F58,'City Level Data'!CH:CH)</f>
        <v>#REF!</v>
      </c>
      <c r="CH58" s="16" t="e">
        <f>SUMIF('City Level Data'!#REF!,$F58,'City Level Data'!CI:CI)</f>
        <v>#REF!</v>
      </c>
      <c r="CI58" s="16" t="e">
        <f>SUMIF('City Level Data'!#REF!,$F58,'City Level Data'!CJ:CJ)</f>
        <v>#REF!</v>
      </c>
      <c r="CJ58" s="16" t="e">
        <f>SUMIF('City Level Data'!#REF!,$F58,'City Level Data'!CK:CK)</f>
        <v>#REF!</v>
      </c>
      <c r="CK58" s="16" t="e">
        <f>SUMIF('City Level Data'!#REF!,$F58,'City Level Data'!CL:CL)</f>
        <v>#REF!</v>
      </c>
      <c r="CL58" s="16" t="e">
        <f>SUMIF('City Level Data'!#REF!,$F58,'City Level Data'!CM:CM)</f>
        <v>#REF!</v>
      </c>
      <c r="CM58" s="16" t="e">
        <f>SUMIF('City Level Data'!#REF!,$F58,'City Level Data'!CN:CN)</f>
        <v>#REF!</v>
      </c>
      <c r="CN58" s="16" t="e">
        <f>SUMIF('City Level Data'!#REF!,$F58,'City Level Data'!CO:CO)</f>
        <v>#REF!</v>
      </c>
      <c r="CO58" s="16" t="e">
        <f>SUMIF('City Level Data'!#REF!,$F58,'City Level Data'!CP:CP)</f>
        <v>#REF!</v>
      </c>
      <c r="CP58" s="16" t="e">
        <f>SUMIF('City Level Data'!#REF!,$F58,'City Level Data'!CQ:CQ)</f>
        <v>#REF!</v>
      </c>
      <c r="CQ58" s="16" t="e">
        <f>SUMIF('City Level Data'!#REF!,$F58,'City Level Data'!CR:CR)</f>
        <v>#REF!</v>
      </c>
      <c r="CR58" s="16" t="e">
        <f>SUMIF('City Level Data'!#REF!,$F58,'City Level Data'!CS:CS)</f>
        <v>#REF!</v>
      </c>
      <c r="CS58" s="16" t="e">
        <f>SUMIF('City Level Data'!#REF!,$F58,'City Level Data'!CT:CT)</f>
        <v>#REF!</v>
      </c>
      <c r="CT58" s="16" t="e">
        <f>SUMIF('City Level Data'!#REF!,$F58,'City Level Data'!CU:CU)</f>
        <v>#REF!</v>
      </c>
      <c r="CU58" s="16" t="e">
        <f>SUMIF('City Level Data'!#REF!,$F58,'City Level Data'!CV:CV)</f>
        <v>#REF!</v>
      </c>
      <c r="CV58" s="16" t="e">
        <f>SUMIF('City Level Data'!#REF!,$F58,'City Level Data'!CW:CW)</f>
        <v>#REF!</v>
      </c>
      <c r="CW58" s="16" t="e">
        <f>SUMIF('City Level Data'!#REF!,$F58,'City Level Data'!CX:CX)</f>
        <v>#REF!</v>
      </c>
      <c r="CX58" s="16" t="e">
        <f>SUMIF('City Level Data'!#REF!,$F58,'City Level Data'!CY:CY)</f>
        <v>#REF!</v>
      </c>
      <c r="CY58" s="16" t="e">
        <f>SUMIF('City Level Data'!#REF!,$F58,'City Level Data'!CZ:CZ)</f>
        <v>#REF!</v>
      </c>
      <c r="CZ58" s="16" t="e">
        <f>SUMIF('City Level Data'!#REF!,$F58,'City Level Data'!DA:DA)</f>
        <v>#REF!</v>
      </c>
      <c r="DA58" s="16" t="e">
        <f>SUMIF('City Level Data'!#REF!,$F58,'City Level Data'!DB:DB)</f>
        <v>#REF!</v>
      </c>
      <c r="DB58" s="16" t="e">
        <f>SUMIF('City Level Data'!#REF!,$F58,'City Level Data'!DC:DC)</f>
        <v>#REF!</v>
      </c>
    </row>
    <row r="59" spans="1:106" x14ac:dyDescent="0.2">
      <c r="A59" s="1"/>
      <c r="B59" s="1"/>
      <c r="C59" s="1"/>
      <c r="D59" s="1" t="s">
        <v>1623</v>
      </c>
      <c r="E59" s="1" t="s">
        <v>1238</v>
      </c>
      <c r="F59" s="1" t="s">
        <v>1446</v>
      </c>
      <c r="G59" s="1" t="s">
        <v>1517</v>
      </c>
      <c r="H59" s="1"/>
      <c r="I59" s="1"/>
      <c r="J59" s="1" t="s">
        <v>1518</v>
      </c>
      <c r="K59" s="1"/>
      <c r="L59" s="1"/>
      <c r="M59" s="1"/>
      <c r="N59" s="16" t="e">
        <f>SUMIF('City Level Data'!#REF!,$F59,'City Level Data'!J:J)</f>
        <v>#REF!</v>
      </c>
      <c r="O59" s="16" t="e">
        <f>SUMIF('City Level Data'!#REF!,$F59,'City Level Data'!L:L)</f>
        <v>#REF!</v>
      </c>
      <c r="P59" s="16" t="e">
        <f>SUMIF('City Level Data'!#REF!,$F59,'City Level Data'!M:M)</f>
        <v>#REF!</v>
      </c>
      <c r="Q59" s="16" t="e">
        <f t="shared" si="0"/>
        <v>#REF!</v>
      </c>
      <c r="R59" s="16" t="e">
        <f>SUMIF('City Level Data'!#REF!,$F59,'City Level Data'!P:P)</f>
        <v>#REF!</v>
      </c>
      <c r="S59" s="16" t="e">
        <f t="shared" si="1"/>
        <v>#REF!</v>
      </c>
      <c r="T59" s="16" t="e">
        <f>SUMIF('City Level Data'!#REF!,$F59,'City Level Data'!U:U)*1000000000/N59</f>
        <v>#REF!</v>
      </c>
      <c r="U59" s="16" t="e">
        <f>IF(Q59&gt;'Clustering (Sub City)'!$C$4,'Clustering (Sub City)'!$B$3,IF(Q59&gt;'Clustering (Sub City)'!$H$4,'Clustering (Sub City)'!$G$3,IF(Q59&gt;'Clustering (Sub City)'!$M$4,'Clustering (Sub City)'!$L$3,'Clustering (Sub City)'!$Q$3)))</f>
        <v>#REF!</v>
      </c>
      <c r="V59" s="16" t="e">
        <f>IF(S59&gt;'Clustering (Sub City)'!$C$24,'Clustering (Sub City)'!$B$23,IF(S59&gt;'Clustering (Sub City)'!$H$24,'Clustering (Sub City)'!$G$23,IF(S59&gt;'Clustering (Sub City)'!$M$24,'Clustering (Sub City)'!$L$23,'Clustering (Sub City)'!$Q$23)))</f>
        <v>#REF!</v>
      </c>
      <c r="W59" s="16" t="e">
        <f>VLOOKUP(U59&amp;V59,'Clustering (Gov City)'!$X$4:$Y$19,2,0)</f>
        <v>#REF!</v>
      </c>
      <c r="X59" s="16" t="e">
        <f>SUMIF('City Level Data'!#REF!,$F59,'City Level Data'!Z:Z)</f>
        <v>#REF!</v>
      </c>
      <c r="Y59" s="16" t="e">
        <f>SUMIF('City Level Data'!#REF!,$F59,'City Level Data'!AA:AA)</f>
        <v>#REF!</v>
      </c>
      <c r="Z59" s="16" t="e">
        <f>SUMIF('City Level Data'!#REF!,$F59,'City Level Data'!AB:AB)</f>
        <v>#REF!</v>
      </c>
      <c r="AA59" s="16" t="e">
        <f>SUMIF('City Level Data'!#REF!,$F59,'City Level Data'!AC:AC)</f>
        <v>#REF!</v>
      </c>
      <c r="AB59" s="16" t="e">
        <f>SUMIF('City Level Data'!#REF!,$F59,'City Level Data'!AD:AD)</f>
        <v>#REF!</v>
      </c>
      <c r="AC59" s="16" t="e">
        <f>SUMIF('City Level Data'!#REF!,$F59,'City Level Data'!AE:AE)</f>
        <v>#REF!</v>
      </c>
      <c r="AD59" s="16" t="e">
        <f>SUMIF('City Level Data'!#REF!,$F59,'City Level Data'!AF:AF)</f>
        <v>#REF!</v>
      </c>
      <c r="AE59" s="16" t="e">
        <f>SUMIF('City Level Data'!#REF!,$F59,'City Level Data'!AG:AG)</f>
        <v>#REF!</v>
      </c>
      <c r="AF59" s="16" t="e">
        <f>SUMIF('City Level Data'!#REF!,$F59,'City Level Data'!AH:AH)</f>
        <v>#REF!</v>
      </c>
      <c r="AG59" s="16" t="e">
        <f>SUMIF('City Level Data'!#REF!,$F59,'City Level Data'!AI:AI)</f>
        <v>#REF!</v>
      </c>
      <c r="AH59" s="16" t="e">
        <f>SUMIF('City Level Data'!#REF!,$F59,'City Level Data'!AJ:AJ)</f>
        <v>#REF!</v>
      </c>
      <c r="AI59" s="16" t="e">
        <f>SUMIF('City Level Data'!#REF!,$F59,'City Level Data'!AK:AK)</f>
        <v>#REF!</v>
      </c>
      <c r="AJ59" s="16" t="e">
        <f>SUMIF('City Level Data'!#REF!,$F59,'City Level Data'!AL:AL)</f>
        <v>#REF!</v>
      </c>
      <c r="AK59" s="16" t="e">
        <f>SUMIF('City Level Data'!#REF!,$F59,'City Level Data'!AM:AM)</f>
        <v>#REF!</v>
      </c>
      <c r="AL59" s="16" t="e">
        <f>SUMIF('City Level Data'!#REF!,$F59,'City Level Data'!AN:AN)</f>
        <v>#REF!</v>
      </c>
      <c r="AM59" s="16" t="e">
        <f>SUMIF('City Level Data'!#REF!,$F59,'City Level Data'!AO:AO)</f>
        <v>#REF!</v>
      </c>
      <c r="AN59" s="16" t="e">
        <f>SUMIF('City Level Data'!#REF!,$F59,'City Level Data'!AP:AP)</f>
        <v>#REF!</v>
      </c>
      <c r="AO59" s="16" t="e">
        <f>SUMIF('City Level Data'!#REF!,$F59,'City Level Data'!AQ:AQ)</f>
        <v>#REF!</v>
      </c>
      <c r="AP59" s="16" t="e">
        <f>SUMIF('City Level Data'!#REF!,$F59,'City Level Data'!AR:AR)</f>
        <v>#REF!</v>
      </c>
      <c r="AQ59" s="16" t="e">
        <f>SUMIF('City Level Data'!#REF!,$F59,'City Level Data'!AS:AS)</f>
        <v>#REF!</v>
      </c>
      <c r="AR59" s="16" t="e">
        <f>SUMIF('City Level Data'!#REF!,$F59,'City Level Data'!AT:AT)</f>
        <v>#REF!</v>
      </c>
      <c r="AS59" s="16" t="e">
        <f>SUMIF('City Level Data'!#REF!,$F59,'City Level Data'!AU:AU)</f>
        <v>#REF!</v>
      </c>
      <c r="AT59" s="16" t="e">
        <f>SUMIF('City Level Data'!#REF!,$F59,'City Level Data'!AV:AV)</f>
        <v>#REF!</v>
      </c>
      <c r="AU59" s="16" t="e">
        <f>SUMIF('City Level Data'!#REF!,$F59,'City Level Data'!AW:AW)</f>
        <v>#REF!</v>
      </c>
      <c r="AV59" s="16" t="e">
        <f>SUMIF('City Level Data'!#REF!,$F59,'City Level Data'!AX:AX)</f>
        <v>#REF!</v>
      </c>
      <c r="AW59" s="16" t="e">
        <f>SUMIF('City Level Data'!#REF!,$F59,'City Level Data'!AY:AY)</f>
        <v>#REF!</v>
      </c>
      <c r="AX59" s="16" t="e">
        <f>SUMIF('City Level Data'!#REF!,$F59,'City Level Data'!AZ:AZ)</f>
        <v>#REF!</v>
      </c>
      <c r="AY59" s="16" t="e">
        <f>SUMIF('City Level Data'!#REF!,$F59,'City Level Data'!BA:BA)</f>
        <v>#REF!</v>
      </c>
      <c r="AZ59" s="16" t="e">
        <f>SUMIF('City Level Data'!#REF!,$F59,'City Level Data'!BB:BB)</f>
        <v>#REF!</v>
      </c>
      <c r="BA59" s="16" t="e">
        <f>SUMIF('City Level Data'!#REF!,$F59,'City Level Data'!BC:BC)</f>
        <v>#REF!</v>
      </c>
      <c r="BB59" s="16" t="e">
        <f>SUMIF('City Level Data'!#REF!,$F59,'City Level Data'!BD:BD)</f>
        <v>#REF!</v>
      </c>
      <c r="BC59" s="16" t="e">
        <f>SUMIF('City Level Data'!#REF!,$F59,'City Level Data'!BE:BE)</f>
        <v>#REF!</v>
      </c>
      <c r="BD59" s="16" t="e">
        <f>SUMIF('City Level Data'!#REF!,$F59,'City Level Data'!BF:BF)</f>
        <v>#REF!</v>
      </c>
      <c r="BE59" s="16" t="e">
        <f t="shared" si="2"/>
        <v>#REF!</v>
      </c>
      <c r="BF59" s="16" t="e">
        <f>SUMIF('City Level Data'!#REF!,$F59,'City Level Data'!BG:BG)</f>
        <v>#REF!</v>
      </c>
      <c r="BG59" s="16" t="e">
        <f>SUMIF('City Level Data'!#REF!,$F59,'City Level Data'!BH:BH)</f>
        <v>#REF!</v>
      </c>
      <c r="BH59" s="16" t="e">
        <f>AVERAGEIF('City Level Data'!#REF!,$F59,'City Level Data'!BI:BI)</f>
        <v>#REF!</v>
      </c>
      <c r="BI59" s="16" t="e">
        <f>AVERAGEIF('City Level Data'!#REF!,$F59,'City Level Data'!BJ:BJ)</f>
        <v>#REF!</v>
      </c>
      <c r="BJ59" s="16" t="e">
        <f>AVERAGEIF('City Level Data'!#REF!,$F59,'City Level Data'!BK:BK)</f>
        <v>#REF!</v>
      </c>
      <c r="BK59" s="16" t="e">
        <f>AVERAGEIF('City Level Data'!#REF!,$F59,'City Level Data'!BL:BL)</f>
        <v>#REF!</v>
      </c>
      <c r="BL59" s="16" t="e">
        <f>AVERAGEIF('City Level Data'!#REF!,$F59,'City Level Data'!BM:BM)</f>
        <v>#REF!</v>
      </c>
      <c r="BM59" s="16" t="e">
        <f>SUMIF('City Level Data'!#REF!,$F59,'City Level Data'!BN:BN)</f>
        <v>#REF!</v>
      </c>
      <c r="BN59" s="16" t="e">
        <f>SUMIF('City Level Data'!#REF!,$F59,'City Level Data'!BO:BO)</f>
        <v>#REF!</v>
      </c>
      <c r="BO59" s="16" t="e">
        <f>SUMIF('City Level Data'!#REF!,$F59,'City Level Data'!BP:BP)</f>
        <v>#REF!</v>
      </c>
      <c r="BP59" s="16" t="e">
        <f>SUMIF('City Level Data'!#REF!,$F59,'City Level Data'!BQ:BQ)</f>
        <v>#REF!</v>
      </c>
      <c r="BQ59" s="16" t="e">
        <f>SUMIF('City Level Data'!#REF!,$F59,'City Level Data'!BR:BR)</f>
        <v>#REF!</v>
      </c>
      <c r="BR59" s="16" t="e">
        <f>SUMIF('City Level Data'!#REF!,$F59,'City Level Data'!BS:BS)</f>
        <v>#REF!</v>
      </c>
      <c r="BS59" s="16" t="e">
        <f>SUMIF('City Level Data'!#REF!,$F59,'City Level Data'!BT:BT)</f>
        <v>#REF!</v>
      </c>
      <c r="BT59" s="16" t="e">
        <f>SUMIF('City Level Data'!#REF!,$F59,'City Level Data'!BU:BU)</f>
        <v>#REF!</v>
      </c>
      <c r="BU59" s="16" t="e">
        <f>SUMIF('City Level Data'!#REF!,$F59,'City Level Data'!BV:BV)</f>
        <v>#REF!</v>
      </c>
      <c r="BV59" s="16" t="e">
        <f>SUMIF('City Level Data'!#REF!,$F59,'City Level Data'!BW:BW)</f>
        <v>#REF!</v>
      </c>
      <c r="BW59" s="16" t="e">
        <f>SUMIF('City Level Data'!#REF!,$F59,'City Level Data'!BX:BX)</f>
        <v>#REF!</v>
      </c>
      <c r="BX59" s="16" t="e">
        <f>SUMIF('City Level Data'!#REF!,$F59,'City Level Data'!BY:BY)</f>
        <v>#REF!</v>
      </c>
      <c r="BY59" s="16" t="e">
        <f>SUMIF('City Level Data'!#REF!,$F59,'City Level Data'!BZ:BZ)</f>
        <v>#REF!</v>
      </c>
      <c r="BZ59" s="16" t="e">
        <f>SUMIF('City Level Data'!#REF!,$F59,'City Level Data'!CA:CA)</f>
        <v>#REF!</v>
      </c>
      <c r="CA59" s="16" t="e">
        <f>SUMIF('City Level Data'!#REF!,$F59,'City Level Data'!CB:CB)</f>
        <v>#REF!</v>
      </c>
      <c r="CB59" s="16" t="e">
        <f>SUMIF('City Level Data'!#REF!,$F59,'City Level Data'!CC:CC)</f>
        <v>#REF!</v>
      </c>
      <c r="CC59" s="16" t="e">
        <f>SUMIF('City Level Data'!#REF!,$F59,'City Level Data'!CD:CD)</f>
        <v>#REF!</v>
      </c>
      <c r="CD59" s="16" t="e">
        <f>SUMIF('City Level Data'!#REF!,$F59,'City Level Data'!CE:CE)</f>
        <v>#REF!</v>
      </c>
      <c r="CE59" s="16" t="e">
        <f>SUMIF('City Level Data'!#REF!,$F59,'City Level Data'!CF:CF)</f>
        <v>#REF!</v>
      </c>
      <c r="CF59" s="16" t="e">
        <f>SUMIF('City Level Data'!#REF!,$F59,'City Level Data'!CG:CG)</f>
        <v>#REF!</v>
      </c>
      <c r="CG59" s="16" t="e">
        <f>SUMIF('City Level Data'!#REF!,$F59,'City Level Data'!CH:CH)</f>
        <v>#REF!</v>
      </c>
      <c r="CH59" s="16" t="e">
        <f>SUMIF('City Level Data'!#REF!,$F59,'City Level Data'!CI:CI)</f>
        <v>#REF!</v>
      </c>
      <c r="CI59" s="16" t="e">
        <f>SUMIF('City Level Data'!#REF!,$F59,'City Level Data'!CJ:CJ)</f>
        <v>#REF!</v>
      </c>
      <c r="CJ59" s="16" t="e">
        <f>SUMIF('City Level Data'!#REF!,$F59,'City Level Data'!CK:CK)</f>
        <v>#REF!</v>
      </c>
      <c r="CK59" s="16" t="e">
        <f>SUMIF('City Level Data'!#REF!,$F59,'City Level Data'!CL:CL)</f>
        <v>#REF!</v>
      </c>
      <c r="CL59" s="16" t="e">
        <f>SUMIF('City Level Data'!#REF!,$F59,'City Level Data'!CM:CM)</f>
        <v>#REF!</v>
      </c>
      <c r="CM59" s="16" t="e">
        <f>SUMIF('City Level Data'!#REF!,$F59,'City Level Data'!CN:CN)</f>
        <v>#REF!</v>
      </c>
      <c r="CN59" s="16" t="e">
        <f>SUMIF('City Level Data'!#REF!,$F59,'City Level Data'!CO:CO)</f>
        <v>#REF!</v>
      </c>
      <c r="CO59" s="16" t="e">
        <f>SUMIF('City Level Data'!#REF!,$F59,'City Level Data'!CP:CP)</f>
        <v>#REF!</v>
      </c>
      <c r="CP59" s="16" t="e">
        <f>SUMIF('City Level Data'!#REF!,$F59,'City Level Data'!CQ:CQ)</f>
        <v>#REF!</v>
      </c>
      <c r="CQ59" s="16" t="e">
        <f>SUMIF('City Level Data'!#REF!,$F59,'City Level Data'!CR:CR)</f>
        <v>#REF!</v>
      </c>
      <c r="CR59" s="16" t="e">
        <f>SUMIF('City Level Data'!#REF!,$F59,'City Level Data'!CS:CS)</f>
        <v>#REF!</v>
      </c>
      <c r="CS59" s="16" t="e">
        <f>SUMIF('City Level Data'!#REF!,$F59,'City Level Data'!CT:CT)</f>
        <v>#REF!</v>
      </c>
      <c r="CT59" s="16" t="e">
        <f>SUMIF('City Level Data'!#REF!,$F59,'City Level Data'!CU:CU)</f>
        <v>#REF!</v>
      </c>
      <c r="CU59" s="16" t="e">
        <f>SUMIF('City Level Data'!#REF!,$F59,'City Level Data'!CV:CV)</f>
        <v>#REF!</v>
      </c>
      <c r="CV59" s="16" t="e">
        <f>SUMIF('City Level Data'!#REF!,$F59,'City Level Data'!CW:CW)</f>
        <v>#REF!</v>
      </c>
      <c r="CW59" s="16" t="e">
        <f>SUMIF('City Level Data'!#REF!,$F59,'City Level Data'!CX:CX)</f>
        <v>#REF!</v>
      </c>
      <c r="CX59" s="16" t="e">
        <f>SUMIF('City Level Data'!#REF!,$F59,'City Level Data'!CY:CY)</f>
        <v>#REF!</v>
      </c>
      <c r="CY59" s="16" t="e">
        <f>SUMIF('City Level Data'!#REF!,$F59,'City Level Data'!CZ:CZ)</f>
        <v>#REF!</v>
      </c>
      <c r="CZ59" s="16" t="e">
        <f>SUMIF('City Level Data'!#REF!,$F59,'City Level Data'!DA:DA)</f>
        <v>#REF!</v>
      </c>
      <c r="DA59" s="16" t="e">
        <f>SUMIF('City Level Data'!#REF!,$F59,'City Level Data'!DB:DB)</f>
        <v>#REF!</v>
      </c>
      <c r="DB59" s="16" t="e">
        <f>SUMIF('City Level Data'!#REF!,$F59,'City Level Data'!DC:DC)</f>
        <v>#REF!</v>
      </c>
    </row>
    <row r="60" spans="1:106" x14ac:dyDescent="0.2">
      <c r="A60" s="1"/>
      <c r="B60" s="1"/>
      <c r="C60" s="1"/>
      <c r="D60" s="1" t="s">
        <v>1553</v>
      </c>
      <c r="E60" s="1" t="s">
        <v>1238</v>
      </c>
      <c r="F60" s="1" t="s">
        <v>1449</v>
      </c>
      <c r="G60" s="1" t="s">
        <v>1517</v>
      </c>
      <c r="H60" s="1"/>
      <c r="I60" s="1"/>
      <c r="J60" s="1" t="s">
        <v>1518</v>
      </c>
      <c r="K60" s="1"/>
      <c r="L60" s="1"/>
      <c r="M60" s="1"/>
      <c r="N60" s="16" t="e">
        <f>SUMIF('City Level Data'!#REF!,$F60,'City Level Data'!J:J)</f>
        <v>#REF!</v>
      </c>
      <c r="O60" s="16" t="e">
        <f>SUMIF('City Level Data'!#REF!,$F60,'City Level Data'!L:L)</f>
        <v>#REF!</v>
      </c>
      <c r="P60" s="16" t="e">
        <f>SUMIF('City Level Data'!#REF!,$F60,'City Level Data'!M:M)</f>
        <v>#REF!</v>
      </c>
      <c r="Q60" s="16" t="e">
        <f t="shared" si="0"/>
        <v>#REF!</v>
      </c>
      <c r="R60" s="16" t="e">
        <f>SUMIF('City Level Data'!#REF!,$F60,'City Level Data'!P:P)</f>
        <v>#REF!</v>
      </c>
      <c r="S60" s="16" t="e">
        <f t="shared" si="1"/>
        <v>#REF!</v>
      </c>
      <c r="T60" s="16" t="e">
        <f>SUMIF('City Level Data'!#REF!,$F60,'City Level Data'!U:U)*1000000000/N60</f>
        <v>#REF!</v>
      </c>
      <c r="U60" s="16" t="e">
        <f>IF(Q60&gt;'Clustering (Sub City)'!$C$4,'Clustering (Sub City)'!$B$3,IF(Q60&gt;'Clustering (Sub City)'!$H$4,'Clustering (Sub City)'!$G$3,IF(Q60&gt;'Clustering (Sub City)'!$M$4,'Clustering (Sub City)'!$L$3,'Clustering (Sub City)'!$Q$3)))</f>
        <v>#REF!</v>
      </c>
      <c r="V60" s="16" t="e">
        <f>IF(S60&gt;'Clustering (Sub City)'!$C$24,'Clustering (Sub City)'!$B$23,IF(S60&gt;'Clustering (Sub City)'!$H$24,'Clustering (Sub City)'!$G$23,IF(S60&gt;'Clustering (Sub City)'!$M$24,'Clustering (Sub City)'!$L$23,'Clustering (Sub City)'!$Q$23)))</f>
        <v>#REF!</v>
      </c>
      <c r="W60" s="16" t="e">
        <f>VLOOKUP(U60&amp;V60,'Clustering (Gov City)'!$X$4:$Y$19,2,0)</f>
        <v>#REF!</v>
      </c>
      <c r="X60" s="16" t="e">
        <f>SUMIF('City Level Data'!#REF!,$F60,'City Level Data'!Z:Z)</f>
        <v>#REF!</v>
      </c>
      <c r="Y60" s="16" t="e">
        <f>SUMIF('City Level Data'!#REF!,$F60,'City Level Data'!AA:AA)</f>
        <v>#REF!</v>
      </c>
      <c r="Z60" s="16" t="e">
        <f>SUMIF('City Level Data'!#REF!,$F60,'City Level Data'!AB:AB)</f>
        <v>#REF!</v>
      </c>
      <c r="AA60" s="16" t="e">
        <f>SUMIF('City Level Data'!#REF!,$F60,'City Level Data'!AC:AC)</f>
        <v>#REF!</v>
      </c>
      <c r="AB60" s="16" t="e">
        <f>SUMIF('City Level Data'!#REF!,$F60,'City Level Data'!AD:AD)</f>
        <v>#REF!</v>
      </c>
      <c r="AC60" s="16" t="e">
        <f>SUMIF('City Level Data'!#REF!,$F60,'City Level Data'!AE:AE)</f>
        <v>#REF!</v>
      </c>
      <c r="AD60" s="16" t="e">
        <f>SUMIF('City Level Data'!#REF!,$F60,'City Level Data'!AF:AF)</f>
        <v>#REF!</v>
      </c>
      <c r="AE60" s="16" t="e">
        <f>SUMIF('City Level Data'!#REF!,$F60,'City Level Data'!AG:AG)</f>
        <v>#REF!</v>
      </c>
      <c r="AF60" s="16" t="e">
        <f>SUMIF('City Level Data'!#REF!,$F60,'City Level Data'!AH:AH)</f>
        <v>#REF!</v>
      </c>
      <c r="AG60" s="16" t="e">
        <f>SUMIF('City Level Data'!#REF!,$F60,'City Level Data'!AI:AI)</f>
        <v>#REF!</v>
      </c>
      <c r="AH60" s="16" t="e">
        <f>SUMIF('City Level Data'!#REF!,$F60,'City Level Data'!AJ:AJ)</f>
        <v>#REF!</v>
      </c>
      <c r="AI60" s="16" t="e">
        <f>SUMIF('City Level Data'!#REF!,$F60,'City Level Data'!AK:AK)</f>
        <v>#REF!</v>
      </c>
      <c r="AJ60" s="16" t="e">
        <f>SUMIF('City Level Data'!#REF!,$F60,'City Level Data'!AL:AL)</f>
        <v>#REF!</v>
      </c>
      <c r="AK60" s="16" t="e">
        <f>SUMIF('City Level Data'!#REF!,$F60,'City Level Data'!AM:AM)</f>
        <v>#REF!</v>
      </c>
      <c r="AL60" s="16" t="e">
        <f>SUMIF('City Level Data'!#REF!,$F60,'City Level Data'!AN:AN)</f>
        <v>#REF!</v>
      </c>
      <c r="AM60" s="16" t="e">
        <f>SUMIF('City Level Data'!#REF!,$F60,'City Level Data'!AO:AO)</f>
        <v>#REF!</v>
      </c>
      <c r="AN60" s="16" t="e">
        <f>SUMIF('City Level Data'!#REF!,$F60,'City Level Data'!AP:AP)</f>
        <v>#REF!</v>
      </c>
      <c r="AO60" s="16" t="e">
        <f>SUMIF('City Level Data'!#REF!,$F60,'City Level Data'!AQ:AQ)</f>
        <v>#REF!</v>
      </c>
      <c r="AP60" s="16" t="e">
        <f>SUMIF('City Level Data'!#REF!,$F60,'City Level Data'!AR:AR)</f>
        <v>#REF!</v>
      </c>
      <c r="AQ60" s="16" t="e">
        <f>SUMIF('City Level Data'!#REF!,$F60,'City Level Data'!AS:AS)</f>
        <v>#REF!</v>
      </c>
      <c r="AR60" s="16" t="e">
        <f>SUMIF('City Level Data'!#REF!,$F60,'City Level Data'!AT:AT)</f>
        <v>#REF!</v>
      </c>
      <c r="AS60" s="16" t="e">
        <f>SUMIF('City Level Data'!#REF!,$F60,'City Level Data'!AU:AU)</f>
        <v>#REF!</v>
      </c>
      <c r="AT60" s="16" t="e">
        <f>SUMIF('City Level Data'!#REF!,$F60,'City Level Data'!AV:AV)</f>
        <v>#REF!</v>
      </c>
      <c r="AU60" s="16" t="e">
        <f>SUMIF('City Level Data'!#REF!,$F60,'City Level Data'!AW:AW)</f>
        <v>#REF!</v>
      </c>
      <c r="AV60" s="16" t="e">
        <f>SUMIF('City Level Data'!#REF!,$F60,'City Level Data'!AX:AX)</f>
        <v>#REF!</v>
      </c>
      <c r="AW60" s="16" t="e">
        <f>SUMIF('City Level Data'!#REF!,$F60,'City Level Data'!AY:AY)</f>
        <v>#REF!</v>
      </c>
      <c r="AX60" s="16" t="e">
        <f>SUMIF('City Level Data'!#REF!,$F60,'City Level Data'!AZ:AZ)</f>
        <v>#REF!</v>
      </c>
      <c r="AY60" s="16" t="e">
        <f>SUMIF('City Level Data'!#REF!,$F60,'City Level Data'!BA:BA)</f>
        <v>#REF!</v>
      </c>
      <c r="AZ60" s="16" t="e">
        <f>SUMIF('City Level Data'!#REF!,$F60,'City Level Data'!BB:BB)</f>
        <v>#REF!</v>
      </c>
      <c r="BA60" s="16" t="e">
        <f>SUMIF('City Level Data'!#REF!,$F60,'City Level Data'!BC:BC)</f>
        <v>#REF!</v>
      </c>
      <c r="BB60" s="16" t="e">
        <f>SUMIF('City Level Data'!#REF!,$F60,'City Level Data'!BD:BD)</f>
        <v>#REF!</v>
      </c>
      <c r="BC60" s="16" t="e">
        <f>SUMIF('City Level Data'!#REF!,$F60,'City Level Data'!BE:BE)</f>
        <v>#REF!</v>
      </c>
      <c r="BD60" s="16" t="e">
        <f>SUMIF('City Level Data'!#REF!,$F60,'City Level Data'!BF:BF)</f>
        <v>#REF!</v>
      </c>
      <c r="BE60" s="16" t="e">
        <f t="shared" si="2"/>
        <v>#REF!</v>
      </c>
      <c r="BF60" s="16" t="e">
        <f>SUMIF('City Level Data'!#REF!,$F60,'City Level Data'!BG:BG)</f>
        <v>#REF!</v>
      </c>
      <c r="BG60" s="16" t="e">
        <f>SUMIF('City Level Data'!#REF!,$F60,'City Level Data'!BH:BH)</f>
        <v>#REF!</v>
      </c>
      <c r="BH60" s="16" t="e">
        <f>AVERAGEIF('City Level Data'!#REF!,$F60,'City Level Data'!BI:BI)</f>
        <v>#REF!</v>
      </c>
      <c r="BI60" s="16" t="e">
        <f>AVERAGEIF('City Level Data'!#REF!,$F60,'City Level Data'!BJ:BJ)</f>
        <v>#REF!</v>
      </c>
      <c r="BJ60" s="16" t="e">
        <f>AVERAGEIF('City Level Data'!#REF!,$F60,'City Level Data'!BK:BK)</f>
        <v>#REF!</v>
      </c>
      <c r="BK60" s="16" t="e">
        <f>AVERAGEIF('City Level Data'!#REF!,$F60,'City Level Data'!BL:BL)</f>
        <v>#REF!</v>
      </c>
      <c r="BL60" s="16" t="e">
        <f>AVERAGEIF('City Level Data'!#REF!,$F60,'City Level Data'!BM:BM)</f>
        <v>#REF!</v>
      </c>
      <c r="BM60" s="16" t="e">
        <f>SUMIF('City Level Data'!#REF!,$F60,'City Level Data'!BN:BN)</f>
        <v>#REF!</v>
      </c>
      <c r="BN60" s="16" t="e">
        <f>SUMIF('City Level Data'!#REF!,$F60,'City Level Data'!BO:BO)</f>
        <v>#REF!</v>
      </c>
      <c r="BO60" s="16" t="e">
        <f>SUMIF('City Level Data'!#REF!,$F60,'City Level Data'!BP:BP)</f>
        <v>#REF!</v>
      </c>
      <c r="BP60" s="16" t="e">
        <f>SUMIF('City Level Data'!#REF!,$F60,'City Level Data'!BQ:BQ)</f>
        <v>#REF!</v>
      </c>
      <c r="BQ60" s="16" t="e">
        <f>SUMIF('City Level Data'!#REF!,$F60,'City Level Data'!BR:BR)</f>
        <v>#REF!</v>
      </c>
      <c r="BR60" s="16" t="e">
        <f>SUMIF('City Level Data'!#REF!,$F60,'City Level Data'!BS:BS)</f>
        <v>#REF!</v>
      </c>
      <c r="BS60" s="16" t="e">
        <f>SUMIF('City Level Data'!#REF!,$F60,'City Level Data'!BT:BT)</f>
        <v>#REF!</v>
      </c>
      <c r="BT60" s="16" t="e">
        <f>SUMIF('City Level Data'!#REF!,$F60,'City Level Data'!BU:BU)</f>
        <v>#REF!</v>
      </c>
      <c r="BU60" s="16" t="e">
        <f>SUMIF('City Level Data'!#REF!,$F60,'City Level Data'!BV:BV)</f>
        <v>#REF!</v>
      </c>
      <c r="BV60" s="16" t="e">
        <f>SUMIF('City Level Data'!#REF!,$F60,'City Level Data'!BW:BW)</f>
        <v>#REF!</v>
      </c>
      <c r="BW60" s="16" t="e">
        <f>SUMIF('City Level Data'!#REF!,$F60,'City Level Data'!BX:BX)</f>
        <v>#REF!</v>
      </c>
      <c r="BX60" s="16" t="e">
        <f>SUMIF('City Level Data'!#REF!,$F60,'City Level Data'!BY:BY)</f>
        <v>#REF!</v>
      </c>
      <c r="BY60" s="16" t="e">
        <f>SUMIF('City Level Data'!#REF!,$F60,'City Level Data'!BZ:BZ)</f>
        <v>#REF!</v>
      </c>
      <c r="BZ60" s="16" t="e">
        <f>SUMIF('City Level Data'!#REF!,$F60,'City Level Data'!CA:CA)</f>
        <v>#REF!</v>
      </c>
      <c r="CA60" s="16" t="e">
        <f>SUMIF('City Level Data'!#REF!,$F60,'City Level Data'!CB:CB)</f>
        <v>#REF!</v>
      </c>
      <c r="CB60" s="16" t="e">
        <f>SUMIF('City Level Data'!#REF!,$F60,'City Level Data'!CC:CC)</f>
        <v>#REF!</v>
      </c>
      <c r="CC60" s="16" t="e">
        <f>SUMIF('City Level Data'!#REF!,$F60,'City Level Data'!CD:CD)</f>
        <v>#REF!</v>
      </c>
      <c r="CD60" s="16" t="e">
        <f>SUMIF('City Level Data'!#REF!,$F60,'City Level Data'!CE:CE)</f>
        <v>#REF!</v>
      </c>
      <c r="CE60" s="16" t="e">
        <f>SUMIF('City Level Data'!#REF!,$F60,'City Level Data'!CF:CF)</f>
        <v>#REF!</v>
      </c>
      <c r="CF60" s="16" t="e">
        <f>SUMIF('City Level Data'!#REF!,$F60,'City Level Data'!CG:CG)</f>
        <v>#REF!</v>
      </c>
      <c r="CG60" s="16" t="e">
        <f>SUMIF('City Level Data'!#REF!,$F60,'City Level Data'!CH:CH)</f>
        <v>#REF!</v>
      </c>
      <c r="CH60" s="16" t="e">
        <f>SUMIF('City Level Data'!#REF!,$F60,'City Level Data'!CI:CI)</f>
        <v>#REF!</v>
      </c>
      <c r="CI60" s="16" t="e">
        <f>SUMIF('City Level Data'!#REF!,$F60,'City Level Data'!CJ:CJ)</f>
        <v>#REF!</v>
      </c>
      <c r="CJ60" s="16" t="e">
        <f>SUMIF('City Level Data'!#REF!,$F60,'City Level Data'!CK:CK)</f>
        <v>#REF!</v>
      </c>
      <c r="CK60" s="16" t="e">
        <f>SUMIF('City Level Data'!#REF!,$F60,'City Level Data'!CL:CL)</f>
        <v>#REF!</v>
      </c>
      <c r="CL60" s="16" t="e">
        <f>SUMIF('City Level Data'!#REF!,$F60,'City Level Data'!CM:CM)</f>
        <v>#REF!</v>
      </c>
      <c r="CM60" s="16" t="e">
        <f>SUMIF('City Level Data'!#REF!,$F60,'City Level Data'!CN:CN)</f>
        <v>#REF!</v>
      </c>
      <c r="CN60" s="16" t="e">
        <f>SUMIF('City Level Data'!#REF!,$F60,'City Level Data'!CO:CO)</f>
        <v>#REF!</v>
      </c>
      <c r="CO60" s="16" t="e">
        <f>SUMIF('City Level Data'!#REF!,$F60,'City Level Data'!CP:CP)</f>
        <v>#REF!</v>
      </c>
      <c r="CP60" s="16" t="e">
        <f>SUMIF('City Level Data'!#REF!,$F60,'City Level Data'!CQ:CQ)</f>
        <v>#REF!</v>
      </c>
      <c r="CQ60" s="16" t="e">
        <f>SUMIF('City Level Data'!#REF!,$F60,'City Level Data'!CR:CR)</f>
        <v>#REF!</v>
      </c>
      <c r="CR60" s="16" t="e">
        <f>SUMIF('City Level Data'!#REF!,$F60,'City Level Data'!CS:CS)</f>
        <v>#REF!</v>
      </c>
      <c r="CS60" s="16" t="e">
        <f>SUMIF('City Level Data'!#REF!,$F60,'City Level Data'!CT:CT)</f>
        <v>#REF!</v>
      </c>
      <c r="CT60" s="16" t="e">
        <f>SUMIF('City Level Data'!#REF!,$F60,'City Level Data'!CU:CU)</f>
        <v>#REF!</v>
      </c>
      <c r="CU60" s="16" t="e">
        <f>SUMIF('City Level Data'!#REF!,$F60,'City Level Data'!CV:CV)</f>
        <v>#REF!</v>
      </c>
      <c r="CV60" s="16" t="e">
        <f>SUMIF('City Level Data'!#REF!,$F60,'City Level Data'!CW:CW)</f>
        <v>#REF!</v>
      </c>
      <c r="CW60" s="16" t="e">
        <f>SUMIF('City Level Data'!#REF!,$F60,'City Level Data'!CX:CX)</f>
        <v>#REF!</v>
      </c>
      <c r="CX60" s="16" t="e">
        <f>SUMIF('City Level Data'!#REF!,$F60,'City Level Data'!CY:CY)</f>
        <v>#REF!</v>
      </c>
      <c r="CY60" s="16" t="e">
        <f>SUMIF('City Level Data'!#REF!,$F60,'City Level Data'!CZ:CZ)</f>
        <v>#REF!</v>
      </c>
      <c r="CZ60" s="16" t="e">
        <f>SUMIF('City Level Data'!#REF!,$F60,'City Level Data'!DA:DA)</f>
        <v>#REF!</v>
      </c>
      <c r="DA60" s="16" t="e">
        <f>SUMIF('City Level Data'!#REF!,$F60,'City Level Data'!DB:DB)</f>
        <v>#REF!</v>
      </c>
      <c r="DB60" s="16" t="e">
        <f>SUMIF('City Level Data'!#REF!,$F60,'City Level Data'!DC:DC)</f>
        <v>#REF!</v>
      </c>
    </row>
    <row r="61" spans="1:106" x14ac:dyDescent="0.2">
      <c r="A61" s="1"/>
      <c r="B61" s="1"/>
      <c r="C61" s="1"/>
      <c r="D61" s="1" t="s">
        <v>1554</v>
      </c>
      <c r="E61" s="1" t="s">
        <v>1238</v>
      </c>
      <c r="F61" s="1" t="s">
        <v>1492</v>
      </c>
      <c r="G61" s="1" t="s">
        <v>1517</v>
      </c>
      <c r="H61" s="1"/>
      <c r="I61" s="1"/>
      <c r="J61" s="1" t="s">
        <v>1518</v>
      </c>
      <c r="K61" s="1"/>
      <c r="L61" s="1"/>
      <c r="M61" s="1"/>
      <c r="N61" s="16" t="e">
        <f>SUMIF('City Level Data'!#REF!,$F61,'City Level Data'!J:J)</f>
        <v>#REF!</v>
      </c>
      <c r="O61" s="16" t="e">
        <f>SUMIF('City Level Data'!#REF!,$F61,'City Level Data'!L:L)</f>
        <v>#REF!</v>
      </c>
      <c r="P61" s="16" t="e">
        <f>SUMIF('City Level Data'!#REF!,$F61,'City Level Data'!M:M)</f>
        <v>#REF!</v>
      </c>
      <c r="Q61" s="16" t="e">
        <f t="shared" si="0"/>
        <v>#REF!</v>
      </c>
      <c r="R61" s="16" t="e">
        <f>SUMIF('City Level Data'!#REF!,$F61,'City Level Data'!P:P)</f>
        <v>#REF!</v>
      </c>
      <c r="S61" s="16" t="e">
        <f t="shared" si="1"/>
        <v>#REF!</v>
      </c>
      <c r="T61" s="16" t="e">
        <f>SUMIF('City Level Data'!#REF!,$F61,'City Level Data'!U:U)*1000000000/N61</f>
        <v>#REF!</v>
      </c>
      <c r="U61" s="16" t="e">
        <f>IF(Q61&gt;'Clustering (Sub City)'!$C$4,'Clustering (Sub City)'!$B$3,IF(Q61&gt;'Clustering (Sub City)'!$H$4,'Clustering (Sub City)'!$G$3,IF(Q61&gt;'Clustering (Sub City)'!$M$4,'Clustering (Sub City)'!$L$3,'Clustering (Sub City)'!$Q$3)))</f>
        <v>#REF!</v>
      </c>
      <c r="V61" s="16" t="e">
        <f>IF(S61&gt;'Clustering (Sub City)'!$C$24,'Clustering (Sub City)'!$B$23,IF(S61&gt;'Clustering (Sub City)'!$H$24,'Clustering (Sub City)'!$G$23,IF(S61&gt;'Clustering (Sub City)'!$M$24,'Clustering (Sub City)'!$L$23,'Clustering (Sub City)'!$Q$23)))</f>
        <v>#REF!</v>
      </c>
      <c r="W61" s="16" t="e">
        <f>VLOOKUP(U61&amp;V61,'Clustering (Gov City)'!$X$4:$Y$19,2,0)</f>
        <v>#REF!</v>
      </c>
      <c r="X61" s="16" t="e">
        <f>SUMIF('City Level Data'!#REF!,$F61,'City Level Data'!Z:Z)</f>
        <v>#REF!</v>
      </c>
      <c r="Y61" s="16" t="e">
        <f>SUMIF('City Level Data'!#REF!,$F61,'City Level Data'!AA:AA)</f>
        <v>#REF!</v>
      </c>
      <c r="Z61" s="16" t="e">
        <f>SUMIF('City Level Data'!#REF!,$F61,'City Level Data'!AB:AB)</f>
        <v>#REF!</v>
      </c>
      <c r="AA61" s="16" t="e">
        <f>SUMIF('City Level Data'!#REF!,$F61,'City Level Data'!AC:AC)</f>
        <v>#REF!</v>
      </c>
      <c r="AB61" s="16" t="e">
        <f>SUMIF('City Level Data'!#REF!,$F61,'City Level Data'!AD:AD)</f>
        <v>#REF!</v>
      </c>
      <c r="AC61" s="16" t="e">
        <f>SUMIF('City Level Data'!#REF!,$F61,'City Level Data'!AE:AE)</f>
        <v>#REF!</v>
      </c>
      <c r="AD61" s="16" t="e">
        <f>SUMIF('City Level Data'!#REF!,$F61,'City Level Data'!AF:AF)</f>
        <v>#REF!</v>
      </c>
      <c r="AE61" s="16" t="e">
        <f>SUMIF('City Level Data'!#REF!,$F61,'City Level Data'!AG:AG)</f>
        <v>#REF!</v>
      </c>
      <c r="AF61" s="16" t="e">
        <f>SUMIF('City Level Data'!#REF!,$F61,'City Level Data'!AH:AH)</f>
        <v>#REF!</v>
      </c>
      <c r="AG61" s="16" t="e">
        <f>SUMIF('City Level Data'!#REF!,$F61,'City Level Data'!AI:AI)</f>
        <v>#REF!</v>
      </c>
      <c r="AH61" s="16" t="e">
        <f>SUMIF('City Level Data'!#REF!,$F61,'City Level Data'!AJ:AJ)</f>
        <v>#REF!</v>
      </c>
      <c r="AI61" s="16" t="e">
        <f>SUMIF('City Level Data'!#REF!,$F61,'City Level Data'!AK:AK)</f>
        <v>#REF!</v>
      </c>
      <c r="AJ61" s="16" t="e">
        <f>SUMIF('City Level Data'!#REF!,$F61,'City Level Data'!AL:AL)</f>
        <v>#REF!</v>
      </c>
      <c r="AK61" s="16" t="e">
        <f>SUMIF('City Level Data'!#REF!,$F61,'City Level Data'!AM:AM)</f>
        <v>#REF!</v>
      </c>
      <c r="AL61" s="16" t="e">
        <f>SUMIF('City Level Data'!#REF!,$F61,'City Level Data'!AN:AN)</f>
        <v>#REF!</v>
      </c>
      <c r="AM61" s="16" t="e">
        <f>SUMIF('City Level Data'!#REF!,$F61,'City Level Data'!AO:AO)</f>
        <v>#REF!</v>
      </c>
      <c r="AN61" s="16" t="e">
        <f>SUMIF('City Level Data'!#REF!,$F61,'City Level Data'!AP:AP)</f>
        <v>#REF!</v>
      </c>
      <c r="AO61" s="16" t="e">
        <f>SUMIF('City Level Data'!#REF!,$F61,'City Level Data'!AQ:AQ)</f>
        <v>#REF!</v>
      </c>
      <c r="AP61" s="16" t="e">
        <f>SUMIF('City Level Data'!#REF!,$F61,'City Level Data'!AR:AR)</f>
        <v>#REF!</v>
      </c>
      <c r="AQ61" s="16" t="e">
        <f>SUMIF('City Level Data'!#REF!,$F61,'City Level Data'!AS:AS)</f>
        <v>#REF!</v>
      </c>
      <c r="AR61" s="16" t="e">
        <f>SUMIF('City Level Data'!#REF!,$F61,'City Level Data'!AT:AT)</f>
        <v>#REF!</v>
      </c>
      <c r="AS61" s="16" t="e">
        <f>SUMIF('City Level Data'!#REF!,$F61,'City Level Data'!AU:AU)</f>
        <v>#REF!</v>
      </c>
      <c r="AT61" s="16" t="e">
        <f>SUMIF('City Level Data'!#REF!,$F61,'City Level Data'!AV:AV)</f>
        <v>#REF!</v>
      </c>
      <c r="AU61" s="16" t="e">
        <f>SUMIF('City Level Data'!#REF!,$F61,'City Level Data'!AW:AW)</f>
        <v>#REF!</v>
      </c>
      <c r="AV61" s="16" t="e">
        <f>SUMIF('City Level Data'!#REF!,$F61,'City Level Data'!AX:AX)</f>
        <v>#REF!</v>
      </c>
      <c r="AW61" s="16" t="e">
        <f>SUMIF('City Level Data'!#REF!,$F61,'City Level Data'!AY:AY)</f>
        <v>#REF!</v>
      </c>
      <c r="AX61" s="16" t="e">
        <f>SUMIF('City Level Data'!#REF!,$F61,'City Level Data'!AZ:AZ)</f>
        <v>#REF!</v>
      </c>
      <c r="AY61" s="16" t="e">
        <f>SUMIF('City Level Data'!#REF!,$F61,'City Level Data'!BA:BA)</f>
        <v>#REF!</v>
      </c>
      <c r="AZ61" s="16" t="e">
        <f>SUMIF('City Level Data'!#REF!,$F61,'City Level Data'!BB:BB)</f>
        <v>#REF!</v>
      </c>
      <c r="BA61" s="16" t="e">
        <f>SUMIF('City Level Data'!#REF!,$F61,'City Level Data'!BC:BC)</f>
        <v>#REF!</v>
      </c>
      <c r="BB61" s="16" t="e">
        <f>SUMIF('City Level Data'!#REF!,$F61,'City Level Data'!BD:BD)</f>
        <v>#REF!</v>
      </c>
      <c r="BC61" s="16" t="e">
        <f>SUMIF('City Level Data'!#REF!,$F61,'City Level Data'!BE:BE)</f>
        <v>#REF!</v>
      </c>
      <c r="BD61" s="16" t="e">
        <f>SUMIF('City Level Data'!#REF!,$F61,'City Level Data'!BF:BF)</f>
        <v>#REF!</v>
      </c>
      <c r="BE61" s="16" t="e">
        <f t="shared" si="2"/>
        <v>#REF!</v>
      </c>
      <c r="BF61" s="16" t="e">
        <f>SUMIF('City Level Data'!#REF!,$F61,'City Level Data'!BG:BG)</f>
        <v>#REF!</v>
      </c>
      <c r="BG61" s="16" t="e">
        <f>SUMIF('City Level Data'!#REF!,$F61,'City Level Data'!BH:BH)</f>
        <v>#REF!</v>
      </c>
      <c r="BH61" s="16" t="e">
        <f>AVERAGEIF('City Level Data'!#REF!,$F61,'City Level Data'!BI:BI)</f>
        <v>#REF!</v>
      </c>
      <c r="BI61" s="16" t="e">
        <f>AVERAGEIF('City Level Data'!#REF!,$F61,'City Level Data'!BJ:BJ)</f>
        <v>#REF!</v>
      </c>
      <c r="BJ61" s="16" t="e">
        <f>AVERAGEIF('City Level Data'!#REF!,$F61,'City Level Data'!BK:BK)</f>
        <v>#REF!</v>
      </c>
      <c r="BK61" s="16" t="e">
        <f>AVERAGEIF('City Level Data'!#REF!,$F61,'City Level Data'!BL:BL)</f>
        <v>#REF!</v>
      </c>
      <c r="BL61" s="16" t="e">
        <f>AVERAGEIF('City Level Data'!#REF!,$F61,'City Level Data'!BM:BM)</f>
        <v>#REF!</v>
      </c>
      <c r="BM61" s="16" t="e">
        <f>SUMIF('City Level Data'!#REF!,$F61,'City Level Data'!BN:BN)</f>
        <v>#REF!</v>
      </c>
      <c r="BN61" s="16" t="e">
        <f>SUMIF('City Level Data'!#REF!,$F61,'City Level Data'!BO:BO)</f>
        <v>#REF!</v>
      </c>
      <c r="BO61" s="16" t="e">
        <f>SUMIF('City Level Data'!#REF!,$F61,'City Level Data'!BP:BP)</f>
        <v>#REF!</v>
      </c>
      <c r="BP61" s="16" t="e">
        <f>SUMIF('City Level Data'!#REF!,$F61,'City Level Data'!BQ:BQ)</f>
        <v>#REF!</v>
      </c>
      <c r="BQ61" s="16" t="e">
        <f>SUMIF('City Level Data'!#REF!,$F61,'City Level Data'!BR:BR)</f>
        <v>#REF!</v>
      </c>
      <c r="BR61" s="16" t="e">
        <f>SUMIF('City Level Data'!#REF!,$F61,'City Level Data'!BS:BS)</f>
        <v>#REF!</v>
      </c>
      <c r="BS61" s="16" t="e">
        <f>SUMIF('City Level Data'!#REF!,$F61,'City Level Data'!BT:BT)</f>
        <v>#REF!</v>
      </c>
      <c r="BT61" s="16" t="e">
        <f>SUMIF('City Level Data'!#REF!,$F61,'City Level Data'!BU:BU)</f>
        <v>#REF!</v>
      </c>
      <c r="BU61" s="16" t="e">
        <f>SUMIF('City Level Data'!#REF!,$F61,'City Level Data'!BV:BV)</f>
        <v>#REF!</v>
      </c>
      <c r="BV61" s="16" t="e">
        <f>SUMIF('City Level Data'!#REF!,$F61,'City Level Data'!BW:BW)</f>
        <v>#REF!</v>
      </c>
      <c r="BW61" s="16" t="e">
        <f>SUMIF('City Level Data'!#REF!,$F61,'City Level Data'!BX:BX)</f>
        <v>#REF!</v>
      </c>
      <c r="BX61" s="16" t="e">
        <f>SUMIF('City Level Data'!#REF!,$F61,'City Level Data'!BY:BY)</f>
        <v>#REF!</v>
      </c>
      <c r="BY61" s="16" t="e">
        <f>SUMIF('City Level Data'!#REF!,$F61,'City Level Data'!BZ:BZ)</f>
        <v>#REF!</v>
      </c>
      <c r="BZ61" s="16" t="e">
        <f>SUMIF('City Level Data'!#REF!,$F61,'City Level Data'!CA:CA)</f>
        <v>#REF!</v>
      </c>
      <c r="CA61" s="16" t="e">
        <f>SUMIF('City Level Data'!#REF!,$F61,'City Level Data'!CB:CB)</f>
        <v>#REF!</v>
      </c>
      <c r="CB61" s="16" t="e">
        <f>SUMIF('City Level Data'!#REF!,$F61,'City Level Data'!CC:CC)</f>
        <v>#REF!</v>
      </c>
      <c r="CC61" s="16" t="e">
        <f>SUMIF('City Level Data'!#REF!,$F61,'City Level Data'!CD:CD)</f>
        <v>#REF!</v>
      </c>
      <c r="CD61" s="16" t="e">
        <f>SUMIF('City Level Data'!#REF!,$F61,'City Level Data'!CE:CE)</f>
        <v>#REF!</v>
      </c>
      <c r="CE61" s="16" t="e">
        <f>SUMIF('City Level Data'!#REF!,$F61,'City Level Data'!CF:CF)</f>
        <v>#REF!</v>
      </c>
      <c r="CF61" s="16" t="e">
        <f>SUMIF('City Level Data'!#REF!,$F61,'City Level Data'!CG:CG)</f>
        <v>#REF!</v>
      </c>
      <c r="CG61" s="16" t="e">
        <f>SUMIF('City Level Data'!#REF!,$F61,'City Level Data'!CH:CH)</f>
        <v>#REF!</v>
      </c>
      <c r="CH61" s="16" t="e">
        <f>SUMIF('City Level Data'!#REF!,$F61,'City Level Data'!CI:CI)</f>
        <v>#REF!</v>
      </c>
      <c r="CI61" s="16" t="e">
        <f>SUMIF('City Level Data'!#REF!,$F61,'City Level Data'!CJ:CJ)</f>
        <v>#REF!</v>
      </c>
      <c r="CJ61" s="16" t="e">
        <f>SUMIF('City Level Data'!#REF!,$F61,'City Level Data'!CK:CK)</f>
        <v>#REF!</v>
      </c>
      <c r="CK61" s="16" t="e">
        <f>SUMIF('City Level Data'!#REF!,$F61,'City Level Data'!CL:CL)</f>
        <v>#REF!</v>
      </c>
      <c r="CL61" s="16" t="e">
        <f>SUMIF('City Level Data'!#REF!,$F61,'City Level Data'!CM:CM)</f>
        <v>#REF!</v>
      </c>
      <c r="CM61" s="16" t="e">
        <f>SUMIF('City Level Data'!#REF!,$F61,'City Level Data'!CN:CN)</f>
        <v>#REF!</v>
      </c>
      <c r="CN61" s="16" t="e">
        <f>SUMIF('City Level Data'!#REF!,$F61,'City Level Data'!CO:CO)</f>
        <v>#REF!</v>
      </c>
      <c r="CO61" s="16" t="e">
        <f>SUMIF('City Level Data'!#REF!,$F61,'City Level Data'!CP:CP)</f>
        <v>#REF!</v>
      </c>
      <c r="CP61" s="16" t="e">
        <f>SUMIF('City Level Data'!#REF!,$F61,'City Level Data'!CQ:CQ)</f>
        <v>#REF!</v>
      </c>
      <c r="CQ61" s="16" t="e">
        <f>SUMIF('City Level Data'!#REF!,$F61,'City Level Data'!CR:CR)</f>
        <v>#REF!</v>
      </c>
      <c r="CR61" s="16" t="e">
        <f>SUMIF('City Level Data'!#REF!,$F61,'City Level Data'!CS:CS)</f>
        <v>#REF!</v>
      </c>
      <c r="CS61" s="16" t="e">
        <f>SUMIF('City Level Data'!#REF!,$F61,'City Level Data'!CT:CT)</f>
        <v>#REF!</v>
      </c>
      <c r="CT61" s="16" t="e">
        <f>SUMIF('City Level Data'!#REF!,$F61,'City Level Data'!CU:CU)</f>
        <v>#REF!</v>
      </c>
      <c r="CU61" s="16" t="e">
        <f>SUMIF('City Level Data'!#REF!,$F61,'City Level Data'!CV:CV)</f>
        <v>#REF!</v>
      </c>
      <c r="CV61" s="16" t="e">
        <f>SUMIF('City Level Data'!#REF!,$F61,'City Level Data'!CW:CW)</f>
        <v>#REF!</v>
      </c>
      <c r="CW61" s="16" t="e">
        <f>SUMIF('City Level Data'!#REF!,$F61,'City Level Data'!CX:CX)</f>
        <v>#REF!</v>
      </c>
      <c r="CX61" s="16" t="e">
        <f>SUMIF('City Level Data'!#REF!,$F61,'City Level Data'!CY:CY)</f>
        <v>#REF!</v>
      </c>
      <c r="CY61" s="16" t="e">
        <f>SUMIF('City Level Data'!#REF!,$F61,'City Level Data'!CZ:CZ)</f>
        <v>#REF!</v>
      </c>
      <c r="CZ61" s="16" t="e">
        <f>SUMIF('City Level Data'!#REF!,$F61,'City Level Data'!DA:DA)</f>
        <v>#REF!</v>
      </c>
      <c r="DA61" s="16" t="e">
        <f>SUMIF('City Level Data'!#REF!,$F61,'City Level Data'!DB:DB)</f>
        <v>#REF!</v>
      </c>
      <c r="DB61" s="16" t="e">
        <f>SUMIF('City Level Data'!#REF!,$F61,'City Level Data'!DC:DC)</f>
        <v>#REF!</v>
      </c>
    </row>
    <row r="62" spans="1:106" x14ac:dyDescent="0.2">
      <c r="A62" s="1"/>
      <c r="B62" s="1"/>
      <c r="C62" s="1"/>
      <c r="D62" s="1" t="s">
        <v>1624</v>
      </c>
      <c r="E62" s="1" t="s">
        <v>1248</v>
      </c>
      <c r="F62" s="1" t="s">
        <v>1237</v>
      </c>
      <c r="G62" s="1" t="s">
        <v>1517</v>
      </c>
      <c r="H62" s="1"/>
      <c r="I62" s="1"/>
      <c r="J62" s="1" t="s">
        <v>1518</v>
      </c>
      <c r="K62" s="1"/>
      <c r="L62" s="1"/>
      <c r="M62" s="1"/>
      <c r="N62" s="16" t="e">
        <f>SUMIF('City Level Data'!#REF!,$F62,'City Level Data'!J:J)</f>
        <v>#REF!</v>
      </c>
      <c r="O62" s="16" t="e">
        <f>SUMIF('City Level Data'!#REF!,$F62,'City Level Data'!L:L)</f>
        <v>#REF!</v>
      </c>
      <c r="P62" s="16" t="e">
        <f>SUMIF('City Level Data'!#REF!,$F62,'City Level Data'!M:M)</f>
        <v>#REF!</v>
      </c>
      <c r="Q62" s="16" t="e">
        <f t="shared" si="0"/>
        <v>#REF!</v>
      </c>
      <c r="R62" s="16" t="e">
        <f>SUMIF('City Level Data'!#REF!,$F62,'City Level Data'!P:P)</f>
        <v>#REF!</v>
      </c>
      <c r="S62" s="16" t="e">
        <f t="shared" si="1"/>
        <v>#REF!</v>
      </c>
      <c r="T62" s="16" t="e">
        <f>SUMIF('City Level Data'!#REF!,$F62,'City Level Data'!U:U)*1000000000/N62</f>
        <v>#REF!</v>
      </c>
      <c r="U62" s="16" t="e">
        <f>IF(Q62&gt;'Clustering (Sub City)'!$C$4,'Clustering (Sub City)'!$B$3,IF(Q62&gt;'Clustering (Sub City)'!$H$4,'Clustering (Sub City)'!$G$3,IF(Q62&gt;'Clustering (Sub City)'!$M$4,'Clustering (Sub City)'!$L$3,'Clustering (Sub City)'!$Q$3)))</f>
        <v>#REF!</v>
      </c>
      <c r="V62" s="16" t="e">
        <f>IF(S62&gt;'Clustering (Sub City)'!$C$24,'Clustering (Sub City)'!$B$23,IF(S62&gt;'Clustering (Sub City)'!$H$24,'Clustering (Sub City)'!$G$23,IF(S62&gt;'Clustering (Sub City)'!$M$24,'Clustering (Sub City)'!$L$23,'Clustering (Sub City)'!$Q$23)))</f>
        <v>#REF!</v>
      </c>
      <c r="W62" s="16" t="e">
        <f>VLOOKUP(U62&amp;V62,'Clustering (Gov City)'!$X$4:$Y$19,2,0)</f>
        <v>#REF!</v>
      </c>
      <c r="X62" s="16" t="e">
        <f>SUMIF('City Level Data'!#REF!,$F62,'City Level Data'!Z:Z)</f>
        <v>#REF!</v>
      </c>
      <c r="Y62" s="16" t="e">
        <f>SUMIF('City Level Data'!#REF!,$F62,'City Level Data'!AA:AA)</f>
        <v>#REF!</v>
      </c>
      <c r="Z62" s="16" t="e">
        <f>SUMIF('City Level Data'!#REF!,$F62,'City Level Data'!AB:AB)</f>
        <v>#REF!</v>
      </c>
      <c r="AA62" s="16" t="e">
        <f>SUMIF('City Level Data'!#REF!,$F62,'City Level Data'!AC:AC)</f>
        <v>#REF!</v>
      </c>
      <c r="AB62" s="16" t="e">
        <f>SUMIF('City Level Data'!#REF!,$F62,'City Level Data'!AD:AD)</f>
        <v>#REF!</v>
      </c>
      <c r="AC62" s="16" t="e">
        <f>SUMIF('City Level Data'!#REF!,$F62,'City Level Data'!AE:AE)</f>
        <v>#REF!</v>
      </c>
      <c r="AD62" s="16" t="e">
        <f>SUMIF('City Level Data'!#REF!,$F62,'City Level Data'!AF:AF)</f>
        <v>#REF!</v>
      </c>
      <c r="AE62" s="16" t="e">
        <f>SUMIF('City Level Data'!#REF!,$F62,'City Level Data'!AG:AG)</f>
        <v>#REF!</v>
      </c>
      <c r="AF62" s="16" t="e">
        <f>SUMIF('City Level Data'!#REF!,$F62,'City Level Data'!AH:AH)</f>
        <v>#REF!</v>
      </c>
      <c r="AG62" s="16" t="e">
        <f>SUMIF('City Level Data'!#REF!,$F62,'City Level Data'!AI:AI)</f>
        <v>#REF!</v>
      </c>
      <c r="AH62" s="16" t="e">
        <f>SUMIF('City Level Data'!#REF!,$F62,'City Level Data'!AJ:AJ)</f>
        <v>#REF!</v>
      </c>
      <c r="AI62" s="16" t="e">
        <f>SUMIF('City Level Data'!#REF!,$F62,'City Level Data'!AK:AK)</f>
        <v>#REF!</v>
      </c>
      <c r="AJ62" s="16" t="e">
        <f>SUMIF('City Level Data'!#REF!,$F62,'City Level Data'!AL:AL)</f>
        <v>#REF!</v>
      </c>
      <c r="AK62" s="16" t="e">
        <f>SUMIF('City Level Data'!#REF!,$F62,'City Level Data'!AM:AM)</f>
        <v>#REF!</v>
      </c>
      <c r="AL62" s="16" t="e">
        <f>SUMIF('City Level Data'!#REF!,$F62,'City Level Data'!AN:AN)</f>
        <v>#REF!</v>
      </c>
      <c r="AM62" s="16" t="e">
        <f>SUMIF('City Level Data'!#REF!,$F62,'City Level Data'!AO:AO)</f>
        <v>#REF!</v>
      </c>
      <c r="AN62" s="16" t="e">
        <f>SUMIF('City Level Data'!#REF!,$F62,'City Level Data'!AP:AP)</f>
        <v>#REF!</v>
      </c>
      <c r="AO62" s="16" t="e">
        <f>SUMIF('City Level Data'!#REF!,$F62,'City Level Data'!AQ:AQ)</f>
        <v>#REF!</v>
      </c>
      <c r="AP62" s="16" t="e">
        <f>SUMIF('City Level Data'!#REF!,$F62,'City Level Data'!AR:AR)</f>
        <v>#REF!</v>
      </c>
      <c r="AQ62" s="16" t="e">
        <f>SUMIF('City Level Data'!#REF!,$F62,'City Level Data'!AS:AS)</f>
        <v>#REF!</v>
      </c>
      <c r="AR62" s="16" t="e">
        <f>SUMIF('City Level Data'!#REF!,$F62,'City Level Data'!AT:AT)</f>
        <v>#REF!</v>
      </c>
      <c r="AS62" s="16" t="e">
        <f>SUMIF('City Level Data'!#REF!,$F62,'City Level Data'!AU:AU)</f>
        <v>#REF!</v>
      </c>
      <c r="AT62" s="16" t="e">
        <f>SUMIF('City Level Data'!#REF!,$F62,'City Level Data'!AV:AV)</f>
        <v>#REF!</v>
      </c>
      <c r="AU62" s="16" t="e">
        <f>SUMIF('City Level Data'!#REF!,$F62,'City Level Data'!AW:AW)</f>
        <v>#REF!</v>
      </c>
      <c r="AV62" s="16" t="e">
        <f>SUMIF('City Level Data'!#REF!,$F62,'City Level Data'!AX:AX)</f>
        <v>#REF!</v>
      </c>
      <c r="AW62" s="16" t="e">
        <f>SUMIF('City Level Data'!#REF!,$F62,'City Level Data'!AY:AY)</f>
        <v>#REF!</v>
      </c>
      <c r="AX62" s="16" t="e">
        <f>SUMIF('City Level Data'!#REF!,$F62,'City Level Data'!AZ:AZ)</f>
        <v>#REF!</v>
      </c>
      <c r="AY62" s="16" t="e">
        <f>SUMIF('City Level Data'!#REF!,$F62,'City Level Data'!BA:BA)</f>
        <v>#REF!</v>
      </c>
      <c r="AZ62" s="16" t="e">
        <f>SUMIF('City Level Data'!#REF!,$F62,'City Level Data'!BB:BB)</f>
        <v>#REF!</v>
      </c>
      <c r="BA62" s="16" t="e">
        <f>SUMIF('City Level Data'!#REF!,$F62,'City Level Data'!BC:BC)</f>
        <v>#REF!</v>
      </c>
      <c r="BB62" s="16" t="e">
        <f>SUMIF('City Level Data'!#REF!,$F62,'City Level Data'!BD:BD)</f>
        <v>#REF!</v>
      </c>
      <c r="BC62" s="16" t="e">
        <f>SUMIF('City Level Data'!#REF!,$F62,'City Level Data'!BE:BE)</f>
        <v>#REF!</v>
      </c>
      <c r="BD62" s="16" t="e">
        <f>SUMIF('City Level Data'!#REF!,$F62,'City Level Data'!BF:BF)</f>
        <v>#REF!</v>
      </c>
      <c r="BE62" s="16" t="e">
        <f t="shared" si="2"/>
        <v>#REF!</v>
      </c>
      <c r="BF62" s="16" t="e">
        <f>SUMIF('City Level Data'!#REF!,$F62,'City Level Data'!BG:BG)</f>
        <v>#REF!</v>
      </c>
      <c r="BG62" s="16" t="e">
        <f>SUMIF('City Level Data'!#REF!,$F62,'City Level Data'!BH:BH)</f>
        <v>#REF!</v>
      </c>
      <c r="BH62" s="16" t="e">
        <f>AVERAGEIF('City Level Data'!#REF!,$F62,'City Level Data'!BI:BI)</f>
        <v>#REF!</v>
      </c>
      <c r="BI62" s="16" t="e">
        <f>AVERAGEIF('City Level Data'!#REF!,$F62,'City Level Data'!BJ:BJ)</f>
        <v>#REF!</v>
      </c>
      <c r="BJ62" s="16" t="e">
        <f>AVERAGEIF('City Level Data'!#REF!,$F62,'City Level Data'!BK:BK)</f>
        <v>#REF!</v>
      </c>
      <c r="BK62" s="16" t="e">
        <f>AVERAGEIF('City Level Data'!#REF!,$F62,'City Level Data'!BL:BL)</f>
        <v>#REF!</v>
      </c>
      <c r="BL62" s="16" t="e">
        <f>AVERAGEIF('City Level Data'!#REF!,$F62,'City Level Data'!BM:BM)</f>
        <v>#REF!</v>
      </c>
      <c r="BM62" s="16" t="e">
        <f>SUMIF('City Level Data'!#REF!,$F62,'City Level Data'!BN:BN)</f>
        <v>#REF!</v>
      </c>
      <c r="BN62" s="16" t="e">
        <f>SUMIF('City Level Data'!#REF!,$F62,'City Level Data'!BO:BO)</f>
        <v>#REF!</v>
      </c>
      <c r="BO62" s="16" t="e">
        <f>SUMIF('City Level Data'!#REF!,$F62,'City Level Data'!BP:BP)</f>
        <v>#REF!</v>
      </c>
      <c r="BP62" s="16" t="e">
        <f>SUMIF('City Level Data'!#REF!,$F62,'City Level Data'!BQ:BQ)</f>
        <v>#REF!</v>
      </c>
      <c r="BQ62" s="16" t="e">
        <f>SUMIF('City Level Data'!#REF!,$F62,'City Level Data'!BR:BR)</f>
        <v>#REF!</v>
      </c>
      <c r="BR62" s="16" t="e">
        <f>SUMIF('City Level Data'!#REF!,$F62,'City Level Data'!BS:BS)</f>
        <v>#REF!</v>
      </c>
      <c r="BS62" s="16" t="e">
        <f>SUMIF('City Level Data'!#REF!,$F62,'City Level Data'!BT:BT)</f>
        <v>#REF!</v>
      </c>
      <c r="BT62" s="16" t="e">
        <f>SUMIF('City Level Data'!#REF!,$F62,'City Level Data'!BU:BU)</f>
        <v>#REF!</v>
      </c>
      <c r="BU62" s="16" t="e">
        <f>SUMIF('City Level Data'!#REF!,$F62,'City Level Data'!BV:BV)</f>
        <v>#REF!</v>
      </c>
      <c r="BV62" s="16" t="e">
        <f>SUMIF('City Level Data'!#REF!,$F62,'City Level Data'!BW:BW)</f>
        <v>#REF!</v>
      </c>
      <c r="BW62" s="16" t="e">
        <f>SUMIF('City Level Data'!#REF!,$F62,'City Level Data'!BX:BX)</f>
        <v>#REF!</v>
      </c>
      <c r="BX62" s="16" t="e">
        <f>SUMIF('City Level Data'!#REF!,$F62,'City Level Data'!BY:BY)</f>
        <v>#REF!</v>
      </c>
      <c r="BY62" s="16" t="e">
        <f>SUMIF('City Level Data'!#REF!,$F62,'City Level Data'!BZ:BZ)</f>
        <v>#REF!</v>
      </c>
      <c r="BZ62" s="16" t="e">
        <f>SUMIF('City Level Data'!#REF!,$F62,'City Level Data'!CA:CA)</f>
        <v>#REF!</v>
      </c>
      <c r="CA62" s="16" t="e">
        <f>SUMIF('City Level Data'!#REF!,$F62,'City Level Data'!CB:CB)</f>
        <v>#REF!</v>
      </c>
      <c r="CB62" s="16" t="e">
        <f>SUMIF('City Level Data'!#REF!,$F62,'City Level Data'!CC:CC)</f>
        <v>#REF!</v>
      </c>
      <c r="CC62" s="16" t="e">
        <f>SUMIF('City Level Data'!#REF!,$F62,'City Level Data'!CD:CD)</f>
        <v>#REF!</v>
      </c>
      <c r="CD62" s="16" t="e">
        <f>SUMIF('City Level Data'!#REF!,$F62,'City Level Data'!CE:CE)</f>
        <v>#REF!</v>
      </c>
      <c r="CE62" s="16" t="e">
        <f>SUMIF('City Level Data'!#REF!,$F62,'City Level Data'!CF:CF)</f>
        <v>#REF!</v>
      </c>
      <c r="CF62" s="16" t="e">
        <f>SUMIF('City Level Data'!#REF!,$F62,'City Level Data'!CG:CG)</f>
        <v>#REF!</v>
      </c>
      <c r="CG62" s="16" t="e">
        <f>SUMIF('City Level Data'!#REF!,$F62,'City Level Data'!CH:CH)</f>
        <v>#REF!</v>
      </c>
      <c r="CH62" s="16" t="e">
        <f>SUMIF('City Level Data'!#REF!,$F62,'City Level Data'!CI:CI)</f>
        <v>#REF!</v>
      </c>
      <c r="CI62" s="16" t="e">
        <f>SUMIF('City Level Data'!#REF!,$F62,'City Level Data'!CJ:CJ)</f>
        <v>#REF!</v>
      </c>
      <c r="CJ62" s="16" t="e">
        <f>SUMIF('City Level Data'!#REF!,$F62,'City Level Data'!CK:CK)</f>
        <v>#REF!</v>
      </c>
      <c r="CK62" s="16" t="e">
        <f>SUMIF('City Level Data'!#REF!,$F62,'City Level Data'!CL:CL)</f>
        <v>#REF!</v>
      </c>
      <c r="CL62" s="16" t="e">
        <f>SUMIF('City Level Data'!#REF!,$F62,'City Level Data'!CM:CM)</f>
        <v>#REF!</v>
      </c>
      <c r="CM62" s="16" t="e">
        <f>SUMIF('City Level Data'!#REF!,$F62,'City Level Data'!CN:CN)</f>
        <v>#REF!</v>
      </c>
      <c r="CN62" s="16" t="e">
        <f>SUMIF('City Level Data'!#REF!,$F62,'City Level Data'!CO:CO)</f>
        <v>#REF!</v>
      </c>
      <c r="CO62" s="16" t="e">
        <f>SUMIF('City Level Data'!#REF!,$F62,'City Level Data'!CP:CP)</f>
        <v>#REF!</v>
      </c>
      <c r="CP62" s="16" t="e">
        <f>SUMIF('City Level Data'!#REF!,$F62,'City Level Data'!CQ:CQ)</f>
        <v>#REF!</v>
      </c>
      <c r="CQ62" s="16" t="e">
        <f>SUMIF('City Level Data'!#REF!,$F62,'City Level Data'!CR:CR)</f>
        <v>#REF!</v>
      </c>
      <c r="CR62" s="16" t="e">
        <f>SUMIF('City Level Data'!#REF!,$F62,'City Level Data'!CS:CS)</f>
        <v>#REF!</v>
      </c>
      <c r="CS62" s="16" t="e">
        <f>SUMIF('City Level Data'!#REF!,$F62,'City Level Data'!CT:CT)</f>
        <v>#REF!</v>
      </c>
      <c r="CT62" s="16" t="e">
        <f>SUMIF('City Level Data'!#REF!,$F62,'City Level Data'!CU:CU)</f>
        <v>#REF!</v>
      </c>
      <c r="CU62" s="16" t="e">
        <f>SUMIF('City Level Data'!#REF!,$F62,'City Level Data'!CV:CV)</f>
        <v>#REF!</v>
      </c>
      <c r="CV62" s="16" t="e">
        <f>SUMIF('City Level Data'!#REF!,$F62,'City Level Data'!CW:CW)</f>
        <v>#REF!</v>
      </c>
      <c r="CW62" s="16" t="e">
        <f>SUMIF('City Level Data'!#REF!,$F62,'City Level Data'!CX:CX)</f>
        <v>#REF!</v>
      </c>
      <c r="CX62" s="16" t="e">
        <f>SUMIF('City Level Data'!#REF!,$F62,'City Level Data'!CY:CY)</f>
        <v>#REF!</v>
      </c>
      <c r="CY62" s="16" t="e">
        <f>SUMIF('City Level Data'!#REF!,$F62,'City Level Data'!CZ:CZ)</f>
        <v>#REF!</v>
      </c>
      <c r="CZ62" s="16" t="e">
        <f>SUMIF('City Level Data'!#REF!,$F62,'City Level Data'!DA:DA)</f>
        <v>#REF!</v>
      </c>
      <c r="DA62" s="16" t="e">
        <f>SUMIF('City Level Data'!#REF!,$F62,'City Level Data'!DB:DB)</f>
        <v>#REF!</v>
      </c>
      <c r="DB62" s="16" t="e">
        <f>SUMIF('City Level Data'!#REF!,$F62,'City Level Data'!DC:DC)</f>
        <v>#REF!</v>
      </c>
    </row>
    <row r="63" spans="1:106" x14ac:dyDescent="0.2">
      <c r="A63" s="1"/>
      <c r="B63" s="1"/>
      <c r="C63" s="1"/>
      <c r="D63" s="1" t="s">
        <v>1625</v>
      </c>
      <c r="E63" s="1" t="s">
        <v>1248</v>
      </c>
      <c r="F63" s="1" t="s">
        <v>1246</v>
      </c>
      <c r="G63" s="1" t="s">
        <v>1517</v>
      </c>
      <c r="H63" s="1"/>
      <c r="I63" s="1"/>
      <c r="J63" s="1" t="s">
        <v>1518</v>
      </c>
      <c r="K63" s="1"/>
      <c r="L63" s="1"/>
      <c r="M63" s="1"/>
      <c r="N63" s="16" t="e">
        <f>SUMIF('City Level Data'!#REF!,$F63,'City Level Data'!J:J)</f>
        <v>#REF!</v>
      </c>
      <c r="O63" s="16" t="e">
        <f>SUMIF('City Level Data'!#REF!,$F63,'City Level Data'!L:L)</f>
        <v>#REF!</v>
      </c>
      <c r="P63" s="16" t="e">
        <f>SUMIF('City Level Data'!#REF!,$F63,'City Level Data'!M:M)</f>
        <v>#REF!</v>
      </c>
      <c r="Q63" s="16" t="e">
        <f t="shared" si="0"/>
        <v>#REF!</v>
      </c>
      <c r="R63" s="16" t="e">
        <f>SUMIF('City Level Data'!#REF!,$F63,'City Level Data'!P:P)</f>
        <v>#REF!</v>
      </c>
      <c r="S63" s="16" t="e">
        <f t="shared" si="1"/>
        <v>#REF!</v>
      </c>
      <c r="T63" s="16" t="e">
        <f>SUMIF('City Level Data'!#REF!,$F63,'City Level Data'!U:U)*1000000000/N63</f>
        <v>#REF!</v>
      </c>
      <c r="U63" s="16" t="e">
        <f>IF(Q63&gt;'Clustering (Sub City)'!$C$4,'Clustering (Sub City)'!$B$3,IF(Q63&gt;'Clustering (Sub City)'!$H$4,'Clustering (Sub City)'!$G$3,IF(Q63&gt;'Clustering (Sub City)'!$M$4,'Clustering (Sub City)'!$L$3,'Clustering (Sub City)'!$Q$3)))</f>
        <v>#REF!</v>
      </c>
      <c r="V63" s="16" t="e">
        <f>IF(S63&gt;'Clustering (Sub City)'!$C$24,'Clustering (Sub City)'!$B$23,IF(S63&gt;'Clustering (Sub City)'!$H$24,'Clustering (Sub City)'!$G$23,IF(S63&gt;'Clustering (Sub City)'!$M$24,'Clustering (Sub City)'!$L$23,'Clustering (Sub City)'!$Q$23)))</f>
        <v>#REF!</v>
      </c>
      <c r="W63" s="16" t="e">
        <f>VLOOKUP(U63&amp;V63,'Clustering (Gov City)'!$X$4:$Y$19,2,0)</f>
        <v>#REF!</v>
      </c>
      <c r="X63" s="16" t="e">
        <f>SUMIF('City Level Data'!#REF!,$F63,'City Level Data'!Z:Z)</f>
        <v>#REF!</v>
      </c>
      <c r="Y63" s="16" t="e">
        <f>SUMIF('City Level Data'!#REF!,$F63,'City Level Data'!AA:AA)</f>
        <v>#REF!</v>
      </c>
      <c r="Z63" s="16" t="e">
        <f>SUMIF('City Level Data'!#REF!,$F63,'City Level Data'!AB:AB)</f>
        <v>#REF!</v>
      </c>
      <c r="AA63" s="16" t="e">
        <f>SUMIF('City Level Data'!#REF!,$F63,'City Level Data'!AC:AC)</f>
        <v>#REF!</v>
      </c>
      <c r="AB63" s="16" t="e">
        <f>SUMIF('City Level Data'!#REF!,$F63,'City Level Data'!AD:AD)</f>
        <v>#REF!</v>
      </c>
      <c r="AC63" s="16" t="e">
        <f>SUMIF('City Level Data'!#REF!,$F63,'City Level Data'!AE:AE)</f>
        <v>#REF!</v>
      </c>
      <c r="AD63" s="16" t="e">
        <f>SUMIF('City Level Data'!#REF!,$F63,'City Level Data'!AF:AF)</f>
        <v>#REF!</v>
      </c>
      <c r="AE63" s="16" t="e">
        <f>SUMIF('City Level Data'!#REF!,$F63,'City Level Data'!AG:AG)</f>
        <v>#REF!</v>
      </c>
      <c r="AF63" s="16" t="e">
        <f>SUMIF('City Level Data'!#REF!,$F63,'City Level Data'!AH:AH)</f>
        <v>#REF!</v>
      </c>
      <c r="AG63" s="16" t="e">
        <f>SUMIF('City Level Data'!#REF!,$F63,'City Level Data'!AI:AI)</f>
        <v>#REF!</v>
      </c>
      <c r="AH63" s="16" t="e">
        <f>SUMIF('City Level Data'!#REF!,$F63,'City Level Data'!AJ:AJ)</f>
        <v>#REF!</v>
      </c>
      <c r="AI63" s="16" t="e">
        <f>SUMIF('City Level Data'!#REF!,$F63,'City Level Data'!AK:AK)</f>
        <v>#REF!</v>
      </c>
      <c r="AJ63" s="16" t="e">
        <f>SUMIF('City Level Data'!#REF!,$F63,'City Level Data'!AL:AL)</f>
        <v>#REF!</v>
      </c>
      <c r="AK63" s="16" t="e">
        <f>SUMIF('City Level Data'!#REF!,$F63,'City Level Data'!AM:AM)</f>
        <v>#REF!</v>
      </c>
      <c r="AL63" s="16" t="e">
        <f>SUMIF('City Level Data'!#REF!,$F63,'City Level Data'!AN:AN)</f>
        <v>#REF!</v>
      </c>
      <c r="AM63" s="16" t="e">
        <f>SUMIF('City Level Data'!#REF!,$F63,'City Level Data'!AO:AO)</f>
        <v>#REF!</v>
      </c>
      <c r="AN63" s="16" t="e">
        <f>SUMIF('City Level Data'!#REF!,$F63,'City Level Data'!AP:AP)</f>
        <v>#REF!</v>
      </c>
      <c r="AO63" s="16" t="e">
        <f>SUMIF('City Level Data'!#REF!,$F63,'City Level Data'!AQ:AQ)</f>
        <v>#REF!</v>
      </c>
      <c r="AP63" s="16" t="e">
        <f>SUMIF('City Level Data'!#REF!,$F63,'City Level Data'!AR:AR)</f>
        <v>#REF!</v>
      </c>
      <c r="AQ63" s="16" t="e">
        <f>SUMIF('City Level Data'!#REF!,$F63,'City Level Data'!AS:AS)</f>
        <v>#REF!</v>
      </c>
      <c r="AR63" s="16" t="e">
        <f>SUMIF('City Level Data'!#REF!,$F63,'City Level Data'!AT:AT)</f>
        <v>#REF!</v>
      </c>
      <c r="AS63" s="16" t="e">
        <f>SUMIF('City Level Data'!#REF!,$F63,'City Level Data'!AU:AU)</f>
        <v>#REF!</v>
      </c>
      <c r="AT63" s="16" t="e">
        <f>SUMIF('City Level Data'!#REF!,$F63,'City Level Data'!AV:AV)</f>
        <v>#REF!</v>
      </c>
      <c r="AU63" s="16" t="e">
        <f>SUMIF('City Level Data'!#REF!,$F63,'City Level Data'!AW:AW)</f>
        <v>#REF!</v>
      </c>
      <c r="AV63" s="16" t="e">
        <f>SUMIF('City Level Data'!#REF!,$F63,'City Level Data'!AX:AX)</f>
        <v>#REF!</v>
      </c>
      <c r="AW63" s="16" t="e">
        <f>SUMIF('City Level Data'!#REF!,$F63,'City Level Data'!AY:AY)</f>
        <v>#REF!</v>
      </c>
      <c r="AX63" s="16" t="e">
        <f>SUMIF('City Level Data'!#REF!,$F63,'City Level Data'!AZ:AZ)</f>
        <v>#REF!</v>
      </c>
      <c r="AY63" s="16" t="e">
        <f>SUMIF('City Level Data'!#REF!,$F63,'City Level Data'!BA:BA)</f>
        <v>#REF!</v>
      </c>
      <c r="AZ63" s="16" t="e">
        <f>SUMIF('City Level Data'!#REF!,$F63,'City Level Data'!BB:BB)</f>
        <v>#REF!</v>
      </c>
      <c r="BA63" s="16" t="e">
        <f>SUMIF('City Level Data'!#REF!,$F63,'City Level Data'!BC:BC)</f>
        <v>#REF!</v>
      </c>
      <c r="BB63" s="16" t="e">
        <f>SUMIF('City Level Data'!#REF!,$F63,'City Level Data'!BD:BD)</f>
        <v>#REF!</v>
      </c>
      <c r="BC63" s="16" t="e">
        <f>SUMIF('City Level Data'!#REF!,$F63,'City Level Data'!BE:BE)</f>
        <v>#REF!</v>
      </c>
      <c r="BD63" s="16" t="e">
        <f>SUMIF('City Level Data'!#REF!,$F63,'City Level Data'!BF:BF)</f>
        <v>#REF!</v>
      </c>
      <c r="BE63" s="16" t="e">
        <f t="shared" si="2"/>
        <v>#REF!</v>
      </c>
      <c r="BF63" s="16" t="e">
        <f>SUMIF('City Level Data'!#REF!,$F63,'City Level Data'!BG:BG)</f>
        <v>#REF!</v>
      </c>
      <c r="BG63" s="16" t="e">
        <f>SUMIF('City Level Data'!#REF!,$F63,'City Level Data'!BH:BH)</f>
        <v>#REF!</v>
      </c>
      <c r="BH63" s="16" t="e">
        <f>AVERAGEIF('City Level Data'!#REF!,$F63,'City Level Data'!BI:BI)</f>
        <v>#REF!</v>
      </c>
      <c r="BI63" s="16" t="e">
        <f>AVERAGEIF('City Level Data'!#REF!,$F63,'City Level Data'!BJ:BJ)</f>
        <v>#REF!</v>
      </c>
      <c r="BJ63" s="16" t="e">
        <f>AVERAGEIF('City Level Data'!#REF!,$F63,'City Level Data'!BK:BK)</f>
        <v>#REF!</v>
      </c>
      <c r="BK63" s="16" t="e">
        <f>AVERAGEIF('City Level Data'!#REF!,$F63,'City Level Data'!BL:BL)</f>
        <v>#REF!</v>
      </c>
      <c r="BL63" s="16" t="e">
        <f>AVERAGEIF('City Level Data'!#REF!,$F63,'City Level Data'!BM:BM)</f>
        <v>#REF!</v>
      </c>
      <c r="BM63" s="16" t="e">
        <f>SUMIF('City Level Data'!#REF!,$F63,'City Level Data'!BN:BN)</f>
        <v>#REF!</v>
      </c>
      <c r="BN63" s="16" t="e">
        <f>SUMIF('City Level Data'!#REF!,$F63,'City Level Data'!BO:BO)</f>
        <v>#REF!</v>
      </c>
      <c r="BO63" s="16" t="e">
        <f>SUMIF('City Level Data'!#REF!,$F63,'City Level Data'!BP:BP)</f>
        <v>#REF!</v>
      </c>
      <c r="BP63" s="16" t="e">
        <f>SUMIF('City Level Data'!#REF!,$F63,'City Level Data'!BQ:BQ)</f>
        <v>#REF!</v>
      </c>
      <c r="BQ63" s="16" t="e">
        <f>SUMIF('City Level Data'!#REF!,$F63,'City Level Data'!BR:BR)</f>
        <v>#REF!</v>
      </c>
      <c r="BR63" s="16" t="e">
        <f>SUMIF('City Level Data'!#REF!,$F63,'City Level Data'!BS:BS)</f>
        <v>#REF!</v>
      </c>
      <c r="BS63" s="16" t="e">
        <f>SUMIF('City Level Data'!#REF!,$F63,'City Level Data'!BT:BT)</f>
        <v>#REF!</v>
      </c>
      <c r="BT63" s="16" t="e">
        <f>SUMIF('City Level Data'!#REF!,$F63,'City Level Data'!BU:BU)</f>
        <v>#REF!</v>
      </c>
      <c r="BU63" s="16" t="e">
        <f>SUMIF('City Level Data'!#REF!,$F63,'City Level Data'!BV:BV)</f>
        <v>#REF!</v>
      </c>
      <c r="BV63" s="16" t="e">
        <f>SUMIF('City Level Data'!#REF!,$F63,'City Level Data'!BW:BW)</f>
        <v>#REF!</v>
      </c>
      <c r="BW63" s="16" t="e">
        <f>SUMIF('City Level Data'!#REF!,$F63,'City Level Data'!BX:BX)</f>
        <v>#REF!</v>
      </c>
      <c r="BX63" s="16" t="e">
        <f>SUMIF('City Level Data'!#REF!,$F63,'City Level Data'!BY:BY)</f>
        <v>#REF!</v>
      </c>
      <c r="BY63" s="16" t="e">
        <f>SUMIF('City Level Data'!#REF!,$F63,'City Level Data'!BZ:BZ)</f>
        <v>#REF!</v>
      </c>
      <c r="BZ63" s="16" t="e">
        <f>SUMIF('City Level Data'!#REF!,$F63,'City Level Data'!CA:CA)</f>
        <v>#REF!</v>
      </c>
      <c r="CA63" s="16" t="e">
        <f>SUMIF('City Level Data'!#REF!,$F63,'City Level Data'!CB:CB)</f>
        <v>#REF!</v>
      </c>
      <c r="CB63" s="16" t="e">
        <f>SUMIF('City Level Data'!#REF!,$F63,'City Level Data'!CC:CC)</f>
        <v>#REF!</v>
      </c>
      <c r="CC63" s="16" t="e">
        <f>SUMIF('City Level Data'!#REF!,$F63,'City Level Data'!CD:CD)</f>
        <v>#REF!</v>
      </c>
      <c r="CD63" s="16" t="e">
        <f>SUMIF('City Level Data'!#REF!,$F63,'City Level Data'!CE:CE)</f>
        <v>#REF!</v>
      </c>
      <c r="CE63" s="16" t="e">
        <f>SUMIF('City Level Data'!#REF!,$F63,'City Level Data'!CF:CF)</f>
        <v>#REF!</v>
      </c>
      <c r="CF63" s="16" t="e">
        <f>SUMIF('City Level Data'!#REF!,$F63,'City Level Data'!CG:CG)</f>
        <v>#REF!</v>
      </c>
      <c r="CG63" s="16" t="e">
        <f>SUMIF('City Level Data'!#REF!,$F63,'City Level Data'!CH:CH)</f>
        <v>#REF!</v>
      </c>
      <c r="CH63" s="16" t="e">
        <f>SUMIF('City Level Data'!#REF!,$F63,'City Level Data'!CI:CI)</f>
        <v>#REF!</v>
      </c>
      <c r="CI63" s="16" t="e">
        <f>SUMIF('City Level Data'!#REF!,$F63,'City Level Data'!CJ:CJ)</f>
        <v>#REF!</v>
      </c>
      <c r="CJ63" s="16" t="e">
        <f>SUMIF('City Level Data'!#REF!,$F63,'City Level Data'!CK:CK)</f>
        <v>#REF!</v>
      </c>
      <c r="CK63" s="16" t="e">
        <f>SUMIF('City Level Data'!#REF!,$F63,'City Level Data'!CL:CL)</f>
        <v>#REF!</v>
      </c>
      <c r="CL63" s="16" t="e">
        <f>SUMIF('City Level Data'!#REF!,$F63,'City Level Data'!CM:CM)</f>
        <v>#REF!</v>
      </c>
      <c r="CM63" s="16" t="e">
        <f>SUMIF('City Level Data'!#REF!,$F63,'City Level Data'!CN:CN)</f>
        <v>#REF!</v>
      </c>
      <c r="CN63" s="16" t="e">
        <f>SUMIF('City Level Data'!#REF!,$F63,'City Level Data'!CO:CO)</f>
        <v>#REF!</v>
      </c>
      <c r="CO63" s="16" t="e">
        <f>SUMIF('City Level Data'!#REF!,$F63,'City Level Data'!CP:CP)</f>
        <v>#REF!</v>
      </c>
      <c r="CP63" s="16" t="e">
        <f>SUMIF('City Level Data'!#REF!,$F63,'City Level Data'!CQ:CQ)</f>
        <v>#REF!</v>
      </c>
      <c r="CQ63" s="16" t="e">
        <f>SUMIF('City Level Data'!#REF!,$F63,'City Level Data'!CR:CR)</f>
        <v>#REF!</v>
      </c>
      <c r="CR63" s="16" t="e">
        <f>SUMIF('City Level Data'!#REF!,$F63,'City Level Data'!CS:CS)</f>
        <v>#REF!</v>
      </c>
      <c r="CS63" s="16" t="e">
        <f>SUMIF('City Level Data'!#REF!,$F63,'City Level Data'!CT:CT)</f>
        <v>#REF!</v>
      </c>
      <c r="CT63" s="16" t="e">
        <f>SUMIF('City Level Data'!#REF!,$F63,'City Level Data'!CU:CU)</f>
        <v>#REF!</v>
      </c>
      <c r="CU63" s="16" t="e">
        <f>SUMIF('City Level Data'!#REF!,$F63,'City Level Data'!CV:CV)</f>
        <v>#REF!</v>
      </c>
      <c r="CV63" s="16" t="e">
        <f>SUMIF('City Level Data'!#REF!,$F63,'City Level Data'!CW:CW)</f>
        <v>#REF!</v>
      </c>
      <c r="CW63" s="16" t="e">
        <f>SUMIF('City Level Data'!#REF!,$F63,'City Level Data'!CX:CX)</f>
        <v>#REF!</v>
      </c>
      <c r="CX63" s="16" t="e">
        <f>SUMIF('City Level Data'!#REF!,$F63,'City Level Data'!CY:CY)</f>
        <v>#REF!</v>
      </c>
      <c r="CY63" s="16" t="e">
        <f>SUMIF('City Level Data'!#REF!,$F63,'City Level Data'!CZ:CZ)</f>
        <v>#REF!</v>
      </c>
      <c r="CZ63" s="16" t="e">
        <f>SUMIF('City Level Data'!#REF!,$F63,'City Level Data'!DA:DA)</f>
        <v>#REF!</v>
      </c>
      <c r="DA63" s="16" t="e">
        <f>SUMIF('City Level Data'!#REF!,$F63,'City Level Data'!DB:DB)</f>
        <v>#REF!</v>
      </c>
      <c r="DB63" s="16" t="e">
        <f>SUMIF('City Level Data'!#REF!,$F63,'City Level Data'!DC:DC)</f>
        <v>#REF!</v>
      </c>
    </row>
    <row r="64" spans="1:106" x14ac:dyDescent="0.2">
      <c r="A64" s="1"/>
      <c r="B64" s="1"/>
      <c r="C64" s="1"/>
      <c r="D64" s="1" t="s">
        <v>1626</v>
      </c>
      <c r="E64" s="1" t="s">
        <v>1248</v>
      </c>
      <c r="F64" s="1" t="s">
        <v>1247</v>
      </c>
      <c r="G64" s="1" t="s">
        <v>1517</v>
      </c>
      <c r="H64" s="1"/>
      <c r="I64" s="1"/>
      <c r="J64" s="1" t="s">
        <v>1518</v>
      </c>
      <c r="K64" s="1"/>
      <c r="L64" s="1"/>
      <c r="M64" s="1"/>
      <c r="N64" s="16" t="e">
        <f>SUMIF('City Level Data'!#REF!,$F64,'City Level Data'!J:J)</f>
        <v>#REF!</v>
      </c>
      <c r="O64" s="16" t="e">
        <f>SUMIF('City Level Data'!#REF!,$F64,'City Level Data'!L:L)</f>
        <v>#REF!</v>
      </c>
      <c r="P64" s="16" t="e">
        <f>SUMIF('City Level Data'!#REF!,$F64,'City Level Data'!M:M)</f>
        <v>#REF!</v>
      </c>
      <c r="Q64" s="16" t="e">
        <f t="shared" si="0"/>
        <v>#REF!</v>
      </c>
      <c r="R64" s="16" t="e">
        <f>SUMIF('City Level Data'!#REF!,$F64,'City Level Data'!P:P)</f>
        <v>#REF!</v>
      </c>
      <c r="S64" s="16" t="e">
        <f t="shared" si="1"/>
        <v>#REF!</v>
      </c>
      <c r="T64" s="16" t="e">
        <f>SUMIF('City Level Data'!#REF!,$F64,'City Level Data'!U:U)*1000000000/N64</f>
        <v>#REF!</v>
      </c>
      <c r="U64" s="16" t="e">
        <f>IF(Q64&gt;'Clustering (Sub City)'!$C$4,'Clustering (Sub City)'!$B$3,IF(Q64&gt;'Clustering (Sub City)'!$H$4,'Clustering (Sub City)'!$G$3,IF(Q64&gt;'Clustering (Sub City)'!$M$4,'Clustering (Sub City)'!$L$3,'Clustering (Sub City)'!$Q$3)))</f>
        <v>#REF!</v>
      </c>
      <c r="V64" s="16" t="e">
        <f>IF(S64&gt;'Clustering (Sub City)'!$C$24,'Clustering (Sub City)'!$B$23,IF(S64&gt;'Clustering (Sub City)'!$H$24,'Clustering (Sub City)'!$G$23,IF(S64&gt;'Clustering (Sub City)'!$M$24,'Clustering (Sub City)'!$L$23,'Clustering (Sub City)'!$Q$23)))</f>
        <v>#REF!</v>
      </c>
      <c r="W64" s="16" t="e">
        <f>VLOOKUP(U64&amp;V64,'Clustering (Gov City)'!$X$4:$Y$19,2,0)</f>
        <v>#REF!</v>
      </c>
      <c r="X64" s="16" t="e">
        <f>SUMIF('City Level Data'!#REF!,$F64,'City Level Data'!Z:Z)</f>
        <v>#REF!</v>
      </c>
      <c r="Y64" s="16" t="e">
        <f>SUMIF('City Level Data'!#REF!,$F64,'City Level Data'!AA:AA)</f>
        <v>#REF!</v>
      </c>
      <c r="Z64" s="16" t="e">
        <f>SUMIF('City Level Data'!#REF!,$F64,'City Level Data'!AB:AB)</f>
        <v>#REF!</v>
      </c>
      <c r="AA64" s="16" t="e">
        <f>SUMIF('City Level Data'!#REF!,$F64,'City Level Data'!AC:AC)</f>
        <v>#REF!</v>
      </c>
      <c r="AB64" s="16" t="e">
        <f>SUMIF('City Level Data'!#REF!,$F64,'City Level Data'!AD:AD)</f>
        <v>#REF!</v>
      </c>
      <c r="AC64" s="16" t="e">
        <f>SUMIF('City Level Data'!#REF!,$F64,'City Level Data'!AE:AE)</f>
        <v>#REF!</v>
      </c>
      <c r="AD64" s="16" t="e">
        <f>SUMIF('City Level Data'!#REF!,$F64,'City Level Data'!AF:AF)</f>
        <v>#REF!</v>
      </c>
      <c r="AE64" s="16" t="e">
        <f>SUMIF('City Level Data'!#REF!,$F64,'City Level Data'!AG:AG)</f>
        <v>#REF!</v>
      </c>
      <c r="AF64" s="16" t="e">
        <f>SUMIF('City Level Data'!#REF!,$F64,'City Level Data'!AH:AH)</f>
        <v>#REF!</v>
      </c>
      <c r="AG64" s="16" t="e">
        <f>SUMIF('City Level Data'!#REF!,$F64,'City Level Data'!AI:AI)</f>
        <v>#REF!</v>
      </c>
      <c r="AH64" s="16" t="e">
        <f>SUMIF('City Level Data'!#REF!,$F64,'City Level Data'!AJ:AJ)</f>
        <v>#REF!</v>
      </c>
      <c r="AI64" s="16" t="e">
        <f>SUMIF('City Level Data'!#REF!,$F64,'City Level Data'!AK:AK)</f>
        <v>#REF!</v>
      </c>
      <c r="AJ64" s="16" t="e">
        <f>SUMIF('City Level Data'!#REF!,$F64,'City Level Data'!AL:AL)</f>
        <v>#REF!</v>
      </c>
      <c r="AK64" s="16" t="e">
        <f>SUMIF('City Level Data'!#REF!,$F64,'City Level Data'!AM:AM)</f>
        <v>#REF!</v>
      </c>
      <c r="AL64" s="16" t="e">
        <f>SUMIF('City Level Data'!#REF!,$F64,'City Level Data'!AN:AN)</f>
        <v>#REF!</v>
      </c>
      <c r="AM64" s="16" t="e">
        <f>SUMIF('City Level Data'!#REF!,$F64,'City Level Data'!AO:AO)</f>
        <v>#REF!</v>
      </c>
      <c r="AN64" s="16" t="e">
        <f>SUMIF('City Level Data'!#REF!,$F64,'City Level Data'!AP:AP)</f>
        <v>#REF!</v>
      </c>
      <c r="AO64" s="16" t="e">
        <f>SUMIF('City Level Data'!#REF!,$F64,'City Level Data'!AQ:AQ)</f>
        <v>#REF!</v>
      </c>
      <c r="AP64" s="16" t="e">
        <f>SUMIF('City Level Data'!#REF!,$F64,'City Level Data'!AR:AR)</f>
        <v>#REF!</v>
      </c>
      <c r="AQ64" s="16" t="e">
        <f>SUMIF('City Level Data'!#REF!,$F64,'City Level Data'!AS:AS)</f>
        <v>#REF!</v>
      </c>
      <c r="AR64" s="16" t="e">
        <f>SUMIF('City Level Data'!#REF!,$F64,'City Level Data'!AT:AT)</f>
        <v>#REF!</v>
      </c>
      <c r="AS64" s="16" t="e">
        <f>SUMIF('City Level Data'!#REF!,$F64,'City Level Data'!AU:AU)</f>
        <v>#REF!</v>
      </c>
      <c r="AT64" s="16" t="e">
        <f>SUMIF('City Level Data'!#REF!,$F64,'City Level Data'!AV:AV)</f>
        <v>#REF!</v>
      </c>
      <c r="AU64" s="16" t="e">
        <f>SUMIF('City Level Data'!#REF!,$F64,'City Level Data'!AW:AW)</f>
        <v>#REF!</v>
      </c>
      <c r="AV64" s="16" t="e">
        <f>SUMIF('City Level Data'!#REF!,$F64,'City Level Data'!AX:AX)</f>
        <v>#REF!</v>
      </c>
      <c r="AW64" s="16" t="e">
        <f>SUMIF('City Level Data'!#REF!,$F64,'City Level Data'!AY:AY)</f>
        <v>#REF!</v>
      </c>
      <c r="AX64" s="16" t="e">
        <f>SUMIF('City Level Data'!#REF!,$F64,'City Level Data'!AZ:AZ)</f>
        <v>#REF!</v>
      </c>
      <c r="AY64" s="16" t="e">
        <f>SUMIF('City Level Data'!#REF!,$F64,'City Level Data'!BA:BA)</f>
        <v>#REF!</v>
      </c>
      <c r="AZ64" s="16" t="e">
        <f>SUMIF('City Level Data'!#REF!,$F64,'City Level Data'!BB:BB)</f>
        <v>#REF!</v>
      </c>
      <c r="BA64" s="16" t="e">
        <f>SUMIF('City Level Data'!#REF!,$F64,'City Level Data'!BC:BC)</f>
        <v>#REF!</v>
      </c>
      <c r="BB64" s="16" t="e">
        <f>SUMIF('City Level Data'!#REF!,$F64,'City Level Data'!BD:BD)</f>
        <v>#REF!</v>
      </c>
      <c r="BC64" s="16" t="e">
        <f>SUMIF('City Level Data'!#REF!,$F64,'City Level Data'!BE:BE)</f>
        <v>#REF!</v>
      </c>
      <c r="BD64" s="16" t="e">
        <f>SUMIF('City Level Data'!#REF!,$F64,'City Level Data'!BF:BF)</f>
        <v>#REF!</v>
      </c>
      <c r="BE64" s="16" t="e">
        <f t="shared" si="2"/>
        <v>#REF!</v>
      </c>
      <c r="BF64" s="16" t="e">
        <f>SUMIF('City Level Data'!#REF!,$F64,'City Level Data'!BG:BG)</f>
        <v>#REF!</v>
      </c>
      <c r="BG64" s="16" t="e">
        <f>SUMIF('City Level Data'!#REF!,$F64,'City Level Data'!BH:BH)</f>
        <v>#REF!</v>
      </c>
      <c r="BH64" s="16" t="e">
        <f>AVERAGEIF('City Level Data'!#REF!,$F64,'City Level Data'!BI:BI)</f>
        <v>#REF!</v>
      </c>
      <c r="BI64" s="16" t="e">
        <f>AVERAGEIF('City Level Data'!#REF!,$F64,'City Level Data'!BJ:BJ)</f>
        <v>#REF!</v>
      </c>
      <c r="BJ64" s="16" t="e">
        <f>AVERAGEIF('City Level Data'!#REF!,$F64,'City Level Data'!BK:BK)</f>
        <v>#REF!</v>
      </c>
      <c r="BK64" s="16" t="e">
        <f>AVERAGEIF('City Level Data'!#REF!,$F64,'City Level Data'!BL:BL)</f>
        <v>#REF!</v>
      </c>
      <c r="BL64" s="16" t="e">
        <f>AVERAGEIF('City Level Data'!#REF!,$F64,'City Level Data'!BM:BM)</f>
        <v>#REF!</v>
      </c>
      <c r="BM64" s="16" t="e">
        <f>SUMIF('City Level Data'!#REF!,$F64,'City Level Data'!BN:BN)</f>
        <v>#REF!</v>
      </c>
      <c r="BN64" s="16" t="e">
        <f>SUMIF('City Level Data'!#REF!,$F64,'City Level Data'!BO:BO)</f>
        <v>#REF!</v>
      </c>
      <c r="BO64" s="16" t="e">
        <f>SUMIF('City Level Data'!#REF!,$F64,'City Level Data'!BP:BP)</f>
        <v>#REF!</v>
      </c>
      <c r="BP64" s="16" t="e">
        <f>SUMIF('City Level Data'!#REF!,$F64,'City Level Data'!BQ:BQ)</f>
        <v>#REF!</v>
      </c>
      <c r="BQ64" s="16" t="e">
        <f>SUMIF('City Level Data'!#REF!,$F64,'City Level Data'!BR:BR)</f>
        <v>#REF!</v>
      </c>
      <c r="BR64" s="16" t="e">
        <f>SUMIF('City Level Data'!#REF!,$F64,'City Level Data'!BS:BS)</f>
        <v>#REF!</v>
      </c>
      <c r="BS64" s="16" t="e">
        <f>SUMIF('City Level Data'!#REF!,$F64,'City Level Data'!BT:BT)</f>
        <v>#REF!</v>
      </c>
      <c r="BT64" s="16" t="e">
        <f>SUMIF('City Level Data'!#REF!,$F64,'City Level Data'!BU:BU)</f>
        <v>#REF!</v>
      </c>
      <c r="BU64" s="16" t="e">
        <f>SUMIF('City Level Data'!#REF!,$F64,'City Level Data'!BV:BV)</f>
        <v>#REF!</v>
      </c>
      <c r="BV64" s="16" t="e">
        <f>SUMIF('City Level Data'!#REF!,$F64,'City Level Data'!BW:BW)</f>
        <v>#REF!</v>
      </c>
      <c r="BW64" s="16" t="e">
        <f>SUMIF('City Level Data'!#REF!,$F64,'City Level Data'!BX:BX)</f>
        <v>#REF!</v>
      </c>
      <c r="BX64" s="16" t="e">
        <f>SUMIF('City Level Data'!#REF!,$F64,'City Level Data'!BY:BY)</f>
        <v>#REF!</v>
      </c>
      <c r="BY64" s="16" t="e">
        <f>SUMIF('City Level Data'!#REF!,$F64,'City Level Data'!BZ:BZ)</f>
        <v>#REF!</v>
      </c>
      <c r="BZ64" s="16" t="e">
        <f>SUMIF('City Level Data'!#REF!,$F64,'City Level Data'!CA:CA)</f>
        <v>#REF!</v>
      </c>
      <c r="CA64" s="16" t="e">
        <f>SUMIF('City Level Data'!#REF!,$F64,'City Level Data'!CB:CB)</f>
        <v>#REF!</v>
      </c>
      <c r="CB64" s="16" t="e">
        <f>SUMIF('City Level Data'!#REF!,$F64,'City Level Data'!CC:CC)</f>
        <v>#REF!</v>
      </c>
      <c r="CC64" s="16" t="e">
        <f>SUMIF('City Level Data'!#REF!,$F64,'City Level Data'!CD:CD)</f>
        <v>#REF!</v>
      </c>
      <c r="CD64" s="16" t="e">
        <f>SUMIF('City Level Data'!#REF!,$F64,'City Level Data'!CE:CE)</f>
        <v>#REF!</v>
      </c>
      <c r="CE64" s="16" t="e">
        <f>SUMIF('City Level Data'!#REF!,$F64,'City Level Data'!CF:CF)</f>
        <v>#REF!</v>
      </c>
      <c r="CF64" s="16" t="e">
        <f>SUMIF('City Level Data'!#REF!,$F64,'City Level Data'!CG:CG)</f>
        <v>#REF!</v>
      </c>
      <c r="CG64" s="16" t="e">
        <f>SUMIF('City Level Data'!#REF!,$F64,'City Level Data'!CH:CH)</f>
        <v>#REF!</v>
      </c>
      <c r="CH64" s="16" t="e">
        <f>SUMIF('City Level Data'!#REF!,$F64,'City Level Data'!CI:CI)</f>
        <v>#REF!</v>
      </c>
      <c r="CI64" s="16" t="e">
        <f>SUMIF('City Level Data'!#REF!,$F64,'City Level Data'!CJ:CJ)</f>
        <v>#REF!</v>
      </c>
      <c r="CJ64" s="16" t="e">
        <f>SUMIF('City Level Data'!#REF!,$F64,'City Level Data'!CK:CK)</f>
        <v>#REF!</v>
      </c>
      <c r="CK64" s="16" t="e">
        <f>SUMIF('City Level Data'!#REF!,$F64,'City Level Data'!CL:CL)</f>
        <v>#REF!</v>
      </c>
      <c r="CL64" s="16" t="e">
        <f>SUMIF('City Level Data'!#REF!,$F64,'City Level Data'!CM:CM)</f>
        <v>#REF!</v>
      </c>
      <c r="CM64" s="16" t="e">
        <f>SUMIF('City Level Data'!#REF!,$F64,'City Level Data'!CN:CN)</f>
        <v>#REF!</v>
      </c>
      <c r="CN64" s="16" t="e">
        <f>SUMIF('City Level Data'!#REF!,$F64,'City Level Data'!CO:CO)</f>
        <v>#REF!</v>
      </c>
      <c r="CO64" s="16" t="e">
        <f>SUMIF('City Level Data'!#REF!,$F64,'City Level Data'!CP:CP)</f>
        <v>#REF!</v>
      </c>
      <c r="CP64" s="16" t="e">
        <f>SUMIF('City Level Data'!#REF!,$F64,'City Level Data'!CQ:CQ)</f>
        <v>#REF!</v>
      </c>
      <c r="CQ64" s="16" t="e">
        <f>SUMIF('City Level Data'!#REF!,$F64,'City Level Data'!CR:CR)</f>
        <v>#REF!</v>
      </c>
      <c r="CR64" s="16" t="e">
        <f>SUMIF('City Level Data'!#REF!,$F64,'City Level Data'!CS:CS)</f>
        <v>#REF!</v>
      </c>
      <c r="CS64" s="16" t="e">
        <f>SUMIF('City Level Data'!#REF!,$F64,'City Level Data'!CT:CT)</f>
        <v>#REF!</v>
      </c>
      <c r="CT64" s="16" t="e">
        <f>SUMIF('City Level Data'!#REF!,$F64,'City Level Data'!CU:CU)</f>
        <v>#REF!</v>
      </c>
      <c r="CU64" s="16" t="e">
        <f>SUMIF('City Level Data'!#REF!,$F64,'City Level Data'!CV:CV)</f>
        <v>#REF!</v>
      </c>
      <c r="CV64" s="16" t="e">
        <f>SUMIF('City Level Data'!#REF!,$F64,'City Level Data'!CW:CW)</f>
        <v>#REF!</v>
      </c>
      <c r="CW64" s="16" t="e">
        <f>SUMIF('City Level Data'!#REF!,$F64,'City Level Data'!CX:CX)</f>
        <v>#REF!</v>
      </c>
      <c r="CX64" s="16" t="e">
        <f>SUMIF('City Level Data'!#REF!,$F64,'City Level Data'!CY:CY)</f>
        <v>#REF!</v>
      </c>
      <c r="CY64" s="16" t="e">
        <f>SUMIF('City Level Data'!#REF!,$F64,'City Level Data'!CZ:CZ)</f>
        <v>#REF!</v>
      </c>
      <c r="CZ64" s="16" t="e">
        <f>SUMIF('City Level Data'!#REF!,$F64,'City Level Data'!DA:DA)</f>
        <v>#REF!</v>
      </c>
      <c r="DA64" s="16" t="e">
        <f>SUMIF('City Level Data'!#REF!,$F64,'City Level Data'!DB:DB)</f>
        <v>#REF!</v>
      </c>
      <c r="DB64" s="16" t="e">
        <f>SUMIF('City Level Data'!#REF!,$F64,'City Level Data'!DC:DC)</f>
        <v>#REF!</v>
      </c>
    </row>
    <row r="65" spans="1:106" x14ac:dyDescent="0.2">
      <c r="A65" s="1"/>
      <c r="B65" s="1"/>
      <c r="C65" s="1"/>
      <c r="D65" s="1" t="s">
        <v>1533</v>
      </c>
      <c r="E65" s="1" t="s">
        <v>1248</v>
      </c>
      <c r="F65" s="1" t="s">
        <v>1248</v>
      </c>
      <c r="G65" s="1" t="s">
        <v>1517</v>
      </c>
      <c r="H65" s="1"/>
      <c r="I65" s="1"/>
      <c r="J65" s="1" t="s">
        <v>1518</v>
      </c>
      <c r="K65" s="1"/>
      <c r="L65" s="1"/>
      <c r="M65" s="1"/>
      <c r="N65" s="16" t="e">
        <f>SUMIF('City Level Data'!#REF!,$F65,'City Level Data'!J:J)</f>
        <v>#REF!</v>
      </c>
      <c r="O65" s="16" t="e">
        <f>SUMIF('City Level Data'!#REF!,$F65,'City Level Data'!L:L)</f>
        <v>#REF!</v>
      </c>
      <c r="P65" s="16" t="e">
        <f>SUMIF('City Level Data'!#REF!,$F65,'City Level Data'!M:M)</f>
        <v>#REF!</v>
      </c>
      <c r="Q65" s="16" t="e">
        <f t="shared" si="0"/>
        <v>#REF!</v>
      </c>
      <c r="R65" s="16" t="e">
        <f>SUMIF('City Level Data'!#REF!,$F65,'City Level Data'!P:P)</f>
        <v>#REF!</v>
      </c>
      <c r="S65" s="16" t="e">
        <f t="shared" si="1"/>
        <v>#REF!</v>
      </c>
      <c r="T65" s="16" t="e">
        <f>SUMIF('City Level Data'!#REF!,$F65,'City Level Data'!U:U)*1000000000/N65</f>
        <v>#REF!</v>
      </c>
      <c r="U65" s="16" t="e">
        <f>IF(Q65&gt;'Clustering (Sub City)'!$C$4,'Clustering (Sub City)'!$B$3,IF(Q65&gt;'Clustering (Sub City)'!$H$4,'Clustering (Sub City)'!$G$3,IF(Q65&gt;'Clustering (Sub City)'!$M$4,'Clustering (Sub City)'!$L$3,'Clustering (Sub City)'!$Q$3)))</f>
        <v>#REF!</v>
      </c>
      <c r="V65" s="16" t="e">
        <f>IF(S65&gt;'Clustering (Sub City)'!$C$24,'Clustering (Sub City)'!$B$23,IF(S65&gt;'Clustering (Sub City)'!$H$24,'Clustering (Sub City)'!$G$23,IF(S65&gt;'Clustering (Sub City)'!$M$24,'Clustering (Sub City)'!$L$23,'Clustering (Sub City)'!$Q$23)))</f>
        <v>#REF!</v>
      </c>
      <c r="W65" s="16" t="e">
        <f>VLOOKUP(U65&amp;V65,'Clustering (Gov City)'!$X$4:$Y$19,2,0)</f>
        <v>#REF!</v>
      </c>
      <c r="X65" s="16" t="e">
        <f>SUMIF('City Level Data'!#REF!,$F65,'City Level Data'!Z:Z)</f>
        <v>#REF!</v>
      </c>
      <c r="Y65" s="16" t="e">
        <f>SUMIF('City Level Data'!#REF!,$F65,'City Level Data'!AA:AA)</f>
        <v>#REF!</v>
      </c>
      <c r="Z65" s="16" t="e">
        <f>SUMIF('City Level Data'!#REF!,$F65,'City Level Data'!AB:AB)</f>
        <v>#REF!</v>
      </c>
      <c r="AA65" s="16" t="e">
        <f>SUMIF('City Level Data'!#REF!,$F65,'City Level Data'!AC:AC)</f>
        <v>#REF!</v>
      </c>
      <c r="AB65" s="16" t="e">
        <f>SUMIF('City Level Data'!#REF!,$F65,'City Level Data'!AD:AD)</f>
        <v>#REF!</v>
      </c>
      <c r="AC65" s="16" t="e">
        <f>SUMIF('City Level Data'!#REF!,$F65,'City Level Data'!AE:AE)</f>
        <v>#REF!</v>
      </c>
      <c r="AD65" s="16" t="e">
        <f>SUMIF('City Level Data'!#REF!,$F65,'City Level Data'!AF:AF)</f>
        <v>#REF!</v>
      </c>
      <c r="AE65" s="16" t="e">
        <f>SUMIF('City Level Data'!#REF!,$F65,'City Level Data'!AG:AG)</f>
        <v>#REF!</v>
      </c>
      <c r="AF65" s="16" t="e">
        <f>SUMIF('City Level Data'!#REF!,$F65,'City Level Data'!AH:AH)</f>
        <v>#REF!</v>
      </c>
      <c r="AG65" s="16" t="e">
        <f>SUMIF('City Level Data'!#REF!,$F65,'City Level Data'!AI:AI)</f>
        <v>#REF!</v>
      </c>
      <c r="AH65" s="16" t="e">
        <f>SUMIF('City Level Data'!#REF!,$F65,'City Level Data'!AJ:AJ)</f>
        <v>#REF!</v>
      </c>
      <c r="AI65" s="16" t="e">
        <f>SUMIF('City Level Data'!#REF!,$F65,'City Level Data'!AK:AK)</f>
        <v>#REF!</v>
      </c>
      <c r="AJ65" s="16" t="e">
        <f>SUMIF('City Level Data'!#REF!,$F65,'City Level Data'!AL:AL)</f>
        <v>#REF!</v>
      </c>
      <c r="AK65" s="16" t="e">
        <f>SUMIF('City Level Data'!#REF!,$F65,'City Level Data'!AM:AM)</f>
        <v>#REF!</v>
      </c>
      <c r="AL65" s="16" t="e">
        <f>SUMIF('City Level Data'!#REF!,$F65,'City Level Data'!AN:AN)</f>
        <v>#REF!</v>
      </c>
      <c r="AM65" s="16" t="e">
        <f>SUMIF('City Level Data'!#REF!,$F65,'City Level Data'!AO:AO)</f>
        <v>#REF!</v>
      </c>
      <c r="AN65" s="16" t="e">
        <f>SUMIF('City Level Data'!#REF!,$F65,'City Level Data'!AP:AP)</f>
        <v>#REF!</v>
      </c>
      <c r="AO65" s="16" t="e">
        <f>SUMIF('City Level Data'!#REF!,$F65,'City Level Data'!AQ:AQ)</f>
        <v>#REF!</v>
      </c>
      <c r="AP65" s="16" t="e">
        <f>SUMIF('City Level Data'!#REF!,$F65,'City Level Data'!AR:AR)</f>
        <v>#REF!</v>
      </c>
      <c r="AQ65" s="16" t="e">
        <f>SUMIF('City Level Data'!#REF!,$F65,'City Level Data'!AS:AS)</f>
        <v>#REF!</v>
      </c>
      <c r="AR65" s="16" t="e">
        <f>SUMIF('City Level Data'!#REF!,$F65,'City Level Data'!AT:AT)</f>
        <v>#REF!</v>
      </c>
      <c r="AS65" s="16" t="e">
        <f>SUMIF('City Level Data'!#REF!,$F65,'City Level Data'!AU:AU)</f>
        <v>#REF!</v>
      </c>
      <c r="AT65" s="16" t="e">
        <f>SUMIF('City Level Data'!#REF!,$F65,'City Level Data'!AV:AV)</f>
        <v>#REF!</v>
      </c>
      <c r="AU65" s="16" t="e">
        <f>SUMIF('City Level Data'!#REF!,$F65,'City Level Data'!AW:AW)</f>
        <v>#REF!</v>
      </c>
      <c r="AV65" s="16" t="e">
        <f>SUMIF('City Level Data'!#REF!,$F65,'City Level Data'!AX:AX)</f>
        <v>#REF!</v>
      </c>
      <c r="AW65" s="16" t="e">
        <f>SUMIF('City Level Data'!#REF!,$F65,'City Level Data'!AY:AY)</f>
        <v>#REF!</v>
      </c>
      <c r="AX65" s="16" t="e">
        <f>SUMIF('City Level Data'!#REF!,$F65,'City Level Data'!AZ:AZ)</f>
        <v>#REF!</v>
      </c>
      <c r="AY65" s="16" t="e">
        <f>SUMIF('City Level Data'!#REF!,$F65,'City Level Data'!BA:BA)</f>
        <v>#REF!</v>
      </c>
      <c r="AZ65" s="16" t="e">
        <f>SUMIF('City Level Data'!#REF!,$F65,'City Level Data'!BB:BB)</f>
        <v>#REF!</v>
      </c>
      <c r="BA65" s="16" t="e">
        <f>SUMIF('City Level Data'!#REF!,$F65,'City Level Data'!BC:BC)</f>
        <v>#REF!</v>
      </c>
      <c r="BB65" s="16" t="e">
        <f>SUMIF('City Level Data'!#REF!,$F65,'City Level Data'!BD:BD)</f>
        <v>#REF!</v>
      </c>
      <c r="BC65" s="16" t="e">
        <f>SUMIF('City Level Data'!#REF!,$F65,'City Level Data'!BE:BE)</f>
        <v>#REF!</v>
      </c>
      <c r="BD65" s="16" t="e">
        <f>SUMIF('City Level Data'!#REF!,$F65,'City Level Data'!BF:BF)</f>
        <v>#REF!</v>
      </c>
      <c r="BE65" s="16" t="e">
        <f t="shared" si="2"/>
        <v>#REF!</v>
      </c>
      <c r="BF65" s="16" t="e">
        <f>SUMIF('City Level Data'!#REF!,$F65,'City Level Data'!BG:BG)</f>
        <v>#REF!</v>
      </c>
      <c r="BG65" s="16" t="e">
        <f>SUMIF('City Level Data'!#REF!,$F65,'City Level Data'!BH:BH)</f>
        <v>#REF!</v>
      </c>
      <c r="BH65" s="16" t="e">
        <f>AVERAGEIF('City Level Data'!#REF!,$F65,'City Level Data'!BI:BI)</f>
        <v>#REF!</v>
      </c>
      <c r="BI65" s="16" t="e">
        <f>AVERAGEIF('City Level Data'!#REF!,$F65,'City Level Data'!BJ:BJ)</f>
        <v>#REF!</v>
      </c>
      <c r="BJ65" s="16" t="e">
        <f>AVERAGEIF('City Level Data'!#REF!,$F65,'City Level Data'!BK:BK)</f>
        <v>#REF!</v>
      </c>
      <c r="BK65" s="16" t="e">
        <f>AVERAGEIF('City Level Data'!#REF!,$F65,'City Level Data'!BL:BL)</f>
        <v>#REF!</v>
      </c>
      <c r="BL65" s="16" t="e">
        <f>AVERAGEIF('City Level Data'!#REF!,$F65,'City Level Data'!BM:BM)</f>
        <v>#REF!</v>
      </c>
      <c r="BM65" s="16" t="e">
        <f>SUMIF('City Level Data'!#REF!,$F65,'City Level Data'!BN:BN)</f>
        <v>#REF!</v>
      </c>
      <c r="BN65" s="16" t="e">
        <f>SUMIF('City Level Data'!#REF!,$F65,'City Level Data'!BO:BO)</f>
        <v>#REF!</v>
      </c>
      <c r="BO65" s="16" t="e">
        <f>SUMIF('City Level Data'!#REF!,$F65,'City Level Data'!BP:BP)</f>
        <v>#REF!</v>
      </c>
      <c r="BP65" s="16" t="e">
        <f>SUMIF('City Level Data'!#REF!,$F65,'City Level Data'!BQ:BQ)</f>
        <v>#REF!</v>
      </c>
      <c r="BQ65" s="16" t="e">
        <f>SUMIF('City Level Data'!#REF!,$F65,'City Level Data'!BR:BR)</f>
        <v>#REF!</v>
      </c>
      <c r="BR65" s="16" t="e">
        <f>SUMIF('City Level Data'!#REF!,$F65,'City Level Data'!BS:BS)</f>
        <v>#REF!</v>
      </c>
      <c r="BS65" s="16" t="e">
        <f>SUMIF('City Level Data'!#REF!,$F65,'City Level Data'!BT:BT)</f>
        <v>#REF!</v>
      </c>
      <c r="BT65" s="16" t="e">
        <f>SUMIF('City Level Data'!#REF!,$F65,'City Level Data'!BU:BU)</f>
        <v>#REF!</v>
      </c>
      <c r="BU65" s="16" t="e">
        <f>SUMIF('City Level Data'!#REF!,$F65,'City Level Data'!BV:BV)</f>
        <v>#REF!</v>
      </c>
      <c r="BV65" s="16" t="e">
        <f>SUMIF('City Level Data'!#REF!,$F65,'City Level Data'!BW:BW)</f>
        <v>#REF!</v>
      </c>
      <c r="BW65" s="16" t="e">
        <f>SUMIF('City Level Data'!#REF!,$F65,'City Level Data'!BX:BX)</f>
        <v>#REF!</v>
      </c>
      <c r="BX65" s="16" t="e">
        <f>SUMIF('City Level Data'!#REF!,$F65,'City Level Data'!BY:BY)</f>
        <v>#REF!</v>
      </c>
      <c r="BY65" s="16" t="e">
        <f>SUMIF('City Level Data'!#REF!,$F65,'City Level Data'!BZ:BZ)</f>
        <v>#REF!</v>
      </c>
      <c r="BZ65" s="16" t="e">
        <f>SUMIF('City Level Data'!#REF!,$F65,'City Level Data'!CA:CA)</f>
        <v>#REF!</v>
      </c>
      <c r="CA65" s="16" t="e">
        <f>SUMIF('City Level Data'!#REF!,$F65,'City Level Data'!CB:CB)</f>
        <v>#REF!</v>
      </c>
      <c r="CB65" s="16" t="e">
        <f>SUMIF('City Level Data'!#REF!,$F65,'City Level Data'!CC:CC)</f>
        <v>#REF!</v>
      </c>
      <c r="CC65" s="16" t="e">
        <f>SUMIF('City Level Data'!#REF!,$F65,'City Level Data'!CD:CD)</f>
        <v>#REF!</v>
      </c>
      <c r="CD65" s="16" t="e">
        <f>SUMIF('City Level Data'!#REF!,$F65,'City Level Data'!CE:CE)</f>
        <v>#REF!</v>
      </c>
      <c r="CE65" s="16" t="e">
        <f>SUMIF('City Level Data'!#REF!,$F65,'City Level Data'!CF:CF)</f>
        <v>#REF!</v>
      </c>
      <c r="CF65" s="16" t="e">
        <f>SUMIF('City Level Data'!#REF!,$F65,'City Level Data'!CG:CG)</f>
        <v>#REF!</v>
      </c>
      <c r="CG65" s="16" t="e">
        <f>SUMIF('City Level Data'!#REF!,$F65,'City Level Data'!CH:CH)</f>
        <v>#REF!</v>
      </c>
      <c r="CH65" s="16" t="e">
        <f>SUMIF('City Level Data'!#REF!,$F65,'City Level Data'!CI:CI)</f>
        <v>#REF!</v>
      </c>
      <c r="CI65" s="16" t="e">
        <f>SUMIF('City Level Data'!#REF!,$F65,'City Level Data'!CJ:CJ)</f>
        <v>#REF!</v>
      </c>
      <c r="CJ65" s="16" t="e">
        <f>SUMIF('City Level Data'!#REF!,$F65,'City Level Data'!CK:CK)</f>
        <v>#REF!</v>
      </c>
      <c r="CK65" s="16" t="e">
        <f>SUMIF('City Level Data'!#REF!,$F65,'City Level Data'!CL:CL)</f>
        <v>#REF!</v>
      </c>
      <c r="CL65" s="16" t="e">
        <f>SUMIF('City Level Data'!#REF!,$F65,'City Level Data'!CM:CM)</f>
        <v>#REF!</v>
      </c>
      <c r="CM65" s="16" t="e">
        <f>SUMIF('City Level Data'!#REF!,$F65,'City Level Data'!CN:CN)</f>
        <v>#REF!</v>
      </c>
      <c r="CN65" s="16" t="e">
        <f>SUMIF('City Level Data'!#REF!,$F65,'City Level Data'!CO:CO)</f>
        <v>#REF!</v>
      </c>
      <c r="CO65" s="16" t="e">
        <f>SUMIF('City Level Data'!#REF!,$F65,'City Level Data'!CP:CP)</f>
        <v>#REF!</v>
      </c>
      <c r="CP65" s="16" t="e">
        <f>SUMIF('City Level Data'!#REF!,$F65,'City Level Data'!CQ:CQ)</f>
        <v>#REF!</v>
      </c>
      <c r="CQ65" s="16" t="e">
        <f>SUMIF('City Level Data'!#REF!,$F65,'City Level Data'!CR:CR)</f>
        <v>#REF!</v>
      </c>
      <c r="CR65" s="16" t="e">
        <f>SUMIF('City Level Data'!#REF!,$F65,'City Level Data'!CS:CS)</f>
        <v>#REF!</v>
      </c>
      <c r="CS65" s="16" t="e">
        <f>SUMIF('City Level Data'!#REF!,$F65,'City Level Data'!CT:CT)</f>
        <v>#REF!</v>
      </c>
      <c r="CT65" s="16" t="e">
        <f>SUMIF('City Level Data'!#REF!,$F65,'City Level Data'!CU:CU)</f>
        <v>#REF!</v>
      </c>
      <c r="CU65" s="16" t="e">
        <f>SUMIF('City Level Data'!#REF!,$F65,'City Level Data'!CV:CV)</f>
        <v>#REF!</v>
      </c>
      <c r="CV65" s="16" t="e">
        <f>SUMIF('City Level Data'!#REF!,$F65,'City Level Data'!CW:CW)</f>
        <v>#REF!</v>
      </c>
      <c r="CW65" s="16" t="e">
        <f>SUMIF('City Level Data'!#REF!,$F65,'City Level Data'!CX:CX)</f>
        <v>#REF!</v>
      </c>
      <c r="CX65" s="16" t="e">
        <f>SUMIF('City Level Data'!#REF!,$F65,'City Level Data'!CY:CY)</f>
        <v>#REF!</v>
      </c>
      <c r="CY65" s="16" t="e">
        <f>SUMIF('City Level Data'!#REF!,$F65,'City Level Data'!CZ:CZ)</f>
        <v>#REF!</v>
      </c>
      <c r="CZ65" s="16" t="e">
        <f>SUMIF('City Level Data'!#REF!,$F65,'City Level Data'!DA:DA)</f>
        <v>#REF!</v>
      </c>
      <c r="DA65" s="16" t="e">
        <f>SUMIF('City Level Data'!#REF!,$F65,'City Level Data'!DB:DB)</f>
        <v>#REF!</v>
      </c>
      <c r="DB65" s="16" t="e">
        <f>SUMIF('City Level Data'!#REF!,$F65,'City Level Data'!DC:DC)</f>
        <v>#REF!</v>
      </c>
    </row>
    <row r="66" spans="1:106" x14ac:dyDescent="0.2">
      <c r="A66" s="1"/>
      <c r="B66" s="1"/>
      <c r="C66" s="1"/>
      <c r="D66" s="1" t="s">
        <v>1627</v>
      </c>
      <c r="E66" s="1" t="s">
        <v>1248</v>
      </c>
      <c r="F66" s="1" t="s">
        <v>1255</v>
      </c>
      <c r="G66" s="1" t="s">
        <v>1517</v>
      </c>
      <c r="H66" s="1"/>
      <c r="I66" s="1"/>
      <c r="J66" s="1" t="s">
        <v>1518</v>
      </c>
      <c r="K66" s="1"/>
      <c r="L66" s="1"/>
      <c r="M66" s="1"/>
      <c r="N66" s="16" t="e">
        <f>SUMIF('City Level Data'!#REF!,$F66,'City Level Data'!J:J)</f>
        <v>#REF!</v>
      </c>
      <c r="O66" s="16" t="e">
        <f>SUMIF('City Level Data'!#REF!,$F66,'City Level Data'!L:L)</f>
        <v>#REF!</v>
      </c>
      <c r="P66" s="16" t="e">
        <f>SUMIF('City Level Data'!#REF!,$F66,'City Level Data'!M:M)</f>
        <v>#REF!</v>
      </c>
      <c r="Q66" s="16" t="e">
        <f t="shared" si="0"/>
        <v>#REF!</v>
      </c>
      <c r="R66" s="16" t="e">
        <f>SUMIF('City Level Data'!#REF!,$F66,'City Level Data'!P:P)</f>
        <v>#REF!</v>
      </c>
      <c r="S66" s="16" t="e">
        <f t="shared" si="1"/>
        <v>#REF!</v>
      </c>
      <c r="T66" s="16" t="e">
        <f>SUMIF('City Level Data'!#REF!,$F66,'City Level Data'!U:U)*1000000000/N66</f>
        <v>#REF!</v>
      </c>
      <c r="U66" s="16" t="e">
        <f>IF(Q66&gt;'Clustering (Sub City)'!$C$4,'Clustering (Sub City)'!$B$3,IF(Q66&gt;'Clustering (Sub City)'!$H$4,'Clustering (Sub City)'!$G$3,IF(Q66&gt;'Clustering (Sub City)'!$M$4,'Clustering (Sub City)'!$L$3,'Clustering (Sub City)'!$Q$3)))</f>
        <v>#REF!</v>
      </c>
      <c r="V66" s="16" t="e">
        <f>IF(S66&gt;'Clustering (Sub City)'!$C$24,'Clustering (Sub City)'!$B$23,IF(S66&gt;'Clustering (Sub City)'!$H$24,'Clustering (Sub City)'!$G$23,IF(S66&gt;'Clustering (Sub City)'!$M$24,'Clustering (Sub City)'!$L$23,'Clustering (Sub City)'!$Q$23)))</f>
        <v>#REF!</v>
      </c>
      <c r="W66" s="16" t="e">
        <f>VLOOKUP(U66&amp;V66,'Clustering (Gov City)'!$X$4:$Y$19,2,0)</f>
        <v>#REF!</v>
      </c>
      <c r="X66" s="16" t="e">
        <f>SUMIF('City Level Data'!#REF!,$F66,'City Level Data'!Z:Z)</f>
        <v>#REF!</v>
      </c>
      <c r="Y66" s="16" t="e">
        <f>SUMIF('City Level Data'!#REF!,$F66,'City Level Data'!AA:AA)</f>
        <v>#REF!</v>
      </c>
      <c r="Z66" s="16" t="e">
        <f>SUMIF('City Level Data'!#REF!,$F66,'City Level Data'!AB:AB)</f>
        <v>#REF!</v>
      </c>
      <c r="AA66" s="16" t="e">
        <f>SUMIF('City Level Data'!#REF!,$F66,'City Level Data'!AC:AC)</f>
        <v>#REF!</v>
      </c>
      <c r="AB66" s="16" t="e">
        <f>SUMIF('City Level Data'!#REF!,$F66,'City Level Data'!AD:AD)</f>
        <v>#REF!</v>
      </c>
      <c r="AC66" s="16" t="e">
        <f>SUMIF('City Level Data'!#REF!,$F66,'City Level Data'!AE:AE)</f>
        <v>#REF!</v>
      </c>
      <c r="AD66" s="16" t="e">
        <f>SUMIF('City Level Data'!#REF!,$F66,'City Level Data'!AF:AF)</f>
        <v>#REF!</v>
      </c>
      <c r="AE66" s="16" t="e">
        <f>SUMIF('City Level Data'!#REF!,$F66,'City Level Data'!AG:AG)</f>
        <v>#REF!</v>
      </c>
      <c r="AF66" s="16" t="e">
        <f>SUMIF('City Level Data'!#REF!,$F66,'City Level Data'!AH:AH)</f>
        <v>#REF!</v>
      </c>
      <c r="AG66" s="16" t="e">
        <f>SUMIF('City Level Data'!#REF!,$F66,'City Level Data'!AI:AI)</f>
        <v>#REF!</v>
      </c>
      <c r="AH66" s="16" t="e">
        <f>SUMIF('City Level Data'!#REF!,$F66,'City Level Data'!AJ:AJ)</f>
        <v>#REF!</v>
      </c>
      <c r="AI66" s="16" t="e">
        <f>SUMIF('City Level Data'!#REF!,$F66,'City Level Data'!AK:AK)</f>
        <v>#REF!</v>
      </c>
      <c r="AJ66" s="16" t="e">
        <f>SUMIF('City Level Data'!#REF!,$F66,'City Level Data'!AL:AL)</f>
        <v>#REF!</v>
      </c>
      <c r="AK66" s="16" t="e">
        <f>SUMIF('City Level Data'!#REF!,$F66,'City Level Data'!AM:AM)</f>
        <v>#REF!</v>
      </c>
      <c r="AL66" s="16" t="e">
        <f>SUMIF('City Level Data'!#REF!,$F66,'City Level Data'!AN:AN)</f>
        <v>#REF!</v>
      </c>
      <c r="AM66" s="16" t="e">
        <f>SUMIF('City Level Data'!#REF!,$F66,'City Level Data'!AO:AO)</f>
        <v>#REF!</v>
      </c>
      <c r="AN66" s="16" t="e">
        <f>SUMIF('City Level Data'!#REF!,$F66,'City Level Data'!AP:AP)</f>
        <v>#REF!</v>
      </c>
      <c r="AO66" s="16" t="e">
        <f>SUMIF('City Level Data'!#REF!,$F66,'City Level Data'!AQ:AQ)</f>
        <v>#REF!</v>
      </c>
      <c r="AP66" s="16" t="e">
        <f>SUMIF('City Level Data'!#REF!,$F66,'City Level Data'!AR:AR)</f>
        <v>#REF!</v>
      </c>
      <c r="AQ66" s="16" t="e">
        <f>SUMIF('City Level Data'!#REF!,$F66,'City Level Data'!AS:AS)</f>
        <v>#REF!</v>
      </c>
      <c r="AR66" s="16" t="e">
        <f>SUMIF('City Level Data'!#REF!,$F66,'City Level Data'!AT:AT)</f>
        <v>#REF!</v>
      </c>
      <c r="AS66" s="16" t="e">
        <f>SUMIF('City Level Data'!#REF!,$F66,'City Level Data'!AU:AU)</f>
        <v>#REF!</v>
      </c>
      <c r="AT66" s="16" t="e">
        <f>SUMIF('City Level Data'!#REF!,$F66,'City Level Data'!AV:AV)</f>
        <v>#REF!</v>
      </c>
      <c r="AU66" s="16" t="e">
        <f>SUMIF('City Level Data'!#REF!,$F66,'City Level Data'!AW:AW)</f>
        <v>#REF!</v>
      </c>
      <c r="AV66" s="16" t="e">
        <f>SUMIF('City Level Data'!#REF!,$F66,'City Level Data'!AX:AX)</f>
        <v>#REF!</v>
      </c>
      <c r="AW66" s="16" t="e">
        <f>SUMIF('City Level Data'!#REF!,$F66,'City Level Data'!AY:AY)</f>
        <v>#REF!</v>
      </c>
      <c r="AX66" s="16" t="e">
        <f>SUMIF('City Level Data'!#REF!,$F66,'City Level Data'!AZ:AZ)</f>
        <v>#REF!</v>
      </c>
      <c r="AY66" s="16" t="e">
        <f>SUMIF('City Level Data'!#REF!,$F66,'City Level Data'!BA:BA)</f>
        <v>#REF!</v>
      </c>
      <c r="AZ66" s="16" t="e">
        <f>SUMIF('City Level Data'!#REF!,$F66,'City Level Data'!BB:BB)</f>
        <v>#REF!</v>
      </c>
      <c r="BA66" s="16" t="e">
        <f>SUMIF('City Level Data'!#REF!,$F66,'City Level Data'!BC:BC)</f>
        <v>#REF!</v>
      </c>
      <c r="BB66" s="16" t="e">
        <f>SUMIF('City Level Data'!#REF!,$F66,'City Level Data'!BD:BD)</f>
        <v>#REF!</v>
      </c>
      <c r="BC66" s="16" t="e">
        <f>SUMIF('City Level Data'!#REF!,$F66,'City Level Data'!BE:BE)</f>
        <v>#REF!</v>
      </c>
      <c r="BD66" s="16" t="e">
        <f>SUMIF('City Level Data'!#REF!,$F66,'City Level Data'!BF:BF)</f>
        <v>#REF!</v>
      </c>
      <c r="BE66" s="16" t="e">
        <f t="shared" si="2"/>
        <v>#REF!</v>
      </c>
      <c r="BF66" s="16" t="e">
        <f>SUMIF('City Level Data'!#REF!,$F66,'City Level Data'!BG:BG)</f>
        <v>#REF!</v>
      </c>
      <c r="BG66" s="16" t="e">
        <f>SUMIF('City Level Data'!#REF!,$F66,'City Level Data'!BH:BH)</f>
        <v>#REF!</v>
      </c>
      <c r="BH66" s="16" t="e">
        <f>AVERAGEIF('City Level Data'!#REF!,$F66,'City Level Data'!BI:BI)</f>
        <v>#REF!</v>
      </c>
      <c r="BI66" s="16" t="e">
        <f>AVERAGEIF('City Level Data'!#REF!,$F66,'City Level Data'!BJ:BJ)</f>
        <v>#REF!</v>
      </c>
      <c r="BJ66" s="16" t="e">
        <f>AVERAGEIF('City Level Data'!#REF!,$F66,'City Level Data'!BK:BK)</f>
        <v>#REF!</v>
      </c>
      <c r="BK66" s="16" t="e">
        <f>AVERAGEIF('City Level Data'!#REF!,$F66,'City Level Data'!BL:BL)</f>
        <v>#REF!</v>
      </c>
      <c r="BL66" s="16" t="e">
        <f>AVERAGEIF('City Level Data'!#REF!,$F66,'City Level Data'!BM:BM)</f>
        <v>#REF!</v>
      </c>
      <c r="BM66" s="16" t="e">
        <f>SUMIF('City Level Data'!#REF!,$F66,'City Level Data'!BN:BN)</f>
        <v>#REF!</v>
      </c>
      <c r="BN66" s="16" t="e">
        <f>SUMIF('City Level Data'!#REF!,$F66,'City Level Data'!BO:BO)</f>
        <v>#REF!</v>
      </c>
      <c r="BO66" s="16" t="e">
        <f>SUMIF('City Level Data'!#REF!,$F66,'City Level Data'!BP:BP)</f>
        <v>#REF!</v>
      </c>
      <c r="BP66" s="16" t="e">
        <f>SUMIF('City Level Data'!#REF!,$F66,'City Level Data'!BQ:BQ)</f>
        <v>#REF!</v>
      </c>
      <c r="BQ66" s="16" t="e">
        <f>SUMIF('City Level Data'!#REF!,$F66,'City Level Data'!BR:BR)</f>
        <v>#REF!</v>
      </c>
      <c r="BR66" s="16" t="e">
        <f>SUMIF('City Level Data'!#REF!,$F66,'City Level Data'!BS:BS)</f>
        <v>#REF!</v>
      </c>
      <c r="BS66" s="16" t="e">
        <f>SUMIF('City Level Data'!#REF!,$F66,'City Level Data'!BT:BT)</f>
        <v>#REF!</v>
      </c>
      <c r="BT66" s="16" t="e">
        <f>SUMIF('City Level Data'!#REF!,$F66,'City Level Data'!BU:BU)</f>
        <v>#REF!</v>
      </c>
      <c r="BU66" s="16" t="e">
        <f>SUMIF('City Level Data'!#REF!,$F66,'City Level Data'!BV:BV)</f>
        <v>#REF!</v>
      </c>
      <c r="BV66" s="16" t="e">
        <f>SUMIF('City Level Data'!#REF!,$F66,'City Level Data'!BW:BW)</f>
        <v>#REF!</v>
      </c>
      <c r="BW66" s="16" t="e">
        <f>SUMIF('City Level Data'!#REF!,$F66,'City Level Data'!BX:BX)</f>
        <v>#REF!</v>
      </c>
      <c r="BX66" s="16" t="e">
        <f>SUMIF('City Level Data'!#REF!,$F66,'City Level Data'!BY:BY)</f>
        <v>#REF!</v>
      </c>
      <c r="BY66" s="16" t="e">
        <f>SUMIF('City Level Data'!#REF!,$F66,'City Level Data'!BZ:BZ)</f>
        <v>#REF!</v>
      </c>
      <c r="BZ66" s="16" t="e">
        <f>SUMIF('City Level Data'!#REF!,$F66,'City Level Data'!CA:CA)</f>
        <v>#REF!</v>
      </c>
      <c r="CA66" s="16" t="e">
        <f>SUMIF('City Level Data'!#REF!,$F66,'City Level Data'!CB:CB)</f>
        <v>#REF!</v>
      </c>
      <c r="CB66" s="16" t="e">
        <f>SUMIF('City Level Data'!#REF!,$F66,'City Level Data'!CC:CC)</f>
        <v>#REF!</v>
      </c>
      <c r="CC66" s="16" t="e">
        <f>SUMIF('City Level Data'!#REF!,$F66,'City Level Data'!CD:CD)</f>
        <v>#REF!</v>
      </c>
      <c r="CD66" s="16" t="e">
        <f>SUMIF('City Level Data'!#REF!,$F66,'City Level Data'!CE:CE)</f>
        <v>#REF!</v>
      </c>
      <c r="CE66" s="16" t="e">
        <f>SUMIF('City Level Data'!#REF!,$F66,'City Level Data'!CF:CF)</f>
        <v>#REF!</v>
      </c>
      <c r="CF66" s="16" t="e">
        <f>SUMIF('City Level Data'!#REF!,$F66,'City Level Data'!CG:CG)</f>
        <v>#REF!</v>
      </c>
      <c r="CG66" s="16" t="e">
        <f>SUMIF('City Level Data'!#REF!,$F66,'City Level Data'!CH:CH)</f>
        <v>#REF!</v>
      </c>
      <c r="CH66" s="16" t="e">
        <f>SUMIF('City Level Data'!#REF!,$F66,'City Level Data'!CI:CI)</f>
        <v>#REF!</v>
      </c>
      <c r="CI66" s="16" t="e">
        <f>SUMIF('City Level Data'!#REF!,$F66,'City Level Data'!CJ:CJ)</f>
        <v>#REF!</v>
      </c>
      <c r="CJ66" s="16" t="e">
        <f>SUMIF('City Level Data'!#REF!,$F66,'City Level Data'!CK:CK)</f>
        <v>#REF!</v>
      </c>
      <c r="CK66" s="16" t="e">
        <f>SUMIF('City Level Data'!#REF!,$F66,'City Level Data'!CL:CL)</f>
        <v>#REF!</v>
      </c>
      <c r="CL66" s="16" t="e">
        <f>SUMIF('City Level Data'!#REF!,$F66,'City Level Data'!CM:CM)</f>
        <v>#REF!</v>
      </c>
      <c r="CM66" s="16" t="e">
        <f>SUMIF('City Level Data'!#REF!,$F66,'City Level Data'!CN:CN)</f>
        <v>#REF!</v>
      </c>
      <c r="CN66" s="16" t="e">
        <f>SUMIF('City Level Data'!#REF!,$F66,'City Level Data'!CO:CO)</f>
        <v>#REF!</v>
      </c>
      <c r="CO66" s="16" t="e">
        <f>SUMIF('City Level Data'!#REF!,$F66,'City Level Data'!CP:CP)</f>
        <v>#REF!</v>
      </c>
      <c r="CP66" s="16" t="e">
        <f>SUMIF('City Level Data'!#REF!,$F66,'City Level Data'!CQ:CQ)</f>
        <v>#REF!</v>
      </c>
      <c r="CQ66" s="16" t="e">
        <f>SUMIF('City Level Data'!#REF!,$F66,'City Level Data'!CR:CR)</f>
        <v>#REF!</v>
      </c>
      <c r="CR66" s="16" t="e">
        <f>SUMIF('City Level Data'!#REF!,$F66,'City Level Data'!CS:CS)</f>
        <v>#REF!</v>
      </c>
      <c r="CS66" s="16" t="e">
        <f>SUMIF('City Level Data'!#REF!,$F66,'City Level Data'!CT:CT)</f>
        <v>#REF!</v>
      </c>
      <c r="CT66" s="16" t="e">
        <f>SUMIF('City Level Data'!#REF!,$F66,'City Level Data'!CU:CU)</f>
        <v>#REF!</v>
      </c>
      <c r="CU66" s="16" t="e">
        <f>SUMIF('City Level Data'!#REF!,$F66,'City Level Data'!CV:CV)</f>
        <v>#REF!</v>
      </c>
      <c r="CV66" s="16" t="e">
        <f>SUMIF('City Level Data'!#REF!,$F66,'City Level Data'!CW:CW)</f>
        <v>#REF!</v>
      </c>
      <c r="CW66" s="16" t="e">
        <f>SUMIF('City Level Data'!#REF!,$F66,'City Level Data'!CX:CX)</f>
        <v>#REF!</v>
      </c>
      <c r="CX66" s="16" t="e">
        <f>SUMIF('City Level Data'!#REF!,$F66,'City Level Data'!CY:CY)</f>
        <v>#REF!</v>
      </c>
      <c r="CY66" s="16" t="e">
        <f>SUMIF('City Level Data'!#REF!,$F66,'City Level Data'!CZ:CZ)</f>
        <v>#REF!</v>
      </c>
      <c r="CZ66" s="16" t="e">
        <f>SUMIF('City Level Data'!#REF!,$F66,'City Level Data'!DA:DA)</f>
        <v>#REF!</v>
      </c>
      <c r="DA66" s="16" t="e">
        <f>SUMIF('City Level Data'!#REF!,$F66,'City Level Data'!DB:DB)</f>
        <v>#REF!</v>
      </c>
      <c r="DB66" s="16" t="e">
        <f>SUMIF('City Level Data'!#REF!,$F66,'City Level Data'!DC:DC)</f>
        <v>#REF!</v>
      </c>
    </row>
    <row r="67" spans="1:106" x14ac:dyDescent="0.2">
      <c r="A67" s="1"/>
      <c r="B67" s="1"/>
      <c r="C67" s="1"/>
      <c r="D67" s="1" t="s">
        <v>1628</v>
      </c>
      <c r="E67" s="1" t="s">
        <v>1248</v>
      </c>
      <c r="F67" s="1" t="s">
        <v>1305</v>
      </c>
      <c r="G67" s="1" t="s">
        <v>1517</v>
      </c>
      <c r="H67" s="1"/>
      <c r="I67" s="1"/>
      <c r="J67" s="1" t="s">
        <v>1518</v>
      </c>
      <c r="K67" s="1"/>
      <c r="L67" s="1"/>
      <c r="M67" s="1"/>
      <c r="N67" s="16" t="e">
        <f>SUMIF('City Level Data'!#REF!,$F67,'City Level Data'!J:J)</f>
        <v>#REF!</v>
      </c>
      <c r="O67" s="16" t="e">
        <f>SUMIF('City Level Data'!#REF!,$F67,'City Level Data'!L:L)</f>
        <v>#REF!</v>
      </c>
      <c r="P67" s="16" t="e">
        <f>SUMIF('City Level Data'!#REF!,$F67,'City Level Data'!M:M)</f>
        <v>#REF!</v>
      </c>
      <c r="Q67" s="16" t="e">
        <f t="shared" si="0"/>
        <v>#REF!</v>
      </c>
      <c r="R67" s="16" t="e">
        <f>SUMIF('City Level Data'!#REF!,$F67,'City Level Data'!P:P)</f>
        <v>#REF!</v>
      </c>
      <c r="S67" s="16" t="e">
        <f t="shared" si="1"/>
        <v>#REF!</v>
      </c>
      <c r="T67" s="16" t="e">
        <f>SUMIF('City Level Data'!#REF!,$F67,'City Level Data'!U:U)*1000000000/N67</f>
        <v>#REF!</v>
      </c>
      <c r="U67" s="16" t="e">
        <f>IF(Q67&gt;'Clustering (Sub City)'!$C$4,'Clustering (Sub City)'!$B$3,IF(Q67&gt;'Clustering (Sub City)'!$H$4,'Clustering (Sub City)'!$G$3,IF(Q67&gt;'Clustering (Sub City)'!$M$4,'Clustering (Sub City)'!$L$3,'Clustering (Sub City)'!$Q$3)))</f>
        <v>#REF!</v>
      </c>
      <c r="V67" s="16" t="e">
        <f>IF(S67&gt;'Clustering (Sub City)'!$C$24,'Clustering (Sub City)'!$B$23,IF(S67&gt;'Clustering (Sub City)'!$H$24,'Clustering (Sub City)'!$G$23,IF(S67&gt;'Clustering (Sub City)'!$M$24,'Clustering (Sub City)'!$L$23,'Clustering (Sub City)'!$Q$23)))</f>
        <v>#REF!</v>
      </c>
      <c r="W67" s="16" t="e">
        <f>VLOOKUP(U67&amp;V67,'Clustering (Gov City)'!$X$4:$Y$19,2,0)</f>
        <v>#REF!</v>
      </c>
      <c r="X67" s="16" t="e">
        <f>SUMIF('City Level Data'!#REF!,$F67,'City Level Data'!Z:Z)</f>
        <v>#REF!</v>
      </c>
      <c r="Y67" s="16" t="e">
        <f>SUMIF('City Level Data'!#REF!,$F67,'City Level Data'!AA:AA)</f>
        <v>#REF!</v>
      </c>
      <c r="Z67" s="16" t="e">
        <f>SUMIF('City Level Data'!#REF!,$F67,'City Level Data'!AB:AB)</f>
        <v>#REF!</v>
      </c>
      <c r="AA67" s="16" t="e">
        <f>SUMIF('City Level Data'!#REF!,$F67,'City Level Data'!AC:AC)</f>
        <v>#REF!</v>
      </c>
      <c r="AB67" s="16" t="e">
        <f>SUMIF('City Level Data'!#REF!,$F67,'City Level Data'!AD:AD)</f>
        <v>#REF!</v>
      </c>
      <c r="AC67" s="16" t="e">
        <f>SUMIF('City Level Data'!#REF!,$F67,'City Level Data'!AE:AE)</f>
        <v>#REF!</v>
      </c>
      <c r="AD67" s="16" t="e">
        <f>SUMIF('City Level Data'!#REF!,$F67,'City Level Data'!AF:AF)</f>
        <v>#REF!</v>
      </c>
      <c r="AE67" s="16" t="e">
        <f>SUMIF('City Level Data'!#REF!,$F67,'City Level Data'!AG:AG)</f>
        <v>#REF!</v>
      </c>
      <c r="AF67" s="16" t="e">
        <f>SUMIF('City Level Data'!#REF!,$F67,'City Level Data'!AH:AH)</f>
        <v>#REF!</v>
      </c>
      <c r="AG67" s="16" t="e">
        <f>SUMIF('City Level Data'!#REF!,$F67,'City Level Data'!AI:AI)</f>
        <v>#REF!</v>
      </c>
      <c r="AH67" s="16" t="e">
        <f>SUMIF('City Level Data'!#REF!,$F67,'City Level Data'!AJ:AJ)</f>
        <v>#REF!</v>
      </c>
      <c r="AI67" s="16" t="e">
        <f>SUMIF('City Level Data'!#REF!,$F67,'City Level Data'!AK:AK)</f>
        <v>#REF!</v>
      </c>
      <c r="AJ67" s="16" t="e">
        <f>SUMIF('City Level Data'!#REF!,$F67,'City Level Data'!AL:AL)</f>
        <v>#REF!</v>
      </c>
      <c r="AK67" s="16" t="e">
        <f>SUMIF('City Level Data'!#REF!,$F67,'City Level Data'!AM:AM)</f>
        <v>#REF!</v>
      </c>
      <c r="AL67" s="16" t="e">
        <f>SUMIF('City Level Data'!#REF!,$F67,'City Level Data'!AN:AN)</f>
        <v>#REF!</v>
      </c>
      <c r="AM67" s="16" t="e">
        <f>SUMIF('City Level Data'!#REF!,$F67,'City Level Data'!AO:AO)</f>
        <v>#REF!</v>
      </c>
      <c r="AN67" s="16" t="e">
        <f>SUMIF('City Level Data'!#REF!,$F67,'City Level Data'!AP:AP)</f>
        <v>#REF!</v>
      </c>
      <c r="AO67" s="16" t="e">
        <f>SUMIF('City Level Data'!#REF!,$F67,'City Level Data'!AQ:AQ)</f>
        <v>#REF!</v>
      </c>
      <c r="AP67" s="16" t="e">
        <f>SUMIF('City Level Data'!#REF!,$F67,'City Level Data'!AR:AR)</f>
        <v>#REF!</v>
      </c>
      <c r="AQ67" s="16" t="e">
        <f>SUMIF('City Level Data'!#REF!,$F67,'City Level Data'!AS:AS)</f>
        <v>#REF!</v>
      </c>
      <c r="AR67" s="16" t="e">
        <f>SUMIF('City Level Data'!#REF!,$F67,'City Level Data'!AT:AT)</f>
        <v>#REF!</v>
      </c>
      <c r="AS67" s="16" t="e">
        <f>SUMIF('City Level Data'!#REF!,$F67,'City Level Data'!AU:AU)</f>
        <v>#REF!</v>
      </c>
      <c r="AT67" s="16" t="e">
        <f>SUMIF('City Level Data'!#REF!,$F67,'City Level Data'!AV:AV)</f>
        <v>#REF!</v>
      </c>
      <c r="AU67" s="16" t="e">
        <f>SUMIF('City Level Data'!#REF!,$F67,'City Level Data'!AW:AW)</f>
        <v>#REF!</v>
      </c>
      <c r="AV67" s="16" t="e">
        <f>SUMIF('City Level Data'!#REF!,$F67,'City Level Data'!AX:AX)</f>
        <v>#REF!</v>
      </c>
      <c r="AW67" s="16" t="e">
        <f>SUMIF('City Level Data'!#REF!,$F67,'City Level Data'!AY:AY)</f>
        <v>#REF!</v>
      </c>
      <c r="AX67" s="16" t="e">
        <f>SUMIF('City Level Data'!#REF!,$F67,'City Level Data'!AZ:AZ)</f>
        <v>#REF!</v>
      </c>
      <c r="AY67" s="16" t="e">
        <f>SUMIF('City Level Data'!#REF!,$F67,'City Level Data'!BA:BA)</f>
        <v>#REF!</v>
      </c>
      <c r="AZ67" s="16" t="e">
        <f>SUMIF('City Level Data'!#REF!,$F67,'City Level Data'!BB:BB)</f>
        <v>#REF!</v>
      </c>
      <c r="BA67" s="16" t="e">
        <f>SUMIF('City Level Data'!#REF!,$F67,'City Level Data'!BC:BC)</f>
        <v>#REF!</v>
      </c>
      <c r="BB67" s="16" t="e">
        <f>SUMIF('City Level Data'!#REF!,$F67,'City Level Data'!BD:BD)</f>
        <v>#REF!</v>
      </c>
      <c r="BC67" s="16" t="e">
        <f>SUMIF('City Level Data'!#REF!,$F67,'City Level Data'!BE:BE)</f>
        <v>#REF!</v>
      </c>
      <c r="BD67" s="16" t="e">
        <f>SUMIF('City Level Data'!#REF!,$F67,'City Level Data'!BF:BF)</f>
        <v>#REF!</v>
      </c>
      <c r="BE67" s="16" t="e">
        <f t="shared" si="2"/>
        <v>#REF!</v>
      </c>
      <c r="BF67" s="16" t="e">
        <f>SUMIF('City Level Data'!#REF!,$F67,'City Level Data'!BG:BG)</f>
        <v>#REF!</v>
      </c>
      <c r="BG67" s="16" t="e">
        <f>SUMIF('City Level Data'!#REF!,$F67,'City Level Data'!BH:BH)</f>
        <v>#REF!</v>
      </c>
      <c r="BH67" s="16" t="e">
        <f>AVERAGEIF('City Level Data'!#REF!,$F67,'City Level Data'!BI:BI)</f>
        <v>#REF!</v>
      </c>
      <c r="BI67" s="16" t="e">
        <f>AVERAGEIF('City Level Data'!#REF!,$F67,'City Level Data'!BJ:BJ)</f>
        <v>#REF!</v>
      </c>
      <c r="BJ67" s="16" t="e">
        <f>AVERAGEIF('City Level Data'!#REF!,$F67,'City Level Data'!BK:BK)</f>
        <v>#REF!</v>
      </c>
      <c r="BK67" s="16" t="e">
        <f>AVERAGEIF('City Level Data'!#REF!,$F67,'City Level Data'!BL:BL)</f>
        <v>#REF!</v>
      </c>
      <c r="BL67" s="16" t="e">
        <f>AVERAGEIF('City Level Data'!#REF!,$F67,'City Level Data'!BM:BM)</f>
        <v>#REF!</v>
      </c>
      <c r="BM67" s="16" t="e">
        <f>SUMIF('City Level Data'!#REF!,$F67,'City Level Data'!BN:BN)</f>
        <v>#REF!</v>
      </c>
      <c r="BN67" s="16" t="e">
        <f>SUMIF('City Level Data'!#REF!,$F67,'City Level Data'!BO:BO)</f>
        <v>#REF!</v>
      </c>
      <c r="BO67" s="16" t="e">
        <f>SUMIF('City Level Data'!#REF!,$F67,'City Level Data'!BP:BP)</f>
        <v>#REF!</v>
      </c>
      <c r="BP67" s="16" t="e">
        <f>SUMIF('City Level Data'!#REF!,$F67,'City Level Data'!BQ:BQ)</f>
        <v>#REF!</v>
      </c>
      <c r="BQ67" s="16" t="e">
        <f>SUMIF('City Level Data'!#REF!,$F67,'City Level Data'!BR:BR)</f>
        <v>#REF!</v>
      </c>
      <c r="BR67" s="16" t="e">
        <f>SUMIF('City Level Data'!#REF!,$F67,'City Level Data'!BS:BS)</f>
        <v>#REF!</v>
      </c>
      <c r="BS67" s="16" t="e">
        <f>SUMIF('City Level Data'!#REF!,$F67,'City Level Data'!BT:BT)</f>
        <v>#REF!</v>
      </c>
      <c r="BT67" s="16" t="e">
        <f>SUMIF('City Level Data'!#REF!,$F67,'City Level Data'!BU:BU)</f>
        <v>#REF!</v>
      </c>
      <c r="BU67" s="16" t="e">
        <f>SUMIF('City Level Data'!#REF!,$F67,'City Level Data'!BV:BV)</f>
        <v>#REF!</v>
      </c>
      <c r="BV67" s="16" t="e">
        <f>SUMIF('City Level Data'!#REF!,$F67,'City Level Data'!BW:BW)</f>
        <v>#REF!</v>
      </c>
      <c r="BW67" s="16" t="e">
        <f>SUMIF('City Level Data'!#REF!,$F67,'City Level Data'!BX:BX)</f>
        <v>#REF!</v>
      </c>
      <c r="BX67" s="16" t="e">
        <f>SUMIF('City Level Data'!#REF!,$F67,'City Level Data'!BY:BY)</f>
        <v>#REF!</v>
      </c>
      <c r="BY67" s="16" t="e">
        <f>SUMIF('City Level Data'!#REF!,$F67,'City Level Data'!BZ:BZ)</f>
        <v>#REF!</v>
      </c>
      <c r="BZ67" s="16" t="e">
        <f>SUMIF('City Level Data'!#REF!,$F67,'City Level Data'!CA:CA)</f>
        <v>#REF!</v>
      </c>
      <c r="CA67" s="16" t="e">
        <f>SUMIF('City Level Data'!#REF!,$F67,'City Level Data'!CB:CB)</f>
        <v>#REF!</v>
      </c>
      <c r="CB67" s="16" t="e">
        <f>SUMIF('City Level Data'!#REF!,$F67,'City Level Data'!CC:CC)</f>
        <v>#REF!</v>
      </c>
      <c r="CC67" s="16" t="e">
        <f>SUMIF('City Level Data'!#REF!,$F67,'City Level Data'!CD:CD)</f>
        <v>#REF!</v>
      </c>
      <c r="CD67" s="16" t="e">
        <f>SUMIF('City Level Data'!#REF!,$F67,'City Level Data'!CE:CE)</f>
        <v>#REF!</v>
      </c>
      <c r="CE67" s="16" t="e">
        <f>SUMIF('City Level Data'!#REF!,$F67,'City Level Data'!CF:CF)</f>
        <v>#REF!</v>
      </c>
      <c r="CF67" s="16" t="e">
        <f>SUMIF('City Level Data'!#REF!,$F67,'City Level Data'!CG:CG)</f>
        <v>#REF!</v>
      </c>
      <c r="CG67" s="16" t="e">
        <f>SUMIF('City Level Data'!#REF!,$F67,'City Level Data'!CH:CH)</f>
        <v>#REF!</v>
      </c>
      <c r="CH67" s="16" t="e">
        <f>SUMIF('City Level Data'!#REF!,$F67,'City Level Data'!CI:CI)</f>
        <v>#REF!</v>
      </c>
      <c r="CI67" s="16" t="e">
        <f>SUMIF('City Level Data'!#REF!,$F67,'City Level Data'!CJ:CJ)</f>
        <v>#REF!</v>
      </c>
      <c r="CJ67" s="16" t="e">
        <f>SUMIF('City Level Data'!#REF!,$F67,'City Level Data'!CK:CK)</f>
        <v>#REF!</v>
      </c>
      <c r="CK67" s="16" t="e">
        <f>SUMIF('City Level Data'!#REF!,$F67,'City Level Data'!CL:CL)</f>
        <v>#REF!</v>
      </c>
      <c r="CL67" s="16" t="e">
        <f>SUMIF('City Level Data'!#REF!,$F67,'City Level Data'!CM:CM)</f>
        <v>#REF!</v>
      </c>
      <c r="CM67" s="16" t="e">
        <f>SUMIF('City Level Data'!#REF!,$F67,'City Level Data'!CN:CN)</f>
        <v>#REF!</v>
      </c>
      <c r="CN67" s="16" t="e">
        <f>SUMIF('City Level Data'!#REF!,$F67,'City Level Data'!CO:CO)</f>
        <v>#REF!</v>
      </c>
      <c r="CO67" s="16" t="e">
        <f>SUMIF('City Level Data'!#REF!,$F67,'City Level Data'!CP:CP)</f>
        <v>#REF!</v>
      </c>
      <c r="CP67" s="16" t="e">
        <f>SUMIF('City Level Data'!#REF!,$F67,'City Level Data'!CQ:CQ)</f>
        <v>#REF!</v>
      </c>
      <c r="CQ67" s="16" t="e">
        <f>SUMIF('City Level Data'!#REF!,$F67,'City Level Data'!CR:CR)</f>
        <v>#REF!</v>
      </c>
      <c r="CR67" s="16" t="e">
        <f>SUMIF('City Level Data'!#REF!,$F67,'City Level Data'!CS:CS)</f>
        <v>#REF!</v>
      </c>
      <c r="CS67" s="16" t="e">
        <f>SUMIF('City Level Data'!#REF!,$F67,'City Level Data'!CT:CT)</f>
        <v>#REF!</v>
      </c>
      <c r="CT67" s="16" t="e">
        <f>SUMIF('City Level Data'!#REF!,$F67,'City Level Data'!CU:CU)</f>
        <v>#REF!</v>
      </c>
      <c r="CU67" s="16" t="e">
        <f>SUMIF('City Level Data'!#REF!,$F67,'City Level Data'!CV:CV)</f>
        <v>#REF!</v>
      </c>
      <c r="CV67" s="16" t="e">
        <f>SUMIF('City Level Data'!#REF!,$F67,'City Level Data'!CW:CW)</f>
        <v>#REF!</v>
      </c>
      <c r="CW67" s="16" t="e">
        <f>SUMIF('City Level Data'!#REF!,$F67,'City Level Data'!CX:CX)</f>
        <v>#REF!</v>
      </c>
      <c r="CX67" s="16" t="e">
        <f>SUMIF('City Level Data'!#REF!,$F67,'City Level Data'!CY:CY)</f>
        <v>#REF!</v>
      </c>
      <c r="CY67" s="16" t="e">
        <f>SUMIF('City Level Data'!#REF!,$F67,'City Level Data'!CZ:CZ)</f>
        <v>#REF!</v>
      </c>
      <c r="CZ67" s="16" t="e">
        <f>SUMIF('City Level Data'!#REF!,$F67,'City Level Data'!DA:DA)</f>
        <v>#REF!</v>
      </c>
      <c r="DA67" s="16" t="e">
        <f>SUMIF('City Level Data'!#REF!,$F67,'City Level Data'!DB:DB)</f>
        <v>#REF!</v>
      </c>
      <c r="DB67" s="16" t="e">
        <f>SUMIF('City Level Data'!#REF!,$F67,'City Level Data'!DC:DC)</f>
        <v>#REF!</v>
      </c>
    </row>
    <row r="68" spans="1:106" x14ac:dyDescent="0.2">
      <c r="A68" s="1"/>
      <c r="B68" s="1"/>
      <c r="C68" s="1"/>
      <c r="D68" s="1" t="s">
        <v>1629</v>
      </c>
      <c r="E68" s="1" t="s">
        <v>1248</v>
      </c>
      <c r="F68" s="1" t="s">
        <v>1358</v>
      </c>
      <c r="G68" s="1" t="s">
        <v>1517</v>
      </c>
      <c r="H68" s="1"/>
      <c r="I68" s="1"/>
      <c r="J68" s="1" t="s">
        <v>1518</v>
      </c>
      <c r="K68" s="1"/>
      <c r="L68" s="1"/>
      <c r="M68" s="1"/>
      <c r="N68" s="16" t="e">
        <f>SUMIF('City Level Data'!#REF!,$F68,'City Level Data'!J:J)</f>
        <v>#REF!</v>
      </c>
      <c r="O68" s="16" t="e">
        <f>SUMIF('City Level Data'!#REF!,$F68,'City Level Data'!L:L)</f>
        <v>#REF!</v>
      </c>
      <c r="P68" s="16" t="e">
        <f>SUMIF('City Level Data'!#REF!,$F68,'City Level Data'!M:M)</f>
        <v>#REF!</v>
      </c>
      <c r="Q68" s="16" t="e">
        <f t="shared" si="0"/>
        <v>#REF!</v>
      </c>
      <c r="R68" s="16" t="e">
        <f>SUMIF('City Level Data'!#REF!,$F68,'City Level Data'!P:P)</f>
        <v>#REF!</v>
      </c>
      <c r="S68" s="16" t="e">
        <f t="shared" si="1"/>
        <v>#REF!</v>
      </c>
      <c r="T68" s="16" t="e">
        <f>SUMIF('City Level Data'!#REF!,$F68,'City Level Data'!U:U)*1000000000/N68</f>
        <v>#REF!</v>
      </c>
      <c r="U68" s="16" t="e">
        <f>IF(Q68&gt;'Clustering (Sub City)'!$C$4,'Clustering (Sub City)'!$B$3,IF(Q68&gt;'Clustering (Sub City)'!$H$4,'Clustering (Sub City)'!$G$3,IF(Q68&gt;'Clustering (Sub City)'!$M$4,'Clustering (Sub City)'!$L$3,'Clustering (Sub City)'!$Q$3)))</f>
        <v>#REF!</v>
      </c>
      <c r="V68" s="16" t="e">
        <f>IF(S68&gt;'Clustering (Sub City)'!$C$24,'Clustering (Sub City)'!$B$23,IF(S68&gt;'Clustering (Sub City)'!$H$24,'Clustering (Sub City)'!$G$23,IF(S68&gt;'Clustering (Sub City)'!$M$24,'Clustering (Sub City)'!$L$23,'Clustering (Sub City)'!$Q$23)))</f>
        <v>#REF!</v>
      </c>
      <c r="W68" s="16" t="e">
        <f>VLOOKUP(U68&amp;V68,'Clustering (Gov City)'!$X$4:$Y$19,2,0)</f>
        <v>#REF!</v>
      </c>
      <c r="X68" s="16" t="e">
        <f>SUMIF('City Level Data'!#REF!,$F68,'City Level Data'!Z:Z)</f>
        <v>#REF!</v>
      </c>
      <c r="Y68" s="16" t="e">
        <f>SUMIF('City Level Data'!#REF!,$F68,'City Level Data'!AA:AA)</f>
        <v>#REF!</v>
      </c>
      <c r="Z68" s="16" t="e">
        <f>SUMIF('City Level Data'!#REF!,$F68,'City Level Data'!AB:AB)</f>
        <v>#REF!</v>
      </c>
      <c r="AA68" s="16" t="e">
        <f>SUMIF('City Level Data'!#REF!,$F68,'City Level Data'!AC:AC)</f>
        <v>#REF!</v>
      </c>
      <c r="AB68" s="16" t="e">
        <f>SUMIF('City Level Data'!#REF!,$F68,'City Level Data'!AD:AD)</f>
        <v>#REF!</v>
      </c>
      <c r="AC68" s="16" t="e">
        <f>SUMIF('City Level Data'!#REF!,$F68,'City Level Data'!AE:AE)</f>
        <v>#REF!</v>
      </c>
      <c r="AD68" s="16" t="e">
        <f>SUMIF('City Level Data'!#REF!,$F68,'City Level Data'!AF:AF)</f>
        <v>#REF!</v>
      </c>
      <c r="AE68" s="16" t="e">
        <f>SUMIF('City Level Data'!#REF!,$F68,'City Level Data'!AG:AG)</f>
        <v>#REF!</v>
      </c>
      <c r="AF68" s="16" t="e">
        <f>SUMIF('City Level Data'!#REF!,$F68,'City Level Data'!AH:AH)</f>
        <v>#REF!</v>
      </c>
      <c r="AG68" s="16" t="e">
        <f>SUMIF('City Level Data'!#REF!,$F68,'City Level Data'!AI:AI)</f>
        <v>#REF!</v>
      </c>
      <c r="AH68" s="16" t="e">
        <f>SUMIF('City Level Data'!#REF!,$F68,'City Level Data'!AJ:AJ)</f>
        <v>#REF!</v>
      </c>
      <c r="AI68" s="16" t="e">
        <f>SUMIF('City Level Data'!#REF!,$F68,'City Level Data'!AK:AK)</f>
        <v>#REF!</v>
      </c>
      <c r="AJ68" s="16" t="e">
        <f>SUMIF('City Level Data'!#REF!,$F68,'City Level Data'!AL:AL)</f>
        <v>#REF!</v>
      </c>
      <c r="AK68" s="16" t="e">
        <f>SUMIF('City Level Data'!#REF!,$F68,'City Level Data'!AM:AM)</f>
        <v>#REF!</v>
      </c>
      <c r="AL68" s="16" t="e">
        <f>SUMIF('City Level Data'!#REF!,$F68,'City Level Data'!AN:AN)</f>
        <v>#REF!</v>
      </c>
      <c r="AM68" s="16" t="e">
        <f>SUMIF('City Level Data'!#REF!,$F68,'City Level Data'!AO:AO)</f>
        <v>#REF!</v>
      </c>
      <c r="AN68" s="16" t="e">
        <f>SUMIF('City Level Data'!#REF!,$F68,'City Level Data'!AP:AP)</f>
        <v>#REF!</v>
      </c>
      <c r="AO68" s="16" t="e">
        <f>SUMIF('City Level Data'!#REF!,$F68,'City Level Data'!AQ:AQ)</f>
        <v>#REF!</v>
      </c>
      <c r="AP68" s="16" t="e">
        <f>SUMIF('City Level Data'!#REF!,$F68,'City Level Data'!AR:AR)</f>
        <v>#REF!</v>
      </c>
      <c r="AQ68" s="16" t="e">
        <f>SUMIF('City Level Data'!#REF!,$F68,'City Level Data'!AS:AS)</f>
        <v>#REF!</v>
      </c>
      <c r="AR68" s="16" t="e">
        <f>SUMIF('City Level Data'!#REF!,$F68,'City Level Data'!AT:AT)</f>
        <v>#REF!</v>
      </c>
      <c r="AS68" s="16" t="e">
        <f>SUMIF('City Level Data'!#REF!,$F68,'City Level Data'!AU:AU)</f>
        <v>#REF!</v>
      </c>
      <c r="AT68" s="16" t="e">
        <f>SUMIF('City Level Data'!#REF!,$F68,'City Level Data'!AV:AV)</f>
        <v>#REF!</v>
      </c>
      <c r="AU68" s="16" t="e">
        <f>SUMIF('City Level Data'!#REF!,$F68,'City Level Data'!AW:AW)</f>
        <v>#REF!</v>
      </c>
      <c r="AV68" s="16" t="e">
        <f>SUMIF('City Level Data'!#REF!,$F68,'City Level Data'!AX:AX)</f>
        <v>#REF!</v>
      </c>
      <c r="AW68" s="16" t="e">
        <f>SUMIF('City Level Data'!#REF!,$F68,'City Level Data'!AY:AY)</f>
        <v>#REF!</v>
      </c>
      <c r="AX68" s="16" t="e">
        <f>SUMIF('City Level Data'!#REF!,$F68,'City Level Data'!AZ:AZ)</f>
        <v>#REF!</v>
      </c>
      <c r="AY68" s="16" t="e">
        <f>SUMIF('City Level Data'!#REF!,$F68,'City Level Data'!BA:BA)</f>
        <v>#REF!</v>
      </c>
      <c r="AZ68" s="16" t="e">
        <f>SUMIF('City Level Data'!#REF!,$F68,'City Level Data'!BB:BB)</f>
        <v>#REF!</v>
      </c>
      <c r="BA68" s="16" t="e">
        <f>SUMIF('City Level Data'!#REF!,$F68,'City Level Data'!BC:BC)</f>
        <v>#REF!</v>
      </c>
      <c r="BB68" s="16" t="e">
        <f>SUMIF('City Level Data'!#REF!,$F68,'City Level Data'!BD:BD)</f>
        <v>#REF!</v>
      </c>
      <c r="BC68" s="16" t="e">
        <f>SUMIF('City Level Data'!#REF!,$F68,'City Level Data'!BE:BE)</f>
        <v>#REF!</v>
      </c>
      <c r="BD68" s="16" t="e">
        <f>SUMIF('City Level Data'!#REF!,$F68,'City Level Data'!BF:BF)</f>
        <v>#REF!</v>
      </c>
      <c r="BE68" s="16" t="e">
        <f t="shared" si="2"/>
        <v>#REF!</v>
      </c>
      <c r="BF68" s="16" t="e">
        <f>SUMIF('City Level Data'!#REF!,$F68,'City Level Data'!BG:BG)</f>
        <v>#REF!</v>
      </c>
      <c r="BG68" s="16" t="e">
        <f>SUMIF('City Level Data'!#REF!,$F68,'City Level Data'!BH:BH)</f>
        <v>#REF!</v>
      </c>
      <c r="BH68" s="16" t="e">
        <f>AVERAGEIF('City Level Data'!#REF!,$F68,'City Level Data'!BI:BI)</f>
        <v>#REF!</v>
      </c>
      <c r="BI68" s="16" t="e">
        <f>AVERAGEIF('City Level Data'!#REF!,$F68,'City Level Data'!BJ:BJ)</f>
        <v>#REF!</v>
      </c>
      <c r="BJ68" s="16" t="e">
        <f>AVERAGEIF('City Level Data'!#REF!,$F68,'City Level Data'!BK:BK)</f>
        <v>#REF!</v>
      </c>
      <c r="BK68" s="16" t="e">
        <f>AVERAGEIF('City Level Data'!#REF!,$F68,'City Level Data'!BL:BL)</f>
        <v>#REF!</v>
      </c>
      <c r="BL68" s="16" t="e">
        <f>AVERAGEIF('City Level Data'!#REF!,$F68,'City Level Data'!BM:BM)</f>
        <v>#REF!</v>
      </c>
      <c r="BM68" s="16" t="e">
        <f>SUMIF('City Level Data'!#REF!,$F68,'City Level Data'!BN:BN)</f>
        <v>#REF!</v>
      </c>
      <c r="BN68" s="16" t="e">
        <f>SUMIF('City Level Data'!#REF!,$F68,'City Level Data'!BO:BO)</f>
        <v>#REF!</v>
      </c>
      <c r="BO68" s="16" t="e">
        <f>SUMIF('City Level Data'!#REF!,$F68,'City Level Data'!BP:BP)</f>
        <v>#REF!</v>
      </c>
      <c r="BP68" s="16" t="e">
        <f>SUMIF('City Level Data'!#REF!,$F68,'City Level Data'!BQ:BQ)</f>
        <v>#REF!</v>
      </c>
      <c r="BQ68" s="16" t="e">
        <f>SUMIF('City Level Data'!#REF!,$F68,'City Level Data'!BR:BR)</f>
        <v>#REF!</v>
      </c>
      <c r="BR68" s="16" t="e">
        <f>SUMIF('City Level Data'!#REF!,$F68,'City Level Data'!BS:BS)</f>
        <v>#REF!</v>
      </c>
      <c r="BS68" s="16" t="e">
        <f>SUMIF('City Level Data'!#REF!,$F68,'City Level Data'!BT:BT)</f>
        <v>#REF!</v>
      </c>
      <c r="BT68" s="16" t="e">
        <f>SUMIF('City Level Data'!#REF!,$F68,'City Level Data'!BU:BU)</f>
        <v>#REF!</v>
      </c>
      <c r="BU68" s="16" t="e">
        <f>SUMIF('City Level Data'!#REF!,$F68,'City Level Data'!BV:BV)</f>
        <v>#REF!</v>
      </c>
      <c r="BV68" s="16" t="e">
        <f>SUMIF('City Level Data'!#REF!,$F68,'City Level Data'!BW:BW)</f>
        <v>#REF!</v>
      </c>
      <c r="BW68" s="16" t="e">
        <f>SUMIF('City Level Data'!#REF!,$F68,'City Level Data'!BX:BX)</f>
        <v>#REF!</v>
      </c>
      <c r="BX68" s="16" t="e">
        <f>SUMIF('City Level Data'!#REF!,$F68,'City Level Data'!BY:BY)</f>
        <v>#REF!</v>
      </c>
      <c r="BY68" s="16" t="e">
        <f>SUMIF('City Level Data'!#REF!,$F68,'City Level Data'!BZ:BZ)</f>
        <v>#REF!</v>
      </c>
      <c r="BZ68" s="16" t="e">
        <f>SUMIF('City Level Data'!#REF!,$F68,'City Level Data'!CA:CA)</f>
        <v>#REF!</v>
      </c>
      <c r="CA68" s="16" t="e">
        <f>SUMIF('City Level Data'!#REF!,$F68,'City Level Data'!CB:CB)</f>
        <v>#REF!</v>
      </c>
      <c r="CB68" s="16" t="e">
        <f>SUMIF('City Level Data'!#REF!,$F68,'City Level Data'!CC:CC)</f>
        <v>#REF!</v>
      </c>
      <c r="CC68" s="16" t="e">
        <f>SUMIF('City Level Data'!#REF!,$F68,'City Level Data'!CD:CD)</f>
        <v>#REF!</v>
      </c>
      <c r="CD68" s="16" t="e">
        <f>SUMIF('City Level Data'!#REF!,$F68,'City Level Data'!CE:CE)</f>
        <v>#REF!</v>
      </c>
      <c r="CE68" s="16" t="e">
        <f>SUMIF('City Level Data'!#REF!,$F68,'City Level Data'!CF:CF)</f>
        <v>#REF!</v>
      </c>
      <c r="CF68" s="16" t="e">
        <f>SUMIF('City Level Data'!#REF!,$F68,'City Level Data'!CG:CG)</f>
        <v>#REF!</v>
      </c>
      <c r="CG68" s="16" t="e">
        <f>SUMIF('City Level Data'!#REF!,$F68,'City Level Data'!CH:CH)</f>
        <v>#REF!</v>
      </c>
      <c r="CH68" s="16" t="e">
        <f>SUMIF('City Level Data'!#REF!,$F68,'City Level Data'!CI:CI)</f>
        <v>#REF!</v>
      </c>
      <c r="CI68" s="16" t="e">
        <f>SUMIF('City Level Data'!#REF!,$F68,'City Level Data'!CJ:CJ)</f>
        <v>#REF!</v>
      </c>
      <c r="CJ68" s="16" t="e">
        <f>SUMIF('City Level Data'!#REF!,$F68,'City Level Data'!CK:CK)</f>
        <v>#REF!</v>
      </c>
      <c r="CK68" s="16" t="e">
        <f>SUMIF('City Level Data'!#REF!,$F68,'City Level Data'!CL:CL)</f>
        <v>#REF!</v>
      </c>
      <c r="CL68" s="16" t="e">
        <f>SUMIF('City Level Data'!#REF!,$F68,'City Level Data'!CM:CM)</f>
        <v>#REF!</v>
      </c>
      <c r="CM68" s="16" t="e">
        <f>SUMIF('City Level Data'!#REF!,$F68,'City Level Data'!CN:CN)</f>
        <v>#REF!</v>
      </c>
      <c r="CN68" s="16" t="e">
        <f>SUMIF('City Level Data'!#REF!,$F68,'City Level Data'!CO:CO)</f>
        <v>#REF!</v>
      </c>
      <c r="CO68" s="16" t="e">
        <f>SUMIF('City Level Data'!#REF!,$F68,'City Level Data'!CP:CP)</f>
        <v>#REF!</v>
      </c>
      <c r="CP68" s="16" t="e">
        <f>SUMIF('City Level Data'!#REF!,$F68,'City Level Data'!CQ:CQ)</f>
        <v>#REF!</v>
      </c>
      <c r="CQ68" s="16" t="e">
        <f>SUMIF('City Level Data'!#REF!,$F68,'City Level Data'!CR:CR)</f>
        <v>#REF!</v>
      </c>
      <c r="CR68" s="16" t="e">
        <f>SUMIF('City Level Data'!#REF!,$F68,'City Level Data'!CS:CS)</f>
        <v>#REF!</v>
      </c>
      <c r="CS68" s="16" t="e">
        <f>SUMIF('City Level Data'!#REF!,$F68,'City Level Data'!CT:CT)</f>
        <v>#REF!</v>
      </c>
      <c r="CT68" s="16" t="e">
        <f>SUMIF('City Level Data'!#REF!,$F68,'City Level Data'!CU:CU)</f>
        <v>#REF!</v>
      </c>
      <c r="CU68" s="16" t="e">
        <f>SUMIF('City Level Data'!#REF!,$F68,'City Level Data'!CV:CV)</f>
        <v>#REF!</v>
      </c>
      <c r="CV68" s="16" t="e">
        <f>SUMIF('City Level Data'!#REF!,$F68,'City Level Data'!CW:CW)</f>
        <v>#REF!</v>
      </c>
      <c r="CW68" s="16" t="e">
        <f>SUMIF('City Level Data'!#REF!,$F68,'City Level Data'!CX:CX)</f>
        <v>#REF!</v>
      </c>
      <c r="CX68" s="16" t="e">
        <f>SUMIF('City Level Data'!#REF!,$F68,'City Level Data'!CY:CY)</f>
        <v>#REF!</v>
      </c>
      <c r="CY68" s="16" t="e">
        <f>SUMIF('City Level Data'!#REF!,$F68,'City Level Data'!CZ:CZ)</f>
        <v>#REF!</v>
      </c>
      <c r="CZ68" s="16" t="e">
        <f>SUMIF('City Level Data'!#REF!,$F68,'City Level Data'!DA:DA)</f>
        <v>#REF!</v>
      </c>
      <c r="DA68" s="16" t="e">
        <f>SUMIF('City Level Data'!#REF!,$F68,'City Level Data'!DB:DB)</f>
        <v>#REF!</v>
      </c>
      <c r="DB68" s="16" t="e">
        <f>SUMIF('City Level Data'!#REF!,$F68,'City Level Data'!DC:DC)</f>
        <v>#REF!</v>
      </c>
    </row>
    <row r="69" spans="1:106" x14ac:dyDescent="0.2">
      <c r="A69" s="1"/>
      <c r="B69" s="1"/>
      <c r="C69" s="1"/>
      <c r="D69" s="1" t="s">
        <v>1630</v>
      </c>
      <c r="E69" s="1" t="s">
        <v>1248</v>
      </c>
      <c r="F69" s="1" t="s">
        <v>1474</v>
      </c>
      <c r="G69" s="1" t="s">
        <v>1517</v>
      </c>
      <c r="H69" s="1"/>
      <c r="I69" s="1"/>
      <c r="J69" s="1" t="s">
        <v>1518</v>
      </c>
      <c r="K69" s="1"/>
      <c r="L69" s="1"/>
      <c r="M69" s="1"/>
      <c r="N69" s="16" t="e">
        <f>SUMIF('City Level Data'!#REF!,$F69,'City Level Data'!J:J)</f>
        <v>#REF!</v>
      </c>
      <c r="O69" s="16" t="e">
        <f>SUMIF('City Level Data'!#REF!,$F69,'City Level Data'!L:L)</f>
        <v>#REF!</v>
      </c>
      <c r="P69" s="16" t="e">
        <f>SUMIF('City Level Data'!#REF!,$F69,'City Level Data'!M:M)</f>
        <v>#REF!</v>
      </c>
      <c r="Q69" s="16" t="e">
        <f t="shared" si="0"/>
        <v>#REF!</v>
      </c>
      <c r="R69" s="16" t="e">
        <f>SUMIF('City Level Data'!#REF!,$F69,'City Level Data'!P:P)</f>
        <v>#REF!</v>
      </c>
      <c r="S69" s="16" t="e">
        <f t="shared" si="1"/>
        <v>#REF!</v>
      </c>
      <c r="T69" s="16" t="e">
        <f>SUMIF('City Level Data'!#REF!,$F69,'City Level Data'!U:U)*1000000000/N69</f>
        <v>#REF!</v>
      </c>
      <c r="U69" s="16" t="e">
        <f>IF(Q69&gt;'Clustering (Sub City)'!$C$4,'Clustering (Sub City)'!$B$3,IF(Q69&gt;'Clustering (Sub City)'!$H$4,'Clustering (Sub City)'!$G$3,IF(Q69&gt;'Clustering (Sub City)'!$M$4,'Clustering (Sub City)'!$L$3,'Clustering (Sub City)'!$Q$3)))</f>
        <v>#REF!</v>
      </c>
      <c r="V69" s="16" t="e">
        <f>IF(S69&gt;'Clustering (Sub City)'!$C$24,'Clustering (Sub City)'!$B$23,IF(S69&gt;'Clustering (Sub City)'!$H$24,'Clustering (Sub City)'!$G$23,IF(S69&gt;'Clustering (Sub City)'!$M$24,'Clustering (Sub City)'!$L$23,'Clustering (Sub City)'!$Q$23)))</f>
        <v>#REF!</v>
      </c>
      <c r="W69" s="16" t="e">
        <f>VLOOKUP(U69&amp;V69,'Clustering (Gov City)'!$X$4:$Y$19,2,0)</f>
        <v>#REF!</v>
      </c>
      <c r="X69" s="16" t="e">
        <f>SUMIF('City Level Data'!#REF!,$F69,'City Level Data'!Z:Z)</f>
        <v>#REF!</v>
      </c>
      <c r="Y69" s="16" t="e">
        <f>SUMIF('City Level Data'!#REF!,$F69,'City Level Data'!AA:AA)</f>
        <v>#REF!</v>
      </c>
      <c r="Z69" s="16" t="e">
        <f>SUMIF('City Level Data'!#REF!,$F69,'City Level Data'!AB:AB)</f>
        <v>#REF!</v>
      </c>
      <c r="AA69" s="16" t="e">
        <f>SUMIF('City Level Data'!#REF!,$F69,'City Level Data'!AC:AC)</f>
        <v>#REF!</v>
      </c>
      <c r="AB69" s="16" t="e">
        <f>SUMIF('City Level Data'!#REF!,$F69,'City Level Data'!AD:AD)</f>
        <v>#REF!</v>
      </c>
      <c r="AC69" s="16" t="e">
        <f>SUMIF('City Level Data'!#REF!,$F69,'City Level Data'!AE:AE)</f>
        <v>#REF!</v>
      </c>
      <c r="AD69" s="16" t="e">
        <f>SUMIF('City Level Data'!#REF!,$F69,'City Level Data'!AF:AF)</f>
        <v>#REF!</v>
      </c>
      <c r="AE69" s="16" t="e">
        <f>SUMIF('City Level Data'!#REF!,$F69,'City Level Data'!AG:AG)</f>
        <v>#REF!</v>
      </c>
      <c r="AF69" s="16" t="e">
        <f>SUMIF('City Level Data'!#REF!,$F69,'City Level Data'!AH:AH)</f>
        <v>#REF!</v>
      </c>
      <c r="AG69" s="16" t="e">
        <f>SUMIF('City Level Data'!#REF!,$F69,'City Level Data'!AI:AI)</f>
        <v>#REF!</v>
      </c>
      <c r="AH69" s="16" t="e">
        <f>SUMIF('City Level Data'!#REF!,$F69,'City Level Data'!AJ:AJ)</f>
        <v>#REF!</v>
      </c>
      <c r="AI69" s="16" t="e">
        <f>SUMIF('City Level Data'!#REF!,$F69,'City Level Data'!AK:AK)</f>
        <v>#REF!</v>
      </c>
      <c r="AJ69" s="16" t="e">
        <f>SUMIF('City Level Data'!#REF!,$F69,'City Level Data'!AL:AL)</f>
        <v>#REF!</v>
      </c>
      <c r="AK69" s="16" t="e">
        <f>SUMIF('City Level Data'!#REF!,$F69,'City Level Data'!AM:AM)</f>
        <v>#REF!</v>
      </c>
      <c r="AL69" s="16" t="e">
        <f>SUMIF('City Level Data'!#REF!,$F69,'City Level Data'!AN:AN)</f>
        <v>#REF!</v>
      </c>
      <c r="AM69" s="16" t="e">
        <f>SUMIF('City Level Data'!#REF!,$F69,'City Level Data'!AO:AO)</f>
        <v>#REF!</v>
      </c>
      <c r="AN69" s="16" t="e">
        <f>SUMIF('City Level Data'!#REF!,$F69,'City Level Data'!AP:AP)</f>
        <v>#REF!</v>
      </c>
      <c r="AO69" s="16" t="e">
        <f>SUMIF('City Level Data'!#REF!,$F69,'City Level Data'!AQ:AQ)</f>
        <v>#REF!</v>
      </c>
      <c r="AP69" s="16" t="e">
        <f>SUMIF('City Level Data'!#REF!,$F69,'City Level Data'!AR:AR)</f>
        <v>#REF!</v>
      </c>
      <c r="AQ69" s="16" t="e">
        <f>SUMIF('City Level Data'!#REF!,$F69,'City Level Data'!AS:AS)</f>
        <v>#REF!</v>
      </c>
      <c r="AR69" s="16" t="e">
        <f>SUMIF('City Level Data'!#REF!,$F69,'City Level Data'!AT:AT)</f>
        <v>#REF!</v>
      </c>
      <c r="AS69" s="16" t="e">
        <f>SUMIF('City Level Data'!#REF!,$F69,'City Level Data'!AU:AU)</f>
        <v>#REF!</v>
      </c>
      <c r="AT69" s="16" t="e">
        <f>SUMIF('City Level Data'!#REF!,$F69,'City Level Data'!AV:AV)</f>
        <v>#REF!</v>
      </c>
      <c r="AU69" s="16" t="e">
        <f>SUMIF('City Level Data'!#REF!,$F69,'City Level Data'!AW:AW)</f>
        <v>#REF!</v>
      </c>
      <c r="AV69" s="16" t="e">
        <f>SUMIF('City Level Data'!#REF!,$F69,'City Level Data'!AX:AX)</f>
        <v>#REF!</v>
      </c>
      <c r="AW69" s="16" t="e">
        <f>SUMIF('City Level Data'!#REF!,$F69,'City Level Data'!AY:AY)</f>
        <v>#REF!</v>
      </c>
      <c r="AX69" s="16" t="e">
        <f>SUMIF('City Level Data'!#REF!,$F69,'City Level Data'!AZ:AZ)</f>
        <v>#REF!</v>
      </c>
      <c r="AY69" s="16" t="e">
        <f>SUMIF('City Level Data'!#REF!,$F69,'City Level Data'!BA:BA)</f>
        <v>#REF!</v>
      </c>
      <c r="AZ69" s="16" t="e">
        <f>SUMIF('City Level Data'!#REF!,$F69,'City Level Data'!BB:BB)</f>
        <v>#REF!</v>
      </c>
      <c r="BA69" s="16" t="e">
        <f>SUMIF('City Level Data'!#REF!,$F69,'City Level Data'!BC:BC)</f>
        <v>#REF!</v>
      </c>
      <c r="BB69" s="16" t="e">
        <f>SUMIF('City Level Data'!#REF!,$F69,'City Level Data'!BD:BD)</f>
        <v>#REF!</v>
      </c>
      <c r="BC69" s="16" t="e">
        <f>SUMIF('City Level Data'!#REF!,$F69,'City Level Data'!BE:BE)</f>
        <v>#REF!</v>
      </c>
      <c r="BD69" s="16" t="e">
        <f>SUMIF('City Level Data'!#REF!,$F69,'City Level Data'!BF:BF)</f>
        <v>#REF!</v>
      </c>
      <c r="BE69" s="16" t="e">
        <f t="shared" si="2"/>
        <v>#REF!</v>
      </c>
      <c r="BF69" s="16" t="e">
        <f>SUMIF('City Level Data'!#REF!,$F69,'City Level Data'!BG:BG)</f>
        <v>#REF!</v>
      </c>
      <c r="BG69" s="16" t="e">
        <f>SUMIF('City Level Data'!#REF!,$F69,'City Level Data'!BH:BH)</f>
        <v>#REF!</v>
      </c>
      <c r="BH69" s="16" t="e">
        <f>AVERAGEIF('City Level Data'!#REF!,$F69,'City Level Data'!BI:BI)</f>
        <v>#REF!</v>
      </c>
      <c r="BI69" s="16" t="e">
        <f>AVERAGEIF('City Level Data'!#REF!,$F69,'City Level Data'!BJ:BJ)</f>
        <v>#REF!</v>
      </c>
      <c r="BJ69" s="16" t="e">
        <f>AVERAGEIF('City Level Data'!#REF!,$F69,'City Level Data'!BK:BK)</f>
        <v>#REF!</v>
      </c>
      <c r="BK69" s="16" t="e">
        <f>AVERAGEIF('City Level Data'!#REF!,$F69,'City Level Data'!BL:BL)</f>
        <v>#REF!</v>
      </c>
      <c r="BL69" s="16" t="e">
        <f>AVERAGEIF('City Level Data'!#REF!,$F69,'City Level Data'!BM:BM)</f>
        <v>#REF!</v>
      </c>
      <c r="BM69" s="16" t="e">
        <f>SUMIF('City Level Data'!#REF!,$F69,'City Level Data'!BN:BN)</f>
        <v>#REF!</v>
      </c>
      <c r="BN69" s="16" t="e">
        <f>SUMIF('City Level Data'!#REF!,$F69,'City Level Data'!BO:BO)</f>
        <v>#REF!</v>
      </c>
      <c r="BO69" s="16" t="e">
        <f>SUMIF('City Level Data'!#REF!,$F69,'City Level Data'!BP:BP)</f>
        <v>#REF!</v>
      </c>
      <c r="BP69" s="16" t="e">
        <f>SUMIF('City Level Data'!#REF!,$F69,'City Level Data'!BQ:BQ)</f>
        <v>#REF!</v>
      </c>
      <c r="BQ69" s="16" t="e">
        <f>SUMIF('City Level Data'!#REF!,$F69,'City Level Data'!BR:BR)</f>
        <v>#REF!</v>
      </c>
      <c r="BR69" s="16" t="e">
        <f>SUMIF('City Level Data'!#REF!,$F69,'City Level Data'!BS:BS)</f>
        <v>#REF!</v>
      </c>
      <c r="BS69" s="16" t="e">
        <f>SUMIF('City Level Data'!#REF!,$F69,'City Level Data'!BT:BT)</f>
        <v>#REF!</v>
      </c>
      <c r="BT69" s="16" t="e">
        <f>SUMIF('City Level Data'!#REF!,$F69,'City Level Data'!BU:BU)</f>
        <v>#REF!</v>
      </c>
      <c r="BU69" s="16" t="e">
        <f>SUMIF('City Level Data'!#REF!,$F69,'City Level Data'!BV:BV)</f>
        <v>#REF!</v>
      </c>
      <c r="BV69" s="16" t="e">
        <f>SUMIF('City Level Data'!#REF!,$F69,'City Level Data'!BW:BW)</f>
        <v>#REF!</v>
      </c>
      <c r="BW69" s="16" t="e">
        <f>SUMIF('City Level Data'!#REF!,$F69,'City Level Data'!BX:BX)</f>
        <v>#REF!</v>
      </c>
      <c r="BX69" s="16" t="e">
        <f>SUMIF('City Level Data'!#REF!,$F69,'City Level Data'!BY:BY)</f>
        <v>#REF!</v>
      </c>
      <c r="BY69" s="16" t="e">
        <f>SUMIF('City Level Data'!#REF!,$F69,'City Level Data'!BZ:BZ)</f>
        <v>#REF!</v>
      </c>
      <c r="BZ69" s="16" t="e">
        <f>SUMIF('City Level Data'!#REF!,$F69,'City Level Data'!CA:CA)</f>
        <v>#REF!</v>
      </c>
      <c r="CA69" s="16" t="e">
        <f>SUMIF('City Level Data'!#REF!,$F69,'City Level Data'!CB:CB)</f>
        <v>#REF!</v>
      </c>
      <c r="CB69" s="16" t="e">
        <f>SUMIF('City Level Data'!#REF!,$F69,'City Level Data'!CC:CC)</f>
        <v>#REF!</v>
      </c>
      <c r="CC69" s="16" t="e">
        <f>SUMIF('City Level Data'!#REF!,$F69,'City Level Data'!CD:CD)</f>
        <v>#REF!</v>
      </c>
      <c r="CD69" s="16" t="e">
        <f>SUMIF('City Level Data'!#REF!,$F69,'City Level Data'!CE:CE)</f>
        <v>#REF!</v>
      </c>
      <c r="CE69" s="16" t="e">
        <f>SUMIF('City Level Data'!#REF!,$F69,'City Level Data'!CF:CF)</f>
        <v>#REF!</v>
      </c>
      <c r="CF69" s="16" t="e">
        <f>SUMIF('City Level Data'!#REF!,$F69,'City Level Data'!CG:CG)</f>
        <v>#REF!</v>
      </c>
      <c r="CG69" s="16" t="e">
        <f>SUMIF('City Level Data'!#REF!,$F69,'City Level Data'!CH:CH)</f>
        <v>#REF!</v>
      </c>
      <c r="CH69" s="16" t="e">
        <f>SUMIF('City Level Data'!#REF!,$F69,'City Level Data'!CI:CI)</f>
        <v>#REF!</v>
      </c>
      <c r="CI69" s="16" t="e">
        <f>SUMIF('City Level Data'!#REF!,$F69,'City Level Data'!CJ:CJ)</f>
        <v>#REF!</v>
      </c>
      <c r="CJ69" s="16" t="e">
        <f>SUMIF('City Level Data'!#REF!,$F69,'City Level Data'!CK:CK)</f>
        <v>#REF!</v>
      </c>
      <c r="CK69" s="16" t="e">
        <f>SUMIF('City Level Data'!#REF!,$F69,'City Level Data'!CL:CL)</f>
        <v>#REF!</v>
      </c>
      <c r="CL69" s="16" t="e">
        <f>SUMIF('City Level Data'!#REF!,$F69,'City Level Data'!CM:CM)</f>
        <v>#REF!</v>
      </c>
      <c r="CM69" s="16" t="e">
        <f>SUMIF('City Level Data'!#REF!,$F69,'City Level Data'!CN:CN)</f>
        <v>#REF!</v>
      </c>
      <c r="CN69" s="16" t="e">
        <f>SUMIF('City Level Data'!#REF!,$F69,'City Level Data'!CO:CO)</f>
        <v>#REF!</v>
      </c>
      <c r="CO69" s="16" t="e">
        <f>SUMIF('City Level Data'!#REF!,$F69,'City Level Data'!CP:CP)</f>
        <v>#REF!</v>
      </c>
      <c r="CP69" s="16" t="e">
        <f>SUMIF('City Level Data'!#REF!,$F69,'City Level Data'!CQ:CQ)</f>
        <v>#REF!</v>
      </c>
      <c r="CQ69" s="16" t="e">
        <f>SUMIF('City Level Data'!#REF!,$F69,'City Level Data'!CR:CR)</f>
        <v>#REF!</v>
      </c>
      <c r="CR69" s="16" t="e">
        <f>SUMIF('City Level Data'!#REF!,$F69,'City Level Data'!CS:CS)</f>
        <v>#REF!</v>
      </c>
      <c r="CS69" s="16" t="e">
        <f>SUMIF('City Level Data'!#REF!,$F69,'City Level Data'!CT:CT)</f>
        <v>#REF!</v>
      </c>
      <c r="CT69" s="16" t="e">
        <f>SUMIF('City Level Data'!#REF!,$F69,'City Level Data'!CU:CU)</f>
        <v>#REF!</v>
      </c>
      <c r="CU69" s="16" t="e">
        <f>SUMIF('City Level Data'!#REF!,$F69,'City Level Data'!CV:CV)</f>
        <v>#REF!</v>
      </c>
      <c r="CV69" s="16" t="e">
        <f>SUMIF('City Level Data'!#REF!,$F69,'City Level Data'!CW:CW)</f>
        <v>#REF!</v>
      </c>
      <c r="CW69" s="16" t="e">
        <f>SUMIF('City Level Data'!#REF!,$F69,'City Level Data'!CX:CX)</f>
        <v>#REF!</v>
      </c>
      <c r="CX69" s="16" t="e">
        <f>SUMIF('City Level Data'!#REF!,$F69,'City Level Data'!CY:CY)</f>
        <v>#REF!</v>
      </c>
      <c r="CY69" s="16" t="e">
        <f>SUMIF('City Level Data'!#REF!,$F69,'City Level Data'!CZ:CZ)</f>
        <v>#REF!</v>
      </c>
      <c r="CZ69" s="16" t="e">
        <f>SUMIF('City Level Data'!#REF!,$F69,'City Level Data'!DA:DA)</f>
        <v>#REF!</v>
      </c>
      <c r="DA69" s="16" t="e">
        <f>SUMIF('City Level Data'!#REF!,$F69,'City Level Data'!DB:DB)</f>
        <v>#REF!</v>
      </c>
      <c r="DB69" s="16" t="e">
        <f>SUMIF('City Level Data'!#REF!,$F69,'City Level Data'!DC:DC)</f>
        <v>#REF!</v>
      </c>
    </row>
    <row r="70" spans="1:106" x14ac:dyDescent="0.2">
      <c r="A70" s="1"/>
      <c r="B70" s="1"/>
      <c r="C70" s="1"/>
      <c r="D70" s="1" t="s">
        <v>1631</v>
      </c>
      <c r="E70" s="1" t="s">
        <v>1248</v>
      </c>
      <c r="F70" s="1" t="s">
        <v>1479</v>
      </c>
      <c r="G70" s="1" t="s">
        <v>1517</v>
      </c>
      <c r="H70" s="1"/>
      <c r="I70" s="1"/>
      <c r="J70" s="1" t="s">
        <v>1518</v>
      </c>
      <c r="K70" s="1"/>
      <c r="L70" s="1"/>
      <c r="M70" s="1"/>
      <c r="N70" s="16" t="e">
        <f>SUMIF('City Level Data'!#REF!,$F70,'City Level Data'!J:J)</f>
        <v>#REF!</v>
      </c>
      <c r="O70" s="16" t="e">
        <f>SUMIF('City Level Data'!#REF!,$F70,'City Level Data'!L:L)</f>
        <v>#REF!</v>
      </c>
      <c r="P70" s="16" t="e">
        <f>SUMIF('City Level Data'!#REF!,$F70,'City Level Data'!M:M)</f>
        <v>#REF!</v>
      </c>
      <c r="Q70" s="16" t="e">
        <f t="shared" si="0"/>
        <v>#REF!</v>
      </c>
      <c r="R70" s="16" t="e">
        <f>SUMIF('City Level Data'!#REF!,$F70,'City Level Data'!P:P)</f>
        <v>#REF!</v>
      </c>
      <c r="S70" s="16" t="e">
        <f t="shared" si="1"/>
        <v>#REF!</v>
      </c>
      <c r="T70" s="16" t="e">
        <f>SUMIF('City Level Data'!#REF!,$F70,'City Level Data'!U:U)*1000000000/N70</f>
        <v>#REF!</v>
      </c>
      <c r="U70" s="16" t="e">
        <f>IF(Q70&gt;'Clustering (Sub City)'!$C$4,'Clustering (Sub City)'!$B$3,IF(Q70&gt;'Clustering (Sub City)'!$H$4,'Clustering (Sub City)'!$G$3,IF(Q70&gt;'Clustering (Sub City)'!$M$4,'Clustering (Sub City)'!$L$3,'Clustering (Sub City)'!$Q$3)))</f>
        <v>#REF!</v>
      </c>
      <c r="V70" s="16" t="e">
        <f>IF(S70&gt;'Clustering (Sub City)'!$C$24,'Clustering (Sub City)'!$B$23,IF(S70&gt;'Clustering (Sub City)'!$H$24,'Clustering (Sub City)'!$G$23,IF(S70&gt;'Clustering (Sub City)'!$M$24,'Clustering (Sub City)'!$L$23,'Clustering (Sub City)'!$Q$23)))</f>
        <v>#REF!</v>
      </c>
      <c r="W70" s="16" t="e">
        <f>VLOOKUP(U70&amp;V70,'Clustering (Gov City)'!$X$4:$Y$19,2,0)</f>
        <v>#REF!</v>
      </c>
      <c r="X70" s="16" t="e">
        <f>SUMIF('City Level Data'!#REF!,$F70,'City Level Data'!Z:Z)</f>
        <v>#REF!</v>
      </c>
      <c r="Y70" s="16" t="e">
        <f>SUMIF('City Level Data'!#REF!,$F70,'City Level Data'!AA:AA)</f>
        <v>#REF!</v>
      </c>
      <c r="Z70" s="16" t="e">
        <f>SUMIF('City Level Data'!#REF!,$F70,'City Level Data'!AB:AB)</f>
        <v>#REF!</v>
      </c>
      <c r="AA70" s="16" t="e">
        <f>SUMIF('City Level Data'!#REF!,$F70,'City Level Data'!AC:AC)</f>
        <v>#REF!</v>
      </c>
      <c r="AB70" s="16" t="e">
        <f>SUMIF('City Level Data'!#REF!,$F70,'City Level Data'!AD:AD)</f>
        <v>#REF!</v>
      </c>
      <c r="AC70" s="16" t="e">
        <f>SUMIF('City Level Data'!#REF!,$F70,'City Level Data'!AE:AE)</f>
        <v>#REF!</v>
      </c>
      <c r="AD70" s="16" t="e">
        <f>SUMIF('City Level Data'!#REF!,$F70,'City Level Data'!AF:AF)</f>
        <v>#REF!</v>
      </c>
      <c r="AE70" s="16" t="e">
        <f>SUMIF('City Level Data'!#REF!,$F70,'City Level Data'!AG:AG)</f>
        <v>#REF!</v>
      </c>
      <c r="AF70" s="16" t="e">
        <f>SUMIF('City Level Data'!#REF!,$F70,'City Level Data'!AH:AH)</f>
        <v>#REF!</v>
      </c>
      <c r="AG70" s="16" t="e">
        <f>SUMIF('City Level Data'!#REF!,$F70,'City Level Data'!AI:AI)</f>
        <v>#REF!</v>
      </c>
      <c r="AH70" s="16" t="e">
        <f>SUMIF('City Level Data'!#REF!,$F70,'City Level Data'!AJ:AJ)</f>
        <v>#REF!</v>
      </c>
      <c r="AI70" s="16" t="e">
        <f>SUMIF('City Level Data'!#REF!,$F70,'City Level Data'!AK:AK)</f>
        <v>#REF!</v>
      </c>
      <c r="AJ70" s="16" t="e">
        <f>SUMIF('City Level Data'!#REF!,$F70,'City Level Data'!AL:AL)</f>
        <v>#REF!</v>
      </c>
      <c r="AK70" s="16" t="e">
        <f>SUMIF('City Level Data'!#REF!,$F70,'City Level Data'!AM:AM)</f>
        <v>#REF!</v>
      </c>
      <c r="AL70" s="16" t="e">
        <f>SUMIF('City Level Data'!#REF!,$F70,'City Level Data'!AN:AN)</f>
        <v>#REF!</v>
      </c>
      <c r="AM70" s="16" t="e">
        <f>SUMIF('City Level Data'!#REF!,$F70,'City Level Data'!AO:AO)</f>
        <v>#REF!</v>
      </c>
      <c r="AN70" s="16" t="e">
        <f>SUMIF('City Level Data'!#REF!,$F70,'City Level Data'!AP:AP)</f>
        <v>#REF!</v>
      </c>
      <c r="AO70" s="16" t="e">
        <f>SUMIF('City Level Data'!#REF!,$F70,'City Level Data'!AQ:AQ)</f>
        <v>#REF!</v>
      </c>
      <c r="AP70" s="16" t="e">
        <f>SUMIF('City Level Data'!#REF!,$F70,'City Level Data'!AR:AR)</f>
        <v>#REF!</v>
      </c>
      <c r="AQ70" s="16" t="e">
        <f>SUMIF('City Level Data'!#REF!,$F70,'City Level Data'!AS:AS)</f>
        <v>#REF!</v>
      </c>
      <c r="AR70" s="16" t="e">
        <f>SUMIF('City Level Data'!#REF!,$F70,'City Level Data'!AT:AT)</f>
        <v>#REF!</v>
      </c>
      <c r="AS70" s="16" t="e">
        <f>SUMIF('City Level Data'!#REF!,$F70,'City Level Data'!AU:AU)</f>
        <v>#REF!</v>
      </c>
      <c r="AT70" s="16" t="e">
        <f>SUMIF('City Level Data'!#REF!,$F70,'City Level Data'!AV:AV)</f>
        <v>#REF!</v>
      </c>
      <c r="AU70" s="16" t="e">
        <f>SUMIF('City Level Data'!#REF!,$F70,'City Level Data'!AW:AW)</f>
        <v>#REF!</v>
      </c>
      <c r="AV70" s="16" t="e">
        <f>SUMIF('City Level Data'!#REF!,$F70,'City Level Data'!AX:AX)</f>
        <v>#REF!</v>
      </c>
      <c r="AW70" s="16" t="e">
        <f>SUMIF('City Level Data'!#REF!,$F70,'City Level Data'!AY:AY)</f>
        <v>#REF!</v>
      </c>
      <c r="AX70" s="16" t="e">
        <f>SUMIF('City Level Data'!#REF!,$F70,'City Level Data'!AZ:AZ)</f>
        <v>#REF!</v>
      </c>
      <c r="AY70" s="16" t="e">
        <f>SUMIF('City Level Data'!#REF!,$F70,'City Level Data'!BA:BA)</f>
        <v>#REF!</v>
      </c>
      <c r="AZ70" s="16" t="e">
        <f>SUMIF('City Level Data'!#REF!,$F70,'City Level Data'!BB:BB)</f>
        <v>#REF!</v>
      </c>
      <c r="BA70" s="16" t="e">
        <f>SUMIF('City Level Data'!#REF!,$F70,'City Level Data'!BC:BC)</f>
        <v>#REF!</v>
      </c>
      <c r="BB70" s="16" t="e">
        <f>SUMIF('City Level Data'!#REF!,$F70,'City Level Data'!BD:BD)</f>
        <v>#REF!</v>
      </c>
      <c r="BC70" s="16" t="e">
        <f>SUMIF('City Level Data'!#REF!,$F70,'City Level Data'!BE:BE)</f>
        <v>#REF!</v>
      </c>
      <c r="BD70" s="16" t="e">
        <f>SUMIF('City Level Data'!#REF!,$F70,'City Level Data'!BF:BF)</f>
        <v>#REF!</v>
      </c>
      <c r="BE70" s="16" t="e">
        <f t="shared" si="2"/>
        <v>#REF!</v>
      </c>
      <c r="BF70" s="16" t="e">
        <f>SUMIF('City Level Data'!#REF!,$F70,'City Level Data'!BG:BG)</f>
        <v>#REF!</v>
      </c>
      <c r="BG70" s="16" t="e">
        <f>SUMIF('City Level Data'!#REF!,$F70,'City Level Data'!BH:BH)</f>
        <v>#REF!</v>
      </c>
      <c r="BH70" s="16" t="e">
        <f>AVERAGEIF('City Level Data'!#REF!,$F70,'City Level Data'!BI:BI)</f>
        <v>#REF!</v>
      </c>
      <c r="BI70" s="16" t="e">
        <f>AVERAGEIF('City Level Data'!#REF!,$F70,'City Level Data'!BJ:BJ)</f>
        <v>#REF!</v>
      </c>
      <c r="BJ70" s="16" t="e">
        <f>AVERAGEIF('City Level Data'!#REF!,$F70,'City Level Data'!BK:BK)</f>
        <v>#REF!</v>
      </c>
      <c r="BK70" s="16" t="e">
        <f>AVERAGEIF('City Level Data'!#REF!,$F70,'City Level Data'!BL:BL)</f>
        <v>#REF!</v>
      </c>
      <c r="BL70" s="16" t="e">
        <f>AVERAGEIF('City Level Data'!#REF!,$F70,'City Level Data'!BM:BM)</f>
        <v>#REF!</v>
      </c>
      <c r="BM70" s="16" t="e">
        <f>SUMIF('City Level Data'!#REF!,$F70,'City Level Data'!BN:BN)</f>
        <v>#REF!</v>
      </c>
      <c r="BN70" s="16" t="e">
        <f>SUMIF('City Level Data'!#REF!,$F70,'City Level Data'!BO:BO)</f>
        <v>#REF!</v>
      </c>
      <c r="BO70" s="16" t="e">
        <f>SUMIF('City Level Data'!#REF!,$F70,'City Level Data'!BP:BP)</f>
        <v>#REF!</v>
      </c>
      <c r="BP70" s="16" t="e">
        <f>SUMIF('City Level Data'!#REF!,$F70,'City Level Data'!BQ:BQ)</f>
        <v>#REF!</v>
      </c>
      <c r="BQ70" s="16" t="e">
        <f>SUMIF('City Level Data'!#REF!,$F70,'City Level Data'!BR:BR)</f>
        <v>#REF!</v>
      </c>
      <c r="BR70" s="16" t="e">
        <f>SUMIF('City Level Data'!#REF!,$F70,'City Level Data'!BS:BS)</f>
        <v>#REF!</v>
      </c>
      <c r="BS70" s="16" t="e">
        <f>SUMIF('City Level Data'!#REF!,$F70,'City Level Data'!BT:BT)</f>
        <v>#REF!</v>
      </c>
      <c r="BT70" s="16" t="e">
        <f>SUMIF('City Level Data'!#REF!,$F70,'City Level Data'!BU:BU)</f>
        <v>#REF!</v>
      </c>
      <c r="BU70" s="16" t="e">
        <f>SUMIF('City Level Data'!#REF!,$F70,'City Level Data'!BV:BV)</f>
        <v>#REF!</v>
      </c>
      <c r="BV70" s="16" t="e">
        <f>SUMIF('City Level Data'!#REF!,$F70,'City Level Data'!BW:BW)</f>
        <v>#REF!</v>
      </c>
      <c r="BW70" s="16" t="e">
        <f>SUMIF('City Level Data'!#REF!,$F70,'City Level Data'!BX:BX)</f>
        <v>#REF!</v>
      </c>
      <c r="BX70" s="16" t="e">
        <f>SUMIF('City Level Data'!#REF!,$F70,'City Level Data'!BY:BY)</f>
        <v>#REF!</v>
      </c>
      <c r="BY70" s="16" t="e">
        <f>SUMIF('City Level Data'!#REF!,$F70,'City Level Data'!BZ:BZ)</f>
        <v>#REF!</v>
      </c>
      <c r="BZ70" s="16" t="e">
        <f>SUMIF('City Level Data'!#REF!,$F70,'City Level Data'!CA:CA)</f>
        <v>#REF!</v>
      </c>
      <c r="CA70" s="16" t="e">
        <f>SUMIF('City Level Data'!#REF!,$F70,'City Level Data'!CB:CB)</f>
        <v>#REF!</v>
      </c>
      <c r="CB70" s="16" t="e">
        <f>SUMIF('City Level Data'!#REF!,$F70,'City Level Data'!CC:CC)</f>
        <v>#REF!</v>
      </c>
      <c r="CC70" s="16" t="e">
        <f>SUMIF('City Level Data'!#REF!,$F70,'City Level Data'!CD:CD)</f>
        <v>#REF!</v>
      </c>
      <c r="CD70" s="16" t="e">
        <f>SUMIF('City Level Data'!#REF!,$F70,'City Level Data'!CE:CE)</f>
        <v>#REF!</v>
      </c>
      <c r="CE70" s="16" t="e">
        <f>SUMIF('City Level Data'!#REF!,$F70,'City Level Data'!CF:CF)</f>
        <v>#REF!</v>
      </c>
      <c r="CF70" s="16" t="e">
        <f>SUMIF('City Level Data'!#REF!,$F70,'City Level Data'!CG:CG)</f>
        <v>#REF!</v>
      </c>
      <c r="CG70" s="16" t="e">
        <f>SUMIF('City Level Data'!#REF!,$F70,'City Level Data'!CH:CH)</f>
        <v>#REF!</v>
      </c>
      <c r="CH70" s="16" t="e">
        <f>SUMIF('City Level Data'!#REF!,$F70,'City Level Data'!CI:CI)</f>
        <v>#REF!</v>
      </c>
      <c r="CI70" s="16" t="e">
        <f>SUMIF('City Level Data'!#REF!,$F70,'City Level Data'!CJ:CJ)</f>
        <v>#REF!</v>
      </c>
      <c r="CJ70" s="16" t="e">
        <f>SUMIF('City Level Data'!#REF!,$F70,'City Level Data'!CK:CK)</f>
        <v>#REF!</v>
      </c>
      <c r="CK70" s="16" t="e">
        <f>SUMIF('City Level Data'!#REF!,$F70,'City Level Data'!CL:CL)</f>
        <v>#REF!</v>
      </c>
      <c r="CL70" s="16" t="e">
        <f>SUMIF('City Level Data'!#REF!,$F70,'City Level Data'!CM:CM)</f>
        <v>#REF!</v>
      </c>
      <c r="CM70" s="16" t="e">
        <f>SUMIF('City Level Data'!#REF!,$F70,'City Level Data'!CN:CN)</f>
        <v>#REF!</v>
      </c>
      <c r="CN70" s="16" t="e">
        <f>SUMIF('City Level Data'!#REF!,$F70,'City Level Data'!CO:CO)</f>
        <v>#REF!</v>
      </c>
      <c r="CO70" s="16" t="e">
        <f>SUMIF('City Level Data'!#REF!,$F70,'City Level Data'!CP:CP)</f>
        <v>#REF!</v>
      </c>
      <c r="CP70" s="16" t="e">
        <f>SUMIF('City Level Data'!#REF!,$F70,'City Level Data'!CQ:CQ)</f>
        <v>#REF!</v>
      </c>
      <c r="CQ70" s="16" t="e">
        <f>SUMIF('City Level Data'!#REF!,$F70,'City Level Data'!CR:CR)</f>
        <v>#REF!</v>
      </c>
      <c r="CR70" s="16" t="e">
        <f>SUMIF('City Level Data'!#REF!,$F70,'City Level Data'!CS:CS)</f>
        <v>#REF!</v>
      </c>
      <c r="CS70" s="16" t="e">
        <f>SUMIF('City Level Data'!#REF!,$F70,'City Level Data'!CT:CT)</f>
        <v>#REF!</v>
      </c>
      <c r="CT70" s="16" t="e">
        <f>SUMIF('City Level Data'!#REF!,$F70,'City Level Data'!CU:CU)</f>
        <v>#REF!</v>
      </c>
      <c r="CU70" s="16" t="e">
        <f>SUMIF('City Level Data'!#REF!,$F70,'City Level Data'!CV:CV)</f>
        <v>#REF!</v>
      </c>
      <c r="CV70" s="16" t="e">
        <f>SUMIF('City Level Data'!#REF!,$F70,'City Level Data'!CW:CW)</f>
        <v>#REF!</v>
      </c>
      <c r="CW70" s="16" t="e">
        <f>SUMIF('City Level Data'!#REF!,$F70,'City Level Data'!CX:CX)</f>
        <v>#REF!</v>
      </c>
      <c r="CX70" s="16" t="e">
        <f>SUMIF('City Level Data'!#REF!,$F70,'City Level Data'!CY:CY)</f>
        <v>#REF!</v>
      </c>
      <c r="CY70" s="16" t="e">
        <f>SUMIF('City Level Data'!#REF!,$F70,'City Level Data'!CZ:CZ)</f>
        <v>#REF!</v>
      </c>
      <c r="CZ70" s="16" t="e">
        <f>SUMIF('City Level Data'!#REF!,$F70,'City Level Data'!DA:DA)</f>
        <v>#REF!</v>
      </c>
      <c r="DA70" s="16" t="e">
        <f>SUMIF('City Level Data'!#REF!,$F70,'City Level Data'!DB:DB)</f>
        <v>#REF!</v>
      </c>
      <c r="DB70" s="16" t="e">
        <f>SUMIF('City Level Data'!#REF!,$F70,'City Level Data'!DC:DC)</f>
        <v>#REF!</v>
      </c>
    </row>
    <row r="71" spans="1:106" x14ac:dyDescent="0.2">
      <c r="A71" s="1"/>
      <c r="B71" s="1"/>
      <c r="C71" s="1"/>
      <c r="D71" s="1" t="s">
        <v>1632</v>
      </c>
      <c r="E71" s="1" t="s">
        <v>1248</v>
      </c>
      <c r="F71" s="1" t="s">
        <v>1480</v>
      </c>
      <c r="G71" s="1" t="s">
        <v>1517</v>
      </c>
      <c r="H71" s="1"/>
      <c r="I71" s="1"/>
      <c r="J71" s="1" t="s">
        <v>1518</v>
      </c>
      <c r="K71" s="1"/>
      <c r="L71" s="1"/>
      <c r="M71" s="1"/>
      <c r="N71" s="16" t="e">
        <f>SUMIF('City Level Data'!#REF!,$F71,'City Level Data'!J:J)</f>
        <v>#REF!</v>
      </c>
      <c r="O71" s="16" t="e">
        <f>SUMIF('City Level Data'!#REF!,$F71,'City Level Data'!L:L)</f>
        <v>#REF!</v>
      </c>
      <c r="P71" s="16" t="e">
        <f>SUMIF('City Level Data'!#REF!,$F71,'City Level Data'!M:M)</f>
        <v>#REF!</v>
      </c>
      <c r="Q71" s="16" t="e">
        <f t="shared" si="0"/>
        <v>#REF!</v>
      </c>
      <c r="R71" s="16" t="e">
        <f>SUMIF('City Level Data'!#REF!,$F71,'City Level Data'!P:P)</f>
        <v>#REF!</v>
      </c>
      <c r="S71" s="16" t="e">
        <f t="shared" si="1"/>
        <v>#REF!</v>
      </c>
      <c r="T71" s="16" t="e">
        <f>SUMIF('City Level Data'!#REF!,$F71,'City Level Data'!U:U)*1000000000/N71</f>
        <v>#REF!</v>
      </c>
      <c r="U71" s="16" t="e">
        <f>IF(Q71&gt;'Clustering (Sub City)'!$C$4,'Clustering (Sub City)'!$B$3,IF(Q71&gt;'Clustering (Sub City)'!$H$4,'Clustering (Sub City)'!$G$3,IF(Q71&gt;'Clustering (Sub City)'!$M$4,'Clustering (Sub City)'!$L$3,'Clustering (Sub City)'!$Q$3)))</f>
        <v>#REF!</v>
      </c>
      <c r="V71" s="16" t="e">
        <f>IF(S71&gt;'Clustering (Sub City)'!$C$24,'Clustering (Sub City)'!$B$23,IF(S71&gt;'Clustering (Sub City)'!$H$24,'Clustering (Sub City)'!$G$23,IF(S71&gt;'Clustering (Sub City)'!$M$24,'Clustering (Sub City)'!$L$23,'Clustering (Sub City)'!$Q$23)))</f>
        <v>#REF!</v>
      </c>
      <c r="W71" s="16" t="e">
        <f>VLOOKUP(U71&amp;V71,'Clustering (Gov City)'!$X$4:$Y$19,2,0)</f>
        <v>#REF!</v>
      </c>
      <c r="X71" s="16" t="e">
        <f>SUMIF('City Level Data'!#REF!,$F71,'City Level Data'!Z:Z)</f>
        <v>#REF!</v>
      </c>
      <c r="Y71" s="16" t="e">
        <f>SUMIF('City Level Data'!#REF!,$F71,'City Level Data'!AA:AA)</f>
        <v>#REF!</v>
      </c>
      <c r="Z71" s="16" t="e">
        <f>SUMIF('City Level Data'!#REF!,$F71,'City Level Data'!AB:AB)</f>
        <v>#REF!</v>
      </c>
      <c r="AA71" s="16" t="e">
        <f>SUMIF('City Level Data'!#REF!,$F71,'City Level Data'!AC:AC)</f>
        <v>#REF!</v>
      </c>
      <c r="AB71" s="16" t="e">
        <f>SUMIF('City Level Data'!#REF!,$F71,'City Level Data'!AD:AD)</f>
        <v>#REF!</v>
      </c>
      <c r="AC71" s="16" t="e">
        <f>SUMIF('City Level Data'!#REF!,$F71,'City Level Data'!AE:AE)</f>
        <v>#REF!</v>
      </c>
      <c r="AD71" s="16" t="e">
        <f>SUMIF('City Level Data'!#REF!,$F71,'City Level Data'!AF:AF)</f>
        <v>#REF!</v>
      </c>
      <c r="AE71" s="16" t="e">
        <f>SUMIF('City Level Data'!#REF!,$F71,'City Level Data'!AG:AG)</f>
        <v>#REF!</v>
      </c>
      <c r="AF71" s="16" t="e">
        <f>SUMIF('City Level Data'!#REF!,$F71,'City Level Data'!AH:AH)</f>
        <v>#REF!</v>
      </c>
      <c r="AG71" s="16" t="e">
        <f>SUMIF('City Level Data'!#REF!,$F71,'City Level Data'!AI:AI)</f>
        <v>#REF!</v>
      </c>
      <c r="AH71" s="16" t="e">
        <f>SUMIF('City Level Data'!#REF!,$F71,'City Level Data'!AJ:AJ)</f>
        <v>#REF!</v>
      </c>
      <c r="AI71" s="16" t="e">
        <f>SUMIF('City Level Data'!#REF!,$F71,'City Level Data'!AK:AK)</f>
        <v>#REF!</v>
      </c>
      <c r="AJ71" s="16" t="e">
        <f>SUMIF('City Level Data'!#REF!,$F71,'City Level Data'!AL:AL)</f>
        <v>#REF!</v>
      </c>
      <c r="AK71" s="16" t="e">
        <f>SUMIF('City Level Data'!#REF!,$F71,'City Level Data'!AM:AM)</f>
        <v>#REF!</v>
      </c>
      <c r="AL71" s="16" t="e">
        <f>SUMIF('City Level Data'!#REF!,$F71,'City Level Data'!AN:AN)</f>
        <v>#REF!</v>
      </c>
      <c r="AM71" s="16" t="e">
        <f>SUMIF('City Level Data'!#REF!,$F71,'City Level Data'!AO:AO)</f>
        <v>#REF!</v>
      </c>
      <c r="AN71" s="16" t="e">
        <f>SUMIF('City Level Data'!#REF!,$F71,'City Level Data'!AP:AP)</f>
        <v>#REF!</v>
      </c>
      <c r="AO71" s="16" t="e">
        <f>SUMIF('City Level Data'!#REF!,$F71,'City Level Data'!AQ:AQ)</f>
        <v>#REF!</v>
      </c>
      <c r="AP71" s="16" t="e">
        <f>SUMIF('City Level Data'!#REF!,$F71,'City Level Data'!AR:AR)</f>
        <v>#REF!</v>
      </c>
      <c r="AQ71" s="16" t="e">
        <f>SUMIF('City Level Data'!#REF!,$F71,'City Level Data'!AS:AS)</f>
        <v>#REF!</v>
      </c>
      <c r="AR71" s="16" t="e">
        <f>SUMIF('City Level Data'!#REF!,$F71,'City Level Data'!AT:AT)</f>
        <v>#REF!</v>
      </c>
      <c r="AS71" s="16" t="e">
        <f>SUMIF('City Level Data'!#REF!,$F71,'City Level Data'!AU:AU)</f>
        <v>#REF!</v>
      </c>
      <c r="AT71" s="16" t="e">
        <f>SUMIF('City Level Data'!#REF!,$F71,'City Level Data'!AV:AV)</f>
        <v>#REF!</v>
      </c>
      <c r="AU71" s="16" t="e">
        <f>SUMIF('City Level Data'!#REF!,$F71,'City Level Data'!AW:AW)</f>
        <v>#REF!</v>
      </c>
      <c r="AV71" s="16" t="e">
        <f>SUMIF('City Level Data'!#REF!,$F71,'City Level Data'!AX:AX)</f>
        <v>#REF!</v>
      </c>
      <c r="AW71" s="16" t="e">
        <f>SUMIF('City Level Data'!#REF!,$F71,'City Level Data'!AY:AY)</f>
        <v>#REF!</v>
      </c>
      <c r="AX71" s="16" t="e">
        <f>SUMIF('City Level Data'!#REF!,$F71,'City Level Data'!AZ:AZ)</f>
        <v>#REF!</v>
      </c>
      <c r="AY71" s="16" t="e">
        <f>SUMIF('City Level Data'!#REF!,$F71,'City Level Data'!BA:BA)</f>
        <v>#REF!</v>
      </c>
      <c r="AZ71" s="16" t="e">
        <f>SUMIF('City Level Data'!#REF!,$F71,'City Level Data'!BB:BB)</f>
        <v>#REF!</v>
      </c>
      <c r="BA71" s="16" t="e">
        <f>SUMIF('City Level Data'!#REF!,$F71,'City Level Data'!BC:BC)</f>
        <v>#REF!</v>
      </c>
      <c r="BB71" s="16" t="e">
        <f>SUMIF('City Level Data'!#REF!,$F71,'City Level Data'!BD:BD)</f>
        <v>#REF!</v>
      </c>
      <c r="BC71" s="16" t="e">
        <f>SUMIF('City Level Data'!#REF!,$F71,'City Level Data'!BE:BE)</f>
        <v>#REF!</v>
      </c>
      <c r="BD71" s="16" t="e">
        <f>SUMIF('City Level Data'!#REF!,$F71,'City Level Data'!BF:BF)</f>
        <v>#REF!</v>
      </c>
      <c r="BE71" s="16" t="e">
        <f t="shared" si="2"/>
        <v>#REF!</v>
      </c>
      <c r="BF71" s="16" t="e">
        <f>SUMIF('City Level Data'!#REF!,$F71,'City Level Data'!BG:BG)</f>
        <v>#REF!</v>
      </c>
      <c r="BG71" s="16" t="e">
        <f>SUMIF('City Level Data'!#REF!,$F71,'City Level Data'!BH:BH)</f>
        <v>#REF!</v>
      </c>
      <c r="BH71" s="16" t="e">
        <f>AVERAGEIF('City Level Data'!#REF!,$F71,'City Level Data'!BI:BI)</f>
        <v>#REF!</v>
      </c>
      <c r="BI71" s="16" t="e">
        <f>AVERAGEIF('City Level Data'!#REF!,$F71,'City Level Data'!BJ:BJ)</f>
        <v>#REF!</v>
      </c>
      <c r="BJ71" s="16" t="e">
        <f>AVERAGEIF('City Level Data'!#REF!,$F71,'City Level Data'!BK:BK)</f>
        <v>#REF!</v>
      </c>
      <c r="BK71" s="16" t="e">
        <f>AVERAGEIF('City Level Data'!#REF!,$F71,'City Level Data'!BL:BL)</f>
        <v>#REF!</v>
      </c>
      <c r="BL71" s="16" t="e">
        <f>AVERAGEIF('City Level Data'!#REF!,$F71,'City Level Data'!BM:BM)</f>
        <v>#REF!</v>
      </c>
      <c r="BM71" s="16" t="e">
        <f>SUMIF('City Level Data'!#REF!,$F71,'City Level Data'!BN:BN)</f>
        <v>#REF!</v>
      </c>
      <c r="BN71" s="16" t="e">
        <f>SUMIF('City Level Data'!#REF!,$F71,'City Level Data'!BO:BO)</f>
        <v>#REF!</v>
      </c>
      <c r="BO71" s="16" t="e">
        <f>SUMIF('City Level Data'!#REF!,$F71,'City Level Data'!BP:BP)</f>
        <v>#REF!</v>
      </c>
      <c r="BP71" s="16" t="e">
        <f>SUMIF('City Level Data'!#REF!,$F71,'City Level Data'!BQ:BQ)</f>
        <v>#REF!</v>
      </c>
      <c r="BQ71" s="16" t="e">
        <f>SUMIF('City Level Data'!#REF!,$F71,'City Level Data'!BR:BR)</f>
        <v>#REF!</v>
      </c>
      <c r="BR71" s="16" t="e">
        <f>SUMIF('City Level Data'!#REF!,$F71,'City Level Data'!BS:BS)</f>
        <v>#REF!</v>
      </c>
      <c r="BS71" s="16" t="e">
        <f>SUMIF('City Level Data'!#REF!,$F71,'City Level Data'!BT:BT)</f>
        <v>#REF!</v>
      </c>
      <c r="BT71" s="16" t="e">
        <f>SUMIF('City Level Data'!#REF!,$F71,'City Level Data'!BU:BU)</f>
        <v>#REF!</v>
      </c>
      <c r="BU71" s="16" t="e">
        <f>SUMIF('City Level Data'!#REF!,$F71,'City Level Data'!BV:BV)</f>
        <v>#REF!</v>
      </c>
      <c r="BV71" s="16" t="e">
        <f>SUMIF('City Level Data'!#REF!,$F71,'City Level Data'!BW:BW)</f>
        <v>#REF!</v>
      </c>
      <c r="BW71" s="16" t="e">
        <f>SUMIF('City Level Data'!#REF!,$F71,'City Level Data'!BX:BX)</f>
        <v>#REF!</v>
      </c>
      <c r="BX71" s="16" t="e">
        <f>SUMIF('City Level Data'!#REF!,$F71,'City Level Data'!BY:BY)</f>
        <v>#REF!</v>
      </c>
      <c r="BY71" s="16" t="e">
        <f>SUMIF('City Level Data'!#REF!,$F71,'City Level Data'!BZ:BZ)</f>
        <v>#REF!</v>
      </c>
      <c r="BZ71" s="16" t="e">
        <f>SUMIF('City Level Data'!#REF!,$F71,'City Level Data'!CA:CA)</f>
        <v>#REF!</v>
      </c>
      <c r="CA71" s="16" t="e">
        <f>SUMIF('City Level Data'!#REF!,$F71,'City Level Data'!CB:CB)</f>
        <v>#REF!</v>
      </c>
      <c r="CB71" s="16" t="e">
        <f>SUMIF('City Level Data'!#REF!,$F71,'City Level Data'!CC:CC)</f>
        <v>#REF!</v>
      </c>
      <c r="CC71" s="16" t="e">
        <f>SUMIF('City Level Data'!#REF!,$F71,'City Level Data'!CD:CD)</f>
        <v>#REF!</v>
      </c>
      <c r="CD71" s="16" t="e">
        <f>SUMIF('City Level Data'!#REF!,$F71,'City Level Data'!CE:CE)</f>
        <v>#REF!</v>
      </c>
      <c r="CE71" s="16" t="e">
        <f>SUMIF('City Level Data'!#REF!,$F71,'City Level Data'!CF:CF)</f>
        <v>#REF!</v>
      </c>
      <c r="CF71" s="16" t="e">
        <f>SUMIF('City Level Data'!#REF!,$F71,'City Level Data'!CG:CG)</f>
        <v>#REF!</v>
      </c>
      <c r="CG71" s="16" t="e">
        <f>SUMIF('City Level Data'!#REF!,$F71,'City Level Data'!CH:CH)</f>
        <v>#REF!</v>
      </c>
      <c r="CH71" s="16" t="e">
        <f>SUMIF('City Level Data'!#REF!,$F71,'City Level Data'!CI:CI)</f>
        <v>#REF!</v>
      </c>
      <c r="CI71" s="16" t="e">
        <f>SUMIF('City Level Data'!#REF!,$F71,'City Level Data'!CJ:CJ)</f>
        <v>#REF!</v>
      </c>
      <c r="CJ71" s="16" t="e">
        <f>SUMIF('City Level Data'!#REF!,$F71,'City Level Data'!CK:CK)</f>
        <v>#REF!</v>
      </c>
      <c r="CK71" s="16" t="e">
        <f>SUMIF('City Level Data'!#REF!,$F71,'City Level Data'!CL:CL)</f>
        <v>#REF!</v>
      </c>
      <c r="CL71" s="16" t="e">
        <f>SUMIF('City Level Data'!#REF!,$F71,'City Level Data'!CM:CM)</f>
        <v>#REF!</v>
      </c>
      <c r="CM71" s="16" t="e">
        <f>SUMIF('City Level Data'!#REF!,$F71,'City Level Data'!CN:CN)</f>
        <v>#REF!</v>
      </c>
      <c r="CN71" s="16" t="e">
        <f>SUMIF('City Level Data'!#REF!,$F71,'City Level Data'!CO:CO)</f>
        <v>#REF!</v>
      </c>
      <c r="CO71" s="16" t="e">
        <f>SUMIF('City Level Data'!#REF!,$F71,'City Level Data'!CP:CP)</f>
        <v>#REF!</v>
      </c>
      <c r="CP71" s="16" t="e">
        <f>SUMIF('City Level Data'!#REF!,$F71,'City Level Data'!CQ:CQ)</f>
        <v>#REF!</v>
      </c>
      <c r="CQ71" s="16" t="e">
        <f>SUMIF('City Level Data'!#REF!,$F71,'City Level Data'!CR:CR)</f>
        <v>#REF!</v>
      </c>
      <c r="CR71" s="16" t="e">
        <f>SUMIF('City Level Data'!#REF!,$F71,'City Level Data'!CS:CS)</f>
        <v>#REF!</v>
      </c>
      <c r="CS71" s="16" t="e">
        <f>SUMIF('City Level Data'!#REF!,$F71,'City Level Data'!CT:CT)</f>
        <v>#REF!</v>
      </c>
      <c r="CT71" s="16" t="e">
        <f>SUMIF('City Level Data'!#REF!,$F71,'City Level Data'!CU:CU)</f>
        <v>#REF!</v>
      </c>
      <c r="CU71" s="16" t="e">
        <f>SUMIF('City Level Data'!#REF!,$F71,'City Level Data'!CV:CV)</f>
        <v>#REF!</v>
      </c>
      <c r="CV71" s="16" t="e">
        <f>SUMIF('City Level Data'!#REF!,$F71,'City Level Data'!CW:CW)</f>
        <v>#REF!</v>
      </c>
      <c r="CW71" s="16" t="e">
        <f>SUMIF('City Level Data'!#REF!,$F71,'City Level Data'!CX:CX)</f>
        <v>#REF!</v>
      </c>
      <c r="CX71" s="16" t="e">
        <f>SUMIF('City Level Data'!#REF!,$F71,'City Level Data'!CY:CY)</f>
        <v>#REF!</v>
      </c>
      <c r="CY71" s="16" t="e">
        <f>SUMIF('City Level Data'!#REF!,$F71,'City Level Data'!CZ:CZ)</f>
        <v>#REF!</v>
      </c>
      <c r="CZ71" s="16" t="e">
        <f>SUMIF('City Level Data'!#REF!,$F71,'City Level Data'!DA:DA)</f>
        <v>#REF!</v>
      </c>
      <c r="DA71" s="16" t="e">
        <f>SUMIF('City Level Data'!#REF!,$F71,'City Level Data'!DB:DB)</f>
        <v>#REF!</v>
      </c>
      <c r="DB71" s="16" t="e">
        <f>SUMIF('City Level Data'!#REF!,$F71,'City Level Data'!DC:DC)</f>
        <v>#REF!</v>
      </c>
    </row>
    <row r="72" spans="1:106" x14ac:dyDescent="0.2">
      <c r="A72" s="1"/>
      <c r="B72" s="1"/>
      <c r="C72" s="1"/>
      <c r="D72" s="1" t="s">
        <v>1633</v>
      </c>
      <c r="E72" s="1" t="s">
        <v>1248</v>
      </c>
      <c r="F72" s="1" t="s">
        <v>1486</v>
      </c>
      <c r="G72" s="1" t="s">
        <v>1517</v>
      </c>
      <c r="H72" s="1"/>
      <c r="I72" s="1"/>
      <c r="J72" s="1" t="s">
        <v>1518</v>
      </c>
      <c r="K72" s="1"/>
      <c r="L72" s="1"/>
      <c r="M72" s="1"/>
      <c r="N72" s="16" t="e">
        <f>SUMIF('City Level Data'!#REF!,$F72,'City Level Data'!J:J)</f>
        <v>#REF!</v>
      </c>
      <c r="O72" s="16" t="e">
        <f>SUMIF('City Level Data'!#REF!,$F72,'City Level Data'!L:L)</f>
        <v>#REF!</v>
      </c>
      <c r="P72" s="16" t="e">
        <f>SUMIF('City Level Data'!#REF!,$F72,'City Level Data'!M:M)</f>
        <v>#REF!</v>
      </c>
      <c r="Q72" s="16" t="e">
        <f t="shared" si="0"/>
        <v>#REF!</v>
      </c>
      <c r="R72" s="16" t="e">
        <f>SUMIF('City Level Data'!#REF!,$F72,'City Level Data'!P:P)</f>
        <v>#REF!</v>
      </c>
      <c r="S72" s="16" t="e">
        <f t="shared" si="1"/>
        <v>#REF!</v>
      </c>
      <c r="T72" s="16" t="e">
        <f>SUMIF('City Level Data'!#REF!,$F72,'City Level Data'!U:U)*1000000000/N72</f>
        <v>#REF!</v>
      </c>
      <c r="U72" s="16" t="e">
        <f>IF(Q72&gt;'Clustering (Sub City)'!$C$4,'Clustering (Sub City)'!$B$3,IF(Q72&gt;'Clustering (Sub City)'!$H$4,'Clustering (Sub City)'!$G$3,IF(Q72&gt;'Clustering (Sub City)'!$M$4,'Clustering (Sub City)'!$L$3,'Clustering (Sub City)'!$Q$3)))</f>
        <v>#REF!</v>
      </c>
      <c r="V72" s="16" t="e">
        <f>IF(S72&gt;'Clustering (Sub City)'!$C$24,'Clustering (Sub City)'!$B$23,IF(S72&gt;'Clustering (Sub City)'!$H$24,'Clustering (Sub City)'!$G$23,IF(S72&gt;'Clustering (Sub City)'!$M$24,'Clustering (Sub City)'!$L$23,'Clustering (Sub City)'!$Q$23)))</f>
        <v>#REF!</v>
      </c>
      <c r="W72" s="16" t="e">
        <f>VLOOKUP(U72&amp;V72,'Clustering (Gov City)'!$X$4:$Y$19,2,0)</f>
        <v>#REF!</v>
      </c>
      <c r="X72" s="16" t="e">
        <f>SUMIF('City Level Data'!#REF!,$F72,'City Level Data'!Z:Z)</f>
        <v>#REF!</v>
      </c>
      <c r="Y72" s="16" t="e">
        <f>SUMIF('City Level Data'!#REF!,$F72,'City Level Data'!AA:AA)</f>
        <v>#REF!</v>
      </c>
      <c r="Z72" s="16" t="e">
        <f>SUMIF('City Level Data'!#REF!,$F72,'City Level Data'!AB:AB)</f>
        <v>#REF!</v>
      </c>
      <c r="AA72" s="16" t="e">
        <f>SUMIF('City Level Data'!#REF!,$F72,'City Level Data'!AC:AC)</f>
        <v>#REF!</v>
      </c>
      <c r="AB72" s="16" t="e">
        <f>SUMIF('City Level Data'!#REF!,$F72,'City Level Data'!AD:AD)</f>
        <v>#REF!</v>
      </c>
      <c r="AC72" s="16" t="e">
        <f>SUMIF('City Level Data'!#REF!,$F72,'City Level Data'!AE:AE)</f>
        <v>#REF!</v>
      </c>
      <c r="AD72" s="16" t="e">
        <f>SUMIF('City Level Data'!#REF!,$F72,'City Level Data'!AF:AF)</f>
        <v>#REF!</v>
      </c>
      <c r="AE72" s="16" t="e">
        <f>SUMIF('City Level Data'!#REF!,$F72,'City Level Data'!AG:AG)</f>
        <v>#REF!</v>
      </c>
      <c r="AF72" s="16" t="e">
        <f>SUMIF('City Level Data'!#REF!,$F72,'City Level Data'!AH:AH)</f>
        <v>#REF!</v>
      </c>
      <c r="AG72" s="16" t="e">
        <f>SUMIF('City Level Data'!#REF!,$F72,'City Level Data'!AI:AI)</f>
        <v>#REF!</v>
      </c>
      <c r="AH72" s="16" t="e">
        <f>SUMIF('City Level Data'!#REF!,$F72,'City Level Data'!AJ:AJ)</f>
        <v>#REF!</v>
      </c>
      <c r="AI72" s="16" t="e">
        <f>SUMIF('City Level Data'!#REF!,$F72,'City Level Data'!AK:AK)</f>
        <v>#REF!</v>
      </c>
      <c r="AJ72" s="16" t="e">
        <f>SUMIF('City Level Data'!#REF!,$F72,'City Level Data'!AL:AL)</f>
        <v>#REF!</v>
      </c>
      <c r="AK72" s="16" t="e">
        <f>SUMIF('City Level Data'!#REF!,$F72,'City Level Data'!AM:AM)</f>
        <v>#REF!</v>
      </c>
      <c r="AL72" s="16" t="e">
        <f>SUMIF('City Level Data'!#REF!,$F72,'City Level Data'!AN:AN)</f>
        <v>#REF!</v>
      </c>
      <c r="AM72" s="16" t="e">
        <f>SUMIF('City Level Data'!#REF!,$F72,'City Level Data'!AO:AO)</f>
        <v>#REF!</v>
      </c>
      <c r="AN72" s="16" t="e">
        <f>SUMIF('City Level Data'!#REF!,$F72,'City Level Data'!AP:AP)</f>
        <v>#REF!</v>
      </c>
      <c r="AO72" s="16" t="e">
        <f>SUMIF('City Level Data'!#REF!,$F72,'City Level Data'!AQ:AQ)</f>
        <v>#REF!</v>
      </c>
      <c r="AP72" s="16" t="e">
        <f>SUMIF('City Level Data'!#REF!,$F72,'City Level Data'!AR:AR)</f>
        <v>#REF!</v>
      </c>
      <c r="AQ72" s="16" t="e">
        <f>SUMIF('City Level Data'!#REF!,$F72,'City Level Data'!AS:AS)</f>
        <v>#REF!</v>
      </c>
      <c r="AR72" s="16" t="e">
        <f>SUMIF('City Level Data'!#REF!,$F72,'City Level Data'!AT:AT)</f>
        <v>#REF!</v>
      </c>
      <c r="AS72" s="16" t="e">
        <f>SUMIF('City Level Data'!#REF!,$F72,'City Level Data'!AU:AU)</f>
        <v>#REF!</v>
      </c>
      <c r="AT72" s="16" t="e">
        <f>SUMIF('City Level Data'!#REF!,$F72,'City Level Data'!AV:AV)</f>
        <v>#REF!</v>
      </c>
      <c r="AU72" s="16" t="e">
        <f>SUMIF('City Level Data'!#REF!,$F72,'City Level Data'!AW:AW)</f>
        <v>#REF!</v>
      </c>
      <c r="AV72" s="16" t="e">
        <f>SUMIF('City Level Data'!#REF!,$F72,'City Level Data'!AX:AX)</f>
        <v>#REF!</v>
      </c>
      <c r="AW72" s="16" t="e">
        <f>SUMIF('City Level Data'!#REF!,$F72,'City Level Data'!AY:AY)</f>
        <v>#REF!</v>
      </c>
      <c r="AX72" s="16" t="e">
        <f>SUMIF('City Level Data'!#REF!,$F72,'City Level Data'!AZ:AZ)</f>
        <v>#REF!</v>
      </c>
      <c r="AY72" s="16" t="e">
        <f>SUMIF('City Level Data'!#REF!,$F72,'City Level Data'!BA:BA)</f>
        <v>#REF!</v>
      </c>
      <c r="AZ72" s="16" t="e">
        <f>SUMIF('City Level Data'!#REF!,$F72,'City Level Data'!BB:BB)</f>
        <v>#REF!</v>
      </c>
      <c r="BA72" s="16" t="e">
        <f>SUMIF('City Level Data'!#REF!,$F72,'City Level Data'!BC:BC)</f>
        <v>#REF!</v>
      </c>
      <c r="BB72" s="16" t="e">
        <f>SUMIF('City Level Data'!#REF!,$F72,'City Level Data'!BD:BD)</f>
        <v>#REF!</v>
      </c>
      <c r="BC72" s="16" t="e">
        <f>SUMIF('City Level Data'!#REF!,$F72,'City Level Data'!BE:BE)</f>
        <v>#REF!</v>
      </c>
      <c r="BD72" s="16" t="e">
        <f>SUMIF('City Level Data'!#REF!,$F72,'City Level Data'!BF:BF)</f>
        <v>#REF!</v>
      </c>
      <c r="BE72" s="16" t="e">
        <f t="shared" si="2"/>
        <v>#REF!</v>
      </c>
      <c r="BF72" s="16" t="e">
        <f>SUMIF('City Level Data'!#REF!,$F72,'City Level Data'!BG:BG)</f>
        <v>#REF!</v>
      </c>
      <c r="BG72" s="16" t="e">
        <f>SUMIF('City Level Data'!#REF!,$F72,'City Level Data'!BH:BH)</f>
        <v>#REF!</v>
      </c>
      <c r="BH72" s="16" t="e">
        <f>AVERAGEIF('City Level Data'!#REF!,$F72,'City Level Data'!BI:BI)</f>
        <v>#REF!</v>
      </c>
      <c r="BI72" s="16" t="e">
        <f>AVERAGEIF('City Level Data'!#REF!,$F72,'City Level Data'!BJ:BJ)</f>
        <v>#REF!</v>
      </c>
      <c r="BJ72" s="16" t="e">
        <f>AVERAGEIF('City Level Data'!#REF!,$F72,'City Level Data'!BK:BK)</f>
        <v>#REF!</v>
      </c>
      <c r="BK72" s="16" t="e">
        <f>AVERAGEIF('City Level Data'!#REF!,$F72,'City Level Data'!BL:BL)</f>
        <v>#REF!</v>
      </c>
      <c r="BL72" s="16" t="e">
        <f>AVERAGEIF('City Level Data'!#REF!,$F72,'City Level Data'!BM:BM)</f>
        <v>#REF!</v>
      </c>
      <c r="BM72" s="16" t="e">
        <f>SUMIF('City Level Data'!#REF!,$F72,'City Level Data'!BN:BN)</f>
        <v>#REF!</v>
      </c>
      <c r="BN72" s="16" t="e">
        <f>SUMIF('City Level Data'!#REF!,$F72,'City Level Data'!BO:BO)</f>
        <v>#REF!</v>
      </c>
      <c r="BO72" s="16" t="e">
        <f>SUMIF('City Level Data'!#REF!,$F72,'City Level Data'!BP:BP)</f>
        <v>#REF!</v>
      </c>
      <c r="BP72" s="16" t="e">
        <f>SUMIF('City Level Data'!#REF!,$F72,'City Level Data'!BQ:BQ)</f>
        <v>#REF!</v>
      </c>
      <c r="BQ72" s="16" t="e">
        <f>SUMIF('City Level Data'!#REF!,$F72,'City Level Data'!BR:BR)</f>
        <v>#REF!</v>
      </c>
      <c r="BR72" s="16" t="e">
        <f>SUMIF('City Level Data'!#REF!,$F72,'City Level Data'!BS:BS)</f>
        <v>#REF!</v>
      </c>
      <c r="BS72" s="16" t="e">
        <f>SUMIF('City Level Data'!#REF!,$F72,'City Level Data'!BT:BT)</f>
        <v>#REF!</v>
      </c>
      <c r="BT72" s="16" t="e">
        <f>SUMIF('City Level Data'!#REF!,$F72,'City Level Data'!BU:BU)</f>
        <v>#REF!</v>
      </c>
      <c r="BU72" s="16" t="e">
        <f>SUMIF('City Level Data'!#REF!,$F72,'City Level Data'!BV:BV)</f>
        <v>#REF!</v>
      </c>
      <c r="BV72" s="16" t="e">
        <f>SUMIF('City Level Data'!#REF!,$F72,'City Level Data'!BW:BW)</f>
        <v>#REF!</v>
      </c>
      <c r="BW72" s="16" t="e">
        <f>SUMIF('City Level Data'!#REF!,$F72,'City Level Data'!BX:BX)</f>
        <v>#REF!</v>
      </c>
      <c r="BX72" s="16" t="e">
        <f>SUMIF('City Level Data'!#REF!,$F72,'City Level Data'!BY:BY)</f>
        <v>#REF!</v>
      </c>
      <c r="BY72" s="16" t="e">
        <f>SUMIF('City Level Data'!#REF!,$F72,'City Level Data'!BZ:BZ)</f>
        <v>#REF!</v>
      </c>
      <c r="BZ72" s="16" t="e">
        <f>SUMIF('City Level Data'!#REF!,$F72,'City Level Data'!CA:CA)</f>
        <v>#REF!</v>
      </c>
      <c r="CA72" s="16" t="e">
        <f>SUMIF('City Level Data'!#REF!,$F72,'City Level Data'!CB:CB)</f>
        <v>#REF!</v>
      </c>
      <c r="CB72" s="16" t="e">
        <f>SUMIF('City Level Data'!#REF!,$F72,'City Level Data'!CC:CC)</f>
        <v>#REF!</v>
      </c>
      <c r="CC72" s="16" t="e">
        <f>SUMIF('City Level Data'!#REF!,$F72,'City Level Data'!CD:CD)</f>
        <v>#REF!</v>
      </c>
      <c r="CD72" s="16" t="e">
        <f>SUMIF('City Level Data'!#REF!,$F72,'City Level Data'!CE:CE)</f>
        <v>#REF!</v>
      </c>
      <c r="CE72" s="16" t="e">
        <f>SUMIF('City Level Data'!#REF!,$F72,'City Level Data'!CF:CF)</f>
        <v>#REF!</v>
      </c>
      <c r="CF72" s="16" t="e">
        <f>SUMIF('City Level Data'!#REF!,$F72,'City Level Data'!CG:CG)</f>
        <v>#REF!</v>
      </c>
      <c r="CG72" s="16" t="e">
        <f>SUMIF('City Level Data'!#REF!,$F72,'City Level Data'!CH:CH)</f>
        <v>#REF!</v>
      </c>
      <c r="CH72" s="16" t="e">
        <f>SUMIF('City Level Data'!#REF!,$F72,'City Level Data'!CI:CI)</f>
        <v>#REF!</v>
      </c>
      <c r="CI72" s="16" t="e">
        <f>SUMIF('City Level Data'!#REF!,$F72,'City Level Data'!CJ:CJ)</f>
        <v>#REF!</v>
      </c>
      <c r="CJ72" s="16" t="e">
        <f>SUMIF('City Level Data'!#REF!,$F72,'City Level Data'!CK:CK)</f>
        <v>#REF!</v>
      </c>
      <c r="CK72" s="16" t="e">
        <f>SUMIF('City Level Data'!#REF!,$F72,'City Level Data'!CL:CL)</f>
        <v>#REF!</v>
      </c>
      <c r="CL72" s="16" t="e">
        <f>SUMIF('City Level Data'!#REF!,$F72,'City Level Data'!CM:CM)</f>
        <v>#REF!</v>
      </c>
      <c r="CM72" s="16" t="e">
        <f>SUMIF('City Level Data'!#REF!,$F72,'City Level Data'!CN:CN)</f>
        <v>#REF!</v>
      </c>
      <c r="CN72" s="16" t="e">
        <f>SUMIF('City Level Data'!#REF!,$F72,'City Level Data'!CO:CO)</f>
        <v>#REF!</v>
      </c>
      <c r="CO72" s="16" t="e">
        <f>SUMIF('City Level Data'!#REF!,$F72,'City Level Data'!CP:CP)</f>
        <v>#REF!</v>
      </c>
      <c r="CP72" s="16" t="e">
        <f>SUMIF('City Level Data'!#REF!,$F72,'City Level Data'!CQ:CQ)</f>
        <v>#REF!</v>
      </c>
      <c r="CQ72" s="16" t="e">
        <f>SUMIF('City Level Data'!#REF!,$F72,'City Level Data'!CR:CR)</f>
        <v>#REF!</v>
      </c>
      <c r="CR72" s="16" t="e">
        <f>SUMIF('City Level Data'!#REF!,$F72,'City Level Data'!CS:CS)</f>
        <v>#REF!</v>
      </c>
      <c r="CS72" s="16" t="e">
        <f>SUMIF('City Level Data'!#REF!,$F72,'City Level Data'!CT:CT)</f>
        <v>#REF!</v>
      </c>
      <c r="CT72" s="16" t="e">
        <f>SUMIF('City Level Data'!#REF!,$F72,'City Level Data'!CU:CU)</f>
        <v>#REF!</v>
      </c>
      <c r="CU72" s="16" t="e">
        <f>SUMIF('City Level Data'!#REF!,$F72,'City Level Data'!CV:CV)</f>
        <v>#REF!</v>
      </c>
      <c r="CV72" s="16" t="e">
        <f>SUMIF('City Level Data'!#REF!,$F72,'City Level Data'!CW:CW)</f>
        <v>#REF!</v>
      </c>
      <c r="CW72" s="16" t="e">
        <f>SUMIF('City Level Data'!#REF!,$F72,'City Level Data'!CX:CX)</f>
        <v>#REF!</v>
      </c>
      <c r="CX72" s="16" t="e">
        <f>SUMIF('City Level Data'!#REF!,$F72,'City Level Data'!CY:CY)</f>
        <v>#REF!</v>
      </c>
      <c r="CY72" s="16" t="e">
        <f>SUMIF('City Level Data'!#REF!,$F72,'City Level Data'!CZ:CZ)</f>
        <v>#REF!</v>
      </c>
      <c r="CZ72" s="16" t="e">
        <f>SUMIF('City Level Data'!#REF!,$F72,'City Level Data'!DA:DA)</f>
        <v>#REF!</v>
      </c>
      <c r="DA72" s="16" t="e">
        <f>SUMIF('City Level Data'!#REF!,$F72,'City Level Data'!DB:DB)</f>
        <v>#REF!</v>
      </c>
      <c r="DB72" s="16" t="e">
        <f>SUMIF('City Level Data'!#REF!,$F72,'City Level Data'!DC:DC)</f>
        <v>#REF!</v>
      </c>
    </row>
    <row r="73" spans="1:106" x14ac:dyDescent="0.2">
      <c r="A73" s="1"/>
      <c r="B73" s="1"/>
      <c r="C73" s="1"/>
      <c r="D73" s="1" t="s">
        <v>1634</v>
      </c>
      <c r="E73" s="1" t="s">
        <v>1311</v>
      </c>
      <c r="F73" s="1" t="s">
        <v>1311</v>
      </c>
      <c r="G73" s="1" t="s">
        <v>1517</v>
      </c>
      <c r="H73" s="1"/>
      <c r="I73" s="1"/>
      <c r="J73" s="1" t="s">
        <v>1518</v>
      </c>
      <c r="K73" s="1"/>
      <c r="L73" s="1"/>
      <c r="M73" s="1"/>
      <c r="N73" s="16" t="e">
        <f>SUMIF('City Level Data'!#REF!,$F73,'City Level Data'!J:J)</f>
        <v>#REF!</v>
      </c>
      <c r="O73" s="16" t="e">
        <f>SUMIF('City Level Data'!#REF!,$F73,'City Level Data'!L:L)</f>
        <v>#REF!</v>
      </c>
      <c r="P73" s="16" t="e">
        <f>SUMIF('City Level Data'!#REF!,$F73,'City Level Data'!M:M)</f>
        <v>#REF!</v>
      </c>
      <c r="Q73" s="16" t="e">
        <f t="shared" si="0"/>
        <v>#REF!</v>
      </c>
      <c r="R73" s="16" t="e">
        <f>SUMIF('City Level Data'!#REF!,$F73,'City Level Data'!P:P)</f>
        <v>#REF!</v>
      </c>
      <c r="S73" s="16" t="e">
        <f t="shared" si="1"/>
        <v>#REF!</v>
      </c>
      <c r="T73" s="16" t="e">
        <f>SUMIF('City Level Data'!#REF!,$F73,'City Level Data'!U:U)*1000000000/N73</f>
        <v>#REF!</v>
      </c>
      <c r="U73" s="16" t="e">
        <f>IF(Q73&gt;'Clustering (Sub City)'!$C$4,'Clustering (Sub City)'!$B$3,IF(Q73&gt;'Clustering (Sub City)'!$H$4,'Clustering (Sub City)'!$G$3,IF(Q73&gt;'Clustering (Sub City)'!$M$4,'Clustering (Sub City)'!$L$3,'Clustering (Sub City)'!$Q$3)))</f>
        <v>#REF!</v>
      </c>
      <c r="V73" s="16" t="e">
        <f>IF(S73&gt;'Clustering (Sub City)'!$C$24,'Clustering (Sub City)'!$B$23,IF(S73&gt;'Clustering (Sub City)'!$H$24,'Clustering (Sub City)'!$G$23,IF(S73&gt;'Clustering (Sub City)'!$M$24,'Clustering (Sub City)'!$L$23,'Clustering (Sub City)'!$Q$23)))</f>
        <v>#REF!</v>
      </c>
      <c r="W73" s="16" t="e">
        <f>VLOOKUP(U73&amp;V73,'Clustering (Gov City)'!$X$4:$Y$19,2,0)</f>
        <v>#REF!</v>
      </c>
      <c r="X73" s="16" t="e">
        <f>SUMIF('City Level Data'!#REF!,$F73,'City Level Data'!Z:Z)</f>
        <v>#REF!</v>
      </c>
      <c r="Y73" s="16" t="e">
        <f>SUMIF('City Level Data'!#REF!,$F73,'City Level Data'!AA:AA)</f>
        <v>#REF!</v>
      </c>
      <c r="Z73" s="16" t="e">
        <f>SUMIF('City Level Data'!#REF!,$F73,'City Level Data'!AB:AB)</f>
        <v>#REF!</v>
      </c>
      <c r="AA73" s="16" t="e">
        <f>SUMIF('City Level Data'!#REF!,$F73,'City Level Data'!AC:AC)</f>
        <v>#REF!</v>
      </c>
      <c r="AB73" s="16" t="e">
        <f>SUMIF('City Level Data'!#REF!,$F73,'City Level Data'!AD:AD)</f>
        <v>#REF!</v>
      </c>
      <c r="AC73" s="16" t="e">
        <f>SUMIF('City Level Data'!#REF!,$F73,'City Level Data'!AE:AE)</f>
        <v>#REF!</v>
      </c>
      <c r="AD73" s="16" t="e">
        <f>SUMIF('City Level Data'!#REF!,$F73,'City Level Data'!AF:AF)</f>
        <v>#REF!</v>
      </c>
      <c r="AE73" s="16" t="e">
        <f>SUMIF('City Level Data'!#REF!,$F73,'City Level Data'!AG:AG)</f>
        <v>#REF!</v>
      </c>
      <c r="AF73" s="16" t="e">
        <f>SUMIF('City Level Data'!#REF!,$F73,'City Level Data'!AH:AH)</f>
        <v>#REF!</v>
      </c>
      <c r="AG73" s="16" t="e">
        <f>SUMIF('City Level Data'!#REF!,$F73,'City Level Data'!AI:AI)</f>
        <v>#REF!</v>
      </c>
      <c r="AH73" s="16" t="e">
        <f>SUMIF('City Level Data'!#REF!,$F73,'City Level Data'!AJ:AJ)</f>
        <v>#REF!</v>
      </c>
      <c r="AI73" s="16" t="e">
        <f>SUMIF('City Level Data'!#REF!,$F73,'City Level Data'!AK:AK)</f>
        <v>#REF!</v>
      </c>
      <c r="AJ73" s="16" t="e">
        <f>SUMIF('City Level Data'!#REF!,$F73,'City Level Data'!AL:AL)</f>
        <v>#REF!</v>
      </c>
      <c r="AK73" s="16" t="e">
        <f>SUMIF('City Level Data'!#REF!,$F73,'City Level Data'!AM:AM)</f>
        <v>#REF!</v>
      </c>
      <c r="AL73" s="16" t="e">
        <f>SUMIF('City Level Data'!#REF!,$F73,'City Level Data'!AN:AN)</f>
        <v>#REF!</v>
      </c>
      <c r="AM73" s="16" t="e">
        <f>SUMIF('City Level Data'!#REF!,$F73,'City Level Data'!AO:AO)</f>
        <v>#REF!</v>
      </c>
      <c r="AN73" s="16" t="e">
        <f>SUMIF('City Level Data'!#REF!,$F73,'City Level Data'!AP:AP)</f>
        <v>#REF!</v>
      </c>
      <c r="AO73" s="16" t="e">
        <f>SUMIF('City Level Data'!#REF!,$F73,'City Level Data'!AQ:AQ)</f>
        <v>#REF!</v>
      </c>
      <c r="AP73" s="16" t="e">
        <f>SUMIF('City Level Data'!#REF!,$F73,'City Level Data'!AR:AR)</f>
        <v>#REF!</v>
      </c>
      <c r="AQ73" s="16" t="e">
        <f>SUMIF('City Level Data'!#REF!,$F73,'City Level Data'!AS:AS)</f>
        <v>#REF!</v>
      </c>
      <c r="AR73" s="16" t="e">
        <f>SUMIF('City Level Data'!#REF!,$F73,'City Level Data'!AT:AT)</f>
        <v>#REF!</v>
      </c>
      <c r="AS73" s="16" t="e">
        <f>SUMIF('City Level Data'!#REF!,$F73,'City Level Data'!AU:AU)</f>
        <v>#REF!</v>
      </c>
      <c r="AT73" s="16" t="e">
        <f>SUMIF('City Level Data'!#REF!,$F73,'City Level Data'!AV:AV)</f>
        <v>#REF!</v>
      </c>
      <c r="AU73" s="16" t="e">
        <f>SUMIF('City Level Data'!#REF!,$F73,'City Level Data'!AW:AW)</f>
        <v>#REF!</v>
      </c>
      <c r="AV73" s="16" t="e">
        <f>SUMIF('City Level Data'!#REF!,$F73,'City Level Data'!AX:AX)</f>
        <v>#REF!</v>
      </c>
      <c r="AW73" s="16" t="e">
        <f>SUMIF('City Level Data'!#REF!,$F73,'City Level Data'!AY:AY)</f>
        <v>#REF!</v>
      </c>
      <c r="AX73" s="16" t="e">
        <f>SUMIF('City Level Data'!#REF!,$F73,'City Level Data'!AZ:AZ)</f>
        <v>#REF!</v>
      </c>
      <c r="AY73" s="16" t="e">
        <f>SUMIF('City Level Data'!#REF!,$F73,'City Level Data'!BA:BA)</f>
        <v>#REF!</v>
      </c>
      <c r="AZ73" s="16" t="e">
        <f>SUMIF('City Level Data'!#REF!,$F73,'City Level Data'!BB:BB)</f>
        <v>#REF!</v>
      </c>
      <c r="BA73" s="16" t="e">
        <f>SUMIF('City Level Data'!#REF!,$F73,'City Level Data'!BC:BC)</f>
        <v>#REF!</v>
      </c>
      <c r="BB73" s="16" t="e">
        <f>SUMIF('City Level Data'!#REF!,$F73,'City Level Data'!BD:BD)</f>
        <v>#REF!</v>
      </c>
      <c r="BC73" s="16" t="e">
        <f>SUMIF('City Level Data'!#REF!,$F73,'City Level Data'!BE:BE)</f>
        <v>#REF!</v>
      </c>
      <c r="BD73" s="16" t="e">
        <f>SUMIF('City Level Data'!#REF!,$F73,'City Level Data'!BF:BF)</f>
        <v>#REF!</v>
      </c>
      <c r="BE73" s="16" t="e">
        <f t="shared" si="2"/>
        <v>#REF!</v>
      </c>
      <c r="BF73" s="16" t="e">
        <f>SUMIF('City Level Data'!#REF!,$F73,'City Level Data'!BG:BG)</f>
        <v>#REF!</v>
      </c>
      <c r="BG73" s="16" t="e">
        <f>SUMIF('City Level Data'!#REF!,$F73,'City Level Data'!BH:BH)</f>
        <v>#REF!</v>
      </c>
      <c r="BH73" s="16" t="e">
        <f>AVERAGEIF('City Level Data'!#REF!,$F73,'City Level Data'!BI:BI)</f>
        <v>#REF!</v>
      </c>
      <c r="BI73" s="16" t="e">
        <f>AVERAGEIF('City Level Data'!#REF!,$F73,'City Level Data'!BJ:BJ)</f>
        <v>#REF!</v>
      </c>
      <c r="BJ73" s="16" t="e">
        <f>AVERAGEIF('City Level Data'!#REF!,$F73,'City Level Data'!BK:BK)</f>
        <v>#REF!</v>
      </c>
      <c r="BK73" s="16" t="e">
        <f>AVERAGEIF('City Level Data'!#REF!,$F73,'City Level Data'!BL:BL)</f>
        <v>#REF!</v>
      </c>
      <c r="BL73" s="16" t="e">
        <f>AVERAGEIF('City Level Data'!#REF!,$F73,'City Level Data'!BM:BM)</f>
        <v>#REF!</v>
      </c>
      <c r="BM73" s="16" t="e">
        <f>SUMIF('City Level Data'!#REF!,$F73,'City Level Data'!BN:BN)</f>
        <v>#REF!</v>
      </c>
      <c r="BN73" s="16" t="e">
        <f>SUMIF('City Level Data'!#REF!,$F73,'City Level Data'!BO:BO)</f>
        <v>#REF!</v>
      </c>
      <c r="BO73" s="16" t="e">
        <f>SUMIF('City Level Data'!#REF!,$F73,'City Level Data'!BP:BP)</f>
        <v>#REF!</v>
      </c>
      <c r="BP73" s="16" t="e">
        <f>SUMIF('City Level Data'!#REF!,$F73,'City Level Data'!BQ:BQ)</f>
        <v>#REF!</v>
      </c>
      <c r="BQ73" s="16" t="e">
        <f>SUMIF('City Level Data'!#REF!,$F73,'City Level Data'!BR:BR)</f>
        <v>#REF!</v>
      </c>
      <c r="BR73" s="16" t="e">
        <f>SUMIF('City Level Data'!#REF!,$F73,'City Level Data'!BS:BS)</f>
        <v>#REF!</v>
      </c>
      <c r="BS73" s="16" t="e">
        <f>SUMIF('City Level Data'!#REF!,$F73,'City Level Data'!BT:BT)</f>
        <v>#REF!</v>
      </c>
      <c r="BT73" s="16" t="e">
        <f>SUMIF('City Level Data'!#REF!,$F73,'City Level Data'!BU:BU)</f>
        <v>#REF!</v>
      </c>
      <c r="BU73" s="16" t="e">
        <f>SUMIF('City Level Data'!#REF!,$F73,'City Level Data'!BV:BV)</f>
        <v>#REF!</v>
      </c>
      <c r="BV73" s="16" t="e">
        <f>SUMIF('City Level Data'!#REF!,$F73,'City Level Data'!BW:BW)</f>
        <v>#REF!</v>
      </c>
      <c r="BW73" s="16" t="e">
        <f>SUMIF('City Level Data'!#REF!,$F73,'City Level Data'!BX:BX)</f>
        <v>#REF!</v>
      </c>
      <c r="BX73" s="16" t="e">
        <f>SUMIF('City Level Data'!#REF!,$F73,'City Level Data'!BY:BY)</f>
        <v>#REF!</v>
      </c>
      <c r="BY73" s="16" t="e">
        <f>SUMIF('City Level Data'!#REF!,$F73,'City Level Data'!BZ:BZ)</f>
        <v>#REF!</v>
      </c>
      <c r="BZ73" s="16" t="e">
        <f>SUMIF('City Level Data'!#REF!,$F73,'City Level Data'!CA:CA)</f>
        <v>#REF!</v>
      </c>
      <c r="CA73" s="16" t="e">
        <f>SUMIF('City Level Data'!#REF!,$F73,'City Level Data'!CB:CB)</f>
        <v>#REF!</v>
      </c>
      <c r="CB73" s="16" t="e">
        <f>SUMIF('City Level Data'!#REF!,$F73,'City Level Data'!CC:CC)</f>
        <v>#REF!</v>
      </c>
      <c r="CC73" s="16" t="e">
        <f>SUMIF('City Level Data'!#REF!,$F73,'City Level Data'!CD:CD)</f>
        <v>#REF!</v>
      </c>
      <c r="CD73" s="16" t="e">
        <f>SUMIF('City Level Data'!#REF!,$F73,'City Level Data'!CE:CE)</f>
        <v>#REF!</v>
      </c>
      <c r="CE73" s="16" t="e">
        <f>SUMIF('City Level Data'!#REF!,$F73,'City Level Data'!CF:CF)</f>
        <v>#REF!</v>
      </c>
      <c r="CF73" s="16" t="e">
        <f>SUMIF('City Level Data'!#REF!,$F73,'City Level Data'!CG:CG)</f>
        <v>#REF!</v>
      </c>
      <c r="CG73" s="16" t="e">
        <f>SUMIF('City Level Data'!#REF!,$F73,'City Level Data'!CH:CH)</f>
        <v>#REF!</v>
      </c>
      <c r="CH73" s="16" t="e">
        <f>SUMIF('City Level Data'!#REF!,$F73,'City Level Data'!CI:CI)</f>
        <v>#REF!</v>
      </c>
      <c r="CI73" s="16" t="e">
        <f>SUMIF('City Level Data'!#REF!,$F73,'City Level Data'!CJ:CJ)</f>
        <v>#REF!</v>
      </c>
      <c r="CJ73" s="16" t="e">
        <f>SUMIF('City Level Data'!#REF!,$F73,'City Level Data'!CK:CK)</f>
        <v>#REF!</v>
      </c>
      <c r="CK73" s="16" t="e">
        <f>SUMIF('City Level Data'!#REF!,$F73,'City Level Data'!CL:CL)</f>
        <v>#REF!</v>
      </c>
      <c r="CL73" s="16" t="e">
        <f>SUMIF('City Level Data'!#REF!,$F73,'City Level Data'!CM:CM)</f>
        <v>#REF!</v>
      </c>
      <c r="CM73" s="16" t="e">
        <f>SUMIF('City Level Data'!#REF!,$F73,'City Level Data'!CN:CN)</f>
        <v>#REF!</v>
      </c>
      <c r="CN73" s="16" t="e">
        <f>SUMIF('City Level Data'!#REF!,$F73,'City Level Data'!CO:CO)</f>
        <v>#REF!</v>
      </c>
      <c r="CO73" s="16" t="e">
        <f>SUMIF('City Level Data'!#REF!,$F73,'City Level Data'!CP:CP)</f>
        <v>#REF!</v>
      </c>
      <c r="CP73" s="16" t="e">
        <f>SUMIF('City Level Data'!#REF!,$F73,'City Level Data'!CQ:CQ)</f>
        <v>#REF!</v>
      </c>
      <c r="CQ73" s="16" t="e">
        <f>SUMIF('City Level Data'!#REF!,$F73,'City Level Data'!CR:CR)</f>
        <v>#REF!</v>
      </c>
      <c r="CR73" s="16" t="e">
        <f>SUMIF('City Level Data'!#REF!,$F73,'City Level Data'!CS:CS)</f>
        <v>#REF!</v>
      </c>
      <c r="CS73" s="16" t="e">
        <f>SUMIF('City Level Data'!#REF!,$F73,'City Level Data'!CT:CT)</f>
        <v>#REF!</v>
      </c>
      <c r="CT73" s="16" t="e">
        <f>SUMIF('City Level Data'!#REF!,$F73,'City Level Data'!CU:CU)</f>
        <v>#REF!</v>
      </c>
      <c r="CU73" s="16" t="e">
        <f>SUMIF('City Level Data'!#REF!,$F73,'City Level Data'!CV:CV)</f>
        <v>#REF!</v>
      </c>
      <c r="CV73" s="16" t="e">
        <f>SUMIF('City Level Data'!#REF!,$F73,'City Level Data'!CW:CW)</f>
        <v>#REF!</v>
      </c>
      <c r="CW73" s="16" t="e">
        <f>SUMIF('City Level Data'!#REF!,$F73,'City Level Data'!CX:CX)</f>
        <v>#REF!</v>
      </c>
      <c r="CX73" s="16" t="e">
        <f>SUMIF('City Level Data'!#REF!,$F73,'City Level Data'!CY:CY)</f>
        <v>#REF!</v>
      </c>
      <c r="CY73" s="16" t="e">
        <f>SUMIF('City Level Data'!#REF!,$F73,'City Level Data'!CZ:CZ)</f>
        <v>#REF!</v>
      </c>
      <c r="CZ73" s="16" t="e">
        <f>SUMIF('City Level Data'!#REF!,$F73,'City Level Data'!DA:DA)</f>
        <v>#REF!</v>
      </c>
      <c r="DA73" s="16" t="e">
        <f>SUMIF('City Level Data'!#REF!,$F73,'City Level Data'!DB:DB)</f>
        <v>#REF!</v>
      </c>
      <c r="DB73" s="16" t="e">
        <f>SUMIF('City Level Data'!#REF!,$F73,'City Level Data'!DC:DC)</f>
        <v>#REF!</v>
      </c>
    </row>
    <row r="74" spans="1:106" x14ac:dyDescent="0.2">
      <c r="A74" s="1"/>
      <c r="B74" s="1"/>
      <c r="C74" s="1"/>
      <c r="D74" s="1" t="s">
        <v>1635</v>
      </c>
      <c r="E74" s="1" t="s">
        <v>1311</v>
      </c>
      <c r="F74" s="1" t="s">
        <v>1350</v>
      </c>
      <c r="G74" s="1" t="s">
        <v>1517</v>
      </c>
      <c r="H74" s="1"/>
      <c r="I74" s="1"/>
      <c r="J74" s="1" t="s">
        <v>1518</v>
      </c>
      <c r="K74" s="1"/>
      <c r="L74" s="1"/>
      <c r="M74" s="1"/>
      <c r="N74" s="16" t="e">
        <f>SUMIF('City Level Data'!#REF!,$F74,'City Level Data'!J:J)</f>
        <v>#REF!</v>
      </c>
      <c r="O74" s="16" t="e">
        <f>SUMIF('City Level Data'!#REF!,$F74,'City Level Data'!L:L)</f>
        <v>#REF!</v>
      </c>
      <c r="P74" s="16" t="e">
        <f>SUMIF('City Level Data'!#REF!,$F74,'City Level Data'!M:M)</f>
        <v>#REF!</v>
      </c>
      <c r="Q74" s="16" t="e">
        <f t="shared" si="0"/>
        <v>#REF!</v>
      </c>
      <c r="R74" s="16" t="e">
        <f>SUMIF('City Level Data'!#REF!,$F74,'City Level Data'!P:P)</f>
        <v>#REF!</v>
      </c>
      <c r="S74" s="16" t="e">
        <f t="shared" si="1"/>
        <v>#REF!</v>
      </c>
      <c r="T74" s="16" t="e">
        <f>SUMIF('City Level Data'!#REF!,$F74,'City Level Data'!U:U)*1000000000/N74</f>
        <v>#REF!</v>
      </c>
      <c r="U74" s="16" t="e">
        <f>IF(Q74&gt;'Clustering (Sub City)'!$C$4,'Clustering (Sub City)'!$B$3,IF(Q74&gt;'Clustering (Sub City)'!$H$4,'Clustering (Sub City)'!$G$3,IF(Q74&gt;'Clustering (Sub City)'!$M$4,'Clustering (Sub City)'!$L$3,'Clustering (Sub City)'!$Q$3)))</f>
        <v>#REF!</v>
      </c>
      <c r="V74" s="16" t="e">
        <f>IF(S74&gt;'Clustering (Sub City)'!$C$24,'Clustering (Sub City)'!$B$23,IF(S74&gt;'Clustering (Sub City)'!$H$24,'Clustering (Sub City)'!$G$23,IF(S74&gt;'Clustering (Sub City)'!$M$24,'Clustering (Sub City)'!$L$23,'Clustering (Sub City)'!$Q$23)))</f>
        <v>#REF!</v>
      </c>
      <c r="W74" s="16" t="e">
        <f>VLOOKUP(U74&amp;V74,'Clustering (Gov City)'!$X$4:$Y$19,2,0)</f>
        <v>#REF!</v>
      </c>
      <c r="X74" s="16" t="e">
        <f>SUMIF('City Level Data'!#REF!,$F74,'City Level Data'!Z:Z)</f>
        <v>#REF!</v>
      </c>
      <c r="Y74" s="16" t="e">
        <f>SUMIF('City Level Data'!#REF!,$F74,'City Level Data'!AA:AA)</f>
        <v>#REF!</v>
      </c>
      <c r="Z74" s="16" t="e">
        <f>SUMIF('City Level Data'!#REF!,$F74,'City Level Data'!AB:AB)</f>
        <v>#REF!</v>
      </c>
      <c r="AA74" s="16" t="e">
        <f>SUMIF('City Level Data'!#REF!,$F74,'City Level Data'!AC:AC)</f>
        <v>#REF!</v>
      </c>
      <c r="AB74" s="16" t="e">
        <f>SUMIF('City Level Data'!#REF!,$F74,'City Level Data'!AD:AD)</f>
        <v>#REF!</v>
      </c>
      <c r="AC74" s="16" t="e">
        <f>SUMIF('City Level Data'!#REF!,$F74,'City Level Data'!AE:AE)</f>
        <v>#REF!</v>
      </c>
      <c r="AD74" s="16" t="e">
        <f>SUMIF('City Level Data'!#REF!,$F74,'City Level Data'!AF:AF)</f>
        <v>#REF!</v>
      </c>
      <c r="AE74" s="16" t="e">
        <f>SUMIF('City Level Data'!#REF!,$F74,'City Level Data'!AG:AG)</f>
        <v>#REF!</v>
      </c>
      <c r="AF74" s="16" t="e">
        <f>SUMIF('City Level Data'!#REF!,$F74,'City Level Data'!AH:AH)</f>
        <v>#REF!</v>
      </c>
      <c r="AG74" s="16" t="e">
        <f>SUMIF('City Level Data'!#REF!,$F74,'City Level Data'!AI:AI)</f>
        <v>#REF!</v>
      </c>
      <c r="AH74" s="16" t="e">
        <f>SUMIF('City Level Data'!#REF!,$F74,'City Level Data'!AJ:AJ)</f>
        <v>#REF!</v>
      </c>
      <c r="AI74" s="16" t="e">
        <f>SUMIF('City Level Data'!#REF!,$F74,'City Level Data'!AK:AK)</f>
        <v>#REF!</v>
      </c>
      <c r="AJ74" s="16" t="e">
        <f>SUMIF('City Level Data'!#REF!,$F74,'City Level Data'!AL:AL)</f>
        <v>#REF!</v>
      </c>
      <c r="AK74" s="16" t="e">
        <f>SUMIF('City Level Data'!#REF!,$F74,'City Level Data'!AM:AM)</f>
        <v>#REF!</v>
      </c>
      <c r="AL74" s="16" t="e">
        <f>SUMIF('City Level Data'!#REF!,$F74,'City Level Data'!AN:AN)</f>
        <v>#REF!</v>
      </c>
      <c r="AM74" s="16" t="e">
        <f>SUMIF('City Level Data'!#REF!,$F74,'City Level Data'!AO:AO)</f>
        <v>#REF!</v>
      </c>
      <c r="AN74" s="16" t="e">
        <f>SUMIF('City Level Data'!#REF!,$F74,'City Level Data'!AP:AP)</f>
        <v>#REF!</v>
      </c>
      <c r="AO74" s="16" t="e">
        <f>SUMIF('City Level Data'!#REF!,$F74,'City Level Data'!AQ:AQ)</f>
        <v>#REF!</v>
      </c>
      <c r="AP74" s="16" t="e">
        <f>SUMIF('City Level Data'!#REF!,$F74,'City Level Data'!AR:AR)</f>
        <v>#REF!</v>
      </c>
      <c r="AQ74" s="16" t="e">
        <f>SUMIF('City Level Data'!#REF!,$F74,'City Level Data'!AS:AS)</f>
        <v>#REF!</v>
      </c>
      <c r="AR74" s="16" t="e">
        <f>SUMIF('City Level Data'!#REF!,$F74,'City Level Data'!AT:AT)</f>
        <v>#REF!</v>
      </c>
      <c r="AS74" s="16" t="e">
        <f>SUMIF('City Level Data'!#REF!,$F74,'City Level Data'!AU:AU)</f>
        <v>#REF!</v>
      </c>
      <c r="AT74" s="16" t="e">
        <f>SUMIF('City Level Data'!#REF!,$F74,'City Level Data'!AV:AV)</f>
        <v>#REF!</v>
      </c>
      <c r="AU74" s="16" t="e">
        <f>SUMIF('City Level Data'!#REF!,$F74,'City Level Data'!AW:AW)</f>
        <v>#REF!</v>
      </c>
      <c r="AV74" s="16" t="e">
        <f>SUMIF('City Level Data'!#REF!,$F74,'City Level Data'!AX:AX)</f>
        <v>#REF!</v>
      </c>
      <c r="AW74" s="16" t="e">
        <f>SUMIF('City Level Data'!#REF!,$F74,'City Level Data'!AY:AY)</f>
        <v>#REF!</v>
      </c>
      <c r="AX74" s="16" t="e">
        <f>SUMIF('City Level Data'!#REF!,$F74,'City Level Data'!AZ:AZ)</f>
        <v>#REF!</v>
      </c>
      <c r="AY74" s="16" t="e">
        <f>SUMIF('City Level Data'!#REF!,$F74,'City Level Data'!BA:BA)</f>
        <v>#REF!</v>
      </c>
      <c r="AZ74" s="16" t="e">
        <f>SUMIF('City Level Data'!#REF!,$F74,'City Level Data'!BB:BB)</f>
        <v>#REF!</v>
      </c>
      <c r="BA74" s="16" t="e">
        <f>SUMIF('City Level Data'!#REF!,$F74,'City Level Data'!BC:BC)</f>
        <v>#REF!</v>
      </c>
      <c r="BB74" s="16" t="e">
        <f>SUMIF('City Level Data'!#REF!,$F74,'City Level Data'!BD:BD)</f>
        <v>#REF!</v>
      </c>
      <c r="BC74" s="16" t="e">
        <f>SUMIF('City Level Data'!#REF!,$F74,'City Level Data'!BE:BE)</f>
        <v>#REF!</v>
      </c>
      <c r="BD74" s="16" t="e">
        <f>SUMIF('City Level Data'!#REF!,$F74,'City Level Data'!BF:BF)</f>
        <v>#REF!</v>
      </c>
      <c r="BE74" s="16" t="e">
        <f t="shared" si="2"/>
        <v>#REF!</v>
      </c>
      <c r="BF74" s="16" t="e">
        <f>SUMIF('City Level Data'!#REF!,$F74,'City Level Data'!BG:BG)</f>
        <v>#REF!</v>
      </c>
      <c r="BG74" s="16" t="e">
        <f>SUMIF('City Level Data'!#REF!,$F74,'City Level Data'!BH:BH)</f>
        <v>#REF!</v>
      </c>
      <c r="BH74" s="16" t="e">
        <f>AVERAGEIF('City Level Data'!#REF!,$F74,'City Level Data'!BI:BI)</f>
        <v>#REF!</v>
      </c>
      <c r="BI74" s="16" t="e">
        <f>AVERAGEIF('City Level Data'!#REF!,$F74,'City Level Data'!BJ:BJ)</f>
        <v>#REF!</v>
      </c>
      <c r="BJ74" s="16" t="e">
        <f>AVERAGEIF('City Level Data'!#REF!,$F74,'City Level Data'!BK:BK)</f>
        <v>#REF!</v>
      </c>
      <c r="BK74" s="16" t="e">
        <f>AVERAGEIF('City Level Data'!#REF!,$F74,'City Level Data'!BL:BL)</f>
        <v>#REF!</v>
      </c>
      <c r="BL74" s="16" t="e">
        <f>AVERAGEIF('City Level Data'!#REF!,$F74,'City Level Data'!BM:BM)</f>
        <v>#REF!</v>
      </c>
      <c r="BM74" s="16" t="e">
        <f>SUMIF('City Level Data'!#REF!,$F74,'City Level Data'!BN:BN)</f>
        <v>#REF!</v>
      </c>
      <c r="BN74" s="16" t="e">
        <f>SUMIF('City Level Data'!#REF!,$F74,'City Level Data'!BO:BO)</f>
        <v>#REF!</v>
      </c>
      <c r="BO74" s="16" t="e">
        <f>SUMIF('City Level Data'!#REF!,$F74,'City Level Data'!BP:BP)</f>
        <v>#REF!</v>
      </c>
      <c r="BP74" s="16" t="e">
        <f>SUMIF('City Level Data'!#REF!,$F74,'City Level Data'!BQ:BQ)</f>
        <v>#REF!</v>
      </c>
      <c r="BQ74" s="16" t="e">
        <f>SUMIF('City Level Data'!#REF!,$F74,'City Level Data'!BR:BR)</f>
        <v>#REF!</v>
      </c>
      <c r="BR74" s="16" t="e">
        <f>SUMIF('City Level Data'!#REF!,$F74,'City Level Data'!BS:BS)</f>
        <v>#REF!</v>
      </c>
      <c r="BS74" s="16" t="e">
        <f>SUMIF('City Level Data'!#REF!,$F74,'City Level Data'!BT:BT)</f>
        <v>#REF!</v>
      </c>
      <c r="BT74" s="16" t="e">
        <f>SUMIF('City Level Data'!#REF!,$F74,'City Level Data'!BU:BU)</f>
        <v>#REF!</v>
      </c>
      <c r="BU74" s="16" t="e">
        <f>SUMIF('City Level Data'!#REF!,$F74,'City Level Data'!BV:BV)</f>
        <v>#REF!</v>
      </c>
      <c r="BV74" s="16" t="e">
        <f>SUMIF('City Level Data'!#REF!,$F74,'City Level Data'!BW:BW)</f>
        <v>#REF!</v>
      </c>
      <c r="BW74" s="16" t="e">
        <f>SUMIF('City Level Data'!#REF!,$F74,'City Level Data'!BX:BX)</f>
        <v>#REF!</v>
      </c>
      <c r="BX74" s="16" t="e">
        <f>SUMIF('City Level Data'!#REF!,$F74,'City Level Data'!BY:BY)</f>
        <v>#REF!</v>
      </c>
      <c r="BY74" s="16" t="e">
        <f>SUMIF('City Level Data'!#REF!,$F74,'City Level Data'!BZ:BZ)</f>
        <v>#REF!</v>
      </c>
      <c r="BZ74" s="16" t="e">
        <f>SUMIF('City Level Data'!#REF!,$F74,'City Level Data'!CA:CA)</f>
        <v>#REF!</v>
      </c>
      <c r="CA74" s="16" t="e">
        <f>SUMIF('City Level Data'!#REF!,$F74,'City Level Data'!CB:CB)</f>
        <v>#REF!</v>
      </c>
      <c r="CB74" s="16" t="e">
        <f>SUMIF('City Level Data'!#REF!,$F74,'City Level Data'!CC:CC)</f>
        <v>#REF!</v>
      </c>
      <c r="CC74" s="16" t="e">
        <f>SUMIF('City Level Data'!#REF!,$F74,'City Level Data'!CD:CD)</f>
        <v>#REF!</v>
      </c>
      <c r="CD74" s="16" t="e">
        <f>SUMIF('City Level Data'!#REF!,$F74,'City Level Data'!CE:CE)</f>
        <v>#REF!</v>
      </c>
      <c r="CE74" s="16" t="e">
        <f>SUMIF('City Level Data'!#REF!,$F74,'City Level Data'!CF:CF)</f>
        <v>#REF!</v>
      </c>
      <c r="CF74" s="16" t="e">
        <f>SUMIF('City Level Data'!#REF!,$F74,'City Level Data'!CG:CG)</f>
        <v>#REF!</v>
      </c>
      <c r="CG74" s="16" t="e">
        <f>SUMIF('City Level Data'!#REF!,$F74,'City Level Data'!CH:CH)</f>
        <v>#REF!</v>
      </c>
      <c r="CH74" s="16" t="e">
        <f>SUMIF('City Level Data'!#REF!,$F74,'City Level Data'!CI:CI)</f>
        <v>#REF!</v>
      </c>
      <c r="CI74" s="16" t="e">
        <f>SUMIF('City Level Data'!#REF!,$F74,'City Level Data'!CJ:CJ)</f>
        <v>#REF!</v>
      </c>
      <c r="CJ74" s="16" t="e">
        <f>SUMIF('City Level Data'!#REF!,$F74,'City Level Data'!CK:CK)</f>
        <v>#REF!</v>
      </c>
      <c r="CK74" s="16" t="e">
        <f>SUMIF('City Level Data'!#REF!,$F74,'City Level Data'!CL:CL)</f>
        <v>#REF!</v>
      </c>
      <c r="CL74" s="16" t="e">
        <f>SUMIF('City Level Data'!#REF!,$F74,'City Level Data'!CM:CM)</f>
        <v>#REF!</v>
      </c>
      <c r="CM74" s="16" t="e">
        <f>SUMIF('City Level Data'!#REF!,$F74,'City Level Data'!CN:CN)</f>
        <v>#REF!</v>
      </c>
      <c r="CN74" s="16" t="e">
        <f>SUMIF('City Level Data'!#REF!,$F74,'City Level Data'!CO:CO)</f>
        <v>#REF!</v>
      </c>
      <c r="CO74" s="16" t="e">
        <f>SUMIF('City Level Data'!#REF!,$F74,'City Level Data'!CP:CP)</f>
        <v>#REF!</v>
      </c>
      <c r="CP74" s="16" t="e">
        <f>SUMIF('City Level Data'!#REF!,$F74,'City Level Data'!CQ:CQ)</f>
        <v>#REF!</v>
      </c>
      <c r="CQ74" s="16" t="e">
        <f>SUMIF('City Level Data'!#REF!,$F74,'City Level Data'!CR:CR)</f>
        <v>#REF!</v>
      </c>
      <c r="CR74" s="16" t="e">
        <f>SUMIF('City Level Data'!#REF!,$F74,'City Level Data'!CS:CS)</f>
        <v>#REF!</v>
      </c>
      <c r="CS74" s="16" t="e">
        <f>SUMIF('City Level Data'!#REF!,$F74,'City Level Data'!CT:CT)</f>
        <v>#REF!</v>
      </c>
      <c r="CT74" s="16" t="e">
        <f>SUMIF('City Level Data'!#REF!,$F74,'City Level Data'!CU:CU)</f>
        <v>#REF!</v>
      </c>
      <c r="CU74" s="16" t="e">
        <f>SUMIF('City Level Data'!#REF!,$F74,'City Level Data'!CV:CV)</f>
        <v>#REF!</v>
      </c>
      <c r="CV74" s="16" t="e">
        <f>SUMIF('City Level Data'!#REF!,$F74,'City Level Data'!CW:CW)</f>
        <v>#REF!</v>
      </c>
      <c r="CW74" s="16" t="e">
        <f>SUMIF('City Level Data'!#REF!,$F74,'City Level Data'!CX:CX)</f>
        <v>#REF!</v>
      </c>
      <c r="CX74" s="16" t="e">
        <f>SUMIF('City Level Data'!#REF!,$F74,'City Level Data'!CY:CY)</f>
        <v>#REF!</v>
      </c>
      <c r="CY74" s="16" t="e">
        <f>SUMIF('City Level Data'!#REF!,$F74,'City Level Data'!CZ:CZ)</f>
        <v>#REF!</v>
      </c>
      <c r="CZ74" s="16" t="e">
        <f>SUMIF('City Level Data'!#REF!,$F74,'City Level Data'!DA:DA)</f>
        <v>#REF!</v>
      </c>
      <c r="DA74" s="16" t="e">
        <f>SUMIF('City Level Data'!#REF!,$F74,'City Level Data'!DB:DB)</f>
        <v>#REF!</v>
      </c>
      <c r="DB74" s="16" t="e">
        <f>SUMIF('City Level Data'!#REF!,$F74,'City Level Data'!DC:DC)</f>
        <v>#REF!</v>
      </c>
    </row>
    <row r="75" spans="1:106" x14ac:dyDescent="0.2">
      <c r="A75" s="1"/>
      <c r="B75" s="1"/>
      <c r="C75" s="1"/>
      <c r="D75" s="1" t="s">
        <v>1636</v>
      </c>
      <c r="E75" s="1" t="s">
        <v>1311</v>
      </c>
      <c r="F75" s="1" t="s">
        <v>1390</v>
      </c>
      <c r="G75" s="1" t="s">
        <v>1517</v>
      </c>
      <c r="H75" s="1"/>
      <c r="I75" s="1"/>
      <c r="J75" s="1" t="s">
        <v>1518</v>
      </c>
      <c r="K75" s="1"/>
      <c r="L75" s="1"/>
      <c r="M75" s="1"/>
      <c r="N75" s="16" t="e">
        <f>SUMIF('City Level Data'!#REF!,$F75,'City Level Data'!J:J)</f>
        <v>#REF!</v>
      </c>
      <c r="O75" s="16" t="e">
        <f>SUMIF('City Level Data'!#REF!,$F75,'City Level Data'!L:L)</f>
        <v>#REF!</v>
      </c>
      <c r="P75" s="16" t="e">
        <f>SUMIF('City Level Data'!#REF!,$F75,'City Level Data'!M:M)</f>
        <v>#REF!</v>
      </c>
      <c r="Q75" s="16" t="e">
        <f t="shared" si="0"/>
        <v>#REF!</v>
      </c>
      <c r="R75" s="16" t="e">
        <f>SUMIF('City Level Data'!#REF!,$F75,'City Level Data'!P:P)</f>
        <v>#REF!</v>
      </c>
      <c r="S75" s="16" t="e">
        <f t="shared" si="1"/>
        <v>#REF!</v>
      </c>
      <c r="T75" s="16" t="e">
        <f>SUMIF('City Level Data'!#REF!,$F75,'City Level Data'!U:U)*1000000000/N75</f>
        <v>#REF!</v>
      </c>
      <c r="U75" s="16" t="e">
        <f>IF(Q75&gt;'Clustering (Sub City)'!$C$4,'Clustering (Sub City)'!$B$3,IF(Q75&gt;'Clustering (Sub City)'!$H$4,'Clustering (Sub City)'!$G$3,IF(Q75&gt;'Clustering (Sub City)'!$M$4,'Clustering (Sub City)'!$L$3,'Clustering (Sub City)'!$Q$3)))</f>
        <v>#REF!</v>
      </c>
      <c r="V75" s="16" t="e">
        <f>IF(S75&gt;'Clustering (Sub City)'!$C$24,'Clustering (Sub City)'!$B$23,IF(S75&gt;'Clustering (Sub City)'!$H$24,'Clustering (Sub City)'!$G$23,IF(S75&gt;'Clustering (Sub City)'!$M$24,'Clustering (Sub City)'!$L$23,'Clustering (Sub City)'!$Q$23)))</f>
        <v>#REF!</v>
      </c>
      <c r="W75" s="16" t="e">
        <f>VLOOKUP(U75&amp;V75,'Clustering (Gov City)'!$X$4:$Y$19,2,0)</f>
        <v>#REF!</v>
      </c>
      <c r="X75" s="16" t="e">
        <f>SUMIF('City Level Data'!#REF!,$F75,'City Level Data'!Z:Z)</f>
        <v>#REF!</v>
      </c>
      <c r="Y75" s="16" t="e">
        <f>SUMIF('City Level Data'!#REF!,$F75,'City Level Data'!AA:AA)</f>
        <v>#REF!</v>
      </c>
      <c r="Z75" s="16" t="e">
        <f>SUMIF('City Level Data'!#REF!,$F75,'City Level Data'!AB:AB)</f>
        <v>#REF!</v>
      </c>
      <c r="AA75" s="16" t="e">
        <f>SUMIF('City Level Data'!#REF!,$F75,'City Level Data'!AC:AC)</f>
        <v>#REF!</v>
      </c>
      <c r="AB75" s="16" t="e">
        <f>SUMIF('City Level Data'!#REF!,$F75,'City Level Data'!AD:AD)</f>
        <v>#REF!</v>
      </c>
      <c r="AC75" s="16" t="e">
        <f>SUMIF('City Level Data'!#REF!,$F75,'City Level Data'!AE:AE)</f>
        <v>#REF!</v>
      </c>
      <c r="AD75" s="16" t="e">
        <f>SUMIF('City Level Data'!#REF!,$F75,'City Level Data'!AF:AF)</f>
        <v>#REF!</v>
      </c>
      <c r="AE75" s="16" t="e">
        <f>SUMIF('City Level Data'!#REF!,$F75,'City Level Data'!AG:AG)</f>
        <v>#REF!</v>
      </c>
      <c r="AF75" s="16" t="e">
        <f>SUMIF('City Level Data'!#REF!,$F75,'City Level Data'!AH:AH)</f>
        <v>#REF!</v>
      </c>
      <c r="AG75" s="16" t="e">
        <f>SUMIF('City Level Data'!#REF!,$F75,'City Level Data'!AI:AI)</f>
        <v>#REF!</v>
      </c>
      <c r="AH75" s="16" t="e">
        <f>SUMIF('City Level Data'!#REF!,$F75,'City Level Data'!AJ:AJ)</f>
        <v>#REF!</v>
      </c>
      <c r="AI75" s="16" t="e">
        <f>SUMIF('City Level Data'!#REF!,$F75,'City Level Data'!AK:AK)</f>
        <v>#REF!</v>
      </c>
      <c r="AJ75" s="16" t="e">
        <f>SUMIF('City Level Data'!#REF!,$F75,'City Level Data'!AL:AL)</f>
        <v>#REF!</v>
      </c>
      <c r="AK75" s="16" t="e">
        <f>SUMIF('City Level Data'!#REF!,$F75,'City Level Data'!AM:AM)</f>
        <v>#REF!</v>
      </c>
      <c r="AL75" s="16" t="e">
        <f>SUMIF('City Level Data'!#REF!,$F75,'City Level Data'!AN:AN)</f>
        <v>#REF!</v>
      </c>
      <c r="AM75" s="16" t="e">
        <f>SUMIF('City Level Data'!#REF!,$F75,'City Level Data'!AO:AO)</f>
        <v>#REF!</v>
      </c>
      <c r="AN75" s="16" t="e">
        <f>SUMIF('City Level Data'!#REF!,$F75,'City Level Data'!AP:AP)</f>
        <v>#REF!</v>
      </c>
      <c r="AO75" s="16" t="e">
        <f>SUMIF('City Level Data'!#REF!,$F75,'City Level Data'!AQ:AQ)</f>
        <v>#REF!</v>
      </c>
      <c r="AP75" s="16" t="e">
        <f>SUMIF('City Level Data'!#REF!,$F75,'City Level Data'!AR:AR)</f>
        <v>#REF!</v>
      </c>
      <c r="AQ75" s="16" t="e">
        <f>SUMIF('City Level Data'!#REF!,$F75,'City Level Data'!AS:AS)</f>
        <v>#REF!</v>
      </c>
      <c r="AR75" s="16" t="e">
        <f>SUMIF('City Level Data'!#REF!,$F75,'City Level Data'!AT:AT)</f>
        <v>#REF!</v>
      </c>
      <c r="AS75" s="16" t="e">
        <f>SUMIF('City Level Data'!#REF!,$F75,'City Level Data'!AU:AU)</f>
        <v>#REF!</v>
      </c>
      <c r="AT75" s="16" t="e">
        <f>SUMIF('City Level Data'!#REF!,$F75,'City Level Data'!AV:AV)</f>
        <v>#REF!</v>
      </c>
      <c r="AU75" s="16" t="e">
        <f>SUMIF('City Level Data'!#REF!,$F75,'City Level Data'!AW:AW)</f>
        <v>#REF!</v>
      </c>
      <c r="AV75" s="16" t="e">
        <f>SUMIF('City Level Data'!#REF!,$F75,'City Level Data'!AX:AX)</f>
        <v>#REF!</v>
      </c>
      <c r="AW75" s="16" t="e">
        <f>SUMIF('City Level Data'!#REF!,$F75,'City Level Data'!AY:AY)</f>
        <v>#REF!</v>
      </c>
      <c r="AX75" s="16" t="e">
        <f>SUMIF('City Level Data'!#REF!,$F75,'City Level Data'!AZ:AZ)</f>
        <v>#REF!</v>
      </c>
      <c r="AY75" s="16" t="e">
        <f>SUMIF('City Level Data'!#REF!,$F75,'City Level Data'!BA:BA)</f>
        <v>#REF!</v>
      </c>
      <c r="AZ75" s="16" t="e">
        <f>SUMIF('City Level Data'!#REF!,$F75,'City Level Data'!BB:BB)</f>
        <v>#REF!</v>
      </c>
      <c r="BA75" s="16" t="e">
        <f>SUMIF('City Level Data'!#REF!,$F75,'City Level Data'!BC:BC)</f>
        <v>#REF!</v>
      </c>
      <c r="BB75" s="16" t="e">
        <f>SUMIF('City Level Data'!#REF!,$F75,'City Level Data'!BD:BD)</f>
        <v>#REF!</v>
      </c>
      <c r="BC75" s="16" t="e">
        <f>SUMIF('City Level Data'!#REF!,$F75,'City Level Data'!BE:BE)</f>
        <v>#REF!</v>
      </c>
      <c r="BD75" s="16" t="e">
        <f>SUMIF('City Level Data'!#REF!,$F75,'City Level Data'!BF:BF)</f>
        <v>#REF!</v>
      </c>
      <c r="BE75" s="16" t="e">
        <f t="shared" si="2"/>
        <v>#REF!</v>
      </c>
      <c r="BF75" s="16" t="e">
        <f>SUMIF('City Level Data'!#REF!,$F75,'City Level Data'!BG:BG)</f>
        <v>#REF!</v>
      </c>
      <c r="BG75" s="16" t="e">
        <f>SUMIF('City Level Data'!#REF!,$F75,'City Level Data'!BH:BH)</f>
        <v>#REF!</v>
      </c>
      <c r="BH75" s="16" t="e">
        <f>AVERAGEIF('City Level Data'!#REF!,$F75,'City Level Data'!BI:BI)</f>
        <v>#REF!</v>
      </c>
      <c r="BI75" s="16" t="e">
        <f>AVERAGEIF('City Level Data'!#REF!,$F75,'City Level Data'!BJ:BJ)</f>
        <v>#REF!</v>
      </c>
      <c r="BJ75" s="16" t="e">
        <f>AVERAGEIF('City Level Data'!#REF!,$F75,'City Level Data'!BK:BK)</f>
        <v>#REF!</v>
      </c>
      <c r="BK75" s="16" t="e">
        <f>AVERAGEIF('City Level Data'!#REF!,$F75,'City Level Data'!BL:BL)</f>
        <v>#REF!</v>
      </c>
      <c r="BL75" s="16" t="e">
        <f>AVERAGEIF('City Level Data'!#REF!,$F75,'City Level Data'!BM:BM)</f>
        <v>#REF!</v>
      </c>
      <c r="BM75" s="16" t="e">
        <f>SUMIF('City Level Data'!#REF!,$F75,'City Level Data'!BN:BN)</f>
        <v>#REF!</v>
      </c>
      <c r="BN75" s="16" t="e">
        <f>SUMIF('City Level Data'!#REF!,$F75,'City Level Data'!BO:BO)</f>
        <v>#REF!</v>
      </c>
      <c r="BO75" s="16" t="e">
        <f>SUMIF('City Level Data'!#REF!,$F75,'City Level Data'!BP:BP)</f>
        <v>#REF!</v>
      </c>
      <c r="BP75" s="16" t="e">
        <f>SUMIF('City Level Data'!#REF!,$F75,'City Level Data'!BQ:BQ)</f>
        <v>#REF!</v>
      </c>
      <c r="BQ75" s="16" t="e">
        <f>SUMIF('City Level Data'!#REF!,$F75,'City Level Data'!BR:BR)</f>
        <v>#REF!</v>
      </c>
      <c r="BR75" s="16" t="e">
        <f>SUMIF('City Level Data'!#REF!,$F75,'City Level Data'!BS:BS)</f>
        <v>#REF!</v>
      </c>
      <c r="BS75" s="16" t="e">
        <f>SUMIF('City Level Data'!#REF!,$F75,'City Level Data'!BT:BT)</f>
        <v>#REF!</v>
      </c>
      <c r="BT75" s="16" t="e">
        <f>SUMIF('City Level Data'!#REF!,$F75,'City Level Data'!BU:BU)</f>
        <v>#REF!</v>
      </c>
      <c r="BU75" s="16" t="e">
        <f>SUMIF('City Level Data'!#REF!,$F75,'City Level Data'!BV:BV)</f>
        <v>#REF!</v>
      </c>
      <c r="BV75" s="16" t="e">
        <f>SUMIF('City Level Data'!#REF!,$F75,'City Level Data'!BW:BW)</f>
        <v>#REF!</v>
      </c>
      <c r="BW75" s="16" t="e">
        <f>SUMIF('City Level Data'!#REF!,$F75,'City Level Data'!BX:BX)</f>
        <v>#REF!</v>
      </c>
      <c r="BX75" s="16" t="e">
        <f>SUMIF('City Level Data'!#REF!,$F75,'City Level Data'!BY:BY)</f>
        <v>#REF!</v>
      </c>
      <c r="BY75" s="16" t="e">
        <f>SUMIF('City Level Data'!#REF!,$F75,'City Level Data'!BZ:BZ)</f>
        <v>#REF!</v>
      </c>
      <c r="BZ75" s="16" t="e">
        <f>SUMIF('City Level Data'!#REF!,$F75,'City Level Data'!CA:CA)</f>
        <v>#REF!</v>
      </c>
      <c r="CA75" s="16" t="e">
        <f>SUMIF('City Level Data'!#REF!,$F75,'City Level Data'!CB:CB)</f>
        <v>#REF!</v>
      </c>
      <c r="CB75" s="16" t="e">
        <f>SUMIF('City Level Data'!#REF!,$F75,'City Level Data'!CC:CC)</f>
        <v>#REF!</v>
      </c>
      <c r="CC75" s="16" t="e">
        <f>SUMIF('City Level Data'!#REF!,$F75,'City Level Data'!CD:CD)</f>
        <v>#REF!</v>
      </c>
      <c r="CD75" s="16" t="e">
        <f>SUMIF('City Level Data'!#REF!,$F75,'City Level Data'!CE:CE)</f>
        <v>#REF!</v>
      </c>
      <c r="CE75" s="16" t="e">
        <f>SUMIF('City Level Data'!#REF!,$F75,'City Level Data'!CF:CF)</f>
        <v>#REF!</v>
      </c>
      <c r="CF75" s="16" t="e">
        <f>SUMIF('City Level Data'!#REF!,$F75,'City Level Data'!CG:CG)</f>
        <v>#REF!</v>
      </c>
      <c r="CG75" s="16" t="e">
        <f>SUMIF('City Level Data'!#REF!,$F75,'City Level Data'!CH:CH)</f>
        <v>#REF!</v>
      </c>
      <c r="CH75" s="16" t="e">
        <f>SUMIF('City Level Data'!#REF!,$F75,'City Level Data'!CI:CI)</f>
        <v>#REF!</v>
      </c>
      <c r="CI75" s="16" t="e">
        <f>SUMIF('City Level Data'!#REF!,$F75,'City Level Data'!CJ:CJ)</f>
        <v>#REF!</v>
      </c>
      <c r="CJ75" s="16" t="e">
        <f>SUMIF('City Level Data'!#REF!,$F75,'City Level Data'!CK:CK)</f>
        <v>#REF!</v>
      </c>
      <c r="CK75" s="16" t="e">
        <f>SUMIF('City Level Data'!#REF!,$F75,'City Level Data'!CL:CL)</f>
        <v>#REF!</v>
      </c>
      <c r="CL75" s="16" t="e">
        <f>SUMIF('City Level Data'!#REF!,$F75,'City Level Data'!CM:CM)</f>
        <v>#REF!</v>
      </c>
      <c r="CM75" s="16" t="e">
        <f>SUMIF('City Level Data'!#REF!,$F75,'City Level Data'!CN:CN)</f>
        <v>#REF!</v>
      </c>
      <c r="CN75" s="16" t="e">
        <f>SUMIF('City Level Data'!#REF!,$F75,'City Level Data'!CO:CO)</f>
        <v>#REF!</v>
      </c>
      <c r="CO75" s="16" t="e">
        <f>SUMIF('City Level Data'!#REF!,$F75,'City Level Data'!CP:CP)</f>
        <v>#REF!</v>
      </c>
      <c r="CP75" s="16" t="e">
        <f>SUMIF('City Level Data'!#REF!,$F75,'City Level Data'!CQ:CQ)</f>
        <v>#REF!</v>
      </c>
      <c r="CQ75" s="16" t="e">
        <f>SUMIF('City Level Data'!#REF!,$F75,'City Level Data'!CR:CR)</f>
        <v>#REF!</v>
      </c>
      <c r="CR75" s="16" t="e">
        <f>SUMIF('City Level Data'!#REF!,$F75,'City Level Data'!CS:CS)</f>
        <v>#REF!</v>
      </c>
      <c r="CS75" s="16" t="e">
        <f>SUMIF('City Level Data'!#REF!,$F75,'City Level Data'!CT:CT)</f>
        <v>#REF!</v>
      </c>
      <c r="CT75" s="16" t="e">
        <f>SUMIF('City Level Data'!#REF!,$F75,'City Level Data'!CU:CU)</f>
        <v>#REF!</v>
      </c>
      <c r="CU75" s="16" t="e">
        <f>SUMIF('City Level Data'!#REF!,$F75,'City Level Data'!CV:CV)</f>
        <v>#REF!</v>
      </c>
      <c r="CV75" s="16" t="e">
        <f>SUMIF('City Level Data'!#REF!,$F75,'City Level Data'!CW:CW)</f>
        <v>#REF!</v>
      </c>
      <c r="CW75" s="16" t="e">
        <f>SUMIF('City Level Data'!#REF!,$F75,'City Level Data'!CX:CX)</f>
        <v>#REF!</v>
      </c>
      <c r="CX75" s="16" t="e">
        <f>SUMIF('City Level Data'!#REF!,$F75,'City Level Data'!CY:CY)</f>
        <v>#REF!</v>
      </c>
      <c r="CY75" s="16" t="e">
        <f>SUMIF('City Level Data'!#REF!,$F75,'City Level Data'!CZ:CZ)</f>
        <v>#REF!</v>
      </c>
      <c r="CZ75" s="16" t="e">
        <f>SUMIF('City Level Data'!#REF!,$F75,'City Level Data'!DA:DA)</f>
        <v>#REF!</v>
      </c>
      <c r="DA75" s="16" t="e">
        <f>SUMIF('City Level Data'!#REF!,$F75,'City Level Data'!DB:DB)</f>
        <v>#REF!</v>
      </c>
      <c r="DB75" s="16" t="e">
        <f>SUMIF('City Level Data'!#REF!,$F75,'City Level Data'!DC:DC)</f>
        <v>#REF!</v>
      </c>
    </row>
    <row r="76" spans="1:106" x14ac:dyDescent="0.2">
      <c r="A76" s="1"/>
      <c r="B76" s="1"/>
      <c r="C76" s="1"/>
      <c r="D76" s="1" t="s">
        <v>1637</v>
      </c>
      <c r="E76" s="1" t="s">
        <v>1406</v>
      </c>
      <c r="F76" s="1" t="s">
        <v>1406</v>
      </c>
      <c r="G76" s="1" t="s">
        <v>1517</v>
      </c>
      <c r="H76" s="1"/>
      <c r="I76" s="1"/>
      <c r="J76" s="1" t="s">
        <v>1518</v>
      </c>
      <c r="K76" s="1"/>
      <c r="L76" s="1"/>
      <c r="M76" s="1"/>
      <c r="N76" s="16" t="e">
        <f>SUMIF('City Level Data'!#REF!,$F76,'City Level Data'!J:J)</f>
        <v>#REF!</v>
      </c>
      <c r="O76" s="16" t="e">
        <f>SUMIF('City Level Data'!#REF!,$F76,'City Level Data'!L:L)</f>
        <v>#REF!</v>
      </c>
      <c r="P76" s="16" t="e">
        <f>SUMIF('City Level Data'!#REF!,$F76,'City Level Data'!M:M)</f>
        <v>#REF!</v>
      </c>
      <c r="Q76" s="16" t="e">
        <f t="shared" si="0"/>
        <v>#REF!</v>
      </c>
      <c r="R76" s="16" t="e">
        <f>SUMIF('City Level Data'!#REF!,$F76,'City Level Data'!P:P)</f>
        <v>#REF!</v>
      </c>
      <c r="S76" s="16" t="e">
        <f t="shared" si="1"/>
        <v>#REF!</v>
      </c>
      <c r="T76" s="16" t="e">
        <f>SUMIF('City Level Data'!#REF!,$F76,'City Level Data'!U:U)*1000000000/N76</f>
        <v>#REF!</v>
      </c>
      <c r="U76" s="16" t="e">
        <f>IF(Q76&gt;'Clustering (Sub City)'!$C$4,'Clustering (Sub City)'!$B$3,IF(Q76&gt;'Clustering (Sub City)'!$H$4,'Clustering (Sub City)'!$G$3,IF(Q76&gt;'Clustering (Sub City)'!$M$4,'Clustering (Sub City)'!$L$3,'Clustering (Sub City)'!$Q$3)))</f>
        <v>#REF!</v>
      </c>
      <c r="V76" s="16" t="e">
        <f>IF(S76&gt;'Clustering (Sub City)'!$C$24,'Clustering (Sub City)'!$B$23,IF(S76&gt;'Clustering (Sub City)'!$H$24,'Clustering (Sub City)'!$G$23,IF(S76&gt;'Clustering (Sub City)'!$M$24,'Clustering (Sub City)'!$L$23,'Clustering (Sub City)'!$Q$23)))</f>
        <v>#REF!</v>
      </c>
      <c r="W76" s="16" t="e">
        <f>VLOOKUP(U76&amp;V76,'Clustering (Gov City)'!$X$4:$Y$19,2,0)</f>
        <v>#REF!</v>
      </c>
      <c r="X76" s="16" t="e">
        <f>SUMIF('City Level Data'!#REF!,$F76,'City Level Data'!Z:Z)</f>
        <v>#REF!</v>
      </c>
      <c r="Y76" s="16" t="e">
        <f>SUMIF('City Level Data'!#REF!,$F76,'City Level Data'!AA:AA)</f>
        <v>#REF!</v>
      </c>
      <c r="Z76" s="16" t="e">
        <f>SUMIF('City Level Data'!#REF!,$F76,'City Level Data'!AB:AB)</f>
        <v>#REF!</v>
      </c>
      <c r="AA76" s="16" t="e">
        <f>SUMIF('City Level Data'!#REF!,$F76,'City Level Data'!AC:AC)</f>
        <v>#REF!</v>
      </c>
      <c r="AB76" s="16" t="e">
        <f>SUMIF('City Level Data'!#REF!,$F76,'City Level Data'!AD:AD)</f>
        <v>#REF!</v>
      </c>
      <c r="AC76" s="16" t="e">
        <f>SUMIF('City Level Data'!#REF!,$F76,'City Level Data'!AE:AE)</f>
        <v>#REF!</v>
      </c>
      <c r="AD76" s="16" t="e">
        <f>SUMIF('City Level Data'!#REF!,$F76,'City Level Data'!AF:AF)</f>
        <v>#REF!</v>
      </c>
      <c r="AE76" s="16" t="e">
        <f>SUMIF('City Level Data'!#REF!,$F76,'City Level Data'!AG:AG)</f>
        <v>#REF!</v>
      </c>
      <c r="AF76" s="16" t="e">
        <f>SUMIF('City Level Data'!#REF!,$F76,'City Level Data'!AH:AH)</f>
        <v>#REF!</v>
      </c>
      <c r="AG76" s="16" t="e">
        <f>SUMIF('City Level Data'!#REF!,$F76,'City Level Data'!AI:AI)</f>
        <v>#REF!</v>
      </c>
      <c r="AH76" s="16" t="e">
        <f>SUMIF('City Level Data'!#REF!,$F76,'City Level Data'!AJ:AJ)</f>
        <v>#REF!</v>
      </c>
      <c r="AI76" s="16" t="e">
        <f>SUMIF('City Level Data'!#REF!,$F76,'City Level Data'!AK:AK)</f>
        <v>#REF!</v>
      </c>
      <c r="AJ76" s="16" t="e">
        <f>SUMIF('City Level Data'!#REF!,$F76,'City Level Data'!AL:AL)</f>
        <v>#REF!</v>
      </c>
      <c r="AK76" s="16" t="e">
        <f>SUMIF('City Level Data'!#REF!,$F76,'City Level Data'!AM:AM)</f>
        <v>#REF!</v>
      </c>
      <c r="AL76" s="16" t="e">
        <f>SUMIF('City Level Data'!#REF!,$F76,'City Level Data'!AN:AN)</f>
        <v>#REF!</v>
      </c>
      <c r="AM76" s="16" t="e">
        <f>SUMIF('City Level Data'!#REF!,$F76,'City Level Data'!AO:AO)</f>
        <v>#REF!</v>
      </c>
      <c r="AN76" s="16" t="e">
        <f>SUMIF('City Level Data'!#REF!,$F76,'City Level Data'!AP:AP)</f>
        <v>#REF!</v>
      </c>
      <c r="AO76" s="16" t="e">
        <f>SUMIF('City Level Data'!#REF!,$F76,'City Level Data'!AQ:AQ)</f>
        <v>#REF!</v>
      </c>
      <c r="AP76" s="16" t="e">
        <f>SUMIF('City Level Data'!#REF!,$F76,'City Level Data'!AR:AR)</f>
        <v>#REF!</v>
      </c>
      <c r="AQ76" s="16" t="e">
        <f>SUMIF('City Level Data'!#REF!,$F76,'City Level Data'!AS:AS)</f>
        <v>#REF!</v>
      </c>
      <c r="AR76" s="16" t="e">
        <f>SUMIF('City Level Data'!#REF!,$F76,'City Level Data'!AT:AT)</f>
        <v>#REF!</v>
      </c>
      <c r="AS76" s="16" t="e">
        <f>SUMIF('City Level Data'!#REF!,$F76,'City Level Data'!AU:AU)</f>
        <v>#REF!</v>
      </c>
      <c r="AT76" s="16" t="e">
        <f>SUMIF('City Level Data'!#REF!,$F76,'City Level Data'!AV:AV)</f>
        <v>#REF!</v>
      </c>
      <c r="AU76" s="16" t="e">
        <f>SUMIF('City Level Data'!#REF!,$F76,'City Level Data'!AW:AW)</f>
        <v>#REF!</v>
      </c>
      <c r="AV76" s="16" t="e">
        <f>SUMIF('City Level Data'!#REF!,$F76,'City Level Data'!AX:AX)</f>
        <v>#REF!</v>
      </c>
      <c r="AW76" s="16" t="e">
        <f>SUMIF('City Level Data'!#REF!,$F76,'City Level Data'!AY:AY)</f>
        <v>#REF!</v>
      </c>
      <c r="AX76" s="16" t="e">
        <f>SUMIF('City Level Data'!#REF!,$F76,'City Level Data'!AZ:AZ)</f>
        <v>#REF!</v>
      </c>
      <c r="AY76" s="16" t="e">
        <f>SUMIF('City Level Data'!#REF!,$F76,'City Level Data'!BA:BA)</f>
        <v>#REF!</v>
      </c>
      <c r="AZ76" s="16" t="e">
        <f>SUMIF('City Level Data'!#REF!,$F76,'City Level Data'!BB:BB)</f>
        <v>#REF!</v>
      </c>
      <c r="BA76" s="16" t="e">
        <f>SUMIF('City Level Data'!#REF!,$F76,'City Level Data'!BC:BC)</f>
        <v>#REF!</v>
      </c>
      <c r="BB76" s="16" t="e">
        <f>SUMIF('City Level Data'!#REF!,$F76,'City Level Data'!BD:BD)</f>
        <v>#REF!</v>
      </c>
      <c r="BC76" s="16" t="e">
        <f>SUMIF('City Level Data'!#REF!,$F76,'City Level Data'!BE:BE)</f>
        <v>#REF!</v>
      </c>
      <c r="BD76" s="16" t="e">
        <f>SUMIF('City Level Data'!#REF!,$F76,'City Level Data'!BF:BF)</f>
        <v>#REF!</v>
      </c>
      <c r="BE76" s="16" t="e">
        <f t="shared" si="2"/>
        <v>#REF!</v>
      </c>
      <c r="BF76" s="16" t="e">
        <f>SUMIF('City Level Data'!#REF!,$F76,'City Level Data'!BG:BG)</f>
        <v>#REF!</v>
      </c>
      <c r="BG76" s="16" t="e">
        <f>SUMIF('City Level Data'!#REF!,$F76,'City Level Data'!BH:BH)</f>
        <v>#REF!</v>
      </c>
      <c r="BH76" s="16" t="e">
        <f>AVERAGEIF('City Level Data'!#REF!,$F76,'City Level Data'!BI:BI)</f>
        <v>#REF!</v>
      </c>
      <c r="BI76" s="16" t="e">
        <f>AVERAGEIF('City Level Data'!#REF!,$F76,'City Level Data'!BJ:BJ)</f>
        <v>#REF!</v>
      </c>
      <c r="BJ76" s="16" t="e">
        <f>AVERAGEIF('City Level Data'!#REF!,$F76,'City Level Data'!BK:BK)</f>
        <v>#REF!</v>
      </c>
      <c r="BK76" s="16" t="e">
        <f>AVERAGEIF('City Level Data'!#REF!,$F76,'City Level Data'!BL:BL)</f>
        <v>#REF!</v>
      </c>
      <c r="BL76" s="16" t="e">
        <f>AVERAGEIF('City Level Data'!#REF!,$F76,'City Level Data'!BM:BM)</f>
        <v>#REF!</v>
      </c>
      <c r="BM76" s="16" t="e">
        <f>SUMIF('City Level Data'!#REF!,$F76,'City Level Data'!BN:BN)</f>
        <v>#REF!</v>
      </c>
      <c r="BN76" s="16" t="e">
        <f>SUMIF('City Level Data'!#REF!,$F76,'City Level Data'!BO:BO)</f>
        <v>#REF!</v>
      </c>
      <c r="BO76" s="16" t="e">
        <f>SUMIF('City Level Data'!#REF!,$F76,'City Level Data'!BP:BP)</f>
        <v>#REF!</v>
      </c>
      <c r="BP76" s="16" t="e">
        <f>SUMIF('City Level Data'!#REF!,$F76,'City Level Data'!BQ:BQ)</f>
        <v>#REF!</v>
      </c>
      <c r="BQ76" s="16" t="e">
        <f>SUMIF('City Level Data'!#REF!,$F76,'City Level Data'!BR:BR)</f>
        <v>#REF!</v>
      </c>
      <c r="BR76" s="16" t="e">
        <f>SUMIF('City Level Data'!#REF!,$F76,'City Level Data'!BS:BS)</f>
        <v>#REF!</v>
      </c>
      <c r="BS76" s="16" t="e">
        <f>SUMIF('City Level Data'!#REF!,$F76,'City Level Data'!BT:BT)</f>
        <v>#REF!</v>
      </c>
      <c r="BT76" s="16" t="e">
        <f>SUMIF('City Level Data'!#REF!,$F76,'City Level Data'!BU:BU)</f>
        <v>#REF!</v>
      </c>
      <c r="BU76" s="16" t="e">
        <f>SUMIF('City Level Data'!#REF!,$F76,'City Level Data'!BV:BV)</f>
        <v>#REF!</v>
      </c>
      <c r="BV76" s="16" t="e">
        <f>SUMIF('City Level Data'!#REF!,$F76,'City Level Data'!BW:BW)</f>
        <v>#REF!</v>
      </c>
      <c r="BW76" s="16" t="e">
        <f>SUMIF('City Level Data'!#REF!,$F76,'City Level Data'!BX:BX)</f>
        <v>#REF!</v>
      </c>
      <c r="BX76" s="16" t="e">
        <f>SUMIF('City Level Data'!#REF!,$F76,'City Level Data'!BY:BY)</f>
        <v>#REF!</v>
      </c>
      <c r="BY76" s="16" t="e">
        <f>SUMIF('City Level Data'!#REF!,$F76,'City Level Data'!BZ:BZ)</f>
        <v>#REF!</v>
      </c>
      <c r="BZ76" s="16" t="e">
        <f>SUMIF('City Level Data'!#REF!,$F76,'City Level Data'!CA:CA)</f>
        <v>#REF!</v>
      </c>
      <c r="CA76" s="16" t="e">
        <f>SUMIF('City Level Data'!#REF!,$F76,'City Level Data'!CB:CB)</f>
        <v>#REF!</v>
      </c>
      <c r="CB76" s="16" t="e">
        <f>SUMIF('City Level Data'!#REF!,$F76,'City Level Data'!CC:CC)</f>
        <v>#REF!</v>
      </c>
      <c r="CC76" s="16" t="e">
        <f>SUMIF('City Level Data'!#REF!,$F76,'City Level Data'!CD:CD)</f>
        <v>#REF!</v>
      </c>
      <c r="CD76" s="16" t="e">
        <f>SUMIF('City Level Data'!#REF!,$F76,'City Level Data'!CE:CE)</f>
        <v>#REF!</v>
      </c>
      <c r="CE76" s="16" t="e">
        <f>SUMIF('City Level Data'!#REF!,$F76,'City Level Data'!CF:CF)</f>
        <v>#REF!</v>
      </c>
      <c r="CF76" s="16" t="e">
        <f>SUMIF('City Level Data'!#REF!,$F76,'City Level Data'!CG:CG)</f>
        <v>#REF!</v>
      </c>
      <c r="CG76" s="16" t="e">
        <f>SUMIF('City Level Data'!#REF!,$F76,'City Level Data'!CH:CH)</f>
        <v>#REF!</v>
      </c>
      <c r="CH76" s="16" t="e">
        <f>SUMIF('City Level Data'!#REF!,$F76,'City Level Data'!CI:CI)</f>
        <v>#REF!</v>
      </c>
      <c r="CI76" s="16" t="e">
        <f>SUMIF('City Level Data'!#REF!,$F76,'City Level Data'!CJ:CJ)</f>
        <v>#REF!</v>
      </c>
      <c r="CJ76" s="16" t="e">
        <f>SUMIF('City Level Data'!#REF!,$F76,'City Level Data'!CK:CK)</f>
        <v>#REF!</v>
      </c>
      <c r="CK76" s="16" t="e">
        <f>SUMIF('City Level Data'!#REF!,$F76,'City Level Data'!CL:CL)</f>
        <v>#REF!</v>
      </c>
      <c r="CL76" s="16" t="e">
        <f>SUMIF('City Level Data'!#REF!,$F76,'City Level Data'!CM:CM)</f>
        <v>#REF!</v>
      </c>
      <c r="CM76" s="16" t="e">
        <f>SUMIF('City Level Data'!#REF!,$F76,'City Level Data'!CN:CN)</f>
        <v>#REF!</v>
      </c>
      <c r="CN76" s="16" t="e">
        <f>SUMIF('City Level Data'!#REF!,$F76,'City Level Data'!CO:CO)</f>
        <v>#REF!</v>
      </c>
      <c r="CO76" s="16" t="e">
        <f>SUMIF('City Level Data'!#REF!,$F76,'City Level Data'!CP:CP)</f>
        <v>#REF!</v>
      </c>
      <c r="CP76" s="16" t="e">
        <f>SUMIF('City Level Data'!#REF!,$F76,'City Level Data'!CQ:CQ)</f>
        <v>#REF!</v>
      </c>
      <c r="CQ76" s="16" t="e">
        <f>SUMIF('City Level Data'!#REF!,$F76,'City Level Data'!CR:CR)</f>
        <v>#REF!</v>
      </c>
      <c r="CR76" s="16" t="e">
        <f>SUMIF('City Level Data'!#REF!,$F76,'City Level Data'!CS:CS)</f>
        <v>#REF!</v>
      </c>
      <c r="CS76" s="16" t="e">
        <f>SUMIF('City Level Data'!#REF!,$F76,'City Level Data'!CT:CT)</f>
        <v>#REF!</v>
      </c>
      <c r="CT76" s="16" t="e">
        <f>SUMIF('City Level Data'!#REF!,$F76,'City Level Data'!CU:CU)</f>
        <v>#REF!</v>
      </c>
      <c r="CU76" s="16" t="e">
        <f>SUMIF('City Level Data'!#REF!,$F76,'City Level Data'!CV:CV)</f>
        <v>#REF!</v>
      </c>
      <c r="CV76" s="16" t="e">
        <f>SUMIF('City Level Data'!#REF!,$F76,'City Level Data'!CW:CW)</f>
        <v>#REF!</v>
      </c>
      <c r="CW76" s="16" t="e">
        <f>SUMIF('City Level Data'!#REF!,$F76,'City Level Data'!CX:CX)</f>
        <v>#REF!</v>
      </c>
      <c r="CX76" s="16" t="e">
        <f>SUMIF('City Level Data'!#REF!,$F76,'City Level Data'!CY:CY)</f>
        <v>#REF!</v>
      </c>
      <c r="CY76" s="16" t="e">
        <f>SUMIF('City Level Data'!#REF!,$F76,'City Level Data'!CZ:CZ)</f>
        <v>#REF!</v>
      </c>
      <c r="CZ76" s="16" t="e">
        <f>SUMIF('City Level Data'!#REF!,$F76,'City Level Data'!DA:DA)</f>
        <v>#REF!</v>
      </c>
      <c r="DA76" s="16" t="e">
        <f>SUMIF('City Level Data'!#REF!,$F76,'City Level Data'!DB:DB)</f>
        <v>#REF!</v>
      </c>
      <c r="DB76" s="16" t="e">
        <f>SUMIF('City Level Data'!#REF!,$F76,'City Level Data'!DC:DC)</f>
        <v>#REF!</v>
      </c>
    </row>
    <row r="77" spans="1:106" x14ac:dyDescent="0.2">
      <c r="A77" s="1"/>
      <c r="B77" s="1"/>
      <c r="C77" s="1"/>
      <c r="D77" s="1" t="s">
        <v>1638</v>
      </c>
      <c r="E77" s="1" t="s">
        <v>1406</v>
      </c>
      <c r="F77" s="1" t="s">
        <v>1413</v>
      </c>
      <c r="G77" s="1" t="s">
        <v>1517</v>
      </c>
      <c r="H77" s="1"/>
      <c r="I77" s="1"/>
      <c r="J77" s="1" t="s">
        <v>1518</v>
      </c>
      <c r="K77" s="1"/>
      <c r="L77" s="1"/>
      <c r="M77" s="1"/>
      <c r="N77" s="16" t="e">
        <f>SUMIF('City Level Data'!#REF!,$F77,'City Level Data'!J:J)</f>
        <v>#REF!</v>
      </c>
      <c r="O77" s="16" t="e">
        <f>SUMIF('City Level Data'!#REF!,$F77,'City Level Data'!L:L)</f>
        <v>#REF!</v>
      </c>
      <c r="P77" s="16" t="e">
        <f>SUMIF('City Level Data'!#REF!,$F77,'City Level Data'!M:M)</f>
        <v>#REF!</v>
      </c>
      <c r="Q77" s="16" t="e">
        <f t="shared" si="0"/>
        <v>#REF!</v>
      </c>
      <c r="R77" s="16" t="e">
        <f>SUMIF('City Level Data'!#REF!,$F77,'City Level Data'!P:P)</f>
        <v>#REF!</v>
      </c>
      <c r="S77" s="16" t="e">
        <f t="shared" si="1"/>
        <v>#REF!</v>
      </c>
      <c r="T77" s="16" t="e">
        <f>SUMIF('City Level Data'!#REF!,$F77,'City Level Data'!U:U)*1000000000/N77</f>
        <v>#REF!</v>
      </c>
      <c r="U77" s="16" t="e">
        <f>IF(Q77&gt;'Clustering (Sub City)'!$C$4,'Clustering (Sub City)'!$B$3,IF(Q77&gt;'Clustering (Sub City)'!$H$4,'Clustering (Sub City)'!$G$3,IF(Q77&gt;'Clustering (Sub City)'!$M$4,'Clustering (Sub City)'!$L$3,'Clustering (Sub City)'!$Q$3)))</f>
        <v>#REF!</v>
      </c>
      <c r="V77" s="16" t="e">
        <f>IF(S77&gt;'Clustering (Sub City)'!$C$24,'Clustering (Sub City)'!$B$23,IF(S77&gt;'Clustering (Sub City)'!$H$24,'Clustering (Sub City)'!$G$23,IF(S77&gt;'Clustering (Sub City)'!$M$24,'Clustering (Sub City)'!$L$23,'Clustering (Sub City)'!$Q$23)))</f>
        <v>#REF!</v>
      </c>
      <c r="W77" s="16" t="e">
        <f>VLOOKUP(U77&amp;V77,'Clustering (Gov City)'!$X$4:$Y$19,2,0)</f>
        <v>#REF!</v>
      </c>
      <c r="X77" s="16" t="e">
        <f>SUMIF('City Level Data'!#REF!,$F77,'City Level Data'!Z:Z)</f>
        <v>#REF!</v>
      </c>
      <c r="Y77" s="16" t="e">
        <f>SUMIF('City Level Data'!#REF!,$F77,'City Level Data'!AA:AA)</f>
        <v>#REF!</v>
      </c>
      <c r="Z77" s="16" t="e">
        <f>SUMIF('City Level Data'!#REF!,$F77,'City Level Data'!AB:AB)</f>
        <v>#REF!</v>
      </c>
      <c r="AA77" s="16" t="e">
        <f>SUMIF('City Level Data'!#REF!,$F77,'City Level Data'!AC:AC)</f>
        <v>#REF!</v>
      </c>
      <c r="AB77" s="16" t="e">
        <f>SUMIF('City Level Data'!#REF!,$F77,'City Level Data'!AD:AD)</f>
        <v>#REF!</v>
      </c>
      <c r="AC77" s="16" t="e">
        <f>SUMIF('City Level Data'!#REF!,$F77,'City Level Data'!AE:AE)</f>
        <v>#REF!</v>
      </c>
      <c r="AD77" s="16" t="e">
        <f>SUMIF('City Level Data'!#REF!,$F77,'City Level Data'!AF:AF)</f>
        <v>#REF!</v>
      </c>
      <c r="AE77" s="16" t="e">
        <f>SUMIF('City Level Data'!#REF!,$F77,'City Level Data'!AG:AG)</f>
        <v>#REF!</v>
      </c>
      <c r="AF77" s="16" t="e">
        <f>SUMIF('City Level Data'!#REF!,$F77,'City Level Data'!AH:AH)</f>
        <v>#REF!</v>
      </c>
      <c r="AG77" s="16" t="e">
        <f>SUMIF('City Level Data'!#REF!,$F77,'City Level Data'!AI:AI)</f>
        <v>#REF!</v>
      </c>
      <c r="AH77" s="16" t="e">
        <f>SUMIF('City Level Data'!#REF!,$F77,'City Level Data'!AJ:AJ)</f>
        <v>#REF!</v>
      </c>
      <c r="AI77" s="16" t="e">
        <f>SUMIF('City Level Data'!#REF!,$F77,'City Level Data'!AK:AK)</f>
        <v>#REF!</v>
      </c>
      <c r="AJ77" s="16" t="e">
        <f>SUMIF('City Level Data'!#REF!,$F77,'City Level Data'!AL:AL)</f>
        <v>#REF!</v>
      </c>
      <c r="AK77" s="16" t="e">
        <f>SUMIF('City Level Data'!#REF!,$F77,'City Level Data'!AM:AM)</f>
        <v>#REF!</v>
      </c>
      <c r="AL77" s="16" t="e">
        <f>SUMIF('City Level Data'!#REF!,$F77,'City Level Data'!AN:AN)</f>
        <v>#REF!</v>
      </c>
      <c r="AM77" s="16" t="e">
        <f>SUMIF('City Level Data'!#REF!,$F77,'City Level Data'!AO:AO)</f>
        <v>#REF!</v>
      </c>
      <c r="AN77" s="16" t="e">
        <f>SUMIF('City Level Data'!#REF!,$F77,'City Level Data'!AP:AP)</f>
        <v>#REF!</v>
      </c>
      <c r="AO77" s="16" t="e">
        <f>SUMIF('City Level Data'!#REF!,$F77,'City Level Data'!AQ:AQ)</f>
        <v>#REF!</v>
      </c>
      <c r="AP77" s="16" t="e">
        <f>SUMIF('City Level Data'!#REF!,$F77,'City Level Data'!AR:AR)</f>
        <v>#REF!</v>
      </c>
      <c r="AQ77" s="16" t="e">
        <f>SUMIF('City Level Data'!#REF!,$F77,'City Level Data'!AS:AS)</f>
        <v>#REF!</v>
      </c>
      <c r="AR77" s="16" t="e">
        <f>SUMIF('City Level Data'!#REF!,$F77,'City Level Data'!AT:AT)</f>
        <v>#REF!</v>
      </c>
      <c r="AS77" s="16" t="e">
        <f>SUMIF('City Level Data'!#REF!,$F77,'City Level Data'!AU:AU)</f>
        <v>#REF!</v>
      </c>
      <c r="AT77" s="16" t="e">
        <f>SUMIF('City Level Data'!#REF!,$F77,'City Level Data'!AV:AV)</f>
        <v>#REF!</v>
      </c>
      <c r="AU77" s="16" t="e">
        <f>SUMIF('City Level Data'!#REF!,$F77,'City Level Data'!AW:AW)</f>
        <v>#REF!</v>
      </c>
      <c r="AV77" s="16" t="e">
        <f>SUMIF('City Level Data'!#REF!,$F77,'City Level Data'!AX:AX)</f>
        <v>#REF!</v>
      </c>
      <c r="AW77" s="16" t="e">
        <f>SUMIF('City Level Data'!#REF!,$F77,'City Level Data'!AY:AY)</f>
        <v>#REF!</v>
      </c>
      <c r="AX77" s="16" t="e">
        <f>SUMIF('City Level Data'!#REF!,$F77,'City Level Data'!AZ:AZ)</f>
        <v>#REF!</v>
      </c>
      <c r="AY77" s="16" t="e">
        <f>SUMIF('City Level Data'!#REF!,$F77,'City Level Data'!BA:BA)</f>
        <v>#REF!</v>
      </c>
      <c r="AZ77" s="16" t="e">
        <f>SUMIF('City Level Data'!#REF!,$F77,'City Level Data'!BB:BB)</f>
        <v>#REF!</v>
      </c>
      <c r="BA77" s="16" t="e">
        <f>SUMIF('City Level Data'!#REF!,$F77,'City Level Data'!BC:BC)</f>
        <v>#REF!</v>
      </c>
      <c r="BB77" s="16" t="e">
        <f>SUMIF('City Level Data'!#REF!,$F77,'City Level Data'!BD:BD)</f>
        <v>#REF!</v>
      </c>
      <c r="BC77" s="16" t="e">
        <f>SUMIF('City Level Data'!#REF!,$F77,'City Level Data'!BE:BE)</f>
        <v>#REF!</v>
      </c>
      <c r="BD77" s="16" t="e">
        <f>SUMIF('City Level Data'!#REF!,$F77,'City Level Data'!BF:BF)</f>
        <v>#REF!</v>
      </c>
      <c r="BE77" s="16" t="e">
        <f t="shared" si="2"/>
        <v>#REF!</v>
      </c>
      <c r="BF77" s="16" t="e">
        <f>SUMIF('City Level Data'!#REF!,$F77,'City Level Data'!BG:BG)</f>
        <v>#REF!</v>
      </c>
      <c r="BG77" s="16" t="e">
        <f>SUMIF('City Level Data'!#REF!,$F77,'City Level Data'!BH:BH)</f>
        <v>#REF!</v>
      </c>
      <c r="BH77" s="16" t="e">
        <f>AVERAGEIF('City Level Data'!#REF!,$F77,'City Level Data'!BI:BI)</f>
        <v>#REF!</v>
      </c>
      <c r="BI77" s="16" t="e">
        <f>AVERAGEIF('City Level Data'!#REF!,$F77,'City Level Data'!BJ:BJ)</f>
        <v>#REF!</v>
      </c>
      <c r="BJ77" s="16" t="e">
        <f>AVERAGEIF('City Level Data'!#REF!,$F77,'City Level Data'!BK:BK)</f>
        <v>#REF!</v>
      </c>
      <c r="BK77" s="16" t="e">
        <f>AVERAGEIF('City Level Data'!#REF!,$F77,'City Level Data'!BL:BL)</f>
        <v>#REF!</v>
      </c>
      <c r="BL77" s="16" t="e">
        <f>AVERAGEIF('City Level Data'!#REF!,$F77,'City Level Data'!BM:BM)</f>
        <v>#REF!</v>
      </c>
      <c r="BM77" s="16" t="e">
        <f>SUMIF('City Level Data'!#REF!,$F77,'City Level Data'!BN:BN)</f>
        <v>#REF!</v>
      </c>
      <c r="BN77" s="16" t="e">
        <f>SUMIF('City Level Data'!#REF!,$F77,'City Level Data'!BO:BO)</f>
        <v>#REF!</v>
      </c>
      <c r="BO77" s="16" t="e">
        <f>SUMIF('City Level Data'!#REF!,$F77,'City Level Data'!BP:BP)</f>
        <v>#REF!</v>
      </c>
      <c r="BP77" s="16" t="e">
        <f>SUMIF('City Level Data'!#REF!,$F77,'City Level Data'!BQ:BQ)</f>
        <v>#REF!</v>
      </c>
      <c r="BQ77" s="16" t="e">
        <f>SUMIF('City Level Data'!#REF!,$F77,'City Level Data'!BR:BR)</f>
        <v>#REF!</v>
      </c>
      <c r="BR77" s="16" t="e">
        <f>SUMIF('City Level Data'!#REF!,$F77,'City Level Data'!BS:BS)</f>
        <v>#REF!</v>
      </c>
      <c r="BS77" s="16" t="e">
        <f>SUMIF('City Level Data'!#REF!,$F77,'City Level Data'!BT:BT)</f>
        <v>#REF!</v>
      </c>
      <c r="BT77" s="16" t="e">
        <f>SUMIF('City Level Data'!#REF!,$F77,'City Level Data'!BU:BU)</f>
        <v>#REF!</v>
      </c>
      <c r="BU77" s="16" t="e">
        <f>SUMIF('City Level Data'!#REF!,$F77,'City Level Data'!BV:BV)</f>
        <v>#REF!</v>
      </c>
      <c r="BV77" s="16" t="e">
        <f>SUMIF('City Level Data'!#REF!,$F77,'City Level Data'!BW:BW)</f>
        <v>#REF!</v>
      </c>
      <c r="BW77" s="16" t="e">
        <f>SUMIF('City Level Data'!#REF!,$F77,'City Level Data'!BX:BX)</f>
        <v>#REF!</v>
      </c>
      <c r="BX77" s="16" t="e">
        <f>SUMIF('City Level Data'!#REF!,$F77,'City Level Data'!BY:BY)</f>
        <v>#REF!</v>
      </c>
      <c r="BY77" s="16" t="e">
        <f>SUMIF('City Level Data'!#REF!,$F77,'City Level Data'!BZ:BZ)</f>
        <v>#REF!</v>
      </c>
      <c r="BZ77" s="16" t="e">
        <f>SUMIF('City Level Data'!#REF!,$F77,'City Level Data'!CA:CA)</f>
        <v>#REF!</v>
      </c>
      <c r="CA77" s="16" t="e">
        <f>SUMIF('City Level Data'!#REF!,$F77,'City Level Data'!CB:CB)</f>
        <v>#REF!</v>
      </c>
      <c r="CB77" s="16" t="e">
        <f>SUMIF('City Level Data'!#REF!,$F77,'City Level Data'!CC:CC)</f>
        <v>#REF!</v>
      </c>
      <c r="CC77" s="16" t="e">
        <f>SUMIF('City Level Data'!#REF!,$F77,'City Level Data'!CD:CD)</f>
        <v>#REF!</v>
      </c>
      <c r="CD77" s="16" t="e">
        <f>SUMIF('City Level Data'!#REF!,$F77,'City Level Data'!CE:CE)</f>
        <v>#REF!</v>
      </c>
      <c r="CE77" s="16" t="e">
        <f>SUMIF('City Level Data'!#REF!,$F77,'City Level Data'!CF:CF)</f>
        <v>#REF!</v>
      </c>
      <c r="CF77" s="16" t="e">
        <f>SUMIF('City Level Data'!#REF!,$F77,'City Level Data'!CG:CG)</f>
        <v>#REF!</v>
      </c>
      <c r="CG77" s="16" t="e">
        <f>SUMIF('City Level Data'!#REF!,$F77,'City Level Data'!CH:CH)</f>
        <v>#REF!</v>
      </c>
      <c r="CH77" s="16" t="e">
        <f>SUMIF('City Level Data'!#REF!,$F77,'City Level Data'!CI:CI)</f>
        <v>#REF!</v>
      </c>
      <c r="CI77" s="16" t="e">
        <f>SUMIF('City Level Data'!#REF!,$F77,'City Level Data'!CJ:CJ)</f>
        <v>#REF!</v>
      </c>
      <c r="CJ77" s="16" t="e">
        <f>SUMIF('City Level Data'!#REF!,$F77,'City Level Data'!CK:CK)</f>
        <v>#REF!</v>
      </c>
      <c r="CK77" s="16" t="e">
        <f>SUMIF('City Level Data'!#REF!,$F77,'City Level Data'!CL:CL)</f>
        <v>#REF!</v>
      </c>
      <c r="CL77" s="16" t="e">
        <f>SUMIF('City Level Data'!#REF!,$F77,'City Level Data'!CM:CM)</f>
        <v>#REF!</v>
      </c>
      <c r="CM77" s="16" t="e">
        <f>SUMIF('City Level Data'!#REF!,$F77,'City Level Data'!CN:CN)</f>
        <v>#REF!</v>
      </c>
      <c r="CN77" s="16" t="e">
        <f>SUMIF('City Level Data'!#REF!,$F77,'City Level Data'!CO:CO)</f>
        <v>#REF!</v>
      </c>
      <c r="CO77" s="16" t="e">
        <f>SUMIF('City Level Data'!#REF!,$F77,'City Level Data'!CP:CP)</f>
        <v>#REF!</v>
      </c>
      <c r="CP77" s="16" t="e">
        <f>SUMIF('City Level Data'!#REF!,$F77,'City Level Data'!CQ:CQ)</f>
        <v>#REF!</v>
      </c>
      <c r="CQ77" s="16" t="e">
        <f>SUMIF('City Level Data'!#REF!,$F77,'City Level Data'!CR:CR)</f>
        <v>#REF!</v>
      </c>
      <c r="CR77" s="16" t="e">
        <f>SUMIF('City Level Data'!#REF!,$F77,'City Level Data'!CS:CS)</f>
        <v>#REF!</v>
      </c>
      <c r="CS77" s="16" t="e">
        <f>SUMIF('City Level Data'!#REF!,$F77,'City Level Data'!CT:CT)</f>
        <v>#REF!</v>
      </c>
      <c r="CT77" s="16" t="e">
        <f>SUMIF('City Level Data'!#REF!,$F77,'City Level Data'!CU:CU)</f>
        <v>#REF!</v>
      </c>
      <c r="CU77" s="16" t="e">
        <f>SUMIF('City Level Data'!#REF!,$F77,'City Level Data'!CV:CV)</f>
        <v>#REF!</v>
      </c>
      <c r="CV77" s="16" t="e">
        <f>SUMIF('City Level Data'!#REF!,$F77,'City Level Data'!CW:CW)</f>
        <v>#REF!</v>
      </c>
      <c r="CW77" s="16" t="e">
        <f>SUMIF('City Level Data'!#REF!,$F77,'City Level Data'!CX:CX)</f>
        <v>#REF!</v>
      </c>
      <c r="CX77" s="16" t="e">
        <f>SUMIF('City Level Data'!#REF!,$F77,'City Level Data'!CY:CY)</f>
        <v>#REF!</v>
      </c>
      <c r="CY77" s="16" t="e">
        <f>SUMIF('City Level Data'!#REF!,$F77,'City Level Data'!CZ:CZ)</f>
        <v>#REF!</v>
      </c>
      <c r="CZ77" s="16" t="e">
        <f>SUMIF('City Level Data'!#REF!,$F77,'City Level Data'!DA:DA)</f>
        <v>#REF!</v>
      </c>
      <c r="DA77" s="16" t="e">
        <f>SUMIF('City Level Data'!#REF!,$F77,'City Level Data'!DB:DB)</f>
        <v>#REF!</v>
      </c>
      <c r="DB77" s="16" t="e">
        <f>SUMIF('City Level Data'!#REF!,$F77,'City Level Data'!DC:DC)</f>
        <v>#REF!</v>
      </c>
    </row>
    <row r="78" spans="1:106" x14ac:dyDescent="0.2">
      <c r="A78" s="1"/>
      <c r="B78" s="1"/>
      <c r="C78" s="1"/>
      <c r="D78" s="1" t="s">
        <v>1639</v>
      </c>
      <c r="E78" s="1" t="s">
        <v>1406</v>
      </c>
      <c r="F78" s="1" t="s">
        <v>1436</v>
      </c>
      <c r="G78" s="1" t="s">
        <v>1517</v>
      </c>
      <c r="H78" s="1"/>
      <c r="I78" s="1"/>
      <c r="J78" s="1" t="s">
        <v>1518</v>
      </c>
      <c r="K78" s="1"/>
      <c r="L78" s="1"/>
      <c r="M78" s="1"/>
      <c r="N78" s="16" t="e">
        <f>SUMIF('City Level Data'!#REF!,$F78,'City Level Data'!J:J)</f>
        <v>#REF!</v>
      </c>
      <c r="O78" s="16" t="e">
        <f>SUMIF('City Level Data'!#REF!,$F78,'City Level Data'!L:L)</f>
        <v>#REF!</v>
      </c>
      <c r="P78" s="16" t="e">
        <f>SUMIF('City Level Data'!#REF!,$F78,'City Level Data'!M:M)</f>
        <v>#REF!</v>
      </c>
      <c r="Q78" s="16" t="e">
        <f t="shared" si="0"/>
        <v>#REF!</v>
      </c>
      <c r="R78" s="16" t="e">
        <f>SUMIF('City Level Data'!#REF!,$F78,'City Level Data'!P:P)</f>
        <v>#REF!</v>
      </c>
      <c r="S78" s="16" t="e">
        <f t="shared" si="1"/>
        <v>#REF!</v>
      </c>
      <c r="T78" s="16" t="e">
        <f>SUMIF('City Level Data'!#REF!,$F78,'City Level Data'!U:U)*1000000000/N78</f>
        <v>#REF!</v>
      </c>
      <c r="U78" s="16" t="e">
        <f>IF(Q78&gt;'Clustering (Sub City)'!$C$4,'Clustering (Sub City)'!$B$3,IF(Q78&gt;'Clustering (Sub City)'!$H$4,'Clustering (Sub City)'!$G$3,IF(Q78&gt;'Clustering (Sub City)'!$M$4,'Clustering (Sub City)'!$L$3,'Clustering (Sub City)'!$Q$3)))</f>
        <v>#REF!</v>
      </c>
      <c r="V78" s="16" t="e">
        <f>IF(S78&gt;'Clustering (Sub City)'!$C$24,'Clustering (Sub City)'!$B$23,IF(S78&gt;'Clustering (Sub City)'!$H$24,'Clustering (Sub City)'!$G$23,IF(S78&gt;'Clustering (Sub City)'!$M$24,'Clustering (Sub City)'!$L$23,'Clustering (Sub City)'!$Q$23)))</f>
        <v>#REF!</v>
      </c>
      <c r="W78" s="16" t="e">
        <f>VLOOKUP(U78&amp;V78,'Clustering (Gov City)'!$X$4:$Y$19,2,0)</f>
        <v>#REF!</v>
      </c>
      <c r="X78" s="16" t="e">
        <f>SUMIF('City Level Data'!#REF!,$F78,'City Level Data'!Z:Z)</f>
        <v>#REF!</v>
      </c>
      <c r="Y78" s="16" t="e">
        <f>SUMIF('City Level Data'!#REF!,$F78,'City Level Data'!AA:AA)</f>
        <v>#REF!</v>
      </c>
      <c r="Z78" s="16" t="e">
        <f>SUMIF('City Level Data'!#REF!,$F78,'City Level Data'!AB:AB)</f>
        <v>#REF!</v>
      </c>
      <c r="AA78" s="16" t="e">
        <f>SUMIF('City Level Data'!#REF!,$F78,'City Level Data'!AC:AC)</f>
        <v>#REF!</v>
      </c>
      <c r="AB78" s="16" t="e">
        <f>SUMIF('City Level Data'!#REF!,$F78,'City Level Data'!AD:AD)</f>
        <v>#REF!</v>
      </c>
      <c r="AC78" s="16" t="e">
        <f>SUMIF('City Level Data'!#REF!,$F78,'City Level Data'!AE:AE)</f>
        <v>#REF!</v>
      </c>
      <c r="AD78" s="16" t="e">
        <f>SUMIF('City Level Data'!#REF!,$F78,'City Level Data'!AF:AF)</f>
        <v>#REF!</v>
      </c>
      <c r="AE78" s="16" t="e">
        <f>SUMIF('City Level Data'!#REF!,$F78,'City Level Data'!AG:AG)</f>
        <v>#REF!</v>
      </c>
      <c r="AF78" s="16" t="e">
        <f>SUMIF('City Level Data'!#REF!,$F78,'City Level Data'!AH:AH)</f>
        <v>#REF!</v>
      </c>
      <c r="AG78" s="16" t="e">
        <f>SUMIF('City Level Data'!#REF!,$F78,'City Level Data'!AI:AI)</f>
        <v>#REF!</v>
      </c>
      <c r="AH78" s="16" t="e">
        <f>SUMIF('City Level Data'!#REF!,$F78,'City Level Data'!AJ:AJ)</f>
        <v>#REF!</v>
      </c>
      <c r="AI78" s="16" t="e">
        <f>SUMIF('City Level Data'!#REF!,$F78,'City Level Data'!AK:AK)</f>
        <v>#REF!</v>
      </c>
      <c r="AJ78" s="16" t="e">
        <f>SUMIF('City Level Data'!#REF!,$F78,'City Level Data'!AL:AL)</f>
        <v>#REF!</v>
      </c>
      <c r="AK78" s="16" t="e">
        <f>SUMIF('City Level Data'!#REF!,$F78,'City Level Data'!AM:AM)</f>
        <v>#REF!</v>
      </c>
      <c r="AL78" s="16" t="e">
        <f>SUMIF('City Level Data'!#REF!,$F78,'City Level Data'!AN:AN)</f>
        <v>#REF!</v>
      </c>
      <c r="AM78" s="16" t="e">
        <f>SUMIF('City Level Data'!#REF!,$F78,'City Level Data'!AO:AO)</f>
        <v>#REF!</v>
      </c>
      <c r="AN78" s="16" t="e">
        <f>SUMIF('City Level Data'!#REF!,$F78,'City Level Data'!AP:AP)</f>
        <v>#REF!</v>
      </c>
      <c r="AO78" s="16" t="e">
        <f>SUMIF('City Level Data'!#REF!,$F78,'City Level Data'!AQ:AQ)</f>
        <v>#REF!</v>
      </c>
      <c r="AP78" s="16" t="e">
        <f>SUMIF('City Level Data'!#REF!,$F78,'City Level Data'!AR:AR)</f>
        <v>#REF!</v>
      </c>
      <c r="AQ78" s="16" t="e">
        <f>SUMIF('City Level Data'!#REF!,$F78,'City Level Data'!AS:AS)</f>
        <v>#REF!</v>
      </c>
      <c r="AR78" s="16" t="e">
        <f>SUMIF('City Level Data'!#REF!,$F78,'City Level Data'!AT:AT)</f>
        <v>#REF!</v>
      </c>
      <c r="AS78" s="16" t="e">
        <f>SUMIF('City Level Data'!#REF!,$F78,'City Level Data'!AU:AU)</f>
        <v>#REF!</v>
      </c>
      <c r="AT78" s="16" t="e">
        <f>SUMIF('City Level Data'!#REF!,$F78,'City Level Data'!AV:AV)</f>
        <v>#REF!</v>
      </c>
      <c r="AU78" s="16" t="e">
        <f>SUMIF('City Level Data'!#REF!,$F78,'City Level Data'!AW:AW)</f>
        <v>#REF!</v>
      </c>
      <c r="AV78" s="16" t="e">
        <f>SUMIF('City Level Data'!#REF!,$F78,'City Level Data'!AX:AX)</f>
        <v>#REF!</v>
      </c>
      <c r="AW78" s="16" t="e">
        <f>SUMIF('City Level Data'!#REF!,$F78,'City Level Data'!AY:AY)</f>
        <v>#REF!</v>
      </c>
      <c r="AX78" s="16" t="e">
        <f>SUMIF('City Level Data'!#REF!,$F78,'City Level Data'!AZ:AZ)</f>
        <v>#REF!</v>
      </c>
      <c r="AY78" s="16" t="e">
        <f>SUMIF('City Level Data'!#REF!,$F78,'City Level Data'!BA:BA)</f>
        <v>#REF!</v>
      </c>
      <c r="AZ78" s="16" t="e">
        <f>SUMIF('City Level Data'!#REF!,$F78,'City Level Data'!BB:BB)</f>
        <v>#REF!</v>
      </c>
      <c r="BA78" s="16" t="e">
        <f>SUMIF('City Level Data'!#REF!,$F78,'City Level Data'!BC:BC)</f>
        <v>#REF!</v>
      </c>
      <c r="BB78" s="16" t="e">
        <f>SUMIF('City Level Data'!#REF!,$F78,'City Level Data'!BD:BD)</f>
        <v>#REF!</v>
      </c>
      <c r="BC78" s="16" t="e">
        <f>SUMIF('City Level Data'!#REF!,$F78,'City Level Data'!BE:BE)</f>
        <v>#REF!</v>
      </c>
      <c r="BD78" s="16" t="e">
        <f>SUMIF('City Level Data'!#REF!,$F78,'City Level Data'!BF:BF)</f>
        <v>#REF!</v>
      </c>
      <c r="BE78" s="16" t="e">
        <f t="shared" si="2"/>
        <v>#REF!</v>
      </c>
      <c r="BF78" s="16" t="e">
        <f>SUMIF('City Level Data'!#REF!,$F78,'City Level Data'!BG:BG)</f>
        <v>#REF!</v>
      </c>
      <c r="BG78" s="16" t="e">
        <f>SUMIF('City Level Data'!#REF!,$F78,'City Level Data'!BH:BH)</f>
        <v>#REF!</v>
      </c>
      <c r="BH78" s="16" t="e">
        <f>AVERAGEIF('City Level Data'!#REF!,$F78,'City Level Data'!BI:BI)</f>
        <v>#REF!</v>
      </c>
      <c r="BI78" s="16" t="e">
        <f>AVERAGEIF('City Level Data'!#REF!,$F78,'City Level Data'!BJ:BJ)</f>
        <v>#REF!</v>
      </c>
      <c r="BJ78" s="16" t="e">
        <f>AVERAGEIF('City Level Data'!#REF!,$F78,'City Level Data'!BK:BK)</f>
        <v>#REF!</v>
      </c>
      <c r="BK78" s="16" t="e">
        <f>AVERAGEIF('City Level Data'!#REF!,$F78,'City Level Data'!BL:BL)</f>
        <v>#REF!</v>
      </c>
      <c r="BL78" s="16" t="e">
        <f>AVERAGEIF('City Level Data'!#REF!,$F78,'City Level Data'!BM:BM)</f>
        <v>#REF!</v>
      </c>
      <c r="BM78" s="16" t="e">
        <f>SUMIF('City Level Data'!#REF!,$F78,'City Level Data'!BN:BN)</f>
        <v>#REF!</v>
      </c>
      <c r="BN78" s="16" t="e">
        <f>SUMIF('City Level Data'!#REF!,$F78,'City Level Data'!BO:BO)</f>
        <v>#REF!</v>
      </c>
      <c r="BO78" s="16" t="e">
        <f>SUMIF('City Level Data'!#REF!,$F78,'City Level Data'!BP:BP)</f>
        <v>#REF!</v>
      </c>
      <c r="BP78" s="16" t="e">
        <f>SUMIF('City Level Data'!#REF!,$F78,'City Level Data'!BQ:BQ)</f>
        <v>#REF!</v>
      </c>
      <c r="BQ78" s="16" t="e">
        <f>SUMIF('City Level Data'!#REF!,$F78,'City Level Data'!BR:BR)</f>
        <v>#REF!</v>
      </c>
      <c r="BR78" s="16" t="e">
        <f>SUMIF('City Level Data'!#REF!,$F78,'City Level Data'!BS:BS)</f>
        <v>#REF!</v>
      </c>
      <c r="BS78" s="16" t="e">
        <f>SUMIF('City Level Data'!#REF!,$F78,'City Level Data'!BT:BT)</f>
        <v>#REF!</v>
      </c>
      <c r="BT78" s="16" t="e">
        <f>SUMIF('City Level Data'!#REF!,$F78,'City Level Data'!BU:BU)</f>
        <v>#REF!</v>
      </c>
      <c r="BU78" s="16" t="e">
        <f>SUMIF('City Level Data'!#REF!,$F78,'City Level Data'!BV:BV)</f>
        <v>#REF!</v>
      </c>
      <c r="BV78" s="16" t="e">
        <f>SUMIF('City Level Data'!#REF!,$F78,'City Level Data'!BW:BW)</f>
        <v>#REF!</v>
      </c>
      <c r="BW78" s="16" t="e">
        <f>SUMIF('City Level Data'!#REF!,$F78,'City Level Data'!BX:BX)</f>
        <v>#REF!</v>
      </c>
      <c r="BX78" s="16" t="e">
        <f>SUMIF('City Level Data'!#REF!,$F78,'City Level Data'!BY:BY)</f>
        <v>#REF!</v>
      </c>
      <c r="BY78" s="16" t="e">
        <f>SUMIF('City Level Data'!#REF!,$F78,'City Level Data'!BZ:BZ)</f>
        <v>#REF!</v>
      </c>
      <c r="BZ78" s="16" t="e">
        <f>SUMIF('City Level Data'!#REF!,$F78,'City Level Data'!CA:CA)</f>
        <v>#REF!</v>
      </c>
      <c r="CA78" s="16" t="e">
        <f>SUMIF('City Level Data'!#REF!,$F78,'City Level Data'!CB:CB)</f>
        <v>#REF!</v>
      </c>
      <c r="CB78" s="16" t="e">
        <f>SUMIF('City Level Data'!#REF!,$F78,'City Level Data'!CC:CC)</f>
        <v>#REF!</v>
      </c>
      <c r="CC78" s="16" t="e">
        <f>SUMIF('City Level Data'!#REF!,$F78,'City Level Data'!CD:CD)</f>
        <v>#REF!</v>
      </c>
      <c r="CD78" s="16" t="e">
        <f>SUMIF('City Level Data'!#REF!,$F78,'City Level Data'!CE:CE)</f>
        <v>#REF!</v>
      </c>
      <c r="CE78" s="16" t="e">
        <f>SUMIF('City Level Data'!#REF!,$F78,'City Level Data'!CF:CF)</f>
        <v>#REF!</v>
      </c>
      <c r="CF78" s="16" t="e">
        <f>SUMIF('City Level Data'!#REF!,$F78,'City Level Data'!CG:CG)</f>
        <v>#REF!</v>
      </c>
      <c r="CG78" s="16" t="e">
        <f>SUMIF('City Level Data'!#REF!,$F78,'City Level Data'!CH:CH)</f>
        <v>#REF!</v>
      </c>
      <c r="CH78" s="16" t="e">
        <f>SUMIF('City Level Data'!#REF!,$F78,'City Level Data'!CI:CI)</f>
        <v>#REF!</v>
      </c>
      <c r="CI78" s="16" t="e">
        <f>SUMIF('City Level Data'!#REF!,$F78,'City Level Data'!CJ:CJ)</f>
        <v>#REF!</v>
      </c>
      <c r="CJ78" s="16" t="e">
        <f>SUMIF('City Level Data'!#REF!,$F78,'City Level Data'!CK:CK)</f>
        <v>#REF!</v>
      </c>
      <c r="CK78" s="16" t="e">
        <f>SUMIF('City Level Data'!#REF!,$F78,'City Level Data'!CL:CL)</f>
        <v>#REF!</v>
      </c>
      <c r="CL78" s="16" t="e">
        <f>SUMIF('City Level Data'!#REF!,$F78,'City Level Data'!CM:CM)</f>
        <v>#REF!</v>
      </c>
      <c r="CM78" s="16" t="e">
        <f>SUMIF('City Level Data'!#REF!,$F78,'City Level Data'!CN:CN)</f>
        <v>#REF!</v>
      </c>
      <c r="CN78" s="16" t="e">
        <f>SUMIF('City Level Data'!#REF!,$F78,'City Level Data'!CO:CO)</f>
        <v>#REF!</v>
      </c>
      <c r="CO78" s="16" t="e">
        <f>SUMIF('City Level Data'!#REF!,$F78,'City Level Data'!CP:CP)</f>
        <v>#REF!</v>
      </c>
      <c r="CP78" s="16" t="e">
        <f>SUMIF('City Level Data'!#REF!,$F78,'City Level Data'!CQ:CQ)</f>
        <v>#REF!</v>
      </c>
      <c r="CQ78" s="16" t="e">
        <f>SUMIF('City Level Data'!#REF!,$F78,'City Level Data'!CR:CR)</f>
        <v>#REF!</v>
      </c>
      <c r="CR78" s="16" t="e">
        <f>SUMIF('City Level Data'!#REF!,$F78,'City Level Data'!CS:CS)</f>
        <v>#REF!</v>
      </c>
      <c r="CS78" s="16" t="e">
        <f>SUMIF('City Level Data'!#REF!,$F78,'City Level Data'!CT:CT)</f>
        <v>#REF!</v>
      </c>
      <c r="CT78" s="16" t="e">
        <f>SUMIF('City Level Data'!#REF!,$F78,'City Level Data'!CU:CU)</f>
        <v>#REF!</v>
      </c>
      <c r="CU78" s="16" t="e">
        <f>SUMIF('City Level Data'!#REF!,$F78,'City Level Data'!CV:CV)</f>
        <v>#REF!</v>
      </c>
      <c r="CV78" s="16" t="e">
        <f>SUMIF('City Level Data'!#REF!,$F78,'City Level Data'!CW:CW)</f>
        <v>#REF!</v>
      </c>
      <c r="CW78" s="16" t="e">
        <f>SUMIF('City Level Data'!#REF!,$F78,'City Level Data'!CX:CX)</f>
        <v>#REF!</v>
      </c>
      <c r="CX78" s="16" t="e">
        <f>SUMIF('City Level Data'!#REF!,$F78,'City Level Data'!CY:CY)</f>
        <v>#REF!</v>
      </c>
      <c r="CY78" s="16" t="e">
        <f>SUMIF('City Level Data'!#REF!,$F78,'City Level Data'!CZ:CZ)</f>
        <v>#REF!</v>
      </c>
      <c r="CZ78" s="16" t="e">
        <f>SUMIF('City Level Data'!#REF!,$F78,'City Level Data'!DA:DA)</f>
        <v>#REF!</v>
      </c>
      <c r="DA78" s="16" t="e">
        <f>SUMIF('City Level Data'!#REF!,$F78,'City Level Data'!DB:DB)</f>
        <v>#REF!</v>
      </c>
      <c r="DB78" s="16" t="e">
        <f>SUMIF('City Level Data'!#REF!,$F78,'City Level Data'!DC:DC)</f>
        <v>#REF!</v>
      </c>
    </row>
    <row r="79" spans="1:106" x14ac:dyDescent="0.2">
      <c r="A79" s="1"/>
      <c r="B79" s="1"/>
      <c r="C79" s="1"/>
      <c r="D79" s="1" t="s">
        <v>1640</v>
      </c>
      <c r="E79" s="1" t="s">
        <v>1406</v>
      </c>
      <c r="F79" s="1" t="s">
        <v>1448</v>
      </c>
      <c r="G79" s="1" t="s">
        <v>1517</v>
      </c>
      <c r="H79" s="1"/>
      <c r="I79" s="1"/>
      <c r="J79" s="1" t="s">
        <v>1518</v>
      </c>
      <c r="K79" s="1"/>
      <c r="L79" s="1"/>
      <c r="M79" s="1"/>
      <c r="N79" s="16" t="e">
        <f>SUMIF('City Level Data'!#REF!,$F79,'City Level Data'!J:J)</f>
        <v>#REF!</v>
      </c>
      <c r="O79" s="16" t="e">
        <f>SUMIF('City Level Data'!#REF!,$F79,'City Level Data'!L:L)</f>
        <v>#REF!</v>
      </c>
      <c r="P79" s="16" t="e">
        <f>SUMIF('City Level Data'!#REF!,$F79,'City Level Data'!M:M)</f>
        <v>#REF!</v>
      </c>
      <c r="Q79" s="16" t="e">
        <f t="shared" si="0"/>
        <v>#REF!</v>
      </c>
      <c r="R79" s="16" t="e">
        <f>SUMIF('City Level Data'!#REF!,$F79,'City Level Data'!P:P)</f>
        <v>#REF!</v>
      </c>
      <c r="S79" s="16" t="e">
        <f t="shared" si="1"/>
        <v>#REF!</v>
      </c>
      <c r="T79" s="16" t="e">
        <f>SUMIF('City Level Data'!#REF!,$F79,'City Level Data'!U:U)*1000000000/N79</f>
        <v>#REF!</v>
      </c>
      <c r="U79" s="16" t="e">
        <f>IF(Q79&gt;'Clustering (Sub City)'!$C$4,'Clustering (Sub City)'!$B$3,IF(Q79&gt;'Clustering (Sub City)'!$H$4,'Clustering (Sub City)'!$G$3,IF(Q79&gt;'Clustering (Sub City)'!$M$4,'Clustering (Sub City)'!$L$3,'Clustering (Sub City)'!$Q$3)))</f>
        <v>#REF!</v>
      </c>
      <c r="V79" s="16" t="e">
        <f>IF(S79&gt;'Clustering (Sub City)'!$C$24,'Clustering (Sub City)'!$B$23,IF(S79&gt;'Clustering (Sub City)'!$H$24,'Clustering (Sub City)'!$G$23,IF(S79&gt;'Clustering (Sub City)'!$M$24,'Clustering (Sub City)'!$L$23,'Clustering (Sub City)'!$Q$23)))</f>
        <v>#REF!</v>
      </c>
      <c r="W79" s="16" t="e">
        <f>VLOOKUP(U79&amp;V79,'Clustering (Gov City)'!$X$4:$Y$19,2,0)</f>
        <v>#REF!</v>
      </c>
      <c r="X79" s="16" t="e">
        <f>SUMIF('City Level Data'!#REF!,$F79,'City Level Data'!Z:Z)</f>
        <v>#REF!</v>
      </c>
      <c r="Y79" s="16" t="e">
        <f>SUMIF('City Level Data'!#REF!,$F79,'City Level Data'!AA:AA)</f>
        <v>#REF!</v>
      </c>
      <c r="Z79" s="16" t="e">
        <f>SUMIF('City Level Data'!#REF!,$F79,'City Level Data'!AB:AB)</f>
        <v>#REF!</v>
      </c>
      <c r="AA79" s="16" t="e">
        <f>SUMIF('City Level Data'!#REF!,$F79,'City Level Data'!AC:AC)</f>
        <v>#REF!</v>
      </c>
      <c r="AB79" s="16" t="e">
        <f>SUMIF('City Level Data'!#REF!,$F79,'City Level Data'!AD:AD)</f>
        <v>#REF!</v>
      </c>
      <c r="AC79" s="16" t="e">
        <f>SUMIF('City Level Data'!#REF!,$F79,'City Level Data'!AE:AE)</f>
        <v>#REF!</v>
      </c>
      <c r="AD79" s="16" t="e">
        <f>SUMIF('City Level Data'!#REF!,$F79,'City Level Data'!AF:AF)</f>
        <v>#REF!</v>
      </c>
      <c r="AE79" s="16" t="e">
        <f>SUMIF('City Level Data'!#REF!,$F79,'City Level Data'!AG:AG)</f>
        <v>#REF!</v>
      </c>
      <c r="AF79" s="16" t="e">
        <f>SUMIF('City Level Data'!#REF!,$F79,'City Level Data'!AH:AH)</f>
        <v>#REF!</v>
      </c>
      <c r="AG79" s="16" t="e">
        <f>SUMIF('City Level Data'!#REF!,$F79,'City Level Data'!AI:AI)</f>
        <v>#REF!</v>
      </c>
      <c r="AH79" s="16" t="e">
        <f>SUMIF('City Level Data'!#REF!,$F79,'City Level Data'!AJ:AJ)</f>
        <v>#REF!</v>
      </c>
      <c r="AI79" s="16" t="e">
        <f>SUMIF('City Level Data'!#REF!,$F79,'City Level Data'!AK:AK)</f>
        <v>#REF!</v>
      </c>
      <c r="AJ79" s="16" t="e">
        <f>SUMIF('City Level Data'!#REF!,$F79,'City Level Data'!AL:AL)</f>
        <v>#REF!</v>
      </c>
      <c r="AK79" s="16" t="e">
        <f>SUMIF('City Level Data'!#REF!,$F79,'City Level Data'!AM:AM)</f>
        <v>#REF!</v>
      </c>
      <c r="AL79" s="16" t="e">
        <f>SUMIF('City Level Data'!#REF!,$F79,'City Level Data'!AN:AN)</f>
        <v>#REF!</v>
      </c>
      <c r="AM79" s="16" t="e">
        <f>SUMIF('City Level Data'!#REF!,$F79,'City Level Data'!AO:AO)</f>
        <v>#REF!</v>
      </c>
      <c r="AN79" s="16" t="e">
        <f>SUMIF('City Level Data'!#REF!,$F79,'City Level Data'!AP:AP)</f>
        <v>#REF!</v>
      </c>
      <c r="AO79" s="16" t="e">
        <f>SUMIF('City Level Data'!#REF!,$F79,'City Level Data'!AQ:AQ)</f>
        <v>#REF!</v>
      </c>
      <c r="AP79" s="16" t="e">
        <f>SUMIF('City Level Data'!#REF!,$F79,'City Level Data'!AR:AR)</f>
        <v>#REF!</v>
      </c>
      <c r="AQ79" s="16" t="e">
        <f>SUMIF('City Level Data'!#REF!,$F79,'City Level Data'!AS:AS)</f>
        <v>#REF!</v>
      </c>
      <c r="AR79" s="16" t="e">
        <f>SUMIF('City Level Data'!#REF!,$F79,'City Level Data'!AT:AT)</f>
        <v>#REF!</v>
      </c>
      <c r="AS79" s="16" t="e">
        <f>SUMIF('City Level Data'!#REF!,$F79,'City Level Data'!AU:AU)</f>
        <v>#REF!</v>
      </c>
      <c r="AT79" s="16" t="e">
        <f>SUMIF('City Level Data'!#REF!,$F79,'City Level Data'!AV:AV)</f>
        <v>#REF!</v>
      </c>
      <c r="AU79" s="16" t="e">
        <f>SUMIF('City Level Data'!#REF!,$F79,'City Level Data'!AW:AW)</f>
        <v>#REF!</v>
      </c>
      <c r="AV79" s="16" t="e">
        <f>SUMIF('City Level Data'!#REF!,$F79,'City Level Data'!AX:AX)</f>
        <v>#REF!</v>
      </c>
      <c r="AW79" s="16" t="e">
        <f>SUMIF('City Level Data'!#REF!,$F79,'City Level Data'!AY:AY)</f>
        <v>#REF!</v>
      </c>
      <c r="AX79" s="16" t="e">
        <f>SUMIF('City Level Data'!#REF!,$F79,'City Level Data'!AZ:AZ)</f>
        <v>#REF!</v>
      </c>
      <c r="AY79" s="16" t="e">
        <f>SUMIF('City Level Data'!#REF!,$F79,'City Level Data'!BA:BA)</f>
        <v>#REF!</v>
      </c>
      <c r="AZ79" s="16" t="e">
        <f>SUMIF('City Level Data'!#REF!,$F79,'City Level Data'!BB:BB)</f>
        <v>#REF!</v>
      </c>
      <c r="BA79" s="16" t="e">
        <f>SUMIF('City Level Data'!#REF!,$F79,'City Level Data'!BC:BC)</f>
        <v>#REF!</v>
      </c>
      <c r="BB79" s="16" t="e">
        <f>SUMIF('City Level Data'!#REF!,$F79,'City Level Data'!BD:BD)</f>
        <v>#REF!</v>
      </c>
      <c r="BC79" s="16" t="e">
        <f>SUMIF('City Level Data'!#REF!,$F79,'City Level Data'!BE:BE)</f>
        <v>#REF!</v>
      </c>
      <c r="BD79" s="16" t="e">
        <f>SUMIF('City Level Data'!#REF!,$F79,'City Level Data'!BF:BF)</f>
        <v>#REF!</v>
      </c>
      <c r="BE79" s="16" t="e">
        <f t="shared" si="2"/>
        <v>#REF!</v>
      </c>
      <c r="BF79" s="16" t="e">
        <f>SUMIF('City Level Data'!#REF!,$F79,'City Level Data'!BG:BG)</f>
        <v>#REF!</v>
      </c>
      <c r="BG79" s="16" t="e">
        <f>SUMIF('City Level Data'!#REF!,$F79,'City Level Data'!BH:BH)</f>
        <v>#REF!</v>
      </c>
      <c r="BH79" s="16" t="e">
        <f>AVERAGEIF('City Level Data'!#REF!,$F79,'City Level Data'!BI:BI)</f>
        <v>#REF!</v>
      </c>
      <c r="BI79" s="16" t="e">
        <f>AVERAGEIF('City Level Data'!#REF!,$F79,'City Level Data'!BJ:BJ)</f>
        <v>#REF!</v>
      </c>
      <c r="BJ79" s="16" t="e">
        <f>AVERAGEIF('City Level Data'!#REF!,$F79,'City Level Data'!BK:BK)</f>
        <v>#REF!</v>
      </c>
      <c r="BK79" s="16" t="e">
        <f>AVERAGEIF('City Level Data'!#REF!,$F79,'City Level Data'!BL:BL)</f>
        <v>#REF!</v>
      </c>
      <c r="BL79" s="16" t="e">
        <f>AVERAGEIF('City Level Data'!#REF!,$F79,'City Level Data'!BM:BM)</f>
        <v>#REF!</v>
      </c>
      <c r="BM79" s="16" t="e">
        <f>SUMIF('City Level Data'!#REF!,$F79,'City Level Data'!BN:BN)</f>
        <v>#REF!</v>
      </c>
      <c r="BN79" s="16" t="e">
        <f>SUMIF('City Level Data'!#REF!,$F79,'City Level Data'!BO:BO)</f>
        <v>#REF!</v>
      </c>
      <c r="BO79" s="16" t="e">
        <f>SUMIF('City Level Data'!#REF!,$F79,'City Level Data'!BP:BP)</f>
        <v>#REF!</v>
      </c>
      <c r="BP79" s="16" t="e">
        <f>SUMIF('City Level Data'!#REF!,$F79,'City Level Data'!BQ:BQ)</f>
        <v>#REF!</v>
      </c>
      <c r="BQ79" s="16" t="e">
        <f>SUMIF('City Level Data'!#REF!,$F79,'City Level Data'!BR:BR)</f>
        <v>#REF!</v>
      </c>
      <c r="BR79" s="16" t="e">
        <f>SUMIF('City Level Data'!#REF!,$F79,'City Level Data'!BS:BS)</f>
        <v>#REF!</v>
      </c>
      <c r="BS79" s="16" t="e">
        <f>SUMIF('City Level Data'!#REF!,$F79,'City Level Data'!BT:BT)</f>
        <v>#REF!</v>
      </c>
      <c r="BT79" s="16" t="e">
        <f>SUMIF('City Level Data'!#REF!,$F79,'City Level Data'!BU:BU)</f>
        <v>#REF!</v>
      </c>
      <c r="BU79" s="16" t="e">
        <f>SUMIF('City Level Data'!#REF!,$F79,'City Level Data'!BV:BV)</f>
        <v>#REF!</v>
      </c>
      <c r="BV79" s="16" t="e">
        <f>SUMIF('City Level Data'!#REF!,$F79,'City Level Data'!BW:BW)</f>
        <v>#REF!</v>
      </c>
      <c r="BW79" s="16" t="e">
        <f>SUMIF('City Level Data'!#REF!,$F79,'City Level Data'!BX:BX)</f>
        <v>#REF!</v>
      </c>
      <c r="BX79" s="16" t="e">
        <f>SUMIF('City Level Data'!#REF!,$F79,'City Level Data'!BY:BY)</f>
        <v>#REF!</v>
      </c>
      <c r="BY79" s="16" t="e">
        <f>SUMIF('City Level Data'!#REF!,$F79,'City Level Data'!BZ:BZ)</f>
        <v>#REF!</v>
      </c>
      <c r="BZ79" s="16" t="e">
        <f>SUMIF('City Level Data'!#REF!,$F79,'City Level Data'!CA:CA)</f>
        <v>#REF!</v>
      </c>
      <c r="CA79" s="16" t="e">
        <f>SUMIF('City Level Data'!#REF!,$F79,'City Level Data'!CB:CB)</f>
        <v>#REF!</v>
      </c>
      <c r="CB79" s="16" t="e">
        <f>SUMIF('City Level Data'!#REF!,$F79,'City Level Data'!CC:CC)</f>
        <v>#REF!</v>
      </c>
      <c r="CC79" s="16" t="e">
        <f>SUMIF('City Level Data'!#REF!,$F79,'City Level Data'!CD:CD)</f>
        <v>#REF!</v>
      </c>
      <c r="CD79" s="16" t="e">
        <f>SUMIF('City Level Data'!#REF!,$F79,'City Level Data'!CE:CE)</f>
        <v>#REF!</v>
      </c>
      <c r="CE79" s="16" t="e">
        <f>SUMIF('City Level Data'!#REF!,$F79,'City Level Data'!CF:CF)</f>
        <v>#REF!</v>
      </c>
      <c r="CF79" s="16" t="e">
        <f>SUMIF('City Level Data'!#REF!,$F79,'City Level Data'!CG:CG)</f>
        <v>#REF!</v>
      </c>
      <c r="CG79" s="16" t="e">
        <f>SUMIF('City Level Data'!#REF!,$F79,'City Level Data'!CH:CH)</f>
        <v>#REF!</v>
      </c>
      <c r="CH79" s="16" t="e">
        <f>SUMIF('City Level Data'!#REF!,$F79,'City Level Data'!CI:CI)</f>
        <v>#REF!</v>
      </c>
      <c r="CI79" s="16" t="e">
        <f>SUMIF('City Level Data'!#REF!,$F79,'City Level Data'!CJ:CJ)</f>
        <v>#REF!</v>
      </c>
      <c r="CJ79" s="16" t="e">
        <f>SUMIF('City Level Data'!#REF!,$F79,'City Level Data'!CK:CK)</f>
        <v>#REF!</v>
      </c>
      <c r="CK79" s="16" t="e">
        <f>SUMIF('City Level Data'!#REF!,$F79,'City Level Data'!CL:CL)</f>
        <v>#REF!</v>
      </c>
      <c r="CL79" s="16" t="e">
        <f>SUMIF('City Level Data'!#REF!,$F79,'City Level Data'!CM:CM)</f>
        <v>#REF!</v>
      </c>
      <c r="CM79" s="16" t="e">
        <f>SUMIF('City Level Data'!#REF!,$F79,'City Level Data'!CN:CN)</f>
        <v>#REF!</v>
      </c>
      <c r="CN79" s="16" t="e">
        <f>SUMIF('City Level Data'!#REF!,$F79,'City Level Data'!CO:CO)</f>
        <v>#REF!</v>
      </c>
      <c r="CO79" s="16" t="e">
        <f>SUMIF('City Level Data'!#REF!,$F79,'City Level Data'!CP:CP)</f>
        <v>#REF!</v>
      </c>
      <c r="CP79" s="16" t="e">
        <f>SUMIF('City Level Data'!#REF!,$F79,'City Level Data'!CQ:CQ)</f>
        <v>#REF!</v>
      </c>
      <c r="CQ79" s="16" t="e">
        <f>SUMIF('City Level Data'!#REF!,$F79,'City Level Data'!CR:CR)</f>
        <v>#REF!</v>
      </c>
      <c r="CR79" s="16" t="e">
        <f>SUMIF('City Level Data'!#REF!,$F79,'City Level Data'!CS:CS)</f>
        <v>#REF!</v>
      </c>
      <c r="CS79" s="16" t="e">
        <f>SUMIF('City Level Data'!#REF!,$F79,'City Level Data'!CT:CT)</f>
        <v>#REF!</v>
      </c>
      <c r="CT79" s="16" t="e">
        <f>SUMIF('City Level Data'!#REF!,$F79,'City Level Data'!CU:CU)</f>
        <v>#REF!</v>
      </c>
      <c r="CU79" s="16" t="e">
        <f>SUMIF('City Level Data'!#REF!,$F79,'City Level Data'!CV:CV)</f>
        <v>#REF!</v>
      </c>
      <c r="CV79" s="16" t="e">
        <f>SUMIF('City Level Data'!#REF!,$F79,'City Level Data'!CW:CW)</f>
        <v>#REF!</v>
      </c>
      <c r="CW79" s="16" t="e">
        <f>SUMIF('City Level Data'!#REF!,$F79,'City Level Data'!CX:CX)</f>
        <v>#REF!</v>
      </c>
      <c r="CX79" s="16" t="e">
        <f>SUMIF('City Level Data'!#REF!,$F79,'City Level Data'!CY:CY)</f>
        <v>#REF!</v>
      </c>
      <c r="CY79" s="16" t="e">
        <f>SUMIF('City Level Data'!#REF!,$F79,'City Level Data'!CZ:CZ)</f>
        <v>#REF!</v>
      </c>
      <c r="CZ79" s="16" t="e">
        <f>SUMIF('City Level Data'!#REF!,$F79,'City Level Data'!DA:DA)</f>
        <v>#REF!</v>
      </c>
      <c r="DA79" s="16" t="e">
        <f>SUMIF('City Level Data'!#REF!,$F79,'City Level Data'!DB:DB)</f>
        <v>#REF!</v>
      </c>
      <c r="DB79" s="16" t="e">
        <f>SUMIF('City Level Data'!#REF!,$F79,'City Level Data'!DC:DC)</f>
        <v>#REF!</v>
      </c>
    </row>
    <row r="80" spans="1:106" x14ac:dyDescent="0.2">
      <c r="A80" s="1"/>
      <c r="B80" s="1"/>
      <c r="C80" s="1"/>
      <c r="D80" s="1" t="s">
        <v>1641</v>
      </c>
      <c r="E80" s="1" t="s">
        <v>1431</v>
      </c>
      <c r="F80" s="1" t="s">
        <v>1333</v>
      </c>
      <c r="G80" s="1" t="s">
        <v>1517</v>
      </c>
      <c r="H80" s="1"/>
      <c r="I80" s="1"/>
      <c r="J80" s="1" t="s">
        <v>1518</v>
      </c>
      <c r="K80" s="1"/>
      <c r="L80" s="1"/>
      <c r="M80" s="1"/>
      <c r="N80" s="16" t="e">
        <f>SUMIF('City Level Data'!#REF!,$F80,'City Level Data'!J:J)</f>
        <v>#REF!</v>
      </c>
      <c r="O80" s="16" t="e">
        <f>SUMIF('City Level Data'!#REF!,$F80,'City Level Data'!L:L)</f>
        <v>#REF!</v>
      </c>
      <c r="P80" s="16" t="e">
        <f>SUMIF('City Level Data'!#REF!,$F80,'City Level Data'!M:M)</f>
        <v>#REF!</v>
      </c>
      <c r="Q80" s="16" t="e">
        <f t="shared" si="0"/>
        <v>#REF!</v>
      </c>
      <c r="R80" s="16" t="e">
        <f>SUMIF('City Level Data'!#REF!,$F80,'City Level Data'!P:P)</f>
        <v>#REF!</v>
      </c>
      <c r="S80" s="16" t="e">
        <f t="shared" si="1"/>
        <v>#REF!</v>
      </c>
      <c r="T80" s="16" t="e">
        <f>SUMIF('City Level Data'!#REF!,$F80,'City Level Data'!U:U)*1000000000/N80</f>
        <v>#REF!</v>
      </c>
      <c r="U80" s="16" t="e">
        <f>IF(Q80&gt;'Clustering (Sub City)'!$C$4,'Clustering (Sub City)'!$B$3,IF(Q80&gt;'Clustering (Sub City)'!$H$4,'Clustering (Sub City)'!$G$3,IF(Q80&gt;'Clustering (Sub City)'!$M$4,'Clustering (Sub City)'!$L$3,'Clustering (Sub City)'!$Q$3)))</f>
        <v>#REF!</v>
      </c>
      <c r="V80" s="16" t="e">
        <f>IF(S80&gt;'Clustering (Sub City)'!$C$24,'Clustering (Sub City)'!$B$23,IF(S80&gt;'Clustering (Sub City)'!$H$24,'Clustering (Sub City)'!$G$23,IF(S80&gt;'Clustering (Sub City)'!$M$24,'Clustering (Sub City)'!$L$23,'Clustering (Sub City)'!$Q$23)))</f>
        <v>#REF!</v>
      </c>
      <c r="W80" s="16" t="e">
        <f>VLOOKUP(U80&amp;V80,'Clustering (Gov City)'!$X$4:$Y$19,2,0)</f>
        <v>#REF!</v>
      </c>
      <c r="X80" s="16" t="e">
        <f>SUMIF('City Level Data'!#REF!,$F80,'City Level Data'!Z:Z)</f>
        <v>#REF!</v>
      </c>
      <c r="Y80" s="16" t="e">
        <f>SUMIF('City Level Data'!#REF!,$F80,'City Level Data'!AA:AA)</f>
        <v>#REF!</v>
      </c>
      <c r="Z80" s="16" t="e">
        <f>SUMIF('City Level Data'!#REF!,$F80,'City Level Data'!AB:AB)</f>
        <v>#REF!</v>
      </c>
      <c r="AA80" s="16" t="e">
        <f>SUMIF('City Level Data'!#REF!,$F80,'City Level Data'!AC:AC)</f>
        <v>#REF!</v>
      </c>
      <c r="AB80" s="16" t="e">
        <f>SUMIF('City Level Data'!#REF!,$F80,'City Level Data'!AD:AD)</f>
        <v>#REF!</v>
      </c>
      <c r="AC80" s="16" t="e">
        <f>SUMIF('City Level Data'!#REF!,$F80,'City Level Data'!AE:AE)</f>
        <v>#REF!</v>
      </c>
      <c r="AD80" s="16" t="e">
        <f>SUMIF('City Level Data'!#REF!,$F80,'City Level Data'!AF:AF)</f>
        <v>#REF!</v>
      </c>
      <c r="AE80" s="16" t="e">
        <f>SUMIF('City Level Data'!#REF!,$F80,'City Level Data'!AG:AG)</f>
        <v>#REF!</v>
      </c>
      <c r="AF80" s="16" t="e">
        <f>SUMIF('City Level Data'!#REF!,$F80,'City Level Data'!AH:AH)</f>
        <v>#REF!</v>
      </c>
      <c r="AG80" s="16" t="e">
        <f>SUMIF('City Level Data'!#REF!,$F80,'City Level Data'!AI:AI)</f>
        <v>#REF!</v>
      </c>
      <c r="AH80" s="16" t="e">
        <f>SUMIF('City Level Data'!#REF!,$F80,'City Level Data'!AJ:AJ)</f>
        <v>#REF!</v>
      </c>
      <c r="AI80" s="16" t="e">
        <f>SUMIF('City Level Data'!#REF!,$F80,'City Level Data'!AK:AK)</f>
        <v>#REF!</v>
      </c>
      <c r="AJ80" s="16" t="e">
        <f>SUMIF('City Level Data'!#REF!,$F80,'City Level Data'!AL:AL)</f>
        <v>#REF!</v>
      </c>
      <c r="AK80" s="16" t="e">
        <f>SUMIF('City Level Data'!#REF!,$F80,'City Level Data'!AM:AM)</f>
        <v>#REF!</v>
      </c>
      <c r="AL80" s="16" t="e">
        <f>SUMIF('City Level Data'!#REF!,$F80,'City Level Data'!AN:AN)</f>
        <v>#REF!</v>
      </c>
      <c r="AM80" s="16" t="e">
        <f>SUMIF('City Level Data'!#REF!,$F80,'City Level Data'!AO:AO)</f>
        <v>#REF!</v>
      </c>
      <c r="AN80" s="16" t="e">
        <f>SUMIF('City Level Data'!#REF!,$F80,'City Level Data'!AP:AP)</f>
        <v>#REF!</v>
      </c>
      <c r="AO80" s="16" t="e">
        <f>SUMIF('City Level Data'!#REF!,$F80,'City Level Data'!AQ:AQ)</f>
        <v>#REF!</v>
      </c>
      <c r="AP80" s="16" t="e">
        <f>SUMIF('City Level Data'!#REF!,$F80,'City Level Data'!AR:AR)</f>
        <v>#REF!</v>
      </c>
      <c r="AQ80" s="16" t="e">
        <f>SUMIF('City Level Data'!#REF!,$F80,'City Level Data'!AS:AS)</f>
        <v>#REF!</v>
      </c>
      <c r="AR80" s="16" t="e">
        <f>SUMIF('City Level Data'!#REF!,$F80,'City Level Data'!AT:AT)</f>
        <v>#REF!</v>
      </c>
      <c r="AS80" s="16" t="e">
        <f>SUMIF('City Level Data'!#REF!,$F80,'City Level Data'!AU:AU)</f>
        <v>#REF!</v>
      </c>
      <c r="AT80" s="16" t="e">
        <f>SUMIF('City Level Data'!#REF!,$F80,'City Level Data'!AV:AV)</f>
        <v>#REF!</v>
      </c>
      <c r="AU80" s="16" t="e">
        <f>SUMIF('City Level Data'!#REF!,$F80,'City Level Data'!AW:AW)</f>
        <v>#REF!</v>
      </c>
      <c r="AV80" s="16" t="e">
        <f>SUMIF('City Level Data'!#REF!,$F80,'City Level Data'!AX:AX)</f>
        <v>#REF!</v>
      </c>
      <c r="AW80" s="16" t="e">
        <f>SUMIF('City Level Data'!#REF!,$F80,'City Level Data'!AY:AY)</f>
        <v>#REF!</v>
      </c>
      <c r="AX80" s="16" t="e">
        <f>SUMIF('City Level Data'!#REF!,$F80,'City Level Data'!AZ:AZ)</f>
        <v>#REF!</v>
      </c>
      <c r="AY80" s="16" t="e">
        <f>SUMIF('City Level Data'!#REF!,$F80,'City Level Data'!BA:BA)</f>
        <v>#REF!</v>
      </c>
      <c r="AZ80" s="16" t="e">
        <f>SUMIF('City Level Data'!#REF!,$F80,'City Level Data'!BB:BB)</f>
        <v>#REF!</v>
      </c>
      <c r="BA80" s="16" t="e">
        <f>SUMIF('City Level Data'!#REF!,$F80,'City Level Data'!BC:BC)</f>
        <v>#REF!</v>
      </c>
      <c r="BB80" s="16" t="e">
        <f>SUMIF('City Level Data'!#REF!,$F80,'City Level Data'!BD:BD)</f>
        <v>#REF!</v>
      </c>
      <c r="BC80" s="16" t="e">
        <f>SUMIF('City Level Data'!#REF!,$F80,'City Level Data'!BE:BE)</f>
        <v>#REF!</v>
      </c>
      <c r="BD80" s="16" t="e">
        <f>SUMIF('City Level Data'!#REF!,$F80,'City Level Data'!BF:BF)</f>
        <v>#REF!</v>
      </c>
      <c r="BE80" s="16" t="e">
        <f t="shared" si="2"/>
        <v>#REF!</v>
      </c>
      <c r="BF80" s="16" t="e">
        <f>SUMIF('City Level Data'!#REF!,$F80,'City Level Data'!BG:BG)</f>
        <v>#REF!</v>
      </c>
      <c r="BG80" s="16" t="e">
        <f>SUMIF('City Level Data'!#REF!,$F80,'City Level Data'!BH:BH)</f>
        <v>#REF!</v>
      </c>
      <c r="BH80" s="16" t="e">
        <f>AVERAGEIF('City Level Data'!#REF!,$F80,'City Level Data'!BI:BI)</f>
        <v>#REF!</v>
      </c>
      <c r="BI80" s="16" t="e">
        <f>AVERAGEIF('City Level Data'!#REF!,$F80,'City Level Data'!BJ:BJ)</f>
        <v>#REF!</v>
      </c>
      <c r="BJ80" s="16" t="e">
        <f>AVERAGEIF('City Level Data'!#REF!,$F80,'City Level Data'!BK:BK)</f>
        <v>#REF!</v>
      </c>
      <c r="BK80" s="16" t="e">
        <f>AVERAGEIF('City Level Data'!#REF!,$F80,'City Level Data'!BL:BL)</f>
        <v>#REF!</v>
      </c>
      <c r="BL80" s="16" t="e">
        <f>AVERAGEIF('City Level Data'!#REF!,$F80,'City Level Data'!BM:BM)</f>
        <v>#REF!</v>
      </c>
      <c r="BM80" s="16" t="e">
        <f>SUMIF('City Level Data'!#REF!,$F80,'City Level Data'!BN:BN)</f>
        <v>#REF!</v>
      </c>
      <c r="BN80" s="16" t="e">
        <f>SUMIF('City Level Data'!#REF!,$F80,'City Level Data'!BO:BO)</f>
        <v>#REF!</v>
      </c>
      <c r="BO80" s="16" t="e">
        <f>SUMIF('City Level Data'!#REF!,$F80,'City Level Data'!BP:BP)</f>
        <v>#REF!</v>
      </c>
      <c r="BP80" s="16" t="e">
        <f>SUMIF('City Level Data'!#REF!,$F80,'City Level Data'!BQ:BQ)</f>
        <v>#REF!</v>
      </c>
      <c r="BQ80" s="16" t="e">
        <f>SUMIF('City Level Data'!#REF!,$F80,'City Level Data'!BR:BR)</f>
        <v>#REF!</v>
      </c>
      <c r="BR80" s="16" t="e">
        <f>SUMIF('City Level Data'!#REF!,$F80,'City Level Data'!BS:BS)</f>
        <v>#REF!</v>
      </c>
      <c r="BS80" s="16" t="e">
        <f>SUMIF('City Level Data'!#REF!,$F80,'City Level Data'!BT:BT)</f>
        <v>#REF!</v>
      </c>
      <c r="BT80" s="16" t="e">
        <f>SUMIF('City Level Data'!#REF!,$F80,'City Level Data'!BU:BU)</f>
        <v>#REF!</v>
      </c>
      <c r="BU80" s="16" t="e">
        <f>SUMIF('City Level Data'!#REF!,$F80,'City Level Data'!BV:BV)</f>
        <v>#REF!</v>
      </c>
      <c r="BV80" s="16" t="e">
        <f>SUMIF('City Level Data'!#REF!,$F80,'City Level Data'!BW:BW)</f>
        <v>#REF!</v>
      </c>
      <c r="BW80" s="16" t="e">
        <f>SUMIF('City Level Data'!#REF!,$F80,'City Level Data'!BX:BX)</f>
        <v>#REF!</v>
      </c>
      <c r="BX80" s="16" t="e">
        <f>SUMIF('City Level Data'!#REF!,$F80,'City Level Data'!BY:BY)</f>
        <v>#REF!</v>
      </c>
      <c r="BY80" s="16" t="e">
        <f>SUMIF('City Level Data'!#REF!,$F80,'City Level Data'!BZ:BZ)</f>
        <v>#REF!</v>
      </c>
      <c r="BZ80" s="16" t="e">
        <f>SUMIF('City Level Data'!#REF!,$F80,'City Level Data'!CA:CA)</f>
        <v>#REF!</v>
      </c>
      <c r="CA80" s="16" t="e">
        <f>SUMIF('City Level Data'!#REF!,$F80,'City Level Data'!CB:CB)</f>
        <v>#REF!</v>
      </c>
      <c r="CB80" s="16" t="e">
        <f>SUMIF('City Level Data'!#REF!,$F80,'City Level Data'!CC:CC)</f>
        <v>#REF!</v>
      </c>
      <c r="CC80" s="16" t="e">
        <f>SUMIF('City Level Data'!#REF!,$F80,'City Level Data'!CD:CD)</f>
        <v>#REF!</v>
      </c>
      <c r="CD80" s="16" t="e">
        <f>SUMIF('City Level Data'!#REF!,$F80,'City Level Data'!CE:CE)</f>
        <v>#REF!</v>
      </c>
      <c r="CE80" s="16" t="e">
        <f>SUMIF('City Level Data'!#REF!,$F80,'City Level Data'!CF:CF)</f>
        <v>#REF!</v>
      </c>
      <c r="CF80" s="16" t="e">
        <f>SUMIF('City Level Data'!#REF!,$F80,'City Level Data'!CG:CG)</f>
        <v>#REF!</v>
      </c>
      <c r="CG80" s="16" t="e">
        <f>SUMIF('City Level Data'!#REF!,$F80,'City Level Data'!CH:CH)</f>
        <v>#REF!</v>
      </c>
      <c r="CH80" s="16" t="e">
        <f>SUMIF('City Level Data'!#REF!,$F80,'City Level Data'!CI:CI)</f>
        <v>#REF!</v>
      </c>
      <c r="CI80" s="16" t="e">
        <f>SUMIF('City Level Data'!#REF!,$F80,'City Level Data'!CJ:CJ)</f>
        <v>#REF!</v>
      </c>
      <c r="CJ80" s="16" t="e">
        <f>SUMIF('City Level Data'!#REF!,$F80,'City Level Data'!CK:CK)</f>
        <v>#REF!</v>
      </c>
      <c r="CK80" s="16" t="e">
        <f>SUMIF('City Level Data'!#REF!,$F80,'City Level Data'!CL:CL)</f>
        <v>#REF!</v>
      </c>
      <c r="CL80" s="16" t="e">
        <f>SUMIF('City Level Data'!#REF!,$F80,'City Level Data'!CM:CM)</f>
        <v>#REF!</v>
      </c>
      <c r="CM80" s="16" t="e">
        <f>SUMIF('City Level Data'!#REF!,$F80,'City Level Data'!CN:CN)</f>
        <v>#REF!</v>
      </c>
      <c r="CN80" s="16" t="e">
        <f>SUMIF('City Level Data'!#REF!,$F80,'City Level Data'!CO:CO)</f>
        <v>#REF!</v>
      </c>
      <c r="CO80" s="16" t="e">
        <f>SUMIF('City Level Data'!#REF!,$F80,'City Level Data'!CP:CP)</f>
        <v>#REF!</v>
      </c>
      <c r="CP80" s="16" t="e">
        <f>SUMIF('City Level Data'!#REF!,$F80,'City Level Data'!CQ:CQ)</f>
        <v>#REF!</v>
      </c>
      <c r="CQ80" s="16" t="e">
        <f>SUMIF('City Level Data'!#REF!,$F80,'City Level Data'!CR:CR)</f>
        <v>#REF!</v>
      </c>
      <c r="CR80" s="16" t="e">
        <f>SUMIF('City Level Data'!#REF!,$F80,'City Level Data'!CS:CS)</f>
        <v>#REF!</v>
      </c>
      <c r="CS80" s="16" t="e">
        <f>SUMIF('City Level Data'!#REF!,$F80,'City Level Data'!CT:CT)</f>
        <v>#REF!</v>
      </c>
      <c r="CT80" s="16" t="e">
        <f>SUMIF('City Level Data'!#REF!,$F80,'City Level Data'!CU:CU)</f>
        <v>#REF!</v>
      </c>
      <c r="CU80" s="16" t="e">
        <f>SUMIF('City Level Data'!#REF!,$F80,'City Level Data'!CV:CV)</f>
        <v>#REF!</v>
      </c>
      <c r="CV80" s="16" t="e">
        <f>SUMIF('City Level Data'!#REF!,$F80,'City Level Data'!CW:CW)</f>
        <v>#REF!</v>
      </c>
      <c r="CW80" s="16" t="e">
        <f>SUMIF('City Level Data'!#REF!,$F80,'City Level Data'!CX:CX)</f>
        <v>#REF!</v>
      </c>
      <c r="CX80" s="16" t="e">
        <f>SUMIF('City Level Data'!#REF!,$F80,'City Level Data'!CY:CY)</f>
        <v>#REF!</v>
      </c>
      <c r="CY80" s="16" t="e">
        <f>SUMIF('City Level Data'!#REF!,$F80,'City Level Data'!CZ:CZ)</f>
        <v>#REF!</v>
      </c>
      <c r="CZ80" s="16" t="e">
        <f>SUMIF('City Level Data'!#REF!,$F80,'City Level Data'!DA:DA)</f>
        <v>#REF!</v>
      </c>
      <c r="DA80" s="16" t="e">
        <f>SUMIF('City Level Data'!#REF!,$F80,'City Level Data'!DB:DB)</f>
        <v>#REF!</v>
      </c>
      <c r="DB80" s="16" t="e">
        <f>SUMIF('City Level Data'!#REF!,$F80,'City Level Data'!DC:DC)</f>
        <v>#REF!</v>
      </c>
    </row>
    <row r="81" spans="1:106" x14ac:dyDescent="0.2">
      <c r="A81" s="1"/>
      <c r="B81" s="1"/>
      <c r="C81" s="1"/>
      <c r="D81" s="1" t="s">
        <v>1642</v>
      </c>
      <c r="E81" s="1" t="s">
        <v>1431</v>
      </c>
      <c r="F81" s="1" t="s">
        <v>1335</v>
      </c>
      <c r="G81" s="1" t="s">
        <v>1517</v>
      </c>
      <c r="H81" s="1"/>
      <c r="I81" s="1"/>
      <c r="J81" s="1" t="s">
        <v>1518</v>
      </c>
      <c r="K81" s="1"/>
      <c r="L81" s="1"/>
      <c r="M81" s="1"/>
      <c r="N81" s="16" t="e">
        <f>SUMIF('City Level Data'!#REF!,$F81,'City Level Data'!J:J)</f>
        <v>#REF!</v>
      </c>
      <c r="O81" s="16" t="e">
        <f>SUMIF('City Level Data'!#REF!,$F81,'City Level Data'!L:L)</f>
        <v>#REF!</v>
      </c>
      <c r="P81" s="16" t="e">
        <f>SUMIF('City Level Data'!#REF!,$F81,'City Level Data'!M:M)</f>
        <v>#REF!</v>
      </c>
      <c r="Q81" s="16" t="e">
        <f t="shared" si="0"/>
        <v>#REF!</v>
      </c>
      <c r="R81" s="16" t="e">
        <f>SUMIF('City Level Data'!#REF!,$F81,'City Level Data'!P:P)</f>
        <v>#REF!</v>
      </c>
      <c r="S81" s="16" t="e">
        <f t="shared" si="1"/>
        <v>#REF!</v>
      </c>
      <c r="T81" s="16" t="e">
        <f>SUMIF('City Level Data'!#REF!,$F81,'City Level Data'!U:U)*1000000000/N81</f>
        <v>#REF!</v>
      </c>
      <c r="U81" s="16" t="e">
        <f>IF(Q81&gt;'Clustering (Sub City)'!$C$4,'Clustering (Sub City)'!$B$3,IF(Q81&gt;'Clustering (Sub City)'!$H$4,'Clustering (Sub City)'!$G$3,IF(Q81&gt;'Clustering (Sub City)'!$M$4,'Clustering (Sub City)'!$L$3,'Clustering (Sub City)'!$Q$3)))</f>
        <v>#REF!</v>
      </c>
      <c r="V81" s="16" t="e">
        <f>IF(S81&gt;'Clustering (Sub City)'!$C$24,'Clustering (Sub City)'!$B$23,IF(S81&gt;'Clustering (Sub City)'!$H$24,'Clustering (Sub City)'!$G$23,IF(S81&gt;'Clustering (Sub City)'!$M$24,'Clustering (Sub City)'!$L$23,'Clustering (Sub City)'!$Q$23)))</f>
        <v>#REF!</v>
      </c>
      <c r="W81" s="16" t="e">
        <f>VLOOKUP(U81&amp;V81,'Clustering (Gov City)'!$X$4:$Y$19,2,0)</f>
        <v>#REF!</v>
      </c>
      <c r="X81" s="16" t="e">
        <f>SUMIF('City Level Data'!#REF!,$F81,'City Level Data'!Z:Z)</f>
        <v>#REF!</v>
      </c>
      <c r="Y81" s="16" t="e">
        <f>SUMIF('City Level Data'!#REF!,$F81,'City Level Data'!AA:AA)</f>
        <v>#REF!</v>
      </c>
      <c r="Z81" s="16" t="e">
        <f>SUMIF('City Level Data'!#REF!,$F81,'City Level Data'!AB:AB)</f>
        <v>#REF!</v>
      </c>
      <c r="AA81" s="16" t="e">
        <f>SUMIF('City Level Data'!#REF!,$F81,'City Level Data'!AC:AC)</f>
        <v>#REF!</v>
      </c>
      <c r="AB81" s="16" t="e">
        <f>SUMIF('City Level Data'!#REF!,$F81,'City Level Data'!AD:AD)</f>
        <v>#REF!</v>
      </c>
      <c r="AC81" s="16" t="e">
        <f>SUMIF('City Level Data'!#REF!,$F81,'City Level Data'!AE:AE)</f>
        <v>#REF!</v>
      </c>
      <c r="AD81" s="16" t="e">
        <f>SUMIF('City Level Data'!#REF!,$F81,'City Level Data'!AF:AF)</f>
        <v>#REF!</v>
      </c>
      <c r="AE81" s="16" t="e">
        <f>SUMIF('City Level Data'!#REF!,$F81,'City Level Data'!AG:AG)</f>
        <v>#REF!</v>
      </c>
      <c r="AF81" s="16" t="e">
        <f>SUMIF('City Level Data'!#REF!,$F81,'City Level Data'!AH:AH)</f>
        <v>#REF!</v>
      </c>
      <c r="AG81" s="16" t="e">
        <f>SUMIF('City Level Data'!#REF!,$F81,'City Level Data'!AI:AI)</f>
        <v>#REF!</v>
      </c>
      <c r="AH81" s="16" t="e">
        <f>SUMIF('City Level Data'!#REF!,$F81,'City Level Data'!AJ:AJ)</f>
        <v>#REF!</v>
      </c>
      <c r="AI81" s="16" t="e">
        <f>SUMIF('City Level Data'!#REF!,$F81,'City Level Data'!AK:AK)</f>
        <v>#REF!</v>
      </c>
      <c r="AJ81" s="16" t="e">
        <f>SUMIF('City Level Data'!#REF!,$F81,'City Level Data'!AL:AL)</f>
        <v>#REF!</v>
      </c>
      <c r="AK81" s="16" t="e">
        <f>SUMIF('City Level Data'!#REF!,$F81,'City Level Data'!AM:AM)</f>
        <v>#REF!</v>
      </c>
      <c r="AL81" s="16" t="e">
        <f>SUMIF('City Level Data'!#REF!,$F81,'City Level Data'!AN:AN)</f>
        <v>#REF!</v>
      </c>
      <c r="AM81" s="16" t="e">
        <f>SUMIF('City Level Data'!#REF!,$F81,'City Level Data'!AO:AO)</f>
        <v>#REF!</v>
      </c>
      <c r="AN81" s="16" t="e">
        <f>SUMIF('City Level Data'!#REF!,$F81,'City Level Data'!AP:AP)</f>
        <v>#REF!</v>
      </c>
      <c r="AO81" s="16" t="e">
        <f>SUMIF('City Level Data'!#REF!,$F81,'City Level Data'!AQ:AQ)</f>
        <v>#REF!</v>
      </c>
      <c r="AP81" s="16" t="e">
        <f>SUMIF('City Level Data'!#REF!,$F81,'City Level Data'!AR:AR)</f>
        <v>#REF!</v>
      </c>
      <c r="AQ81" s="16" t="e">
        <f>SUMIF('City Level Data'!#REF!,$F81,'City Level Data'!AS:AS)</f>
        <v>#REF!</v>
      </c>
      <c r="AR81" s="16" t="e">
        <f>SUMIF('City Level Data'!#REF!,$F81,'City Level Data'!AT:AT)</f>
        <v>#REF!</v>
      </c>
      <c r="AS81" s="16" t="e">
        <f>SUMIF('City Level Data'!#REF!,$F81,'City Level Data'!AU:AU)</f>
        <v>#REF!</v>
      </c>
      <c r="AT81" s="16" t="e">
        <f>SUMIF('City Level Data'!#REF!,$F81,'City Level Data'!AV:AV)</f>
        <v>#REF!</v>
      </c>
      <c r="AU81" s="16" t="e">
        <f>SUMIF('City Level Data'!#REF!,$F81,'City Level Data'!AW:AW)</f>
        <v>#REF!</v>
      </c>
      <c r="AV81" s="16" t="e">
        <f>SUMIF('City Level Data'!#REF!,$F81,'City Level Data'!AX:AX)</f>
        <v>#REF!</v>
      </c>
      <c r="AW81" s="16" t="e">
        <f>SUMIF('City Level Data'!#REF!,$F81,'City Level Data'!AY:AY)</f>
        <v>#REF!</v>
      </c>
      <c r="AX81" s="16" t="e">
        <f>SUMIF('City Level Data'!#REF!,$F81,'City Level Data'!AZ:AZ)</f>
        <v>#REF!</v>
      </c>
      <c r="AY81" s="16" t="e">
        <f>SUMIF('City Level Data'!#REF!,$F81,'City Level Data'!BA:BA)</f>
        <v>#REF!</v>
      </c>
      <c r="AZ81" s="16" t="e">
        <f>SUMIF('City Level Data'!#REF!,$F81,'City Level Data'!BB:BB)</f>
        <v>#REF!</v>
      </c>
      <c r="BA81" s="16" t="e">
        <f>SUMIF('City Level Data'!#REF!,$F81,'City Level Data'!BC:BC)</f>
        <v>#REF!</v>
      </c>
      <c r="BB81" s="16" t="e">
        <f>SUMIF('City Level Data'!#REF!,$F81,'City Level Data'!BD:BD)</f>
        <v>#REF!</v>
      </c>
      <c r="BC81" s="16" t="e">
        <f>SUMIF('City Level Data'!#REF!,$F81,'City Level Data'!BE:BE)</f>
        <v>#REF!</v>
      </c>
      <c r="BD81" s="16" t="e">
        <f>SUMIF('City Level Data'!#REF!,$F81,'City Level Data'!BF:BF)</f>
        <v>#REF!</v>
      </c>
      <c r="BE81" s="16" t="e">
        <f t="shared" si="2"/>
        <v>#REF!</v>
      </c>
      <c r="BF81" s="16" t="e">
        <f>SUMIF('City Level Data'!#REF!,$F81,'City Level Data'!BG:BG)</f>
        <v>#REF!</v>
      </c>
      <c r="BG81" s="16" t="e">
        <f>SUMIF('City Level Data'!#REF!,$F81,'City Level Data'!BH:BH)</f>
        <v>#REF!</v>
      </c>
      <c r="BH81" s="16" t="e">
        <f>AVERAGEIF('City Level Data'!#REF!,$F81,'City Level Data'!BI:BI)</f>
        <v>#REF!</v>
      </c>
      <c r="BI81" s="16" t="e">
        <f>AVERAGEIF('City Level Data'!#REF!,$F81,'City Level Data'!BJ:BJ)</f>
        <v>#REF!</v>
      </c>
      <c r="BJ81" s="16" t="e">
        <f>AVERAGEIF('City Level Data'!#REF!,$F81,'City Level Data'!BK:BK)</f>
        <v>#REF!</v>
      </c>
      <c r="BK81" s="16" t="e">
        <f>AVERAGEIF('City Level Data'!#REF!,$F81,'City Level Data'!BL:BL)</f>
        <v>#REF!</v>
      </c>
      <c r="BL81" s="16" t="e">
        <f>AVERAGEIF('City Level Data'!#REF!,$F81,'City Level Data'!BM:BM)</f>
        <v>#REF!</v>
      </c>
      <c r="BM81" s="16" t="e">
        <f>SUMIF('City Level Data'!#REF!,$F81,'City Level Data'!BN:BN)</f>
        <v>#REF!</v>
      </c>
      <c r="BN81" s="16" t="e">
        <f>SUMIF('City Level Data'!#REF!,$F81,'City Level Data'!BO:BO)</f>
        <v>#REF!</v>
      </c>
      <c r="BO81" s="16" t="e">
        <f>SUMIF('City Level Data'!#REF!,$F81,'City Level Data'!BP:BP)</f>
        <v>#REF!</v>
      </c>
      <c r="BP81" s="16" t="e">
        <f>SUMIF('City Level Data'!#REF!,$F81,'City Level Data'!BQ:BQ)</f>
        <v>#REF!</v>
      </c>
      <c r="BQ81" s="16" t="e">
        <f>SUMIF('City Level Data'!#REF!,$F81,'City Level Data'!BR:BR)</f>
        <v>#REF!</v>
      </c>
      <c r="BR81" s="16" t="e">
        <f>SUMIF('City Level Data'!#REF!,$F81,'City Level Data'!BS:BS)</f>
        <v>#REF!</v>
      </c>
      <c r="BS81" s="16" t="e">
        <f>SUMIF('City Level Data'!#REF!,$F81,'City Level Data'!BT:BT)</f>
        <v>#REF!</v>
      </c>
      <c r="BT81" s="16" t="e">
        <f>SUMIF('City Level Data'!#REF!,$F81,'City Level Data'!BU:BU)</f>
        <v>#REF!</v>
      </c>
      <c r="BU81" s="16" t="e">
        <f>SUMIF('City Level Data'!#REF!,$F81,'City Level Data'!BV:BV)</f>
        <v>#REF!</v>
      </c>
      <c r="BV81" s="16" t="e">
        <f>SUMIF('City Level Data'!#REF!,$F81,'City Level Data'!BW:BW)</f>
        <v>#REF!</v>
      </c>
      <c r="BW81" s="16" t="e">
        <f>SUMIF('City Level Data'!#REF!,$F81,'City Level Data'!BX:BX)</f>
        <v>#REF!</v>
      </c>
      <c r="BX81" s="16" t="e">
        <f>SUMIF('City Level Data'!#REF!,$F81,'City Level Data'!BY:BY)</f>
        <v>#REF!</v>
      </c>
      <c r="BY81" s="16" t="e">
        <f>SUMIF('City Level Data'!#REF!,$F81,'City Level Data'!BZ:BZ)</f>
        <v>#REF!</v>
      </c>
      <c r="BZ81" s="16" t="e">
        <f>SUMIF('City Level Data'!#REF!,$F81,'City Level Data'!CA:CA)</f>
        <v>#REF!</v>
      </c>
      <c r="CA81" s="16" t="e">
        <f>SUMIF('City Level Data'!#REF!,$F81,'City Level Data'!CB:CB)</f>
        <v>#REF!</v>
      </c>
      <c r="CB81" s="16" t="e">
        <f>SUMIF('City Level Data'!#REF!,$F81,'City Level Data'!CC:CC)</f>
        <v>#REF!</v>
      </c>
      <c r="CC81" s="16" t="e">
        <f>SUMIF('City Level Data'!#REF!,$F81,'City Level Data'!CD:CD)</f>
        <v>#REF!</v>
      </c>
      <c r="CD81" s="16" t="e">
        <f>SUMIF('City Level Data'!#REF!,$F81,'City Level Data'!CE:CE)</f>
        <v>#REF!</v>
      </c>
      <c r="CE81" s="16" t="e">
        <f>SUMIF('City Level Data'!#REF!,$F81,'City Level Data'!CF:CF)</f>
        <v>#REF!</v>
      </c>
      <c r="CF81" s="16" t="e">
        <f>SUMIF('City Level Data'!#REF!,$F81,'City Level Data'!CG:CG)</f>
        <v>#REF!</v>
      </c>
      <c r="CG81" s="16" t="e">
        <f>SUMIF('City Level Data'!#REF!,$F81,'City Level Data'!CH:CH)</f>
        <v>#REF!</v>
      </c>
      <c r="CH81" s="16" t="e">
        <f>SUMIF('City Level Data'!#REF!,$F81,'City Level Data'!CI:CI)</f>
        <v>#REF!</v>
      </c>
      <c r="CI81" s="16" t="e">
        <f>SUMIF('City Level Data'!#REF!,$F81,'City Level Data'!CJ:CJ)</f>
        <v>#REF!</v>
      </c>
      <c r="CJ81" s="16" t="e">
        <f>SUMIF('City Level Data'!#REF!,$F81,'City Level Data'!CK:CK)</f>
        <v>#REF!</v>
      </c>
      <c r="CK81" s="16" t="e">
        <f>SUMIF('City Level Data'!#REF!,$F81,'City Level Data'!CL:CL)</f>
        <v>#REF!</v>
      </c>
      <c r="CL81" s="16" t="e">
        <f>SUMIF('City Level Data'!#REF!,$F81,'City Level Data'!CM:CM)</f>
        <v>#REF!</v>
      </c>
      <c r="CM81" s="16" t="e">
        <f>SUMIF('City Level Data'!#REF!,$F81,'City Level Data'!CN:CN)</f>
        <v>#REF!</v>
      </c>
      <c r="CN81" s="16" t="e">
        <f>SUMIF('City Level Data'!#REF!,$F81,'City Level Data'!CO:CO)</f>
        <v>#REF!</v>
      </c>
      <c r="CO81" s="16" t="e">
        <f>SUMIF('City Level Data'!#REF!,$F81,'City Level Data'!CP:CP)</f>
        <v>#REF!</v>
      </c>
      <c r="CP81" s="16" t="e">
        <f>SUMIF('City Level Data'!#REF!,$F81,'City Level Data'!CQ:CQ)</f>
        <v>#REF!</v>
      </c>
      <c r="CQ81" s="16" t="e">
        <f>SUMIF('City Level Data'!#REF!,$F81,'City Level Data'!CR:CR)</f>
        <v>#REF!</v>
      </c>
      <c r="CR81" s="16" t="e">
        <f>SUMIF('City Level Data'!#REF!,$F81,'City Level Data'!CS:CS)</f>
        <v>#REF!</v>
      </c>
      <c r="CS81" s="16" t="e">
        <f>SUMIF('City Level Data'!#REF!,$F81,'City Level Data'!CT:CT)</f>
        <v>#REF!</v>
      </c>
      <c r="CT81" s="16" t="e">
        <f>SUMIF('City Level Data'!#REF!,$F81,'City Level Data'!CU:CU)</f>
        <v>#REF!</v>
      </c>
      <c r="CU81" s="16" t="e">
        <f>SUMIF('City Level Data'!#REF!,$F81,'City Level Data'!CV:CV)</f>
        <v>#REF!</v>
      </c>
      <c r="CV81" s="16" t="e">
        <f>SUMIF('City Level Data'!#REF!,$F81,'City Level Data'!CW:CW)</f>
        <v>#REF!</v>
      </c>
      <c r="CW81" s="16" t="e">
        <f>SUMIF('City Level Data'!#REF!,$F81,'City Level Data'!CX:CX)</f>
        <v>#REF!</v>
      </c>
      <c r="CX81" s="16" t="e">
        <f>SUMIF('City Level Data'!#REF!,$F81,'City Level Data'!CY:CY)</f>
        <v>#REF!</v>
      </c>
      <c r="CY81" s="16" t="e">
        <f>SUMIF('City Level Data'!#REF!,$F81,'City Level Data'!CZ:CZ)</f>
        <v>#REF!</v>
      </c>
      <c r="CZ81" s="16" t="e">
        <f>SUMIF('City Level Data'!#REF!,$F81,'City Level Data'!DA:DA)</f>
        <v>#REF!</v>
      </c>
      <c r="DA81" s="16" t="e">
        <f>SUMIF('City Level Data'!#REF!,$F81,'City Level Data'!DB:DB)</f>
        <v>#REF!</v>
      </c>
      <c r="DB81" s="16" t="e">
        <f>SUMIF('City Level Data'!#REF!,$F81,'City Level Data'!DC:DC)</f>
        <v>#REF!</v>
      </c>
    </row>
    <row r="82" spans="1:106" x14ac:dyDescent="0.2">
      <c r="A82" s="1"/>
      <c r="B82" s="1"/>
      <c r="C82" s="1"/>
      <c r="D82" s="1" t="s">
        <v>1643</v>
      </c>
      <c r="E82" s="1" t="s">
        <v>1431</v>
      </c>
      <c r="F82" s="1" t="s">
        <v>1337</v>
      </c>
      <c r="G82" s="1" t="s">
        <v>1517</v>
      </c>
      <c r="H82" s="1"/>
      <c r="I82" s="1"/>
      <c r="J82" s="1" t="s">
        <v>1518</v>
      </c>
      <c r="K82" s="1"/>
      <c r="L82" s="1"/>
      <c r="M82" s="1"/>
      <c r="N82" s="16" t="e">
        <f>SUMIF('City Level Data'!#REF!,$F82,'City Level Data'!J:J)</f>
        <v>#REF!</v>
      </c>
      <c r="O82" s="16" t="e">
        <f>SUMIF('City Level Data'!#REF!,$F82,'City Level Data'!L:L)</f>
        <v>#REF!</v>
      </c>
      <c r="P82" s="16" t="e">
        <f>SUMIF('City Level Data'!#REF!,$F82,'City Level Data'!M:M)</f>
        <v>#REF!</v>
      </c>
      <c r="Q82" s="16" t="e">
        <f t="shared" si="0"/>
        <v>#REF!</v>
      </c>
      <c r="R82" s="16" t="e">
        <f>SUMIF('City Level Data'!#REF!,$F82,'City Level Data'!P:P)</f>
        <v>#REF!</v>
      </c>
      <c r="S82" s="16" t="e">
        <f t="shared" si="1"/>
        <v>#REF!</v>
      </c>
      <c r="T82" s="16" t="e">
        <f>SUMIF('City Level Data'!#REF!,$F82,'City Level Data'!U:U)*1000000000/N82</f>
        <v>#REF!</v>
      </c>
      <c r="U82" s="16" t="e">
        <f>IF(Q82&gt;'Clustering (Sub City)'!$C$4,'Clustering (Sub City)'!$B$3,IF(Q82&gt;'Clustering (Sub City)'!$H$4,'Clustering (Sub City)'!$G$3,IF(Q82&gt;'Clustering (Sub City)'!$M$4,'Clustering (Sub City)'!$L$3,'Clustering (Sub City)'!$Q$3)))</f>
        <v>#REF!</v>
      </c>
      <c r="V82" s="16" t="e">
        <f>IF(S82&gt;'Clustering (Sub City)'!$C$24,'Clustering (Sub City)'!$B$23,IF(S82&gt;'Clustering (Sub City)'!$H$24,'Clustering (Sub City)'!$G$23,IF(S82&gt;'Clustering (Sub City)'!$M$24,'Clustering (Sub City)'!$L$23,'Clustering (Sub City)'!$Q$23)))</f>
        <v>#REF!</v>
      </c>
      <c r="W82" s="16" t="e">
        <f>VLOOKUP(U82&amp;V82,'Clustering (Gov City)'!$X$4:$Y$19,2,0)</f>
        <v>#REF!</v>
      </c>
      <c r="X82" s="16" t="e">
        <f>SUMIF('City Level Data'!#REF!,$F82,'City Level Data'!Z:Z)</f>
        <v>#REF!</v>
      </c>
      <c r="Y82" s="16" t="e">
        <f>SUMIF('City Level Data'!#REF!,$F82,'City Level Data'!AA:AA)</f>
        <v>#REF!</v>
      </c>
      <c r="Z82" s="16" t="e">
        <f>SUMIF('City Level Data'!#REF!,$F82,'City Level Data'!AB:AB)</f>
        <v>#REF!</v>
      </c>
      <c r="AA82" s="16" t="e">
        <f>SUMIF('City Level Data'!#REF!,$F82,'City Level Data'!AC:AC)</f>
        <v>#REF!</v>
      </c>
      <c r="AB82" s="16" t="e">
        <f>SUMIF('City Level Data'!#REF!,$F82,'City Level Data'!AD:AD)</f>
        <v>#REF!</v>
      </c>
      <c r="AC82" s="16" t="e">
        <f>SUMIF('City Level Data'!#REF!,$F82,'City Level Data'!AE:AE)</f>
        <v>#REF!</v>
      </c>
      <c r="AD82" s="16" t="e">
        <f>SUMIF('City Level Data'!#REF!,$F82,'City Level Data'!AF:AF)</f>
        <v>#REF!</v>
      </c>
      <c r="AE82" s="16" t="e">
        <f>SUMIF('City Level Data'!#REF!,$F82,'City Level Data'!AG:AG)</f>
        <v>#REF!</v>
      </c>
      <c r="AF82" s="16" t="e">
        <f>SUMIF('City Level Data'!#REF!,$F82,'City Level Data'!AH:AH)</f>
        <v>#REF!</v>
      </c>
      <c r="AG82" s="16" t="e">
        <f>SUMIF('City Level Data'!#REF!,$F82,'City Level Data'!AI:AI)</f>
        <v>#REF!</v>
      </c>
      <c r="AH82" s="16" t="e">
        <f>SUMIF('City Level Data'!#REF!,$F82,'City Level Data'!AJ:AJ)</f>
        <v>#REF!</v>
      </c>
      <c r="AI82" s="16" t="e">
        <f>SUMIF('City Level Data'!#REF!,$F82,'City Level Data'!AK:AK)</f>
        <v>#REF!</v>
      </c>
      <c r="AJ82" s="16" t="e">
        <f>SUMIF('City Level Data'!#REF!,$F82,'City Level Data'!AL:AL)</f>
        <v>#REF!</v>
      </c>
      <c r="AK82" s="16" t="e">
        <f>SUMIF('City Level Data'!#REF!,$F82,'City Level Data'!AM:AM)</f>
        <v>#REF!</v>
      </c>
      <c r="AL82" s="16" t="e">
        <f>SUMIF('City Level Data'!#REF!,$F82,'City Level Data'!AN:AN)</f>
        <v>#REF!</v>
      </c>
      <c r="AM82" s="16" t="e">
        <f>SUMIF('City Level Data'!#REF!,$F82,'City Level Data'!AO:AO)</f>
        <v>#REF!</v>
      </c>
      <c r="AN82" s="16" t="e">
        <f>SUMIF('City Level Data'!#REF!,$F82,'City Level Data'!AP:AP)</f>
        <v>#REF!</v>
      </c>
      <c r="AO82" s="16" t="e">
        <f>SUMIF('City Level Data'!#REF!,$F82,'City Level Data'!AQ:AQ)</f>
        <v>#REF!</v>
      </c>
      <c r="AP82" s="16" t="e">
        <f>SUMIF('City Level Data'!#REF!,$F82,'City Level Data'!AR:AR)</f>
        <v>#REF!</v>
      </c>
      <c r="AQ82" s="16" t="e">
        <f>SUMIF('City Level Data'!#REF!,$F82,'City Level Data'!AS:AS)</f>
        <v>#REF!</v>
      </c>
      <c r="AR82" s="16" t="e">
        <f>SUMIF('City Level Data'!#REF!,$F82,'City Level Data'!AT:AT)</f>
        <v>#REF!</v>
      </c>
      <c r="AS82" s="16" t="e">
        <f>SUMIF('City Level Data'!#REF!,$F82,'City Level Data'!AU:AU)</f>
        <v>#REF!</v>
      </c>
      <c r="AT82" s="16" t="e">
        <f>SUMIF('City Level Data'!#REF!,$F82,'City Level Data'!AV:AV)</f>
        <v>#REF!</v>
      </c>
      <c r="AU82" s="16" t="e">
        <f>SUMIF('City Level Data'!#REF!,$F82,'City Level Data'!AW:AW)</f>
        <v>#REF!</v>
      </c>
      <c r="AV82" s="16" t="e">
        <f>SUMIF('City Level Data'!#REF!,$F82,'City Level Data'!AX:AX)</f>
        <v>#REF!</v>
      </c>
      <c r="AW82" s="16" t="e">
        <f>SUMIF('City Level Data'!#REF!,$F82,'City Level Data'!AY:AY)</f>
        <v>#REF!</v>
      </c>
      <c r="AX82" s="16" t="e">
        <f>SUMIF('City Level Data'!#REF!,$F82,'City Level Data'!AZ:AZ)</f>
        <v>#REF!</v>
      </c>
      <c r="AY82" s="16" t="e">
        <f>SUMIF('City Level Data'!#REF!,$F82,'City Level Data'!BA:BA)</f>
        <v>#REF!</v>
      </c>
      <c r="AZ82" s="16" t="e">
        <f>SUMIF('City Level Data'!#REF!,$F82,'City Level Data'!BB:BB)</f>
        <v>#REF!</v>
      </c>
      <c r="BA82" s="16" t="e">
        <f>SUMIF('City Level Data'!#REF!,$F82,'City Level Data'!BC:BC)</f>
        <v>#REF!</v>
      </c>
      <c r="BB82" s="16" t="e">
        <f>SUMIF('City Level Data'!#REF!,$F82,'City Level Data'!BD:BD)</f>
        <v>#REF!</v>
      </c>
      <c r="BC82" s="16" t="e">
        <f>SUMIF('City Level Data'!#REF!,$F82,'City Level Data'!BE:BE)</f>
        <v>#REF!</v>
      </c>
      <c r="BD82" s="16" t="e">
        <f>SUMIF('City Level Data'!#REF!,$F82,'City Level Data'!BF:BF)</f>
        <v>#REF!</v>
      </c>
      <c r="BE82" s="16" t="e">
        <f t="shared" si="2"/>
        <v>#REF!</v>
      </c>
      <c r="BF82" s="16" t="e">
        <f>SUMIF('City Level Data'!#REF!,$F82,'City Level Data'!BG:BG)</f>
        <v>#REF!</v>
      </c>
      <c r="BG82" s="16" t="e">
        <f>SUMIF('City Level Data'!#REF!,$F82,'City Level Data'!BH:BH)</f>
        <v>#REF!</v>
      </c>
      <c r="BH82" s="16" t="e">
        <f>AVERAGEIF('City Level Data'!#REF!,$F82,'City Level Data'!BI:BI)</f>
        <v>#REF!</v>
      </c>
      <c r="BI82" s="16" t="e">
        <f>AVERAGEIF('City Level Data'!#REF!,$F82,'City Level Data'!BJ:BJ)</f>
        <v>#REF!</v>
      </c>
      <c r="BJ82" s="16" t="e">
        <f>AVERAGEIF('City Level Data'!#REF!,$F82,'City Level Data'!BK:BK)</f>
        <v>#REF!</v>
      </c>
      <c r="BK82" s="16" t="e">
        <f>AVERAGEIF('City Level Data'!#REF!,$F82,'City Level Data'!BL:BL)</f>
        <v>#REF!</v>
      </c>
      <c r="BL82" s="16" t="e">
        <f>AVERAGEIF('City Level Data'!#REF!,$F82,'City Level Data'!BM:BM)</f>
        <v>#REF!</v>
      </c>
      <c r="BM82" s="16" t="e">
        <f>SUMIF('City Level Data'!#REF!,$F82,'City Level Data'!BN:BN)</f>
        <v>#REF!</v>
      </c>
      <c r="BN82" s="16" t="e">
        <f>SUMIF('City Level Data'!#REF!,$F82,'City Level Data'!BO:BO)</f>
        <v>#REF!</v>
      </c>
      <c r="BO82" s="16" t="e">
        <f>SUMIF('City Level Data'!#REF!,$F82,'City Level Data'!BP:BP)</f>
        <v>#REF!</v>
      </c>
      <c r="BP82" s="16" t="e">
        <f>SUMIF('City Level Data'!#REF!,$F82,'City Level Data'!BQ:BQ)</f>
        <v>#REF!</v>
      </c>
      <c r="BQ82" s="16" t="e">
        <f>SUMIF('City Level Data'!#REF!,$F82,'City Level Data'!BR:BR)</f>
        <v>#REF!</v>
      </c>
      <c r="BR82" s="16" t="e">
        <f>SUMIF('City Level Data'!#REF!,$F82,'City Level Data'!BS:BS)</f>
        <v>#REF!</v>
      </c>
      <c r="BS82" s="16" t="e">
        <f>SUMIF('City Level Data'!#REF!,$F82,'City Level Data'!BT:BT)</f>
        <v>#REF!</v>
      </c>
      <c r="BT82" s="16" t="e">
        <f>SUMIF('City Level Data'!#REF!,$F82,'City Level Data'!BU:BU)</f>
        <v>#REF!</v>
      </c>
      <c r="BU82" s="16" t="e">
        <f>SUMIF('City Level Data'!#REF!,$F82,'City Level Data'!BV:BV)</f>
        <v>#REF!</v>
      </c>
      <c r="BV82" s="16" t="e">
        <f>SUMIF('City Level Data'!#REF!,$F82,'City Level Data'!BW:BW)</f>
        <v>#REF!</v>
      </c>
      <c r="BW82" s="16" t="e">
        <f>SUMIF('City Level Data'!#REF!,$F82,'City Level Data'!BX:BX)</f>
        <v>#REF!</v>
      </c>
      <c r="BX82" s="16" t="e">
        <f>SUMIF('City Level Data'!#REF!,$F82,'City Level Data'!BY:BY)</f>
        <v>#REF!</v>
      </c>
      <c r="BY82" s="16" t="e">
        <f>SUMIF('City Level Data'!#REF!,$F82,'City Level Data'!BZ:BZ)</f>
        <v>#REF!</v>
      </c>
      <c r="BZ82" s="16" t="e">
        <f>SUMIF('City Level Data'!#REF!,$F82,'City Level Data'!CA:CA)</f>
        <v>#REF!</v>
      </c>
      <c r="CA82" s="16" t="e">
        <f>SUMIF('City Level Data'!#REF!,$F82,'City Level Data'!CB:CB)</f>
        <v>#REF!</v>
      </c>
      <c r="CB82" s="16" t="e">
        <f>SUMIF('City Level Data'!#REF!,$F82,'City Level Data'!CC:CC)</f>
        <v>#REF!</v>
      </c>
      <c r="CC82" s="16" t="e">
        <f>SUMIF('City Level Data'!#REF!,$F82,'City Level Data'!CD:CD)</f>
        <v>#REF!</v>
      </c>
      <c r="CD82" s="16" t="e">
        <f>SUMIF('City Level Data'!#REF!,$F82,'City Level Data'!CE:CE)</f>
        <v>#REF!</v>
      </c>
      <c r="CE82" s="16" t="e">
        <f>SUMIF('City Level Data'!#REF!,$F82,'City Level Data'!CF:CF)</f>
        <v>#REF!</v>
      </c>
      <c r="CF82" s="16" t="e">
        <f>SUMIF('City Level Data'!#REF!,$F82,'City Level Data'!CG:CG)</f>
        <v>#REF!</v>
      </c>
      <c r="CG82" s="16" t="e">
        <f>SUMIF('City Level Data'!#REF!,$F82,'City Level Data'!CH:CH)</f>
        <v>#REF!</v>
      </c>
      <c r="CH82" s="16" t="e">
        <f>SUMIF('City Level Data'!#REF!,$F82,'City Level Data'!CI:CI)</f>
        <v>#REF!</v>
      </c>
      <c r="CI82" s="16" t="e">
        <f>SUMIF('City Level Data'!#REF!,$F82,'City Level Data'!CJ:CJ)</f>
        <v>#REF!</v>
      </c>
      <c r="CJ82" s="16" t="e">
        <f>SUMIF('City Level Data'!#REF!,$F82,'City Level Data'!CK:CK)</f>
        <v>#REF!</v>
      </c>
      <c r="CK82" s="16" t="e">
        <f>SUMIF('City Level Data'!#REF!,$F82,'City Level Data'!CL:CL)</f>
        <v>#REF!</v>
      </c>
      <c r="CL82" s="16" t="e">
        <f>SUMIF('City Level Data'!#REF!,$F82,'City Level Data'!CM:CM)</f>
        <v>#REF!</v>
      </c>
      <c r="CM82" s="16" t="e">
        <f>SUMIF('City Level Data'!#REF!,$F82,'City Level Data'!CN:CN)</f>
        <v>#REF!</v>
      </c>
      <c r="CN82" s="16" t="e">
        <f>SUMIF('City Level Data'!#REF!,$F82,'City Level Data'!CO:CO)</f>
        <v>#REF!</v>
      </c>
      <c r="CO82" s="16" t="e">
        <f>SUMIF('City Level Data'!#REF!,$F82,'City Level Data'!CP:CP)</f>
        <v>#REF!</v>
      </c>
      <c r="CP82" s="16" t="e">
        <f>SUMIF('City Level Data'!#REF!,$F82,'City Level Data'!CQ:CQ)</f>
        <v>#REF!</v>
      </c>
      <c r="CQ82" s="16" t="e">
        <f>SUMIF('City Level Data'!#REF!,$F82,'City Level Data'!CR:CR)</f>
        <v>#REF!</v>
      </c>
      <c r="CR82" s="16" t="e">
        <f>SUMIF('City Level Data'!#REF!,$F82,'City Level Data'!CS:CS)</f>
        <v>#REF!</v>
      </c>
      <c r="CS82" s="16" t="e">
        <f>SUMIF('City Level Data'!#REF!,$F82,'City Level Data'!CT:CT)</f>
        <v>#REF!</v>
      </c>
      <c r="CT82" s="16" t="e">
        <f>SUMIF('City Level Data'!#REF!,$F82,'City Level Data'!CU:CU)</f>
        <v>#REF!</v>
      </c>
      <c r="CU82" s="16" t="e">
        <f>SUMIF('City Level Data'!#REF!,$F82,'City Level Data'!CV:CV)</f>
        <v>#REF!</v>
      </c>
      <c r="CV82" s="16" t="e">
        <f>SUMIF('City Level Data'!#REF!,$F82,'City Level Data'!CW:CW)</f>
        <v>#REF!</v>
      </c>
      <c r="CW82" s="16" t="e">
        <f>SUMIF('City Level Data'!#REF!,$F82,'City Level Data'!CX:CX)</f>
        <v>#REF!</v>
      </c>
      <c r="CX82" s="16" t="e">
        <f>SUMIF('City Level Data'!#REF!,$F82,'City Level Data'!CY:CY)</f>
        <v>#REF!</v>
      </c>
      <c r="CY82" s="16" t="e">
        <f>SUMIF('City Level Data'!#REF!,$F82,'City Level Data'!CZ:CZ)</f>
        <v>#REF!</v>
      </c>
      <c r="CZ82" s="16" t="e">
        <f>SUMIF('City Level Data'!#REF!,$F82,'City Level Data'!DA:DA)</f>
        <v>#REF!</v>
      </c>
      <c r="DA82" s="16" t="e">
        <f>SUMIF('City Level Data'!#REF!,$F82,'City Level Data'!DB:DB)</f>
        <v>#REF!</v>
      </c>
      <c r="DB82" s="16" t="e">
        <f>SUMIF('City Level Data'!#REF!,$F82,'City Level Data'!DC:DC)</f>
        <v>#REF!</v>
      </c>
    </row>
    <row r="83" spans="1:106" x14ac:dyDescent="0.2">
      <c r="A83" s="1"/>
      <c r="B83" s="1"/>
      <c r="C83" s="1"/>
      <c r="D83" s="1" t="s">
        <v>1644</v>
      </c>
      <c r="E83" s="1" t="s">
        <v>1431</v>
      </c>
      <c r="F83" s="1" t="s">
        <v>1339</v>
      </c>
      <c r="G83" s="1" t="s">
        <v>1517</v>
      </c>
      <c r="H83" s="1"/>
      <c r="I83" s="1"/>
      <c r="J83" s="1" t="s">
        <v>1518</v>
      </c>
      <c r="K83" s="1"/>
      <c r="L83" s="1"/>
      <c r="M83" s="1"/>
      <c r="N83" s="16" t="e">
        <f>SUMIF('City Level Data'!#REF!,$F83,'City Level Data'!J:J)</f>
        <v>#REF!</v>
      </c>
      <c r="O83" s="16" t="e">
        <f>SUMIF('City Level Data'!#REF!,$F83,'City Level Data'!L:L)</f>
        <v>#REF!</v>
      </c>
      <c r="P83" s="16" t="e">
        <f>SUMIF('City Level Data'!#REF!,$F83,'City Level Data'!M:M)</f>
        <v>#REF!</v>
      </c>
      <c r="Q83" s="16" t="e">
        <f t="shared" si="0"/>
        <v>#REF!</v>
      </c>
      <c r="R83" s="16" t="e">
        <f>SUMIF('City Level Data'!#REF!,$F83,'City Level Data'!P:P)</f>
        <v>#REF!</v>
      </c>
      <c r="S83" s="16" t="e">
        <f t="shared" si="1"/>
        <v>#REF!</v>
      </c>
      <c r="T83" s="16" t="e">
        <f>SUMIF('City Level Data'!#REF!,$F83,'City Level Data'!U:U)*1000000000/N83</f>
        <v>#REF!</v>
      </c>
      <c r="U83" s="16" t="e">
        <f>IF(Q83&gt;'Clustering (Sub City)'!$C$4,'Clustering (Sub City)'!$B$3,IF(Q83&gt;'Clustering (Sub City)'!$H$4,'Clustering (Sub City)'!$G$3,IF(Q83&gt;'Clustering (Sub City)'!$M$4,'Clustering (Sub City)'!$L$3,'Clustering (Sub City)'!$Q$3)))</f>
        <v>#REF!</v>
      </c>
      <c r="V83" s="16" t="e">
        <f>IF(S83&gt;'Clustering (Sub City)'!$C$24,'Clustering (Sub City)'!$B$23,IF(S83&gt;'Clustering (Sub City)'!$H$24,'Clustering (Sub City)'!$G$23,IF(S83&gt;'Clustering (Sub City)'!$M$24,'Clustering (Sub City)'!$L$23,'Clustering (Sub City)'!$Q$23)))</f>
        <v>#REF!</v>
      </c>
      <c r="W83" s="16" t="e">
        <f>VLOOKUP(U83&amp;V83,'Clustering (Gov City)'!$X$4:$Y$19,2,0)</f>
        <v>#REF!</v>
      </c>
      <c r="X83" s="16" t="e">
        <f>SUMIF('City Level Data'!#REF!,$F83,'City Level Data'!Z:Z)</f>
        <v>#REF!</v>
      </c>
      <c r="Y83" s="16" t="e">
        <f>SUMIF('City Level Data'!#REF!,$F83,'City Level Data'!AA:AA)</f>
        <v>#REF!</v>
      </c>
      <c r="Z83" s="16" t="e">
        <f>SUMIF('City Level Data'!#REF!,$F83,'City Level Data'!AB:AB)</f>
        <v>#REF!</v>
      </c>
      <c r="AA83" s="16" t="e">
        <f>SUMIF('City Level Data'!#REF!,$F83,'City Level Data'!AC:AC)</f>
        <v>#REF!</v>
      </c>
      <c r="AB83" s="16" t="e">
        <f>SUMIF('City Level Data'!#REF!,$F83,'City Level Data'!AD:AD)</f>
        <v>#REF!</v>
      </c>
      <c r="AC83" s="16" t="e">
        <f>SUMIF('City Level Data'!#REF!,$F83,'City Level Data'!AE:AE)</f>
        <v>#REF!</v>
      </c>
      <c r="AD83" s="16" t="e">
        <f>SUMIF('City Level Data'!#REF!,$F83,'City Level Data'!AF:AF)</f>
        <v>#REF!</v>
      </c>
      <c r="AE83" s="16" t="e">
        <f>SUMIF('City Level Data'!#REF!,$F83,'City Level Data'!AG:AG)</f>
        <v>#REF!</v>
      </c>
      <c r="AF83" s="16" t="e">
        <f>SUMIF('City Level Data'!#REF!,$F83,'City Level Data'!AH:AH)</f>
        <v>#REF!</v>
      </c>
      <c r="AG83" s="16" t="e">
        <f>SUMIF('City Level Data'!#REF!,$F83,'City Level Data'!AI:AI)</f>
        <v>#REF!</v>
      </c>
      <c r="AH83" s="16" t="e">
        <f>SUMIF('City Level Data'!#REF!,$F83,'City Level Data'!AJ:AJ)</f>
        <v>#REF!</v>
      </c>
      <c r="AI83" s="16" t="e">
        <f>SUMIF('City Level Data'!#REF!,$F83,'City Level Data'!AK:AK)</f>
        <v>#REF!</v>
      </c>
      <c r="AJ83" s="16" t="e">
        <f>SUMIF('City Level Data'!#REF!,$F83,'City Level Data'!AL:AL)</f>
        <v>#REF!</v>
      </c>
      <c r="AK83" s="16" t="e">
        <f>SUMIF('City Level Data'!#REF!,$F83,'City Level Data'!AM:AM)</f>
        <v>#REF!</v>
      </c>
      <c r="AL83" s="16" t="e">
        <f>SUMIF('City Level Data'!#REF!,$F83,'City Level Data'!AN:AN)</f>
        <v>#REF!</v>
      </c>
      <c r="AM83" s="16" t="e">
        <f>SUMIF('City Level Data'!#REF!,$F83,'City Level Data'!AO:AO)</f>
        <v>#REF!</v>
      </c>
      <c r="AN83" s="16" t="e">
        <f>SUMIF('City Level Data'!#REF!,$F83,'City Level Data'!AP:AP)</f>
        <v>#REF!</v>
      </c>
      <c r="AO83" s="16" t="e">
        <f>SUMIF('City Level Data'!#REF!,$F83,'City Level Data'!AQ:AQ)</f>
        <v>#REF!</v>
      </c>
      <c r="AP83" s="16" t="e">
        <f>SUMIF('City Level Data'!#REF!,$F83,'City Level Data'!AR:AR)</f>
        <v>#REF!</v>
      </c>
      <c r="AQ83" s="16" t="e">
        <f>SUMIF('City Level Data'!#REF!,$F83,'City Level Data'!AS:AS)</f>
        <v>#REF!</v>
      </c>
      <c r="AR83" s="16" t="e">
        <f>SUMIF('City Level Data'!#REF!,$F83,'City Level Data'!AT:AT)</f>
        <v>#REF!</v>
      </c>
      <c r="AS83" s="16" t="e">
        <f>SUMIF('City Level Data'!#REF!,$F83,'City Level Data'!AU:AU)</f>
        <v>#REF!</v>
      </c>
      <c r="AT83" s="16" t="e">
        <f>SUMIF('City Level Data'!#REF!,$F83,'City Level Data'!AV:AV)</f>
        <v>#REF!</v>
      </c>
      <c r="AU83" s="16" t="e">
        <f>SUMIF('City Level Data'!#REF!,$F83,'City Level Data'!AW:AW)</f>
        <v>#REF!</v>
      </c>
      <c r="AV83" s="16" t="e">
        <f>SUMIF('City Level Data'!#REF!,$F83,'City Level Data'!AX:AX)</f>
        <v>#REF!</v>
      </c>
      <c r="AW83" s="16" t="e">
        <f>SUMIF('City Level Data'!#REF!,$F83,'City Level Data'!AY:AY)</f>
        <v>#REF!</v>
      </c>
      <c r="AX83" s="16" t="e">
        <f>SUMIF('City Level Data'!#REF!,$F83,'City Level Data'!AZ:AZ)</f>
        <v>#REF!</v>
      </c>
      <c r="AY83" s="16" t="e">
        <f>SUMIF('City Level Data'!#REF!,$F83,'City Level Data'!BA:BA)</f>
        <v>#REF!</v>
      </c>
      <c r="AZ83" s="16" t="e">
        <f>SUMIF('City Level Data'!#REF!,$F83,'City Level Data'!BB:BB)</f>
        <v>#REF!</v>
      </c>
      <c r="BA83" s="16" t="e">
        <f>SUMIF('City Level Data'!#REF!,$F83,'City Level Data'!BC:BC)</f>
        <v>#REF!</v>
      </c>
      <c r="BB83" s="16" t="e">
        <f>SUMIF('City Level Data'!#REF!,$F83,'City Level Data'!BD:BD)</f>
        <v>#REF!</v>
      </c>
      <c r="BC83" s="16" t="e">
        <f>SUMIF('City Level Data'!#REF!,$F83,'City Level Data'!BE:BE)</f>
        <v>#REF!</v>
      </c>
      <c r="BD83" s="16" t="e">
        <f>SUMIF('City Level Data'!#REF!,$F83,'City Level Data'!BF:BF)</f>
        <v>#REF!</v>
      </c>
      <c r="BE83" s="16" t="e">
        <f t="shared" si="2"/>
        <v>#REF!</v>
      </c>
      <c r="BF83" s="16" t="e">
        <f>SUMIF('City Level Data'!#REF!,$F83,'City Level Data'!BG:BG)</f>
        <v>#REF!</v>
      </c>
      <c r="BG83" s="16" t="e">
        <f>SUMIF('City Level Data'!#REF!,$F83,'City Level Data'!BH:BH)</f>
        <v>#REF!</v>
      </c>
      <c r="BH83" s="16" t="e">
        <f>AVERAGEIF('City Level Data'!#REF!,$F83,'City Level Data'!BI:BI)</f>
        <v>#REF!</v>
      </c>
      <c r="BI83" s="16" t="e">
        <f>AVERAGEIF('City Level Data'!#REF!,$F83,'City Level Data'!BJ:BJ)</f>
        <v>#REF!</v>
      </c>
      <c r="BJ83" s="16" t="e">
        <f>AVERAGEIF('City Level Data'!#REF!,$F83,'City Level Data'!BK:BK)</f>
        <v>#REF!</v>
      </c>
      <c r="BK83" s="16" t="e">
        <f>AVERAGEIF('City Level Data'!#REF!,$F83,'City Level Data'!BL:BL)</f>
        <v>#REF!</v>
      </c>
      <c r="BL83" s="16" t="e">
        <f>AVERAGEIF('City Level Data'!#REF!,$F83,'City Level Data'!BM:BM)</f>
        <v>#REF!</v>
      </c>
      <c r="BM83" s="16" t="e">
        <f>SUMIF('City Level Data'!#REF!,$F83,'City Level Data'!BN:BN)</f>
        <v>#REF!</v>
      </c>
      <c r="BN83" s="16" t="e">
        <f>SUMIF('City Level Data'!#REF!,$F83,'City Level Data'!BO:BO)</f>
        <v>#REF!</v>
      </c>
      <c r="BO83" s="16" t="e">
        <f>SUMIF('City Level Data'!#REF!,$F83,'City Level Data'!BP:BP)</f>
        <v>#REF!</v>
      </c>
      <c r="BP83" s="16" t="e">
        <f>SUMIF('City Level Data'!#REF!,$F83,'City Level Data'!BQ:BQ)</f>
        <v>#REF!</v>
      </c>
      <c r="BQ83" s="16" t="e">
        <f>SUMIF('City Level Data'!#REF!,$F83,'City Level Data'!BR:BR)</f>
        <v>#REF!</v>
      </c>
      <c r="BR83" s="16" t="e">
        <f>SUMIF('City Level Data'!#REF!,$F83,'City Level Data'!BS:BS)</f>
        <v>#REF!</v>
      </c>
      <c r="BS83" s="16" t="e">
        <f>SUMIF('City Level Data'!#REF!,$F83,'City Level Data'!BT:BT)</f>
        <v>#REF!</v>
      </c>
      <c r="BT83" s="16" t="e">
        <f>SUMIF('City Level Data'!#REF!,$F83,'City Level Data'!BU:BU)</f>
        <v>#REF!</v>
      </c>
      <c r="BU83" s="16" t="e">
        <f>SUMIF('City Level Data'!#REF!,$F83,'City Level Data'!BV:BV)</f>
        <v>#REF!</v>
      </c>
      <c r="BV83" s="16" t="e">
        <f>SUMIF('City Level Data'!#REF!,$F83,'City Level Data'!BW:BW)</f>
        <v>#REF!</v>
      </c>
      <c r="BW83" s="16" t="e">
        <f>SUMIF('City Level Data'!#REF!,$F83,'City Level Data'!BX:BX)</f>
        <v>#REF!</v>
      </c>
      <c r="BX83" s="16" t="e">
        <f>SUMIF('City Level Data'!#REF!,$F83,'City Level Data'!BY:BY)</f>
        <v>#REF!</v>
      </c>
      <c r="BY83" s="16" t="e">
        <f>SUMIF('City Level Data'!#REF!,$F83,'City Level Data'!BZ:BZ)</f>
        <v>#REF!</v>
      </c>
      <c r="BZ83" s="16" t="e">
        <f>SUMIF('City Level Data'!#REF!,$F83,'City Level Data'!CA:CA)</f>
        <v>#REF!</v>
      </c>
      <c r="CA83" s="16" t="e">
        <f>SUMIF('City Level Data'!#REF!,$F83,'City Level Data'!CB:CB)</f>
        <v>#REF!</v>
      </c>
      <c r="CB83" s="16" t="e">
        <f>SUMIF('City Level Data'!#REF!,$F83,'City Level Data'!CC:CC)</f>
        <v>#REF!</v>
      </c>
      <c r="CC83" s="16" t="e">
        <f>SUMIF('City Level Data'!#REF!,$F83,'City Level Data'!CD:CD)</f>
        <v>#REF!</v>
      </c>
      <c r="CD83" s="16" t="e">
        <f>SUMIF('City Level Data'!#REF!,$F83,'City Level Data'!CE:CE)</f>
        <v>#REF!</v>
      </c>
      <c r="CE83" s="16" t="e">
        <f>SUMIF('City Level Data'!#REF!,$F83,'City Level Data'!CF:CF)</f>
        <v>#REF!</v>
      </c>
      <c r="CF83" s="16" t="e">
        <f>SUMIF('City Level Data'!#REF!,$F83,'City Level Data'!CG:CG)</f>
        <v>#REF!</v>
      </c>
      <c r="CG83" s="16" t="e">
        <f>SUMIF('City Level Data'!#REF!,$F83,'City Level Data'!CH:CH)</f>
        <v>#REF!</v>
      </c>
      <c r="CH83" s="16" t="e">
        <f>SUMIF('City Level Data'!#REF!,$F83,'City Level Data'!CI:CI)</f>
        <v>#REF!</v>
      </c>
      <c r="CI83" s="16" t="e">
        <f>SUMIF('City Level Data'!#REF!,$F83,'City Level Data'!CJ:CJ)</f>
        <v>#REF!</v>
      </c>
      <c r="CJ83" s="16" t="e">
        <f>SUMIF('City Level Data'!#REF!,$F83,'City Level Data'!CK:CK)</f>
        <v>#REF!</v>
      </c>
      <c r="CK83" s="16" t="e">
        <f>SUMIF('City Level Data'!#REF!,$F83,'City Level Data'!CL:CL)</f>
        <v>#REF!</v>
      </c>
      <c r="CL83" s="16" t="e">
        <f>SUMIF('City Level Data'!#REF!,$F83,'City Level Data'!CM:CM)</f>
        <v>#REF!</v>
      </c>
      <c r="CM83" s="16" t="e">
        <f>SUMIF('City Level Data'!#REF!,$F83,'City Level Data'!CN:CN)</f>
        <v>#REF!</v>
      </c>
      <c r="CN83" s="16" t="e">
        <f>SUMIF('City Level Data'!#REF!,$F83,'City Level Data'!CO:CO)</f>
        <v>#REF!</v>
      </c>
      <c r="CO83" s="16" t="e">
        <f>SUMIF('City Level Data'!#REF!,$F83,'City Level Data'!CP:CP)</f>
        <v>#REF!</v>
      </c>
      <c r="CP83" s="16" t="e">
        <f>SUMIF('City Level Data'!#REF!,$F83,'City Level Data'!CQ:CQ)</f>
        <v>#REF!</v>
      </c>
      <c r="CQ83" s="16" t="e">
        <f>SUMIF('City Level Data'!#REF!,$F83,'City Level Data'!CR:CR)</f>
        <v>#REF!</v>
      </c>
      <c r="CR83" s="16" t="e">
        <f>SUMIF('City Level Data'!#REF!,$F83,'City Level Data'!CS:CS)</f>
        <v>#REF!</v>
      </c>
      <c r="CS83" s="16" t="e">
        <f>SUMIF('City Level Data'!#REF!,$F83,'City Level Data'!CT:CT)</f>
        <v>#REF!</v>
      </c>
      <c r="CT83" s="16" t="e">
        <f>SUMIF('City Level Data'!#REF!,$F83,'City Level Data'!CU:CU)</f>
        <v>#REF!</v>
      </c>
      <c r="CU83" s="16" t="e">
        <f>SUMIF('City Level Data'!#REF!,$F83,'City Level Data'!CV:CV)</f>
        <v>#REF!</v>
      </c>
      <c r="CV83" s="16" t="e">
        <f>SUMIF('City Level Data'!#REF!,$F83,'City Level Data'!CW:CW)</f>
        <v>#REF!</v>
      </c>
      <c r="CW83" s="16" t="e">
        <f>SUMIF('City Level Data'!#REF!,$F83,'City Level Data'!CX:CX)</f>
        <v>#REF!</v>
      </c>
      <c r="CX83" s="16" t="e">
        <f>SUMIF('City Level Data'!#REF!,$F83,'City Level Data'!CY:CY)</f>
        <v>#REF!</v>
      </c>
      <c r="CY83" s="16" t="e">
        <f>SUMIF('City Level Data'!#REF!,$F83,'City Level Data'!CZ:CZ)</f>
        <v>#REF!</v>
      </c>
      <c r="CZ83" s="16" t="e">
        <f>SUMIF('City Level Data'!#REF!,$F83,'City Level Data'!DA:DA)</f>
        <v>#REF!</v>
      </c>
      <c r="DA83" s="16" t="e">
        <f>SUMIF('City Level Data'!#REF!,$F83,'City Level Data'!DB:DB)</f>
        <v>#REF!</v>
      </c>
      <c r="DB83" s="16" t="e">
        <f>SUMIF('City Level Data'!#REF!,$F83,'City Level Data'!DC:DC)</f>
        <v>#REF!</v>
      </c>
    </row>
    <row r="84" spans="1:106" x14ac:dyDescent="0.2">
      <c r="A84" s="1"/>
      <c r="B84" s="1"/>
      <c r="C84" s="1"/>
      <c r="D84" s="1" t="s">
        <v>1645</v>
      </c>
      <c r="E84" s="1" t="s">
        <v>1431</v>
      </c>
      <c r="F84" s="1" t="s">
        <v>1351</v>
      </c>
      <c r="G84" s="1" t="s">
        <v>1517</v>
      </c>
      <c r="H84" s="1"/>
      <c r="I84" s="1"/>
      <c r="J84" s="1" t="s">
        <v>1518</v>
      </c>
      <c r="K84" s="1"/>
      <c r="L84" s="1"/>
      <c r="M84" s="1"/>
      <c r="N84" s="16" t="e">
        <f>SUMIF('City Level Data'!#REF!,$F84,'City Level Data'!J:J)</f>
        <v>#REF!</v>
      </c>
      <c r="O84" s="16" t="e">
        <f>SUMIF('City Level Data'!#REF!,$F84,'City Level Data'!L:L)</f>
        <v>#REF!</v>
      </c>
      <c r="P84" s="16" t="e">
        <f>SUMIF('City Level Data'!#REF!,$F84,'City Level Data'!M:M)</f>
        <v>#REF!</v>
      </c>
      <c r="Q84" s="16" t="e">
        <f t="shared" si="0"/>
        <v>#REF!</v>
      </c>
      <c r="R84" s="16" t="e">
        <f>SUMIF('City Level Data'!#REF!,$F84,'City Level Data'!P:P)</f>
        <v>#REF!</v>
      </c>
      <c r="S84" s="16" t="e">
        <f t="shared" si="1"/>
        <v>#REF!</v>
      </c>
      <c r="T84" s="16" t="e">
        <f>SUMIF('City Level Data'!#REF!,$F84,'City Level Data'!U:U)*1000000000/N84</f>
        <v>#REF!</v>
      </c>
      <c r="U84" s="16" t="e">
        <f>IF(Q84&gt;'Clustering (Sub City)'!$C$4,'Clustering (Sub City)'!$B$3,IF(Q84&gt;'Clustering (Sub City)'!$H$4,'Clustering (Sub City)'!$G$3,IF(Q84&gt;'Clustering (Sub City)'!$M$4,'Clustering (Sub City)'!$L$3,'Clustering (Sub City)'!$Q$3)))</f>
        <v>#REF!</v>
      </c>
      <c r="V84" s="16" t="e">
        <f>IF(S84&gt;'Clustering (Sub City)'!$C$24,'Clustering (Sub City)'!$B$23,IF(S84&gt;'Clustering (Sub City)'!$H$24,'Clustering (Sub City)'!$G$23,IF(S84&gt;'Clustering (Sub City)'!$M$24,'Clustering (Sub City)'!$L$23,'Clustering (Sub City)'!$Q$23)))</f>
        <v>#REF!</v>
      </c>
      <c r="W84" s="16" t="e">
        <f>VLOOKUP(U84&amp;V84,'Clustering (Gov City)'!$X$4:$Y$19,2,0)</f>
        <v>#REF!</v>
      </c>
      <c r="X84" s="16" t="e">
        <f>SUMIF('City Level Data'!#REF!,$F84,'City Level Data'!Z:Z)</f>
        <v>#REF!</v>
      </c>
      <c r="Y84" s="16" t="e">
        <f>SUMIF('City Level Data'!#REF!,$F84,'City Level Data'!AA:AA)</f>
        <v>#REF!</v>
      </c>
      <c r="Z84" s="16" t="e">
        <f>SUMIF('City Level Data'!#REF!,$F84,'City Level Data'!AB:AB)</f>
        <v>#REF!</v>
      </c>
      <c r="AA84" s="16" t="e">
        <f>SUMIF('City Level Data'!#REF!,$F84,'City Level Data'!AC:AC)</f>
        <v>#REF!</v>
      </c>
      <c r="AB84" s="16" t="e">
        <f>SUMIF('City Level Data'!#REF!,$F84,'City Level Data'!AD:AD)</f>
        <v>#REF!</v>
      </c>
      <c r="AC84" s="16" t="e">
        <f>SUMIF('City Level Data'!#REF!,$F84,'City Level Data'!AE:AE)</f>
        <v>#REF!</v>
      </c>
      <c r="AD84" s="16" t="e">
        <f>SUMIF('City Level Data'!#REF!,$F84,'City Level Data'!AF:AF)</f>
        <v>#REF!</v>
      </c>
      <c r="AE84" s="16" t="e">
        <f>SUMIF('City Level Data'!#REF!,$F84,'City Level Data'!AG:AG)</f>
        <v>#REF!</v>
      </c>
      <c r="AF84" s="16" t="e">
        <f>SUMIF('City Level Data'!#REF!,$F84,'City Level Data'!AH:AH)</f>
        <v>#REF!</v>
      </c>
      <c r="AG84" s="16" t="e">
        <f>SUMIF('City Level Data'!#REF!,$F84,'City Level Data'!AI:AI)</f>
        <v>#REF!</v>
      </c>
      <c r="AH84" s="16" t="e">
        <f>SUMIF('City Level Data'!#REF!,$F84,'City Level Data'!AJ:AJ)</f>
        <v>#REF!</v>
      </c>
      <c r="AI84" s="16" t="e">
        <f>SUMIF('City Level Data'!#REF!,$F84,'City Level Data'!AK:AK)</f>
        <v>#REF!</v>
      </c>
      <c r="AJ84" s="16" t="e">
        <f>SUMIF('City Level Data'!#REF!,$F84,'City Level Data'!AL:AL)</f>
        <v>#REF!</v>
      </c>
      <c r="AK84" s="16" t="e">
        <f>SUMIF('City Level Data'!#REF!,$F84,'City Level Data'!AM:AM)</f>
        <v>#REF!</v>
      </c>
      <c r="AL84" s="16" t="e">
        <f>SUMIF('City Level Data'!#REF!,$F84,'City Level Data'!AN:AN)</f>
        <v>#REF!</v>
      </c>
      <c r="AM84" s="16" t="e">
        <f>SUMIF('City Level Data'!#REF!,$F84,'City Level Data'!AO:AO)</f>
        <v>#REF!</v>
      </c>
      <c r="AN84" s="16" t="e">
        <f>SUMIF('City Level Data'!#REF!,$F84,'City Level Data'!AP:AP)</f>
        <v>#REF!</v>
      </c>
      <c r="AO84" s="16" t="e">
        <f>SUMIF('City Level Data'!#REF!,$F84,'City Level Data'!AQ:AQ)</f>
        <v>#REF!</v>
      </c>
      <c r="AP84" s="16" t="e">
        <f>SUMIF('City Level Data'!#REF!,$F84,'City Level Data'!AR:AR)</f>
        <v>#REF!</v>
      </c>
      <c r="AQ84" s="16" t="e">
        <f>SUMIF('City Level Data'!#REF!,$F84,'City Level Data'!AS:AS)</f>
        <v>#REF!</v>
      </c>
      <c r="AR84" s="16" t="e">
        <f>SUMIF('City Level Data'!#REF!,$F84,'City Level Data'!AT:AT)</f>
        <v>#REF!</v>
      </c>
      <c r="AS84" s="16" t="e">
        <f>SUMIF('City Level Data'!#REF!,$F84,'City Level Data'!AU:AU)</f>
        <v>#REF!</v>
      </c>
      <c r="AT84" s="16" t="e">
        <f>SUMIF('City Level Data'!#REF!,$F84,'City Level Data'!AV:AV)</f>
        <v>#REF!</v>
      </c>
      <c r="AU84" s="16" t="e">
        <f>SUMIF('City Level Data'!#REF!,$F84,'City Level Data'!AW:AW)</f>
        <v>#REF!</v>
      </c>
      <c r="AV84" s="16" t="e">
        <f>SUMIF('City Level Data'!#REF!,$F84,'City Level Data'!AX:AX)</f>
        <v>#REF!</v>
      </c>
      <c r="AW84" s="16" t="e">
        <f>SUMIF('City Level Data'!#REF!,$F84,'City Level Data'!AY:AY)</f>
        <v>#REF!</v>
      </c>
      <c r="AX84" s="16" t="e">
        <f>SUMIF('City Level Data'!#REF!,$F84,'City Level Data'!AZ:AZ)</f>
        <v>#REF!</v>
      </c>
      <c r="AY84" s="16" t="e">
        <f>SUMIF('City Level Data'!#REF!,$F84,'City Level Data'!BA:BA)</f>
        <v>#REF!</v>
      </c>
      <c r="AZ84" s="16" t="e">
        <f>SUMIF('City Level Data'!#REF!,$F84,'City Level Data'!BB:BB)</f>
        <v>#REF!</v>
      </c>
      <c r="BA84" s="16" t="e">
        <f>SUMIF('City Level Data'!#REF!,$F84,'City Level Data'!BC:BC)</f>
        <v>#REF!</v>
      </c>
      <c r="BB84" s="16" t="e">
        <f>SUMIF('City Level Data'!#REF!,$F84,'City Level Data'!BD:BD)</f>
        <v>#REF!</v>
      </c>
      <c r="BC84" s="16" t="e">
        <f>SUMIF('City Level Data'!#REF!,$F84,'City Level Data'!BE:BE)</f>
        <v>#REF!</v>
      </c>
      <c r="BD84" s="16" t="e">
        <f>SUMIF('City Level Data'!#REF!,$F84,'City Level Data'!BF:BF)</f>
        <v>#REF!</v>
      </c>
      <c r="BE84" s="16" t="e">
        <f t="shared" si="2"/>
        <v>#REF!</v>
      </c>
      <c r="BF84" s="16" t="e">
        <f>SUMIF('City Level Data'!#REF!,$F84,'City Level Data'!BG:BG)</f>
        <v>#REF!</v>
      </c>
      <c r="BG84" s="16" t="e">
        <f>SUMIF('City Level Data'!#REF!,$F84,'City Level Data'!BH:BH)</f>
        <v>#REF!</v>
      </c>
      <c r="BH84" s="16" t="e">
        <f>AVERAGEIF('City Level Data'!#REF!,$F84,'City Level Data'!BI:BI)</f>
        <v>#REF!</v>
      </c>
      <c r="BI84" s="16" t="e">
        <f>AVERAGEIF('City Level Data'!#REF!,$F84,'City Level Data'!BJ:BJ)</f>
        <v>#REF!</v>
      </c>
      <c r="BJ84" s="16" t="e">
        <f>AVERAGEIF('City Level Data'!#REF!,$F84,'City Level Data'!BK:BK)</f>
        <v>#REF!</v>
      </c>
      <c r="BK84" s="16" t="e">
        <f>AVERAGEIF('City Level Data'!#REF!,$F84,'City Level Data'!BL:BL)</f>
        <v>#REF!</v>
      </c>
      <c r="BL84" s="16" t="e">
        <f>AVERAGEIF('City Level Data'!#REF!,$F84,'City Level Data'!BM:BM)</f>
        <v>#REF!</v>
      </c>
      <c r="BM84" s="16" t="e">
        <f>SUMIF('City Level Data'!#REF!,$F84,'City Level Data'!BN:BN)</f>
        <v>#REF!</v>
      </c>
      <c r="BN84" s="16" t="e">
        <f>SUMIF('City Level Data'!#REF!,$F84,'City Level Data'!BO:BO)</f>
        <v>#REF!</v>
      </c>
      <c r="BO84" s="16" t="e">
        <f>SUMIF('City Level Data'!#REF!,$F84,'City Level Data'!BP:BP)</f>
        <v>#REF!</v>
      </c>
      <c r="BP84" s="16" t="e">
        <f>SUMIF('City Level Data'!#REF!,$F84,'City Level Data'!BQ:BQ)</f>
        <v>#REF!</v>
      </c>
      <c r="BQ84" s="16" t="e">
        <f>SUMIF('City Level Data'!#REF!,$F84,'City Level Data'!BR:BR)</f>
        <v>#REF!</v>
      </c>
      <c r="BR84" s="16" t="e">
        <f>SUMIF('City Level Data'!#REF!,$F84,'City Level Data'!BS:BS)</f>
        <v>#REF!</v>
      </c>
      <c r="BS84" s="16" t="e">
        <f>SUMIF('City Level Data'!#REF!,$F84,'City Level Data'!BT:BT)</f>
        <v>#REF!</v>
      </c>
      <c r="BT84" s="16" t="e">
        <f>SUMIF('City Level Data'!#REF!,$F84,'City Level Data'!BU:BU)</f>
        <v>#REF!</v>
      </c>
      <c r="BU84" s="16" t="e">
        <f>SUMIF('City Level Data'!#REF!,$F84,'City Level Data'!BV:BV)</f>
        <v>#REF!</v>
      </c>
      <c r="BV84" s="16" t="e">
        <f>SUMIF('City Level Data'!#REF!,$F84,'City Level Data'!BW:BW)</f>
        <v>#REF!</v>
      </c>
      <c r="BW84" s="16" t="e">
        <f>SUMIF('City Level Data'!#REF!,$F84,'City Level Data'!BX:BX)</f>
        <v>#REF!</v>
      </c>
      <c r="BX84" s="16" t="e">
        <f>SUMIF('City Level Data'!#REF!,$F84,'City Level Data'!BY:BY)</f>
        <v>#REF!</v>
      </c>
      <c r="BY84" s="16" t="e">
        <f>SUMIF('City Level Data'!#REF!,$F84,'City Level Data'!BZ:BZ)</f>
        <v>#REF!</v>
      </c>
      <c r="BZ84" s="16" t="e">
        <f>SUMIF('City Level Data'!#REF!,$F84,'City Level Data'!CA:CA)</f>
        <v>#REF!</v>
      </c>
      <c r="CA84" s="16" t="e">
        <f>SUMIF('City Level Data'!#REF!,$F84,'City Level Data'!CB:CB)</f>
        <v>#REF!</v>
      </c>
      <c r="CB84" s="16" t="e">
        <f>SUMIF('City Level Data'!#REF!,$F84,'City Level Data'!CC:CC)</f>
        <v>#REF!</v>
      </c>
      <c r="CC84" s="16" t="e">
        <f>SUMIF('City Level Data'!#REF!,$F84,'City Level Data'!CD:CD)</f>
        <v>#REF!</v>
      </c>
      <c r="CD84" s="16" t="e">
        <f>SUMIF('City Level Data'!#REF!,$F84,'City Level Data'!CE:CE)</f>
        <v>#REF!</v>
      </c>
      <c r="CE84" s="16" t="e">
        <f>SUMIF('City Level Data'!#REF!,$F84,'City Level Data'!CF:CF)</f>
        <v>#REF!</v>
      </c>
      <c r="CF84" s="16" t="e">
        <f>SUMIF('City Level Data'!#REF!,$F84,'City Level Data'!CG:CG)</f>
        <v>#REF!</v>
      </c>
      <c r="CG84" s="16" t="e">
        <f>SUMIF('City Level Data'!#REF!,$F84,'City Level Data'!CH:CH)</f>
        <v>#REF!</v>
      </c>
      <c r="CH84" s="16" t="e">
        <f>SUMIF('City Level Data'!#REF!,$F84,'City Level Data'!CI:CI)</f>
        <v>#REF!</v>
      </c>
      <c r="CI84" s="16" t="e">
        <f>SUMIF('City Level Data'!#REF!,$F84,'City Level Data'!CJ:CJ)</f>
        <v>#REF!</v>
      </c>
      <c r="CJ84" s="16" t="e">
        <f>SUMIF('City Level Data'!#REF!,$F84,'City Level Data'!CK:CK)</f>
        <v>#REF!</v>
      </c>
      <c r="CK84" s="16" t="e">
        <f>SUMIF('City Level Data'!#REF!,$F84,'City Level Data'!CL:CL)</f>
        <v>#REF!</v>
      </c>
      <c r="CL84" s="16" t="e">
        <f>SUMIF('City Level Data'!#REF!,$F84,'City Level Data'!CM:CM)</f>
        <v>#REF!</v>
      </c>
      <c r="CM84" s="16" t="e">
        <f>SUMIF('City Level Data'!#REF!,$F84,'City Level Data'!CN:CN)</f>
        <v>#REF!</v>
      </c>
      <c r="CN84" s="16" t="e">
        <f>SUMIF('City Level Data'!#REF!,$F84,'City Level Data'!CO:CO)</f>
        <v>#REF!</v>
      </c>
      <c r="CO84" s="16" t="e">
        <f>SUMIF('City Level Data'!#REF!,$F84,'City Level Data'!CP:CP)</f>
        <v>#REF!</v>
      </c>
      <c r="CP84" s="16" t="e">
        <f>SUMIF('City Level Data'!#REF!,$F84,'City Level Data'!CQ:CQ)</f>
        <v>#REF!</v>
      </c>
      <c r="CQ84" s="16" t="e">
        <f>SUMIF('City Level Data'!#REF!,$F84,'City Level Data'!CR:CR)</f>
        <v>#REF!</v>
      </c>
      <c r="CR84" s="16" t="e">
        <f>SUMIF('City Level Data'!#REF!,$F84,'City Level Data'!CS:CS)</f>
        <v>#REF!</v>
      </c>
      <c r="CS84" s="16" t="e">
        <f>SUMIF('City Level Data'!#REF!,$F84,'City Level Data'!CT:CT)</f>
        <v>#REF!</v>
      </c>
      <c r="CT84" s="16" t="e">
        <f>SUMIF('City Level Data'!#REF!,$F84,'City Level Data'!CU:CU)</f>
        <v>#REF!</v>
      </c>
      <c r="CU84" s="16" t="e">
        <f>SUMIF('City Level Data'!#REF!,$F84,'City Level Data'!CV:CV)</f>
        <v>#REF!</v>
      </c>
      <c r="CV84" s="16" t="e">
        <f>SUMIF('City Level Data'!#REF!,$F84,'City Level Data'!CW:CW)</f>
        <v>#REF!</v>
      </c>
      <c r="CW84" s="16" t="e">
        <f>SUMIF('City Level Data'!#REF!,$F84,'City Level Data'!CX:CX)</f>
        <v>#REF!</v>
      </c>
      <c r="CX84" s="16" t="e">
        <f>SUMIF('City Level Data'!#REF!,$F84,'City Level Data'!CY:CY)</f>
        <v>#REF!</v>
      </c>
      <c r="CY84" s="16" t="e">
        <f>SUMIF('City Level Data'!#REF!,$F84,'City Level Data'!CZ:CZ)</f>
        <v>#REF!</v>
      </c>
      <c r="CZ84" s="16" t="e">
        <f>SUMIF('City Level Data'!#REF!,$F84,'City Level Data'!DA:DA)</f>
        <v>#REF!</v>
      </c>
      <c r="DA84" s="16" t="e">
        <f>SUMIF('City Level Data'!#REF!,$F84,'City Level Data'!DB:DB)</f>
        <v>#REF!</v>
      </c>
      <c r="DB84" s="16" t="e">
        <f>SUMIF('City Level Data'!#REF!,$F84,'City Level Data'!DC:DC)</f>
        <v>#REF!</v>
      </c>
    </row>
    <row r="85" spans="1:106" x14ac:dyDescent="0.2">
      <c r="A85" s="1"/>
      <c r="B85" s="1"/>
      <c r="C85" s="1"/>
      <c r="D85" s="1" t="s">
        <v>1555</v>
      </c>
      <c r="E85" s="1" t="s">
        <v>1431</v>
      </c>
      <c r="F85" s="1" t="s">
        <v>1431</v>
      </c>
      <c r="G85" s="1" t="s">
        <v>1517</v>
      </c>
      <c r="H85" s="1"/>
      <c r="I85" s="1"/>
      <c r="J85" s="1" t="s">
        <v>1518</v>
      </c>
      <c r="K85" s="1"/>
      <c r="L85" s="1"/>
      <c r="M85" s="1"/>
      <c r="N85" s="16" t="e">
        <f>SUMIF('City Level Data'!#REF!,$F85,'City Level Data'!J:J)</f>
        <v>#REF!</v>
      </c>
      <c r="O85" s="16" t="e">
        <f>SUMIF('City Level Data'!#REF!,$F85,'City Level Data'!L:L)</f>
        <v>#REF!</v>
      </c>
      <c r="P85" s="16" t="e">
        <f>SUMIF('City Level Data'!#REF!,$F85,'City Level Data'!M:M)</f>
        <v>#REF!</v>
      </c>
      <c r="Q85" s="16" t="e">
        <f t="shared" si="0"/>
        <v>#REF!</v>
      </c>
      <c r="R85" s="16" t="e">
        <f>SUMIF('City Level Data'!#REF!,$F85,'City Level Data'!P:P)</f>
        <v>#REF!</v>
      </c>
      <c r="S85" s="16" t="e">
        <f t="shared" si="1"/>
        <v>#REF!</v>
      </c>
      <c r="T85" s="16" t="e">
        <f>SUMIF('City Level Data'!#REF!,$F85,'City Level Data'!U:U)*1000000000/N85</f>
        <v>#REF!</v>
      </c>
      <c r="U85" s="16" t="e">
        <f>IF(Q85&gt;'Clustering (Sub City)'!$C$4,'Clustering (Sub City)'!$B$3,IF(Q85&gt;'Clustering (Sub City)'!$H$4,'Clustering (Sub City)'!$G$3,IF(Q85&gt;'Clustering (Sub City)'!$M$4,'Clustering (Sub City)'!$L$3,'Clustering (Sub City)'!$Q$3)))</f>
        <v>#REF!</v>
      </c>
      <c r="V85" s="16" t="e">
        <f>IF(S85&gt;'Clustering (Sub City)'!$C$24,'Clustering (Sub City)'!$B$23,IF(S85&gt;'Clustering (Sub City)'!$H$24,'Clustering (Sub City)'!$G$23,IF(S85&gt;'Clustering (Sub City)'!$M$24,'Clustering (Sub City)'!$L$23,'Clustering (Sub City)'!$Q$23)))</f>
        <v>#REF!</v>
      </c>
      <c r="W85" s="16" t="e">
        <f>VLOOKUP(U85&amp;V85,'Clustering (Gov City)'!$X$4:$Y$19,2,0)</f>
        <v>#REF!</v>
      </c>
      <c r="X85" s="16" t="e">
        <f>SUMIF('City Level Data'!#REF!,$F85,'City Level Data'!Z:Z)</f>
        <v>#REF!</v>
      </c>
      <c r="Y85" s="16" t="e">
        <f>SUMIF('City Level Data'!#REF!,$F85,'City Level Data'!AA:AA)</f>
        <v>#REF!</v>
      </c>
      <c r="Z85" s="16" t="e">
        <f>SUMIF('City Level Data'!#REF!,$F85,'City Level Data'!AB:AB)</f>
        <v>#REF!</v>
      </c>
      <c r="AA85" s="16" t="e">
        <f>SUMIF('City Level Data'!#REF!,$F85,'City Level Data'!AC:AC)</f>
        <v>#REF!</v>
      </c>
      <c r="AB85" s="16" t="e">
        <f>SUMIF('City Level Data'!#REF!,$F85,'City Level Data'!AD:AD)</f>
        <v>#REF!</v>
      </c>
      <c r="AC85" s="16" t="e">
        <f>SUMIF('City Level Data'!#REF!,$F85,'City Level Data'!AE:AE)</f>
        <v>#REF!</v>
      </c>
      <c r="AD85" s="16" t="e">
        <f>SUMIF('City Level Data'!#REF!,$F85,'City Level Data'!AF:AF)</f>
        <v>#REF!</v>
      </c>
      <c r="AE85" s="16" t="e">
        <f>SUMIF('City Level Data'!#REF!,$F85,'City Level Data'!AG:AG)</f>
        <v>#REF!</v>
      </c>
      <c r="AF85" s="16" t="e">
        <f>SUMIF('City Level Data'!#REF!,$F85,'City Level Data'!AH:AH)</f>
        <v>#REF!</v>
      </c>
      <c r="AG85" s="16" t="e">
        <f>SUMIF('City Level Data'!#REF!,$F85,'City Level Data'!AI:AI)</f>
        <v>#REF!</v>
      </c>
      <c r="AH85" s="16" t="e">
        <f>SUMIF('City Level Data'!#REF!,$F85,'City Level Data'!AJ:AJ)</f>
        <v>#REF!</v>
      </c>
      <c r="AI85" s="16" t="e">
        <f>SUMIF('City Level Data'!#REF!,$F85,'City Level Data'!AK:AK)</f>
        <v>#REF!</v>
      </c>
      <c r="AJ85" s="16" t="e">
        <f>SUMIF('City Level Data'!#REF!,$F85,'City Level Data'!AL:AL)</f>
        <v>#REF!</v>
      </c>
      <c r="AK85" s="16" t="e">
        <f>SUMIF('City Level Data'!#REF!,$F85,'City Level Data'!AM:AM)</f>
        <v>#REF!</v>
      </c>
      <c r="AL85" s="16" t="e">
        <f>SUMIF('City Level Data'!#REF!,$F85,'City Level Data'!AN:AN)</f>
        <v>#REF!</v>
      </c>
      <c r="AM85" s="16" t="e">
        <f>SUMIF('City Level Data'!#REF!,$F85,'City Level Data'!AO:AO)</f>
        <v>#REF!</v>
      </c>
      <c r="AN85" s="16" t="e">
        <f>SUMIF('City Level Data'!#REF!,$F85,'City Level Data'!AP:AP)</f>
        <v>#REF!</v>
      </c>
      <c r="AO85" s="16" t="e">
        <f>SUMIF('City Level Data'!#REF!,$F85,'City Level Data'!AQ:AQ)</f>
        <v>#REF!</v>
      </c>
      <c r="AP85" s="16" t="e">
        <f>SUMIF('City Level Data'!#REF!,$F85,'City Level Data'!AR:AR)</f>
        <v>#REF!</v>
      </c>
      <c r="AQ85" s="16" t="e">
        <f>SUMIF('City Level Data'!#REF!,$F85,'City Level Data'!AS:AS)</f>
        <v>#REF!</v>
      </c>
      <c r="AR85" s="16" t="e">
        <f>SUMIF('City Level Data'!#REF!,$F85,'City Level Data'!AT:AT)</f>
        <v>#REF!</v>
      </c>
      <c r="AS85" s="16" t="e">
        <f>SUMIF('City Level Data'!#REF!,$F85,'City Level Data'!AU:AU)</f>
        <v>#REF!</v>
      </c>
      <c r="AT85" s="16" t="e">
        <f>SUMIF('City Level Data'!#REF!,$F85,'City Level Data'!AV:AV)</f>
        <v>#REF!</v>
      </c>
      <c r="AU85" s="16" t="e">
        <f>SUMIF('City Level Data'!#REF!,$F85,'City Level Data'!AW:AW)</f>
        <v>#REF!</v>
      </c>
      <c r="AV85" s="16" t="e">
        <f>SUMIF('City Level Data'!#REF!,$F85,'City Level Data'!AX:AX)</f>
        <v>#REF!</v>
      </c>
      <c r="AW85" s="16" t="e">
        <f>SUMIF('City Level Data'!#REF!,$F85,'City Level Data'!AY:AY)</f>
        <v>#REF!</v>
      </c>
      <c r="AX85" s="16" t="e">
        <f>SUMIF('City Level Data'!#REF!,$F85,'City Level Data'!AZ:AZ)</f>
        <v>#REF!</v>
      </c>
      <c r="AY85" s="16" t="e">
        <f>SUMIF('City Level Data'!#REF!,$F85,'City Level Data'!BA:BA)</f>
        <v>#REF!</v>
      </c>
      <c r="AZ85" s="16" t="e">
        <f>SUMIF('City Level Data'!#REF!,$F85,'City Level Data'!BB:BB)</f>
        <v>#REF!</v>
      </c>
      <c r="BA85" s="16" t="e">
        <f>SUMIF('City Level Data'!#REF!,$F85,'City Level Data'!BC:BC)</f>
        <v>#REF!</v>
      </c>
      <c r="BB85" s="16" t="e">
        <f>SUMIF('City Level Data'!#REF!,$F85,'City Level Data'!BD:BD)</f>
        <v>#REF!</v>
      </c>
      <c r="BC85" s="16" t="e">
        <f>SUMIF('City Level Data'!#REF!,$F85,'City Level Data'!BE:BE)</f>
        <v>#REF!</v>
      </c>
      <c r="BD85" s="16" t="e">
        <f>SUMIF('City Level Data'!#REF!,$F85,'City Level Data'!BF:BF)</f>
        <v>#REF!</v>
      </c>
      <c r="BE85" s="16" t="e">
        <f t="shared" si="2"/>
        <v>#REF!</v>
      </c>
      <c r="BF85" s="16" t="e">
        <f>SUMIF('City Level Data'!#REF!,$F85,'City Level Data'!BG:BG)</f>
        <v>#REF!</v>
      </c>
      <c r="BG85" s="16" t="e">
        <f>SUMIF('City Level Data'!#REF!,$F85,'City Level Data'!BH:BH)</f>
        <v>#REF!</v>
      </c>
      <c r="BH85" s="16" t="e">
        <f>AVERAGEIF('City Level Data'!#REF!,$F85,'City Level Data'!BI:BI)</f>
        <v>#REF!</v>
      </c>
      <c r="BI85" s="16" t="e">
        <f>AVERAGEIF('City Level Data'!#REF!,$F85,'City Level Data'!BJ:BJ)</f>
        <v>#REF!</v>
      </c>
      <c r="BJ85" s="16" t="e">
        <f>AVERAGEIF('City Level Data'!#REF!,$F85,'City Level Data'!BK:BK)</f>
        <v>#REF!</v>
      </c>
      <c r="BK85" s="16" t="e">
        <f>AVERAGEIF('City Level Data'!#REF!,$F85,'City Level Data'!BL:BL)</f>
        <v>#REF!</v>
      </c>
      <c r="BL85" s="16" t="e">
        <f>AVERAGEIF('City Level Data'!#REF!,$F85,'City Level Data'!BM:BM)</f>
        <v>#REF!</v>
      </c>
      <c r="BM85" s="16" t="e">
        <f>SUMIF('City Level Data'!#REF!,$F85,'City Level Data'!BN:BN)</f>
        <v>#REF!</v>
      </c>
      <c r="BN85" s="16" t="e">
        <f>SUMIF('City Level Data'!#REF!,$F85,'City Level Data'!BO:BO)</f>
        <v>#REF!</v>
      </c>
      <c r="BO85" s="16" t="e">
        <f>SUMIF('City Level Data'!#REF!,$F85,'City Level Data'!BP:BP)</f>
        <v>#REF!</v>
      </c>
      <c r="BP85" s="16" t="e">
        <f>SUMIF('City Level Data'!#REF!,$F85,'City Level Data'!BQ:BQ)</f>
        <v>#REF!</v>
      </c>
      <c r="BQ85" s="16" t="e">
        <f>SUMIF('City Level Data'!#REF!,$F85,'City Level Data'!BR:BR)</f>
        <v>#REF!</v>
      </c>
      <c r="BR85" s="16" t="e">
        <f>SUMIF('City Level Data'!#REF!,$F85,'City Level Data'!BS:BS)</f>
        <v>#REF!</v>
      </c>
      <c r="BS85" s="16" t="e">
        <f>SUMIF('City Level Data'!#REF!,$F85,'City Level Data'!BT:BT)</f>
        <v>#REF!</v>
      </c>
      <c r="BT85" s="16" t="e">
        <f>SUMIF('City Level Data'!#REF!,$F85,'City Level Data'!BU:BU)</f>
        <v>#REF!</v>
      </c>
      <c r="BU85" s="16" t="e">
        <f>SUMIF('City Level Data'!#REF!,$F85,'City Level Data'!BV:BV)</f>
        <v>#REF!</v>
      </c>
      <c r="BV85" s="16" t="e">
        <f>SUMIF('City Level Data'!#REF!,$F85,'City Level Data'!BW:BW)</f>
        <v>#REF!</v>
      </c>
      <c r="BW85" s="16" t="e">
        <f>SUMIF('City Level Data'!#REF!,$F85,'City Level Data'!BX:BX)</f>
        <v>#REF!</v>
      </c>
      <c r="BX85" s="16" t="e">
        <f>SUMIF('City Level Data'!#REF!,$F85,'City Level Data'!BY:BY)</f>
        <v>#REF!</v>
      </c>
      <c r="BY85" s="16" t="e">
        <f>SUMIF('City Level Data'!#REF!,$F85,'City Level Data'!BZ:BZ)</f>
        <v>#REF!</v>
      </c>
      <c r="BZ85" s="16" t="e">
        <f>SUMIF('City Level Data'!#REF!,$F85,'City Level Data'!CA:CA)</f>
        <v>#REF!</v>
      </c>
      <c r="CA85" s="16" t="e">
        <f>SUMIF('City Level Data'!#REF!,$F85,'City Level Data'!CB:CB)</f>
        <v>#REF!</v>
      </c>
      <c r="CB85" s="16" t="e">
        <f>SUMIF('City Level Data'!#REF!,$F85,'City Level Data'!CC:CC)</f>
        <v>#REF!</v>
      </c>
      <c r="CC85" s="16" t="e">
        <f>SUMIF('City Level Data'!#REF!,$F85,'City Level Data'!CD:CD)</f>
        <v>#REF!</v>
      </c>
      <c r="CD85" s="16" t="e">
        <f>SUMIF('City Level Data'!#REF!,$F85,'City Level Data'!CE:CE)</f>
        <v>#REF!</v>
      </c>
      <c r="CE85" s="16" t="e">
        <f>SUMIF('City Level Data'!#REF!,$F85,'City Level Data'!CF:CF)</f>
        <v>#REF!</v>
      </c>
      <c r="CF85" s="16" t="e">
        <f>SUMIF('City Level Data'!#REF!,$F85,'City Level Data'!CG:CG)</f>
        <v>#REF!</v>
      </c>
      <c r="CG85" s="16" t="e">
        <f>SUMIF('City Level Data'!#REF!,$F85,'City Level Data'!CH:CH)</f>
        <v>#REF!</v>
      </c>
      <c r="CH85" s="16" t="e">
        <f>SUMIF('City Level Data'!#REF!,$F85,'City Level Data'!CI:CI)</f>
        <v>#REF!</v>
      </c>
      <c r="CI85" s="16" t="e">
        <f>SUMIF('City Level Data'!#REF!,$F85,'City Level Data'!CJ:CJ)</f>
        <v>#REF!</v>
      </c>
      <c r="CJ85" s="16" t="e">
        <f>SUMIF('City Level Data'!#REF!,$F85,'City Level Data'!CK:CK)</f>
        <v>#REF!</v>
      </c>
      <c r="CK85" s="16" t="e">
        <f>SUMIF('City Level Data'!#REF!,$F85,'City Level Data'!CL:CL)</f>
        <v>#REF!</v>
      </c>
      <c r="CL85" s="16" t="e">
        <f>SUMIF('City Level Data'!#REF!,$F85,'City Level Data'!CM:CM)</f>
        <v>#REF!</v>
      </c>
      <c r="CM85" s="16" t="e">
        <f>SUMIF('City Level Data'!#REF!,$F85,'City Level Data'!CN:CN)</f>
        <v>#REF!</v>
      </c>
      <c r="CN85" s="16" t="e">
        <f>SUMIF('City Level Data'!#REF!,$F85,'City Level Data'!CO:CO)</f>
        <v>#REF!</v>
      </c>
      <c r="CO85" s="16" t="e">
        <f>SUMIF('City Level Data'!#REF!,$F85,'City Level Data'!CP:CP)</f>
        <v>#REF!</v>
      </c>
      <c r="CP85" s="16" t="e">
        <f>SUMIF('City Level Data'!#REF!,$F85,'City Level Data'!CQ:CQ)</f>
        <v>#REF!</v>
      </c>
      <c r="CQ85" s="16" t="e">
        <f>SUMIF('City Level Data'!#REF!,$F85,'City Level Data'!CR:CR)</f>
        <v>#REF!</v>
      </c>
      <c r="CR85" s="16" t="e">
        <f>SUMIF('City Level Data'!#REF!,$F85,'City Level Data'!CS:CS)</f>
        <v>#REF!</v>
      </c>
      <c r="CS85" s="16" t="e">
        <f>SUMIF('City Level Data'!#REF!,$F85,'City Level Data'!CT:CT)</f>
        <v>#REF!</v>
      </c>
      <c r="CT85" s="16" t="e">
        <f>SUMIF('City Level Data'!#REF!,$F85,'City Level Data'!CU:CU)</f>
        <v>#REF!</v>
      </c>
      <c r="CU85" s="16" t="e">
        <f>SUMIF('City Level Data'!#REF!,$F85,'City Level Data'!CV:CV)</f>
        <v>#REF!</v>
      </c>
      <c r="CV85" s="16" t="e">
        <f>SUMIF('City Level Data'!#REF!,$F85,'City Level Data'!CW:CW)</f>
        <v>#REF!</v>
      </c>
      <c r="CW85" s="16" t="e">
        <f>SUMIF('City Level Data'!#REF!,$F85,'City Level Data'!CX:CX)</f>
        <v>#REF!</v>
      </c>
      <c r="CX85" s="16" t="e">
        <f>SUMIF('City Level Data'!#REF!,$F85,'City Level Data'!CY:CY)</f>
        <v>#REF!</v>
      </c>
      <c r="CY85" s="16" t="e">
        <f>SUMIF('City Level Data'!#REF!,$F85,'City Level Data'!CZ:CZ)</f>
        <v>#REF!</v>
      </c>
      <c r="CZ85" s="16" t="e">
        <f>SUMIF('City Level Data'!#REF!,$F85,'City Level Data'!DA:DA)</f>
        <v>#REF!</v>
      </c>
      <c r="DA85" s="16" t="e">
        <f>SUMIF('City Level Data'!#REF!,$F85,'City Level Data'!DB:DB)</f>
        <v>#REF!</v>
      </c>
      <c r="DB85" s="16" t="e">
        <f>SUMIF('City Level Data'!#REF!,$F85,'City Level Data'!DC:DC)</f>
        <v>#REF!</v>
      </c>
    </row>
    <row r="86" spans="1:106" x14ac:dyDescent="0.2">
      <c r="A86" s="1"/>
      <c r="B86" s="1"/>
      <c r="C86" s="1"/>
      <c r="D86" s="1" t="s">
        <v>1646</v>
      </c>
      <c r="E86" s="1" t="s">
        <v>1431</v>
      </c>
      <c r="F86" s="1" t="s">
        <v>1458</v>
      </c>
      <c r="G86" s="1" t="s">
        <v>1517</v>
      </c>
      <c r="H86" s="1"/>
      <c r="I86" s="1"/>
      <c r="J86" s="1" t="s">
        <v>1518</v>
      </c>
      <c r="K86" s="1"/>
      <c r="L86" s="1"/>
      <c r="M86" s="1"/>
      <c r="N86" s="16" t="e">
        <f>SUMIF('City Level Data'!#REF!,$F86,'City Level Data'!J:J)</f>
        <v>#REF!</v>
      </c>
      <c r="O86" s="16" t="e">
        <f>SUMIF('City Level Data'!#REF!,$F86,'City Level Data'!L:L)</f>
        <v>#REF!</v>
      </c>
      <c r="P86" s="16" t="e">
        <f>SUMIF('City Level Data'!#REF!,$F86,'City Level Data'!M:M)</f>
        <v>#REF!</v>
      </c>
      <c r="Q86" s="16" t="e">
        <f t="shared" si="0"/>
        <v>#REF!</v>
      </c>
      <c r="R86" s="16" t="e">
        <f>SUMIF('City Level Data'!#REF!,$F86,'City Level Data'!P:P)</f>
        <v>#REF!</v>
      </c>
      <c r="S86" s="16" t="e">
        <f t="shared" si="1"/>
        <v>#REF!</v>
      </c>
      <c r="T86" s="16" t="e">
        <f>SUMIF('City Level Data'!#REF!,$F86,'City Level Data'!U:U)*1000000000/N86</f>
        <v>#REF!</v>
      </c>
      <c r="U86" s="16" t="e">
        <f>IF(Q86&gt;'Clustering (Sub City)'!$C$4,'Clustering (Sub City)'!$B$3,IF(Q86&gt;'Clustering (Sub City)'!$H$4,'Clustering (Sub City)'!$G$3,IF(Q86&gt;'Clustering (Sub City)'!$M$4,'Clustering (Sub City)'!$L$3,'Clustering (Sub City)'!$Q$3)))</f>
        <v>#REF!</v>
      </c>
      <c r="V86" s="16" t="e">
        <f>IF(S86&gt;'Clustering (Sub City)'!$C$24,'Clustering (Sub City)'!$B$23,IF(S86&gt;'Clustering (Sub City)'!$H$24,'Clustering (Sub City)'!$G$23,IF(S86&gt;'Clustering (Sub City)'!$M$24,'Clustering (Sub City)'!$L$23,'Clustering (Sub City)'!$Q$23)))</f>
        <v>#REF!</v>
      </c>
      <c r="W86" s="16" t="e">
        <f>VLOOKUP(U86&amp;V86,'Clustering (Gov City)'!$X$4:$Y$19,2,0)</f>
        <v>#REF!</v>
      </c>
      <c r="X86" s="16" t="e">
        <f>SUMIF('City Level Data'!#REF!,$F86,'City Level Data'!Z:Z)</f>
        <v>#REF!</v>
      </c>
      <c r="Y86" s="16" t="e">
        <f>SUMIF('City Level Data'!#REF!,$F86,'City Level Data'!AA:AA)</f>
        <v>#REF!</v>
      </c>
      <c r="Z86" s="16" t="e">
        <f>SUMIF('City Level Data'!#REF!,$F86,'City Level Data'!AB:AB)</f>
        <v>#REF!</v>
      </c>
      <c r="AA86" s="16" t="e">
        <f>SUMIF('City Level Data'!#REF!,$F86,'City Level Data'!AC:AC)</f>
        <v>#REF!</v>
      </c>
      <c r="AB86" s="16" t="e">
        <f>SUMIF('City Level Data'!#REF!,$F86,'City Level Data'!AD:AD)</f>
        <v>#REF!</v>
      </c>
      <c r="AC86" s="16" t="e">
        <f>SUMIF('City Level Data'!#REF!,$F86,'City Level Data'!AE:AE)</f>
        <v>#REF!</v>
      </c>
      <c r="AD86" s="16" t="e">
        <f>SUMIF('City Level Data'!#REF!,$F86,'City Level Data'!AF:AF)</f>
        <v>#REF!</v>
      </c>
      <c r="AE86" s="16" t="e">
        <f>SUMIF('City Level Data'!#REF!,$F86,'City Level Data'!AG:AG)</f>
        <v>#REF!</v>
      </c>
      <c r="AF86" s="16" t="e">
        <f>SUMIF('City Level Data'!#REF!,$F86,'City Level Data'!AH:AH)</f>
        <v>#REF!</v>
      </c>
      <c r="AG86" s="16" t="e">
        <f>SUMIF('City Level Data'!#REF!,$F86,'City Level Data'!AI:AI)</f>
        <v>#REF!</v>
      </c>
      <c r="AH86" s="16" t="e">
        <f>SUMIF('City Level Data'!#REF!,$F86,'City Level Data'!AJ:AJ)</f>
        <v>#REF!</v>
      </c>
      <c r="AI86" s="16" t="e">
        <f>SUMIF('City Level Data'!#REF!,$F86,'City Level Data'!AK:AK)</f>
        <v>#REF!</v>
      </c>
      <c r="AJ86" s="16" t="e">
        <f>SUMIF('City Level Data'!#REF!,$F86,'City Level Data'!AL:AL)</f>
        <v>#REF!</v>
      </c>
      <c r="AK86" s="16" t="e">
        <f>SUMIF('City Level Data'!#REF!,$F86,'City Level Data'!AM:AM)</f>
        <v>#REF!</v>
      </c>
      <c r="AL86" s="16" t="e">
        <f>SUMIF('City Level Data'!#REF!,$F86,'City Level Data'!AN:AN)</f>
        <v>#REF!</v>
      </c>
      <c r="AM86" s="16" t="e">
        <f>SUMIF('City Level Data'!#REF!,$F86,'City Level Data'!AO:AO)</f>
        <v>#REF!</v>
      </c>
      <c r="AN86" s="16" t="e">
        <f>SUMIF('City Level Data'!#REF!,$F86,'City Level Data'!AP:AP)</f>
        <v>#REF!</v>
      </c>
      <c r="AO86" s="16" t="e">
        <f>SUMIF('City Level Data'!#REF!,$F86,'City Level Data'!AQ:AQ)</f>
        <v>#REF!</v>
      </c>
      <c r="AP86" s="16" t="e">
        <f>SUMIF('City Level Data'!#REF!,$F86,'City Level Data'!AR:AR)</f>
        <v>#REF!</v>
      </c>
      <c r="AQ86" s="16" t="e">
        <f>SUMIF('City Level Data'!#REF!,$F86,'City Level Data'!AS:AS)</f>
        <v>#REF!</v>
      </c>
      <c r="AR86" s="16" t="e">
        <f>SUMIF('City Level Data'!#REF!,$F86,'City Level Data'!AT:AT)</f>
        <v>#REF!</v>
      </c>
      <c r="AS86" s="16" t="e">
        <f>SUMIF('City Level Data'!#REF!,$F86,'City Level Data'!AU:AU)</f>
        <v>#REF!</v>
      </c>
      <c r="AT86" s="16" t="e">
        <f>SUMIF('City Level Data'!#REF!,$F86,'City Level Data'!AV:AV)</f>
        <v>#REF!</v>
      </c>
      <c r="AU86" s="16" t="e">
        <f>SUMIF('City Level Data'!#REF!,$F86,'City Level Data'!AW:AW)</f>
        <v>#REF!</v>
      </c>
      <c r="AV86" s="16" t="e">
        <f>SUMIF('City Level Data'!#REF!,$F86,'City Level Data'!AX:AX)</f>
        <v>#REF!</v>
      </c>
      <c r="AW86" s="16" t="e">
        <f>SUMIF('City Level Data'!#REF!,$F86,'City Level Data'!AY:AY)</f>
        <v>#REF!</v>
      </c>
      <c r="AX86" s="16" t="e">
        <f>SUMIF('City Level Data'!#REF!,$F86,'City Level Data'!AZ:AZ)</f>
        <v>#REF!</v>
      </c>
      <c r="AY86" s="16" t="e">
        <f>SUMIF('City Level Data'!#REF!,$F86,'City Level Data'!BA:BA)</f>
        <v>#REF!</v>
      </c>
      <c r="AZ86" s="16" t="e">
        <f>SUMIF('City Level Data'!#REF!,$F86,'City Level Data'!BB:BB)</f>
        <v>#REF!</v>
      </c>
      <c r="BA86" s="16" t="e">
        <f>SUMIF('City Level Data'!#REF!,$F86,'City Level Data'!BC:BC)</f>
        <v>#REF!</v>
      </c>
      <c r="BB86" s="16" t="e">
        <f>SUMIF('City Level Data'!#REF!,$F86,'City Level Data'!BD:BD)</f>
        <v>#REF!</v>
      </c>
      <c r="BC86" s="16" t="e">
        <f>SUMIF('City Level Data'!#REF!,$F86,'City Level Data'!BE:BE)</f>
        <v>#REF!</v>
      </c>
      <c r="BD86" s="16" t="e">
        <f>SUMIF('City Level Data'!#REF!,$F86,'City Level Data'!BF:BF)</f>
        <v>#REF!</v>
      </c>
      <c r="BE86" s="16" t="e">
        <f t="shared" si="2"/>
        <v>#REF!</v>
      </c>
      <c r="BF86" s="16" t="e">
        <f>SUMIF('City Level Data'!#REF!,$F86,'City Level Data'!BG:BG)</f>
        <v>#REF!</v>
      </c>
      <c r="BG86" s="16" t="e">
        <f>SUMIF('City Level Data'!#REF!,$F86,'City Level Data'!BH:BH)</f>
        <v>#REF!</v>
      </c>
      <c r="BH86" s="16" t="e">
        <f>AVERAGEIF('City Level Data'!#REF!,$F86,'City Level Data'!BI:BI)</f>
        <v>#REF!</v>
      </c>
      <c r="BI86" s="16" t="e">
        <f>AVERAGEIF('City Level Data'!#REF!,$F86,'City Level Data'!BJ:BJ)</f>
        <v>#REF!</v>
      </c>
      <c r="BJ86" s="16" t="e">
        <f>AVERAGEIF('City Level Data'!#REF!,$F86,'City Level Data'!BK:BK)</f>
        <v>#REF!</v>
      </c>
      <c r="BK86" s="16" t="e">
        <f>AVERAGEIF('City Level Data'!#REF!,$F86,'City Level Data'!BL:BL)</f>
        <v>#REF!</v>
      </c>
      <c r="BL86" s="16" t="e">
        <f>AVERAGEIF('City Level Data'!#REF!,$F86,'City Level Data'!BM:BM)</f>
        <v>#REF!</v>
      </c>
      <c r="BM86" s="16" t="e">
        <f>SUMIF('City Level Data'!#REF!,$F86,'City Level Data'!BN:BN)</f>
        <v>#REF!</v>
      </c>
      <c r="BN86" s="16" t="e">
        <f>SUMIF('City Level Data'!#REF!,$F86,'City Level Data'!BO:BO)</f>
        <v>#REF!</v>
      </c>
      <c r="BO86" s="16" t="e">
        <f>SUMIF('City Level Data'!#REF!,$F86,'City Level Data'!BP:BP)</f>
        <v>#REF!</v>
      </c>
      <c r="BP86" s="16" t="e">
        <f>SUMIF('City Level Data'!#REF!,$F86,'City Level Data'!BQ:BQ)</f>
        <v>#REF!</v>
      </c>
      <c r="BQ86" s="16" t="e">
        <f>SUMIF('City Level Data'!#REF!,$F86,'City Level Data'!BR:BR)</f>
        <v>#REF!</v>
      </c>
      <c r="BR86" s="16" t="e">
        <f>SUMIF('City Level Data'!#REF!,$F86,'City Level Data'!BS:BS)</f>
        <v>#REF!</v>
      </c>
      <c r="BS86" s="16" t="e">
        <f>SUMIF('City Level Data'!#REF!,$F86,'City Level Data'!BT:BT)</f>
        <v>#REF!</v>
      </c>
      <c r="BT86" s="16" t="e">
        <f>SUMIF('City Level Data'!#REF!,$F86,'City Level Data'!BU:BU)</f>
        <v>#REF!</v>
      </c>
      <c r="BU86" s="16" t="e">
        <f>SUMIF('City Level Data'!#REF!,$F86,'City Level Data'!BV:BV)</f>
        <v>#REF!</v>
      </c>
      <c r="BV86" s="16" t="e">
        <f>SUMIF('City Level Data'!#REF!,$F86,'City Level Data'!BW:BW)</f>
        <v>#REF!</v>
      </c>
      <c r="BW86" s="16" t="e">
        <f>SUMIF('City Level Data'!#REF!,$F86,'City Level Data'!BX:BX)</f>
        <v>#REF!</v>
      </c>
      <c r="BX86" s="16" t="e">
        <f>SUMIF('City Level Data'!#REF!,$F86,'City Level Data'!BY:BY)</f>
        <v>#REF!</v>
      </c>
      <c r="BY86" s="16" t="e">
        <f>SUMIF('City Level Data'!#REF!,$F86,'City Level Data'!BZ:BZ)</f>
        <v>#REF!</v>
      </c>
      <c r="BZ86" s="16" t="e">
        <f>SUMIF('City Level Data'!#REF!,$F86,'City Level Data'!CA:CA)</f>
        <v>#REF!</v>
      </c>
      <c r="CA86" s="16" t="e">
        <f>SUMIF('City Level Data'!#REF!,$F86,'City Level Data'!CB:CB)</f>
        <v>#REF!</v>
      </c>
      <c r="CB86" s="16" t="e">
        <f>SUMIF('City Level Data'!#REF!,$F86,'City Level Data'!CC:CC)</f>
        <v>#REF!</v>
      </c>
      <c r="CC86" s="16" t="e">
        <f>SUMIF('City Level Data'!#REF!,$F86,'City Level Data'!CD:CD)</f>
        <v>#REF!</v>
      </c>
      <c r="CD86" s="16" t="e">
        <f>SUMIF('City Level Data'!#REF!,$F86,'City Level Data'!CE:CE)</f>
        <v>#REF!</v>
      </c>
      <c r="CE86" s="16" t="e">
        <f>SUMIF('City Level Data'!#REF!,$F86,'City Level Data'!CF:CF)</f>
        <v>#REF!</v>
      </c>
      <c r="CF86" s="16" t="e">
        <f>SUMIF('City Level Data'!#REF!,$F86,'City Level Data'!CG:CG)</f>
        <v>#REF!</v>
      </c>
      <c r="CG86" s="16" t="e">
        <f>SUMIF('City Level Data'!#REF!,$F86,'City Level Data'!CH:CH)</f>
        <v>#REF!</v>
      </c>
      <c r="CH86" s="16" t="e">
        <f>SUMIF('City Level Data'!#REF!,$F86,'City Level Data'!CI:CI)</f>
        <v>#REF!</v>
      </c>
      <c r="CI86" s="16" t="e">
        <f>SUMIF('City Level Data'!#REF!,$F86,'City Level Data'!CJ:CJ)</f>
        <v>#REF!</v>
      </c>
      <c r="CJ86" s="16" t="e">
        <f>SUMIF('City Level Data'!#REF!,$F86,'City Level Data'!CK:CK)</f>
        <v>#REF!</v>
      </c>
      <c r="CK86" s="16" t="e">
        <f>SUMIF('City Level Data'!#REF!,$F86,'City Level Data'!CL:CL)</f>
        <v>#REF!</v>
      </c>
      <c r="CL86" s="16" t="e">
        <f>SUMIF('City Level Data'!#REF!,$F86,'City Level Data'!CM:CM)</f>
        <v>#REF!</v>
      </c>
      <c r="CM86" s="16" t="e">
        <f>SUMIF('City Level Data'!#REF!,$F86,'City Level Data'!CN:CN)</f>
        <v>#REF!</v>
      </c>
      <c r="CN86" s="16" t="e">
        <f>SUMIF('City Level Data'!#REF!,$F86,'City Level Data'!CO:CO)</f>
        <v>#REF!</v>
      </c>
      <c r="CO86" s="16" t="e">
        <f>SUMIF('City Level Data'!#REF!,$F86,'City Level Data'!CP:CP)</f>
        <v>#REF!</v>
      </c>
      <c r="CP86" s="16" t="e">
        <f>SUMIF('City Level Data'!#REF!,$F86,'City Level Data'!CQ:CQ)</f>
        <v>#REF!</v>
      </c>
      <c r="CQ86" s="16" t="e">
        <f>SUMIF('City Level Data'!#REF!,$F86,'City Level Data'!CR:CR)</f>
        <v>#REF!</v>
      </c>
      <c r="CR86" s="16" t="e">
        <f>SUMIF('City Level Data'!#REF!,$F86,'City Level Data'!CS:CS)</f>
        <v>#REF!</v>
      </c>
      <c r="CS86" s="16" t="e">
        <f>SUMIF('City Level Data'!#REF!,$F86,'City Level Data'!CT:CT)</f>
        <v>#REF!</v>
      </c>
      <c r="CT86" s="16" t="e">
        <f>SUMIF('City Level Data'!#REF!,$F86,'City Level Data'!CU:CU)</f>
        <v>#REF!</v>
      </c>
      <c r="CU86" s="16" t="e">
        <f>SUMIF('City Level Data'!#REF!,$F86,'City Level Data'!CV:CV)</f>
        <v>#REF!</v>
      </c>
      <c r="CV86" s="16" t="e">
        <f>SUMIF('City Level Data'!#REF!,$F86,'City Level Data'!CW:CW)</f>
        <v>#REF!</v>
      </c>
      <c r="CW86" s="16" t="e">
        <f>SUMIF('City Level Data'!#REF!,$F86,'City Level Data'!CX:CX)</f>
        <v>#REF!</v>
      </c>
      <c r="CX86" s="16" t="e">
        <f>SUMIF('City Level Data'!#REF!,$F86,'City Level Data'!CY:CY)</f>
        <v>#REF!</v>
      </c>
      <c r="CY86" s="16" t="e">
        <f>SUMIF('City Level Data'!#REF!,$F86,'City Level Data'!CZ:CZ)</f>
        <v>#REF!</v>
      </c>
      <c r="CZ86" s="16" t="e">
        <f>SUMIF('City Level Data'!#REF!,$F86,'City Level Data'!DA:DA)</f>
        <v>#REF!</v>
      </c>
      <c r="DA86" s="16" t="e">
        <f>SUMIF('City Level Data'!#REF!,$F86,'City Level Data'!DB:DB)</f>
        <v>#REF!</v>
      </c>
      <c r="DB86" s="16" t="e">
        <f>SUMIF('City Level Data'!#REF!,$F86,'City Level Data'!DC:DC)</f>
        <v>#REF!</v>
      </c>
    </row>
    <row r="87" spans="1:106" x14ac:dyDescent="0.2">
      <c r="A87" s="1"/>
      <c r="B87" s="1"/>
      <c r="C87" s="1"/>
      <c r="D87" s="1" t="s">
        <v>1647</v>
      </c>
      <c r="E87" s="1" t="s">
        <v>1487</v>
      </c>
      <c r="F87" s="1" t="s">
        <v>1485</v>
      </c>
      <c r="G87" s="1" t="s">
        <v>1517</v>
      </c>
      <c r="H87" s="1"/>
      <c r="I87" s="1"/>
      <c r="J87" s="1" t="s">
        <v>1518</v>
      </c>
      <c r="K87" s="1"/>
      <c r="L87" s="1"/>
      <c r="M87" s="1"/>
      <c r="N87" s="16" t="e">
        <f>SUMIF('City Level Data'!#REF!,$F87,'City Level Data'!J:J)</f>
        <v>#REF!</v>
      </c>
      <c r="O87" s="16" t="e">
        <f>SUMIF('City Level Data'!#REF!,$F87,'City Level Data'!L:L)</f>
        <v>#REF!</v>
      </c>
      <c r="P87" s="16" t="e">
        <f>SUMIF('City Level Data'!#REF!,$F87,'City Level Data'!M:M)</f>
        <v>#REF!</v>
      </c>
      <c r="Q87" s="16" t="e">
        <f t="shared" si="0"/>
        <v>#REF!</v>
      </c>
      <c r="R87" s="16" t="e">
        <f>SUMIF('City Level Data'!#REF!,$F87,'City Level Data'!P:P)</f>
        <v>#REF!</v>
      </c>
      <c r="S87" s="16" t="e">
        <f t="shared" si="1"/>
        <v>#REF!</v>
      </c>
      <c r="T87" s="16" t="e">
        <f>SUMIF('City Level Data'!#REF!,$F87,'City Level Data'!U:U)*1000000000/N87</f>
        <v>#REF!</v>
      </c>
      <c r="U87" s="16" t="e">
        <f>IF(Q87&gt;'Clustering (Sub City)'!$C$4,'Clustering (Sub City)'!$B$3,IF(Q87&gt;'Clustering (Sub City)'!$H$4,'Clustering (Sub City)'!$G$3,IF(Q87&gt;'Clustering (Sub City)'!$M$4,'Clustering (Sub City)'!$L$3,'Clustering (Sub City)'!$Q$3)))</f>
        <v>#REF!</v>
      </c>
      <c r="V87" s="16" t="e">
        <f>IF(S87&gt;'Clustering (Sub City)'!$C$24,'Clustering (Sub City)'!$B$23,IF(S87&gt;'Clustering (Sub City)'!$H$24,'Clustering (Sub City)'!$G$23,IF(S87&gt;'Clustering (Sub City)'!$M$24,'Clustering (Sub City)'!$L$23,'Clustering (Sub City)'!$Q$23)))</f>
        <v>#REF!</v>
      </c>
      <c r="W87" s="16" t="e">
        <f>VLOOKUP(U87&amp;V87,'Clustering (Gov City)'!$X$4:$Y$19,2,0)</f>
        <v>#REF!</v>
      </c>
      <c r="X87" s="16" t="e">
        <f>SUMIF('City Level Data'!#REF!,$F87,'City Level Data'!Z:Z)</f>
        <v>#REF!</v>
      </c>
      <c r="Y87" s="16" t="e">
        <f>SUMIF('City Level Data'!#REF!,$F87,'City Level Data'!AA:AA)</f>
        <v>#REF!</v>
      </c>
      <c r="Z87" s="16" t="e">
        <f>SUMIF('City Level Data'!#REF!,$F87,'City Level Data'!AB:AB)</f>
        <v>#REF!</v>
      </c>
      <c r="AA87" s="16" t="e">
        <f>SUMIF('City Level Data'!#REF!,$F87,'City Level Data'!AC:AC)</f>
        <v>#REF!</v>
      </c>
      <c r="AB87" s="16" t="e">
        <f>SUMIF('City Level Data'!#REF!,$F87,'City Level Data'!AD:AD)</f>
        <v>#REF!</v>
      </c>
      <c r="AC87" s="16" t="e">
        <f>SUMIF('City Level Data'!#REF!,$F87,'City Level Data'!AE:AE)</f>
        <v>#REF!</v>
      </c>
      <c r="AD87" s="16" t="e">
        <f>SUMIF('City Level Data'!#REF!,$F87,'City Level Data'!AF:AF)</f>
        <v>#REF!</v>
      </c>
      <c r="AE87" s="16" t="e">
        <f>SUMIF('City Level Data'!#REF!,$F87,'City Level Data'!AG:AG)</f>
        <v>#REF!</v>
      </c>
      <c r="AF87" s="16" t="e">
        <f>SUMIF('City Level Data'!#REF!,$F87,'City Level Data'!AH:AH)</f>
        <v>#REF!</v>
      </c>
      <c r="AG87" s="16" t="e">
        <f>SUMIF('City Level Data'!#REF!,$F87,'City Level Data'!AI:AI)</f>
        <v>#REF!</v>
      </c>
      <c r="AH87" s="16" t="e">
        <f>SUMIF('City Level Data'!#REF!,$F87,'City Level Data'!AJ:AJ)</f>
        <v>#REF!</v>
      </c>
      <c r="AI87" s="16" t="e">
        <f>SUMIF('City Level Data'!#REF!,$F87,'City Level Data'!AK:AK)</f>
        <v>#REF!</v>
      </c>
      <c r="AJ87" s="16" t="e">
        <f>SUMIF('City Level Data'!#REF!,$F87,'City Level Data'!AL:AL)</f>
        <v>#REF!</v>
      </c>
      <c r="AK87" s="16" t="e">
        <f>SUMIF('City Level Data'!#REF!,$F87,'City Level Data'!AM:AM)</f>
        <v>#REF!</v>
      </c>
      <c r="AL87" s="16" t="e">
        <f>SUMIF('City Level Data'!#REF!,$F87,'City Level Data'!AN:AN)</f>
        <v>#REF!</v>
      </c>
      <c r="AM87" s="16" t="e">
        <f>SUMIF('City Level Data'!#REF!,$F87,'City Level Data'!AO:AO)</f>
        <v>#REF!</v>
      </c>
      <c r="AN87" s="16" t="e">
        <f>SUMIF('City Level Data'!#REF!,$F87,'City Level Data'!AP:AP)</f>
        <v>#REF!</v>
      </c>
      <c r="AO87" s="16" t="e">
        <f>SUMIF('City Level Data'!#REF!,$F87,'City Level Data'!AQ:AQ)</f>
        <v>#REF!</v>
      </c>
      <c r="AP87" s="16" t="e">
        <f>SUMIF('City Level Data'!#REF!,$F87,'City Level Data'!AR:AR)</f>
        <v>#REF!</v>
      </c>
      <c r="AQ87" s="16" t="e">
        <f>SUMIF('City Level Data'!#REF!,$F87,'City Level Data'!AS:AS)</f>
        <v>#REF!</v>
      </c>
      <c r="AR87" s="16" t="e">
        <f>SUMIF('City Level Data'!#REF!,$F87,'City Level Data'!AT:AT)</f>
        <v>#REF!</v>
      </c>
      <c r="AS87" s="16" t="e">
        <f>SUMIF('City Level Data'!#REF!,$F87,'City Level Data'!AU:AU)</f>
        <v>#REF!</v>
      </c>
      <c r="AT87" s="16" t="e">
        <f>SUMIF('City Level Data'!#REF!,$F87,'City Level Data'!AV:AV)</f>
        <v>#REF!</v>
      </c>
      <c r="AU87" s="16" t="e">
        <f>SUMIF('City Level Data'!#REF!,$F87,'City Level Data'!AW:AW)</f>
        <v>#REF!</v>
      </c>
      <c r="AV87" s="16" t="e">
        <f>SUMIF('City Level Data'!#REF!,$F87,'City Level Data'!AX:AX)</f>
        <v>#REF!</v>
      </c>
      <c r="AW87" s="16" t="e">
        <f>SUMIF('City Level Data'!#REF!,$F87,'City Level Data'!AY:AY)</f>
        <v>#REF!</v>
      </c>
      <c r="AX87" s="16" t="e">
        <f>SUMIF('City Level Data'!#REF!,$F87,'City Level Data'!AZ:AZ)</f>
        <v>#REF!</v>
      </c>
      <c r="AY87" s="16" t="e">
        <f>SUMIF('City Level Data'!#REF!,$F87,'City Level Data'!BA:BA)</f>
        <v>#REF!</v>
      </c>
      <c r="AZ87" s="16" t="e">
        <f>SUMIF('City Level Data'!#REF!,$F87,'City Level Data'!BB:BB)</f>
        <v>#REF!</v>
      </c>
      <c r="BA87" s="16" t="e">
        <f>SUMIF('City Level Data'!#REF!,$F87,'City Level Data'!BC:BC)</f>
        <v>#REF!</v>
      </c>
      <c r="BB87" s="16" t="e">
        <f>SUMIF('City Level Data'!#REF!,$F87,'City Level Data'!BD:BD)</f>
        <v>#REF!</v>
      </c>
      <c r="BC87" s="16" t="e">
        <f>SUMIF('City Level Data'!#REF!,$F87,'City Level Data'!BE:BE)</f>
        <v>#REF!</v>
      </c>
      <c r="BD87" s="16" t="e">
        <f>SUMIF('City Level Data'!#REF!,$F87,'City Level Data'!BF:BF)</f>
        <v>#REF!</v>
      </c>
      <c r="BE87" s="16" t="e">
        <f t="shared" si="2"/>
        <v>#REF!</v>
      </c>
      <c r="BF87" s="16" t="e">
        <f>SUMIF('City Level Data'!#REF!,$F87,'City Level Data'!BG:BG)</f>
        <v>#REF!</v>
      </c>
      <c r="BG87" s="16" t="e">
        <f>SUMIF('City Level Data'!#REF!,$F87,'City Level Data'!BH:BH)</f>
        <v>#REF!</v>
      </c>
      <c r="BH87" s="16" t="e">
        <f>AVERAGEIF('City Level Data'!#REF!,$F87,'City Level Data'!BI:BI)</f>
        <v>#REF!</v>
      </c>
      <c r="BI87" s="16" t="e">
        <f>AVERAGEIF('City Level Data'!#REF!,$F87,'City Level Data'!BJ:BJ)</f>
        <v>#REF!</v>
      </c>
      <c r="BJ87" s="16" t="e">
        <f>AVERAGEIF('City Level Data'!#REF!,$F87,'City Level Data'!BK:BK)</f>
        <v>#REF!</v>
      </c>
      <c r="BK87" s="16" t="e">
        <f>AVERAGEIF('City Level Data'!#REF!,$F87,'City Level Data'!BL:BL)</f>
        <v>#REF!</v>
      </c>
      <c r="BL87" s="16" t="e">
        <f>AVERAGEIF('City Level Data'!#REF!,$F87,'City Level Data'!BM:BM)</f>
        <v>#REF!</v>
      </c>
      <c r="BM87" s="16" t="e">
        <f>SUMIF('City Level Data'!#REF!,$F87,'City Level Data'!BN:BN)</f>
        <v>#REF!</v>
      </c>
      <c r="BN87" s="16" t="e">
        <f>SUMIF('City Level Data'!#REF!,$F87,'City Level Data'!BO:BO)</f>
        <v>#REF!</v>
      </c>
      <c r="BO87" s="16" t="e">
        <f>SUMIF('City Level Data'!#REF!,$F87,'City Level Data'!BP:BP)</f>
        <v>#REF!</v>
      </c>
      <c r="BP87" s="16" t="e">
        <f>SUMIF('City Level Data'!#REF!,$F87,'City Level Data'!BQ:BQ)</f>
        <v>#REF!</v>
      </c>
      <c r="BQ87" s="16" t="e">
        <f>SUMIF('City Level Data'!#REF!,$F87,'City Level Data'!BR:BR)</f>
        <v>#REF!</v>
      </c>
      <c r="BR87" s="16" t="e">
        <f>SUMIF('City Level Data'!#REF!,$F87,'City Level Data'!BS:BS)</f>
        <v>#REF!</v>
      </c>
      <c r="BS87" s="16" t="e">
        <f>SUMIF('City Level Data'!#REF!,$F87,'City Level Data'!BT:BT)</f>
        <v>#REF!</v>
      </c>
      <c r="BT87" s="16" t="e">
        <f>SUMIF('City Level Data'!#REF!,$F87,'City Level Data'!BU:BU)</f>
        <v>#REF!</v>
      </c>
      <c r="BU87" s="16" t="e">
        <f>SUMIF('City Level Data'!#REF!,$F87,'City Level Data'!BV:BV)</f>
        <v>#REF!</v>
      </c>
      <c r="BV87" s="16" t="e">
        <f>SUMIF('City Level Data'!#REF!,$F87,'City Level Data'!BW:BW)</f>
        <v>#REF!</v>
      </c>
      <c r="BW87" s="16" t="e">
        <f>SUMIF('City Level Data'!#REF!,$F87,'City Level Data'!BX:BX)</f>
        <v>#REF!</v>
      </c>
      <c r="BX87" s="16" t="e">
        <f>SUMIF('City Level Data'!#REF!,$F87,'City Level Data'!BY:BY)</f>
        <v>#REF!</v>
      </c>
      <c r="BY87" s="16" t="e">
        <f>SUMIF('City Level Data'!#REF!,$F87,'City Level Data'!BZ:BZ)</f>
        <v>#REF!</v>
      </c>
      <c r="BZ87" s="16" t="e">
        <f>SUMIF('City Level Data'!#REF!,$F87,'City Level Data'!CA:CA)</f>
        <v>#REF!</v>
      </c>
      <c r="CA87" s="16" t="e">
        <f>SUMIF('City Level Data'!#REF!,$F87,'City Level Data'!CB:CB)</f>
        <v>#REF!</v>
      </c>
      <c r="CB87" s="16" t="e">
        <f>SUMIF('City Level Data'!#REF!,$F87,'City Level Data'!CC:CC)</f>
        <v>#REF!</v>
      </c>
      <c r="CC87" s="16" t="e">
        <f>SUMIF('City Level Data'!#REF!,$F87,'City Level Data'!CD:CD)</f>
        <v>#REF!</v>
      </c>
      <c r="CD87" s="16" t="e">
        <f>SUMIF('City Level Data'!#REF!,$F87,'City Level Data'!CE:CE)</f>
        <v>#REF!</v>
      </c>
      <c r="CE87" s="16" t="e">
        <f>SUMIF('City Level Data'!#REF!,$F87,'City Level Data'!CF:CF)</f>
        <v>#REF!</v>
      </c>
      <c r="CF87" s="16" t="e">
        <f>SUMIF('City Level Data'!#REF!,$F87,'City Level Data'!CG:CG)</f>
        <v>#REF!</v>
      </c>
      <c r="CG87" s="16" t="e">
        <f>SUMIF('City Level Data'!#REF!,$F87,'City Level Data'!CH:CH)</f>
        <v>#REF!</v>
      </c>
      <c r="CH87" s="16" t="e">
        <f>SUMIF('City Level Data'!#REF!,$F87,'City Level Data'!CI:CI)</f>
        <v>#REF!</v>
      </c>
      <c r="CI87" s="16" t="e">
        <f>SUMIF('City Level Data'!#REF!,$F87,'City Level Data'!CJ:CJ)</f>
        <v>#REF!</v>
      </c>
      <c r="CJ87" s="16" t="e">
        <f>SUMIF('City Level Data'!#REF!,$F87,'City Level Data'!CK:CK)</f>
        <v>#REF!</v>
      </c>
      <c r="CK87" s="16" t="e">
        <f>SUMIF('City Level Data'!#REF!,$F87,'City Level Data'!CL:CL)</f>
        <v>#REF!</v>
      </c>
      <c r="CL87" s="16" t="e">
        <f>SUMIF('City Level Data'!#REF!,$F87,'City Level Data'!CM:CM)</f>
        <v>#REF!</v>
      </c>
      <c r="CM87" s="16" t="e">
        <f>SUMIF('City Level Data'!#REF!,$F87,'City Level Data'!CN:CN)</f>
        <v>#REF!</v>
      </c>
      <c r="CN87" s="16" t="e">
        <f>SUMIF('City Level Data'!#REF!,$F87,'City Level Data'!CO:CO)</f>
        <v>#REF!</v>
      </c>
      <c r="CO87" s="16" t="e">
        <f>SUMIF('City Level Data'!#REF!,$F87,'City Level Data'!CP:CP)</f>
        <v>#REF!</v>
      </c>
      <c r="CP87" s="16" t="e">
        <f>SUMIF('City Level Data'!#REF!,$F87,'City Level Data'!CQ:CQ)</f>
        <v>#REF!</v>
      </c>
      <c r="CQ87" s="16" t="e">
        <f>SUMIF('City Level Data'!#REF!,$F87,'City Level Data'!CR:CR)</f>
        <v>#REF!</v>
      </c>
      <c r="CR87" s="16" t="e">
        <f>SUMIF('City Level Data'!#REF!,$F87,'City Level Data'!CS:CS)</f>
        <v>#REF!</v>
      </c>
      <c r="CS87" s="16" t="e">
        <f>SUMIF('City Level Data'!#REF!,$F87,'City Level Data'!CT:CT)</f>
        <v>#REF!</v>
      </c>
      <c r="CT87" s="16" t="e">
        <f>SUMIF('City Level Data'!#REF!,$F87,'City Level Data'!CU:CU)</f>
        <v>#REF!</v>
      </c>
      <c r="CU87" s="16" t="e">
        <f>SUMIF('City Level Data'!#REF!,$F87,'City Level Data'!CV:CV)</f>
        <v>#REF!</v>
      </c>
      <c r="CV87" s="16" t="e">
        <f>SUMIF('City Level Data'!#REF!,$F87,'City Level Data'!CW:CW)</f>
        <v>#REF!</v>
      </c>
      <c r="CW87" s="16" t="e">
        <f>SUMIF('City Level Data'!#REF!,$F87,'City Level Data'!CX:CX)</f>
        <v>#REF!</v>
      </c>
      <c r="CX87" s="16" t="e">
        <f>SUMIF('City Level Data'!#REF!,$F87,'City Level Data'!CY:CY)</f>
        <v>#REF!</v>
      </c>
      <c r="CY87" s="16" t="e">
        <f>SUMIF('City Level Data'!#REF!,$F87,'City Level Data'!CZ:CZ)</f>
        <v>#REF!</v>
      </c>
      <c r="CZ87" s="16" t="e">
        <f>SUMIF('City Level Data'!#REF!,$F87,'City Level Data'!DA:DA)</f>
        <v>#REF!</v>
      </c>
      <c r="DA87" s="16" t="e">
        <f>SUMIF('City Level Data'!#REF!,$F87,'City Level Data'!DB:DB)</f>
        <v>#REF!</v>
      </c>
      <c r="DB87" s="16" t="e">
        <f>SUMIF('City Level Data'!#REF!,$F87,'City Level Data'!DC:DC)</f>
        <v>#REF!</v>
      </c>
    </row>
    <row r="88" spans="1:106" x14ac:dyDescent="0.2">
      <c r="A88" s="1"/>
      <c r="B88" s="1"/>
      <c r="C88" s="1"/>
      <c r="D88" s="1" t="s">
        <v>1556</v>
      </c>
      <c r="E88" s="1" t="s">
        <v>1487</v>
      </c>
      <c r="F88" s="1" t="s">
        <v>1487</v>
      </c>
      <c r="G88" s="1" t="s">
        <v>1517</v>
      </c>
      <c r="H88" s="1"/>
      <c r="I88" s="1"/>
      <c r="J88" s="1" t="s">
        <v>1518</v>
      </c>
      <c r="K88" s="1"/>
      <c r="L88" s="1"/>
      <c r="M88" s="1"/>
      <c r="N88" s="16" t="e">
        <f>SUMIF('City Level Data'!#REF!,$F88,'City Level Data'!J:J)</f>
        <v>#REF!</v>
      </c>
      <c r="O88" s="16" t="e">
        <f>SUMIF('City Level Data'!#REF!,$F88,'City Level Data'!L:L)</f>
        <v>#REF!</v>
      </c>
      <c r="P88" s="16" t="e">
        <f>SUMIF('City Level Data'!#REF!,$F88,'City Level Data'!M:M)</f>
        <v>#REF!</v>
      </c>
      <c r="Q88" s="16" t="e">
        <f t="shared" si="0"/>
        <v>#REF!</v>
      </c>
      <c r="R88" s="16" t="e">
        <f>SUMIF('City Level Data'!#REF!,$F88,'City Level Data'!P:P)</f>
        <v>#REF!</v>
      </c>
      <c r="S88" s="16" t="e">
        <f t="shared" si="1"/>
        <v>#REF!</v>
      </c>
      <c r="T88" s="16" t="e">
        <f>SUMIF('City Level Data'!#REF!,$F88,'City Level Data'!U:U)*1000000000/N88</f>
        <v>#REF!</v>
      </c>
      <c r="U88" s="16" t="e">
        <f>IF(Q88&gt;'Clustering (Sub City)'!$C$4,'Clustering (Sub City)'!$B$3,IF(Q88&gt;'Clustering (Sub City)'!$H$4,'Clustering (Sub City)'!$G$3,IF(Q88&gt;'Clustering (Sub City)'!$M$4,'Clustering (Sub City)'!$L$3,'Clustering (Sub City)'!$Q$3)))</f>
        <v>#REF!</v>
      </c>
      <c r="V88" s="16" t="e">
        <f>IF(S88&gt;'Clustering (Sub City)'!$C$24,'Clustering (Sub City)'!$B$23,IF(S88&gt;'Clustering (Sub City)'!$H$24,'Clustering (Sub City)'!$G$23,IF(S88&gt;'Clustering (Sub City)'!$M$24,'Clustering (Sub City)'!$L$23,'Clustering (Sub City)'!$Q$23)))</f>
        <v>#REF!</v>
      </c>
      <c r="W88" s="16" t="e">
        <f>VLOOKUP(U88&amp;V88,'Clustering (Gov City)'!$X$4:$Y$19,2,0)</f>
        <v>#REF!</v>
      </c>
      <c r="X88" s="16" t="e">
        <f>SUMIF('City Level Data'!#REF!,$F88,'City Level Data'!Z:Z)</f>
        <v>#REF!</v>
      </c>
      <c r="Y88" s="16" t="e">
        <f>SUMIF('City Level Data'!#REF!,$F88,'City Level Data'!AA:AA)</f>
        <v>#REF!</v>
      </c>
      <c r="Z88" s="16" t="e">
        <f>SUMIF('City Level Data'!#REF!,$F88,'City Level Data'!AB:AB)</f>
        <v>#REF!</v>
      </c>
      <c r="AA88" s="16" t="e">
        <f>SUMIF('City Level Data'!#REF!,$F88,'City Level Data'!AC:AC)</f>
        <v>#REF!</v>
      </c>
      <c r="AB88" s="16" t="e">
        <f>SUMIF('City Level Data'!#REF!,$F88,'City Level Data'!AD:AD)</f>
        <v>#REF!</v>
      </c>
      <c r="AC88" s="16" t="e">
        <f>SUMIF('City Level Data'!#REF!,$F88,'City Level Data'!AE:AE)</f>
        <v>#REF!</v>
      </c>
      <c r="AD88" s="16" t="e">
        <f>SUMIF('City Level Data'!#REF!,$F88,'City Level Data'!AF:AF)</f>
        <v>#REF!</v>
      </c>
      <c r="AE88" s="16" t="e">
        <f>SUMIF('City Level Data'!#REF!,$F88,'City Level Data'!AG:AG)</f>
        <v>#REF!</v>
      </c>
      <c r="AF88" s="16" t="e">
        <f>SUMIF('City Level Data'!#REF!,$F88,'City Level Data'!AH:AH)</f>
        <v>#REF!</v>
      </c>
      <c r="AG88" s="16" t="e">
        <f>SUMIF('City Level Data'!#REF!,$F88,'City Level Data'!AI:AI)</f>
        <v>#REF!</v>
      </c>
      <c r="AH88" s="16" t="e">
        <f>SUMIF('City Level Data'!#REF!,$F88,'City Level Data'!AJ:AJ)</f>
        <v>#REF!</v>
      </c>
      <c r="AI88" s="16" t="e">
        <f>SUMIF('City Level Data'!#REF!,$F88,'City Level Data'!AK:AK)</f>
        <v>#REF!</v>
      </c>
      <c r="AJ88" s="16" t="e">
        <f>SUMIF('City Level Data'!#REF!,$F88,'City Level Data'!AL:AL)</f>
        <v>#REF!</v>
      </c>
      <c r="AK88" s="16" t="e">
        <f>SUMIF('City Level Data'!#REF!,$F88,'City Level Data'!AM:AM)</f>
        <v>#REF!</v>
      </c>
      <c r="AL88" s="16" t="e">
        <f>SUMIF('City Level Data'!#REF!,$F88,'City Level Data'!AN:AN)</f>
        <v>#REF!</v>
      </c>
      <c r="AM88" s="16" t="e">
        <f>SUMIF('City Level Data'!#REF!,$F88,'City Level Data'!AO:AO)</f>
        <v>#REF!</v>
      </c>
      <c r="AN88" s="16" t="e">
        <f>SUMIF('City Level Data'!#REF!,$F88,'City Level Data'!AP:AP)</f>
        <v>#REF!</v>
      </c>
      <c r="AO88" s="16" t="e">
        <f>SUMIF('City Level Data'!#REF!,$F88,'City Level Data'!AQ:AQ)</f>
        <v>#REF!</v>
      </c>
      <c r="AP88" s="16" t="e">
        <f>SUMIF('City Level Data'!#REF!,$F88,'City Level Data'!AR:AR)</f>
        <v>#REF!</v>
      </c>
      <c r="AQ88" s="16" t="e">
        <f>SUMIF('City Level Data'!#REF!,$F88,'City Level Data'!AS:AS)</f>
        <v>#REF!</v>
      </c>
      <c r="AR88" s="16" t="e">
        <f>SUMIF('City Level Data'!#REF!,$F88,'City Level Data'!AT:AT)</f>
        <v>#REF!</v>
      </c>
      <c r="AS88" s="16" t="e">
        <f>SUMIF('City Level Data'!#REF!,$F88,'City Level Data'!AU:AU)</f>
        <v>#REF!</v>
      </c>
      <c r="AT88" s="16" t="e">
        <f>SUMIF('City Level Data'!#REF!,$F88,'City Level Data'!AV:AV)</f>
        <v>#REF!</v>
      </c>
      <c r="AU88" s="16" t="e">
        <f>SUMIF('City Level Data'!#REF!,$F88,'City Level Data'!AW:AW)</f>
        <v>#REF!</v>
      </c>
      <c r="AV88" s="16" t="e">
        <f>SUMIF('City Level Data'!#REF!,$F88,'City Level Data'!AX:AX)</f>
        <v>#REF!</v>
      </c>
      <c r="AW88" s="16" t="e">
        <f>SUMIF('City Level Data'!#REF!,$F88,'City Level Data'!AY:AY)</f>
        <v>#REF!</v>
      </c>
      <c r="AX88" s="16" t="e">
        <f>SUMIF('City Level Data'!#REF!,$F88,'City Level Data'!AZ:AZ)</f>
        <v>#REF!</v>
      </c>
      <c r="AY88" s="16" t="e">
        <f>SUMIF('City Level Data'!#REF!,$F88,'City Level Data'!BA:BA)</f>
        <v>#REF!</v>
      </c>
      <c r="AZ88" s="16" t="e">
        <f>SUMIF('City Level Data'!#REF!,$F88,'City Level Data'!BB:BB)</f>
        <v>#REF!</v>
      </c>
      <c r="BA88" s="16" t="e">
        <f>SUMIF('City Level Data'!#REF!,$F88,'City Level Data'!BC:BC)</f>
        <v>#REF!</v>
      </c>
      <c r="BB88" s="16" t="e">
        <f>SUMIF('City Level Data'!#REF!,$F88,'City Level Data'!BD:BD)</f>
        <v>#REF!</v>
      </c>
      <c r="BC88" s="16" t="e">
        <f>SUMIF('City Level Data'!#REF!,$F88,'City Level Data'!BE:BE)</f>
        <v>#REF!</v>
      </c>
      <c r="BD88" s="16" t="e">
        <f>SUMIF('City Level Data'!#REF!,$F88,'City Level Data'!BF:BF)</f>
        <v>#REF!</v>
      </c>
      <c r="BE88" s="16" t="e">
        <f t="shared" si="2"/>
        <v>#REF!</v>
      </c>
      <c r="BF88" s="16" t="e">
        <f>SUMIF('City Level Data'!#REF!,$F88,'City Level Data'!BG:BG)</f>
        <v>#REF!</v>
      </c>
      <c r="BG88" s="16" t="e">
        <f>SUMIF('City Level Data'!#REF!,$F88,'City Level Data'!BH:BH)</f>
        <v>#REF!</v>
      </c>
      <c r="BH88" s="16" t="e">
        <f>AVERAGEIF('City Level Data'!#REF!,$F88,'City Level Data'!BI:BI)</f>
        <v>#REF!</v>
      </c>
      <c r="BI88" s="16" t="e">
        <f>AVERAGEIF('City Level Data'!#REF!,$F88,'City Level Data'!BJ:BJ)</f>
        <v>#REF!</v>
      </c>
      <c r="BJ88" s="16" t="e">
        <f>AVERAGEIF('City Level Data'!#REF!,$F88,'City Level Data'!BK:BK)</f>
        <v>#REF!</v>
      </c>
      <c r="BK88" s="16" t="e">
        <f>AVERAGEIF('City Level Data'!#REF!,$F88,'City Level Data'!BL:BL)</f>
        <v>#REF!</v>
      </c>
      <c r="BL88" s="16" t="e">
        <f>AVERAGEIF('City Level Data'!#REF!,$F88,'City Level Data'!BM:BM)</f>
        <v>#REF!</v>
      </c>
      <c r="BM88" s="16" t="e">
        <f>SUMIF('City Level Data'!#REF!,$F88,'City Level Data'!BN:BN)</f>
        <v>#REF!</v>
      </c>
      <c r="BN88" s="16" t="e">
        <f>SUMIF('City Level Data'!#REF!,$F88,'City Level Data'!BO:BO)</f>
        <v>#REF!</v>
      </c>
      <c r="BO88" s="16" t="e">
        <f>SUMIF('City Level Data'!#REF!,$F88,'City Level Data'!BP:BP)</f>
        <v>#REF!</v>
      </c>
      <c r="BP88" s="16" t="e">
        <f>SUMIF('City Level Data'!#REF!,$F88,'City Level Data'!BQ:BQ)</f>
        <v>#REF!</v>
      </c>
      <c r="BQ88" s="16" t="e">
        <f>SUMIF('City Level Data'!#REF!,$F88,'City Level Data'!BR:BR)</f>
        <v>#REF!</v>
      </c>
      <c r="BR88" s="16" t="e">
        <f>SUMIF('City Level Data'!#REF!,$F88,'City Level Data'!BS:BS)</f>
        <v>#REF!</v>
      </c>
      <c r="BS88" s="16" t="e">
        <f>SUMIF('City Level Data'!#REF!,$F88,'City Level Data'!BT:BT)</f>
        <v>#REF!</v>
      </c>
      <c r="BT88" s="16" t="e">
        <f>SUMIF('City Level Data'!#REF!,$F88,'City Level Data'!BU:BU)</f>
        <v>#REF!</v>
      </c>
      <c r="BU88" s="16" t="e">
        <f>SUMIF('City Level Data'!#REF!,$F88,'City Level Data'!BV:BV)</f>
        <v>#REF!</v>
      </c>
      <c r="BV88" s="16" t="e">
        <f>SUMIF('City Level Data'!#REF!,$F88,'City Level Data'!BW:BW)</f>
        <v>#REF!</v>
      </c>
      <c r="BW88" s="16" t="e">
        <f>SUMIF('City Level Data'!#REF!,$F88,'City Level Data'!BX:BX)</f>
        <v>#REF!</v>
      </c>
      <c r="BX88" s="16" t="e">
        <f>SUMIF('City Level Data'!#REF!,$F88,'City Level Data'!BY:BY)</f>
        <v>#REF!</v>
      </c>
      <c r="BY88" s="16" t="e">
        <f>SUMIF('City Level Data'!#REF!,$F88,'City Level Data'!BZ:BZ)</f>
        <v>#REF!</v>
      </c>
      <c r="BZ88" s="16" t="e">
        <f>SUMIF('City Level Data'!#REF!,$F88,'City Level Data'!CA:CA)</f>
        <v>#REF!</v>
      </c>
      <c r="CA88" s="16" t="e">
        <f>SUMIF('City Level Data'!#REF!,$F88,'City Level Data'!CB:CB)</f>
        <v>#REF!</v>
      </c>
      <c r="CB88" s="16" t="e">
        <f>SUMIF('City Level Data'!#REF!,$F88,'City Level Data'!CC:CC)</f>
        <v>#REF!</v>
      </c>
      <c r="CC88" s="16" t="e">
        <f>SUMIF('City Level Data'!#REF!,$F88,'City Level Data'!CD:CD)</f>
        <v>#REF!</v>
      </c>
      <c r="CD88" s="16" t="e">
        <f>SUMIF('City Level Data'!#REF!,$F88,'City Level Data'!CE:CE)</f>
        <v>#REF!</v>
      </c>
      <c r="CE88" s="16" t="e">
        <f>SUMIF('City Level Data'!#REF!,$F88,'City Level Data'!CF:CF)</f>
        <v>#REF!</v>
      </c>
      <c r="CF88" s="16" t="e">
        <f>SUMIF('City Level Data'!#REF!,$F88,'City Level Data'!CG:CG)</f>
        <v>#REF!</v>
      </c>
      <c r="CG88" s="16" t="e">
        <f>SUMIF('City Level Data'!#REF!,$F88,'City Level Data'!CH:CH)</f>
        <v>#REF!</v>
      </c>
      <c r="CH88" s="16" t="e">
        <f>SUMIF('City Level Data'!#REF!,$F88,'City Level Data'!CI:CI)</f>
        <v>#REF!</v>
      </c>
      <c r="CI88" s="16" t="e">
        <f>SUMIF('City Level Data'!#REF!,$F88,'City Level Data'!CJ:CJ)</f>
        <v>#REF!</v>
      </c>
      <c r="CJ88" s="16" t="e">
        <f>SUMIF('City Level Data'!#REF!,$F88,'City Level Data'!CK:CK)</f>
        <v>#REF!</v>
      </c>
      <c r="CK88" s="16" t="e">
        <f>SUMIF('City Level Data'!#REF!,$F88,'City Level Data'!CL:CL)</f>
        <v>#REF!</v>
      </c>
      <c r="CL88" s="16" t="e">
        <f>SUMIF('City Level Data'!#REF!,$F88,'City Level Data'!CM:CM)</f>
        <v>#REF!</v>
      </c>
      <c r="CM88" s="16" t="e">
        <f>SUMIF('City Level Data'!#REF!,$F88,'City Level Data'!CN:CN)</f>
        <v>#REF!</v>
      </c>
      <c r="CN88" s="16" t="e">
        <f>SUMIF('City Level Data'!#REF!,$F88,'City Level Data'!CO:CO)</f>
        <v>#REF!</v>
      </c>
      <c r="CO88" s="16" t="e">
        <f>SUMIF('City Level Data'!#REF!,$F88,'City Level Data'!CP:CP)</f>
        <v>#REF!</v>
      </c>
      <c r="CP88" s="16" t="e">
        <f>SUMIF('City Level Data'!#REF!,$F88,'City Level Data'!CQ:CQ)</f>
        <v>#REF!</v>
      </c>
      <c r="CQ88" s="16" t="e">
        <f>SUMIF('City Level Data'!#REF!,$F88,'City Level Data'!CR:CR)</f>
        <v>#REF!</v>
      </c>
      <c r="CR88" s="16" t="e">
        <f>SUMIF('City Level Data'!#REF!,$F88,'City Level Data'!CS:CS)</f>
        <v>#REF!</v>
      </c>
      <c r="CS88" s="16" t="e">
        <f>SUMIF('City Level Data'!#REF!,$F88,'City Level Data'!CT:CT)</f>
        <v>#REF!</v>
      </c>
      <c r="CT88" s="16" t="e">
        <f>SUMIF('City Level Data'!#REF!,$F88,'City Level Data'!CU:CU)</f>
        <v>#REF!</v>
      </c>
      <c r="CU88" s="16" t="e">
        <f>SUMIF('City Level Data'!#REF!,$F88,'City Level Data'!CV:CV)</f>
        <v>#REF!</v>
      </c>
      <c r="CV88" s="16" t="e">
        <f>SUMIF('City Level Data'!#REF!,$F88,'City Level Data'!CW:CW)</f>
        <v>#REF!</v>
      </c>
      <c r="CW88" s="16" t="e">
        <f>SUMIF('City Level Data'!#REF!,$F88,'City Level Data'!CX:CX)</f>
        <v>#REF!</v>
      </c>
      <c r="CX88" s="16" t="e">
        <f>SUMIF('City Level Data'!#REF!,$F88,'City Level Data'!CY:CY)</f>
        <v>#REF!</v>
      </c>
      <c r="CY88" s="16" t="e">
        <f>SUMIF('City Level Data'!#REF!,$F88,'City Level Data'!CZ:CZ)</f>
        <v>#REF!</v>
      </c>
      <c r="CZ88" s="16" t="e">
        <f>SUMIF('City Level Data'!#REF!,$F88,'City Level Data'!DA:DA)</f>
        <v>#REF!</v>
      </c>
      <c r="DA88" s="16" t="e">
        <f>SUMIF('City Level Data'!#REF!,$F88,'City Level Data'!DB:DB)</f>
        <v>#REF!</v>
      </c>
      <c r="DB88" s="16" t="e">
        <f>SUMIF('City Level Data'!#REF!,$F88,'City Level Data'!DC:DC)</f>
        <v>#REF!</v>
      </c>
    </row>
    <row r="89" spans="1:106" x14ac:dyDescent="0.2">
      <c r="A89" s="1"/>
      <c r="B89" s="1"/>
      <c r="C89" s="1"/>
      <c r="D89" s="1" t="s">
        <v>1557</v>
      </c>
      <c r="E89" s="1" t="s">
        <v>1493</v>
      </c>
      <c r="F89" s="1" t="s">
        <v>1493</v>
      </c>
      <c r="G89" s="1" t="s">
        <v>1517</v>
      </c>
      <c r="H89" s="1"/>
      <c r="I89" s="1"/>
      <c r="J89" s="1" t="s">
        <v>1518</v>
      </c>
      <c r="K89" s="1"/>
      <c r="L89" s="1"/>
      <c r="M89" s="1"/>
      <c r="N89" s="16" t="e">
        <f>SUMIF('City Level Data'!#REF!,$F89,'City Level Data'!J:J)</f>
        <v>#REF!</v>
      </c>
      <c r="O89" s="16" t="e">
        <f>SUMIF('City Level Data'!#REF!,$F89,'City Level Data'!L:L)</f>
        <v>#REF!</v>
      </c>
      <c r="P89" s="16" t="e">
        <f>SUMIF('City Level Data'!#REF!,$F89,'City Level Data'!M:M)</f>
        <v>#REF!</v>
      </c>
      <c r="Q89" s="16" t="e">
        <f t="shared" si="0"/>
        <v>#REF!</v>
      </c>
      <c r="R89" s="16" t="e">
        <f>SUMIF('City Level Data'!#REF!,$F89,'City Level Data'!P:P)</f>
        <v>#REF!</v>
      </c>
      <c r="S89" s="16" t="e">
        <f t="shared" si="1"/>
        <v>#REF!</v>
      </c>
      <c r="T89" s="16" t="e">
        <f>SUMIF('City Level Data'!#REF!,$F89,'City Level Data'!U:U)*1000000000/N89</f>
        <v>#REF!</v>
      </c>
      <c r="U89" s="16" t="e">
        <f>IF(Q89&gt;'Clustering (Sub City)'!$C$4,'Clustering (Sub City)'!$B$3,IF(Q89&gt;'Clustering (Sub City)'!$H$4,'Clustering (Sub City)'!$G$3,IF(Q89&gt;'Clustering (Sub City)'!$M$4,'Clustering (Sub City)'!$L$3,'Clustering (Sub City)'!$Q$3)))</f>
        <v>#REF!</v>
      </c>
      <c r="V89" s="16" t="e">
        <f>IF(S89&gt;'Clustering (Sub City)'!$C$24,'Clustering (Sub City)'!$B$23,IF(S89&gt;'Clustering (Sub City)'!$H$24,'Clustering (Sub City)'!$G$23,IF(S89&gt;'Clustering (Sub City)'!$M$24,'Clustering (Sub City)'!$L$23,'Clustering (Sub City)'!$Q$23)))</f>
        <v>#REF!</v>
      </c>
      <c r="W89" s="16" t="e">
        <f>VLOOKUP(U89&amp;V89,'Clustering (Gov City)'!$X$4:$Y$19,2,0)</f>
        <v>#REF!</v>
      </c>
      <c r="X89" s="16" t="e">
        <f>SUMIF('City Level Data'!#REF!,$F89,'City Level Data'!Z:Z)</f>
        <v>#REF!</v>
      </c>
      <c r="Y89" s="16" t="e">
        <f>SUMIF('City Level Data'!#REF!,$F89,'City Level Data'!AA:AA)</f>
        <v>#REF!</v>
      </c>
      <c r="Z89" s="16" t="e">
        <f>SUMIF('City Level Data'!#REF!,$F89,'City Level Data'!AB:AB)</f>
        <v>#REF!</v>
      </c>
      <c r="AA89" s="16" t="e">
        <f>SUMIF('City Level Data'!#REF!,$F89,'City Level Data'!AC:AC)</f>
        <v>#REF!</v>
      </c>
      <c r="AB89" s="16" t="e">
        <f>SUMIF('City Level Data'!#REF!,$F89,'City Level Data'!AD:AD)</f>
        <v>#REF!</v>
      </c>
      <c r="AC89" s="16" t="e">
        <f>SUMIF('City Level Data'!#REF!,$F89,'City Level Data'!AE:AE)</f>
        <v>#REF!</v>
      </c>
      <c r="AD89" s="16" t="e">
        <f>SUMIF('City Level Data'!#REF!,$F89,'City Level Data'!AF:AF)</f>
        <v>#REF!</v>
      </c>
      <c r="AE89" s="16" t="e">
        <f>SUMIF('City Level Data'!#REF!,$F89,'City Level Data'!AG:AG)</f>
        <v>#REF!</v>
      </c>
      <c r="AF89" s="16" t="e">
        <f>SUMIF('City Level Data'!#REF!,$F89,'City Level Data'!AH:AH)</f>
        <v>#REF!</v>
      </c>
      <c r="AG89" s="16" t="e">
        <f>SUMIF('City Level Data'!#REF!,$F89,'City Level Data'!AI:AI)</f>
        <v>#REF!</v>
      </c>
      <c r="AH89" s="16" t="e">
        <f>SUMIF('City Level Data'!#REF!,$F89,'City Level Data'!AJ:AJ)</f>
        <v>#REF!</v>
      </c>
      <c r="AI89" s="16" t="e">
        <f>SUMIF('City Level Data'!#REF!,$F89,'City Level Data'!AK:AK)</f>
        <v>#REF!</v>
      </c>
      <c r="AJ89" s="16" t="e">
        <f>SUMIF('City Level Data'!#REF!,$F89,'City Level Data'!AL:AL)</f>
        <v>#REF!</v>
      </c>
      <c r="AK89" s="16" t="e">
        <f>SUMIF('City Level Data'!#REF!,$F89,'City Level Data'!AM:AM)</f>
        <v>#REF!</v>
      </c>
      <c r="AL89" s="16" t="e">
        <f>SUMIF('City Level Data'!#REF!,$F89,'City Level Data'!AN:AN)</f>
        <v>#REF!</v>
      </c>
      <c r="AM89" s="16" t="e">
        <f>SUMIF('City Level Data'!#REF!,$F89,'City Level Data'!AO:AO)</f>
        <v>#REF!</v>
      </c>
      <c r="AN89" s="16" t="e">
        <f>SUMIF('City Level Data'!#REF!,$F89,'City Level Data'!AP:AP)</f>
        <v>#REF!</v>
      </c>
      <c r="AO89" s="16" t="e">
        <f>SUMIF('City Level Data'!#REF!,$F89,'City Level Data'!AQ:AQ)</f>
        <v>#REF!</v>
      </c>
      <c r="AP89" s="16" t="e">
        <f>SUMIF('City Level Data'!#REF!,$F89,'City Level Data'!AR:AR)</f>
        <v>#REF!</v>
      </c>
      <c r="AQ89" s="16" t="e">
        <f>SUMIF('City Level Data'!#REF!,$F89,'City Level Data'!AS:AS)</f>
        <v>#REF!</v>
      </c>
      <c r="AR89" s="16" t="e">
        <f>SUMIF('City Level Data'!#REF!,$F89,'City Level Data'!AT:AT)</f>
        <v>#REF!</v>
      </c>
      <c r="AS89" s="16" t="e">
        <f>SUMIF('City Level Data'!#REF!,$F89,'City Level Data'!AU:AU)</f>
        <v>#REF!</v>
      </c>
      <c r="AT89" s="16" t="e">
        <f>SUMIF('City Level Data'!#REF!,$F89,'City Level Data'!AV:AV)</f>
        <v>#REF!</v>
      </c>
      <c r="AU89" s="16" t="e">
        <f>SUMIF('City Level Data'!#REF!,$F89,'City Level Data'!AW:AW)</f>
        <v>#REF!</v>
      </c>
      <c r="AV89" s="16" t="e">
        <f>SUMIF('City Level Data'!#REF!,$F89,'City Level Data'!AX:AX)</f>
        <v>#REF!</v>
      </c>
      <c r="AW89" s="16" t="e">
        <f>SUMIF('City Level Data'!#REF!,$F89,'City Level Data'!AY:AY)</f>
        <v>#REF!</v>
      </c>
      <c r="AX89" s="16" t="e">
        <f>SUMIF('City Level Data'!#REF!,$F89,'City Level Data'!AZ:AZ)</f>
        <v>#REF!</v>
      </c>
      <c r="AY89" s="16" t="e">
        <f>SUMIF('City Level Data'!#REF!,$F89,'City Level Data'!BA:BA)</f>
        <v>#REF!</v>
      </c>
      <c r="AZ89" s="16" t="e">
        <f>SUMIF('City Level Data'!#REF!,$F89,'City Level Data'!BB:BB)</f>
        <v>#REF!</v>
      </c>
      <c r="BA89" s="16" t="e">
        <f>SUMIF('City Level Data'!#REF!,$F89,'City Level Data'!BC:BC)</f>
        <v>#REF!</v>
      </c>
      <c r="BB89" s="16" t="e">
        <f>SUMIF('City Level Data'!#REF!,$F89,'City Level Data'!BD:BD)</f>
        <v>#REF!</v>
      </c>
      <c r="BC89" s="16" t="e">
        <f>SUMIF('City Level Data'!#REF!,$F89,'City Level Data'!BE:BE)</f>
        <v>#REF!</v>
      </c>
      <c r="BD89" s="16" t="e">
        <f>SUMIF('City Level Data'!#REF!,$F89,'City Level Data'!BF:BF)</f>
        <v>#REF!</v>
      </c>
      <c r="BE89" s="16" t="e">
        <f t="shared" si="2"/>
        <v>#REF!</v>
      </c>
      <c r="BF89" s="16" t="e">
        <f>SUMIF('City Level Data'!#REF!,$F89,'City Level Data'!BG:BG)</f>
        <v>#REF!</v>
      </c>
      <c r="BG89" s="16" t="e">
        <f>SUMIF('City Level Data'!#REF!,$F89,'City Level Data'!BH:BH)</f>
        <v>#REF!</v>
      </c>
      <c r="BH89" s="16" t="e">
        <f>AVERAGEIF('City Level Data'!#REF!,$F89,'City Level Data'!BI:BI)</f>
        <v>#REF!</v>
      </c>
      <c r="BI89" s="16" t="e">
        <f>AVERAGEIF('City Level Data'!#REF!,$F89,'City Level Data'!BJ:BJ)</f>
        <v>#REF!</v>
      </c>
      <c r="BJ89" s="16" t="e">
        <f>AVERAGEIF('City Level Data'!#REF!,$F89,'City Level Data'!BK:BK)</f>
        <v>#REF!</v>
      </c>
      <c r="BK89" s="16" t="e">
        <f>AVERAGEIF('City Level Data'!#REF!,$F89,'City Level Data'!BL:BL)</f>
        <v>#REF!</v>
      </c>
      <c r="BL89" s="16" t="e">
        <f>AVERAGEIF('City Level Data'!#REF!,$F89,'City Level Data'!BM:BM)</f>
        <v>#REF!</v>
      </c>
      <c r="BM89" s="16" t="e">
        <f>SUMIF('City Level Data'!#REF!,$F89,'City Level Data'!BN:BN)</f>
        <v>#REF!</v>
      </c>
      <c r="BN89" s="16" t="e">
        <f>SUMIF('City Level Data'!#REF!,$F89,'City Level Data'!BO:BO)</f>
        <v>#REF!</v>
      </c>
      <c r="BO89" s="16" t="e">
        <f>SUMIF('City Level Data'!#REF!,$F89,'City Level Data'!BP:BP)</f>
        <v>#REF!</v>
      </c>
      <c r="BP89" s="16" t="e">
        <f>SUMIF('City Level Data'!#REF!,$F89,'City Level Data'!BQ:BQ)</f>
        <v>#REF!</v>
      </c>
      <c r="BQ89" s="16" t="e">
        <f>SUMIF('City Level Data'!#REF!,$F89,'City Level Data'!BR:BR)</f>
        <v>#REF!</v>
      </c>
      <c r="BR89" s="16" t="e">
        <f>SUMIF('City Level Data'!#REF!,$F89,'City Level Data'!BS:BS)</f>
        <v>#REF!</v>
      </c>
      <c r="BS89" s="16" t="e">
        <f>SUMIF('City Level Data'!#REF!,$F89,'City Level Data'!BT:BT)</f>
        <v>#REF!</v>
      </c>
      <c r="BT89" s="16" t="e">
        <f>SUMIF('City Level Data'!#REF!,$F89,'City Level Data'!BU:BU)</f>
        <v>#REF!</v>
      </c>
      <c r="BU89" s="16" t="e">
        <f>SUMIF('City Level Data'!#REF!,$F89,'City Level Data'!BV:BV)</f>
        <v>#REF!</v>
      </c>
      <c r="BV89" s="16" t="e">
        <f>SUMIF('City Level Data'!#REF!,$F89,'City Level Data'!BW:BW)</f>
        <v>#REF!</v>
      </c>
      <c r="BW89" s="16" t="e">
        <f>SUMIF('City Level Data'!#REF!,$F89,'City Level Data'!BX:BX)</f>
        <v>#REF!</v>
      </c>
      <c r="BX89" s="16" t="e">
        <f>SUMIF('City Level Data'!#REF!,$F89,'City Level Data'!BY:BY)</f>
        <v>#REF!</v>
      </c>
      <c r="BY89" s="16" t="e">
        <f>SUMIF('City Level Data'!#REF!,$F89,'City Level Data'!BZ:BZ)</f>
        <v>#REF!</v>
      </c>
      <c r="BZ89" s="16" t="e">
        <f>SUMIF('City Level Data'!#REF!,$F89,'City Level Data'!CA:CA)</f>
        <v>#REF!</v>
      </c>
      <c r="CA89" s="16" t="e">
        <f>SUMIF('City Level Data'!#REF!,$F89,'City Level Data'!CB:CB)</f>
        <v>#REF!</v>
      </c>
      <c r="CB89" s="16" t="e">
        <f>SUMIF('City Level Data'!#REF!,$F89,'City Level Data'!CC:CC)</f>
        <v>#REF!</v>
      </c>
      <c r="CC89" s="16" t="e">
        <f>SUMIF('City Level Data'!#REF!,$F89,'City Level Data'!CD:CD)</f>
        <v>#REF!</v>
      </c>
      <c r="CD89" s="16" t="e">
        <f>SUMIF('City Level Data'!#REF!,$F89,'City Level Data'!CE:CE)</f>
        <v>#REF!</v>
      </c>
      <c r="CE89" s="16" t="e">
        <f>SUMIF('City Level Data'!#REF!,$F89,'City Level Data'!CF:CF)</f>
        <v>#REF!</v>
      </c>
      <c r="CF89" s="16" t="e">
        <f>SUMIF('City Level Data'!#REF!,$F89,'City Level Data'!CG:CG)</f>
        <v>#REF!</v>
      </c>
      <c r="CG89" s="16" t="e">
        <f>SUMIF('City Level Data'!#REF!,$F89,'City Level Data'!CH:CH)</f>
        <v>#REF!</v>
      </c>
      <c r="CH89" s="16" t="e">
        <f>SUMIF('City Level Data'!#REF!,$F89,'City Level Data'!CI:CI)</f>
        <v>#REF!</v>
      </c>
      <c r="CI89" s="16" t="e">
        <f>SUMIF('City Level Data'!#REF!,$F89,'City Level Data'!CJ:CJ)</f>
        <v>#REF!</v>
      </c>
      <c r="CJ89" s="16" t="e">
        <f>SUMIF('City Level Data'!#REF!,$F89,'City Level Data'!CK:CK)</f>
        <v>#REF!</v>
      </c>
      <c r="CK89" s="16" t="e">
        <f>SUMIF('City Level Data'!#REF!,$F89,'City Level Data'!CL:CL)</f>
        <v>#REF!</v>
      </c>
      <c r="CL89" s="16" t="e">
        <f>SUMIF('City Level Data'!#REF!,$F89,'City Level Data'!CM:CM)</f>
        <v>#REF!</v>
      </c>
      <c r="CM89" s="16" t="e">
        <f>SUMIF('City Level Data'!#REF!,$F89,'City Level Data'!CN:CN)</f>
        <v>#REF!</v>
      </c>
      <c r="CN89" s="16" t="e">
        <f>SUMIF('City Level Data'!#REF!,$F89,'City Level Data'!CO:CO)</f>
        <v>#REF!</v>
      </c>
      <c r="CO89" s="16" t="e">
        <f>SUMIF('City Level Data'!#REF!,$F89,'City Level Data'!CP:CP)</f>
        <v>#REF!</v>
      </c>
      <c r="CP89" s="16" t="e">
        <f>SUMIF('City Level Data'!#REF!,$F89,'City Level Data'!CQ:CQ)</f>
        <v>#REF!</v>
      </c>
      <c r="CQ89" s="16" t="e">
        <f>SUMIF('City Level Data'!#REF!,$F89,'City Level Data'!CR:CR)</f>
        <v>#REF!</v>
      </c>
      <c r="CR89" s="16" t="e">
        <f>SUMIF('City Level Data'!#REF!,$F89,'City Level Data'!CS:CS)</f>
        <v>#REF!</v>
      </c>
      <c r="CS89" s="16" t="e">
        <f>SUMIF('City Level Data'!#REF!,$F89,'City Level Data'!CT:CT)</f>
        <v>#REF!</v>
      </c>
      <c r="CT89" s="16" t="e">
        <f>SUMIF('City Level Data'!#REF!,$F89,'City Level Data'!CU:CU)</f>
        <v>#REF!</v>
      </c>
      <c r="CU89" s="16" t="e">
        <f>SUMIF('City Level Data'!#REF!,$F89,'City Level Data'!CV:CV)</f>
        <v>#REF!</v>
      </c>
      <c r="CV89" s="16" t="e">
        <f>SUMIF('City Level Data'!#REF!,$F89,'City Level Data'!CW:CW)</f>
        <v>#REF!</v>
      </c>
      <c r="CW89" s="16" t="e">
        <f>SUMIF('City Level Data'!#REF!,$F89,'City Level Data'!CX:CX)</f>
        <v>#REF!</v>
      </c>
      <c r="CX89" s="16" t="e">
        <f>SUMIF('City Level Data'!#REF!,$F89,'City Level Data'!CY:CY)</f>
        <v>#REF!</v>
      </c>
      <c r="CY89" s="16" t="e">
        <f>SUMIF('City Level Data'!#REF!,$F89,'City Level Data'!CZ:CZ)</f>
        <v>#REF!</v>
      </c>
      <c r="CZ89" s="16" t="e">
        <f>SUMIF('City Level Data'!#REF!,$F89,'City Level Data'!DA:DA)</f>
        <v>#REF!</v>
      </c>
      <c r="DA89" s="16" t="e">
        <f>SUMIF('City Level Data'!#REF!,$F89,'City Level Data'!DB:DB)</f>
        <v>#REF!</v>
      </c>
      <c r="DB89" s="16" t="e">
        <f>SUMIF('City Level Data'!#REF!,$F89,'City Level Data'!DC:DC)</f>
        <v>#REF!</v>
      </c>
    </row>
    <row r="90" spans="1:106" x14ac:dyDescent="0.2">
      <c r="A90" s="1"/>
      <c r="B90" s="1"/>
      <c r="C90" s="1"/>
      <c r="D90" s="1" t="s">
        <v>1648</v>
      </c>
      <c r="E90" s="1" t="s">
        <v>1300</v>
      </c>
      <c r="F90" s="1" t="s">
        <v>1269</v>
      </c>
      <c r="G90" s="1" t="s">
        <v>1517</v>
      </c>
      <c r="H90" s="1"/>
      <c r="I90" s="1"/>
      <c r="J90" s="1" t="s">
        <v>1518</v>
      </c>
      <c r="K90" s="1"/>
      <c r="L90" s="1"/>
      <c r="M90" s="1"/>
      <c r="N90" s="16" t="e">
        <f>SUMIF('City Level Data'!#REF!,$F90,'City Level Data'!J:J)</f>
        <v>#REF!</v>
      </c>
      <c r="O90" s="16" t="e">
        <f>SUMIF('City Level Data'!#REF!,$F90,'City Level Data'!L:L)</f>
        <v>#REF!</v>
      </c>
      <c r="P90" s="16" t="e">
        <f>SUMIF('City Level Data'!#REF!,$F90,'City Level Data'!M:M)</f>
        <v>#REF!</v>
      </c>
      <c r="Q90" s="16" t="e">
        <f t="shared" si="0"/>
        <v>#REF!</v>
      </c>
      <c r="R90" s="16" t="e">
        <f>SUMIF('City Level Data'!#REF!,$F90,'City Level Data'!P:P)</f>
        <v>#REF!</v>
      </c>
      <c r="S90" s="16" t="e">
        <f t="shared" si="1"/>
        <v>#REF!</v>
      </c>
      <c r="T90" s="16" t="e">
        <f>SUMIF('City Level Data'!#REF!,$F90,'City Level Data'!U:U)*1000000000/N90</f>
        <v>#REF!</v>
      </c>
      <c r="U90" s="16" t="e">
        <f>IF(Q90&gt;'Clustering (Sub City)'!$C$4,'Clustering (Sub City)'!$B$3,IF(Q90&gt;'Clustering (Sub City)'!$H$4,'Clustering (Sub City)'!$G$3,IF(Q90&gt;'Clustering (Sub City)'!$M$4,'Clustering (Sub City)'!$L$3,'Clustering (Sub City)'!$Q$3)))</f>
        <v>#REF!</v>
      </c>
      <c r="V90" s="16" t="e">
        <f>IF(S90&gt;'Clustering (Sub City)'!$C$24,'Clustering (Sub City)'!$B$23,IF(S90&gt;'Clustering (Sub City)'!$H$24,'Clustering (Sub City)'!$G$23,IF(S90&gt;'Clustering (Sub City)'!$M$24,'Clustering (Sub City)'!$L$23,'Clustering (Sub City)'!$Q$23)))</f>
        <v>#REF!</v>
      </c>
      <c r="W90" s="16" t="e">
        <f>VLOOKUP(U90&amp;V90,'Clustering (Gov City)'!$X$4:$Y$19,2,0)</f>
        <v>#REF!</v>
      </c>
      <c r="X90" s="16" t="e">
        <f>SUMIF('City Level Data'!#REF!,$F90,'City Level Data'!Z:Z)</f>
        <v>#REF!</v>
      </c>
      <c r="Y90" s="16" t="e">
        <f>SUMIF('City Level Data'!#REF!,$F90,'City Level Data'!AA:AA)</f>
        <v>#REF!</v>
      </c>
      <c r="Z90" s="16" t="e">
        <f>SUMIF('City Level Data'!#REF!,$F90,'City Level Data'!AB:AB)</f>
        <v>#REF!</v>
      </c>
      <c r="AA90" s="16" t="e">
        <f>SUMIF('City Level Data'!#REF!,$F90,'City Level Data'!AC:AC)</f>
        <v>#REF!</v>
      </c>
      <c r="AB90" s="16" t="e">
        <f>SUMIF('City Level Data'!#REF!,$F90,'City Level Data'!AD:AD)</f>
        <v>#REF!</v>
      </c>
      <c r="AC90" s="16" t="e">
        <f>SUMIF('City Level Data'!#REF!,$F90,'City Level Data'!AE:AE)</f>
        <v>#REF!</v>
      </c>
      <c r="AD90" s="16" t="e">
        <f>SUMIF('City Level Data'!#REF!,$F90,'City Level Data'!AF:AF)</f>
        <v>#REF!</v>
      </c>
      <c r="AE90" s="16" t="e">
        <f>SUMIF('City Level Data'!#REF!,$F90,'City Level Data'!AG:AG)</f>
        <v>#REF!</v>
      </c>
      <c r="AF90" s="16" t="e">
        <f>SUMIF('City Level Data'!#REF!,$F90,'City Level Data'!AH:AH)</f>
        <v>#REF!</v>
      </c>
      <c r="AG90" s="16" t="e">
        <f>SUMIF('City Level Data'!#REF!,$F90,'City Level Data'!AI:AI)</f>
        <v>#REF!</v>
      </c>
      <c r="AH90" s="16" t="e">
        <f>SUMIF('City Level Data'!#REF!,$F90,'City Level Data'!AJ:AJ)</f>
        <v>#REF!</v>
      </c>
      <c r="AI90" s="16" t="e">
        <f>SUMIF('City Level Data'!#REF!,$F90,'City Level Data'!AK:AK)</f>
        <v>#REF!</v>
      </c>
      <c r="AJ90" s="16" t="e">
        <f>SUMIF('City Level Data'!#REF!,$F90,'City Level Data'!AL:AL)</f>
        <v>#REF!</v>
      </c>
      <c r="AK90" s="16" t="e">
        <f>SUMIF('City Level Data'!#REF!,$F90,'City Level Data'!AM:AM)</f>
        <v>#REF!</v>
      </c>
      <c r="AL90" s="16" t="e">
        <f>SUMIF('City Level Data'!#REF!,$F90,'City Level Data'!AN:AN)</f>
        <v>#REF!</v>
      </c>
      <c r="AM90" s="16" t="e">
        <f>SUMIF('City Level Data'!#REF!,$F90,'City Level Data'!AO:AO)</f>
        <v>#REF!</v>
      </c>
      <c r="AN90" s="16" t="e">
        <f>SUMIF('City Level Data'!#REF!,$F90,'City Level Data'!AP:AP)</f>
        <v>#REF!</v>
      </c>
      <c r="AO90" s="16" t="e">
        <f>SUMIF('City Level Data'!#REF!,$F90,'City Level Data'!AQ:AQ)</f>
        <v>#REF!</v>
      </c>
      <c r="AP90" s="16" t="e">
        <f>SUMIF('City Level Data'!#REF!,$F90,'City Level Data'!AR:AR)</f>
        <v>#REF!</v>
      </c>
      <c r="AQ90" s="16" t="e">
        <f>SUMIF('City Level Data'!#REF!,$F90,'City Level Data'!AS:AS)</f>
        <v>#REF!</v>
      </c>
      <c r="AR90" s="16" t="e">
        <f>SUMIF('City Level Data'!#REF!,$F90,'City Level Data'!AT:AT)</f>
        <v>#REF!</v>
      </c>
      <c r="AS90" s="16" t="e">
        <f>SUMIF('City Level Data'!#REF!,$F90,'City Level Data'!AU:AU)</f>
        <v>#REF!</v>
      </c>
      <c r="AT90" s="16" t="e">
        <f>SUMIF('City Level Data'!#REF!,$F90,'City Level Data'!AV:AV)</f>
        <v>#REF!</v>
      </c>
      <c r="AU90" s="16" t="e">
        <f>SUMIF('City Level Data'!#REF!,$F90,'City Level Data'!AW:AW)</f>
        <v>#REF!</v>
      </c>
      <c r="AV90" s="16" t="e">
        <f>SUMIF('City Level Data'!#REF!,$F90,'City Level Data'!AX:AX)</f>
        <v>#REF!</v>
      </c>
      <c r="AW90" s="16" t="e">
        <f>SUMIF('City Level Data'!#REF!,$F90,'City Level Data'!AY:AY)</f>
        <v>#REF!</v>
      </c>
      <c r="AX90" s="16" t="e">
        <f>SUMIF('City Level Data'!#REF!,$F90,'City Level Data'!AZ:AZ)</f>
        <v>#REF!</v>
      </c>
      <c r="AY90" s="16" t="e">
        <f>SUMIF('City Level Data'!#REF!,$F90,'City Level Data'!BA:BA)</f>
        <v>#REF!</v>
      </c>
      <c r="AZ90" s="16" t="e">
        <f>SUMIF('City Level Data'!#REF!,$F90,'City Level Data'!BB:BB)</f>
        <v>#REF!</v>
      </c>
      <c r="BA90" s="16" t="e">
        <f>SUMIF('City Level Data'!#REF!,$F90,'City Level Data'!BC:BC)</f>
        <v>#REF!</v>
      </c>
      <c r="BB90" s="16" t="e">
        <f>SUMIF('City Level Data'!#REF!,$F90,'City Level Data'!BD:BD)</f>
        <v>#REF!</v>
      </c>
      <c r="BC90" s="16" t="e">
        <f>SUMIF('City Level Data'!#REF!,$F90,'City Level Data'!BE:BE)</f>
        <v>#REF!</v>
      </c>
      <c r="BD90" s="16" t="e">
        <f>SUMIF('City Level Data'!#REF!,$F90,'City Level Data'!BF:BF)</f>
        <v>#REF!</v>
      </c>
      <c r="BE90" s="16" t="e">
        <f t="shared" si="2"/>
        <v>#REF!</v>
      </c>
      <c r="BF90" s="16" t="e">
        <f>SUMIF('City Level Data'!#REF!,$F90,'City Level Data'!BG:BG)</f>
        <v>#REF!</v>
      </c>
      <c r="BG90" s="16" t="e">
        <f>SUMIF('City Level Data'!#REF!,$F90,'City Level Data'!BH:BH)</f>
        <v>#REF!</v>
      </c>
      <c r="BH90" s="16" t="e">
        <f>AVERAGEIF('City Level Data'!#REF!,$F90,'City Level Data'!BI:BI)</f>
        <v>#REF!</v>
      </c>
      <c r="BI90" s="16" t="e">
        <f>AVERAGEIF('City Level Data'!#REF!,$F90,'City Level Data'!BJ:BJ)</f>
        <v>#REF!</v>
      </c>
      <c r="BJ90" s="16" t="e">
        <f>AVERAGEIF('City Level Data'!#REF!,$F90,'City Level Data'!BK:BK)</f>
        <v>#REF!</v>
      </c>
      <c r="BK90" s="16" t="e">
        <f>AVERAGEIF('City Level Data'!#REF!,$F90,'City Level Data'!BL:BL)</f>
        <v>#REF!</v>
      </c>
      <c r="BL90" s="16" t="e">
        <f>AVERAGEIF('City Level Data'!#REF!,$F90,'City Level Data'!BM:BM)</f>
        <v>#REF!</v>
      </c>
      <c r="BM90" s="16" t="e">
        <f>SUMIF('City Level Data'!#REF!,$F90,'City Level Data'!BN:BN)</f>
        <v>#REF!</v>
      </c>
      <c r="BN90" s="16" t="e">
        <f>SUMIF('City Level Data'!#REF!,$F90,'City Level Data'!BO:BO)</f>
        <v>#REF!</v>
      </c>
      <c r="BO90" s="16" t="e">
        <f>SUMIF('City Level Data'!#REF!,$F90,'City Level Data'!BP:BP)</f>
        <v>#REF!</v>
      </c>
      <c r="BP90" s="16" t="e">
        <f>SUMIF('City Level Data'!#REF!,$F90,'City Level Data'!BQ:BQ)</f>
        <v>#REF!</v>
      </c>
      <c r="BQ90" s="16" t="e">
        <f>SUMIF('City Level Data'!#REF!,$F90,'City Level Data'!BR:BR)</f>
        <v>#REF!</v>
      </c>
      <c r="BR90" s="16" t="e">
        <f>SUMIF('City Level Data'!#REF!,$F90,'City Level Data'!BS:BS)</f>
        <v>#REF!</v>
      </c>
      <c r="BS90" s="16" t="e">
        <f>SUMIF('City Level Data'!#REF!,$F90,'City Level Data'!BT:BT)</f>
        <v>#REF!</v>
      </c>
      <c r="BT90" s="16" t="e">
        <f>SUMIF('City Level Data'!#REF!,$F90,'City Level Data'!BU:BU)</f>
        <v>#REF!</v>
      </c>
      <c r="BU90" s="16" t="e">
        <f>SUMIF('City Level Data'!#REF!,$F90,'City Level Data'!BV:BV)</f>
        <v>#REF!</v>
      </c>
      <c r="BV90" s="16" t="e">
        <f>SUMIF('City Level Data'!#REF!,$F90,'City Level Data'!BW:BW)</f>
        <v>#REF!</v>
      </c>
      <c r="BW90" s="16" t="e">
        <f>SUMIF('City Level Data'!#REF!,$F90,'City Level Data'!BX:BX)</f>
        <v>#REF!</v>
      </c>
      <c r="BX90" s="16" t="e">
        <f>SUMIF('City Level Data'!#REF!,$F90,'City Level Data'!BY:BY)</f>
        <v>#REF!</v>
      </c>
      <c r="BY90" s="16" t="e">
        <f>SUMIF('City Level Data'!#REF!,$F90,'City Level Data'!BZ:BZ)</f>
        <v>#REF!</v>
      </c>
      <c r="BZ90" s="16" t="e">
        <f>SUMIF('City Level Data'!#REF!,$F90,'City Level Data'!CA:CA)</f>
        <v>#REF!</v>
      </c>
      <c r="CA90" s="16" t="e">
        <f>SUMIF('City Level Data'!#REF!,$F90,'City Level Data'!CB:CB)</f>
        <v>#REF!</v>
      </c>
      <c r="CB90" s="16" t="e">
        <f>SUMIF('City Level Data'!#REF!,$F90,'City Level Data'!CC:CC)</f>
        <v>#REF!</v>
      </c>
      <c r="CC90" s="16" t="e">
        <f>SUMIF('City Level Data'!#REF!,$F90,'City Level Data'!CD:CD)</f>
        <v>#REF!</v>
      </c>
      <c r="CD90" s="16" t="e">
        <f>SUMIF('City Level Data'!#REF!,$F90,'City Level Data'!CE:CE)</f>
        <v>#REF!</v>
      </c>
      <c r="CE90" s="16" t="e">
        <f>SUMIF('City Level Data'!#REF!,$F90,'City Level Data'!CF:CF)</f>
        <v>#REF!</v>
      </c>
      <c r="CF90" s="16" t="e">
        <f>SUMIF('City Level Data'!#REF!,$F90,'City Level Data'!CG:CG)</f>
        <v>#REF!</v>
      </c>
      <c r="CG90" s="16" t="e">
        <f>SUMIF('City Level Data'!#REF!,$F90,'City Level Data'!CH:CH)</f>
        <v>#REF!</v>
      </c>
      <c r="CH90" s="16" t="e">
        <f>SUMIF('City Level Data'!#REF!,$F90,'City Level Data'!CI:CI)</f>
        <v>#REF!</v>
      </c>
      <c r="CI90" s="16" t="e">
        <f>SUMIF('City Level Data'!#REF!,$F90,'City Level Data'!CJ:CJ)</f>
        <v>#REF!</v>
      </c>
      <c r="CJ90" s="16" t="e">
        <f>SUMIF('City Level Data'!#REF!,$F90,'City Level Data'!CK:CK)</f>
        <v>#REF!</v>
      </c>
      <c r="CK90" s="16" t="e">
        <f>SUMIF('City Level Data'!#REF!,$F90,'City Level Data'!CL:CL)</f>
        <v>#REF!</v>
      </c>
      <c r="CL90" s="16" t="e">
        <f>SUMIF('City Level Data'!#REF!,$F90,'City Level Data'!CM:CM)</f>
        <v>#REF!</v>
      </c>
      <c r="CM90" s="16" t="e">
        <f>SUMIF('City Level Data'!#REF!,$F90,'City Level Data'!CN:CN)</f>
        <v>#REF!</v>
      </c>
      <c r="CN90" s="16" t="e">
        <f>SUMIF('City Level Data'!#REF!,$F90,'City Level Data'!CO:CO)</f>
        <v>#REF!</v>
      </c>
      <c r="CO90" s="16" t="e">
        <f>SUMIF('City Level Data'!#REF!,$F90,'City Level Data'!CP:CP)</f>
        <v>#REF!</v>
      </c>
      <c r="CP90" s="16" t="e">
        <f>SUMIF('City Level Data'!#REF!,$F90,'City Level Data'!CQ:CQ)</f>
        <v>#REF!</v>
      </c>
      <c r="CQ90" s="16" t="e">
        <f>SUMIF('City Level Data'!#REF!,$F90,'City Level Data'!CR:CR)</f>
        <v>#REF!</v>
      </c>
      <c r="CR90" s="16" t="e">
        <f>SUMIF('City Level Data'!#REF!,$F90,'City Level Data'!CS:CS)</f>
        <v>#REF!</v>
      </c>
      <c r="CS90" s="16" t="e">
        <f>SUMIF('City Level Data'!#REF!,$F90,'City Level Data'!CT:CT)</f>
        <v>#REF!</v>
      </c>
      <c r="CT90" s="16" t="e">
        <f>SUMIF('City Level Data'!#REF!,$F90,'City Level Data'!CU:CU)</f>
        <v>#REF!</v>
      </c>
      <c r="CU90" s="16" t="e">
        <f>SUMIF('City Level Data'!#REF!,$F90,'City Level Data'!CV:CV)</f>
        <v>#REF!</v>
      </c>
      <c r="CV90" s="16" t="e">
        <f>SUMIF('City Level Data'!#REF!,$F90,'City Level Data'!CW:CW)</f>
        <v>#REF!</v>
      </c>
      <c r="CW90" s="16" t="e">
        <f>SUMIF('City Level Data'!#REF!,$F90,'City Level Data'!CX:CX)</f>
        <v>#REF!</v>
      </c>
      <c r="CX90" s="16" t="e">
        <f>SUMIF('City Level Data'!#REF!,$F90,'City Level Data'!CY:CY)</f>
        <v>#REF!</v>
      </c>
      <c r="CY90" s="16" t="e">
        <f>SUMIF('City Level Data'!#REF!,$F90,'City Level Data'!CZ:CZ)</f>
        <v>#REF!</v>
      </c>
      <c r="CZ90" s="16" t="e">
        <f>SUMIF('City Level Data'!#REF!,$F90,'City Level Data'!DA:DA)</f>
        <v>#REF!</v>
      </c>
      <c r="DA90" s="16" t="e">
        <f>SUMIF('City Level Data'!#REF!,$F90,'City Level Data'!DB:DB)</f>
        <v>#REF!</v>
      </c>
      <c r="DB90" s="16" t="e">
        <f>SUMIF('City Level Data'!#REF!,$F90,'City Level Data'!DC:DC)</f>
        <v>#REF!</v>
      </c>
    </row>
    <row r="91" spans="1:106" x14ac:dyDescent="0.2">
      <c r="A91" s="1"/>
      <c r="B91" s="1"/>
      <c r="C91" s="1"/>
      <c r="D91" s="1" t="s">
        <v>1649</v>
      </c>
      <c r="E91" s="1" t="s">
        <v>1300</v>
      </c>
      <c r="F91" s="1" t="s">
        <v>1276</v>
      </c>
      <c r="G91" s="1" t="s">
        <v>1517</v>
      </c>
      <c r="H91" s="1"/>
      <c r="I91" s="1"/>
      <c r="J91" s="1" t="s">
        <v>1518</v>
      </c>
      <c r="K91" s="1"/>
      <c r="L91" s="1"/>
      <c r="M91" s="1"/>
      <c r="N91" s="16" t="e">
        <f>SUMIF('City Level Data'!#REF!,$F91,'City Level Data'!J:J)</f>
        <v>#REF!</v>
      </c>
      <c r="O91" s="16" t="e">
        <f>SUMIF('City Level Data'!#REF!,$F91,'City Level Data'!L:L)</f>
        <v>#REF!</v>
      </c>
      <c r="P91" s="16" t="e">
        <f>SUMIF('City Level Data'!#REF!,$F91,'City Level Data'!M:M)</f>
        <v>#REF!</v>
      </c>
      <c r="Q91" s="16" t="e">
        <f t="shared" si="0"/>
        <v>#REF!</v>
      </c>
      <c r="R91" s="16" t="e">
        <f>SUMIF('City Level Data'!#REF!,$F91,'City Level Data'!P:P)</f>
        <v>#REF!</v>
      </c>
      <c r="S91" s="16" t="e">
        <f t="shared" si="1"/>
        <v>#REF!</v>
      </c>
      <c r="T91" s="16" t="e">
        <f>SUMIF('City Level Data'!#REF!,$F91,'City Level Data'!U:U)*1000000000/N91</f>
        <v>#REF!</v>
      </c>
      <c r="U91" s="16" t="e">
        <f>IF(Q91&gt;'Clustering (Sub City)'!$C$4,'Clustering (Sub City)'!$B$3,IF(Q91&gt;'Clustering (Sub City)'!$H$4,'Clustering (Sub City)'!$G$3,IF(Q91&gt;'Clustering (Sub City)'!$M$4,'Clustering (Sub City)'!$L$3,'Clustering (Sub City)'!$Q$3)))</f>
        <v>#REF!</v>
      </c>
      <c r="V91" s="16" t="e">
        <f>IF(S91&gt;'Clustering (Sub City)'!$C$24,'Clustering (Sub City)'!$B$23,IF(S91&gt;'Clustering (Sub City)'!$H$24,'Clustering (Sub City)'!$G$23,IF(S91&gt;'Clustering (Sub City)'!$M$24,'Clustering (Sub City)'!$L$23,'Clustering (Sub City)'!$Q$23)))</f>
        <v>#REF!</v>
      </c>
      <c r="W91" s="16" t="e">
        <f>VLOOKUP(U91&amp;V91,'Clustering (Gov City)'!$X$4:$Y$19,2,0)</f>
        <v>#REF!</v>
      </c>
      <c r="X91" s="16" t="e">
        <f>SUMIF('City Level Data'!#REF!,$F91,'City Level Data'!Z:Z)</f>
        <v>#REF!</v>
      </c>
      <c r="Y91" s="16" t="e">
        <f>SUMIF('City Level Data'!#REF!,$F91,'City Level Data'!AA:AA)</f>
        <v>#REF!</v>
      </c>
      <c r="Z91" s="16" t="e">
        <f>SUMIF('City Level Data'!#REF!,$F91,'City Level Data'!AB:AB)</f>
        <v>#REF!</v>
      </c>
      <c r="AA91" s="16" t="e">
        <f>SUMIF('City Level Data'!#REF!,$F91,'City Level Data'!AC:AC)</f>
        <v>#REF!</v>
      </c>
      <c r="AB91" s="16" t="e">
        <f>SUMIF('City Level Data'!#REF!,$F91,'City Level Data'!AD:AD)</f>
        <v>#REF!</v>
      </c>
      <c r="AC91" s="16" t="e">
        <f>SUMIF('City Level Data'!#REF!,$F91,'City Level Data'!AE:AE)</f>
        <v>#REF!</v>
      </c>
      <c r="AD91" s="16" t="e">
        <f>SUMIF('City Level Data'!#REF!,$F91,'City Level Data'!AF:AF)</f>
        <v>#REF!</v>
      </c>
      <c r="AE91" s="16" t="e">
        <f>SUMIF('City Level Data'!#REF!,$F91,'City Level Data'!AG:AG)</f>
        <v>#REF!</v>
      </c>
      <c r="AF91" s="16" t="e">
        <f>SUMIF('City Level Data'!#REF!,$F91,'City Level Data'!AH:AH)</f>
        <v>#REF!</v>
      </c>
      <c r="AG91" s="16" t="e">
        <f>SUMIF('City Level Data'!#REF!,$F91,'City Level Data'!AI:AI)</f>
        <v>#REF!</v>
      </c>
      <c r="AH91" s="16" t="e">
        <f>SUMIF('City Level Data'!#REF!,$F91,'City Level Data'!AJ:AJ)</f>
        <v>#REF!</v>
      </c>
      <c r="AI91" s="16" t="e">
        <f>SUMIF('City Level Data'!#REF!,$F91,'City Level Data'!AK:AK)</f>
        <v>#REF!</v>
      </c>
      <c r="AJ91" s="16" t="e">
        <f>SUMIF('City Level Data'!#REF!,$F91,'City Level Data'!AL:AL)</f>
        <v>#REF!</v>
      </c>
      <c r="AK91" s="16" t="e">
        <f>SUMIF('City Level Data'!#REF!,$F91,'City Level Data'!AM:AM)</f>
        <v>#REF!</v>
      </c>
      <c r="AL91" s="16" t="e">
        <f>SUMIF('City Level Data'!#REF!,$F91,'City Level Data'!AN:AN)</f>
        <v>#REF!</v>
      </c>
      <c r="AM91" s="16" t="e">
        <f>SUMIF('City Level Data'!#REF!,$F91,'City Level Data'!AO:AO)</f>
        <v>#REF!</v>
      </c>
      <c r="AN91" s="16" t="e">
        <f>SUMIF('City Level Data'!#REF!,$F91,'City Level Data'!AP:AP)</f>
        <v>#REF!</v>
      </c>
      <c r="AO91" s="16" t="e">
        <f>SUMIF('City Level Data'!#REF!,$F91,'City Level Data'!AQ:AQ)</f>
        <v>#REF!</v>
      </c>
      <c r="AP91" s="16" t="e">
        <f>SUMIF('City Level Data'!#REF!,$F91,'City Level Data'!AR:AR)</f>
        <v>#REF!</v>
      </c>
      <c r="AQ91" s="16" t="e">
        <f>SUMIF('City Level Data'!#REF!,$F91,'City Level Data'!AS:AS)</f>
        <v>#REF!</v>
      </c>
      <c r="AR91" s="16" t="e">
        <f>SUMIF('City Level Data'!#REF!,$F91,'City Level Data'!AT:AT)</f>
        <v>#REF!</v>
      </c>
      <c r="AS91" s="16" t="e">
        <f>SUMIF('City Level Data'!#REF!,$F91,'City Level Data'!AU:AU)</f>
        <v>#REF!</v>
      </c>
      <c r="AT91" s="16" t="e">
        <f>SUMIF('City Level Data'!#REF!,$F91,'City Level Data'!AV:AV)</f>
        <v>#REF!</v>
      </c>
      <c r="AU91" s="16" t="e">
        <f>SUMIF('City Level Data'!#REF!,$F91,'City Level Data'!AW:AW)</f>
        <v>#REF!</v>
      </c>
      <c r="AV91" s="16" t="e">
        <f>SUMIF('City Level Data'!#REF!,$F91,'City Level Data'!AX:AX)</f>
        <v>#REF!</v>
      </c>
      <c r="AW91" s="16" t="e">
        <f>SUMIF('City Level Data'!#REF!,$F91,'City Level Data'!AY:AY)</f>
        <v>#REF!</v>
      </c>
      <c r="AX91" s="16" t="e">
        <f>SUMIF('City Level Data'!#REF!,$F91,'City Level Data'!AZ:AZ)</f>
        <v>#REF!</v>
      </c>
      <c r="AY91" s="16" t="e">
        <f>SUMIF('City Level Data'!#REF!,$F91,'City Level Data'!BA:BA)</f>
        <v>#REF!</v>
      </c>
      <c r="AZ91" s="16" t="e">
        <f>SUMIF('City Level Data'!#REF!,$F91,'City Level Data'!BB:BB)</f>
        <v>#REF!</v>
      </c>
      <c r="BA91" s="16" t="e">
        <f>SUMIF('City Level Data'!#REF!,$F91,'City Level Data'!BC:BC)</f>
        <v>#REF!</v>
      </c>
      <c r="BB91" s="16" t="e">
        <f>SUMIF('City Level Data'!#REF!,$F91,'City Level Data'!BD:BD)</f>
        <v>#REF!</v>
      </c>
      <c r="BC91" s="16" t="e">
        <f>SUMIF('City Level Data'!#REF!,$F91,'City Level Data'!BE:BE)</f>
        <v>#REF!</v>
      </c>
      <c r="BD91" s="16" t="e">
        <f>SUMIF('City Level Data'!#REF!,$F91,'City Level Data'!BF:BF)</f>
        <v>#REF!</v>
      </c>
      <c r="BE91" s="16" t="e">
        <f t="shared" si="2"/>
        <v>#REF!</v>
      </c>
      <c r="BF91" s="16" t="e">
        <f>SUMIF('City Level Data'!#REF!,$F91,'City Level Data'!BG:BG)</f>
        <v>#REF!</v>
      </c>
      <c r="BG91" s="16" t="e">
        <f>SUMIF('City Level Data'!#REF!,$F91,'City Level Data'!BH:BH)</f>
        <v>#REF!</v>
      </c>
      <c r="BH91" s="16" t="e">
        <f>AVERAGEIF('City Level Data'!#REF!,$F91,'City Level Data'!BI:BI)</f>
        <v>#REF!</v>
      </c>
      <c r="BI91" s="16" t="e">
        <f>AVERAGEIF('City Level Data'!#REF!,$F91,'City Level Data'!BJ:BJ)</f>
        <v>#REF!</v>
      </c>
      <c r="BJ91" s="16" t="e">
        <f>AVERAGEIF('City Level Data'!#REF!,$F91,'City Level Data'!BK:BK)</f>
        <v>#REF!</v>
      </c>
      <c r="BK91" s="16" t="e">
        <f>AVERAGEIF('City Level Data'!#REF!,$F91,'City Level Data'!BL:BL)</f>
        <v>#REF!</v>
      </c>
      <c r="BL91" s="16" t="e">
        <f>AVERAGEIF('City Level Data'!#REF!,$F91,'City Level Data'!BM:BM)</f>
        <v>#REF!</v>
      </c>
      <c r="BM91" s="16" t="e">
        <f>SUMIF('City Level Data'!#REF!,$F91,'City Level Data'!BN:BN)</f>
        <v>#REF!</v>
      </c>
      <c r="BN91" s="16" t="e">
        <f>SUMIF('City Level Data'!#REF!,$F91,'City Level Data'!BO:BO)</f>
        <v>#REF!</v>
      </c>
      <c r="BO91" s="16" t="e">
        <f>SUMIF('City Level Data'!#REF!,$F91,'City Level Data'!BP:BP)</f>
        <v>#REF!</v>
      </c>
      <c r="BP91" s="16" t="e">
        <f>SUMIF('City Level Data'!#REF!,$F91,'City Level Data'!BQ:BQ)</f>
        <v>#REF!</v>
      </c>
      <c r="BQ91" s="16" t="e">
        <f>SUMIF('City Level Data'!#REF!,$F91,'City Level Data'!BR:BR)</f>
        <v>#REF!</v>
      </c>
      <c r="BR91" s="16" t="e">
        <f>SUMIF('City Level Data'!#REF!,$F91,'City Level Data'!BS:BS)</f>
        <v>#REF!</v>
      </c>
      <c r="BS91" s="16" t="e">
        <f>SUMIF('City Level Data'!#REF!,$F91,'City Level Data'!BT:BT)</f>
        <v>#REF!</v>
      </c>
      <c r="BT91" s="16" t="e">
        <f>SUMIF('City Level Data'!#REF!,$F91,'City Level Data'!BU:BU)</f>
        <v>#REF!</v>
      </c>
      <c r="BU91" s="16" t="e">
        <f>SUMIF('City Level Data'!#REF!,$F91,'City Level Data'!BV:BV)</f>
        <v>#REF!</v>
      </c>
      <c r="BV91" s="16" t="e">
        <f>SUMIF('City Level Data'!#REF!,$F91,'City Level Data'!BW:BW)</f>
        <v>#REF!</v>
      </c>
      <c r="BW91" s="16" t="e">
        <f>SUMIF('City Level Data'!#REF!,$F91,'City Level Data'!BX:BX)</f>
        <v>#REF!</v>
      </c>
      <c r="BX91" s="16" t="e">
        <f>SUMIF('City Level Data'!#REF!,$F91,'City Level Data'!BY:BY)</f>
        <v>#REF!</v>
      </c>
      <c r="BY91" s="16" t="e">
        <f>SUMIF('City Level Data'!#REF!,$F91,'City Level Data'!BZ:BZ)</f>
        <v>#REF!</v>
      </c>
      <c r="BZ91" s="16" t="e">
        <f>SUMIF('City Level Data'!#REF!,$F91,'City Level Data'!CA:CA)</f>
        <v>#REF!</v>
      </c>
      <c r="CA91" s="16" t="e">
        <f>SUMIF('City Level Data'!#REF!,$F91,'City Level Data'!CB:CB)</f>
        <v>#REF!</v>
      </c>
      <c r="CB91" s="16" t="e">
        <f>SUMIF('City Level Data'!#REF!,$F91,'City Level Data'!CC:CC)</f>
        <v>#REF!</v>
      </c>
      <c r="CC91" s="16" t="e">
        <f>SUMIF('City Level Data'!#REF!,$F91,'City Level Data'!CD:CD)</f>
        <v>#REF!</v>
      </c>
      <c r="CD91" s="16" t="e">
        <f>SUMIF('City Level Data'!#REF!,$F91,'City Level Data'!CE:CE)</f>
        <v>#REF!</v>
      </c>
      <c r="CE91" s="16" t="e">
        <f>SUMIF('City Level Data'!#REF!,$F91,'City Level Data'!CF:CF)</f>
        <v>#REF!</v>
      </c>
      <c r="CF91" s="16" t="e">
        <f>SUMIF('City Level Data'!#REF!,$F91,'City Level Data'!CG:CG)</f>
        <v>#REF!</v>
      </c>
      <c r="CG91" s="16" t="e">
        <f>SUMIF('City Level Data'!#REF!,$F91,'City Level Data'!CH:CH)</f>
        <v>#REF!</v>
      </c>
      <c r="CH91" s="16" t="e">
        <f>SUMIF('City Level Data'!#REF!,$F91,'City Level Data'!CI:CI)</f>
        <v>#REF!</v>
      </c>
      <c r="CI91" s="16" t="e">
        <f>SUMIF('City Level Data'!#REF!,$F91,'City Level Data'!CJ:CJ)</f>
        <v>#REF!</v>
      </c>
      <c r="CJ91" s="16" t="e">
        <f>SUMIF('City Level Data'!#REF!,$F91,'City Level Data'!CK:CK)</f>
        <v>#REF!</v>
      </c>
      <c r="CK91" s="16" t="e">
        <f>SUMIF('City Level Data'!#REF!,$F91,'City Level Data'!CL:CL)</f>
        <v>#REF!</v>
      </c>
      <c r="CL91" s="16" t="e">
        <f>SUMIF('City Level Data'!#REF!,$F91,'City Level Data'!CM:CM)</f>
        <v>#REF!</v>
      </c>
      <c r="CM91" s="16" t="e">
        <f>SUMIF('City Level Data'!#REF!,$F91,'City Level Data'!CN:CN)</f>
        <v>#REF!</v>
      </c>
      <c r="CN91" s="16" t="e">
        <f>SUMIF('City Level Data'!#REF!,$F91,'City Level Data'!CO:CO)</f>
        <v>#REF!</v>
      </c>
      <c r="CO91" s="16" t="e">
        <f>SUMIF('City Level Data'!#REF!,$F91,'City Level Data'!CP:CP)</f>
        <v>#REF!</v>
      </c>
      <c r="CP91" s="16" t="e">
        <f>SUMIF('City Level Data'!#REF!,$F91,'City Level Data'!CQ:CQ)</f>
        <v>#REF!</v>
      </c>
      <c r="CQ91" s="16" t="e">
        <f>SUMIF('City Level Data'!#REF!,$F91,'City Level Data'!CR:CR)</f>
        <v>#REF!</v>
      </c>
      <c r="CR91" s="16" t="e">
        <f>SUMIF('City Level Data'!#REF!,$F91,'City Level Data'!CS:CS)</f>
        <v>#REF!</v>
      </c>
      <c r="CS91" s="16" t="e">
        <f>SUMIF('City Level Data'!#REF!,$F91,'City Level Data'!CT:CT)</f>
        <v>#REF!</v>
      </c>
      <c r="CT91" s="16" t="e">
        <f>SUMIF('City Level Data'!#REF!,$F91,'City Level Data'!CU:CU)</f>
        <v>#REF!</v>
      </c>
      <c r="CU91" s="16" t="e">
        <f>SUMIF('City Level Data'!#REF!,$F91,'City Level Data'!CV:CV)</f>
        <v>#REF!</v>
      </c>
      <c r="CV91" s="16" t="e">
        <f>SUMIF('City Level Data'!#REF!,$F91,'City Level Data'!CW:CW)</f>
        <v>#REF!</v>
      </c>
      <c r="CW91" s="16" t="e">
        <f>SUMIF('City Level Data'!#REF!,$F91,'City Level Data'!CX:CX)</f>
        <v>#REF!</v>
      </c>
      <c r="CX91" s="16" t="e">
        <f>SUMIF('City Level Data'!#REF!,$F91,'City Level Data'!CY:CY)</f>
        <v>#REF!</v>
      </c>
      <c r="CY91" s="16" t="e">
        <f>SUMIF('City Level Data'!#REF!,$F91,'City Level Data'!CZ:CZ)</f>
        <v>#REF!</v>
      </c>
      <c r="CZ91" s="16" t="e">
        <f>SUMIF('City Level Data'!#REF!,$F91,'City Level Data'!DA:DA)</f>
        <v>#REF!</v>
      </c>
      <c r="DA91" s="16" t="e">
        <f>SUMIF('City Level Data'!#REF!,$F91,'City Level Data'!DB:DB)</f>
        <v>#REF!</v>
      </c>
      <c r="DB91" s="16" t="e">
        <f>SUMIF('City Level Data'!#REF!,$F91,'City Level Data'!DC:DC)</f>
        <v>#REF!</v>
      </c>
    </row>
    <row r="92" spans="1:106" x14ac:dyDescent="0.2">
      <c r="A92" s="1"/>
      <c r="B92" s="1"/>
      <c r="C92" s="1"/>
      <c r="D92" s="1" t="s">
        <v>1558</v>
      </c>
      <c r="E92" s="1" t="s">
        <v>1300</v>
      </c>
      <c r="F92" s="1" t="s">
        <v>1300</v>
      </c>
      <c r="G92" s="1" t="s">
        <v>1517</v>
      </c>
      <c r="H92" s="1"/>
      <c r="I92" s="1"/>
      <c r="J92" s="1" t="s">
        <v>1518</v>
      </c>
      <c r="K92" s="1"/>
      <c r="L92" s="1"/>
      <c r="M92" s="1"/>
      <c r="N92" s="16" t="e">
        <f>SUMIF('City Level Data'!#REF!,$F92,'City Level Data'!J:J)</f>
        <v>#REF!</v>
      </c>
      <c r="O92" s="16" t="e">
        <f>SUMIF('City Level Data'!#REF!,$F92,'City Level Data'!L:L)</f>
        <v>#REF!</v>
      </c>
      <c r="P92" s="16" t="e">
        <f>SUMIF('City Level Data'!#REF!,$F92,'City Level Data'!M:M)</f>
        <v>#REF!</v>
      </c>
      <c r="Q92" s="16" t="e">
        <f t="shared" si="0"/>
        <v>#REF!</v>
      </c>
      <c r="R92" s="16" t="e">
        <f>SUMIF('City Level Data'!#REF!,$F92,'City Level Data'!P:P)</f>
        <v>#REF!</v>
      </c>
      <c r="S92" s="16" t="e">
        <f t="shared" si="1"/>
        <v>#REF!</v>
      </c>
      <c r="T92" s="16" t="e">
        <f>SUMIF('City Level Data'!#REF!,$F92,'City Level Data'!U:U)*1000000000/N92</f>
        <v>#REF!</v>
      </c>
      <c r="U92" s="16" t="e">
        <f>IF(Q92&gt;'Clustering (Sub City)'!$C$4,'Clustering (Sub City)'!$B$3,IF(Q92&gt;'Clustering (Sub City)'!$H$4,'Clustering (Sub City)'!$G$3,IF(Q92&gt;'Clustering (Sub City)'!$M$4,'Clustering (Sub City)'!$L$3,'Clustering (Sub City)'!$Q$3)))</f>
        <v>#REF!</v>
      </c>
      <c r="V92" s="16" t="e">
        <f>IF(S92&gt;'Clustering (Sub City)'!$C$24,'Clustering (Sub City)'!$B$23,IF(S92&gt;'Clustering (Sub City)'!$H$24,'Clustering (Sub City)'!$G$23,IF(S92&gt;'Clustering (Sub City)'!$M$24,'Clustering (Sub City)'!$L$23,'Clustering (Sub City)'!$Q$23)))</f>
        <v>#REF!</v>
      </c>
      <c r="W92" s="16" t="e">
        <f>VLOOKUP(U92&amp;V92,'Clustering (Gov City)'!$X$4:$Y$19,2,0)</f>
        <v>#REF!</v>
      </c>
      <c r="X92" s="16" t="e">
        <f>SUMIF('City Level Data'!#REF!,$F92,'City Level Data'!Z:Z)</f>
        <v>#REF!</v>
      </c>
      <c r="Y92" s="16" t="e">
        <f>SUMIF('City Level Data'!#REF!,$F92,'City Level Data'!AA:AA)</f>
        <v>#REF!</v>
      </c>
      <c r="Z92" s="16" t="e">
        <f>SUMIF('City Level Data'!#REF!,$F92,'City Level Data'!AB:AB)</f>
        <v>#REF!</v>
      </c>
      <c r="AA92" s="16" t="e">
        <f>SUMIF('City Level Data'!#REF!,$F92,'City Level Data'!AC:AC)</f>
        <v>#REF!</v>
      </c>
      <c r="AB92" s="16" t="e">
        <f>SUMIF('City Level Data'!#REF!,$F92,'City Level Data'!AD:AD)</f>
        <v>#REF!</v>
      </c>
      <c r="AC92" s="16" t="e">
        <f>SUMIF('City Level Data'!#REF!,$F92,'City Level Data'!AE:AE)</f>
        <v>#REF!</v>
      </c>
      <c r="AD92" s="16" t="e">
        <f>SUMIF('City Level Data'!#REF!,$F92,'City Level Data'!AF:AF)</f>
        <v>#REF!</v>
      </c>
      <c r="AE92" s="16" t="e">
        <f>SUMIF('City Level Data'!#REF!,$F92,'City Level Data'!AG:AG)</f>
        <v>#REF!</v>
      </c>
      <c r="AF92" s="16" t="e">
        <f>SUMIF('City Level Data'!#REF!,$F92,'City Level Data'!AH:AH)</f>
        <v>#REF!</v>
      </c>
      <c r="AG92" s="16" t="e">
        <f>SUMIF('City Level Data'!#REF!,$F92,'City Level Data'!AI:AI)</f>
        <v>#REF!</v>
      </c>
      <c r="AH92" s="16" t="e">
        <f>SUMIF('City Level Data'!#REF!,$F92,'City Level Data'!AJ:AJ)</f>
        <v>#REF!</v>
      </c>
      <c r="AI92" s="16" t="e">
        <f>SUMIF('City Level Data'!#REF!,$F92,'City Level Data'!AK:AK)</f>
        <v>#REF!</v>
      </c>
      <c r="AJ92" s="16" t="e">
        <f>SUMIF('City Level Data'!#REF!,$F92,'City Level Data'!AL:AL)</f>
        <v>#REF!</v>
      </c>
      <c r="AK92" s="16" t="e">
        <f>SUMIF('City Level Data'!#REF!,$F92,'City Level Data'!AM:AM)</f>
        <v>#REF!</v>
      </c>
      <c r="AL92" s="16" t="e">
        <f>SUMIF('City Level Data'!#REF!,$F92,'City Level Data'!AN:AN)</f>
        <v>#REF!</v>
      </c>
      <c r="AM92" s="16" t="e">
        <f>SUMIF('City Level Data'!#REF!,$F92,'City Level Data'!AO:AO)</f>
        <v>#REF!</v>
      </c>
      <c r="AN92" s="16" t="e">
        <f>SUMIF('City Level Data'!#REF!,$F92,'City Level Data'!AP:AP)</f>
        <v>#REF!</v>
      </c>
      <c r="AO92" s="16" t="e">
        <f>SUMIF('City Level Data'!#REF!,$F92,'City Level Data'!AQ:AQ)</f>
        <v>#REF!</v>
      </c>
      <c r="AP92" s="16" t="e">
        <f>SUMIF('City Level Data'!#REF!,$F92,'City Level Data'!AR:AR)</f>
        <v>#REF!</v>
      </c>
      <c r="AQ92" s="16" t="e">
        <f>SUMIF('City Level Data'!#REF!,$F92,'City Level Data'!AS:AS)</f>
        <v>#REF!</v>
      </c>
      <c r="AR92" s="16" t="e">
        <f>SUMIF('City Level Data'!#REF!,$F92,'City Level Data'!AT:AT)</f>
        <v>#REF!</v>
      </c>
      <c r="AS92" s="16" t="e">
        <f>SUMIF('City Level Data'!#REF!,$F92,'City Level Data'!AU:AU)</f>
        <v>#REF!</v>
      </c>
      <c r="AT92" s="16" t="e">
        <f>SUMIF('City Level Data'!#REF!,$F92,'City Level Data'!AV:AV)</f>
        <v>#REF!</v>
      </c>
      <c r="AU92" s="16" t="e">
        <f>SUMIF('City Level Data'!#REF!,$F92,'City Level Data'!AW:AW)</f>
        <v>#REF!</v>
      </c>
      <c r="AV92" s="16" t="e">
        <f>SUMIF('City Level Data'!#REF!,$F92,'City Level Data'!AX:AX)</f>
        <v>#REF!</v>
      </c>
      <c r="AW92" s="16" t="e">
        <f>SUMIF('City Level Data'!#REF!,$F92,'City Level Data'!AY:AY)</f>
        <v>#REF!</v>
      </c>
      <c r="AX92" s="16" t="e">
        <f>SUMIF('City Level Data'!#REF!,$F92,'City Level Data'!AZ:AZ)</f>
        <v>#REF!</v>
      </c>
      <c r="AY92" s="16" t="e">
        <f>SUMIF('City Level Data'!#REF!,$F92,'City Level Data'!BA:BA)</f>
        <v>#REF!</v>
      </c>
      <c r="AZ92" s="16" t="e">
        <f>SUMIF('City Level Data'!#REF!,$F92,'City Level Data'!BB:BB)</f>
        <v>#REF!</v>
      </c>
      <c r="BA92" s="16" t="e">
        <f>SUMIF('City Level Data'!#REF!,$F92,'City Level Data'!BC:BC)</f>
        <v>#REF!</v>
      </c>
      <c r="BB92" s="16" t="e">
        <f>SUMIF('City Level Data'!#REF!,$F92,'City Level Data'!BD:BD)</f>
        <v>#REF!</v>
      </c>
      <c r="BC92" s="16" t="e">
        <f>SUMIF('City Level Data'!#REF!,$F92,'City Level Data'!BE:BE)</f>
        <v>#REF!</v>
      </c>
      <c r="BD92" s="16" t="e">
        <f>SUMIF('City Level Data'!#REF!,$F92,'City Level Data'!BF:BF)</f>
        <v>#REF!</v>
      </c>
      <c r="BE92" s="16" t="e">
        <f t="shared" si="2"/>
        <v>#REF!</v>
      </c>
      <c r="BF92" s="16" t="e">
        <f>SUMIF('City Level Data'!#REF!,$F92,'City Level Data'!BG:BG)</f>
        <v>#REF!</v>
      </c>
      <c r="BG92" s="16" t="e">
        <f>SUMIF('City Level Data'!#REF!,$F92,'City Level Data'!BH:BH)</f>
        <v>#REF!</v>
      </c>
      <c r="BH92" s="16" t="e">
        <f>AVERAGEIF('City Level Data'!#REF!,$F92,'City Level Data'!BI:BI)</f>
        <v>#REF!</v>
      </c>
      <c r="BI92" s="16" t="e">
        <f>AVERAGEIF('City Level Data'!#REF!,$F92,'City Level Data'!BJ:BJ)</f>
        <v>#REF!</v>
      </c>
      <c r="BJ92" s="16" t="e">
        <f>AVERAGEIF('City Level Data'!#REF!,$F92,'City Level Data'!BK:BK)</f>
        <v>#REF!</v>
      </c>
      <c r="BK92" s="16" t="e">
        <f>AVERAGEIF('City Level Data'!#REF!,$F92,'City Level Data'!BL:BL)</f>
        <v>#REF!</v>
      </c>
      <c r="BL92" s="16" t="e">
        <f>AVERAGEIF('City Level Data'!#REF!,$F92,'City Level Data'!BM:BM)</f>
        <v>#REF!</v>
      </c>
      <c r="BM92" s="16" t="e">
        <f>SUMIF('City Level Data'!#REF!,$F92,'City Level Data'!BN:BN)</f>
        <v>#REF!</v>
      </c>
      <c r="BN92" s="16" t="e">
        <f>SUMIF('City Level Data'!#REF!,$F92,'City Level Data'!BO:BO)</f>
        <v>#REF!</v>
      </c>
      <c r="BO92" s="16" t="e">
        <f>SUMIF('City Level Data'!#REF!,$F92,'City Level Data'!BP:BP)</f>
        <v>#REF!</v>
      </c>
      <c r="BP92" s="16" t="e">
        <f>SUMIF('City Level Data'!#REF!,$F92,'City Level Data'!BQ:BQ)</f>
        <v>#REF!</v>
      </c>
      <c r="BQ92" s="16" t="e">
        <f>SUMIF('City Level Data'!#REF!,$F92,'City Level Data'!BR:BR)</f>
        <v>#REF!</v>
      </c>
      <c r="BR92" s="16" t="e">
        <f>SUMIF('City Level Data'!#REF!,$F92,'City Level Data'!BS:BS)</f>
        <v>#REF!</v>
      </c>
      <c r="BS92" s="16" t="e">
        <f>SUMIF('City Level Data'!#REF!,$F92,'City Level Data'!BT:BT)</f>
        <v>#REF!</v>
      </c>
      <c r="BT92" s="16" t="e">
        <f>SUMIF('City Level Data'!#REF!,$F92,'City Level Data'!BU:BU)</f>
        <v>#REF!</v>
      </c>
      <c r="BU92" s="16" t="e">
        <f>SUMIF('City Level Data'!#REF!,$F92,'City Level Data'!BV:BV)</f>
        <v>#REF!</v>
      </c>
      <c r="BV92" s="16" t="e">
        <f>SUMIF('City Level Data'!#REF!,$F92,'City Level Data'!BW:BW)</f>
        <v>#REF!</v>
      </c>
      <c r="BW92" s="16" t="e">
        <f>SUMIF('City Level Data'!#REF!,$F92,'City Level Data'!BX:BX)</f>
        <v>#REF!</v>
      </c>
      <c r="BX92" s="16" t="e">
        <f>SUMIF('City Level Data'!#REF!,$F92,'City Level Data'!BY:BY)</f>
        <v>#REF!</v>
      </c>
      <c r="BY92" s="16" t="e">
        <f>SUMIF('City Level Data'!#REF!,$F92,'City Level Data'!BZ:BZ)</f>
        <v>#REF!</v>
      </c>
      <c r="BZ92" s="16" t="e">
        <f>SUMIF('City Level Data'!#REF!,$F92,'City Level Data'!CA:CA)</f>
        <v>#REF!</v>
      </c>
      <c r="CA92" s="16" t="e">
        <f>SUMIF('City Level Data'!#REF!,$F92,'City Level Data'!CB:CB)</f>
        <v>#REF!</v>
      </c>
      <c r="CB92" s="16" t="e">
        <f>SUMIF('City Level Data'!#REF!,$F92,'City Level Data'!CC:CC)</f>
        <v>#REF!</v>
      </c>
      <c r="CC92" s="16" t="e">
        <f>SUMIF('City Level Data'!#REF!,$F92,'City Level Data'!CD:CD)</f>
        <v>#REF!</v>
      </c>
      <c r="CD92" s="16" t="e">
        <f>SUMIF('City Level Data'!#REF!,$F92,'City Level Data'!CE:CE)</f>
        <v>#REF!</v>
      </c>
      <c r="CE92" s="16" t="e">
        <f>SUMIF('City Level Data'!#REF!,$F92,'City Level Data'!CF:CF)</f>
        <v>#REF!</v>
      </c>
      <c r="CF92" s="16" t="e">
        <f>SUMIF('City Level Data'!#REF!,$F92,'City Level Data'!CG:CG)</f>
        <v>#REF!</v>
      </c>
      <c r="CG92" s="16" t="e">
        <f>SUMIF('City Level Data'!#REF!,$F92,'City Level Data'!CH:CH)</f>
        <v>#REF!</v>
      </c>
      <c r="CH92" s="16" t="e">
        <f>SUMIF('City Level Data'!#REF!,$F92,'City Level Data'!CI:CI)</f>
        <v>#REF!</v>
      </c>
      <c r="CI92" s="16" t="e">
        <f>SUMIF('City Level Data'!#REF!,$F92,'City Level Data'!CJ:CJ)</f>
        <v>#REF!</v>
      </c>
      <c r="CJ92" s="16" t="e">
        <f>SUMIF('City Level Data'!#REF!,$F92,'City Level Data'!CK:CK)</f>
        <v>#REF!</v>
      </c>
      <c r="CK92" s="16" t="e">
        <f>SUMIF('City Level Data'!#REF!,$F92,'City Level Data'!CL:CL)</f>
        <v>#REF!</v>
      </c>
      <c r="CL92" s="16" t="e">
        <f>SUMIF('City Level Data'!#REF!,$F92,'City Level Data'!CM:CM)</f>
        <v>#REF!</v>
      </c>
      <c r="CM92" s="16" t="e">
        <f>SUMIF('City Level Data'!#REF!,$F92,'City Level Data'!CN:CN)</f>
        <v>#REF!</v>
      </c>
      <c r="CN92" s="16" t="e">
        <f>SUMIF('City Level Data'!#REF!,$F92,'City Level Data'!CO:CO)</f>
        <v>#REF!</v>
      </c>
      <c r="CO92" s="16" t="e">
        <f>SUMIF('City Level Data'!#REF!,$F92,'City Level Data'!CP:CP)</f>
        <v>#REF!</v>
      </c>
      <c r="CP92" s="16" t="e">
        <f>SUMIF('City Level Data'!#REF!,$F92,'City Level Data'!CQ:CQ)</f>
        <v>#REF!</v>
      </c>
      <c r="CQ92" s="16" t="e">
        <f>SUMIF('City Level Data'!#REF!,$F92,'City Level Data'!CR:CR)</f>
        <v>#REF!</v>
      </c>
      <c r="CR92" s="16" t="e">
        <f>SUMIF('City Level Data'!#REF!,$F92,'City Level Data'!CS:CS)</f>
        <v>#REF!</v>
      </c>
      <c r="CS92" s="16" t="e">
        <f>SUMIF('City Level Data'!#REF!,$F92,'City Level Data'!CT:CT)</f>
        <v>#REF!</v>
      </c>
      <c r="CT92" s="16" t="e">
        <f>SUMIF('City Level Data'!#REF!,$F92,'City Level Data'!CU:CU)</f>
        <v>#REF!</v>
      </c>
      <c r="CU92" s="16" t="e">
        <f>SUMIF('City Level Data'!#REF!,$F92,'City Level Data'!CV:CV)</f>
        <v>#REF!</v>
      </c>
      <c r="CV92" s="16" t="e">
        <f>SUMIF('City Level Data'!#REF!,$F92,'City Level Data'!CW:CW)</f>
        <v>#REF!</v>
      </c>
      <c r="CW92" s="16" t="e">
        <f>SUMIF('City Level Data'!#REF!,$F92,'City Level Data'!CX:CX)</f>
        <v>#REF!</v>
      </c>
      <c r="CX92" s="16" t="e">
        <f>SUMIF('City Level Data'!#REF!,$F92,'City Level Data'!CY:CY)</f>
        <v>#REF!</v>
      </c>
      <c r="CY92" s="16" t="e">
        <f>SUMIF('City Level Data'!#REF!,$F92,'City Level Data'!CZ:CZ)</f>
        <v>#REF!</v>
      </c>
      <c r="CZ92" s="16" t="e">
        <f>SUMIF('City Level Data'!#REF!,$F92,'City Level Data'!DA:DA)</f>
        <v>#REF!</v>
      </c>
      <c r="DA92" s="16" t="e">
        <f>SUMIF('City Level Data'!#REF!,$F92,'City Level Data'!DB:DB)</f>
        <v>#REF!</v>
      </c>
      <c r="DB92" s="16" t="e">
        <f>SUMIF('City Level Data'!#REF!,$F92,'City Level Data'!DC:DC)</f>
        <v>#REF!</v>
      </c>
    </row>
    <row r="93" spans="1:106" x14ac:dyDescent="0.2">
      <c r="A93" s="1"/>
      <c r="B93" s="1"/>
      <c r="C93" s="1"/>
      <c r="D93" s="1" t="s">
        <v>1650</v>
      </c>
      <c r="E93" s="1" t="s">
        <v>1300</v>
      </c>
      <c r="F93" s="1" t="s">
        <v>1301</v>
      </c>
      <c r="G93" s="1" t="s">
        <v>1517</v>
      </c>
      <c r="H93" s="1"/>
      <c r="I93" s="1"/>
      <c r="J93" s="1" t="s">
        <v>1518</v>
      </c>
      <c r="K93" s="1"/>
      <c r="L93" s="1"/>
      <c r="M93" s="1"/>
      <c r="N93" s="16" t="e">
        <f>SUMIF('City Level Data'!#REF!,$F93,'City Level Data'!J:J)</f>
        <v>#REF!</v>
      </c>
      <c r="O93" s="16" t="e">
        <f>SUMIF('City Level Data'!#REF!,$F93,'City Level Data'!L:L)</f>
        <v>#REF!</v>
      </c>
      <c r="P93" s="16" t="e">
        <f>SUMIF('City Level Data'!#REF!,$F93,'City Level Data'!M:M)</f>
        <v>#REF!</v>
      </c>
      <c r="Q93" s="16" t="e">
        <f t="shared" si="0"/>
        <v>#REF!</v>
      </c>
      <c r="R93" s="16" t="e">
        <f>SUMIF('City Level Data'!#REF!,$F93,'City Level Data'!P:P)</f>
        <v>#REF!</v>
      </c>
      <c r="S93" s="16" t="e">
        <f t="shared" si="1"/>
        <v>#REF!</v>
      </c>
      <c r="T93" s="16" t="e">
        <f>SUMIF('City Level Data'!#REF!,$F93,'City Level Data'!U:U)*1000000000/N93</f>
        <v>#REF!</v>
      </c>
      <c r="U93" s="16" t="e">
        <f>IF(Q93&gt;'Clustering (Sub City)'!$C$4,'Clustering (Sub City)'!$B$3,IF(Q93&gt;'Clustering (Sub City)'!$H$4,'Clustering (Sub City)'!$G$3,IF(Q93&gt;'Clustering (Sub City)'!$M$4,'Clustering (Sub City)'!$L$3,'Clustering (Sub City)'!$Q$3)))</f>
        <v>#REF!</v>
      </c>
      <c r="V93" s="16" t="e">
        <f>IF(S93&gt;'Clustering (Sub City)'!$C$24,'Clustering (Sub City)'!$B$23,IF(S93&gt;'Clustering (Sub City)'!$H$24,'Clustering (Sub City)'!$G$23,IF(S93&gt;'Clustering (Sub City)'!$M$24,'Clustering (Sub City)'!$L$23,'Clustering (Sub City)'!$Q$23)))</f>
        <v>#REF!</v>
      </c>
      <c r="W93" s="16" t="e">
        <f>VLOOKUP(U93&amp;V93,'Clustering (Gov City)'!$X$4:$Y$19,2,0)</f>
        <v>#REF!</v>
      </c>
      <c r="X93" s="16" t="e">
        <f>SUMIF('City Level Data'!#REF!,$F93,'City Level Data'!Z:Z)</f>
        <v>#REF!</v>
      </c>
      <c r="Y93" s="16" t="e">
        <f>SUMIF('City Level Data'!#REF!,$F93,'City Level Data'!AA:AA)</f>
        <v>#REF!</v>
      </c>
      <c r="Z93" s="16" t="e">
        <f>SUMIF('City Level Data'!#REF!,$F93,'City Level Data'!AB:AB)</f>
        <v>#REF!</v>
      </c>
      <c r="AA93" s="16" t="e">
        <f>SUMIF('City Level Data'!#REF!,$F93,'City Level Data'!AC:AC)</f>
        <v>#REF!</v>
      </c>
      <c r="AB93" s="16" t="e">
        <f>SUMIF('City Level Data'!#REF!,$F93,'City Level Data'!AD:AD)</f>
        <v>#REF!</v>
      </c>
      <c r="AC93" s="16" t="e">
        <f>SUMIF('City Level Data'!#REF!,$F93,'City Level Data'!AE:AE)</f>
        <v>#REF!</v>
      </c>
      <c r="AD93" s="16" t="e">
        <f>SUMIF('City Level Data'!#REF!,$F93,'City Level Data'!AF:AF)</f>
        <v>#REF!</v>
      </c>
      <c r="AE93" s="16" t="e">
        <f>SUMIF('City Level Data'!#REF!,$F93,'City Level Data'!AG:AG)</f>
        <v>#REF!</v>
      </c>
      <c r="AF93" s="16" t="e">
        <f>SUMIF('City Level Data'!#REF!,$F93,'City Level Data'!AH:AH)</f>
        <v>#REF!</v>
      </c>
      <c r="AG93" s="16" t="e">
        <f>SUMIF('City Level Data'!#REF!,$F93,'City Level Data'!AI:AI)</f>
        <v>#REF!</v>
      </c>
      <c r="AH93" s="16" t="e">
        <f>SUMIF('City Level Data'!#REF!,$F93,'City Level Data'!AJ:AJ)</f>
        <v>#REF!</v>
      </c>
      <c r="AI93" s="16" t="e">
        <f>SUMIF('City Level Data'!#REF!,$F93,'City Level Data'!AK:AK)</f>
        <v>#REF!</v>
      </c>
      <c r="AJ93" s="16" t="e">
        <f>SUMIF('City Level Data'!#REF!,$F93,'City Level Data'!AL:AL)</f>
        <v>#REF!</v>
      </c>
      <c r="AK93" s="16" t="e">
        <f>SUMIF('City Level Data'!#REF!,$F93,'City Level Data'!AM:AM)</f>
        <v>#REF!</v>
      </c>
      <c r="AL93" s="16" t="e">
        <f>SUMIF('City Level Data'!#REF!,$F93,'City Level Data'!AN:AN)</f>
        <v>#REF!</v>
      </c>
      <c r="AM93" s="16" t="e">
        <f>SUMIF('City Level Data'!#REF!,$F93,'City Level Data'!AO:AO)</f>
        <v>#REF!</v>
      </c>
      <c r="AN93" s="16" t="e">
        <f>SUMIF('City Level Data'!#REF!,$F93,'City Level Data'!AP:AP)</f>
        <v>#REF!</v>
      </c>
      <c r="AO93" s="16" t="e">
        <f>SUMIF('City Level Data'!#REF!,$F93,'City Level Data'!AQ:AQ)</f>
        <v>#REF!</v>
      </c>
      <c r="AP93" s="16" t="e">
        <f>SUMIF('City Level Data'!#REF!,$F93,'City Level Data'!AR:AR)</f>
        <v>#REF!</v>
      </c>
      <c r="AQ93" s="16" t="e">
        <f>SUMIF('City Level Data'!#REF!,$F93,'City Level Data'!AS:AS)</f>
        <v>#REF!</v>
      </c>
      <c r="AR93" s="16" t="e">
        <f>SUMIF('City Level Data'!#REF!,$F93,'City Level Data'!AT:AT)</f>
        <v>#REF!</v>
      </c>
      <c r="AS93" s="16" t="e">
        <f>SUMIF('City Level Data'!#REF!,$F93,'City Level Data'!AU:AU)</f>
        <v>#REF!</v>
      </c>
      <c r="AT93" s="16" t="e">
        <f>SUMIF('City Level Data'!#REF!,$F93,'City Level Data'!AV:AV)</f>
        <v>#REF!</v>
      </c>
      <c r="AU93" s="16" t="e">
        <f>SUMIF('City Level Data'!#REF!,$F93,'City Level Data'!AW:AW)</f>
        <v>#REF!</v>
      </c>
      <c r="AV93" s="16" t="e">
        <f>SUMIF('City Level Data'!#REF!,$F93,'City Level Data'!AX:AX)</f>
        <v>#REF!</v>
      </c>
      <c r="AW93" s="16" t="e">
        <f>SUMIF('City Level Data'!#REF!,$F93,'City Level Data'!AY:AY)</f>
        <v>#REF!</v>
      </c>
      <c r="AX93" s="16" t="e">
        <f>SUMIF('City Level Data'!#REF!,$F93,'City Level Data'!AZ:AZ)</f>
        <v>#REF!</v>
      </c>
      <c r="AY93" s="16" t="e">
        <f>SUMIF('City Level Data'!#REF!,$F93,'City Level Data'!BA:BA)</f>
        <v>#REF!</v>
      </c>
      <c r="AZ93" s="16" t="e">
        <f>SUMIF('City Level Data'!#REF!,$F93,'City Level Data'!BB:BB)</f>
        <v>#REF!</v>
      </c>
      <c r="BA93" s="16" t="e">
        <f>SUMIF('City Level Data'!#REF!,$F93,'City Level Data'!BC:BC)</f>
        <v>#REF!</v>
      </c>
      <c r="BB93" s="16" t="e">
        <f>SUMIF('City Level Data'!#REF!,$F93,'City Level Data'!BD:BD)</f>
        <v>#REF!</v>
      </c>
      <c r="BC93" s="16" t="e">
        <f>SUMIF('City Level Data'!#REF!,$F93,'City Level Data'!BE:BE)</f>
        <v>#REF!</v>
      </c>
      <c r="BD93" s="16" t="e">
        <f>SUMIF('City Level Data'!#REF!,$F93,'City Level Data'!BF:BF)</f>
        <v>#REF!</v>
      </c>
      <c r="BE93" s="16" t="e">
        <f t="shared" si="2"/>
        <v>#REF!</v>
      </c>
      <c r="BF93" s="16" t="e">
        <f>SUMIF('City Level Data'!#REF!,$F93,'City Level Data'!BG:BG)</f>
        <v>#REF!</v>
      </c>
      <c r="BG93" s="16" t="e">
        <f>SUMIF('City Level Data'!#REF!,$F93,'City Level Data'!BH:BH)</f>
        <v>#REF!</v>
      </c>
      <c r="BH93" s="16" t="e">
        <f>AVERAGEIF('City Level Data'!#REF!,$F93,'City Level Data'!BI:BI)</f>
        <v>#REF!</v>
      </c>
      <c r="BI93" s="16" t="e">
        <f>AVERAGEIF('City Level Data'!#REF!,$F93,'City Level Data'!BJ:BJ)</f>
        <v>#REF!</v>
      </c>
      <c r="BJ93" s="16" t="e">
        <f>AVERAGEIF('City Level Data'!#REF!,$F93,'City Level Data'!BK:BK)</f>
        <v>#REF!</v>
      </c>
      <c r="BK93" s="16" t="e">
        <f>AVERAGEIF('City Level Data'!#REF!,$F93,'City Level Data'!BL:BL)</f>
        <v>#REF!</v>
      </c>
      <c r="BL93" s="16" t="e">
        <f>AVERAGEIF('City Level Data'!#REF!,$F93,'City Level Data'!BM:BM)</f>
        <v>#REF!</v>
      </c>
      <c r="BM93" s="16" t="e">
        <f>SUMIF('City Level Data'!#REF!,$F93,'City Level Data'!BN:BN)</f>
        <v>#REF!</v>
      </c>
      <c r="BN93" s="16" t="e">
        <f>SUMIF('City Level Data'!#REF!,$F93,'City Level Data'!BO:BO)</f>
        <v>#REF!</v>
      </c>
      <c r="BO93" s="16" t="e">
        <f>SUMIF('City Level Data'!#REF!,$F93,'City Level Data'!BP:BP)</f>
        <v>#REF!</v>
      </c>
      <c r="BP93" s="16" t="e">
        <f>SUMIF('City Level Data'!#REF!,$F93,'City Level Data'!BQ:BQ)</f>
        <v>#REF!</v>
      </c>
      <c r="BQ93" s="16" t="e">
        <f>SUMIF('City Level Data'!#REF!,$F93,'City Level Data'!BR:BR)</f>
        <v>#REF!</v>
      </c>
      <c r="BR93" s="16" t="e">
        <f>SUMIF('City Level Data'!#REF!,$F93,'City Level Data'!BS:BS)</f>
        <v>#REF!</v>
      </c>
      <c r="BS93" s="16" t="e">
        <f>SUMIF('City Level Data'!#REF!,$F93,'City Level Data'!BT:BT)</f>
        <v>#REF!</v>
      </c>
      <c r="BT93" s="16" t="e">
        <f>SUMIF('City Level Data'!#REF!,$F93,'City Level Data'!BU:BU)</f>
        <v>#REF!</v>
      </c>
      <c r="BU93" s="16" t="e">
        <f>SUMIF('City Level Data'!#REF!,$F93,'City Level Data'!BV:BV)</f>
        <v>#REF!</v>
      </c>
      <c r="BV93" s="16" t="e">
        <f>SUMIF('City Level Data'!#REF!,$F93,'City Level Data'!BW:BW)</f>
        <v>#REF!</v>
      </c>
      <c r="BW93" s="16" t="e">
        <f>SUMIF('City Level Data'!#REF!,$F93,'City Level Data'!BX:BX)</f>
        <v>#REF!</v>
      </c>
      <c r="BX93" s="16" t="e">
        <f>SUMIF('City Level Data'!#REF!,$F93,'City Level Data'!BY:BY)</f>
        <v>#REF!</v>
      </c>
      <c r="BY93" s="16" t="e">
        <f>SUMIF('City Level Data'!#REF!,$F93,'City Level Data'!BZ:BZ)</f>
        <v>#REF!</v>
      </c>
      <c r="BZ93" s="16" t="e">
        <f>SUMIF('City Level Data'!#REF!,$F93,'City Level Data'!CA:CA)</f>
        <v>#REF!</v>
      </c>
      <c r="CA93" s="16" t="e">
        <f>SUMIF('City Level Data'!#REF!,$F93,'City Level Data'!CB:CB)</f>
        <v>#REF!</v>
      </c>
      <c r="CB93" s="16" t="e">
        <f>SUMIF('City Level Data'!#REF!,$F93,'City Level Data'!CC:CC)</f>
        <v>#REF!</v>
      </c>
      <c r="CC93" s="16" t="e">
        <f>SUMIF('City Level Data'!#REF!,$F93,'City Level Data'!CD:CD)</f>
        <v>#REF!</v>
      </c>
      <c r="CD93" s="16" t="e">
        <f>SUMIF('City Level Data'!#REF!,$F93,'City Level Data'!CE:CE)</f>
        <v>#REF!</v>
      </c>
      <c r="CE93" s="16" t="e">
        <f>SUMIF('City Level Data'!#REF!,$F93,'City Level Data'!CF:CF)</f>
        <v>#REF!</v>
      </c>
      <c r="CF93" s="16" t="e">
        <f>SUMIF('City Level Data'!#REF!,$F93,'City Level Data'!CG:CG)</f>
        <v>#REF!</v>
      </c>
      <c r="CG93" s="16" t="e">
        <f>SUMIF('City Level Data'!#REF!,$F93,'City Level Data'!CH:CH)</f>
        <v>#REF!</v>
      </c>
      <c r="CH93" s="16" t="e">
        <f>SUMIF('City Level Data'!#REF!,$F93,'City Level Data'!CI:CI)</f>
        <v>#REF!</v>
      </c>
      <c r="CI93" s="16" t="e">
        <f>SUMIF('City Level Data'!#REF!,$F93,'City Level Data'!CJ:CJ)</f>
        <v>#REF!</v>
      </c>
      <c r="CJ93" s="16" t="e">
        <f>SUMIF('City Level Data'!#REF!,$F93,'City Level Data'!CK:CK)</f>
        <v>#REF!</v>
      </c>
      <c r="CK93" s="16" t="e">
        <f>SUMIF('City Level Data'!#REF!,$F93,'City Level Data'!CL:CL)</f>
        <v>#REF!</v>
      </c>
      <c r="CL93" s="16" t="e">
        <f>SUMIF('City Level Data'!#REF!,$F93,'City Level Data'!CM:CM)</f>
        <v>#REF!</v>
      </c>
      <c r="CM93" s="16" t="e">
        <f>SUMIF('City Level Data'!#REF!,$F93,'City Level Data'!CN:CN)</f>
        <v>#REF!</v>
      </c>
      <c r="CN93" s="16" t="e">
        <f>SUMIF('City Level Data'!#REF!,$F93,'City Level Data'!CO:CO)</f>
        <v>#REF!</v>
      </c>
      <c r="CO93" s="16" t="e">
        <f>SUMIF('City Level Data'!#REF!,$F93,'City Level Data'!CP:CP)</f>
        <v>#REF!</v>
      </c>
      <c r="CP93" s="16" t="e">
        <f>SUMIF('City Level Data'!#REF!,$F93,'City Level Data'!CQ:CQ)</f>
        <v>#REF!</v>
      </c>
      <c r="CQ93" s="16" t="e">
        <f>SUMIF('City Level Data'!#REF!,$F93,'City Level Data'!CR:CR)</f>
        <v>#REF!</v>
      </c>
      <c r="CR93" s="16" t="e">
        <f>SUMIF('City Level Data'!#REF!,$F93,'City Level Data'!CS:CS)</f>
        <v>#REF!</v>
      </c>
      <c r="CS93" s="16" t="e">
        <f>SUMIF('City Level Data'!#REF!,$F93,'City Level Data'!CT:CT)</f>
        <v>#REF!</v>
      </c>
      <c r="CT93" s="16" t="e">
        <f>SUMIF('City Level Data'!#REF!,$F93,'City Level Data'!CU:CU)</f>
        <v>#REF!</v>
      </c>
      <c r="CU93" s="16" t="e">
        <f>SUMIF('City Level Data'!#REF!,$F93,'City Level Data'!CV:CV)</f>
        <v>#REF!</v>
      </c>
      <c r="CV93" s="16" t="e">
        <f>SUMIF('City Level Data'!#REF!,$F93,'City Level Data'!CW:CW)</f>
        <v>#REF!</v>
      </c>
      <c r="CW93" s="16" t="e">
        <f>SUMIF('City Level Data'!#REF!,$F93,'City Level Data'!CX:CX)</f>
        <v>#REF!</v>
      </c>
      <c r="CX93" s="16" t="e">
        <f>SUMIF('City Level Data'!#REF!,$F93,'City Level Data'!CY:CY)</f>
        <v>#REF!</v>
      </c>
      <c r="CY93" s="16" t="e">
        <f>SUMIF('City Level Data'!#REF!,$F93,'City Level Data'!CZ:CZ)</f>
        <v>#REF!</v>
      </c>
      <c r="CZ93" s="16" t="e">
        <f>SUMIF('City Level Data'!#REF!,$F93,'City Level Data'!DA:DA)</f>
        <v>#REF!</v>
      </c>
      <c r="DA93" s="16" t="e">
        <f>SUMIF('City Level Data'!#REF!,$F93,'City Level Data'!DB:DB)</f>
        <v>#REF!</v>
      </c>
      <c r="DB93" s="16" t="e">
        <f>SUMIF('City Level Data'!#REF!,$F93,'City Level Data'!DC:DC)</f>
        <v>#REF!</v>
      </c>
    </row>
    <row r="94" spans="1:106" x14ac:dyDescent="0.2">
      <c r="A94" s="1"/>
      <c r="B94" s="1"/>
      <c r="C94" s="1"/>
      <c r="D94" s="1" t="s">
        <v>1651</v>
      </c>
      <c r="E94" s="1" t="s">
        <v>1348</v>
      </c>
      <c r="F94" s="1" t="s">
        <v>1348</v>
      </c>
      <c r="G94" s="1" t="s">
        <v>1517</v>
      </c>
      <c r="H94" s="1"/>
      <c r="I94" s="1"/>
      <c r="J94" s="1" t="s">
        <v>1518</v>
      </c>
      <c r="K94" s="1"/>
      <c r="L94" s="1"/>
      <c r="M94" s="1"/>
      <c r="N94" s="16" t="e">
        <f>SUMIF('City Level Data'!#REF!,$F94,'City Level Data'!J:J)</f>
        <v>#REF!</v>
      </c>
      <c r="O94" s="16" t="e">
        <f>SUMIF('City Level Data'!#REF!,$F94,'City Level Data'!L:L)</f>
        <v>#REF!</v>
      </c>
      <c r="P94" s="16" t="e">
        <f>SUMIF('City Level Data'!#REF!,$F94,'City Level Data'!M:M)</f>
        <v>#REF!</v>
      </c>
      <c r="Q94" s="16" t="e">
        <f t="shared" si="0"/>
        <v>#REF!</v>
      </c>
      <c r="R94" s="16" t="e">
        <f>SUMIF('City Level Data'!#REF!,$F94,'City Level Data'!P:P)</f>
        <v>#REF!</v>
      </c>
      <c r="S94" s="16" t="e">
        <f t="shared" si="1"/>
        <v>#REF!</v>
      </c>
      <c r="T94" s="16" t="e">
        <f>SUMIF('City Level Data'!#REF!,$F94,'City Level Data'!U:U)*1000000000/N94</f>
        <v>#REF!</v>
      </c>
      <c r="U94" s="16" t="e">
        <f>IF(Q94&gt;'Clustering (Sub City)'!$C$4,'Clustering (Sub City)'!$B$3,IF(Q94&gt;'Clustering (Sub City)'!$H$4,'Clustering (Sub City)'!$G$3,IF(Q94&gt;'Clustering (Sub City)'!$M$4,'Clustering (Sub City)'!$L$3,'Clustering (Sub City)'!$Q$3)))</f>
        <v>#REF!</v>
      </c>
      <c r="V94" s="16" t="e">
        <f>IF(S94&gt;'Clustering (Sub City)'!$C$24,'Clustering (Sub City)'!$B$23,IF(S94&gt;'Clustering (Sub City)'!$H$24,'Clustering (Sub City)'!$G$23,IF(S94&gt;'Clustering (Sub City)'!$M$24,'Clustering (Sub City)'!$L$23,'Clustering (Sub City)'!$Q$23)))</f>
        <v>#REF!</v>
      </c>
      <c r="W94" s="16" t="e">
        <f>VLOOKUP(U94&amp;V94,'Clustering (Gov City)'!$X$4:$Y$19,2,0)</f>
        <v>#REF!</v>
      </c>
      <c r="X94" s="16" t="e">
        <f>SUMIF('City Level Data'!#REF!,$F94,'City Level Data'!Z:Z)</f>
        <v>#REF!</v>
      </c>
      <c r="Y94" s="16" t="e">
        <f>SUMIF('City Level Data'!#REF!,$F94,'City Level Data'!AA:AA)</f>
        <v>#REF!</v>
      </c>
      <c r="Z94" s="16" t="e">
        <f>SUMIF('City Level Data'!#REF!,$F94,'City Level Data'!AB:AB)</f>
        <v>#REF!</v>
      </c>
      <c r="AA94" s="16" t="e">
        <f>SUMIF('City Level Data'!#REF!,$F94,'City Level Data'!AC:AC)</f>
        <v>#REF!</v>
      </c>
      <c r="AB94" s="16" t="e">
        <f>SUMIF('City Level Data'!#REF!,$F94,'City Level Data'!AD:AD)</f>
        <v>#REF!</v>
      </c>
      <c r="AC94" s="16" t="e">
        <f>SUMIF('City Level Data'!#REF!,$F94,'City Level Data'!AE:AE)</f>
        <v>#REF!</v>
      </c>
      <c r="AD94" s="16" t="e">
        <f>SUMIF('City Level Data'!#REF!,$F94,'City Level Data'!AF:AF)</f>
        <v>#REF!</v>
      </c>
      <c r="AE94" s="16" t="e">
        <f>SUMIF('City Level Data'!#REF!,$F94,'City Level Data'!AG:AG)</f>
        <v>#REF!</v>
      </c>
      <c r="AF94" s="16" t="e">
        <f>SUMIF('City Level Data'!#REF!,$F94,'City Level Data'!AH:AH)</f>
        <v>#REF!</v>
      </c>
      <c r="AG94" s="16" t="e">
        <f>SUMIF('City Level Data'!#REF!,$F94,'City Level Data'!AI:AI)</f>
        <v>#REF!</v>
      </c>
      <c r="AH94" s="16" t="e">
        <f>SUMIF('City Level Data'!#REF!,$F94,'City Level Data'!AJ:AJ)</f>
        <v>#REF!</v>
      </c>
      <c r="AI94" s="16" t="e">
        <f>SUMIF('City Level Data'!#REF!,$F94,'City Level Data'!AK:AK)</f>
        <v>#REF!</v>
      </c>
      <c r="AJ94" s="16" t="e">
        <f>SUMIF('City Level Data'!#REF!,$F94,'City Level Data'!AL:AL)</f>
        <v>#REF!</v>
      </c>
      <c r="AK94" s="16" t="e">
        <f>SUMIF('City Level Data'!#REF!,$F94,'City Level Data'!AM:AM)</f>
        <v>#REF!</v>
      </c>
      <c r="AL94" s="16" t="e">
        <f>SUMIF('City Level Data'!#REF!,$F94,'City Level Data'!AN:AN)</f>
        <v>#REF!</v>
      </c>
      <c r="AM94" s="16" t="e">
        <f>SUMIF('City Level Data'!#REF!,$F94,'City Level Data'!AO:AO)</f>
        <v>#REF!</v>
      </c>
      <c r="AN94" s="16" t="e">
        <f>SUMIF('City Level Data'!#REF!,$F94,'City Level Data'!AP:AP)</f>
        <v>#REF!</v>
      </c>
      <c r="AO94" s="16" t="e">
        <f>SUMIF('City Level Data'!#REF!,$F94,'City Level Data'!AQ:AQ)</f>
        <v>#REF!</v>
      </c>
      <c r="AP94" s="16" t="e">
        <f>SUMIF('City Level Data'!#REF!,$F94,'City Level Data'!AR:AR)</f>
        <v>#REF!</v>
      </c>
      <c r="AQ94" s="16" t="e">
        <f>SUMIF('City Level Data'!#REF!,$F94,'City Level Data'!AS:AS)</f>
        <v>#REF!</v>
      </c>
      <c r="AR94" s="16" t="e">
        <f>SUMIF('City Level Data'!#REF!,$F94,'City Level Data'!AT:AT)</f>
        <v>#REF!</v>
      </c>
      <c r="AS94" s="16" t="e">
        <f>SUMIF('City Level Data'!#REF!,$F94,'City Level Data'!AU:AU)</f>
        <v>#REF!</v>
      </c>
      <c r="AT94" s="16" t="e">
        <f>SUMIF('City Level Data'!#REF!,$F94,'City Level Data'!AV:AV)</f>
        <v>#REF!</v>
      </c>
      <c r="AU94" s="16" t="e">
        <f>SUMIF('City Level Data'!#REF!,$F94,'City Level Data'!AW:AW)</f>
        <v>#REF!</v>
      </c>
      <c r="AV94" s="16" t="e">
        <f>SUMIF('City Level Data'!#REF!,$F94,'City Level Data'!AX:AX)</f>
        <v>#REF!</v>
      </c>
      <c r="AW94" s="16" t="e">
        <f>SUMIF('City Level Data'!#REF!,$F94,'City Level Data'!AY:AY)</f>
        <v>#REF!</v>
      </c>
      <c r="AX94" s="16" t="e">
        <f>SUMIF('City Level Data'!#REF!,$F94,'City Level Data'!AZ:AZ)</f>
        <v>#REF!</v>
      </c>
      <c r="AY94" s="16" t="e">
        <f>SUMIF('City Level Data'!#REF!,$F94,'City Level Data'!BA:BA)</f>
        <v>#REF!</v>
      </c>
      <c r="AZ94" s="16" t="e">
        <f>SUMIF('City Level Data'!#REF!,$F94,'City Level Data'!BB:BB)</f>
        <v>#REF!</v>
      </c>
      <c r="BA94" s="16" t="e">
        <f>SUMIF('City Level Data'!#REF!,$F94,'City Level Data'!BC:BC)</f>
        <v>#REF!</v>
      </c>
      <c r="BB94" s="16" t="e">
        <f>SUMIF('City Level Data'!#REF!,$F94,'City Level Data'!BD:BD)</f>
        <v>#REF!</v>
      </c>
      <c r="BC94" s="16" t="e">
        <f>SUMIF('City Level Data'!#REF!,$F94,'City Level Data'!BE:BE)</f>
        <v>#REF!</v>
      </c>
      <c r="BD94" s="16" t="e">
        <f>SUMIF('City Level Data'!#REF!,$F94,'City Level Data'!BF:BF)</f>
        <v>#REF!</v>
      </c>
      <c r="BE94" s="16" t="e">
        <f t="shared" si="2"/>
        <v>#REF!</v>
      </c>
      <c r="BF94" s="16" t="e">
        <f>SUMIF('City Level Data'!#REF!,$F94,'City Level Data'!BG:BG)</f>
        <v>#REF!</v>
      </c>
      <c r="BG94" s="16" t="e">
        <f>SUMIF('City Level Data'!#REF!,$F94,'City Level Data'!BH:BH)</f>
        <v>#REF!</v>
      </c>
      <c r="BH94" s="16" t="e">
        <f>AVERAGEIF('City Level Data'!#REF!,$F94,'City Level Data'!BI:BI)</f>
        <v>#REF!</v>
      </c>
      <c r="BI94" s="16" t="e">
        <f>AVERAGEIF('City Level Data'!#REF!,$F94,'City Level Data'!BJ:BJ)</f>
        <v>#REF!</v>
      </c>
      <c r="BJ94" s="16" t="e">
        <f>AVERAGEIF('City Level Data'!#REF!,$F94,'City Level Data'!BK:BK)</f>
        <v>#REF!</v>
      </c>
      <c r="BK94" s="16" t="e">
        <f>AVERAGEIF('City Level Data'!#REF!,$F94,'City Level Data'!BL:BL)</f>
        <v>#REF!</v>
      </c>
      <c r="BL94" s="16" t="e">
        <f>AVERAGEIF('City Level Data'!#REF!,$F94,'City Level Data'!BM:BM)</f>
        <v>#REF!</v>
      </c>
      <c r="BM94" s="16" t="e">
        <f>SUMIF('City Level Data'!#REF!,$F94,'City Level Data'!BN:BN)</f>
        <v>#REF!</v>
      </c>
      <c r="BN94" s="16" t="e">
        <f>SUMIF('City Level Data'!#REF!,$F94,'City Level Data'!BO:BO)</f>
        <v>#REF!</v>
      </c>
      <c r="BO94" s="16" t="e">
        <f>SUMIF('City Level Data'!#REF!,$F94,'City Level Data'!BP:BP)</f>
        <v>#REF!</v>
      </c>
      <c r="BP94" s="16" t="e">
        <f>SUMIF('City Level Data'!#REF!,$F94,'City Level Data'!BQ:BQ)</f>
        <v>#REF!</v>
      </c>
      <c r="BQ94" s="16" t="e">
        <f>SUMIF('City Level Data'!#REF!,$F94,'City Level Data'!BR:BR)</f>
        <v>#REF!</v>
      </c>
      <c r="BR94" s="16" t="e">
        <f>SUMIF('City Level Data'!#REF!,$F94,'City Level Data'!BS:BS)</f>
        <v>#REF!</v>
      </c>
      <c r="BS94" s="16" t="e">
        <f>SUMIF('City Level Data'!#REF!,$F94,'City Level Data'!BT:BT)</f>
        <v>#REF!</v>
      </c>
      <c r="BT94" s="16" t="e">
        <f>SUMIF('City Level Data'!#REF!,$F94,'City Level Data'!BU:BU)</f>
        <v>#REF!</v>
      </c>
      <c r="BU94" s="16" t="e">
        <f>SUMIF('City Level Data'!#REF!,$F94,'City Level Data'!BV:BV)</f>
        <v>#REF!</v>
      </c>
      <c r="BV94" s="16" t="e">
        <f>SUMIF('City Level Data'!#REF!,$F94,'City Level Data'!BW:BW)</f>
        <v>#REF!</v>
      </c>
      <c r="BW94" s="16" t="e">
        <f>SUMIF('City Level Data'!#REF!,$F94,'City Level Data'!BX:BX)</f>
        <v>#REF!</v>
      </c>
      <c r="BX94" s="16" t="e">
        <f>SUMIF('City Level Data'!#REF!,$F94,'City Level Data'!BY:BY)</f>
        <v>#REF!</v>
      </c>
      <c r="BY94" s="16" t="e">
        <f>SUMIF('City Level Data'!#REF!,$F94,'City Level Data'!BZ:BZ)</f>
        <v>#REF!</v>
      </c>
      <c r="BZ94" s="16" t="e">
        <f>SUMIF('City Level Data'!#REF!,$F94,'City Level Data'!CA:CA)</f>
        <v>#REF!</v>
      </c>
      <c r="CA94" s="16" t="e">
        <f>SUMIF('City Level Data'!#REF!,$F94,'City Level Data'!CB:CB)</f>
        <v>#REF!</v>
      </c>
      <c r="CB94" s="16" t="e">
        <f>SUMIF('City Level Data'!#REF!,$F94,'City Level Data'!CC:CC)</f>
        <v>#REF!</v>
      </c>
      <c r="CC94" s="16" t="e">
        <f>SUMIF('City Level Data'!#REF!,$F94,'City Level Data'!CD:CD)</f>
        <v>#REF!</v>
      </c>
      <c r="CD94" s="16" t="e">
        <f>SUMIF('City Level Data'!#REF!,$F94,'City Level Data'!CE:CE)</f>
        <v>#REF!</v>
      </c>
      <c r="CE94" s="16" t="e">
        <f>SUMIF('City Level Data'!#REF!,$F94,'City Level Data'!CF:CF)</f>
        <v>#REF!</v>
      </c>
      <c r="CF94" s="16" t="e">
        <f>SUMIF('City Level Data'!#REF!,$F94,'City Level Data'!CG:CG)</f>
        <v>#REF!</v>
      </c>
      <c r="CG94" s="16" t="e">
        <f>SUMIF('City Level Data'!#REF!,$F94,'City Level Data'!CH:CH)</f>
        <v>#REF!</v>
      </c>
      <c r="CH94" s="16" t="e">
        <f>SUMIF('City Level Data'!#REF!,$F94,'City Level Data'!CI:CI)</f>
        <v>#REF!</v>
      </c>
      <c r="CI94" s="16" t="e">
        <f>SUMIF('City Level Data'!#REF!,$F94,'City Level Data'!CJ:CJ)</f>
        <v>#REF!</v>
      </c>
      <c r="CJ94" s="16" t="e">
        <f>SUMIF('City Level Data'!#REF!,$F94,'City Level Data'!CK:CK)</f>
        <v>#REF!</v>
      </c>
      <c r="CK94" s="16" t="e">
        <f>SUMIF('City Level Data'!#REF!,$F94,'City Level Data'!CL:CL)</f>
        <v>#REF!</v>
      </c>
      <c r="CL94" s="16" t="e">
        <f>SUMIF('City Level Data'!#REF!,$F94,'City Level Data'!CM:CM)</f>
        <v>#REF!</v>
      </c>
      <c r="CM94" s="16" t="e">
        <f>SUMIF('City Level Data'!#REF!,$F94,'City Level Data'!CN:CN)</f>
        <v>#REF!</v>
      </c>
      <c r="CN94" s="16" t="e">
        <f>SUMIF('City Level Data'!#REF!,$F94,'City Level Data'!CO:CO)</f>
        <v>#REF!</v>
      </c>
      <c r="CO94" s="16" t="e">
        <f>SUMIF('City Level Data'!#REF!,$F94,'City Level Data'!CP:CP)</f>
        <v>#REF!</v>
      </c>
      <c r="CP94" s="16" t="e">
        <f>SUMIF('City Level Data'!#REF!,$F94,'City Level Data'!CQ:CQ)</f>
        <v>#REF!</v>
      </c>
      <c r="CQ94" s="16" t="e">
        <f>SUMIF('City Level Data'!#REF!,$F94,'City Level Data'!CR:CR)</f>
        <v>#REF!</v>
      </c>
      <c r="CR94" s="16" t="e">
        <f>SUMIF('City Level Data'!#REF!,$F94,'City Level Data'!CS:CS)</f>
        <v>#REF!</v>
      </c>
      <c r="CS94" s="16" t="e">
        <f>SUMIF('City Level Data'!#REF!,$F94,'City Level Data'!CT:CT)</f>
        <v>#REF!</v>
      </c>
      <c r="CT94" s="16" t="e">
        <f>SUMIF('City Level Data'!#REF!,$F94,'City Level Data'!CU:CU)</f>
        <v>#REF!</v>
      </c>
      <c r="CU94" s="16" t="e">
        <f>SUMIF('City Level Data'!#REF!,$F94,'City Level Data'!CV:CV)</f>
        <v>#REF!</v>
      </c>
      <c r="CV94" s="16" t="e">
        <f>SUMIF('City Level Data'!#REF!,$F94,'City Level Data'!CW:CW)</f>
        <v>#REF!</v>
      </c>
      <c r="CW94" s="16" t="e">
        <f>SUMIF('City Level Data'!#REF!,$F94,'City Level Data'!CX:CX)</f>
        <v>#REF!</v>
      </c>
      <c r="CX94" s="16" t="e">
        <f>SUMIF('City Level Data'!#REF!,$F94,'City Level Data'!CY:CY)</f>
        <v>#REF!</v>
      </c>
      <c r="CY94" s="16" t="e">
        <f>SUMIF('City Level Data'!#REF!,$F94,'City Level Data'!CZ:CZ)</f>
        <v>#REF!</v>
      </c>
      <c r="CZ94" s="16" t="e">
        <f>SUMIF('City Level Data'!#REF!,$F94,'City Level Data'!DA:DA)</f>
        <v>#REF!</v>
      </c>
      <c r="DA94" s="16" t="e">
        <f>SUMIF('City Level Data'!#REF!,$F94,'City Level Data'!DB:DB)</f>
        <v>#REF!</v>
      </c>
      <c r="DB94" s="16" t="e">
        <f>SUMIF('City Level Data'!#REF!,$F94,'City Level Data'!DC:DC)</f>
        <v>#REF!</v>
      </c>
    </row>
    <row r="95" spans="1:106" x14ac:dyDescent="0.2">
      <c r="A95" s="1"/>
      <c r="B95" s="1"/>
      <c r="C95" s="1"/>
      <c r="D95" s="1" t="s">
        <v>1652</v>
      </c>
      <c r="E95" s="1" t="s">
        <v>1348</v>
      </c>
      <c r="F95" s="1" t="s">
        <v>1354</v>
      </c>
      <c r="G95" s="1" t="s">
        <v>1517</v>
      </c>
      <c r="H95" s="1"/>
      <c r="I95" s="1"/>
      <c r="J95" s="1" t="s">
        <v>1518</v>
      </c>
      <c r="K95" s="1"/>
      <c r="L95" s="1"/>
      <c r="M95" s="1"/>
      <c r="N95" s="16" t="e">
        <f>SUMIF('City Level Data'!#REF!,$F95,'City Level Data'!J:J)</f>
        <v>#REF!</v>
      </c>
      <c r="O95" s="16" t="e">
        <f>SUMIF('City Level Data'!#REF!,$F95,'City Level Data'!L:L)</f>
        <v>#REF!</v>
      </c>
      <c r="P95" s="16" t="e">
        <f>SUMIF('City Level Data'!#REF!,$F95,'City Level Data'!M:M)</f>
        <v>#REF!</v>
      </c>
      <c r="Q95" s="16" t="e">
        <f t="shared" si="0"/>
        <v>#REF!</v>
      </c>
      <c r="R95" s="16" t="e">
        <f>SUMIF('City Level Data'!#REF!,$F95,'City Level Data'!P:P)</f>
        <v>#REF!</v>
      </c>
      <c r="S95" s="16" t="e">
        <f t="shared" si="1"/>
        <v>#REF!</v>
      </c>
      <c r="T95" s="16" t="e">
        <f>SUMIF('City Level Data'!#REF!,$F95,'City Level Data'!U:U)*1000000000/N95</f>
        <v>#REF!</v>
      </c>
      <c r="U95" s="16" t="e">
        <f>IF(Q95&gt;'Clustering (Sub City)'!$C$4,'Clustering (Sub City)'!$B$3,IF(Q95&gt;'Clustering (Sub City)'!$H$4,'Clustering (Sub City)'!$G$3,IF(Q95&gt;'Clustering (Sub City)'!$M$4,'Clustering (Sub City)'!$L$3,'Clustering (Sub City)'!$Q$3)))</f>
        <v>#REF!</v>
      </c>
      <c r="V95" s="16" t="e">
        <f>IF(S95&gt;'Clustering (Sub City)'!$C$24,'Clustering (Sub City)'!$B$23,IF(S95&gt;'Clustering (Sub City)'!$H$24,'Clustering (Sub City)'!$G$23,IF(S95&gt;'Clustering (Sub City)'!$M$24,'Clustering (Sub City)'!$L$23,'Clustering (Sub City)'!$Q$23)))</f>
        <v>#REF!</v>
      </c>
      <c r="W95" s="16" t="e">
        <f>VLOOKUP(U95&amp;V95,'Clustering (Gov City)'!$X$4:$Y$19,2,0)</f>
        <v>#REF!</v>
      </c>
      <c r="X95" s="16" t="e">
        <f>SUMIF('City Level Data'!#REF!,$F95,'City Level Data'!Z:Z)</f>
        <v>#REF!</v>
      </c>
      <c r="Y95" s="16" t="e">
        <f>SUMIF('City Level Data'!#REF!,$F95,'City Level Data'!AA:AA)</f>
        <v>#REF!</v>
      </c>
      <c r="Z95" s="16" t="e">
        <f>SUMIF('City Level Data'!#REF!,$F95,'City Level Data'!AB:AB)</f>
        <v>#REF!</v>
      </c>
      <c r="AA95" s="16" t="e">
        <f>SUMIF('City Level Data'!#REF!,$F95,'City Level Data'!AC:AC)</f>
        <v>#REF!</v>
      </c>
      <c r="AB95" s="16" t="e">
        <f>SUMIF('City Level Data'!#REF!,$F95,'City Level Data'!AD:AD)</f>
        <v>#REF!</v>
      </c>
      <c r="AC95" s="16" t="e">
        <f>SUMIF('City Level Data'!#REF!,$F95,'City Level Data'!AE:AE)</f>
        <v>#REF!</v>
      </c>
      <c r="AD95" s="16" t="e">
        <f>SUMIF('City Level Data'!#REF!,$F95,'City Level Data'!AF:AF)</f>
        <v>#REF!</v>
      </c>
      <c r="AE95" s="16" t="e">
        <f>SUMIF('City Level Data'!#REF!,$F95,'City Level Data'!AG:AG)</f>
        <v>#REF!</v>
      </c>
      <c r="AF95" s="16" t="e">
        <f>SUMIF('City Level Data'!#REF!,$F95,'City Level Data'!AH:AH)</f>
        <v>#REF!</v>
      </c>
      <c r="AG95" s="16" t="e">
        <f>SUMIF('City Level Data'!#REF!,$F95,'City Level Data'!AI:AI)</f>
        <v>#REF!</v>
      </c>
      <c r="AH95" s="16" t="e">
        <f>SUMIF('City Level Data'!#REF!,$F95,'City Level Data'!AJ:AJ)</f>
        <v>#REF!</v>
      </c>
      <c r="AI95" s="16" t="e">
        <f>SUMIF('City Level Data'!#REF!,$F95,'City Level Data'!AK:AK)</f>
        <v>#REF!</v>
      </c>
      <c r="AJ95" s="16" t="e">
        <f>SUMIF('City Level Data'!#REF!,$F95,'City Level Data'!AL:AL)</f>
        <v>#REF!</v>
      </c>
      <c r="AK95" s="16" t="e">
        <f>SUMIF('City Level Data'!#REF!,$F95,'City Level Data'!AM:AM)</f>
        <v>#REF!</v>
      </c>
      <c r="AL95" s="16" t="e">
        <f>SUMIF('City Level Data'!#REF!,$F95,'City Level Data'!AN:AN)</f>
        <v>#REF!</v>
      </c>
      <c r="AM95" s="16" t="e">
        <f>SUMIF('City Level Data'!#REF!,$F95,'City Level Data'!AO:AO)</f>
        <v>#REF!</v>
      </c>
      <c r="AN95" s="16" t="e">
        <f>SUMIF('City Level Data'!#REF!,$F95,'City Level Data'!AP:AP)</f>
        <v>#REF!</v>
      </c>
      <c r="AO95" s="16" t="e">
        <f>SUMIF('City Level Data'!#REF!,$F95,'City Level Data'!AQ:AQ)</f>
        <v>#REF!</v>
      </c>
      <c r="AP95" s="16" t="e">
        <f>SUMIF('City Level Data'!#REF!,$F95,'City Level Data'!AR:AR)</f>
        <v>#REF!</v>
      </c>
      <c r="AQ95" s="16" t="e">
        <f>SUMIF('City Level Data'!#REF!,$F95,'City Level Data'!AS:AS)</f>
        <v>#REF!</v>
      </c>
      <c r="AR95" s="16" t="e">
        <f>SUMIF('City Level Data'!#REF!,$F95,'City Level Data'!AT:AT)</f>
        <v>#REF!</v>
      </c>
      <c r="AS95" s="16" t="e">
        <f>SUMIF('City Level Data'!#REF!,$F95,'City Level Data'!AU:AU)</f>
        <v>#REF!</v>
      </c>
      <c r="AT95" s="16" t="e">
        <f>SUMIF('City Level Data'!#REF!,$F95,'City Level Data'!AV:AV)</f>
        <v>#REF!</v>
      </c>
      <c r="AU95" s="16" t="e">
        <f>SUMIF('City Level Data'!#REF!,$F95,'City Level Data'!AW:AW)</f>
        <v>#REF!</v>
      </c>
      <c r="AV95" s="16" t="e">
        <f>SUMIF('City Level Data'!#REF!,$F95,'City Level Data'!AX:AX)</f>
        <v>#REF!</v>
      </c>
      <c r="AW95" s="16" t="e">
        <f>SUMIF('City Level Data'!#REF!,$F95,'City Level Data'!AY:AY)</f>
        <v>#REF!</v>
      </c>
      <c r="AX95" s="16" t="e">
        <f>SUMIF('City Level Data'!#REF!,$F95,'City Level Data'!AZ:AZ)</f>
        <v>#REF!</v>
      </c>
      <c r="AY95" s="16" t="e">
        <f>SUMIF('City Level Data'!#REF!,$F95,'City Level Data'!BA:BA)</f>
        <v>#REF!</v>
      </c>
      <c r="AZ95" s="16" t="e">
        <f>SUMIF('City Level Data'!#REF!,$F95,'City Level Data'!BB:BB)</f>
        <v>#REF!</v>
      </c>
      <c r="BA95" s="16" t="e">
        <f>SUMIF('City Level Data'!#REF!,$F95,'City Level Data'!BC:BC)</f>
        <v>#REF!</v>
      </c>
      <c r="BB95" s="16" t="e">
        <f>SUMIF('City Level Data'!#REF!,$F95,'City Level Data'!BD:BD)</f>
        <v>#REF!</v>
      </c>
      <c r="BC95" s="16" t="e">
        <f>SUMIF('City Level Data'!#REF!,$F95,'City Level Data'!BE:BE)</f>
        <v>#REF!</v>
      </c>
      <c r="BD95" s="16" t="e">
        <f>SUMIF('City Level Data'!#REF!,$F95,'City Level Data'!BF:BF)</f>
        <v>#REF!</v>
      </c>
      <c r="BE95" s="16" t="e">
        <f t="shared" si="2"/>
        <v>#REF!</v>
      </c>
      <c r="BF95" s="16" t="e">
        <f>SUMIF('City Level Data'!#REF!,$F95,'City Level Data'!BG:BG)</f>
        <v>#REF!</v>
      </c>
      <c r="BG95" s="16" t="e">
        <f>SUMIF('City Level Data'!#REF!,$F95,'City Level Data'!BH:BH)</f>
        <v>#REF!</v>
      </c>
      <c r="BH95" s="16" t="e">
        <f>AVERAGEIF('City Level Data'!#REF!,$F95,'City Level Data'!BI:BI)</f>
        <v>#REF!</v>
      </c>
      <c r="BI95" s="16" t="e">
        <f>AVERAGEIF('City Level Data'!#REF!,$F95,'City Level Data'!BJ:BJ)</f>
        <v>#REF!</v>
      </c>
      <c r="BJ95" s="16" t="e">
        <f>AVERAGEIF('City Level Data'!#REF!,$F95,'City Level Data'!BK:BK)</f>
        <v>#REF!</v>
      </c>
      <c r="BK95" s="16" t="e">
        <f>AVERAGEIF('City Level Data'!#REF!,$F95,'City Level Data'!BL:BL)</f>
        <v>#REF!</v>
      </c>
      <c r="BL95" s="16" t="e">
        <f>AVERAGEIF('City Level Data'!#REF!,$F95,'City Level Data'!BM:BM)</f>
        <v>#REF!</v>
      </c>
      <c r="BM95" s="16" t="e">
        <f>SUMIF('City Level Data'!#REF!,$F95,'City Level Data'!BN:BN)</f>
        <v>#REF!</v>
      </c>
      <c r="BN95" s="16" t="e">
        <f>SUMIF('City Level Data'!#REF!,$F95,'City Level Data'!BO:BO)</f>
        <v>#REF!</v>
      </c>
      <c r="BO95" s="16" t="e">
        <f>SUMIF('City Level Data'!#REF!,$F95,'City Level Data'!BP:BP)</f>
        <v>#REF!</v>
      </c>
      <c r="BP95" s="16" t="e">
        <f>SUMIF('City Level Data'!#REF!,$F95,'City Level Data'!BQ:BQ)</f>
        <v>#REF!</v>
      </c>
      <c r="BQ95" s="16" t="e">
        <f>SUMIF('City Level Data'!#REF!,$F95,'City Level Data'!BR:BR)</f>
        <v>#REF!</v>
      </c>
      <c r="BR95" s="16" t="e">
        <f>SUMIF('City Level Data'!#REF!,$F95,'City Level Data'!BS:BS)</f>
        <v>#REF!</v>
      </c>
      <c r="BS95" s="16" t="e">
        <f>SUMIF('City Level Data'!#REF!,$F95,'City Level Data'!BT:BT)</f>
        <v>#REF!</v>
      </c>
      <c r="BT95" s="16" t="e">
        <f>SUMIF('City Level Data'!#REF!,$F95,'City Level Data'!BU:BU)</f>
        <v>#REF!</v>
      </c>
      <c r="BU95" s="16" t="e">
        <f>SUMIF('City Level Data'!#REF!,$F95,'City Level Data'!BV:BV)</f>
        <v>#REF!</v>
      </c>
      <c r="BV95" s="16" t="e">
        <f>SUMIF('City Level Data'!#REF!,$F95,'City Level Data'!BW:BW)</f>
        <v>#REF!</v>
      </c>
      <c r="BW95" s="16" t="e">
        <f>SUMIF('City Level Data'!#REF!,$F95,'City Level Data'!BX:BX)</f>
        <v>#REF!</v>
      </c>
      <c r="BX95" s="16" t="e">
        <f>SUMIF('City Level Data'!#REF!,$F95,'City Level Data'!BY:BY)</f>
        <v>#REF!</v>
      </c>
      <c r="BY95" s="16" t="e">
        <f>SUMIF('City Level Data'!#REF!,$F95,'City Level Data'!BZ:BZ)</f>
        <v>#REF!</v>
      </c>
      <c r="BZ95" s="16" t="e">
        <f>SUMIF('City Level Data'!#REF!,$F95,'City Level Data'!CA:CA)</f>
        <v>#REF!</v>
      </c>
      <c r="CA95" s="16" t="e">
        <f>SUMIF('City Level Data'!#REF!,$F95,'City Level Data'!CB:CB)</f>
        <v>#REF!</v>
      </c>
      <c r="CB95" s="16" t="e">
        <f>SUMIF('City Level Data'!#REF!,$F95,'City Level Data'!CC:CC)</f>
        <v>#REF!</v>
      </c>
      <c r="CC95" s="16" t="e">
        <f>SUMIF('City Level Data'!#REF!,$F95,'City Level Data'!CD:CD)</f>
        <v>#REF!</v>
      </c>
      <c r="CD95" s="16" t="e">
        <f>SUMIF('City Level Data'!#REF!,$F95,'City Level Data'!CE:CE)</f>
        <v>#REF!</v>
      </c>
      <c r="CE95" s="16" t="e">
        <f>SUMIF('City Level Data'!#REF!,$F95,'City Level Data'!CF:CF)</f>
        <v>#REF!</v>
      </c>
      <c r="CF95" s="16" t="e">
        <f>SUMIF('City Level Data'!#REF!,$F95,'City Level Data'!CG:CG)</f>
        <v>#REF!</v>
      </c>
      <c r="CG95" s="16" t="e">
        <f>SUMIF('City Level Data'!#REF!,$F95,'City Level Data'!CH:CH)</f>
        <v>#REF!</v>
      </c>
      <c r="CH95" s="16" t="e">
        <f>SUMIF('City Level Data'!#REF!,$F95,'City Level Data'!CI:CI)</f>
        <v>#REF!</v>
      </c>
      <c r="CI95" s="16" t="e">
        <f>SUMIF('City Level Data'!#REF!,$F95,'City Level Data'!CJ:CJ)</f>
        <v>#REF!</v>
      </c>
      <c r="CJ95" s="16" t="e">
        <f>SUMIF('City Level Data'!#REF!,$F95,'City Level Data'!CK:CK)</f>
        <v>#REF!</v>
      </c>
      <c r="CK95" s="16" t="e">
        <f>SUMIF('City Level Data'!#REF!,$F95,'City Level Data'!CL:CL)</f>
        <v>#REF!</v>
      </c>
      <c r="CL95" s="16" t="e">
        <f>SUMIF('City Level Data'!#REF!,$F95,'City Level Data'!CM:CM)</f>
        <v>#REF!</v>
      </c>
      <c r="CM95" s="16" t="e">
        <f>SUMIF('City Level Data'!#REF!,$F95,'City Level Data'!CN:CN)</f>
        <v>#REF!</v>
      </c>
      <c r="CN95" s="16" t="e">
        <f>SUMIF('City Level Data'!#REF!,$F95,'City Level Data'!CO:CO)</f>
        <v>#REF!</v>
      </c>
      <c r="CO95" s="16" t="e">
        <f>SUMIF('City Level Data'!#REF!,$F95,'City Level Data'!CP:CP)</f>
        <v>#REF!</v>
      </c>
      <c r="CP95" s="16" t="e">
        <f>SUMIF('City Level Data'!#REF!,$F95,'City Level Data'!CQ:CQ)</f>
        <v>#REF!</v>
      </c>
      <c r="CQ95" s="16" t="e">
        <f>SUMIF('City Level Data'!#REF!,$F95,'City Level Data'!CR:CR)</f>
        <v>#REF!</v>
      </c>
      <c r="CR95" s="16" t="e">
        <f>SUMIF('City Level Data'!#REF!,$F95,'City Level Data'!CS:CS)</f>
        <v>#REF!</v>
      </c>
      <c r="CS95" s="16" t="e">
        <f>SUMIF('City Level Data'!#REF!,$F95,'City Level Data'!CT:CT)</f>
        <v>#REF!</v>
      </c>
      <c r="CT95" s="16" t="e">
        <f>SUMIF('City Level Data'!#REF!,$F95,'City Level Data'!CU:CU)</f>
        <v>#REF!</v>
      </c>
      <c r="CU95" s="16" t="e">
        <f>SUMIF('City Level Data'!#REF!,$F95,'City Level Data'!CV:CV)</f>
        <v>#REF!</v>
      </c>
      <c r="CV95" s="16" t="e">
        <f>SUMIF('City Level Data'!#REF!,$F95,'City Level Data'!CW:CW)</f>
        <v>#REF!</v>
      </c>
      <c r="CW95" s="16" t="e">
        <f>SUMIF('City Level Data'!#REF!,$F95,'City Level Data'!CX:CX)</f>
        <v>#REF!</v>
      </c>
      <c r="CX95" s="16" t="e">
        <f>SUMIF('City Level Data'!#REF!,$F95,'City Level Data'!CY:CY)</f>
        <v>#REF!</v>
      </c>
      <c r="CY95" s="16" t="e">
        <f>SUMIF('City Level Data'!#REF!,$F95,'City Level Data'!CZ:CZ)</f>
        <v>#REF!</v>
      </c>
      <c r="CZ95" s="16" t="e">
        <f>SUMIF('City Level Data'!#REF!,$F95,'City Level Data'!DA:DA)</f>
        <v>#REF!</v>
      </c>
      <c r="DA95" s="16" t="e">
        <f>SUMIF('City Level Data'!#REF!,$F95,'City Level Data'!DB:DB)</f>
        <v>#REF!</v>
      </c>
      <c r="DB95" s="16" t="e">
        <f>SUMIF('City Level Data'!#REF!,$F95,'City Level Data'!DC:DC)</f>
        <v>#REF!</v>
      </c>
    </row>
    <row r="96" spans="1:106" x14ac:dyDescent="0.2">
      <c r="A96" s="1"/>
      <c r="B96" s="1"/>
      <c r="C96" s="1"/>
      <c r="D96" s="1" t="s">
        <v>1653</v>
      </c>
      <c r="E96" s="1" t="s">
        <v>1348</v>
      </c>
      <c r="F96" s="1" t="s">
        <v>1355</v>
      </c>
      <c r="G96" s="1" t="s">
        <v>1517</v>
      </c>
      <c r="H96" s="1"/>
      <c r="I96" s="1"/>
      <c r="J96" s="1" t="s">
        <v>1518</v>
      </c>
      <c r="K96" s="1"/>
      <c r="L96" s="1"/>
      <c r="M96" s="1"/>
      <c r="N96" s="16" t="e">
        <f>SUMIF('City Level Data'!#REF!,$F96,'City Level Data'!J:J)</f>
        <v>#REF!</v>
      </c>
      <c r="O96" s="16" t="e">
        <f>SUMIF('City Level Data'!#REF!,$F96,'City Level Data'!L:L)</f>
        <v>#REF!</v>
      </c>
      <c r="P96" s="16" t="e">
        <f>SUMIF('City Level Data'!#REF!,$F96,'City Level Data'!M:M)</f>
        <v>#REF!</v>
      </c>
      <c r="Q96" s="16" t="e">
        <f t="shared" si="0"/>
        <v>#REF!</v>
      </c>
      <c r="R96" s="16" t="e">
        <f>SUMIF('City Level Data'!#REF!,$F96,'City Level Data'!P:P)</f>
        <v>#REF!</v>
      </c>
      <c r="S96" s="16" t="e">
        <f t="shared" si="1"/>
        <v>#REF!</v>
      </c>
      <c r="T96" s="16" t="e">
        <f>SUMIF('City Level Data'!#REF!,$F96,'City Level Data'!U:U)*1000000000/N96</f>
        <v>#REF!</v>
      </c>
      <c r="U96" s="16" t="e">
        <f>IF(Q96&gt;'Clustering (Sub City)'!$C$4,'Clustering (Sub City)'!$B$3,IF(Q96&gt;'Clustering (Sub City)'!$H$4,'Clustering (Sub City)'!$G$3,IF(Q96&gt;'Clustering (Sub City)'!$M$4,'Clustering (Sub City)'!$L$3,'Clustering (Sub City)'!$Q$3)))</f>
        <v>#REF!</v>
      </c>
      <c r="V96" s="16" t="e">
        <f>IF(S96&gt;'Clustering (Sub City)'!$C$24,'Clustering (Sub City)'!$B$23,IF(S96&gt;'Clustering (Sub City)'!$H$24,'Clustering (Sub City)'!$G$23,IF(S96&gt;'Clustering (Sub City)'!$M$24,'Clustering (Sub City)'!$L$23,'Clustering (Sub City)'!$Q$23)))</f>
        <v>#REF!</v>
      </c>
      <c r="W96" s="16" t="e">
        <f>VLOOKUP(U96&amp;V96,'Clustering (Gov City)'!$X$4:$Y$19,2,0)</f>
        <v>#REF!</v>
      </c>
      <c r="X96" s="16" t="e">
        <f>SUMIF('City Level Data'!#REF!,$F96,'City Level Data'!Z:Z)</f>
        <v>#REF!</v>
      </c>
      <c r="Y96" s="16" t="e">
        <f>SUMIF('City Level Data'!#REF!,$F96,'City Level Data'!AA:AA)</f>
        <v>#REF!</v>
      </c>
      <c r="Z96" s="16" t="e">
        <f>SUMIF('City Level Data'!#REF!,$F96,'City Level Data'!AB:AB)</f>
        <v>#REF!</v>
      </c>
      <c r="AA96" s="16" t="e">
        <f>SUMIF('City Level Data'!#REF!,$F96,'City Level Data'!AC:AC)</f>
        <v>#REF!</v>
      </c>
      <c r="AB96" s="16" t="e">
        <f>SUMIF('City Level Data'!#REF!,$F96,'City Level Data'!AD:AD)</f>
        <v>#REF!</v>
      </c>
      <c r="AC96" s="16" t="e">
        <f>SUMIF('City Level Data'!#REF!,$F96,'City Level Data'!AE:AE)</f>
        <v>#REF!</v>
      </c>
      <c r="AD96" s="16" t="e">
        <f>SUMIF('City Level Data'!#REF!,$F96,'City Level Data'!AF:AF)</f>
        <v>#REF!</v>
      </c>
      <c r="AE96" s="16" t="e">
        <f>SUMIF('City Level Data'!#REF!,$F96,'City Level Data'!AG:AG)</f>
        <v>#REF!</v>
      </c>
      <c r="AF96" s="16" t="e">
        <f>SUMIF('City Level Data'!#REF!,$F96,'City Level Data'!AH:AH)</f>
        <v>#REF!</v>
      </c>
      <c r="AG96" s="16" t="e">
        <f>SUMIF('City Level Data'!#REF!,$F96,'City Level Data'!AI:AI)</f>
        <v>#REF!</v>
      </c>
      <c r="AH96" s="16" t="e">
        <f>SUMIF('City Level Data'!#REF!,$F96,'City Level Data'!AJ:AJ)</f>
        <v>#REF!</v>
      </c>
      <c r="AI96" s="16" t="e">
        <f>SUMIF('City Level Data'!#REF!,$F96,'City Level Data'!AK:AK)</f>
        <v>#REF!</v>
      </c>
      <c r="AJ96" s="16" t="e">
        <f>SUMIF('City Level Data'!#REF!,$F96,'City Level Data'!AL:AL)</f>
        <v>#REF!</v>
      </c>
      <c r="AK96" s="16" t="e">
        <f>SUMIF('City Level Data'!#REF!,$F96,'City Level Data'!AM:AM)</f>
        <v>#REF!</v>
      </c>
      <c r="AL96" s="16" t="e">
        <f>SUMIF('City Level Data'!#REF!,$F96,'City Level Data'!AN:AN)</f>
        <v>#REF!</v>
      </c>
      <c r="AM96" s="16" t="e">
        <f>SUMIF('City Level Data'!#REF!,$F96,'City Level Data'!AO:AO)</f>
        <v>#REF!</v>
      </c>
      <c r="AN96" s="16" t="e">
        <f>SUMIF('City Level Data'!#REF!,$F96,'City Level Data'!AP:AP)</f>
        <v>#REF!</v>
      </c>
      <c r="AO96" s="16" t="e">
        <f>SUMIF('City Level Data'!#REF!,$F96,'City Level Data'!AQ:AQ)</f>
        <v>#REF!</v>
      </c>
      <c r="AP96" s="16" t="e">
        <f>SUMIF('City Level Data'!#REF!,$F96,'City Level Data'!AR:AR)</f>
        <v>#REF!</v>
      </c>
      <c r="AQ96" s="16" t="e">
        <f>SUMIF('City Level Data'!#REF!,$F96,'City Level Data'!AS:AS)</f>
        <v>#REF!</v>
      </c>
      <c r="AR96" s="16" t="e">
        <f>SUMIF('City Level Data'!#REF!,$F96,'City Level Data'!AT:AT)</f>
        <v>#REF!</v>
      </c>
      <c r="AS96" s="16" t="e">
        <f>SUMIF('City Level Data'!#REF!,$F96,'City Level Data'!AU:AU)</f>
        <v>#REF!</v>
      </c>
      <c r="AT96" s="16" t="e">
        <f>SUMIF('City Level Data'!#REF!,$F96,'City Level Data'!AV:AV)</f>
        <v>#REF!</v>
      </c>
      <c r="AU96" s="16" t="e">
        <f>SUMIF('City Level Data'!#REF!,$F96,'City Level Data'!AW:AW)</f>
        <v>#REF!</v>
      </c>
      <c r="AV96" s="16" t="e">
        <f>SUMIF('City Level Data'!#REF!,$F96,'City Level Data'!AX:AX)</f>
        <v>#REF!</v>
      </c>
      <c r="AW96" s="16" t="e">
        <f>SUMIF('City Level Data'!#REF!,$F96,'City Level Data'!AY:AY)</f>
        <v>#REF!</v>
      </c>
      <c r="AX96" s="16" t="e">
        <f>SUMIF('City Level Data'!#REF!,$F96,'City Level Data'!AZ:AZ)</f>
        <v>#REF!</v>
      </c>
      <c r="AY96" s="16" t="e">
        <f>SUMIF('City Level Data'!#REF!,$F96,'City Level Data'!BA:BA)</f>
        <v>#REF!</v>
      </c>
      <c r="AZ96" s="16" t="e">
        <f>SUMIF('City Level Data'!#REF!,$F96,'City Level Data'!BB:BB)</f>
        <v>#REF!</v>
      </c>
      <c r="BA96" s="16" t="e">
        <f>SUMIF('City Level Data'!#REF!,$F96,'City Level Data'!BC:BC)</f>
        <v>#REF!</v>
      </c>
      <c r="BB96" s="16" t="e">
        <f>SUMIF('City Level Data'!#REF!,$F96,'City Level Data'!BD:BD)</f>
        <v>#REF!</v>
      </c>
      <c r="BC96" s="16" t="e">
        <f>SUMIF('City Level Data'!#REF!,$F96,'City Level Data'!BE:BE)</f>
        <v>#REF!</v>
      </c>
      <c r="BD96" s="16" t="e">
        <f>SUMIF('City Level Data'!#REF!,$F96,'City Level Data'!BF:BF)</f>
        <v>#REF!</v>
      </c>
      <c r="BE96" s="16" t="e">
        <f t="shared" si="2"/>
        <v>#REF!</v>
      </c>
      <c r="BF96" s="16" t="e">
        <f>SUMIF('City Level Data'!#REF!,$F96,'City Level Data'!BG:BG)</f>
        <v>#REF!</v>
      </c>
      <c r="BG96" s="16" t="e">
        <f>SUMIF('City Level Data'!#REF!,$F96,'City Level Data'!BH:BH)</f>
        <v>#REF!</v>
      </c>
      <c r="BH96" s="16" t="e">
        <f>AVERAGEIF('City Level Data'!#REF!,$F96,'City Level Data'!BI:BI)</f>
        <v>#REF!</v>
      </c>
      <c r="BI96" s="16" t="e">
        <f>AVERAGEIF('City Level Data'!#REF!,$F96,'City Level Data'!BJ:BJ)</f>
        <v>#REF!</v>
      </c>
      <c r="BJ96" s="16" t="e">
        <f>AVERAGEIF('City Level Data'!#REF!,$F96,'City Level Data'!BK:BK)</f>
        <v>#REF!</v>
      </c>
      <c r="BK96" s="16" t="e">
        <f>AVERAGEIF('City Level Data'!#REF!,$F96,'City Level Data'!BL:BL)</f>
        <v>#REF!</v>
      </c>
      <c r="BL96" s="16" t="e">
        <f>AVERAGEIF('City Level Data'!#REF!,$F96,'City Level Data'!BM:BM)</f>
        <v>#REF!</v>
      </c>
      <c r="BM96" s="16" t="e">
        <f>SUMIF('City Level Data'!#REF!,$F96,'City Level Data'!BN:BN)</f>
        <v>#REF!</v>
      </c>
      <c r="BN96" s="16" t="e">
        <f>SUMIF('City Level Data'!#REF!,$F96,'City Level Data'!BO:BO)</f>
        <v>#REF!</v>
      </c>
      <c r="BO96" s="16" t="e">
        <f>SUMIF('City Level Data'!#REF!,$F96,'City Level Data'!BP:BP)</f>
        <v>#REF!</v>
      </c>
      <c r="BP96" s="16" t="e">
        <f>SUMIF('City Level Data'!#REF!,$F96,'City Level Data'!BQ:BQ)</f>
        <v>#REF!</v>
      </c>
      <c r="BQ96" s="16" t="e">
        <f>SUMIF('City Level Data'!#REF!,$F96,'City Level Data'!BR:BR)</f>
        <v>#REF!</v>
      </c>
      <c r="BR96" s="16" t="e">
        <f>SUMIF('City Level Data'!#REF!,$F96,'City Level Data'!BS:BS)</f>
        <v>#REF!</v>
      </c>
      <c r="BS96" s="16" t="e">
        <f>SUMIF('City Level Data'!#REF!,$F96,'City Level Data'!BT:BT)</f>
        <v>#REF!</v>
      </c>
      <c r="BT96" s="16" t="e">
        <f>SUMIF('City Level Data'!#REF!,$F96,'City Level Data'!BU:BU)</f>
        <v>#REF!</v>
      </c>
      <c r="BU96" s="16" t="e">
        <f>SUMIF('City Level Data'!#REF!,$F96,'City Level Data'!BV:BV)</f>
        <v>#REF!</v>
      </c>
      <c r="BV96" s="16" t="e">
        <f>SUMIF('City Level Data'!#REF!,$F96,'City Level Data'!BW:BW)</f>
        <v>#REF!</v>
      </c>
      <c r="BW96" s="16" t="e">
        <f>SUMIF('City Level Data'!#REF!,$F96,'City Level Data'!BX:BX)</f>
        <v>#REF!</v>
      </c>
      <c r="BX96" s="16" t="e">
        <f>SUMIF('City Level Data'!#REF!,$F96,'City Level Data'!BY:BY)</f>
        <v>#REF!</v>
      </c>
      <c r="BY96" s="16" t="e">
        <f>SUMIF('City Level Data'!#REF!,$F96,'City Level Data'!BZ:BZ)</f>
        <v>#REF!</v>
      </c>
      <c r="BZ96" s="16" t="e">
        <f>SUMIF('City Level Data'!#REF!,$F96,'City Level Data'!CA:CA)</f>
        <v>#REF!</v>
      </c>
      <c r="CA96" s="16" t="e">
        <f>SUMIF('City Level Data'!#REF!,$F96,'City Level Data'!CB:CB)</f>
        <v>#REF!</v>
      </c>
      <c r="CB96" s="16" t="e">
        <f>SUMIF('City Level Data'!#REF!,$F96,'City Level Data'!CC:CC)</f>
        <v>#REF!</v>
      </c>
      <c r="CC96" s="16" t="e">
        <f>SUMIF('City Level Data'!#REF!,$F96,'City Level Data'!CD:CD)</f>
        <v>#REF!</v>
      </c>
      <c r="CD96" s="16" t="e">
        <f>SUMIF('City Level Data'!#REF!,$F96,'City Level Data'!CE:CE)</f>
        <v>#REF!</v>
      </c>
      <c r="CE96" s="16" t="e">
        <f>SUMIF('City Level Data'!#REF!,$F96,'City Level Data'!CF:CF)</f>
        <v>#REF!</v>
      </c>
      <c r="CF96" s="16" t="e">
        <f>SUMIF('City Level Data'!#REF!,$F96,'City Level Data'!CG:CG)</f>
        <v>#REF!</v>
      </c>
      <c r="CG96" s="16" t="e">
        <f>SUMIF('City Level Data'!#REF!,$F96,'City Level Data'!CH:CH)</f>
        <v>#REF!</v>
      </c>
      <c r="CH96" s="16" t="e">
        <f>SUMIF('City Level Data'!#REF!,$F96,'City Level Data'!CI:CI)</f>
        <v>#REF!</v>
      </c>
      <c r="CI96" s="16" t="e">
        <f>SUMIF('City Level Data'!#REF!,$F96,'City Level Data'!CJ:CJ)</f>
        <v>#REF!</v>
      </c>
      <c r="CJ96" s="16" t="e">
        <f>SUMIF('City Level Data'!#REF!,$F96,'City Level Data'!CK:CK)</f>
        <v>#REF!</v>
      </c>
      <c r="CK96" s="16" t="e">
        <f>SUMIF('City Level Data'!#REF!,$F96,'City Level Data'!CL:CL)</f>
        <v>#REF!</v>
      </c>
      <c r="CL96" s="16" t="e">
        <f>SUMIF('City Level Data'!#REF!,$F96,'City Level Data'!CM:CM)</f>
        <v>#REF!</v>
      </c>
      <c r="CM96" s="16" t="e">
        <f>SUMIF('City Level Data'!#REF!,$F96,'City Level Data'!CN:CN)</f>
        <v>#REF!</v>
      </c>
      <c r="CN96" s="16" t="e">
        <f>SUMIF('City Level Data'!#REF!,$F96,'City Level Data'!CO:CO)</f>
        <v>#REF!</v>
      </c>
      <c r="CO96" s="16" t="e">
        <f>SUMIF('City Level Data'!#REF!,$F96,'City Level Data'!CP:CP)</f>
        <v>#REF!</v>
      </c>
      <c r="CP96" s="16" t="e">
        <f>SUMIF('City Level Data'!#REF!,$F96,'City Level Data'!CQ:CQ)</f>
        <v>#REF!</v>
      </c>
      <c r="CQ96" s="16" t="e">
        <f>SUMIF('City Level Data'!#REF!,$F96,'City Level Data'!CR:CR)</f>
        <v>#REF!</v>
      </c>
      <c r="CR96" s="16" t="e">
        <f>SUMIF('City Level Data'!#REF!,$F96,'City Level Data'!CS:CS)</f>
        <v>#REF!</v>
      </c>
      <c r="CS96" s="16" t="e">
        <f>SUMIF('City Level Data'!#REF!,$F96,'City Level Data'!CT:CT)</f>
        <v>#REF!</v>
      </c>
      <c r="CT96" s="16" t="e">
        <f>SUMIF('City Level Data'!#REF!,$F96,'City Level Data'!CU:CU)</f>
        <v>#REF!</v>
      </c>
      <c r="CU96" s="16" t="e">
        <f>SUMIF('City Level Data'!#REF!,$F96,'City Level Data'!CV:CV)</f>
        <v>#REF!</v>
      </c>
      <c r="CV96" s="16" t="e">
        <f>SUMIF('City Level Data'!#REF!,$F96,'City Level Data'!CW:CW)</f>
        <v>#REF!</v>
      </c>
      <c r="CW96" s="16" t="e">
        <f>SUMIF('City Level Data'!#REF!,$F96,'City Level Data'!CX:CX)</f>
        <v>#REF!</v>
      </c>
      <c r="CX96" s="16" t="e">
        <f>SUMIF('City Level Data'!#REF!,$F96,'City Level Data'!CY:CY)</f>
        <v>#REF!</v>
      </c>
      <c r="CY96" s="16" t="e">
        <f>SUMIF('City Level Data'!#REF!,$F96,'City Level Data'!CZ:CZ)</f>
        <v>#REF!</v>
      </c>
      <c r="CZ96" s="16" t="e">
        <f>SUMIF('City Level Data'!#REF!,$F96,'City Level Data'!DA:DA)</f>
        <v>#REF!</v>
      </c>
      <c r="DA96" s="16" t="e">
        <f>SUMIF('City Level Data'!#REF!,$F96,'City Level Data'!DB:DB)</f>
        <v>#REF!</v>
      </c>
      <c r="DB96" s="16" t="e">
        <f>SUMIF('City Level Data'!#REF!,$F96,'City Level Data'!DC:DC)</f>
        <v>#REF!</v>
      </c>
    </row>
    <row r="97" spans="1:106" x14ac:dyDescent="0.2">
      <c r="A97" s="1"/>
      <c r="B97" s="1"/>
      <c r="C97" s="1"/>
      <c r="D97" s="1" t="s">
        <v>1654</v>
      </c>
      <c r="E97" s="1" t="s">
        <v>1348</v>
      </c>
      <c r="F97" s="1" t="s">
        <v>1356</v>
      </c>
      <c r="G97" s="1" t="s">
        <v>1517</v>
      </c>
      <c r="H97" s="1"/>
      <c r="I97" s="1"/>
      <c r="J97" s="1" t="s">
        <v>1518</v>
      </c>
      <c r="K97" s="1"/>
      <c r="L97" s="1"/>
      <c r="M97" s="1"/>
      <c r="N97" s="16" t="e">
        <f>SUMIF('City Level Data'!#REF!,$F97,'City Level Data'!J:J)</f>
        <v>#REF!</v>
      </c>
      <c r="O97" s="16" t="e">
        <f>SUMIF('City Level Data'!#REF!,$F97,'City Level Data'!L:L)</f>
        <v>#REF!</v>
      </c>
      <c r="P97" s="16" t="e">
        <f>SUMIF('City Level Data'!#REF!,$F97,'City Level Data'!M:M)</f>
        <v>#REF!</v>
      </c>
      <c r="Q97" s="16" t="e">
        <f t="shared" si="0"/>
        <v>#REF!</v>
      </c>
      <c r="R97" s="16" t="e">
        <f>SUMIF('City Level Data'!#REF!,$F97,'City Level Data'!P:P)</f>
        <v>#REF!</v>
      </c>
      <c r="S97" s="16" t="e">
        <f t="shared" si="1"/>
        <v>#REF!</v>
      </c>
      <c r="T97" s="16" t="e">
        <f>SUMIF('City Level Data'!#REF!,$F97,'City Level Data'!U:U)*1000000000/N97</f>
        <v>#REF!</v>
      </c>
      <c r="U97" s="16" t="e">
        <f>IF(Q97&gt;'Clustering (Sub City)'!$C$4,'Clustering (Sub City)'!$B$3,IF(Q97&gt;'Clustering (Sub City)'!$H$4,'Clustering (Sub City)'!$G$3,IF(Q97&gt;'Clustering (Sub City)'!$M$4,'Clustering (Sub City)'!$L$3,'Clustering (Sub City)'!$Q$3)))</f>
        <v>#REF!</v>
      </c>
      <c r="V97" s="16" t="e">
        <f>IF(S97&gt;'Clustering (Sub City)'!$C$24,'Clustering (Sub City)'!$B$23,IF(S97&gt;'Clustering (Sub City)'!$H$24,'Clustering (Sub City)'!$G$23,IF(S97&gt;'Clustering (Sub City)'!$M$24,'Clustering (Sub City)'!$L$23,'Clustering (Sub City)'!$Q$23)))</f>
        <v>#REF!</v>
      </c>
      <c r="W97" s="16" t="e">
        <f>VLOOKUP(U97&amp;V97,'Clustering (Gov City)'!$X$4:$Y$19,2,0)</f>
        <v>#REF!</v>
      </c>
      <c r="X97" s="16" t="e">
        <f>SUMIF('City Level Data'!#REF!,$F97,'City Level Data'!Z:Z)</f>
        <v>#REF!</v>
      </c>
      <c r="Y97" s="16" t="e">
        <f>SUMIF('City Level Data'!#REF!,$F97,'City Level Data'!AA:AA)</f>
        <v>#REF!</v>
      </c>
      <c r="Z97" s="16" t="e">
        <f>SUMIF('City Level Data'!#REF!,$F97,'City Level Data'!AB:AB)</f>
        <v>#REF!</v>
      </c>
      <c r="AA97" s="16" t="e">
        <f>SUMIF('City Level Data'!#REF!,$F97,'City Level Data'!AC:AC)</f>
        <v>#REF!</v>
      </c>
      <c r="AB97" s="16" t="e">
        <f>SUMIF('City Level Data'!#REF!,$F97,'City Level Data'!AD:AD)</f>
        <v>#REF!</v>
      </c>
      <c r="AC97" s="16" t="e">
        <f>SUMIF('City Level Data'!#REF!,$F97,'City Level Data'!AE:AE)</f>
        <v>#REF!</v>
      </c>
      <c r="AD97" s="16" t="e">
        <f>SUMIF('City Level Data'!#REF!,$F97,'City Level Data'!AF:AF)</f>
        <v>#REF!</v>
      </c>
      <c r="AE97" s="16" t="e">
        <f>SUMIF('City Level Data'!#REF!,$F97,'City Level Data'!AG:AG)</f>
        <v>#REF!</v>
      </c>
      <c r="AF97" s="16" t="e">
        <f>SUMIF('City Level Data'!#REF!,$F97,'City Level Data'!AH:AH)</f>
        <v>#REF!</v>
      </c>
      <c r="AG97" s="16" t="e">
        <f>SUMIF('City Level Data'!#REF!,$F97,'City Level Data'!AI:AI)</f>
        <v>#REF!</v>
      </c>
      <c r="AH97" s="16" t="e">
        <f>SUMIF('City Level Data'!#REF!,$F97,'City Level Data'!AJ:AJ)</f>
        <v>#REF!</v>
      </c>
      <c r="AI97" s="16" t="e">
        <f>SUMIF('City Level Data'!#REF!,$F97,'City Level Data'!AK:AK)</f>
        <v>#REF!</v>
      </c>
      <c r="AJ97" s="16" t="e">
        <f>SUMIF('City Level Data'!#REF!,$F97,'City Level Data'!AL:AL)</f>
        <v>#REF!</v>
      </c>
      <c r="AK97" s="16" t="e">
        <f>SUMIF('City Level Data'!#REF!,$F97,'City Level Data'!AM:AM)</f>
        <v>#REF!</v>
      </c>
      <c r="AL97" s="16" t="e">
        <f>SUMIF('City Level Data'!#REF!,$F97,'City Level Data'!AN:AN)</f>
        <v>#REF!</v>
      </c>
      <c r="AM97" s="16" t="e">
        <f>SUMIF('City Level Data'!#REF!,$F97,'City Level Data'!AO:AO)</f>
        <v>#REF!</v>
      </c>
      <c r="AN97" s="16" t="e">
        <f>SUMIF('City Level Data'!#REF!,$F97,'City Level Data'!AP:AP)</f>
        <v>#REF!</v>
      </c>
      <c r="AO97" s="16" t="e">
        <f>SUMIF('City Level Data'!#REF!,$F97,'City Level Data'!AQ:AQ)</f>
        <v>#REF!</v>
      </c>
      <c r="AP97" s="16" t="e">
        <f>SUMIF('City Level Data'!#REF!,$F97,'City Level Data'!AR:AR)</f>
        <v>#REF!</v>
      </c>
      <c r="AQ97" s="16" t="e">
        <f>SUMIF('City Level Data'!#REF!,$F97,'City Level Data'!AS:AS)</f>
        <v>#REF!</v>
      </c>
      <c r="AR97" s="16" t="e">
        <f>SUMIF('City Level Data'!#REF!,$F97,'City Level Data'!AT:AT)</f>
        <v>#REF!</v>
      </c>
      <c r="AS97" s="16" t="e">
        <f>SUMIF('City Level Data'!#REF!,$F97,'City Level Data'!AU:AU)</f>
        <v>#REF!</v>
      </c>
      <c r="AT97" s="16" t="e">
        <f>SUMIF('City Level Data'!#REF!,$F97,'City Level Data'!AV:AV)</f>
        <v>#REF!</v>
      </c>
      <c r="AU97" s="16" t="e">
        <f>SUMIF('City Level Data'!#REF!,$F97,'City Level Data'!AW:AW)</f>
        <v>#REF!</v>
      </c>
      <c r="AV97" s="16" t="e">
        <f>SUMIF('City Level Data'!#REF!,$F97,'City Level Data'!AX:AX)</f>
        <v>#REF!</v>
      </c>
      <c r="AW97" s="16" t="e">
        <f>SUMIF('City Level Data'!#REF!,$F97,'City Level Data'!AY:AY)</f>
        <v>#REF!</v>
      </c>
      <c r="AX97" s="16" t="e">
        <f>SUMIF('City Level Data'!#REF!,$F97,'City Level Data'!AZ:AZ)</f>
        <v>#REF!</v>
      </c>
      <c r="AY97" s="16" t="e">
        <f>SUMIF('City Level Data'!#REF!,$F97,'City Level Data'!BA:BA)</f>
        <v>#REF!</v>
      </c>
      <c r="AZ97" s="16" t="e">
        <f>SUMIF('City Level Data'!#REF!,$F97,'City Level Data'!BB:BB)</f>
        <v>#REF!</v>
      </c>
      <c r="BA97" s="16" t="e">
        <f>SUMIF('City Level Data'!#REF!,$F97,'City Level Data'!BC:BC)</f>
        <v>#REF!</v>
      </c>
      <c r="BB97" s="16" t="e">
        <f>SUMIF('City Level Data'!#REF!,$F97,'City Level Data'!BD:BD)</f>
        <v>#REF!</v>
      </c>
      <c r="BC97" s="16" t="e">
        <f>SUMIF('City Level Data'!#REF!,$F97,'City Level Data'!BE:BE)</f>
        <v>#REF!</v>
      </c>
      <c r="BD97" s="16" t="e">
        <f>SUMIF('City Level Data'!#REF!,$F97,'City Level Data'!BF:BF)</f>
        <v>#REF!</v>
      </c>
      <c r="BE97" s="16" t="e">
        <f t="shared" si="2"/>
        <v>#REF!</v>
      </c>
      <c r="BF97" s="16" t="e">
        <f>SUMIF('City Level Data'!#REF!,$F97,'City Level Data'!BG:BG)</f>
        <v>#REF!</v>
      </c>
      <c r="BG97" s="16" t="e">
        <f>SUMIF('City Level Data'!#REF!,$F97,'City Level Data'!BH:BH)</f>
        <v>#REF!</v>
      </c>
      <c r="BH97" s="16" t="e">
        <f>AVERAGEIF('City Level Data'!#REF!,$F97,'City Level Data'!BI:BI)</f>
        <v>#REF!</v>
      </c>
      <c r="BI97" s="16" t="e">
        <f>AVERAGEIF('City Level Data'!#REF!,$F97,'City Level Data'!BJ:BJ)</f>
        <v>#REF!</v>
      </c>
      <c r="BJ97" s="16" t="e">
        <f>AVERAGEIF('City Level Data'!#REF!,$F97,'City Level Data'!BK:BK)</f>
        <v>#REF!</v>
      </c>
      <c r="BK97" s="16" t="e">
        <f>AVERAGEIF('City Level Data'!#REF!,$F97,'City Level Data'!BL:BL)</f>
        <v>#REF!</v>
      </c>
      <c r="BL97" s="16" t="e">
        <f>AVERAGEIF('City Level Data'!#REF!,$F97,'City Level Data'!BM:BM)</f>
        <v>#REF!</v>
      </c>
      <c r="BM97" s="16" t="e">
        <f>SUMIF('City Level Data'!#REF!,$F97,'City Level Data'!BN:BN)</f>
        <v>#REF!</v>
      </c>
      <c r="BN97" s="16" t="e">
        <f>SUMIF('City Level Data'!#REF!,$F97,'City Level Data'!BO:BO)</f>
        <v>#REF!</v>
      </c>
      <c r="BO97" s="16" t="e">
        <f>SUMIF('City Level Data'!#REF!,$F97,'City Level Data'!BP:BP)</f>
        <v>#REF!</v>
      </c>
      <c r="BP97" s="16" t="e">
        <f>SUMIF('City Level Data'!#REF!,$F97,'City Level Data'!BQ:BQ)</f>
        <v>#REF!</v>
      </c>
      <c r="BQ97" s="16" t="e">
        <f>SUMIF('City Level Data'!#REF!,$F97,'City Level Data'!BR:BR)</f>
        <v>#REF!</v>
      </c>
      <c r="BR97" s="16" t="e">
        <f>SUMIF('City Level Data'!#REF!,$F97,'City Level Data'!BS:BS)</f>
        <v>#REF!</v>
      </c>
      <c r="BS97" s="16" t="e">
        <f>SUMIF('City Level Data'!#REF!,$F97,'City Level Data'!BT:BT)</f>
        <v>#REF!</v>
      </c>
      <c r="BT97" s="16" t="e">
        <f>SUMIF('City Level Data'!#REF!,$F97,'City Level Data'!BU:BU)</f>
        <v>#REF!</v>
      </c>
      <c r="BU97" s="16" t="e">
        <f>SUMIF('City Level Data'!#REF!,$F97,'City Level Data'!BV:BV)</f>
        <v>#REF!</v>
      </c>
      <c r="BV97" s="16" t="e">
        <f>SUMIF('City Level Data'!#REF!,$F97,'City Level Data'!BW:BW)</f>
        <v>#REF!</v>
      </c>
      <c r="BW97" s="16" t="e">
        <f>SUMIF('City Level Data'!#REF!,$F97,'City Level Data'!BX:BX)</f>
        <v>#REF!</v>
      </c>
      <c r="BX97" s="16" t="e">
        <f>SUMIF('City Level Data'!#REF!,$F97,'City Level Data'!BY:BY)</f>
        <v>#REF!</v>
      </c>
      <c r="BY97" s="16" t="e">
        <f>SUMIF('City Level Data'!#REF!,$F97,'City Level Data'!BZ:BZ)</f>
        <v>#REF!</v>
      </c>
      <c r="BZ97" s="16" t="e">
        <f>SUMIF('City Level Data'!#REF!,$F97,'City Level Data'!CA:CA)</f>
        <v>#REF!</v>
      </c>
      <c r="CA97" s="16" t="e">
        <f>SUMIF('City Level Data'!#REF!,$F97,'City Level Data'!CB:CB)</f>
        <v>#REF!</v>
      </c>
      <c r="CB97" s="16" t="e">
        <f>SUMIF('City Level Data'!#REF!,$F97,'City Level Data'!CC:CC)</f>
        <v>#REF!</v>
      </c>
      <c r="CC97" s="16" t="e">
        <f>SUMIF('City Level Data'!#REF!,$F97,'City Level Data'!CD:CD)</f>
        <v>#REF!</v>
      </c>
      <c r="CD97" s="16" t="e">
        <f>SUMIF('City Level Data'!#REF!,$F97,'City Level Data'!CE:CE)</f>
        <v>#REF!</v>
      </c>
      <c r="CE97" s="16" t="e">
        <f>SUMIF('City Level Data'!#REF!,$F97,'City Level Data'!CF:CF)</f>
        <v>#REF!</v>
      </c>
      <c r="CF97" s="16" t="e">
        <f>SUMIF('City Level Data'!#REF!,$F97,'City Level Data'!CG:CG)</f>
        <v>#REF!</v>
      </c>
      <c r="CG97" s="16" t="e">
        <f>SUMIF('City Level Data'!#REF!,$F97,'City Level Data'!CH:CH)</f>
        <v>#REF!</v>
      </c>
      <c r="CH97" s="16" t="e">
        <f>SUMIF('City Level Data'!#REF!,$F97,'City Level Data'!CI:CI)</f>
        <v>#REF!</v>
      </c>
      <c r="CI97" s="16" t="e">
        <f>SUMIF('City Level Data'!#REF!,$F97,'City Level Data'!CJ:CJ)</f>
        <v>#REF!</v>
      </c>
      <c r="CJ97" s="16" t="e">
        <f>SUMIF('City Level Data'!#REF!,$F97,'City Level Data'!CK:CK)</f>
        <v>#REF!</v>
      </c>
      <c r="CK97" s="16" t="e">
        <f>SUMIF('City Level Data'!#REF!,$F97,'City Level Data'!CL:CL)</f>
        <v>#REF!</v>
      </c>
      <c r="CL97" s="16" t="e">
        <f>SUMIF('City Level Data'!#REF!,$F97,'City Level Data'!CM:CM)</f>
        <v>#REF!</v>
      </c>
      <c r="CM97" s="16" t="e">
        <f>SUMIF('City Level Data'!#REF!,$F97,'City Level Data'!CN:CN)</f>
        <v>#REF!</v>
      </c>
      <c r="CN97" s="16" t="e">
        <f>SUMIF('City Level Data'!#REF!,$F97,'City Level Data'!CO:CO)</f>
        <v>#REF!</v>
      </c>
      <c r="CO97" s="16" t="e">
        <f>SUMIF('City Level Data'!#REF!,$F97,'City Level Data'!CP:CP)</f>
        <v>#REF!</v>
      </c>
      <c r="CP97" s="16" t="e">
        <f>SUMIF('City Level Data'!#REF!,$F97,'City Level Data'!CQ:CQ)</f>
        <v>#REF!</v>
      </c>
      <c r="CQ97" s="16" t="e">
        <f>SUMIF('City Level Data'!#REF!,$F97,'City Level Data'!CR:CR)</f>
        <v>#REF!</v>
      </c>
      <c r="CR97" s="16" t="e">
        <f>SUMIF('City Level Data'!#REF!,$F97,'City Level Data'!CS:CS)</f>
        <v>#REF!</v>
      </c>
      <c r="CS97" s="16" t="e">
        <f>SUMIF('City Level Data'!#REF!,$F97,'City Level Data'!CT:CT)</f>
        <v>#REF!</v>
      </c>
      <c r="CT97" s="16" t="e">
        <f>SUMIF('City Level Data'!#REF!,$F97,'City Level Data'!CU:CU)</f>
        <v>#REF!</v>
      </c>
      <c r="CU97" s="16" t="e">
        <f>SUMIF('City Level Data'!#REF!,$F97,'City Level Data'!CV:CV)</f>
        <v>#REF!</v>
      </c>
      <c r="CV97" s="16" t="e">
        <f>SUMIF('City Level Data'!#REF!,$F97,'City Level Data'!CW:CW)</f>
        <v>#REF!</v>
      </c>
      <c r="CW97" s="16" t="e">
        <f>SUMIF('City Level Data'!#REF!,$F97,'City Level Data'!CX:CX)</f>
        <v>#REF!</v>
      </c>
      <c r="CX97" s="16" t="e">
        <f>SUMIF('City Level Data'!#REF!,$F97,'City Level Data'!CY:CY)</f>
        <v>#REF!</v>
      </c>
      <c r="CY97" s="16" t="e">
        <f>SUMIF('City Level Data'!#REF!,$F97,'City Level Data'!CZ:CZ)</f>
        <v>#REF!</v>
      </c>
      <c r="CZ97" s="16" t="e">
        <f>SUMIF('City Level Data'!#REF!,$F97,'City Level Data'!DA:DA)</f>
        <v>#REF!</v>
      </c>
      <c r="DA97" s="16" t="e">
        <f>SUMIF('City Level Data'!#REF!,$F97,'City Level Data'!DB:DB)</f>
        <v>#REF!</v>
      </c>
      <c r="DB97" s="16" t="e">
        <f>SUMIF('City Level Data'!#REF!,$F97,'City Level Data'!DC:DC)</f>
        <v>#REF!</v>
      </c>
    </row>
    <row r="98" spans="1:106" x14ac:dyDescent="0.2">
      <c r="A98" s="1"/>
      <c r="B98" s="1"/>
      <c r="C98" s="1"/>
      <c r="D98" s="1" t="s">
        <v>1655</v>
      </c>
      <c r="E98" s="1" t="s">
        <v>1363</v>
      </c>
      <c r="F98" s="1" t="s">
        <v>1272</v>
      </c>
      <c r="G98" s="1" t="s">
        <v>1517</v>
      </c>
      <c r="H98" s="1"/>
      <c r="I98" s="1"/>
      <c r="J98" s="1" t="s">
        <v>1518</v>
      </c>
      <c r="K98" s="1"/>
      <c r="L98" s="1"/>
      <c r="M98" s="1"/>
      <c r="N98" s="16" t="e">
        <f>SUMIF('City Level Data'!#REF!,$F98,'City Level Data'!J:J)</f>
        <v>#REF!</v>
      </c>
      <c r="O98" s="16" t="e">
        <f>SUMIF('City Level Data'!#REF!,$F98,'City Level Data'!L:L)</f>
        <v>#REF!</v>
      </c>
      <c r="P98" s="16" t="e">
        <f>SUMIF('City Level Data'!#REF!,$F98,'City Level Data'!M:M)</f>
        <v>#REF!</v>
      </c>
      <c r="Q98" s="16" t="e">
        <f t="shared" si="0"/>
        <v>#REF!</v>
      </c>
      <c r="R98" s="16" t="e">
        <f>SUMIF('City Level Data'!#REF!,$F98,'City Level Data'!P:P)</f>
        <v>#REF!</v>
      </c>
      <c r="S98" s="16" t="e">
        <f t="shared" si="1"/>
        <v>#REF!</v>
      </c>
      <c r="T98" s="16" t="e">
        <f>SUMIF('City Level Data'!#REF!,$F98,'City Level Data'!U:U)*1000000000/N98</f>
        <v>#REF!</v>
      </c>
      <c r="U98" s="16" t="e">
        <f>IF(Q98&gt;'Clustering (Sub City)'!$C$4,'Clustering (Sub City)'!$B$3,IF(Q98&gt;'Clustering (Sub City)'!$H$4,'Clustering (Sub City)'!$G$3,IF(Q98&gt;'Clustering (Sub City)'!$M$4,'Clustering (Sub City)'!$L$3,'Clustering (Sub City)'!$Q$3)))</f>
        <v>#REF!</v>
      </c>
      <c r="V98" s="16" t="e">
        <f>IF(S98&gt;'Clustering (Sub City)'!$C$24,'Clustering (Sub City)'!$B$23,IF(S98&gt;'Clustering (Sub City)'!$H$24,'Clustering (Sub City)'!$G$23,IF(S98&gt;'Clustering (Sub City)'!$M$24,'Clustering (Sub City)'!$L$23,'Clustering (Sub City)'!$Q$23)))</f>
        <v>#REF!</v>
      </c>
      <c r="W98" s="16" t="e">
        <f>VLOOKUP(U98&amp;V98,'Clustering (Gov City)'!$X$4:$Y$19,2,0)</f>
        <v>#REF!</v>
      </c>
      <c r="X98" s="16" t="e">
        <f>SUMIF('City Level Data'!#REF!,$F98,'City Level Data'!Z:Z)</f>
        <v>#REF!</v>
      </c>
      <c r="Y98" s="16" t="e">
        <f>SUMIF('City Level Data'!#REF!,$F98,'City Level Data'!AA:AA)</f>
        <v>#REF!</v>
      </c>
      <c r="Z98" s="16" t="e">
        <f>SUMIF('City Level Data'!#REF!,$F98,'City Level Data'!AB:AB)</f>
        <v>#REF!</v>
      </c>
      <c r="AA98" s="16" t="e">
        <f>SUMIF('City Level Data'!#REF!,$F98,'City Level Data'!AC:AC)</f>
        <v>#REF!</v>
      </c>
      <c r="AB98" s="16" t="e">
        <f>SUMIF('City Level Data'!#REF!,$F98,'City Level Data'!AD:AD)</f>
        <v>#REF!</v>
      </c>
      <c r="AC98" s="16" t="e">
        <f>SUMIF('City Level Data'!#REF!,$F98,'City Level Data'!AE:AE)</f>
        <v>#REF!</v>
      </c>
      <c r="AD98" s="16" t="e">
        <f>SUMIF('City Level Data'!#REF!,$F98,'City Level Data'!AF:AF)</f>
        <v>#REF!</v>
      </c>
      <c r="AE98" s="16" t="e">
        <f>SUMIF('City Level Data'!#REF!,$F98,'City Level Data'!AG:AG)</f>
        <v>#REF!</v>
      </c>
      <c r="AF98" s="16" t="e">
        <f>SUMIF('City Level Data'!#REF!,$F98,'City Level Data'!AH:AH)</f>
        <v>#REF!</v>
      </c>
      <c r="AG98" s="16" t="e">
        <f>SUMIF('City Level Data'!#REF!,$F98,'City Level Data'!AI:AI)</f>
        <v>#REF!</v>
      </c>
      <c r="AH98" s="16" t="e">
        <f>SUMIF('City Level Data'!#REF!,$F98,'City Level Data'!AJ:AJ)</f>
        <v>#REF!</v>
      </c>
      <c r="AI98" s="16" t="e">
        <f>SUMIF('City Level Data'!#REF!,$F98,'City Level Data'!AK:AK)</f>
        <v>#REF!</v>
      </c>
      <c r="AJ98" s="16" t="e">
        <f>SUMIF('City Level Data'!#REF!,$F98,'City Level Data'!AL:AL)</f>
        <v>#REF!</v>
      </c>
      <c r="AK98" s="16" t="e">
        <f>SUMIF('City Level Data'!#REF!,$F98,'City Level Data'!AM:AM)</f>
        <v>#REF!</v>
      </c>
      <c r="AL98" s="16" t="e">
        <f>SUMIF('City Level Data'!#REF!,$F98,'City Level Data'!AN:AN)</f>
        <v>#REF!</v>
      </c>
      <c r="AM98" s="16" t="e">
        <f>SUMIF('City Level Data'!#REF!,$F98,'City Level Data'!AO:AO)</f>
        <v>#REF!</v>
      </c>
      <c r="AN98" s="16" t="e">
        <f>SUMIF('City Level Data'!#REF!,$F98,'City Level Data'!AP:AP)</f>
        <v>#REF!</v>
      </c>
      <c r="AO98" s="16" t="e">
        <f>SUMIF('City Level Data'!#REF!,$F98,'City Level Data'!AQ:AQ)</f>
        <v>#REF!</v>
      </c>
      <c r="AP98" s="16" t="e">
        <f>SUMIF('City Level Data'!#REF!,$F98,'City Level Data'!AR:AR)</f>
        <v>#REF!</v>
      </c>
      <c r="AQ98" s="16" t="e">
        <f>SUMIF('City Level Data'!#REF!,$F98,'City Level Data'!AS:AS)</f>
        <v>#REF!</v>
      </c>
      <c r="AR98" s="16" t="e">
        <f>SUMIF('City Level Data'!#REF!,$F98,'City Level Data'!AT:AT)</f>
        <v>#REF!</v>
      </c>
      <c r="AS98" s="16" t="e">
        <f>SUMIF('City Level Data'!#REF!,$F98,'City Level Data'!AU:AU)</f>
        <v>#REF!</v>
      </c>
      <c r="AT98" s="16" t="e">
        <f>SUMIF('City Level Data'!#REF!,$F98,'City Level Data'!AV:AV)</f>
        <v>#REF!</v>
      </c>
      <c r="AU98" s="16" t="e">
        <f>SUMIF('City Level Data'!#REF!,$F98,'City Level Data'!AW:AW)</f>
        <v>#REF!</v>
      </c>
      <c r="AV98" s="16" t="e">
        <f>SUMIF('City Level Data'!#REF!,$F98,'City Level Data'!AX:AX)</f>
        <v>#REF!</v>
      </c>
      <c r="AW98" s="16" t="e">
        <f>SUMIF('City Level Data'!#REF!,$F98,'City Level Data'!AY:AY)</f>
        <v>#REF!</v>
      </c>
      <c r="AX98" s="16" t="e">
        <f>SUMIF('City Level Data'!#REF!,$F98,'City Level Data'!AZ:AZ)</f>
        <v>#REF!</v>
      </c>
      <c r="AY98" s="16" t="e">
        <f>SUMIF('City Level Data'!#REF!,$F98,'City Level Data'!BA:BA)</f>
        <v>#REF!</v>
      </c>
      <c r="AZ98" s="16" t="e">
        <f>SUMIF('City Level Data'!#REF!,$F98,'City Level Data'!BB:BB)</f>
        <v>#REF!</v>
      </c>
      <c r="BA98" s="16" t="e">
        <f>SUMIF('City Level Data'!#REF!,$F98,'City Level Data'!BC:BC)</f>
        <v>#REF!</v>
      </c>
      <c r="BB98" s="16" t="e">
        <f>SUMIF('City Level Data'!#REF!,$F98,'City Level Data'!BD:BD)</f>
        <v>#REF!</v>
      </c>
      <c r="BC98" s="16" t="e">
        <f>SUMIF('City Level Data'!#REF!,$F98,'City Level Data'!BE:BE)</f>
        <v>#REF!</v>
      </c>
      <c r="BD98" s="16" t="e">
        <f>SUMIF('City Level Data'!#REF!,$F98,'City Level Data'!BF:BF)</f>
        <v>#REF!</v>
      </c>
      <c r="BE98" s="16" t="e">
        <f t="shared" si="2"/>
        <v>#REF!</v>
      </c>
      <c r="BF98" s="16" t="e">
        <f>SUMIF('City Level Data'!#REF!,$F98,'City Level Data'!BG:BG)</f>
        <v>#REF!</v>
      </c>
      <c r="BG98" s="16" t="e">
        <f>SUMIF('City Level Data'!#REF!,$F98,'City Level Data'!BH:BH)</f>
        <v>#REF!</v>
      </c>
      <c r="BH98" s="16" t="e">
        <f>AVERAGEIF('City Level Data'!#REF!,$F98,'City Level Data'!BI:BI)</f>
        <v>#REF!</v>
      </c>
      <c r="BI98" s="16" t="e">
        <f>AVERAGEIF('City Level Data'!#REF!,$F98,'City Level Data'!BJ:BJ)</f>
        <v>#REF!</v>
      </c>
      <c r="BJ98" s="16" t="e">
        <f>AVERAGEIF('City Level Data'!#REF!,$F98,'City Level Data'!BK:BK)</f>
        <v>#REF!</v>
      </c>
      <c r="BK98" s="16" t="e">
        <f>AVERAGEIF('City Level Data'!#REF!,$F98,'City Level Data'!BL:BL)</f>
        <v>#REF!</v>
      </c>
      <c r="BL98" s="16" t="e">
        <f>AVERAGEIF('City Level Data'!#REF!,$F98,'City Level Data'!BM:BM)</f>
        <v>#REF!</v>
      </c>
      <c r="BM98" s="16" t="e">
        <f>SUMIF('City Level Data'!#REF!,$F98,'City Level Data'!BN:BN)</f>
        <v>#REF!</v>
      </c>
      <c r="BN98" s="16" t="e">
        <f>SUMIF('City Level Data'!#REF!,$F98,'City Level Data'!BO:BO)</f>
        <v>#REF!</v>
      </c>
      <c r="BO98" s="16" t="e">
        <f>SUMIF('City Level Data'!#REF!,$F98,'City Level Data'!BP:BP)</f>
        <v>#REF!</v>
      </c>
      <c r="BP98" s="16" t="e">
        <f>SUMIF('City Level Data'!#REF!,$F98,'City Level Data'!BQ:BQ)</f>
        <v>#REF!</v>
      </c>
      <c r="BQ98" s="16" t="e">
        <f>SUMIF('City Level Data'!#REF!,$F98,'City Level Data'!BR:BR)</f>
        <v>#REF!</v>
      </c>
      <c r="BR98" s="16" t="e">
        <f>SUMIF('City Level Data'!#REF!,$F98,'City Level Data'!BS:BS)</f>
        <v>#REF!</v>
      </c>
      <c r="BS98" s="16" t="e">
        <f>SUMIF('City Level Data'!#REF!,$F98,'City Level Data'!BT:BT)</f>
        <v>#REF!</v>
      </c>
      <c r="BT98" s="16" t="e">
        <f>SUMIF('City Level Data'!#REF!,$F98,'City Level Data'!BU:BU)</f>
        <v>#REF!</v>
      </c>
      <c r="BU98" s="16" t="e">
        <f>SUMIF('City Level Data'!#REF!,$F98,'City Level Data'!BV:BV)</f>
        <v>#REF!</v>
      </c>
      <c r="BV98" s="16" t="e">
        <f>SUMIF('City Level Data'!#REF!,$F98,'City Level Data'!BW:BW)</f>
        <v>#REF!</v>
      </c>
      <c r="BW98" s="16" t="e">
        <f>SUMIF('City Level Data'!#REF!,$F98,'City Level Data'!BX:BX)</f>
        <v>#REF!</v>
      </c>
      <c r="BX98" s="16" t="e">
        <f>SUMIF('City Level Data'!#REF!,$F98,'City Level Data'!BY:BY)</f>
        <v>#REF!</v>
      </c>
      <c r="BY98" s="16" t="e">
        <f>SUMIF('City Level Data'!#REF!,$F98,'City Level Data'!BZ:BZ)</f>
        <v>#REF!</v>
      </c>
      <c r="BZ98" s="16" t="e">
        <f>SUMIF('City Level Data'!#REF!,$F98,'City Level Data'!CA:CA)</f>
        <v>#REF!</v>
      </c>
      <c r="CA98" s="16" t="e">
        <f>SUMIF('City Level Data'!#REF!,$F98,'City Level Data'!CB:CB)</f>
        <v>#REF!</v>
      </c>
      <c r="CB98" s="16" t="e">
        <f>SUMIF('City Level Data'!#REF!,$F98,'City Level Data'!CC:CC)</f>
        <v>#REF!</v>
      </c>
      <c r="CC98" s="16" t="e">
        <f>SUMIF('City Level Data'!#REF!,$F98,'City Level Data'!CD:CD)</f>
        <v>#REF!</v>
      </c>
      <c r="CD98" s="16" t="e">
        <f>SUMIF('City Level Data'!#REF!,$F98,'City Level Data'!CE:CE)</f>
        <v>#REF!</v>
      </c>
      <c r="CE98" s="16" t="e">
        <f>SUMIF('City Level Data'!#REF!,$F98,'City Level Data'!CF:CF)</f>
        <v>#REF!</v>
      </c>
      <c r="CF98" s="16" t="e">
        <f>SUMIF('City Level Data'!#REF!,$F98,'City Level Data'!CG:CG)</f>
        <v>#REF!</v>
      </c>
      <c r="CG98" s="16" t="e">
        <f>SUMIF('City Level Data'!#REF!,$F98,'City Level Data'!CH:CH)</f>
        <v>#REF!</v>
      </c>
      <c r="CH98" s="16" t="e">
        <f>SUMIF('City Level Data'!#REF!,$F98,'City Level Data'!CI:CI)</f>
        <v>#REF!</v>
      </c>
      <c r="CI98" s="16" t="e">
        <f>SUMIF('City Level Data'!#REF!,$F98,'City Level Data'!CJ:CJ)</f>
        <v>#REF!</v>
      </c>
      <c r="CJ98" s="16" t="e">
        <f>SUMIF('City Level Data'!#REF!,$F98,'City Level Data'!CK:CK)</f>
        <v>#REF!</v>
      </c>
      <c r="CK98" s="16" t="e">
        <f>SUMIF('City Level Data'!#REF!,$F98,'City Level Data'!CL:CL)</f>
        <v>#REF!</v>
      </c>
      <c r="CL98" s="16" t="e">
        <f>SUMIF('City Level Data'!#REF!,$F98,'City Level Data'!CM:CM)</f>
        <v>#REF!</v>
      </c>
      <c r="CM98" s="16" t="e">
        <f>SUMIF('City Level Data'!#REF!,$F98,'City Level Data'!CN:CN)</f>
        <v>#REF!</v>
      </c>
      <c r="CN98" s="16" t="e">
        <f>SUMIF('City Level Data'!#REF!,$F98,'City Level Data'!CO:CO)</f>
        <v>#REF!</v>
      </c>
      <c r="CO98" s="16" t="e">
        <f>SUMIF('City Level Data'!#REF!,$F98,'City Level Data'!CP:CP)</f>
        <v>#REF!</v>
      </c>
      <c r="CP98" s="16" t="e">
        <f>SUMIF('City Level Data'!#REF!,$F98,'City Level Data'!CQ:CQ)</f>
        <v>#REF!</v>
      </c>
      <c r="CQ98" s="16" t="e">
        <f>SUMIF('City Level Data'!#REF!,$F98,'City Level Data'!CR:CR)</f>
        <v>#REF!</v>
      </c>
      <c r="CR98" s="16" t="e">
        <f>SUMIF('City Level Data'!#REF!,$F98,'City Level Data'!CS:CS)</f>
        <v>#REF!</v>
      </c>
      <c r="CS98" s="16" t="e">
        <f>SUMIF('City Level Data'!#REF!,$F98,'City Level Data'!CT:CT)</f>
        <v>#REF!</v>
      </c>
      <c r="CT98" s="16" t="e">
        <f>SUMIF('City Level Data'!#REF!,$F98,'City Level Data'!CU:CU)</f>
        <v>#REF!</v>
      </c>
      <c r="CU98" s="16" t="e">
        <f>SUMIF('City Level Data'!#REF!,$F98,'City Level Data'!CV:CV)</f>
        <v>#REF!</v>
      </c>
      <c r="CV98" s="16" t="e">
        <f>SUMIF('City Level Data'!#REF!,$F98,'City Level Data'!CW:CW)</f>
        <v>#REF!</v>
      </c>
      <c r="CW98" s="16" t="e">
        <f>SUMIF('City Level Data'!#REF!,$F98,'City Level Data'!CX:CX)</f>
        <v>#REF!</v>
      </c>
      <c r="CX98" s="16" t="e">
        <f>SUMIF('City Level Data'!#REF!,$F98,'City Level Data'!CY:CY)</f>
        <v>#REF!</v>
      </c>
      <c r="CY98" s="16" t="e">
        <f>SUMIF('City Level Data'!#REF!,$F98,'City Level Data'!CZ:CZ)</f>
        <v>#REF!</v>
      </c>
      <c r="CZ98" s="16" t="e">
        <f>SUMIF('City Level Data'!#REF!,$F98,'City Level Data'!DA:DA)</f>
        <v>#REF!</v>
      </c>
      <c r="DA98" s="16" t="e">
        <f>SUMIF('City Level Data'!#REF!,$F98,'City Level Data'!DB:DB)</f>
        <v>#REF!</v>
      </c>
      <c r="DB98" s="16" t="e">
        <f>SUMIF('City Level Data'!#REF!,$F98,'City Level Data'!DC:DC)</f>
        <v>#REF!</v>
      </c>
    </row>
    <row r="99" spans="1:106" x14ac:dyDescent="0.2">
      <c r="A99" s="1"/>
      <c r="B99" s="1"/>
      <c r="C99" s="1"/>
      <c r="D99" s="1" t="s">
        <v>1656</v>
      </c>
      <c r="E99" s="1" t="s">
        <v>1363</v>
      </c>
      <c r="F99" s="1" t="s">
        <v>1273</v>
      </c>
      <c r="G99" s="1" t="s">
        <v>1517</v>
      </c>
      <c r="H99" s="1"/>
      <c r="I99" s="1"/>
      <c r="J99" s="1" t="s">
        <v>1518</v>
      </c>
      <c r="K99" s="1"/>
      <c r="L99" s="1"/>
      <c r="M99" s="1"/>
      <c r="N99" s="16" t="e">
        <f>SUMIF('City Level Data'!#REF!,$F99,'City Level Data'!J:J)</f>
        <v>#REF!</v>
      </c>
      <c r="O99" s="16" t="e">
        <f>SUMIF('City Level Data'!#REF!,$F99,'City Level Data'!L:L)</f>
        <v>#REF!</v>
      </c>
      <c r="P99" s="16" t="e">
        <f>SUMIF('City Level Data'!#REF!,$F99,'City Level Data'!M:M)</f>
        <v>#REF!</v>
      </c>
      <c r="Q99" s="16" t="e">
        <f t="shared" si="0"/>
        <v>#REF!</v>
      </c>
      <c r="R99" s="16" t="e">
        <f>SUMIF('City Level Data'!#REF!,$F99,'City Level Data'!P:P)</f>
        <v>#REF!</v>
      </c>
      <c r="S99" s="16" t="e">
        <f t="shared" si="1"/>
        <v>#REF!</v>
      </c>
      <c r="T99" s="16" t="e">
        <f>SUMIF('City Level Data'!#REF!,$F99,'City Level Data'!U:U)*1000000000/N99</f>
        <v>#REF!</v>
      </c>
      <c r="U99" s="16" t="e">
        <f>IF(Q99&gt;'Clustering (Sub City)'!$C$4,'Clustering (Sub City)'!$B$3,IF(Q99&gt;'Clustering (Sub City)'!$H$4,'Clustering (Sub City)'!$G$3,IF(Q99&gt;'Clustering (Sub City)'!$M$4,'Clustering (Sub City)'!$L$3,'Clustering (Sub City)'!$Q$3)))</f>
        <v>#REF!</v>
      </c>
      <c r="V99" s="16" t="e">
        <f>IF(S99&gt;'Clustering (Sub City)'!$C$24,'Clustering (Sub City)'!$B$23,IF(S99&gt;'Clustering (Sub City)'!$H$24,'Clustering (Sub City)'!$G$23,IF(S99&gt;'Clustering (Sub City)'!$M$24,'Clustering (Sub City)'!$L$23,'Clustering (Sub City)'!$Q$23)))</f>
        <v>#REF!</v>
      </c>
      <c r="W99" s="16" t="e">
        <f>VLOOKUP(U99&amp;V99,'Clustering (Gov City)'!$X$4:$Y$19,2,0)</f>
        <v>#REF!</v>
      </c>
      <c r="X99" s="16" t="e">
        <f>SUMIF('City Level Data'!#REF!,$F99,'City Level Data'!Z:Z)</f>
        <v>#REF!</v>
      </c>
      <c r="Y99" s="16" t="e">
        <f>SUMIF('City Level Data'!#REF!,$F99,'City Level Data'!AA:AA)</f>
        <v>#REF!</v>
      </c>
      <c r="Z99" s="16" t="e">
        <f>SUMIF('City Level Data'!#REF!,$F99,'City Level Data'!AB:AB)</f>
        <v>#REF!</v>
      </c>
      <c r="AA99" s="16" t="e">
        <f>SUMIF('City Level Data'!#REF!,$F99,'City Level Data'!AC:AC)</f>
        <v>#REF!</v>
      </c>
      <c r="AB99" s="16" t="e">
        <f>SUMIF('City Level Data'!#REF!,$F99,'City Level Data'!AD:AD)</f>
        <v>#REF!</v>
      </c>
      <c r="AC99" s="16" t="e">
        <f>SUMIF('City Level Data'!#REF!,$F99,'City Level Data'!AE:AE)</f>
        <v>#REF!</v>
      </c>
      <c r="AD99" s="16" t="e">
        <f>SUMIF('City Level Data'!#REF!,$F99,'City Level Data'!AF:AF)</f>
        <v>#REF!</v>
      </c>
      <c r="AE99" s="16" t="e">
        <f>SUMIF('City Level Data'!#REF!,$F99,'City Level Data'!AG:AG)</f>
        <v>#REF!</v>
      </c>
      <c r="AF99" s="16" t="e">
        <f>SUMIF('City Level Data'!#REF!,$F99,'City Level Data'!AH:AH)</f>
        <v>#REF!</v>
      </c>
      <c r="AG99" s="16" t="e">
        <f>SUMIF('City Level Data'!#REF!,$F99,'City Level Data'!AI:AI)</f>
        <v>#REF!</v>
      </c>
      <c r="AH99" s="16" t="e">
        <f>SUMIF('City Level Data'!#REF!,$F99,'City Level Data'!AJ:AJ)</f>
        <v>#REF!</v>
      </c>
      <c r="AI99" s="16" t="e">
        <f>SUMIF('City Level Data'!#REF!,$F99,'City Level Data'!AK:AK)</f>
        <v>#REF!</v>
      </c>
      <c r="AJ99" s="16" t="e">
        <f>SUMIF('City Level Data'!#REF!,$F99,'City Level Data'!AL:AL)</f>
        <v>#REF!</v>
      </c>
      <c r="AK99" s="16" t="e">
        <f>SUMIF('City Level Data'!#REF!,$F99,'City Level Data'!AM:AM)</f>
        <v>#REF!</v>
      </c>
      <c r="AL99" s="16" t="e">
        <f>SUMIF('City Level Data'!#REF!,$F99,'City Level Data'!AN:AN)</f>
        <v>#REF!</v>
      </c>
      <c r="AM99" s="16" t="e">
        <f>SUMIF('City Level Data'!#REF!,$F99,'City Level Data'!AO:AO)</f>
        <v>#REF!</v>
      </c>
      <c r="AN99" s="16" t="e">
        <f>SUMIF('City Level Data'!#REF!,$F99,'City Level Data'!AP:AP)</f>
        <v>#REF!</v>
      </c>
      <c r="AO99" s="16" t="e">
        <f>SUMIF('City Level Data'!#REF!,$F99,'City Level Data'!AQ:AQ)</f>
        <v>#REF!</v>
      </c>
      <c r="AP99" s="16" t="e">
        <f>SUMIF('City Level Data'!#REF!,$F99,'City Level Data'!AR:AR)</f>
        <v>#REF!</v>
      </c>
      <c r="AQ99" s="16" t="e">
        <f>SUMIF('City Level Data'!#REF!,$F99,'City Level Data'!AS:AS)</f>
        <v>#REF!</v>
      </c>
      <c r="AR99" s="16" t="e">
        <f>SUMIF('City Level Data'!#REF!,$F99,'City Level Data'!AT:AT)</f>
        <v>#REF!</v>
      </c>
      <c r="AS99" s="16" t="e">
        <f>SUMIF('City Level Data'!#REF!,$F99,'City Level Data'!AU:AU)</f>
        <v>#REF!</v>
      </c>
      <c r="AT99" s="16" t="e">
        <f>SUMIF('City Level Data'!#REF!,$F99,'City Level Data'!AV:AV)</f>
        <v>#REF!</v>
      </c>
      <c r="AU99" s="16" t="e">
        <f>SUMIF('City Level Data'!#REF!,$F99,'City Level Data'!AW:AW)</f>
        <v>#REF!</v>
      </c>
      <c r="AV99" s="16" t="e">
        <f>SUMIF('City Level Data'!#REF!,$F99,'City Level Data'!AX:AX)</f>
        <v>#REF!</v>
      </c>
      <c r="AW99" s="16" t="e">
        <f>SUMIF('City Level Data'!#REF!,$F99,'City Level Data'!AY:AY)</f>
        <v>#REF!</v>
      </c>
      <c r="AX99" s="16" t="e">
        <f>SUMIF('City Level Data'!#REF!,$F99,'City Level Data'!AZ:AZ)</f>
        <v>#REF!</v>
      </c>
      <c r="AY99" s="16" t="e">
        <f>SUMIF('City Level Data'!#REF!,$F99,'City Level Data'!BA:BA)</f>
        <v>#REF!</v>
      </c>
      <c r="AZ99" s="16" t="e">
        <f>SUMIF('City Level Data'!#REF!,$F99,'City Level Data'!BB:BB)</f>
        <v>#REF!</v>
      </c>
      <c r="BA99" s="16" t="e">
        <f>SUMIF('City Level Data'!#REF!,$F99,'City Level Data'!BC:BC)</f>
        <v>#REF!</v>
      </c>
      <c r="BB99" s="16" t="e">
        <f>SUMIF('City Level Data'!#REF!,$F99,'City Level Data'!BD:BD)</f>
        <v>#REF!</v>
      </c>
      <c r="BC99" s="16" t="e">
        <f>SUMIF('City Level Data'!#REF!,$F99,'City Level Data'!BE:BE)</f>
        <v>#REF!</v>
      </c>
      <c r="BD99" s="16" t="e">
        <f>SUMIF('City Level Data'!#REF!,$F99,'City Level Data'!BF:BF)</f>
        <v>#REF!</v>
      </c>
      <c r="BE99" s="16" t="e">
        <f t="shared" si="2"/>
        <v>#REF!</v>
      </c>
      <c r="BF99" s="16" t="e">
        <f>SUMIF('City Level Data'!#REF!,$F99,'City Level Data'!BG:BG)</f>
        <v>#REF!</v>
      </c>
      <c r="BG99" s="16" t="e">
        <f>SUMIF('City Level Data'!#REF!,$F99,'City Level Data'!BH:BH)</f>
        <v>#REF!</v>
      </c>
      <c r="BH99" s="16" t="e">
        <f>AVERAGEIF('City Level Data'!#REF!,$F99,'City Level Data'!BI:BI)</f>
        <v>#REF!</v>
      </c>
      <c r="BI99" s="16" t="e">
        <f>AVERAGEIF('City Level Data'!#REF!,$F99,'City Level Data'!BJ:BJ)</f>
        <v>#REF!</v>
      </c>
      <c r="BJ99" s="16" t="e">
        <f>AVERAGEIF('City Level Data'!#REF!,$F99,'City Level Data'!BK:BK)</f>
        <v>#REF!</v>
      </c>
      <c r="BK99" s="16" t="e">
        <f>AVERAGEIF('City Level Data'!#REF!,$F99,'City Level Data'!BL:BL)</f>
        <v>#REF!</v>
      </c>
      <c r="BL99" s="16" t="e">
        <f>AVERAGEIF('City Level Data'!#REF!,$F99,'City Level Data'!BM:BM)</f>
        <v>#REF!</v>
      </c>
      <c r="BM99" s="16" t="e">
        <f>SUMIF('City Level Data'!#REF!,$F99,'City Level Data'!BN:BN)</f>
        <v>#REF!</v>
      </c>
      <c r="BN99" s="16" t="e">
        <f>SUMIF('City Level Data'!#REF!,$F99,'City Level Data'!BO:BO)</f>
        <v>#REF!</v>
      </c>
      <c r="BO99" s="16" t="e">
        <f>SUMIF('City Level Data'!#REF!,$F99,'City Level Data'!BP:BP)</f>
        <v>#REF!</v>
      </c>
      <c r="BP99" s="16" t="e">
        <f>SUMIF('City Level Data'!#REF!,$F99,'City Level Data'!BQ:BQ)</f>
        <v>#REF!</v>
      </c>
      <c r="BQ99" s="16" t="e">
        <f>SUMIF('City Level Data'!#REF!,$F99,'City Level Data'!BR:BR)</f>
        <v>#REF!</v>
      </c>
      <c r="BR99" s="16" t="e">
        <f>SUMIF('City Level Data'!#REF!,$F99,'City Level Data'!BS:BS)</f>
        <v>#REF!</v>
      </c>
      <c r="BS99" s="16" t="e">
        <f>SUMIF('City Level Data'!#REF!,$F99,'City Level Data'!BT:BT)</f>
        <v>#REF!</v>
      </c>
      <c r="BT99" s="16" t="e">
        <f>SUMIF('City Level Data'!#REF!,$F99,'City Level Data'!BU:BU)</f>
        <v>#REF!</v>
      </c>
      <c r="BU99" s="16" t="e">
        <f>SUMIF('City Level Data'!#REF!,$F99,'City Level Data'!BV:BV)</f>
        <v>#REF!</v>
      </c>
      <c r="BV99" s="16" t="e">
        <f>SUMIF('City Level Data'!#REF!,$F99,'City Level Data'!BW:BW)</f>
        <v>#REF!</v>
      </c>
      <c r="BW99" s="16" t="e">
        <f>SUMIF('City Level Data'!#REF!,$F99,'City Level Data'!BX:BX)</f>
        <v>#REF!</v>
      </c>
      <c r="BX99" s="16" t="e">
        <f>SUMIF('City Level Data'!#REF!,$F99,'City Level Data'!BY:BY)</f>
        <v>#REF!</v>
      </c>
      <c r="BY99" s="16" t="e">
        <f>SUMIF('City Level Data'!#REF!,$F99,'City Level Data'!BZ:BZ)</f>
        <v>#REF!</v>
      </c>
      <c r="BZ99" s="16" t="e">
        <f>SUMIF('City Level Data'!#REF!,$F99,'City Level Data'!CA:CA)</f>
        <v>#REF!</v>
      </c>
      <c r="CA99" s="16" t="e">
        <f>SUMIF('City Level Data'!#REF!,$F99,'City Level Data'!CB:CB)</f>
        <v>#REF!</v>
      </c>
      <c r="CB99" s="16" t="e">
        <f>SUMIF('City Level Data'!#REF!,$F99,'City Level Data'!CC:CC)</f>
        <v>#REF!</v>
      </c>
      <c r="CC99" s="16" t="e">
        <f>SUMIF('City Level Data'!#REF!,$F99,'City Level Data'!CD:CD)</f>
        <v>#REF!</v>
      </c>
      <c r="CD99" s="16" t="e">
        <f>SUMIF('City Level Data'!#REF!,$F99,'City Level Data'!CE:CE)</f>
        <v>#REF!</v>
      </c>
      <c r="CE99" s="16" t="e">
        <f>SUMIF('City Level Data'!#REF!,$F99,'City Level Data'!CF:CF)</f>
        <v>#REF!</v>
      </c>
      <c r="CF99" s="16" t="e">
        <f>SUMIF('City Level Data'!#REF!,$F99,'City Level Data'!CG:CG)</f>
        <v>#REF!</v>
      </c>
      <c r="CG99" s="16" t="e">
        <f>SUMIF('City Level Data'!#REF!,$F99,'City Level Data'!CH:CH)</f>
        <v>#REF!</v>
      </c>
      <c r="CH99" s="16" t="e">
        <f>SUMIF('City Level Data'!#REF!,$F99,'City Level Data'!CI:CI)</f>
        <v>#REF!</v>
      </c>
      <c r="CI99" s="16" t="e">
        <f>SUMIF('City Level Data'!#REF!,$F99,'City Level Data'!CJ:CJ)</f>
        <v>#REF!</v>
      </c>
      <c r="CJ99" s="16" t="e">
        <f>SUMIF('City Level Data'!#REF!,$F99,'City Level Data'!CK:CK)</f>
        <v>#REF!</v>
      </c>
      <c r="CK99" s="16" t="e">
        <f>SUMIF('City Level Data'!#REF!,$F99,'City Level Data'!CL:CL)</f>
        <v>#REF!</v>
      </c>
      <c r="CL99" s="16" t="e">
        <f>SUMIF('City Level Data'!#REF!,$F99,'City Level Data'!CM:CM)</f>
        <v>#REF!</v>
      </c>
      <c r="CM99" s="16" t="e">
        <f>SUMIF('City Level Data'!#REF!,$F99,'City Level Data'!CN:CN)</f>
        <v>#REF!</v>
      </c>
      <c r="CN99" s="16" t="e">
        <f>SUMIF('City Level Data'!#REF!,$F99,'City Level Data'!CO:CO)</f>
        <v>#REF!</v>
      </c>
      <c r="CO99" s="16" t="e">
        <f>SUMIF('City Level Data'!#REF!,$F99,'City Level Data'!CP:CP)</f>
        <v>#REF!</v>
      </c>
      <c r="CP99" s="16" t="e">
        <f>SUMIF('City Level Data'!#REF!,$F99,'City Level Data'!CQ:CQ)</f>
        <v>#REF!</v>
      </c>
      <c r="CQ99" s="16" t="e">
        <f>SUMIF('City Level Data'!#REF!,$F99,'City Level Data'!CR:CR)</f>
        <v>#REF!</v>
      </c>
      <c r="CR99" s="16" t="e">
        <f>SUMIF('City Level Data'!#REF!,$F99,'City Level Data'!CS:CS)</f>
        <v>#REF!</v>
      </c>
      <c r="CS99" s="16" t="e">
        <f>SUMIF('City Level Data'!#REF!,$F99,'City Level Data'!CT:CT)</f>
        <v>#REF!</v>
      </c>
      <c r="CT99" s="16" t="e">
        <f>SUMIF('City Level Data'!#REF!,$F99,'City Level Data'!CU:CU)</f>
        <v>#REF!</v>
      </c>
      <c r="CU99" s="16" t="e">
        <f>SUMIF('City Level Data'!#REF!,$F99,'City Level Data'!CV:CV)</f>
        <v>#REF!</v>
      </c>
      <c r="CV99" s="16" t="e">
        <f>SUMIF('City Level Data'!#REF!,$F99,'City Level Data'!CW:CW)</f>
        <v>#REF!</v>
      </c>
      <c r="CW99" s="16" t="e">
        <f>SUMIF('City Level Data'!#REF!,$F99,'City Level Data'!CX:CX)</f>
        <v>#REF!</v>
      </c>
      <c r="CX99" s="16" t="e">
        <f>SUMIF('City Level Data'!#REF!,$F99,'City Level Data'!CY:CY)</f>
        <v>#REF!</v>
      </c>
      <c r="CY99" s="16" t="e">
        <f>SUMIF('City Level Data'!#REF!,$F99,'City Level Data'!CZ:CZ)</f>
        <v>#REF!</v>
      </c>
      <c r="CZ99" s="16" t="e">
        <f>SUMIF('City Level Data'!#REF!,$F99,'City Level Data'!DA:DA)</f>
        <v>#REF!</v>
      </c>
      <c r="DA99" s="16" t="e">
        <f>SUMIF('City Level Data'!#REF!,$F99,'City Level Data'!DB:DB)</f>
        <v>#REF!</v>
      </c>
      <c r="DB99" s="16" t="e">
        <f>SUMIF('City Level Data'!#REF!,$F99,'City Level Data'!DC:DC)</f>
        <v>#REF!</v>
      </c>
    </row>
    <row r="100" spans="1:106" x14ac:dyDescent="0.2">
      <c r="A100" s="1"/>
      <c r="B100" s="1"/>
      <c r="C100" s="1"/>
      <c r="D100" s="1" t="s">
        <v>1657</v>
      </c>
      <c r="E100" s="1" t="s">
        <v>1363</v>
      </c>
      <c r="F100" s="1" t="s">
        <v>1274</v>
      </c>
      <c r="G100" s="1" t="s">
        <v>1517</v>
      </c>
      <c r="H100" s="1"/>
      <c r="I100" s="1"/>
      <c r="J100" s="1" t="s">
        <v>1518</v>
      </c>
      <c r="K100" s="1"/>
      <c r="L100" s="1"/>
      <c r="M100" s="1"/>
      <c r="N100" s="16" t="e">
        <f>SUMIF('City Level Data'!#REF!,$F100,'City Level Data'!J:J)</f>
        <v>#REF!</v>
      </c>
      <c r="O100" s="16" t="e">
        <f>SUMIF('City Level Data'!#REF!,$F100,'City Level Data'!L:L)</f>
        <v>#REF!</v>
      </c>
      <c r="P100" s="16" t="e">
        <f>SUMIF('City Level Data'!#REF!,$F100,'City Level Data'!M:M)</f>
        <v>#REF!</v>
      </c>
      <c r="Q100" s="16" t="e">
        <f t="shared" si="0"/>
        <v>#REF!</v>
      </c>
      <c r="R100" s="16" t="e">
        <f>SUMIF('City Level Data'!#REF!,$F100,'City Level Data'!P:P)</f>
        <v>#REF!</v>
      </c>
      <c r="S100" s="16" t="e">
        <f t="shared" si="1"/>
        <v>#REF!</v>
      </c>
      <c r="T100" s="16" t="e">
        <f>SUMIF('City Level Data'!#REF!,$F100,'City Level Data'!U:U)*1000000000/N100</f>
        <v>#REF!</v>
      </c>
      <c r="U100" s="16" t="e">
        <f>IF(Q100&gt;'Clustering (Sub City)'!$C$4,'Clustering (Sub City)'!$B$3,IF(Q100&gt;'Clustering (Sub City)'!$H$4,'Clustering (Sub City)'!$G$3,IF(Q100&gt;'Clustering (Sub City)'!$M$4,'Clustering (Sub City)'!$L$3,'Clustering (Sub City)'!$Q$3)))</f>
        <v>#REF!</v>
      </c>
      <c r="V100" s="16" t="e">
        <f>IF(S100&gt;'Clustering (Sub City)'!$C$24,'Clustering (Sub City)'!$B$23,IF(S100&gt;'Clustering (Sub City)'!$H$24,'Clustering (Sub City)'!$G$23,IF(S100&gt;'Clustering (Sub City)'!$M$24,'Clustering (Sub City)'!$L$23,'Clustering (Sub City)'!$Q$23)))</f>
        <v>#REF!</v>
      </c>
      <c r="W100" s="16" t="e">
        <f>VLOOKUP(U100&amp;V100,'Clustering (Gov City)'!$X$4:$Y$19,2,0)</f>
        <v>#REF!</v>
      </c>
      <c r="X100" s="16" t="e">
        <f>SUMIF('City Level Data'!#REF!,$F100,'City Level Data'!Z:Z)</f>
        <v>#REF!</v>
      </c>
      <c r="Y100" s="16" t="e">
        <f>SUMIF('City Level Data'!#REF!,$F100,'City Level Data'!AA:AA)</f>
        <v>#REF!</v>
      </c>
      <c r="Z100" s="16" t="e">
        <f>SUMIF('City Level Data'!#REF!,$F100,'City Level Data'!AB:AB)</f>
        <v>#REF!</v>
      </c>
      <c r="AA100" s="16" t="e">
        <f>SUMIF('City Level Data'!#REF!,$F100,'City Level Data'!AC:AC)</f>
        <v>#REF!</v>
      </c>
      <c r="AB100" s="16" t="e">
        <f>SUMIF('City Level Data'!#REF!,$F100,'City Level Data'!AD:AD)</f>
        <v>#REF!</v>
      </c>
      <c r="AC100" s="16" t="e">
        <f>SUMIF('City Level Data'!#REF!,$F100,'City Level Data'!AE:AE)</f>
        <v>#REF!</v>
      </c>
      <c r="AD100" s="16" t="e">
        <f>SUMIF('City Level Data'!#REF!,$F100,'City Level Data'!AF:AF)</f>
        <v>#REF!</v>
      </c>
      <c r="AE100" s="16" t="e">
        <f>SUMIF('City Level Data'!#REF!,$F100,'City Level Data'!AG:AG)</f>
        <v>#REF!</v>
      </c>
      <c r="AF100" s="16" t="e">
        <f>SUMIF('City Level Data'!#REF!,$F100,'City Level Data'!AH:AH)</f>
        <v>#REF!</v>
      </c>
      <c r="AG100" s="16" t="e">
        <f>SUMIF('City Level Data'!#REF!,$F100,'City Level Data'!AI:AI)</f>
        <v>#REF!</v>
      </c>
      <c r="AH100" s="16" t="e">
        <f>SUMIF('City Level Data'!#REF!,$F100,'City Level Data'!AJ:AJ)</f>
        <v>#REF!</v>
      </c>
      <c r="AI100" s="16" t="e">
        <f>SUMIF('City Level Data'!#REF!,$F100,'City Level Data'!AK:AK)</f>
        <v>#REF!</v>
      </c>
      <c r="AJ100" s="16" t="e">
        <f>SUMIF('City Level Data'!#REF!,$F100,'City Level Data'!AL:AL)</f>
        <v>#REF!</v>
      </c>
      <c r="AK100" s="16" t="e">
        <f>SUMIF('City Level Data'!#REF!,$F100,'City Level Data'!AM:AM)</f>
        <v>#REF!</v>
      </c>
      <c r="AL100" s="16" t="e">
        <f>SUMIF('City Level Data'!#REF!,$F100,'City Level Data'!AN:AN)</f>
        <v>#REF!</v>
      </c>
      <c r="AM100" s="16" t="e">
        <f>SUMIF('City Level Data'!#REF!,$F100,'City Level Data'!AO:AO)</f>
        <v>#REF!</v>
      </c>
      <c r="AN100" s="16" t="e">
        <f>SUMIF('City Level Data'!#REF!,$F100,'City Level Data'!AP:AP)</f>
        <v>#REF!</v>
      </c>
      <c r="AO100" s="16" t="e">
        <f>SUMIF('City Level Data'!#REF!,$F100,'City Level Data'!AQ:AQ)</f>
        <v>#REF!</v>
      </c>
      <c r="AP100" s="16" t="e">
        <f>SUMIF('City Level Data'!#REF!,$F100,'City Level Data'!AR:AR)</f>
        <v>#REF!</v>
      </c>
      <c r="AQ100" s="16" t="e">
        <f>SUMIF('City Level Data'!#REF!,$F100,'City Level Data'!AS:AS)</f>
        <v>#REF!</v>
      </c>
      <c r="AR100" s="16" t="e">
        <f>SUMIF('City Level Data'!#REF!,$F100,'City Level Data'!AT:AT)</f>
        <v>#REF!</v>
      </c>
      <c r="AS100" s="16" t="e">
        <f>SUMIF('City Level Data'!#REF!,$F100,'City Level Data'!AU:AU)</f>
        <v>#REF!</v>
      </c>
      <c r="AT100" s="16" t="e">
        <f>SUMIF('City Level Data'!#REF!,$F100,'City Level Data'!AV:AV)</f>
        <v>#REF!</v>
      </c>
      <c r="AU100" s="16" t="e">
        <f>SUMIF('City Level Data'!#REF!,$F100,'City Level Data'!AW:AW)</f>
        <v>#REF!</v>
      </c>
      <c r="AV100" s="16" t="e">
        <f>SUMIF('City Level Data'!#REF!,$F100,'City Level Data'!AX:AX)</f>
        <v>#REF!</v>
      </c>
      <c r="AW100" s="16" t="e">
        <f>SUMIF('City Level Data'!#REF!,$F100,'City Level Data'!AY:AY)</f>
        <v>#REF!</v>
      </c>
      <c r="AX100" s="16" t="e">
        <f>SUMIF('City Level Data'!#REF!,$F100,'City Level Data'!AZ:AZ)</f>
        <v>#REF!</v>
      </c>
      <c r="AY100" s="16" t="e">
        <f>SUMIF('City Level Data'!#REF!,$F100,'City Level Data'!BA:BA)</f>
        <v>#REF!</v>
      </c>
      <c r="AZ100" s="16" t="e">
        <f>SUMIF('City Level Data'!#REF!,$F100,'City Level Data'!BB:BB)</f>
        <v>#REF!</v>
      </c>
      <c r="BA100" s="16" t="e">
        <f>SUMIF('City Level Data'!#REF!,$F100,'City Level Data'!BC:BC)</f>
        <v>#REF!</v>
      </c>
      <c r="BB100" s="16" t="e">
        <f>SUMIF('City Level Data'!#REF!,$F100,'City Level Data'!BD:BD)</f>
        <v>#REF!</v>
      </c>
      <c r="BC100" s="16" t="e">
        <f>SUMIF('City Level Data'!#REF!,$F100,'City Level Data'!BE:BE)</f>
        <v>#REF!</v>
      </c>
      <c r="BD100" s="16" t="e">
        <f>SUMIF('City Level Data'!#REF!,$F100,'City Level Data'!BF:BF)</f>
        <v>#REF!</v>
      </c>
      <c r="BE100" s="16" t="e">
        <f t="shared" si="2"/>
        <v>#REF!</v>
      </c>
      <c r="BF100" s="16" t="e">
        <f>SUMIF('City Level Data'!#REF!,$F100,'City Level Data'!BG:BG)</f>
        <v>#REF!</v>
      </c>
      <c r="BG100" s="16" t="e">
        <f>SUMIF('City Level Data'!#REF!,$F100,'City Level Data'!BH:BH)</f>
        <v>#REF!</v>
      </c>
      <c r="BH100" s="16" t="e">
        <f>AVERAGEIF('City Level Data'!#REF!,$F100,'City Level Data'!BI:BI)</f>
        <v>#REF!</v>
      </c>
      <c r="BI100" s="16" t="e">
        <f>AVERAGEIF('City Level Data'!#REF!,$F100,'City Level Data'!BJ:BJ)</f>
        <v>#REF!</v>
      </c>
      <c r="BJ100" s="16" t="e">
        <f>AVERAGEIF('City Level Data'!#REF!,$F100,'City Level Data'!BK:BK)</f>
        <v>#REF!</v>
      </c>
      <c r="BK100" s="16" t="e">
        <f>AVERAGEIF('City Level Data'!#REF!,$F100,'City Level Data'!BL:BL)</f>
        <v>#REF!</v>
      </c>
      <c r="BL100" s="16" t="e">
        <f>AVERAGEIF('City Level Data'!#REF!,$F100,'City Level Data'!BM:BM)</f>
        <v>#REF!</v>
      </c>
      <c r="BM100" s="16" t="e">
        <f>SUMIF('City Level Data'!#REF!,$F100,'City Level Data'!BN:BN)</f>
        <v>#REF!</v>
      </c>
      <c r="BN100" s="16" t="e">
        <f>SUMIF('City Level Data'!#REF!,$F100,'City Level Data'!BO:BO)</f>
        <v>#REF!</v>
      </c>
      <c r="BO100" s="16" t="e">
        <f>SUMIF('City Level Data'!#REF!,$F100,'City Level Data'!BP:BP)</f>
        <v>#REF!</v>
      </c>
      <c r="BP100" s="16" t="e">
        <f>SUMIF('City Level Data'!#REF!,$F100,'City Level Data'!BQ:BQ)</f>
        <v>#REF!</v>
      </c>
      <c r="BQ100" s="16" t="e">
        <f>SUMIF('City Level Data'!#REF!,$F100,'City Level Data'!BR:BR)</f>
        <v>#REF!</v>
      </c>
      <c r="BR100" s="16" t="e">
        <f>SUMIF('City Level Data'!#REF!,$F100,'City Level Data'!BS:BS)</f>
        <v>#REF!</v>
      </c>
      <c r="BS100" s="16" t="e">
        <f>SUMIF('City Level Data'!#REF!,$F100,'City Level Data'!BT:BT)</f>
        <v>#REF!</v>
      </c>
      <c r="BT100" s="16" t="e">
        <f>SUMIF('City Level Data'!#REF!,$F100,'City Level Data'!BU:BU)</f>
        <v>#REF!</v>
      </c>
      <c r="BU100" s="16" t="e">
        <f>SUMIF('City Level Data'!#REF!,$F100,'City Level Data'!BV:BV)</f>
        <v>#REF!</v>
      </c>
      <c r="BV100" s="16" t="e">
        <f>SUMIF('City Level Data'!#REF!,$F100,'City Level Data'!BW:BW)</f>
        <v>#REF!</v>
      </c>
      <c r="BW100" s="16" t="e">
        <f>SUMIF('City Level Data'!#REF!,$F100,'City Level Data'!BX:BX)</f>
        <v>#REF!</v>
      </c>
      <c r="BX100" s="16" t="e">
        <f>SUMIF('City Level Data'!#REF!,$F100,'City Level Data'!BY:BY)</f>
        <v>#REF!</v>
      </c>
      <c r="BY100" s="16" t="e">
        <f>SUMIF('City Level Data'!#REF!,$F100,'City Level Data'!BZ:BZ)</f>
        <v>#REF!</v>
      </c>
      <c r="BZ100" s="16" t="e">
        <f>SUMIF('City Level Data'!#REF!,$F100,'City Level Data'!CA:CA)</f>
        <v>#REF!</v>
      </c>
      <c r="CA100" s="16" t="e">
        <f>SUMIF('City Level Data'!#REF!,$F100,'City Level Data'!CB:CB)</f>
        <v>#REF!</v>
      </c>
      <c r="CB100" s="16" t="e">
        <f>SUMIF('City Level Data'!#REF!,$F100,'City Level Data'!CC:CC)</f>
        <v>#REF!</v>
      </c>
      <c r="CC100" s="16" t="e">
        <f>SUMIF('City Level Data'!#REF!,$F100,'City Level Data'!CD:CD)</f>
        <v>#REF!</v>
      </c>
      <c r="CD100" s="16" t="e">
        <f>SUMIF('City Level Data'!#REF!,$F100,'City Level Data'!CE:CE)</f>
        <v>#REF!</v>
      </c>
      <c r="CE100" s="16" t="e">
        <f>SUMIF('City Level Data'!#REF!,$F100,'City Level Data'!CF:CF)</f>
        <v>#REF!</v>
      </c>
      <c r="CF100" s="16" t="e">
        <f>SUMIF('City Level Data'!#REF!,$F100,'City Level Data'!CG:CG)</f>
        <v>#REF!</v>
      </c>
      <c r="CG100" s="16" t="e">
        <f>SUMIF('City Level Data'!#REF!,$F100,'City Level Data'!CH:CH)</f>
        <v>#REF!</v>
      </c>
      <c r="CH100" s="16" t="e">
        <f>SUMIF('City Level Data'!#REF!,$F100,'City Level Data'!CI:CI)</f>
        <v>#REF!</v>
      </c>
      <c r="CI100" s="16" t="e">
        <f>SUMIF('City Level Data'!#REF!,$F100,'City Level Data'!CJ:CJ)</f>
        <v>#REF!</v>
      </c>
      <c r="CJ100" s="16" t="e">
        <f>SUMIF('City Level Data'!#REF!,$F100,'City Level Data'!CK:CK)</f>
        <v>#REF!</v>
      </c>
      <c r="CK100" s="16" t="e">
        <f>SUMIF('City Level Data'!#REF!,$F100,'City Level Data'!CL:CL)</f>
        <v>#REF!</v>
      </c>
      <c r="CL100" s="16" t="e">
        <f>SUMIF('City Level Data'!#REF!,$F100,'City Level Data'!CM:CM)</f>
        <v>#REF!</v>
      </c>
      <c r="CM100" s="16" t="e">
        <f>SUMIF('City Level Data'!#REF!,$F100,'City Level Data'!CN:CN)</f>
        <v>#REF!</v>
      </c>
      <c r="CN100" s="16" t="e">
        <f>SUMIF('City Level Data'!#REF!,$F100,'City Level Data'!CO:CO)</f>
        <v>#REF!</v>
      </c>
      <c r="CO100" s="16" t="e">
        <f>SUMIF('City Level Data'!#REF!,$F100,'City Level Data'!CP:CP)</f>
        <v>#REF!</v>
      </c>
      <c r="CP100" s="16" t="e">
        <f>SUMIF('City Level Data'!#REF!,$F100,'City Level Data'!CQ:CQ)</f>
        <v>#REF!</v>
      </c>
      <c r="CQ100" s="16" t="e">
        <f>SUMIF('City Level Data'!#REF!,$F100,'City Level Data'!CR:CR)</f>
        <v>#REF!</v>
      </c>
      <c r="CR100" s="16" t="e">
        <f>SUMIF('City Level Data'!#REF!,$F100,'City Level Data'!CS:CS)</f>
        <v>#REF!</v>
      </c>
      <c r="CS100" s="16" t="e">
        <f>SUMIF('City Level Data'!#REF!,$F100,'City Level Data'!CT:CT)</f>
        <v>#REF!</v>
      </c>
      <c r="CT100" s="16" t="e">
        <f>SUMIF('City Level Data'!#REF!,$F100,'City Level Data'!CU:CU)</f>
        <v>#REF!</v>
      </c>
      <c r="CU100" s="16" t="e">
        <f>SUMIF('City Level Data'!#REF!,$F100,'City Level Data'!CV:CV)</f>
        <v>#REF!</v>
      </c>
      <c r="CV100" s="16" t="e">
        <f>SUMIF('City Level Data'!#REF!,$F100,'City Level Data'!CW:CW)</f>
        <v>#REF!</v>
      </c>
      <c r="CW100" s="16" t="e">
        <f>SUMIF('City Level Data'!#REF!,$F100,'City Level Data'!CX:CX)</f>
        <v>#REF!</v>
      </c>
      <c r="CX100" s="16" t="e">
        <f>SUMIF('City Level Data'!#REF!,$F100,'City Level Data'!CY:CY)</f>
        <v>#REF!</v>
      </c>
      <c r="CY100" s="16" t="e">
        <f>SUMIF('City Level Data'!#REF!,$F100,'City Level Data'!CZ:CZ)</f>
        <v>#REF!</v>
      </c>
      <c r="CZ100" s="16" t="e">
        <f>SUMIF('City Level Data'!#REF!,$F100,'City Level Data'!DA:DA)</f>
        <v>#REF!</v>
      </c>
      <c r="DA100" s="16" t="e">
        <f>SUMIF('City Level Data'!#REF!,$F100,'City Level Data'!DB:DB)</f>
        <v>#REF!</v>
      </c>
      <c r="DB100" s="16" t="e">
        <f>SUMIF('City Level Data'!#REF!,$F100,'City Level Data'!DC:DC)</f>
        <v>#REF!</v>
      </c>
    </row>
    <row r="101" spans="1:106" x14ac:dyDescent="0.2">
      <c r="A101" s="1"/>
      <c r="B101" s="1"/>
      <c r="C101" s="1"/>
      <c r="D101" s="1" t="s">
        <v>1658</v>
      </c>
      <c r="E101" s="1" t="s">
        <v>1363</v>
      </c>
      <c r="F101" s="1" t="s">
        <v>1363</v>
      </c>
      <c r="G101" s="1" t="s">
        <v>1517</v>
      </c>
      <c r="H101" s="1"/>
      <c r="I101" s="1"/>
      <c r="J101" s="1" t="s">
        <v>1518</v>
      </c>
      <c r="K101" s="1"/>
      <c r="L101" s="1"/>
      <c r="M101" s="1"/>
      <c r="N101" s="16" t="e">
        <f>SUMIF('City Level Data'!#REF!,$F101,'City Level Data'!J:J)</f>
        <v>#REF!</v>
      </c>
      <c r="O101" s="16" t="e">
        <f>SUMIF('City Level Data'!#REF!,$F101,'City Level Data'!L:L)</f>
        <v>#REF!</v>
      </c>
      <c r="P101" s="16" t="e">
        <f>SUMIF('City Level Data'!#REF!,$F101,'City Level Data'!M:M)</f>
        <v>#REF!</v>
      </c>
      <c r="Q101" s="16" t="e">
        <f t="shared" si="0"/>
        <v>#REF!</v>
      </c>
      <c r="R101" s="16" t="e">
        <f>SUMIF('City Level Data'!#REF!,$F101,'City Level Data'!P:P)</f>
        <v>#REF!</v>
      </c>
      <c r="S101" s="16" t="e">
        <f t="shared" si="1"/>
        <v>#REF!</v>
      </c>
      <c r="T101" s="16" t="e">
        <f>SUMIF('City Level Data'!#REF!,$F101,'City Level Data'!U:U)*1000000000/N101</f>
        <v>#REF!</v>
      </c>
      <c r="U101" s="16" t="e">
        <f>IF(Q101&gt;'Clustering (Sub City)'!$C$4,'Clustering (Sub City)'!$B$3,IF(Q101&gt;'Clustering (Sub City)'!$H$4,'Clustering (Sub City)'!$G$3,IF(Q101&gt;'Clustering (Sub City)'!$M$4,'Clustering (Sub City)'!$L$3,'Clustering (Sub City)'!$Q$3)))</f>
        <v>#REF!</v>
      </c>
      <c r="V101" s="16" t="e">
        <f>IF(S101&gt;'Clustering (Sub City)'!$C$24,'Clustering (Sub City)'!$B$23,IF(S101&gt;'Clustering (Sub City)'!$H$24,'Clustering (Sub City)'!$G$23,IF(S101&gt;'Clustering (Sub City)'!$M$24,'Clustering (Sub City)'!$L$23,'Clustering (Sub City)'!$Q$23)))</f>
        <v>#REF!</v>
      </c>
      <c r="W101" s="16" t="e">
        <f>VLOOKUP(U101&amp;V101,'Clustering (Gov City)'!$X$4:$Y$19,2,0)</f>
        <v>#REF!</v>
      </c>
      <c r="X101" s="16" t="e">
        <f>SUMIF('City Level Data'!#REF!,$F101,'City Level Data'!Z:Z)</f>
        <v>#REF!</v>
      </c>
      <c r="Y101" s="16" t="e">
        <f>SUMIF('City Level Data'!#REF!,$F101,'City Level Data'!AA:AA)</f>
        <v>#REF!</v>
      </c>
      <c r="Z101" s="16" t="e">
        <f>SUMIF('City Level Data'!#REF!,$F101,'City Level Data'!AB:AB)</f>
        <v>#REF!</v>
      </c>
      <c r="AA101" s="16" t="e">
        <f>SUMIF('City Level Data'!#REF!,$F101,'City Level Data'!AC:AC)</f>
        <v>#REF!</v>
      </c>
      <c r="AB101" s="16" t="e">
        <f>SUMIF('City Level Data'!#REF!,$F101,'City Level Data'!AD:AD)</f>
        <v>#REF!</v>
      </c>
      <c r="AC101" s="16" t="e">
        <f>SUMIF('City Level Data'!#REF!,$F101,'City Level Data'!AE:AE)</f>
        <v>#REF!</v>
      </c>
      <c r="AD101" s="16" t="e">
        <f>SUMIF('City Level Data'!#REF!,$F101,'City Level Data'!AF:AF)</f>
        <v>#REF!</v>
      </c>
      <c r="AE101" s="16" t="e">
        <f>SUMIF('City Level Data'!#REF!,$F101,'City Level Data'!AG:AG)</f>
        <v>#REF!</v>
      </c>
      <c r="AF101" s="16" t="e">
        <f>SUMIF('City Level Data'!#REF!,$F101,'City Level Data'!AH:AH)</f>
        <v>#REF!</v>
      </c>
      <c r="AG101" s="16" t="e">
        <f>SUMIF('City Level Data'!#REF!,$F101,'City Level Data'!AI:AI)</f>
        <v>#REF!</v>
      </c>
      <c r="AH101" s="16" t="e">
        <f>SUMIF('City Level Data'!#REF!,$F101,'City Level Data'!AJ:AJ)</f>
        <v>#REF!</v>
      </c>
      <c r="AI101" s="16" t="e">
        <f>SUMIF('City Level Data'!#REF!,$F101,'City Level Data'!AK:AK)</f>
        <v>#REF!</v>
      </c>
      <c r="AJ101" s="16" t="e">
        <f>SUMIF('City Level Data'!#REF!,$F101,'City Level Data'!AL:AL)</f>
        <v>#REF!</v>
      </c>
      <c r="AK101" s="16" t="e">
        <f>SUMIF('City Level Data'!#REF!,$F101,'City Level Data'!AM:AM)</f>
        <v>#REF!</v>
      </c>
      <c r="AL101" s="16" t="e">
        <f>SUMIF('City Level Data'!#REF!,$F101,'City Level Data'!AN:AN)</f>
        <v>#REF!</v>
      </c>
      <c r="AM101" s="16" t="e">
        <f>SUMIF('City Level Data'!#REF!,$F101,'City Level Data'!AO:AO)</f>
        <v>#REF!</v>
      </c>
      <c r="AN101" s="16" t="e">
        <f>SUMIF('City Level Data'!#REF!,$F101,'City Level Data'!AP:AP)</f>
        <v>#REF!</v>
      </c>
      <c r="AO101" s="16" t="e">
        <f>SUMIF('City Level Data'!#REF!,$F101,'City Level Data'!AQ:AQ)</f>
        <v>#REF!</v>
      </c>
      <c r="AP101" s="16" t="e">
        <f>SUMIF('City Level Data'!#REF!,$F101,'City Level Data'!AR:AR)</f>
        <v>#REF!</v>
      </c>
      <c r="AQ101" s="16" t="e">
        <f>SUMIF('City Level Data'!#REF!,$F101,'City Level Data'!AS:AS)</f>
        <v>#REF!</v>
      </c>
      <c r="AR101" s="16" t="e">
        <f>SUMIF('City Level Data'!#REF!,$F101,'City Level Data'!AT:AT)</f>
        <v>#REF!</v>
      </c>
      <c r="AS101" s="16" t="e">
        <f>SUMIF('City Level Data'!#REF!,$F101,'City Level Data'!AU:AU)</f>
        <v>#REF!</v>
      </c>
      <c r="AT101" s="16" t="e">
        <f>SUMIF('City Level Data'!#REF!,$F101,'City Level Data'!AV:AV)</f>
        <v>#REF!</v>
      </c>
      <c r="AU101" s="16" t="e">
        <f>SUMIF('City Level Data'!#REF!,$F101,'City Level Data'!AW:AW)</f>
        <v>#REF!</v>
      </c>
      <c r="AV101" s="16" t="e">
        <f>SUMIF('City Level Data'!#REF!,$F101,'City Level Data'!AX:AX)</f>
        <v>#REF!</v>
      </c>
      <c r="AW101" s="16" t="e">
        <f>SUMIF('City Level Data'!#REF!,$F101,'City Level Data'!AY:AY)</f>
        <v>#REF!</v>
      </c>
      <c r="AX101" s="16" t="e">
        <f>SUMIF('City Level Data'!#REF!,$F101,'City Level Data'!AZ:AZ)</f>
        <v>#REF!</v>
      </c>
      <c r="AY101" s="16" t="e">
        <f>SUMIF('City Level Data'!#REF!,$F101,'City Level Data'!BA:BA)</f>
        <v>#REF!</v>
      </c>
      <c r="AZ101" s="16" t="e">
        <f>SUMIF('City Level Data'!#REF!,$F101,'City Level Data'!BB:BB)</f>
        <v>#REF!</v>
      </c>
      <c r="BA101" s="16" t="e">
        <f>SUMIF('City Level Data'!#REF!,$F101,'City Level Data'!BC:BC)</f>
        <v>#REF!</v>
      </c>
      <c r="BB101" s="16" t="e">
        <f>SUMIF('City Level Data'!#REF!,$F101,'City Level Data'!BD:BD)</f>
        <v>#REF!</v>
      </c>
      <c r="BC101" s="16" t="e">
        <f>SUMIF('City Level Data'!#REF!,$F101,'City Level Data'!BE:BE)</f>
        <v>#REF!</v>
      </c>
      <c r="BD101" s="16" t="e">
        <f>SUMIF('City Level Data'!#REF!,$F101,'City Level Data'!BF:BF)</f>
        <v>#REF!</v>
      </c>
      <c r="BE101" s="16" t="e">
        <f t="shared" si="2"/>
        <v>#REF!</v>
      </c>
      <c r="BF101" s="16" t="e">
        <f>SUMIF('City Level Data'!#REF!,$F101,'City Level Data'!BG:BG)</f>
        <v>#REF!</v>
      </c>
      <c r="BG101" s="16" t="e">
        <f>SUMIF('City Level Data'!#REF!,$F101,'City Level Data'!BH:BH)</f>
        <v>#REF!</v>
      </c>
      <c r="BH101" s="16" t="e">
        <f>AVERAGEIF('City Level Data'!#REF!,$F101,'City Level Data'!BI:BI)</f>
        <v>#REF!</v>
      </c>
      <c r="BI101" s="16" t="e">
        <f>AVERAGEIF('City Level Data'!#REF!,$F101,'City Level Data'!BJ:BJ)</f>
        <v>#REF!</v>
      </c>
      <c r="BJ101" s="16" t="e">
        <f>AVERAGEIF('City Level Data'!#REF!,$F101,'City Level Data'!BK:BK)</f>
        <v>#REF!</v>
      </c>
      <c r="BK101" s="16" t="e">
        <f>AVERAGEIF('City Level Data'!#REF!,$F101,'City Level Data'!BL:BL)</f>
        <v>#REF!</v>
      </c>
      <c r="BL101" s="16" t="e">
        <f>AVERAGEIF('City Level Data'!#REF!,$F101,'City Level Data'!BM:BM)</f>
        <v>#REF!</v>
      </c>
      <c r="BM101" s="16" t="e">
        <f>SUMIF('City Level Data'!#REF!,$F101,'City Level Data'!BN:BN)</f>
        <v>#REF!</v>
      </c>
      <c r="BN101" s="16" t="e">
        <f>SUMIF('City Level Data'!#REF!,$F101,'City Level Data'!BO:BO)</f>
        <v>#REF!</v>
      </c>
      <c r="BO101" s="16" t="e">
        <f>SUMIF('City Level Data'!#REF!,$F101,'City Level Data'!BP:BP)</f>
        <v>#REF!</v>
      </c>
      <c r="BP101" s="16" t="e">
        <f>SUMIF('City Level Data'!#REF!,$F101,'City Level Data'!BQ:BQ)</f>
        <v>#REF!</v>
      </c>
      <c r="BQ101" s="16" t="e">
        <f>SUMIF('City Level Data'!#REF!,$F101,'City Level Data'!BR:BR)</f>
        <v>#REF!</v>
      </c>
      <c r="BR101" s="16" t="e">
        <f>SUMIF('City Level Data'!#REF!,$F101,'City Level Data'!BS:BS)</f>
        <v>#REF!</v>
      </c>
      <c r="BS101" s="16" t="e">
        <f>SUMIF('City Level Data'!#REF!,$F101,'City Level Data'!BT:BT)</f>
        <v>#REF!</v>
      </c>
      <c r="BT101" s="16" t="e">
        <f>SUMIF('City Level Data'!#REF!,$F101,'City Level Data'!BU:BU)</f>
        <v>#REF!</v>
      </c>
      <c r="BU101" s="16" t="e">
        <f>SUMIF('City Level Data'!#REF!,$F101,'City Level Data'!BV:BV)</f>
        <v>#REF!</v>
      </c>
      <c r="BV101" s="16" t="e">
        <f>SUMIF('City Level Data'!#REF!,$F101,'City Level Data'!BW:BW)</f>
        <v>#REF!</v>
      </c>
      <c r="BW101" s="16" t="e">
        <f>SUMIF('City Level Data'!#REF!,$F101,'City Level Data'!BX:BX)</f>
        <v>#REF!</v>
      </c>
      <c r="BX101" s="16" t="e">
        <f>SUMIF('City Level Data'!#REF!,$F101,'City Level Data'!BY:BY)</f>
        <v>#REF!</v>
      </c>
      <c r="BY101" s="16" t="e">
        <f>SUMIF('City Level Data'!#REF!,$F101,'City Level Data'!BZ:BZ)</f>
        <v>#REF!</v>
      </c>
      <c r="BZ101" s="16" t="e">
        <f>SUMIF('City Level Data'!#REF!,$F101,'City Level Data'!CA:CA)</f>
        <v>#REF!</v>
      </c>
      <c r="CA101" s="16" t="e">
        <f>SUMIF('City Level Data'!#REF!,$F101,'City Level Data'!CB:CB)</f>
        <v>#REF!</v>
      </c>
      <c r="CB101" s="16" t="e">
        <f>SUMIF('City Level Data'!#REF!,$F101,'City Level Data'!CC:CC)</f>
        <v>#REF!</v>
      </c>
      <c r="CC101" s="16" t="e">
        <f>SUMIF('City Level Data'!#REF!,$F101,'City Level Data'!CD:CD)</f>
        <v>#REF!</v>
      </c>
      <c r="CD101" s="16" t="e">
        <f>SUMIF('City Level Data'!#REF!,$F101,'City Level Data'!CE:CE)</f>
        <v>#REF!</v>
      </c>
      <c r="CE101" s="16" t="e">
        <f>SUMIF('City Level Data'!#REF!,$F101,'City Level Data'!CF:CF)</f>
        <v>#REF!</v>
      </c>
      <c r="CF101" s="16" t="e">
        <f>SUMIF('City Level Data'!#REF!,$F101,'City Level Data'!CG:CG)</f>
        <v>#REF!</v>
      </c>
      <c r="CG101" s="16" t="e">
        <f>SUMIF('City Level Data'!#REF!,$F101,'City Level Data'!CH:CH)</f>
        <v>#REF!</v>
      </c>
      <c r="CH101" s="16" t="e">
        <f>SUMIF('City Level Data'!#REF!,$F101,'City Level Data'!CI:CI)</f>
        <v>#REF!</v>
      </c>
      <c r="CI101" s="16" t="e">
        <f>SUMIF('City Level Data'!#REF!,$F101,'City Level Data'!CJ:CJ)</f>
        <v>#REF!</v>
      </c>
      <c r="CJ101" s="16" t="e">
        <f>SUMIF('City Level Data'!#REF!,$F101,'City Level Data'!CK:CK)</f>
        <v>#REF!</v>
      </c>
      <c r="CK101" s="16" t="e">
        <f>SUMIF('City Level Data'!#REF!,$F101,'City Level Data'!CL:CL)</f>
        <v>#REF!</v>
      </c>
      <c r="CL101" s="16" t="e">
        <f>SUMIF('City Level Data'!#REF!,$F101,'City Level Data'!CM:CM)</f>
        <v>#REF!</v>
      </c>
      <c r="CM101" s="16" t="e">
        <f>SUMIF('City Level Data'!#REF!,$F101,'City Level Data'!CN:CN)</f>
        <v>#REF!</v>
      </c>
      <c r="CN101" s="16" t="e">
        <f>SUMIF('City Level Data'!#REF!,$F101,'City Level Data'!CO:CO)</f>
        <v>#REF!</v>
      </c>
      <c r="CO101" s="16" t="e">
        <f>SUMIF('City Level Data'!#REF!,$F101,'City Level Data'!CP:CP)</f>
        <v>#REF!</v>
      </c>
      <c r="CP101" s="16" t="e">
        <f>SUMIF('City Level Data'!#REF!,$F101,'City Level Data'!CQ:CQ)</f>
        <v>#REF!</v>
      </c>
      <c r="CQ101" s="16" t="e">
        <f>SUMIF('City Level Data'!#REF!,$F101,'City Level Data'!CR:CR)</f>
        <v>#REF!</v>
      </c>
      <c r="CR101" s="16" t="e">
        <f>SUMIF('City Level Data'!#REF!,$F101,'City Level Data'!CS:CS)</f>
        <v>#REF!</v>
      </c>
      <c r="CS101" s="16" t="e">
        <f>SUMIF('City Level Data'!#REF!,$F101,'City Level Data'!CT:CT)</f>
        <v>#REF!</v>
      </c>
      <c r="CT101" s="16" t="e">
        <f>SUMIF('City Level Data'!#REF!,$F101,'City Level Data'!CU:CU)</f>
        <v>#REF!</v>
      </c>
      <c r="CU101" s="16" t="e">
        <f>SUMIF('City Level Data'!#REF!,$F101,'City Level Data'!CV:CV)</f>
        <v>#REF!</v>
      </c>
      <c r="CV101" s="16" t="e">
        <f>SUMIF('City Level Data'!#REF!,$F101,'City Level Data'!CW:CW)</f>
        <v>#REF!</v>
      </c>
      <c r="CW101" s="16" t="e">
        <f>SUMIF('City Level Data'!#REF!,$F101,'City Level Data'!CX:CX)</f>
        <v>#REF!</v>
      </c>
      <c r="CX101" s="16" t="e">
        <f>SUMIF('City Level Data'!#REF!,$F101,'City Level Data'!CY:CY)</f>
        <v>#REF!</v>
      </c>
      <c r="CY101" s="16" t="e">
        <f>SUMIF('City Level Data'!#REF!,$F101,'City Level Data'!CZ:CZ)</f>
        <v>#REF!</v>
      </c>
      <c r="CZ101" s="16" t="e">
        <f>SUMIF('City Level Data'!#REF!,$F101,'City Level Data'!DA:DA)</f>
        <v>#REF!</v>
      </c>
      <c r="DA101" s="16" t="e">
        <f>SUMIF('City Level Data'!#REF!,$F101,'City Level Data'!DB:DB)</f>
        <v>#REF!</v>
      </c>
      <c r="DB101" s="16" t="e">
        <f>SUMIF('City Level Data'!#REF!,$F101,'City Level Data'!DC:DC)</f>
        <v>#REF!</v>
      </c>
    </row>
    <row r="102" spans="1:106" x14ac:dyDescent="0.2">
      <c r="A102" s="1"/>
      <c r="B102" s="1"/>
      <c r="C102" s="1"/>
      <c r="D102" s="1" t="s">
        <v>1659</v>
      </c>
      <c r="E102" s="1" t="s">
        <v>1381</v>
      </c>
      <c r="F102" s="1" t="s">
        <v>1250</v>
      </c>
      <c r="G102" s="1" t="s">
        <v>1517</v>
      </c>
      <c r="H102" s="1"/>
      <c r="I102" s="1"/>
      <c r="J102" s="1" t="s">
        <v>1518</v>
      </c>
      <c r="K102" s="1"/>
      <c r="L102" s="1"/>
      <c r="M102" s="1"/>
      <c r="N102" s="16" t="e">
        <f>SUMIF('City Level Data'!#REF!,$F102,'City Level Data'!J:J)</f>
        <v>#REF!</v>
      </c>
      <c r="O102" s="16" t="e">
        <f>SUMIF('City Level Data'!#REF!,$F102,'City Level Data'!L:L)</f>
        <v>#REF!</v>
      </c>
      <c r="P102" s="16" t="e">
        <f>SUMIF('City Level Data'!#REF!,$F102,'City Level Data'!M:M)</f>
        <v>#REF!</v>
      </c>
      <c r="Q102" s="16" t="e">
        <f t="shared" si="0"/>
        <v>#REF!</v>
      </c>
      <c r="R102" s="16" t="e">
        <f>SUMIF('City Level Data'!#REF!,$F102,'City Level Data'!P:P)</f>
        <v>#REF!</v>
      </c>
      <c r="S102" s="16" t="e">
        <f t="shared" si="1"/>
        <v>#REF!</v>
      </c>
      <c r="T102" s="16" t="e">
        <f>SUMIF('City Level Data'!#REF!,$F102,'City Level Data'!U:U)*1000000000/N102</f>
        <v>#REF!</v>
      </c>
      <c r="U102" s="16" t="e">
        <f>IF(Q102&gt;'Clustering (Sub City)'!$C$4,'Clustering (Sub City)'!$B$3,IF(Q102&gt;'Clustering (Sub City)'!$H$4,'Clustering (Sub City)'!$G$3,IF(Q102&gt;'Clustering (Sub City)'!$M$4,'Clustering (Sub City)'!$L$3,'Clustering (Sub City)'!$Q$3)))</f>
        <v>#REF!</v>
      </c>
      <c r="V102" s="16" t="e">
        <f>IF(S102&gt;'Clustering (Sub City)'!$C$24,'Clustering (Sub City)'!$B$23,IF(S102&gt;'Clustering (Sub City)'!$H$24,'Clustering (Sub City)'!$G$23,IF(S102&gt;'Clustering (Sub City)'!$M$24,'Clustering (Sub City)'!$L$23,'Clustering (Sub City)'!$Q$23)))</f>
        <v>#REF!</v>
      </c>
      <c r="W102" s="16" t="e">
        <f>VLOOKUP(U102&amp;V102,'Clustering (Gov City)'!$X$4:$Y$19,2,0)</f>
        <v>#REF!</v>
      </c>
      <c r="X102" s="16" t="e">
        <f>SUMIF('City Level Data'!#REF!,$F102,'City Level Data'!Z:Z)</f>
        <v>#REF!</v>
      </c>
      <c r="Y102" s="16" t="e">
        <f>SUMIF('City Level Data'!#REF!,$F102,'City Level Data'!AA:AA)</f>
        <v>#REF!</v>
      </c>
      <c r="Z102" s="16" t="e">
        <f>SUMIF('City Level Data'!#REF!,$F102,'City Level Data'!AB:AB)</f>
        <v>#REF!</v>
      </c>
      <c r="AA102" s="16" t="e">
        <f>SUMIF('City Level Data'!#REF!,$F102,'City Level Data'!AC:AC)</f>
        <v>#REF!</v>
      </c>
      <c r="AB102" s="16" t="e">
        <f>SUMIF('City Level Data'!#REF!,$F102,'City Level Data'!AD:AD)</f>
        <v>#REF!</v>
      </c>
      <c r="AC102" s="16" t="e">
        <f>SUMIF('City Level Data'!#REF!,$F102,'City Level Data'!AE:AE)</f>
        <v>#REF!</v>
      </c>
      <c r="AD102" s="16" t="e">
        <f>SUMIF('City Level Data'!#REF!,$F102,'City Level Data'!AF:AF)</f>
        <v>#REF!</v>
      </c>
      <c r="AE102" s="16" t="e">
        <f>SUMIF('City Level Data'!#REF!,$F102,'City Level Data'!AG:AG)</f>
        <v>#REF!</v>
      </c>
      <c r="AF102" s="16" t="e">
        <f>SUMIF('City Level Data'!#REF!,$F102,'City Level Data'!AH:AH)</f>
        <v>#REF!</v>
      </c>
      <c r="AG102" s="16" t="e">
        <f>SUMIF('City Level Data'!#REF!,$F102,'City Level Data'!AI:AI)</f>
        <v>#REF!</v>
      </c>
      <c r="AH102" s="16" t="e">
        <f>SUMIF('City Level Data'!#REF!,$F102,'City Level Data'!AJ:AJ)</f>
        <v>#REF!</v>
      </c>
      <c r="AI102" s="16" t="e">
        <f>SUMIF('City Level Data'!#REF!,$F102,'City Level Data'!AK:AK)</f>
        <v>#REF!</v>
      </c>
      <c r="AJ102" s="16" t="e">
        <f>SUMIF('City Level Data'!#REF!,$F102,'City Level Data'!AL:AL)</f>
        <v>#REF!</v>
      </c>
      <c r="AK102" s="16" t="e">
        <f>SUMIF('City Level Data'!#REF!,$F102,'City Level Data'!AM:AM)</f>
        <v>#REF!</v>
      </c>
      <c r="AL102" s="16" t="e">
        <f>SUMIF('City Level Data'!#REF!,$F102,'City Level Data'!AN:AN)</f>
        <v>#REF!</v>
      </c>
      <c r="AM102" s="16" t="e">
        <f>SUMIF('City Level Data'!#REF!,$F102,'City Level Data'!AO:AO)</f>
        <v>#REF!</v>
      </c>
      <c r="AN102" s="16" t="e">
        <f>SUMIF('City Level Data'!#REF!,$F102,'City Level Data'!AP:AP)</f>
        <v>#REF!</v>
      </c>
      <c r="AO102" s="16" t="e">
        <f>SUMIF('City Level Data'!#REF!,$F102,'City Level Data'!AQ:AQ)</f>
        <v>#REF!</v>
      </c>
      <c r="AP102" s="16" t="e">
        <f>SUMIF('City Level Data'!#REF!,$F102,'City Level Data'!AR:AR)</f>
        <v>#REF!</v>
      </c>
      <c r="AQ102" s="16" t="e">
        <f>SUMIF('City Level Data'!#REF!,$F102,'City Level Data'!AS:AS)</f>
        <v>#REF!</v>
      </c>
      <c r="AR102" s="16" t="e">
        <f>SUMIF('City Level Data'!#REF!,$F102,'City Level Data'!AT:AT)</f>
        <v>#REF!</v>
      </c>
      <c r="AS102" s="16" t="e">
        <f>SUMIF('City Level Data'!#REF!,$F102,'City Level Data'!AU:AU)</f>
        <v>#REF!</v>
      </c>
      <c r="AT102" s="16" t="e">
        <f>SUMIF('City Level Data'!#REF!,$F102,'City Level Data'!AV:AV)</f>
        <v>#REF!</v>
      </c>
      <c r="AU102" s="16" t="e">
        <f>SUMIF('City Level Data'!#REF!,$F102,'City Level Data'!AW:AW)</f>
        <v>#REF!</v>
      </c>
      <c r="AV102" s="16" t="e">
        <f>SUMIF('City Level Data'!#REF!,$F102,'City Level Data'!AX:AX)</f>
        <v>#REF!</v>
      </c>
      <c r="AW102" s="16" t="e">
        <f>SUMIF('City Level Data'!#REF!,$F102,'City Level Data'!AY:AY)</f>
        <v>#REF!</v>
      </c>
      <c r="AX102" s="16" t="e">
        <f>SUMIF('City Level Data'!#REF!,$F102,'City Level Data'!AZ:AZ)</f>
        <v>#REF!</v>
      </c>
      <c r="AY102" s="16" t="e">
        <f>SUMIF('City Level Data'!#REF!,$F102,'City Level Data'!BA:BA)</f>
        <v>#REF!</v>
      </c>
      <c r="AZ102" s="16" t="e">
        <f>SUMIF('City Level Data'!#REF!,$F102,'City Level Data'!BB:BB)</f>
        <v>#REF!</v>
      </c>
      <c r="BA102" s="16" t="e">
        <f>SUMIF('City Level Data'!#REF!,$F102,'City Level Data'!BC:BC)</f>
        <v>#REF!</v>
      </c>
      <c r="BB102" s="16" t="e">
        <f>SUMIF('City Level Data'!#REF!,$F102,'City Level Data'!BD:BD)</f>
        <v>#REF!</v>
      </c>
      <c r="BC102" s="16" t="e">
        <f>SUMIF('City Level Data'!#REF!,$F102,'City Level Data'!BE:BE)</f>
        <v>#REF!</v>
      </c>
      <c r="BD102" s="16" t="e">
        <f>SUMIF('City Level Data'!#REF!,$F102,'City Level Data'!BF:BF)</f>
        <v>#REF!</v>
      </c>
      <c r="BE102" s="16" t="e">
        <f t="shared" si="2"/>
        <v>#REF!</v>
      </c>
      <c r="BF102" s="16" t="e">
        <f>SUMIF('City Level Data'!#REF!,$F102,'City Level Data'!BG:BG)</f>
        <v>#REF!</v>
      </c>
      <c r="BG102" s="16" t="e">
        <f>SUMIF('City Level Data'!#REF!,$F102,'City Level Data'!BH:BH)</f>
        <v>#REF!</v>
      </c>
      <c r="BH102" s="16" t="e">
        <f>AVERAGEIF('City Level Data'!#REF!,$F102,'City Level Data'!BI:BI)</f>
        <v>#REF!</v>
      </c>
      <c r="BI102" s="16" t="e">
        <f>AVERAGEIF('City Level Data'!#REF!,$F102,'City Level Data'!BJ:BJ)</f>
        <v>#REF!</v>
      </c>
      <c r="BJ102" s="16" t="e">
        <f>AVERAGEIF('City Level Data'!#REF!,$F102,'City Level Data'!BK:BK)</f>
        <v>#REF!</v>
      </c>
      <c r="BK102" s="16" t="e">
        <f>AVERAGEIF('City Level Data'!#REF!,$F102,'City Level Data'!BL:BL)</f>
        <v>#REF!</v>
      </c>
      <c r="BL102" s="16" t="e">
        <f>AVERAGEIF('City Level Data'!#REF!,$F102,'City Level Data'!BM:BM)</f>
        <v>#REF!</v>
      </c>
      <c r="BM102" s="16" t="e">
        <f>SUMIF('City Level Data'!#REF!,$F102,'City Level Data'!BN:BN)</f>
        <v>#REF!</v>
      </c>
      <c r="BN102" s="16" t="e">
        <f>SUMIF('City Level Data'!#REF!,$F102,'City Level Data'!BO:BO)</f>
        <v>#REF!</v>
      </c>
      <c r="BO102" s="16" t="e">
        <f>SUMIF('City Level Data'!#REF!,$F102,'City Level Data'!BP:BP)</f>
        <v>#REF!</v>
      </c>
      <c r="BP102" s="16" t="e">
        <f>SUMIF('City Level Data'!#REF!,$F102,'City Level Data'!BQ:BQ)</f>
        <v>#REF!</v>
      </c>
      <c r="BQ102" s="16" t="e">
        <f>SUMIF('City Level Data'!#REF!,$F102,'City Level Data'!BR:BR)</f>
        <v>#REF!</v>
      </c>
      <c r="BR102" s="16" t="e">
        <f>SUMIF('City Level Data'!#REF!,$F102,'City Level Data'!BS:BS)</f>
        <v>#REF!</v>
      </c>
      <c r="BS102" s="16" t="e">
        <f>SUMIF('City Level Data'!#REF!,$F102,'City Level Data'!BT:BT)</f>
        <v>#REF!</v>
      </c>
      <c r="BT102" s="16" t="e">
        <f>SUMIF('City Level Data'!#REF!,$F102,'City Level Data'!BU:BU)</f>
        <v>#REF!</v>
      </c>
      <c r="BU102" s="16" t="e">
        <f>SUMIF('City Level Data'!#REF!,$F102,'City Level Data'!BV:BV)</f>
        <v>#REF!</v>
      </c>
      <c r="BV102" s="16" t="e">
        <f>SUMIF('City Level Data'!#REF!,$F102,'City Level Data'!BW:BW)</f>
        <v>#REF!</v>
      </c>
      <c r="BW102" s="16" t="e">
        <f>SUMIF('City Level Data'!#REF!,$F102,'City Level Data'!BX:BX)</f>
        <v>#REF!</v>
      </c>
      <c r="BX102" s="16" t="e">
        <f>SUMIF('City Level Data'!#REF!,$F102,'City Level Data'!BY:BY)</f>
        <v>#REF!</v>
      </c>
      <c r="BY102" s="16" t="e">
        <f>SUMIF('City Level Data'!#REF!,$F102,'City Level Data'!BZ:BZ)</f>
        <v>#REF!</v>
      </c>
      <c r="BZ102" s="16" t="e">
        <f>SUMIF('City Level Data'!#REF!,$F102,'City Level Data'!CA:CA)</f>
        <v>#REF!</v>
      </c>
      <c r="CA102" s="16" t="e">
        <f>SUMIF('City Level Data'!#REF!,$F102,'City Level Data'!CB:CB)</f>
        <v>#REF!</v>
      </c>
      <c r="CB102" s="16" t="e">
        <f>SUMIF('City Level Data'!#REF!,$F102,'City Level Data'!CC:CC)</f>
        <v>#REF!</v>
      </c>
      <c r="CC102" s="16" t="e">
        <f>SUMIF('City Level Data'!#REF!,$F102,'City Level Data'!CD:CD)</f>
        <v>#REF!</v>
      </c>
      <c r="CD102" s="16" t="e">
        <f>SUMIF('City Level Data'!#REF!,$F102,'City Level Data'!CE:CE)</f>
        <v>#REF!</v>
      </c>
      <c r="CE102" s="16" t="e">
        <f>SUMIF('City Level Data'!#REF!,$F102,'City Level Data'!CF:CF)</f>
        <v>#REF!</v>
      </c>
      <c r="CF102" s="16" t="e">
        <f>SUMIF('City Level Data'!#REF!,$F102,'City Level Data'!CG:CG)</f>
        <v>#REF!</v>
      </c>
      <c r="CG102" s="16" t="e">
        <f>SUMIF('City Level Data'!#REF!,$F102,'City Level Data'!CH:CH)</f>
        <v>#REF!</v>
      </c>
      <c r="CH102" s="16" t="e">
        <f>SUMIF('City Level Data'!#REF!,$F102,'City Level Data'!CI:CI)</f>
        <v>#REF!</v>
      </c>
      <c r="CI102" s="16" t="e">
        <f>SUMIF('City Level Data'!#REF!,$F102,'City Level Data'!CJ:CJ)</f>
        <v>#REF!</v>
      </c>
      <c r="CJ102" s="16" t="e">
        <f>SUMIF('City Level Data'!#REF!,$F102,'City Level Data'!CK:CK)</f>
        <v>#REF!</v>
      </c>
      <c r="CK102" s="16" t="e">
        <f>SUMIF('City Level Data'!#REF!,$F102,'City Level Data'!CL:CL)</f>
        <v>#REF!</v>
      </c>
      <c r="CL102" s="16" t="e">
        <f>SUMIF('City Level Data'!#REF!,$F102,'City Level Data'!CM:CM)</f>
        <v>#REF!</v>
      </c>
      <c r="CM102" s="16" t="e">
        <f>SUMIF('City Level Data'!#REF!,$F102,'City Level Data'!CN:CN)</f>
        <v>#REF!</v>
      </c>
      <c r="CN102" s="16" t="e">
        <f>SUMIF('City Level Data'!#REF!,$F102,'City Level Data'!CO:CO)</f>
        <v>#REF!</v>
      </c>
      <c r="CO102" s="16" t="e">
        <f>SUMIF('City Level Data'!#REF!,$F102,'City Level Data'!CP:CP)</f>
        <v>#REF!</v>
      </c>
      <c r="CP102" s="16" t="e">
        <f>SUMIF('City Level Data'!#REF!,$F102,'City Level Data'!CQ:CQ)</f>
        <v>#REF!</v>
      </c>
      <c r="CQ102" s="16" t="e">
        <f>SUMIF('City Level Data'!#REF!,$F102,'City Level Data'!CR:CR)</f>
        <v>#REF!</v>
      </c>
      <c r="CR102" s="16" t="e">
        <f>SUMIF('City Level Data'!#REF!,$F102,'City Level Data'!CS:CS)</f>
        <v>#REF!</v>
      </c>
      <c r="CS102" s="16" t="e">
        <f>SUMIF('City Level Data'!#REF!,$F102,'City Level Data'!CT:CT)</f>
        <v>#REF!</v>
      </c>
      <c r="CT102" s="16" t="e">
        <f>SUMIF('City Level Data'!#REF!,$F102,'City Level Data'!CU:CU)</f>
        <v>#REF!</v>
      </c>
      <c r="CU102" s="16" t="e">
        <f>SUMIF('City Level Data'!#REF!,$F102,'City Level Data'!CV:CV)</f>
        <v>#REF!</v>
      </c>
      <c r="CV102" s="16" t="e">
        <f>SUMIF('City Level Data'!#REF!,$F102,'City Level Data'!CW:CW)</f>
        <v>#REF!</v>
      </c>
      <c r="CW102" s="16" t="e">
        <f>SUMIF('City Level Data'!#REF!,$F102,'City Level Data'!CX:CX)</f>
        <v>#REF!</v>
      </c>
      <c r="CX102" s="16" t="e">
        <f>SUMIF('City Level Data'!#REF!,$F102,'City Level Data'!CY:CY)</f>
        <v>#REF!</v>
      </c>
      <c r="CY102" s="16" t="e">
        <f>SUMIF('City Level Data'!#REF!,$F102,'City Level Data'!CZ:CZ)</f>
        <v>#REF!</v>
      </c>
      <c r="CZ102" s="16" t="e">
        <f>SUMIF('City Level Data'!#REF!,$F102,'City Level Data'!DA:DA)</f>
        <v>#REF!</v>
      </c>
      <c r="DA102" s="16" t="e">
        <f>SUMIF('City Level Data'!#REF!,$F102,'City Level Data'!DB:DB)</f>
        <v>#REF!</v>
      </c>
      <c r="DB102" s="16" t="e">
        <f>SUMIF('City Level Data'!#REF!,$F102,'City Level Data'!DC:DC)</f>
        <v>#REF!</v>
      </c>
    </row>
    <row r="103" spans="1:106" x14ac:dyDescent="0.2">
      <c r="A103" s="1"/>
      <c r="B103" s="1"/>
      <c r="C103" s="1"/>
      <c r="D103" s="1" t="s">
        <v>1660</v>
      </c>
      <c r="E103" s="1" t="s">
        <v>1381</v>
      </c>
      <c r="F103" s="1" t="s">
        <v>1256</v>
      </c>
      <c r="G103" s="1" t="s">
        <v>1517</v>
      </c>
      <c r="H103" s="1"/>
      <c r="I103" s="1"/>
      <c r="J103" s="1" t="s">
        <v>1518</v>
      </c>
      <c r="K103" s="1"/>
      <c r="L103" s="1"/>
      <c r="M103" s="1"/>
      <c r="N103" s="16" t="e">
        <f>SUMIF('City Level Data'!#REF!,$F103,'City Level Data'!J:J)</f>
        <v>#REF!</v>
      </c>
      <c r="O103" s="16" t="e">
        <f>SUMIF('City Level Data'!#REF!,$F103,'City Level Data'!L:L)</f>
        <v>#REF!</v>
      </c>
      <c r="P103" s="16" t="e">
        <f>SUMIF('City Level Data'!#REF!,$F103,'City Level Data'!M:M)</f>
        <v>#REF!</v>
      </c>
      <c r="Q103" s="16" t="e">
        <f t="shared" si="0"/>
        <v>#REF!</v>
      </c>
      <c r="R103" s="16" t="e">
        <f>SUMIF('City Level Data'!#REF!,$F103,'City Level Data'!P:P)</f>
        <v>#REF!</v>
      </c>
      <c r="S103" s="16" t="e">
        <f t="shared" si="1"/>
        <v>#REF!</v>
      </c>
      <c r="T103" s="16" t="e">
        <f>SUMIF('City Level Data'!#REF!,$F103,'City Level Data'!U:U)*1000000000/N103</f>
        <v>#REF!</v>
      </c>
      <c r="U103" s="16" t="e">
        <f>IF(Q103&gt;'Clustering (Sub City)'!$C$4,'Clustering (Sub City)'!$B$3,IF(Q103&gt;'Clustering (Sub City)'!$H$4,'Clustering (Sub City)'!$G$3,IF(Q103&gt;'Clustering (Sub City)'!$M$4,'Clustering (Sub City)'!$L$3,'Clustering (Sub City)'!$Q$3)))</f>
        <v>#REF!</v>
      </c>
      <c r="V103" s="16" t="e">
        <f>IF(S103&gt;'Clustering (Sub City)'!$C$24,'Clustering (Sub City)'!$B$23,IF(S103&gt;'Clustering (Sub City)'!$H$24,'Clustering (Sub City)'!$G$23,IF(S103&gt;'Clustering (Sub City)'!$M$24,'Clustering (Sub City)'!$L$23,'Clustering (Sub City)'!$Q$23)))</f>
        <v>#REF!</v>
      </c>
      <c r="W103" s="16" t="e">
        <f>VLOOKUP(U103&amp;V103,'Clustering (Gov City)'!$X$4:$Y$19,2,0)</f>
        <v>#REF!</v>
      </c>
      <c r="X103" s="16" t="e">
        <f>SUMIF('City Level Data'!#REF!,$F103,'City Level Data'!Z:Z)</f>
        <v>#REF!</v>
      </c>
      <c r="Y103" s="16" t="e">
        <f>SUMIF('City Level Data'!#REF!,$F103,'City Level Data'!AA:AA)</f>
        <v>#REF!</v>
      </c>
      <c r="Z103" s="16" t="e">
        <f>SUMIF('City Level Data'!#REF!,$F103,'City Level Data'!AB:AB)</f>
        <v>#REF!</v>
      </c>
      <c r="AA103" s="16" t="e">
        <f>SUMIF('City Level Data'!#REF!,$F103,'City Level Data'!AC:AC)</f>
        <v>#REF!</v>
      </c>
      <c r="AB103" s="16" t="e">
        <f>SUMIF('City Level Data'!#REF!,$F103,'City Level Data'!AD:AD)</f>
        <v>#REF!</v>
      </c>
      <c r="AC103" s="16" t="e">
        <f>SUMIF('City Level Data'!#REF!,$F103,'City Level Data'!AE:AE)</f>
        <v>#REF!</v>
      </c>
      <c r="AD103" s="16" t="e">
        <f>SUMIF('City Level Data'!#REF!,$F103,'City Level Data'!AF:AF)</f>
        <v>#REF!</v>
      </c>
      <c r="AE103" s="16" t="e">
        <f>SUMIF('City Level Data'!#REF!,$F103,'City Level Data'!AG:AG)</f>
        <v>#REF!</v>
      </c>
      <c r="AF103" s="16" t="e">
        <f>SUMIF('City Level Data'!#REF!,$F103,'City Level Data'!AH:AH)</f>
        <v>#REF!</v>
      </c>
      <c r="AG103" s="16" t="e">
        <f>SUMIF('City Level Data'!#REF!,$F103,'City Level Data'!AI:AI)</f>
        <v>#REF!</v>
      </c>
      <c r="AH103" s="16" t="e">
        <f>SUMIF('City Level Data'!#REF!,$F103,'City Level Data'!AJ:AJ)</f>
        <v>#REF!</v>
      </c>
      <c r="AI103" s="16" t="e">
        <f>SUMIF('City Level Data'!#REF!,$F103,'City Level Data'!AK:AK)</f>
        <v>#REF!</v>
      </c>
      <c r="AJ103" s="16" t="e">
        <f>SUMIF('City Level Data'!#REF!,$F103,'City Level Data'!AL:AL)</f>
        <v>#REF!</v>
      </c>
      <c r="AK103" s="16" t="e">
        <f>SUMIF('City Level Data'!#REF!,$F103,'City Level Data'!AM:AM)</f>
        <v>#REF!</v>
      </c>
      <c r="AL103" s="16" t="e">
        <f>SUMIF('City Level Data'!#REF!,$F103,'City Level Data'!AN:AN)</f>
        <v>#REF!</v>
      </c>
      <c r="AM103" s="16" t="e">
        <f>SUMIF('City Level Data'!#REF!,$F103,'City Level Data'!AO:AO)</f>
        <v>#REF!</v>
      </c>
      <c r="AN103" s="16" t="e">
        <f>SUMIF('City Level Data'!#REF!,$F103,'City Level Data'!AP:AP)</f>
        <v>#REF!</v>
      </c>
      <c r="AO103" s="16" t="e">
        <f>SUMIF('City Level Data'!#REF!,$F103,'City Level Data'!AQ:AQ)</f>
        <v>#REF!</v>
      </c>
      <c r="AP103" s="16" t="e">
        <f>SUMIF('City Level Data'!#REF!,$F103,'City Level Data'!AR:AR)</f>
        <v>#REF!</v>
      </c>
      <c r="AQ103" s="16" t="e">
        <f>SUMIF('City Level Data'!#REF!,$F103,'City Level Data'!AS:AS)</f>
        <v>#REF!</v>
      </c>
      <c r="AR103" s="16" t="e">
        <f>SUMIF('City Level Data'!#REF!,$F103,'City Level Data'!AT:AT)</f>
        <v>#REF!</v>
      </c>
      <c r="AS103" s="16" t="e">
        <f>SUMIF('City Level Data'!#REF!,$F103,'City Level Data'!AU:AU)</f>
        <v>#REF!</v>
      </c>
      <c r="AT103" s="16" t="e">
        <f>SUMIF('City Level Data'!#REF!,$F103,'City Level Data'!AV:AV)</f>
        <v>#REF!</v>
      </c>
      <c r="AU103" s="16" t="e">
        <f>SUMIF('City Level Data'!#REF!,$F103,'City Level Data'!AW:AW)</f>
        <v>#REF!</v>
      </c>
      <c r="AV103" s="16" t="e">
        <f>SUMIF('City Level Data'!#REF!,$F103,'City Level Data'!AX:AX)</f>
        <v>#REF!</v>
      </c>
      <c r="AW103" s="16" t="e">
        <f>SUMIF('City Level Data'!#REF!,$F103,'City Level Data'!AY:AY)</f>
        <v>#REF!</v>
      </c>
      <c r="AX103" s="16" t="e">
        <f>SUMIF('City Level Data'!#REF!,$F103,'City Level Data'!AZ:AZ)</f>
        <v>#REF!</v>
      </c>
      <c r="AY103" s="16" t="e">
        <f>SUMIF('City Level Data'!#REF!,$F103,'City Level Data'!BA:BA)</f>
        <v>#REF!</v>
      </c>
      <c r="AZ103" s="16" t="e">
        <f>SUMIF('City Level Data'!#REF!,$F103,'City Level Data'!BB:BB)</f>
        <v>#REF!</v>
      </c>
      <c r="BA103" s="16" t="e">
        <f>SUMIF('City Level Data'!#REF!,$F103,'City Level Data'!BC:BC)</f>
        <v>#REF!</v>
      </c>
      <c r="BB103" s="16" t="e">
        <f>SUMIF('City Level Data'!#REF!,$F103,'City Level Data'!BD:BD)</f>
        <v>#REF!</v>
      </c>
      <c r="BC103" s="16" t="e">
        <f>SUMIF('City Level Data'!#REF!,$F103,'City Level Data'!BE:BE)</f>
        <v>#REF!</v>
      </c>
      <c r="BD103" s="16" t="e">
        <f>SUMIF('City Level Data'!#REF!,$F103,'City Level Data'!BF:BF)</f>
        <v>#REF!</v>
      </c>
      <c r="BE103" s="16" t="e">
        <f t="shared" si="2"/>
        <v>#REF!</v>
      </c>
      <c r="BF103" s="16" t="e">
        <f>SUMIF('City Level Data'!#REF!,$F103,'City Level Data'!BG:BG)</f>
        <v>#REF!</v>
      </c>
      <c r="BG103" s="16" t="e">
        <f>SUMIF('City Level Data'!#REF!,$F103,'City Level Data'!BH:BH)</f>
        <v>#REF!</v>
      </c>
      <c r="BH103" s="16" t="e">
        <f>AVERAGEIF('City Level Data'!#REF!,$F103,'City Level Data'!BI:BI)</f>
        <v>#REF!</v>
      </c>
      <c r="BI103" s="16" t="e">
        <f>AVERAGEIF('City Level Data'!#REF!,$F103,'City Level Data'!BJ:BJ)</f>
        <v>#REF!</v>
      </c>
      <c r="BJ103" s="16" t="e">
        <f>AVERAGEIF('City Level Data'!#REF!,$F103,'City Level Data'!BK:BK)</f>
        <v>#REF!</v>
      </c>
      <c r="BK103" s="16" t="e">
        <f>AVERAGEIF('City Level Data'!#REF!,$F103,'City Level Data'!BL:BL)</f>
        <v>#REF!</v>
      </c>
      <c r="BL103" s="16" t="e">
        <f>AVERAGEIF('City Level Data'!#REF!,$F103,'City Level Data'!BM:BM)</f>
        <v>#REF!</v>
      </c>
      <c r="BM103" s="16" t="e">
        <f>SUMIF('City Level Data'!#REF!,$F103,'City Level Data'!BN:BN)</f>
        <v>#REF!</v>
      </c>
      <c r="BN103" s="16" t="e">
        <f>SUMIF('City Level Data'!#REF!,$F103,'City Level Data'!BO:BO)</f>
        <v>#REF!</v>
      </c>
      <c r="BO103" s="16" t="e">
        <f>SUMIF('City Level Data'!#REF!,$F103,'City Level Data'!BP:BP)</f>
        <v>#REF!</v>
      </c>
      <c r="BP103" s="16" t="e">
        <f>SUMIF('City Level Data'!#REF!,$F103,'City Level Data'!BQ:BQ)</f>
        <v>#REF!</v>
      </c>
      <c r="BQ103" s="16" t="e">
        <f>SUMIF('City Level Data'!#REF!,$F103,'City Level Data'!BR:BR)</f>
        <v>#REF!</v>
      </c>
      <c r="BR103" s="16" t="e">
        <f>SUMIF('City Level Data'!#REF!,$F103,'City Level Data'!BS:BS)</f>
        <v>#REF!</v>
      </c>
      <c r="BS103" s="16" t="e">
        <f>SUMIF('City Level Data'!#REF!,$F103,'City Level Data'!BT:BT)</f>
        <v>#REF!</v>
      </c>
      <c r="BT103" s="16" t="e">
        <f>SUMIF('City Level Data'!#REF!,$F103,'City Level Data'!BU:BU)</f>
        <v>#REF!</v>
      </c>
      <c r="BU103" s="16" t="e">
        <f>SUMIF('City Level Data'!#REF!,$F103,'City Level Data'!BV:BV)</f>
        <v>#REF!</v>
      </c>
      <c r="BV103" s="16" t="e">
        <f>SUMIF('City Level Data'!#REF!,$F103,'City Level Data'!BW:BW)</f>
        <v>#REF!</v>
      </c>
      <c r="BW103" s="16" t="e">
        <f>SUMIF('City Level Data'!#REF!,$F103,'City Level Data'!BX:BX)</f>
        <v>#REF!</v>
      </c>
      <c r="BX103" s="16" t="e">
        <f>SUMIF('City Level Data'!#REF!,$F103,'City Level Data'!BY:BY)</f>
        <v>#REF!</v>
      </c>
      <c r="BY103" s="16" t="e">
        <f>SUMIF('City Level Data'!#REF!,$F103,'City Level Data'!BZ:BZ)</f>
        <v>#REF!</v>
      </c>
      <c r="BZ103" s="16" t="e">
        <f>SUMIF('City Level Data'!#REF!,$F103,'City Level Data'!CA:CA)</f>
        <v>#REF!</v>
      </c>
      <c r="CA103" s="16" t="e">
        <f>SUMIF('City Level Data'!#REF!,$F103,'City Level Data'!CB:CB)</f>
        <v>#REF!</v>
      </c>
      <c r="CB103" s="16" t="e">
        <f>SUMIF('City Level Data'!#REF!,$F103,'City Level Data'!CC:CC)</f>
        <v>#REF!</v>
      </c>
      <c r="CC103" s="16" t="e">
        <f>SUMIF('City Level Data'!#REF!,$F103,'City Level Data'!CD:CD)</f>
        <v>#REF!</v>
      </c>
      <c r="CD103" s="16" t="e">
        <f>SUMIF('City Level Data'!#REF!,$F103,'City Level Data'!CE:CE)</f>
        <v>#REF!</v>
      </c>
      <c r="CE103" s="16" t="e">
        <f>SUMIF('City Level Data'!#REF!,$F103,'City Level Data'!CF:CF)</f>
        <v>#REF!</v>
      </c>
      <c r="CF103" s="16" t="e">
        <f>SUMIF('City Level Data'!#REF!,$F103,'City Level Data'!CG:CG)</f>
        <v>#REF!</v>
      </c>
      <c r="CG103" s="16" t="e">
        <f>SUMIF('City Level Data'!#REF!,$F103,'City Level Data'!CH:CH)</f>
        <v>#REF!</v>
      </c>
      <c r="CH103" s="16" t="e">
        <f>SUMIF('City Level Data'!#REF!,$F103,'City Level Data'!CI:CI)</f>
        <v>#REF!</v>
      </c>
      <c r="CI103" s="16" t="e">
        <f>SUMIF('City Level Data'!#REF!,$F103,'City Level Data'!CJ:CJ)</f>
        <v>#REF!</v>
      </c>
      <c r="CJ103" s="16" t="e">
        <f>SUMIF('City Level Data'!#REF!,$F103,'City Level Data'!CK:CK)</f>
        <v>#REF!</v>
      </c>
      <c r="CK103" s="16" t="e">
        <f>SUMIF('City Level Data'!#REF!,$F103,'City Level Data'!CL:CL)</f>
        <v>#REF!</v>
      </c>
      <c r="CL103" s="16" t="e">
        <f>SUMIF('City Level Data'!#REF!,$F103,'City Level Data'!CM:CM)</f>
        <v>#REF!</v>
      </c>
      <c r="CM103" s="16" t="e">
        <f>SUMIF('City Level Data'!#REF!,$F103,'City Level Data'!CN:CN)</f>
        <v>#REF!</v>
      </c>
      <c r="CN103" s="16" t="e">
        <f>SUMIF('City Level Data'!#REF!,$F103,'City Level Data'!CO:CO)</f>
        <v>#REF!</v>
      </c>
      <c r="CO103" s="16" t="e">
        <f>SUMIF('City Level Data'!#REF!,$F103,'City Level Data'!CP:CP)</f>
        <v>#REF!</v>
      </c>
      <c r="CP103" s="16" t="e">
        <f>SUMIF('City Level Data'!#REF!,$F103,'City Level Data'!CQ:CQ)</f>
        <v>#REF!</v>
      </c>
      <c r="CQ103" s="16" t="e">
        <f>SUMIF('City Level Data'!#REF!,$F103,'City Level Data'!CR:CR)</f>
        <v>#REF!</v>
      </c>
      <c r="CR103" s="16" t="e">
        <f>SUMIF('City Level Data'!#REF!,$F103,'City Level Data'!CS:CS)</f>
        <v>#REF!</v>
      </c>
      <c r="CS103" s="16" t="e">
        <f>SUMIF('City Level Data'!#REF!,$F103,'City Level Data'!CT:CT)</f>
        <v>#REF!</v>
      </c>
      <c r="CT103" s="16" t="e">
        <f>SUMIF('City Level Data'!#REF!,$F103,'City Level Data'!CU:CU)</f>
        <v>#REF!</v>
      </c>
      <c r="CU103" s="16" t="e">
        <f>SUMIF('City Level Data'!#REF!,$F103,'City Level Data'!CV:CV)</f>
        <v>#REF!</v>
      </c>
      <c r="CV103" s="16" t="e">
        <f>SUMIF('City Level Data'!#REF!,$F103,'City Level Data'!CW:CW)</f>
        <v>#REF!</v>
      </c>
      <c r="CW103" s="16" t="e">
        <f>SUMIF('City Level Data'!#REF!,$F103,'City Level Data'!CX:CX)</f>
        <v>#REF!</v>
      </c>
      <c r="CX103" s="16" t="e">
        <f>SUMIF('City Level Data'!#REF!,$F103,'City Level Data'!CY:CY)</f>
        <v>#REF!</v>
      </c>
      <c r="CY103" s="16" t="e">
        <f>SUMIF('City Level Data'!#REF!,$F103,'City Level Data'!CZ:CZ)</f>
        <v>#REF!</v>
      </c>
      <c r="CZ103" s="16" t="e">
        <f>SUMIF('City Level Data'!#REF!,$F103,'City Level Data'!DA:DA)</f>
        <v>#REF!</v>
      </c>
      <c r="DA103" s="16" t="e">
        <f>SUMIF('City Level Data'!#REF!,$F103,'City Level Data'!DB:DB)</f>
        <v>#REF!</v>
      </c>
      <c r="DB103" s="16" t="e">
        <f>SUMIF('City Level Data'!#REF!,$F103,'City Level Data'!DC:DC)</f>
        <v>#REF!</v>
      </c>
    </row>
    <row r="104" spans="1:106" x14ac:dyDescent="0.2">
      <c r="A104" s="1"/>
      <c r="B104" s="1"/>
      <c r="C104" s="1"/>
      <c r="D104" s="1" t="s">
        <v>1661</v>
      </c>
      <c r="E104" s="1" t="s">
        <v>1381</v>
      </c>
      <c r="F104" s="1" t="s">
        <v>1282</v>
      </c>
      <c r="G104" s="1" t="s">
        <v>1517</v>
      </c>
      <c r="H104" s="1"/>
      <c r="I104" s="1"/>
      <c r="J104" s="1" t="s">
        <v>1518</v>
      </c>
      <c r="K104" s="1"/>
      <c r="L104" s="1"/>
      <c r="M104" s="1"/>
      <c r="N104" s="16" t="e">
        <f>SUMIF('City Level Data'!#REF!,$F104,'City Level Data'!J:J)</f>
        <v>#REF!</v>
      </c>
      <c r="O104" s="16" t="e">
        <f>SUMIF('City Level Data'!#REF!,$F104,'City Level Data'!L:L)</f>
        <v>#REF!</v>
      </c>
      <c r="P104" s="16" t="e">
        <f>SUMIF('City Level Data'!#REF!,$F104,'City Level Data'!M:M)</f>
        <v>#REF!</v>
      </c>
      <c r="Q104" s="16" t="e">
        <f t="shared" si="0"/>
        <v>#REF!</v>
      </c>
      <c r="R104" s="16" t="e">
        <f>SUMIF('City Level Data'!#REF!,$F104,'City Level Data'!P:P)</f>
        <v>#REF!</v>
      </c>
      <c r="S104" s="16" t="e">
        <f t="shared" si="1"/>
        <v>#REF!</v>
      </c>
      <c r="T104" s="16" t="e">
        <f>SUMIF('City Level Data'!#REF!,$F104,'City Level Data'!U:U)*1000000000/N104</f>
        <v>#REF!</v>
      </c>
      <c r="U104" s="16" t="e">
        <f>IF(Q104&gt;'Clustering (Sub City)'!$C$4,'Clustering (Sub City)'!$B$3,IF(Q104&gt;'Clustering (Sub City)'!$H$4,'Clustering (Sub City)'!$G$3,IF(Q104&gt;'Clustering (Sub City)'!$M$4,'Clustering (Sub City)'!$L$3,'Clustering (Sub City)'!$Q$3)))</f>
        <v>#REF!</v>
      </c>
      <c r="V104" s="16" t="e">
        <f>IF(S104&gt;'Clustering (Sub City)'!$C$24,'Clustering (Sub City)'!$B$23,IF(S104&gt;'Clustering (Sub City)'!$H$24,'Clustering (Sub City)'!$G$23,IF(S104&gt;'Clustering (Sub City)'!$M$24,'Clustering (Sub City)'!$L$23,'Clustering (Sub City)'!$Q$23)))</f>
        <v>#REF!</v>
      </c>
      <c r="W104" s="16" t="e">
        <f>VLOOKUP(U104&amp;V104,'Clustering (Gov City)'!$X$4:$Y$19,2,0)</f>
        <v>#REF!</v>
      </c>
      <c r="X104" s="16" t="e">
        <f>SUMIF('City Level Data'!#REF!,$F104,'City Level Data'!Z:Z)</f>
        <v>#REF!</v>
      </c>
      <c r="Y104" s="16" t="e">
        <f>SUMIF('City Level Data'!#REF!,$F104,'City Level Data'!AA:AA)</f>
        <v>#REF!</v>
      </c>
      <c r="Z104" s="16" t="e">
        <f>SUMIF('City Level Data'!#REF!,$F104,'City Level Data'!AB:AB)</f>
        <v>#REF!</v>
      </c>
      <c r="AA104" s="16" t="e">
        <f>SUMIF('City Level Data'!#REF!,$F104,'City Level Data'!AC:AC)</f>
        <v>#REF!</v>
      </c>
      <c r="AB104" s="16" t="e">
        <f>SUMIF('City Level Data'!#REF!,$F104,'City Level Data'!AD:AD)</f>
        <v>#REF!</v>
      </c>
      <c r="AC104" s="16" t="e">
        <f>SUMIF('City Level Data'!#REF!,$F104,'City Level Data'!AE:AE)</f>
        <v>#REF!</v>
      </c>
      <c r="AD104" s="16" t="e">
        <f>SUMIF('City Level Data'!#REF!,$F104,'City Level Data'!AF:AF)</f>
        <v>#REF!</v>
      </c>
      <c r="AE104" s="16" t="e">
        <f>SUMIF('City Level Data'!#REF!,$F104,'City Level Data'!AG:AG)</f>
        <v>#REF!</v>
      </c>
      <c r="AF104" s="16" t="e">
        <f>SUMIF('City Level Data'!#REF!,$F104,'City Level Data'!AH:AH)</f>
        <v>#REF!</v>
      </c>
      <c r="AG104" s="16" t="e">
        <f>SUMIF('City Level Data'!#REF!,$F104,'City Level Data'!AI:AI)</f>
        <v>#REF!</v>
      </c>
      <c r="AH104" s="16" t="e">
        <f>SUMIF('City Level Data'!#REF!,$F104,'City Level Data'!AJ:AJ)</f>
        <v>#REF!</v>
      </c>
      <c r="AI104" s="16" t="e">
        <f>SUMIF('City Level Data'!#REF!,$F104,'City Level Data'!AK:AK)</f>
        <v>#REF!</v>
      </c>
      <c r="AJ104" s="16" t="e">
        <f>SUMIF('City Level Data'!#REF!,$F104,'City Level Data'!AL:AL)</f>
        <v>#REF!</v>
      </c>
      <c r="AK104" s="16" t="e">
        <f>SUMIF('City Level Data'!#REF!,$F104,'City Level Data'!AM:AM)</f>
        <v>#REF!</v>
      </c>
      <c r="AL104" s="16" t="e">
        <f>SUMIF('City Level Data'!#REF!,$F104,'City Level Data'!AN:AN)</f>
        <v>#REF!</v>
      </c>
      <c r="AM104" s="16" t="e">
        <f>SUMIF('City Level Data'!#REF!,$F104,'City Level Data'!AO:AO)</f>
        <v>#REF!</v>
      </c>
      <c r="AN104" s="16" t="e">
        <f>SUMIF('City Level Data'!#REF!,$F104,'City Level Data'!AP:AP)</f>
        <v>#REF!</v>
      </c>
      <c r="AO104" s="16" t="e">
        <f>SUMIF('City Level Data'!#REF!,$F104,'City Level Data'!AQ:AQ)</f>
        <v>#REF!</v>
      </c>
      <c r="AP104" s="16" t="e">
        <f>SUMIF('City Level Data'!#REF!,$F104,'City Level Data'!AR:AR)</f>
        <v>#REF!</v>
      </c>
      <c r="AQ104" s="16" t="e">
        <f>SUMIF('City Level Data'!#REF!,$F104,'City Level Data'!AS:AS)</f>
        <v>#REF!</v>
      </c>
      <c r="AR104" s="16" t="e">
        <f>SUMIF('City Level Data'!#REF!,$F104,'City Level Data'!AT:AT)</f>
        <v>#REF!</v>
      </c>
      <c r="AS104" s="16" t="e">
        <f>SUMIF('City Level Data'!#REF!,$F104,'City Level Data'!AU:AU)</f>
        <v>#REF!</v>
      </c>
      <c r="AT104" s="16" t="e">
        <f>SUMIF('City Level Data'!#REF!,$F104,'City Level Data'!AV:AV)</f>
        <v>#REF!</v>
      </c>
      <c r="AU104" s="16" t="e">
        <f>SUMIF('City Level Data'!#REF!,$F104,'City Level Data'!AW:AW)</f>
        <v>#REF!</v>
      </c>
      <c r="AV104" s="16" t="e">
        <f>SUMIF('City Level Data'!#REF!,$F104,'City Level Data'!AX:AX)</f>
        <v>#REF!</v>
      </c>
      <c r="AW104" s="16" t="e">
        <f>SUMIF('City Level Data'!#REF!,$F104,'City Level Data'!AY:AY)</f>
        <v>#REF!</v>
      </c>
      <c r="AX104" s="16" t="e">
        <f>SUMIF('City Level Data'!#REF!,$F104,'City Level Data'!AZ:AZ)</f>
        <v>#REF!</v>
      </c>
      <c r="AY104" s="16" t="e">
        <f>SUMIF('City Level Data'!#REF!,$F104,'City Level Data'!BA:BA)</f>
        <v>#REF!</v>
      </c>
      <c r="AZ104" s="16" t="e">
        <f>SUMIF('City Level Data'!#REF!,$F104,'City Level Data'!BB:BB)</f>
        <v>#REF!</v>
      </c>
      <c r="BA104" s="16" t="e">
        <f>SUMIF('City Level Data'!#REF!,$F104,'City Level Data'!BC:BC)</f>
        <v>#REF!</v>
      </c>
      <c r="BB104" s="16" t="e">
        <f>SUMIF('City Level Data'!#REF!,$F104,'City Level Data'!BD:BD)</f>
        <v>#REF!</v>
      </c>
      <c r="BC104" s="16" t="e">
        <f>SUMIF('City Level Data'!#REF!,$F104,'City Level Data'!BE:BE)</f>
        <v>#REF!</v>
      </c>
      <c r="BD104" s="16" t="e">
        <f>SUMIF('City Level Data'!#REF!,$F104,'City Level Data'!BF:BF)</f>
        <v>#REF!</v>
      </c>
      <c r="BE104" s="16" t="e">
        <f t="shared" si="2"/>
        <v>#REF!</v>
      </c>
      <c r="BF104" s="16" t="e">
        <f>SUMIF('City Level Data'!#REF!,$F104,'City Level Data'!BG:BG)</f>
        <v>#REF!</v>
      </c>
      <c r="BG104" s="16" t="e">
        <f>SUMIF('City Level Data'!#REF!,$F104,'City Level Data'!BH:BH)</f>
        <v>#REF!</v>
      </c>
      <c r="BH104" s="16" t="e">
        <f>AVERAGEIF('City Level Data'!#REF!,$F104,'City Level Data'!BI:BI)</f>
        <v>#REF!</v>
      </c>
      <c r="BI104" s="16" t="e">
        <f>AVERAGEIF('City Level Data'!#REF!,$F104,'City Level Data'!BJ:BJ)</f>
        <v>#REF!</v>
      </c>
      <c r="BJ104" s="16" t="e">
        <f>AVERAGEIF('City Level Data'!#REF!,$F104,'City Level Data'!BK:BK)</f>
        <v>#REF!</v>
      </c>
      <c r="BK104" s="16" t="e">
        <f>AVERAGEIF('City Level Data'!#REF!,$F104,'City Level Data'!BL:BL)</f>
        <v>#REF!</v>
      </c>
      <c r="BL104" s="16" t="e">
        <f>AVERAGEIF('City Level Data'!#REF!,$F104,'City Level Data'!BM:BM)</f>
        <v>#REF!</v>
      </c>
      <c r="BM104" s="16" t="e">
        <f>SUMIF('City Level Data'!#REF!,$F104,'City Level Data'!BN:BN)</f>
        <v>#REF!</v>
      </c>
      <c r="BN104" s="16" t="e">
        <f>SUMIF('City Level Data'!#REF!,$F104,'City Level Data'!BO:BO)</f>
        <v>#REF!</v>
      </c>
      <c r="BO104" s="16" t="e">
        <f>SUMIF('City Level Data'!#REF!,$F104,'City Level Data'!BP:BP)</f>
        <v>#REF!</v>
      </c>
      <c r="BP104" s="16" t="e">
        <f>SUMIF('City Level Data'!#REF!,$F104,'City Level Data'!BQ:BQ)</f>
        <v>#REF!</v>
      </c>
      <c r="BQ104" s="16" t="e">
        <f>SUMIF('City Level Data'!#REF!,$F104,'City Level Data'!BR:BR)</f>
        <v>#REF!</v>
      </c>
      <c r="BR104" s="16" t="e">
        <f>SUMIF('City Level Data'!#REF!,$F104,'City Level Data'!BS:BS)</f>
        <v>#REF!</v>
      </c>
      <c r="BS104" s="16" t="e">
        <f>SUMIF('City Level Data'!#REF!,$F104,'City Level Data'!BT:BT)</f>
        <v>#REF!</v>
      </c>
      <c r="BT104" s="16" t="e">
        <f>SUMIF('City Level Data'!#REF!,$F104,'City Level Data'!BU:BU)</f>
        <v>#REF!</v>
      </c>
      <c r="BU104" s="16" t="e">
        <f>SUMIF('City Level Data'!#REF!,$F104,'City Level Data'!BV:BV)</f>
        <v>#REF!</v>
      </c>
      <c r="BV104" s="16" t="e">
        <f>SUMIF('City Level Data'!#REF!,$F104,'City Level Data'!BW:BW)</f>
        <v>#REF!</v>
      </c>
      <c r="BW104" s="16" t="e">
        <f>SUMIF('City Level Data'!#REF!,$F104,'City Level Data'!BX:BX)</f>
        <v>#REF!</v>
      </c>
      <c r="BX104" s="16" t="e">
        <f>SUMIF('City Level Data'!#REF!,$F104,'City Level Data'!BY:BY)</f>
        <v>#REF!</v>
      </c>
      <c r="BY104" s="16" t="e">
        <f>SUMIF('City Level Data'!#REF!,$F104,'City Level Data'!BZ:BZ)</f>
        <v>#REF!</v>
      </c>
      <c r="BZ104" s="16" t="e">
        <f>SUMIF('City Level Data'!#REF!,$F104,'City Level Data'!CA:CA)</f>
        <v>#REF!</v>
      </c>
      <c r="CA104" s="16" t="e">
        <f>SUMIF('City Level Data'!#REF!,$F104,'City Level Data'!CB:CB)</f>
        <v>#REF!</v>
      </c>
      <c r="CB104" s="16" t="e">
        <f>SUMIF('City Level Data'!#REF!,$F104,'City Level Data'!CC:CC)</f>
        <v>#REF!</v>
      </c>
      <c r="CC104" s="16" t="e">
        <f>SUMIF('City Level Data'!#REF!,$F104,'City Level Data'!CD:CD)</f>
        <v>#REF!</v>
      </c>
      <c r="CD104" s="16" t="e">
        <f>SUMIF('City Level Data'!#REF!,$F104,'City Level Data'!CE:CE)</f>
        <v>#REF!</v>
      </c>
      <c r="CE104" s="16" t="e">
        <f>SUMIF('City Level Data'!#REF!,$F104,'City Level Data'!CF:CF)</f>
        <v>#REF!</v>
      </c>
      <c r="CF104" s="16" t="e">
        <f>SUMIF('City Level Data'!#REF!,$F104,'City Level Data'!CG:CG)</f>
        <v>#REF!</v>
      </c>
      <c r="CG104" s="16" t="e">
        <f>SUMIF('City Level Data'!#REF!,$F104,'City Level Data'!CH:CH)</f>
        <v>#REF!</v>
      </c>
      <c r="CH104" s="16" t="e">
        <f>SUMIF('City Level Data'!#REF!,$F104,'City Level Data'!CI:CI)</f>
        <v>#REF!</v>
      </c>
      <c r="CI104" s="16" t="e">
        <f>SUMIF('City Level Data'!#REF!,$F104,'City Level Data'!CJ:CJ)</f>
        <v>#REF!</v>
      </c>
      <c r="CJ104" s="16" t="e">
        <f>SUMIF('City Level Data'!#REF!,$F104,'City Level Data'!CK:CK)</f>
        <v>#REF!</v>
      </c>
      <c r="CK104" s="16" t="e">
        <f>SUMIF('City Level Data'!#REF!,$F104,'City Level Data'!CL:CL)</f>
        <v>#REF!</v>
      </c>
      <c r="CL104" s="16" t="e">
        <f>SUMIF('City Level Data'!#REF!,$F104,'City Level Data'!CM:CM)</f>
        <v>#REF!</v>
      </c>
      <c r="CM104" s="16" t="e">
        <f>SUMIF('City Level Data'!#REF!,$F104,'City Level Data'!CN:CN)</f>
        <v>#REF!</v>
      </c>
      <c r="CN104" s="16" t="e">
        <f>SUMIF('City Level Data'!#REF!,$F104,'City Level Data'!CO:CO)</f>
        <v>#REF!</v>
      </c>
      <c r="CO104" s="16" t="e">
        <f>SUMIF('City Level Data'!#REF!,$F104,'City Level Data'!CP:CP)</f>
        <v>#REF!</v>
      </c>
      <c r="CP104" s="16" t="e">
        <f>SUMIF('City Level Data'!#REF!,$F104,'City Level Data'!CQ:CQ)</f>
        <v>#REF!</v>
      </c>
      <c r="CQ104" s="16" t="e">
        <f>SUMIF('City Level Data'!#REF!,$F104,'City Level Data'!CR:CR)</f>
        <v>#REF!</v>
      </c>
      <c r="CR104" s="16" t="e">
        <f>SUMIF('City Level Data'!#REF!,$F104,'City Level Data'!CS:CS)</f>
        <v>#REF!</v>
      </c>
      <c r="CS104" s="16" t="e">
        <f>SUMIF('City Level Data'!#REF!,$F104,'City Level Data'!CT:CT)</f>
        <v>#REF!</v>
      </c>
      <c r="CT104" s="16" t="e">
        <f>SUMIF('City Level Data'!#REF!,$F104,'City Level Data'!CU:CU)</f>
        <v>#REF!</v>
      </c>
      <c r="CU104" s="16" t="e">
        <f>SUMIF('City Level Data'!#REF!,$F104,'City Level Data'!CV:CV)</f>
        <v>#REF!</v>
      </c>
      <c r="CV104" s="16" t="e">
        <f>SUMIF('City Level Data'!#REF!,$F104,'City Level Data'!CW:CW)</f>
        <v>#REF!</v>
      </c>
      <c r="CW104" s="16" t="e">
        <f>SUMIF('City Level Data'!#REF!,$F104,'City Level Data'!CX:CX)</f>
        <v>#REF!</v>
      </c>
      <c r="CX104" s="16" t="e">
        <f>SUMIF('City Level Data'!#REF!,$F104,'City Level Data'!CY:CY)</f>
        <v>#REF!</v>
      </c>
      <c r="CY104" s="16" t="e">
        <f>SUMIF('City Level Data'!#REF!,$F104,'City Level Data'!CZ:CZ)</f>
        <v>#REF!</v>
      </c>
      <c r="CZ104" s="16" t="e">
        <f>SUMIF('City Level Data'!#REF!,$F104,'City Level Data'!DA:DA)</f>
        <v>#REF!</v>
      </c>
      <c r="DA104" s="16" t="e">
        <f>SUMIF('City Level Data'!#REF!,$F104,'City Level Data'!DB:DB)</f>
        <v>#REF!</v>
      </c>
      <c r="DB104" s="16" t="e">
        <f>SUMIF('City Level Data'!#REF!,$F104,'City Level Data'!DC:DC)</f>
        <v>#REF!</v>
      </c>
    </row>
    <row r="105" spans="1:106" x14ac:dyDescent="0.2">
      <c r="A105" s="1"/>
      <c r="B105" s="1"/>
      <c r="C105" s="1"/>
      <c r="D105" s="1" t="s">
        <v>1662</v>
      </c>
      <c r="E105" s="1" t="s">
        <v>1381</v>
      </c>
      <c r="F105" s="1" t="s">
        <v>1296</v>
      </c>
      <c r="G105" s="1" t="s">
        <v>1517</v>
      </c>
      <c r="H105" s="1"/>
      <c r="I105" s="1"/>
      <c r="J105" s="1" t="s">
        <v>1518</v>
      </c>
      <c r="K105" s="1"/>
      <c r="L105" s="1"/>
      <c r="M105" s="1"/>
      <c r="N105" s="16" t="e">
        <f>SUMIF('City Level Data'!#REF!,$F105,'City Level Data'!J:J)</f>
        <v>#REF!</v>
      </c>
      <c r="O105" s="16" t="e">
        <f>SUMIF('City Level Data'!#REF!,$F105,'City Level Data'!L:L)</f>
        <v>#REF!</v>
      </c>
      <c r="P105" s="16" t="e">
        <f>SUMIF('City Level Data'!#REF!,$F105,'City Level Data'!M:M)</f>
        <v>#REF!</v>
      </c>
      <c r="Q105" s="16" t="e">
        <f t="shared" si="0"/>
        <v>#REF!</v>
      </c>
      <c r="R105" s="16" t="e">
        <f>SUMIF('City Level Data'!#REF!,$F105,'City Level Data'!P:P)</f>
        <v>#REF!</v>
      </c>
      <c r="S105" s="16" t="e">
        <f t="shared" si="1"/>
        <v>#REF!</v>
      </c>
      <c r="T105" s="16" t="e">
        <f>SUMIF('City Level Data'!#REF!,$F105,'City Level Data'!U:U)*1000000000/N105</f>
        <v>#REF!</v>
      </c>
      <c r="U105" s="16" t="e">
        <f>IF(Q105&gt;'Clustering (Sub City)'!$C$4,'Clustering (Sub City)'!$B$3,IF(Q105&gt;'Clustering (Sub City)'!$H$4,'Clustering (Sub City)'!$G$3,IF(Q105&gt;'Clustering (Sub City)'!$M$4,'Clustering (Sub City)'!$L$3,'Clustering (Sub City)'!$Q$3)))</f>
        <v>#REF!</v>
      </c>
      <c r="V105" s="16" t="e">
        <f>IF(S105&gt;'Clustering (Sub City)'!$C$24,'Clustering (Sub City)'!$B$23,IF(S105&gt;'Clustering (Sub City)'!$H$24,'Clustering (Sub City)'!$G$23,IF(S105&gt;'Clustering (Sub City)'!$M$24,'Clustering (Sub City)'!$L$23,'Clustering (Sub City)'!$Q$23)))</f>
        <v>#REF!</v>
      </c>
      <c r="W105" s="16" t="e">
        <f>VLOOKUP(U105&amp;V105,'Clustering (Gov City)'!$X$4:$Y$19,2,0)</f>
        <v>#REF!</v>
      </c>
      <c r="X105" s="16" t="e">
        <f>SUMIF('City Level Data'!#REF!,$F105,'City Level Data'!Z:Z)</f>
        <v>#REF!</v>
      </c>
      <c r="Y105" s="16" t="e">
        <f>SUMIF('City Level Data'!#REF!,$F105,'City Level Data'!AA:AA)</f>
        <v>#REF!</v>
      </c>
      <c r="Z105" s="16" t="e">
        <f>SUMIF('City Level Data'!#REF!,$F105,'City Level Data'!AB:AB)</f>
        <v>#REF!</v>
      </c>
      <c r="AA105" s="16" t="e">
        <f>SUMIF('City Level Data'!#REF!,$F105,'City Level Data'!AC:AC)</f>
        <v>#REF!</v>
      </c>
      <c r="AB105" s="16" t="e">
        <f>SUMIF('City Level Data'!#REF!,$F105,'City Level Data'!AD:AD)</f>
        <v>#REF!</v>
      </c>
      <c r="AC105" s="16" t="e">
        <f>SUMIF('City Level Data'!#REF!,$F105,'City Level Data'!AE:AE)</f>
        <v>#REF!</v>
      </c>
      <c r="AD105" s="16" t="e">
        <f>SUMIF('City Level Data'!#REF!,$F105,'City Level Data'!AF:AF)</f>
        <v>#REF!</v>
      </c>
      <c r="AE105" s="16" t="e">
        <f>SUMIF('City Level Data'!#REF!,$F105,'City Level Data'!AG:AG)</f>
        <v>#REF!</v>
      </c>
      <c r="AF105" s="16" t="e">
        <f>SUMIF('City Level Data'!#REF!,$F105,'City Level Data'!AH:AH)</f>
        <v>#REF!</v>
      </c>
      <c r="AG105" s="16" t="e">
        <f>SUMIF('City Level Data'!#REF!,$F105,'City Level Data'!AI:AI)</f>
        <v>#REF!</v>
      </c>
      <c r="AH105" s="16" t="e">
        <f>SUMIF('City Level Data'!#REF!,$F105,'City Level Data'!AJ:AJ)</f>
        <v>#REF!</v>
      </c>
      <c r="AI105" s="16" t="e">
        <f>SUMIF('City Level Data'!#REF!,$F105,'City Level Data'!AK:AK)</f>
        <v>#REF!</v>
      </c>
      <c r="AJ105" s="16" t="e">
        <f>SUMIF('City Level Data'!#REF!,$F105,'City Level Data'!AL:AL)</f>
        <v>#REF!</v>
      </c>
      <c r="AK105" s="16" t="e">
        <f>SUMIF('City Level Data'!#REF!,$F105,'City Level Data'!AM:AM)</f>
        <v>#REF!</v>
      </c>
      <c r="AL105" s="16" t="e">
        <f>SUMIF('City Level Data'!#REF!,$F105,'City Level Data'!AN:AN)</f>
        <v>#REF!</v>
      </c>
      <c r="AM105" s="16" t="e">
        <f>SUMIF('City Level Data'!#REF!,$F105,'City Level Data'!AO:AO)</f>
        <v>#REF!</v>
      </c>
      <c r="AN105" s="16" t="e">
        <f>SUMIF('City Level Data'!#REF!,$F105,'City Level Data'!AP:AP)</f>
        <v>#REF!</v>
      </c>
      <c r="AO105" s="16" t="e">
        <f>SUMIF('City Level Data'!#REF!,$F105,'City Level Data'!AQ:AQ)</f>
        <v>#REF!</v>
      </c>
      <c r="AP105" s="16" t="e">
        <f>SUMIF('City Level Data'!#REF!,$F105,'City Level Data'!AR:AR)</f>
        <v>#REF!</v>
      </c>
      <c r="AQ105" s="16" t="e">
        <f>SUMIF('City Level Data'!#REF!,$F105,'City Level Data'!AS:AS)</f>
        <v>#REF!</v>
      </c>
      <c r="AR105" s="16" t="e">
        <f>SUMIF('City Level Data'!#REF!,$F105,'City Level Data'!AT:AT)</f>
        <v>#REF!</v>
      </c>
      <c r="AS105" s="16" t="e">
        <f>SUMIF('City Level Data'!#REF!,$F105,'City Level Data'!AU:AU)</f>
        <v>#REF!</v>
      </c>
      <c r="AT105" s="16" t="e">
        <f>SUMIF('City Level Data'!#REF!,$F105,'City Level Data'!AV:AV)</f>
        <v>#REF!</v>
      </c>
      <c r="AU105" s="16" t="e">
        <f>SUMIF('City Level Data'!#REF!,$F105,'City Level Data'!AW:AW)</f>
        <v>#REF!</v>
      </c>
      <c r="AV105" s="16" t="e">
        <f>SUMIF('City Level Data'!#REF!,$F105,'City Level Data'!AX:AX)</f>
        <v>#REF!</v>
      </c>
      <c r="AW105" s="16" t="e">
        <f>SUMIF('City Level Data'!#REF!,$F105,'City Level Data'!AY:AY)</f>
        <v>#REF!</v>
      </c>
      <c r="AX105" s="16" t="e">
        <f>SUMIF('City Level Data'!#REF!,$F105,'City Level Data'!AZ:AZ)</f>
        <v>#REF!</v>
      </c>
      <c r="AY105" s="16" t="e">
        <f>SUMIF('City Level Data'!#REF!,$F105,'City Level Data'!BA:BA)</f>
        <v>#REF!</v>
      </c>
      <c r="AZ105" s="16" t="e">
        <f>SUMIF('City Level Data'!#REF!,$F105,'City Level Data'!BB:BB)</f>
        <v>#REF!</v>
      </c>
      <c r="BA105" s="16" t="e">
        <f>SUMIF('City Level Data'!#REF!,$F105,'City Level Data'!BC:BC)</f>
        <v>#REF!</v>
      </c>
      <c r="BB105" s="16" t="e">
        <f>SUMIF('City Level Data'!#REF!,$F105,'City Level Data'!BD:BD)</f>
        <v>#REF!</v>
      </c>
      <c r="BC105" s="16" t="e">
        <f>SUMIF('City Level Data'!#REF!,$F105,'City Level Data'!BE:BE)</f>
        <v>#REF!</v>
      </c>
      <c r="BD105" s="16" t="e">
        <f>SUMIF('City Level Data'!#REF!,$F105,'City Level Data'!BF:BF)</f>
        <v>#REF!</v>
      </c>
      <c r="BE105" s="16" t="e">
        <f t="shared" si="2"/>
        <v>#REF!</v>
      </c>
      <c r="BF105" s="16" t="e">
        <f>SUMIF('City Level Data'!#REF!,$F105,'City Level Data'!BG:BG)</f>
        <v>#REF!</v>
      </c>
      <c r="BG105" s="16" t="e">
        <f>SUMIF('City Level Data'!#REF!,$F105,'City Level Data'!BH:BH)</f>
        <v>#REF!</v>
      </c>
      <c r="BH105" s="16" t="e">
        <f>AVERAGEIF('City Level Data'!#REF!,$F105,'City Level Data'!BI:BI)</f>
        <v>#REF!</v>
      </c>
      <c r="BI105" s="16" t="e">
        <f>AVERAGEIF('City Level Data'!#REF!,$F105,'City Level Data'!BJ:BJ)</f>
        <v>#REF!</v>
      </c>
      <c r="BJ105" s="16" t="e">
        <f>AVERAGEIF('City Level Data'!#REF!,$F105,'City Level Data'!BK:BK)</f>
        <v>#REF!</v>
      </c>
      <c r="BK105" s="16" t="e">
        <f>AVERAGEIF('City Level Data'!#REF!,$F105,'City Level Data'!BL:BL)</f>
        <v>#REF!</v>
      </c>
      <c r="BL105" s="16" t="e">
        <f>AVERAGEIF('City Level Data'!#REF!,$F105,'City Level Data'!BM:BM)</f>
        <v>#REF!</v>
      </c>
      <c r="BM105" s="16" t="e">
        <f>SUMIF('City Level Data'!#REF!,$F105,'City Level Data'!BN:BN)</f>
        <v>#REF!</v>
      </c>
      <c r="BN105" s="16" t="e">
        <f>SUMIF('City Level Data'!#REF!,$F105,'City Level Data'!BO:BO)</f>
        <v>#REF!</v>
      </c>
      <c r="BO105" s="16" t="e">
        <f>SUMIF('City Level Data'!#REF!,$F105,'City Level Data'!BP:BP)</f>
        <v>#REF!</v>
      </c>
      <c r="BP105" s="16" t="e">
        <f>SUMIF('City Level Data'!#REF!,$F105,'City Level Data'!BQ:BQ)</f>
        <v>#REF!</v>
      </c>
      <c r="BQ105" s="16" t="e">
        <f>SUMIF('City Level Data'!#REF!,$F105,'City Level Data'!BR:BR)</f>
        <v>#REF!</v>
      </c>
      <c r="BR105" s="16" t="e">
        <f>SUMIF('City Level Data'!#REF!,$F105,'City Level Data'!BS:BS)</f>
        <v>#REF!</v>
      </c>
      <c r="BS105" s="16" t="e">
        <f>SUMIF('City Level Data'!#REF!,$F105,'City Level Data'!BT:BT)</f>
        <v>#REF!</v>
      </c>
      <c r="BT105" s="16" t="e">
        <f>SUMIF('City Level Data'!#REF!,$F105,'City Level Data'!BU:BU)</f>
        <v>#REF!</v>
      </c>
      <c r="BU105" s="16" t="e">
        <f>SUMIF('City Level Data'!#REF!,$F105,'City Level Data'!BV:BV)</f>
        <v>#REF!</v>
      </c>
      <c r="BV105" s="16" t="e">
        <f>SUMIF('City Level Data'!#REF!,$F105,'City Level Data'!BW:BW)</f>
        <v>#REF!</v>
      </c>
      <c r="BW105" s="16" t="e">
        <f>SUMIF('City Level Data'!#REF!,$F105,'City Level Data'!BX:BX)</f>
        <v>#REF!</v>
      </c>
      <c r="BX105" s="16" t="e">
        <f>SUMIF('City Level Data'!#REF!,$F105,'City Level Data'!BY:BY)</f>
        <v>#REF!</v>
      </c>
      <c r="BY105" s="16" t="e">
        <f>SUMIF('City Level Data'!#REF!,$F105,'City Level Data'!BZ:BZ)</f>
        <v>#REF!</v>
      </c>
      <c r="BZ105" s="16" t="e">
        <f>SUMIF('City Level Data'!#REF!,$F105,'City Level Data'!CA:CA)</f>
        <v>#REF!</v>
      </c>
      <c r="CA105" s="16" t="e">
        <f>SUMIF('City Level Data'!#REF!,$F105,'City Level Data'!CB:CB)</f>
        <v>#REF!</v>
      </c>
      <c r="CB105" s="16" t="e">
        <f>SUMIF('City Level Data'!#REF!,$F105,'City Level Data'!CC:CC)</f>
        <v>#REF!</v>
      </c>
      <c r="CC105" s="16" t="e">
        <f>SUMIF('City Level Data'!#REF!,$F105,'City Level Data'!CD:CD)</f>
        <v>#REF!</v>
      </c>
      <c r="CD105" s="16" t="e">
        <f>SUMIF('City Level Data'!#REF!,$F105,'City Level Data'!CE:CE)</f>
        <v>#REF!</v>
      </c>
      <c r="CE105" s="16" t="e">
        <f>SUMIF('City Level Data'!#REF!,$F105,'City Level Data'!CF:CF)</f>
        <v>#REF!</v>
      </c>
      <c r="CF105" s="16" t="e">
        <f>SUMIF('City Level Data'!#REF!,$F105,'City Level Data'!CG:CG)</f>
        <v>#REF!</v>
      </c>
      <c r="CG105" s="16" t="e">
        <f>SUMIF('City Level Data'!#REF!,$F105,'City Level Data'!CH:CH)</f>
        <v>#REF!</v>
      </c>
      <c r="CH105" s="16" t="e">
        <f>SUMIF('City Level Data'!#REF!,$F105,'City Level Data'!CI:CI)</f>
        <v>#REF!</v>
      </c>
      <c r="CI105" s="16" t="e">
        <f>SUMIF('City Level Data'!#REF!,$F105,'City Level Data'!CJ:CJ)</f>
        <v>#REF!</v>
      </c>
      <c r="CJ105" s="16" t="e">
        <f>SUMIF('City Level Data'!#REF!,$F105,'City Level Data'!CK:CK)</f>
        <v>#REF!</v>
      </c>
      <c r="CK105" s="16" t="e">
        <f>SUMIF('City Level Data'!#REF!,$F105,'City Level Data'!CL:CL)</f>
        <v>#REF!</v>
      </c>
      <c r="CL105" s="16" t="e">
        <f>SUMIF('City Level Data'!#REF!,$F105,'City Level Data'!CM:CM)</f>
        <v>#REF!</v>
      </c>
      <c r="CM105" s="16" t="e">
        <f>SUMIF('City Level Data'!#REF!,$F105,'City Level Data'!CN:CN)</f>
        <v>#REF!</v>
      </c>
      <c r="CN105" s="16" t="e">
        <f>SUMIF('City Level Data'!#REF!,$F105,'City Level Data'!CO:CO)</f>
        <v>#REF!</v>
      </c>
      <c r="CO105" s="16" t="e">
        <f>SUMIF('City Level Data'!#REF!,$F105,'City Level Data'!CP:CP)</f>
        <v>#REF!</v>
      </c>
      <c r="CP105" s="16" t="e">
        <f>SUMIF('City Level Data'!#REF!,$F105,'City Level Data'!CQ:CQ)</f>
        <v>#REF!</v>
      </c>
      <c r="CQ105" s="16" t="e">
        <f>SUMIF('City Level Data'!#REF!,$F105,'City Level Data'!CR:CR)</f>
        <v>#REF!</v>
      </c>
      <c r="CR105" s="16" t="e">
        <f>SUMIF('City Level Data'!#REF!,$F105,'City Level Data'!CS:CS)</f>
        <v>#REF!</v>
      </c>
      <c r="CS105" s="16" t="e">
        <f>SUMIF('City Level Data'!#REF!,$F105,'City Level Data'!CT:CT)</f>
        <v>#REF!</v>
      </c>
      <c r="CT105" s="16" t="e">
        <f>SUMIF('City Level Data'!#REF!,$F105,'City Level Data'!CU:CU)</f>
        <v>#REF!</v>
      </c>
      <c r="CU105" s="16" t="e">
        <f>SUMIF('City Level Data'!#REF!,$F105,'City Level Data'!CV:CV)</f>
        <v>#REF!</v>
      </c>
      <c r="CV105" s="16" t="e">
        <f>SUMIF('City Level Data'!#REF!,$F105,'City Level Data'!CW:CW)</f>
        <v>#REF!</v>
      </c>
      <c r="CW105" s="16" t="e">
        <f>SUMIF('City Level Data'!#REF!,$F105,'City Level Data'!CX:CX)</f>
        <v>#REF!</v>
      </c>
      <c r="CX105" s="16" t="e">
        <f>SUMIF('City Level Data'!#REF!,$F105,'City Level Data'!CY:CY)</f>
        <v>#REF!</v>
      </c>
      <c r="CY105" s="16" t="e">
        <f>SUMIF('City Level Data'!#REF!,$F105,'City Level Data'!CZ:CZ)</f>
        <v>#REF!</v>
      </c>
      <c r="CZ105" s="16" t="e">
        <f>SUMIF('City Level Data'!#REF!,$F105,'City Level Data'!DA:DA)</f>
        <v>#REF!</v>
      </c>
      <c r="DA105" s="16" t="e">
        <f>SUMIF('City Level Data'!#REF!,$F105,'City Level Data'!DB:DB)</f>
        <v>#REF!</v>
      </c>
      <c r="DB105" s="16" t="e">
        <f>SUMIF('City Level Data'!#REF!,$F105,'City Level Data'!DC:DC)</f>
        <v>#REF!</v>
      </c>
    </row>
    <row r="106" spans="1:106" x14ac:dyDescent="0.2">
      <c r="A106" s="1"/>
      <c r="B106" s="1"/>
      <c r="C106" s="1"/>
      <c r="D106" s="1" t="s">
        <v>1663</v>
      </c>
      <c r="E106" s="1" t="s">
        <v>1381</v>
      </c>
      <c r="F106" s="1" t="s">
        <v>1302</v>
      </c>
      <c r="G106" s="1" t="s">
        <v>1517</v>
      </c>
      <c r="H106" s="1"/>
      <c r="I106" s="1"/>
      <c r="J106" s="1" t="s">
        <v>1518</v>
      </c>
      <c r="K106" s="1"/>
      <c r="L106" s="1"/>
      <c r="M106" s="1"/>
      <c r="N106" s="16" t="e">
        <f>SUMIF('City Level Data'!#REF!,$F106,'City Level Data'!J:J)</f>
        <v>#REF!</v>
      </c>
      <c r="O106" s="16" t="e">
        <f>SUMIF('City Level Data'!#REF!,$F106,'City Level Data'!L:L)</f>
        <v>#REF!</v>
      </c>
      <c r="P106" s="16" t="e">
        <f>SUMIF('City Level Data'!#REF!,$F106,'City Level Data'!M:M)</f>
        <v>#REF!</v>
      </c>
      <c r="Q106" s="16" t="e">
        <f t="shared" si="0"/>
        <v>#REF!</v>
      </c>
      <c r="R106" s="16" t="e">
        <f>SUMIF('City Level Data'!#REF!,$F106,'City Level Data'!P:P)</f>
        <v>#REF!</v>
      </c>
      <c r="S106" s="16" t="e">
        <f t="shared" si="1"/>
        <v>#REF!</v>
      </c>
      <c r="T106" s="16" t="e">
        <f>SUMIF('City Level Data'!#REF!,$F106,'City Level Data'!U:U)*1000000000/N106</f>
        <v>#REF!</v>
      </c>
      <c r="U106" s="16" t="e">
        <f>IF(Q106&gt;'Clustering (Sub City)'!$C$4,'Clustering (Sub City)'!$B$3,IF(Q106&gt;'Clustering (Sub City)'!$H$4,'Clustering (Sub City)'!$G$3,IF(Q106&gt;'Clustering (Sub City)'!$M$4,'Clustering (Sub City)'!$L$3,'Clustering (Sub City)'!$Q$3)))</f>
        <v>#REF!</v>
      </c>
      <c r="V106" s="16" t="e">
        <f>IF(S106&gt;'Clustering (Sub City)'!$C$24,'Clustering (Sub City)'!$B$23,IF(S106&gt;'Clustering (Sub City)'!$H$24,'Clustering (Sub City)'!$G$23,IF(S106&gt;'Clustering (Sub City)'!$M$24,'Clustering (Sub City)'!$L$23,'Clustering (Sub City)'!$Q$23)))</f>
        <v>#REF!</v>
      </c>
      <c r="W106" s="16" t="e">
        <f>VLOOKUP(U106&amp;V106,'Clustering (Gov City)'!$X$4:$Y$19,2,0)</f>
        <v>#REF!</v>
      </c>
      <c r="X106" s="16" t="e">
        <f>SUMIF('City Level Data'!#REF!,$F106,'City Level Data'!Z:Z)</f>
        <v>#REF!</v>
      </c>
      <c r="Y106" s="16" t="e">
        <f>SUMIF('City Level Data'!#REF!,$F106,'City Level Data'!AA:AA)</f>
        <v>#REF!</v>
      </c>
      <c r="Z106" s="16" t="e">
        <f>SUMIF('City Level Data'!#REF!,$F106,'City Level Data'!AB:AB)</f>
        <v>#REF!</v>
      </c>
      <c r="AA106" s="16" t="e">
        <f>SUMIF('City Level Data'!#REF!,$F106,'City Level Data'!AC:AC)</f>
        <v>#REF!</v>
      </c>
      <c r="AB106" s="16" t="e">
        <f>SUMIF('City Level Data'!#REF!,$F106,'City Level Data'!AD:AD)</f>
        <v>#REF!</v>
      </c>
      <c r="AC106" s="16" t="e">
        <f>SUMIF('City Level Data'!#REF!,$F106,'City Level Data'!AE:AE)</f>
        <v>#REF!</v>
      </c>
      <c r="AD106" s="16" t="e">
        <f>SUMIF('City Level Data'!#REF!,$F106,'City Level Data'!AF:AF)</f>
        <v>#REF!</v>
      </c>
      <c r="AE106" s="16" t="e">
        <f>SUMIF('City Level Data'!#REF!,$F106,'City Level Data'!AG:AG)</f>
        <v>#REF!</v>
      </c>
      <c r="AF106" s="16" t="e">
        <f>SUMIF('City Level Data'!#REF!,$F106,'City Level Data'!AH:AH)</f>
        <v>#REF!</v>
      </c>
      <c r="AG106" s="16" t="e">
        <f>SUMIF('City Level Data'!#REF!,$F106,'City Level Data'!AI:AI)</f>
        <v>#REF!</v>
      </c>
      <c r="AH106" s="16" t="e">
        <f>SUMIF('City Level Data'!#REF!,$F106,'City Level Data'!AJ:AJ)</f>
        <v>#REF!</v>
      </c>
      <c r="AI106" s="16" t="e">
        <f>SUMIF('City Level Data'!#REF!,$F106,'City Level Data'!AK:AK)</f>
        <v>#REF!</v>
      </c>
      <c r="AJ106" s="16" t="e">
        <f>SUMIF('City Level Data'!#REF!,$F106,'City Level Data'!AL:AL)</f>
        <v>#REF!</v>
      </c>
      <c r="AK106" s="16" t="e">
        <f>SUMIF('City Level Data'!#REF!,$F106,'City Level Data'!AM:AM)</f>
        <v>#REF!</v>
      </c>
      <c r="AL106" s="16" t="e">
        <f>SUMIF('City Level Data'!#REF!,$F106,'City Level Data'!AN:AN)</f>
        <v>#REF!</v>
      </c>
      <c r="AM106" s="16" t="e">
        <f>SUMIF('City Level Data'!#REF!,$F106,'City Level Data'!AO:AO)</f>
        <v>#REF!</v>
      </c>
      <c r="AN106" s="16" t="e">
        <f>SUMIF('City Level Data'!#REF!,$F106,'City Level Data'!AP:AP)</f>
        <v>#REF!</v>
      </c>
      <c r="AO106" s="16" t="e">
        <f>SUMIF('City Level Data'!#REF!,$F106,'City Level Data'!AQ:AQ)</f>
        <v>#REF!</v>
      </c>
      <c r="AP106" s="16" t="e">
        <f>SUMIF('City Level Data'!#REF!,$F106,'City Level Data'!AR:AR)</f>
        <v>#REF!</v>
      </c>
      <c r="AQ106" s="16" t="e">
        <f>SUMIF('City Level Data'!#REF!,$F106,'City Level Data'!AS:AS)</f>
        <v>#REF!</v>
      </c>
      <c r="AR106" s="16" t="e">
        <f>SUMIF('City Level Data'!#REF!,$F106,'City Level Data'!AT:AT)</f>
        <v>#REF!</v>
      </c>
      <c r="AS106" s="16" t="e">
        <f>SUMIF('City Level Data'!#REF!,$F106,'City Level Data'!AU:AU)</f>
        <v>#REF!</v>
      </c>
      <c r="AT106" s="16" t="e">
        <f>SUMIF('City Level Data'!#REF!,$F106,'City Level Data'!AV:AV)</f>
        <v>#REF!</v>
      </c>
      <c r="AU106" s="16" t="e">
        <f>SUMIF('City Level Data'!#REF!,$F106,'City Level Data'!AW:AW)</f>
        <v>#REF!</v>
      </c>
      <c r="AV106" s="16" t="e">
        <f>SUMIF('City Level Data'!#REF!,$F106,'City Level Data'!AX:AX)</f>
        <v>#REF!</v>
      </c>
      <c r="AW106" s="16" t="e">
        <f>SUMIF('City Level Data'!#REF!,$F106,'City Level Data'!AY:AY)</f>
        <v>#REF!</v>
      </c>
      <c r="AX106" s="16" t="e">
        <f>SUMIF('City Level Data'!#REF!,$F106,'City Level Data'!AZ:AZ)</f>
        <v>#REF!</v>
      </c>
      <c r="AY106" s="16" t="e">
        <f>SUMIF('City Level Data'!#REF!,$F106,'City Level Data'!BA:BA)</f>
        <v>#REF!</v>
      </c>
      <c r="AZ106" s="16" t="e">
        <f>SUMIF('City Level Data'!#REF!,$F106,'City Level Data'!BB:BB)</f>
        <v>#REF!</v>
      </c>
      <c r="BA106" s="16" t="e">
        <f>SUMIF('City Level Data'!#REF!,$F106,'City Level Data'!BC:BC)</f>
        <v>#REF!</v>
      </c>
      <c r="BB106" s="16" t="e">
        <f>SUMIF('City Level Data'!#REF!,$F106,'City Level Data'!BD:BD)</f>
        <v>#REF!</v>
      </c>
      <c r="BC106" s="16" t="e">
        <f>SUMIF('City Level Data'!#REF!,$F106,'City Level Data'!BE:BE)</f>
        <v>#REF!</v>
      </c>
      <c r="BD106" s="16" t="e">
        <f>SUMIF('City Level Data'!#REF!,$F106,'City Level Data'!BF:BF)</f>
        <v>#REF!</v>
      </c>
      <c r="BE106" s="16" t="e">
        <f t="shared" si="2"/>
        <v>#REF!</v>
      </c>
      <c r="BF106" s="16" t="e">
        <f>SUMIF('City Level Data'!#REF!,$F106,'City Level Data'!BG:BG)</f>
        <v>#REF!</v>
      </c>
      <c r="BG106" s="16" t="e">
        <f>SUMIF('City Level Data'!#REF!,$F106,'City Level Data'!BH:BH)</f>
        <v>#REF!</v>
      </c>
      <c r="BH106" s="16" t="e">
        <f>AVERAGEIF('City Level Data'!#REF!,$F106,'City Level Data'!BI:BI)</f>
        <v>#REF!</v>
      </c>
      <c r="BI106" s="16" t="e">
        <f>AVERAGEIF('City Level Data'!#REF!,$F106,'City Level Data'!BJ:BJ)</f>
        <v>#REF!</v>
      </c>
      <c r="BJ106" s="16" t="e">
        <f>AVERAGEIF('City Level Data'!#REF!,$F106,'City Level Data'!BK:BK)</f>
        <v>#REF!</v>
      </c>
      <c r="BK106" s="16" t="e">
        <f>AVERAGEIF('City Level Data'!#REF!,$F106,'City Level Data'!BL:BL)</f>
        <v>#REF!</v>
      </c>
      <c r="BL106" s="16" t="e">
        <f>AVERAGEIF('City Level Data'!#REF!,$F106,'City Level Data'!BM:BM)</f>
        <v>#REF!</v>
      </c>
      <c r="BM106" s="16" t="e">
        <f>SUMIF('City Level Data'!#REF!,$F106,'City Level Data'!BN:BN)</f>
        <v>#REF!</v>
      </c>
      <c r="BN106" s="16" t="e">
        <f>SUMIF('City Level Data'!#REF!,$F106,'City Level Data'!BO:BO)</f>
        <v>#REF!</v>
      </c>
      <c r="BO106" s="16" t="e">
        <f>SUMIF('City Level Data'!#REF!,$F106,'City Level Data'!BP:BP)</f>
        <v>#REF!</v>
      </c>
      <c r="BP106" s="16" t="e">
        <f>SUMIF('City Level Data'!#REF!,$F106,'City Level Data'!BQ:BQ)</f>
        <v>#REF!</v>
      </c>
      <c r="BQ106" s="16" t="e">
        <f>SUMIF('City Level Data'!#REF!,$F106,'City Level Data'!BR:BR)</f>
        <v>#REF!</v>
      </c>
      <c r="BR106" s="16" t="e">
        <f>SUMIF('City Level Data'!#REF!,$F106,'City Level Data'!BS:BS)</f>
        <v>#REF!</v>
      </c>
      <c r="BS106" s="16" t="e">
        <f>SUMIF('City Level Data'!#REF!,$F106,'City Level Data'!BT:BT)</f>
        <v>#REF!</v>
      </c>
      <c r="BT106" s="16" t="e">
        <f>SUMIF('City Level Data'!#REF!,$F106,'City Level Data'!BU:BU)</f>
        <v>#REF!</v>
      </c>
      <c r="BU106" s="16" t="e">
        <f>SUMIF('City Level Data'!#REF!,$F106,'City Level Data'!BV:BV)</f>
        <v>#REF!</v>
      </c>
      <c r="BV106" s="16" t="e">
        <f>SUMIF('City Level Data'!#REF!,$F106,'City Level Data'!BW:BW)</f>
        <v>#REF!</v>
      </c>
      <c r="BW106" s="16" t="e">
        <f>SUMIF('City Level Data'!#REF!,$F106,'City Level Data'!BX:BX)</f>
        <v>#REF!</v>
      </c>
      <c r="BX106" s="16" t="e">
        <f>SUMIF('City Level Data'!#REF!,$F106,'City Level Data'!BY:BY)</f>
        <v>#REF!</v>
      </c>
      <c r="BY106" s="16" t="e">
        <f>SUMIF('City Level Data'!#REF!,$F106,'City Level Data'!BZ:BZ)</f>
        <v>#REF!</v>
      </c>
      <c r="BZ106" s="16" t="e">
        <f>SUMIF('City Level Data'!#REF!,$F106,'City Level Data'!CA:CA)</f>
        <v>#REF!</v>
      </c>
      <c r="CA106" s="16" t="e">
        <f>SUMIF('City Level Data'!#REF!,$F106,'City Level Data'!CB:CB)</f>
        <v>#REF!</v>
      </c>
      <c r="CB106" s="16" t="e">
        <f>SUMIF('City Level Data'!#REF!,$F106,'City Level Data'!CC:CC)</f>
        <v>#REF!</v>
      </c>
      <c r="CC106" s="16" t="e">
        <f>SUMIF('City Level Data'!#REF!,$F106,'City Level Data'!CD:CD)</f>
        <v>#REF!</v>
      </c>
      <c r="CD106" s="16" t="e">
        <f>SUMIF('City Level Data'!#REF!,$F106,'City Level Data'!CE:CE)</f>
        <v>#REF!</v>
      </c>
      <c r="CE106" s="16" t="e">
        <f>SUMIF('City Level Data'!#REF!,$F106,'City Level Data'!CF:CF)</f>
        <v>#REF!</v>
      </c>
      <c r="CF106" s="16" t="e">
        <f>SUMIF('City Level Data'!#REF!,$F106,'City Level Data'!CG:CG)</f>
        <v>#REF!</v>
      </c>
      <c r="CG106" s="16" t="e">
        <f>SUMIF('City Level Data'!#REF!,$F106,'City Level Data'!CH:CH)</f>
        <v>#REF!</v>
      </c>
      <c r="CH106" s="16" t="e">
        <f>SUMIF('City Level Data'!#REF!,$F106,'City Level Data'!CI:CI)</f>
        <v>#REF!</v>
      </c>
      <c r="CI106" s="16" t="e">
        <f>SUMIF('City Level Data'!#REF!,$F106,'City Level Data'!CJ:CJ)</f>
        <v>#REF!</v>
      </c>
      <c r="CJ106" s="16" t="e">
        <f>SUMIF('City Level Data'!#REF!,$F106,'City Level Data'!CK:CK)</f>
        <v>#REF!</v>
      </c>
      <c r="CK106" s="16" t="e">
        <f>SUMIF('City Level Data'!#REF!,$F106,'City Level Data'!CL:CL)</f>
        <v>#REF!</v>
      </c>
      <c r="CL106" s="16" t="e">
        <f>SUMIF('City Level Data'!#REF!,$F106,'City Level Data'!CM:CM)</f>
        <v>#REF!</v>
      </c>
      <c r="CM106" s="16" t="e">
        <f>SUMIF('City Level Data'!#REF!,$F106,'City Level Data'!CN:CN)</f>
        <v>#REF!</v>
      </c>
      <c r="CN106" s="16" t="e">
        <f>SUMIF('City Level Data'!#REF!,$F106,'City Level Data'!CO:CO)</f>
        <v>#REF!</v>
      </c>
      <c r="CO106" s="16" t="e">
        <f>SUMIF('City Level Data'!#REF!,$F106,'City Level Data'!CP:CP)</f>
        <v>#REF!</v>
      </c>
      <c r="CP106" s="16" t="e">
        <f>SUMIF('City Level Data'!#REF!,$F106,'City Level Data'!CQ:CQ)</f>
        <v>#REF!</v>
      </c>
      <c r="CQ106" s="16" t="e">
        <f>SUMIF('City Level Data'!#REF!,$F106,'City Level Data'!CR:CR)</f>
        <v>#REF!</v>
      </c>
      <c r="CR106" s="16" t="e">
        <f>SUMIF('City Level Data'!#REF!,$F106,'City Level Data'!CS:CS)</f>
        <v>#REF!</v>
      </c>
      <c r="CS106" s="16" t="e">
        <f>SUMIF('City Level Data'!#REF!,$F106,'City Level Data'!CT:CT)</f>
        <v>#REF!</v>
      </c>
      <c r="CT106" s="16" t="e">
        <f>SUMIF('City Level Data'!#REF!,$F106,'City Level Data'!CU:CU)</f>
        <v>#REF!</v>
      </c>
      <c r="CU106" s="16" t="e">
        <f>SUMIF('City Level Data'!#REF!,$F106,'City Level Data'!CV:CV)</f>
        <v>#REF!</v>
      </c>
      <c r="CV106" s="16" t="e">
        <f>SUMIF('City Level Data'!#REF!,$F106,'City Level Data'!CW:CW)</f>
        <v>#REF!</v>
      </c>
      <c r="CW106" s="16" t="e">
        <f>SUMIF('City Level Data'!#REF!,$F106,'City Level Data'!CX:CX)</f>
        <v>#REF!</v>
      </c>
      <c r="CX106" s="16" t="e">
        <f>SUMIF('City Level Data'!#REF!,$F106,'City Level Data'!CY:CY)</f>
        <v>#REF!</v>
      </c>
      <c r="CY106" s="16" t="e">
        <f>SUMIF('City Level Data'!#REF!,$F106,'City Level Data'!CZ:CZ)</f>
        <v>#REF!</v>
      </c>
      <c r="CZ106" s="16" t="e">
        <f>SUMIF('City Level Data'!#REF!,$F106,'City Level Data'!DA:DA)</f>
        <v>#REF!</v>
      </c>
      <c r="DA106" s="16" t="e">
        <f>SUMIF('City Level Data'!#REF!,$F106,'City Level Data'!DB:DB)</f>
        <v>#REF!</v>
      </c>
      <c r="DB106" s="16" t="e">
        <f>SUMIF('City Level Data'!#REF!,$F106,'City Level Data'!DC:DC)</f>
        <v>#REF!</v>
      </c>
    </row>
    <row r="107" spans="1:106" x14ac:dyDescent="0.2">
      <c r="A107" s="1"/>
      <c r="B107" s="1"/>
      <c r="C107" s="1"/>
      <c r="D107" s="1" t="s">
        <v>1664</v>
      </c>
      <c r="E107" s="1" t="s">
        <v>1381</v>
      </c>
      <c r="F107" s="1" t="s">
        <v>1375</v>
      </c>
      <c r="G107" s="1" t="s">
        <v>1517</v>
      </c>
      <c r="H107" s="1"/>
      <c r="I107" s="1"/>
      <c r="J107" s="1" t="s">
        <v>1518</v>
      </c>
      <c r="K107" s="1"/>
      <c r="L107" s="1"/>
      <c r="M107" s="1"/>
      <c r="N107" s="16" t="e">
        <f>SUMIF('City Level Data'!#REF!,$F107,'City Level Data'!J:J)</f>
        <v>#REF!</v>
      </c>
      <c r="O107" s="16" t="e">
        <f>SUMIF('City Level Data'!#REF!,$F107,'City Level Data'!L:L)</f>
        <v>#REF!</v>
      </c>
      <c r="P107" s="16" t="e">
        <f>SUMIF('City Level Data'!#REF!,$F107,'City Level Data'!M:M)</f>
        <v>#REF!</v>
      </c>
      <c r="Q107" s="16" t="e">
        <f t="shared" si="0"/>
        <v>#REF!</v>
      </c>
      <c r="R107" s="16" t="e">
        <f>SUMIF('City Level Data'!#REF!,$F107,'City Level Data'!P:P)</f>
        <v>#REF!</v>
      </c>
      <c r="S107" s="16" t="e">
        <f t="shared" si="1"/>
        <v>#REF!</v>
      </c>
      <c r="T107" s="16" t="e">
        <f>SUMIF('City Level Data'!#REF!,$F107,'City Level Data'!U:U)*1000000000/N107</f>
        <v>#REF!</v>
      </c>
      <c r="U107" s="16" t="e">
        <f>IF(Q107&gt;'Clustering (Sub City)'!$C$4,'Clustering (Sub City)'!$B$3,IF(Q107&gt;'Clustering (Sub City)'!$H$4,'Clustering (Sub City)'!$G$3,IF(Q107&gt;'Clustering (Sub City)'!$M$4,'Clustering (Sub City)'!$L$3,'Clustering (Sub City)'!$Q$3)))</f>
        <v>#REF!</v>
      </c>
      <c r="V107" s="16" t="e">
        <f>IF(S107&gt;'Clustering (Sub City)'!$C$24,'Clustering (Sub City)'!$B$23,IF(S107&gt;'Clustering (Sub City)'!$H$24,'Clustering (Sub City)'!$G$23,IF(S107&gt;'Clustering (Sub City)'!$M$24,'Clustering (Sub City)'!$L$23,'Clustering (Sub City)'!$Q$23)))</f>
        <v>#REF!</v>
      </c>
      <c r="W107" s="16" t="e">
        <f>VLOOKUP(U107&amp;V107,'Clustering (Gov City)'!$X$4:$Y$19,2,0)</f>
        <v>#REF!</v>
      </c>
      <c r="X107" s="16" t="e">
        <f>SUMIF('City Level Data'!#REF!,$F107,'City Level Data'!Z:Z)</f>
        <v>#REF!</v>
      </c>
      <c r="Y107" s="16" t="e">
        <f>SUMIF('City Level Data'!#REF!,$F107,'City Level Data'!AA:AA)</f>
        <v>#REF!</v>
      </c>
      <c r="Z107" s="16" t="e">
        <f>SUMIF('City Level Data'!#REF!,$F107,'City Level Data'!AB:AB)</f>
        <v>#REF!</v>
      </c>
      <c r="AA107" s="16" t="e">
        <f>SUMIF('City Level Data'!#REF!,$F107,'City Level Data'!AC:AC)</f>
        <v>#REF!</v>
      </c>
      <c r="AB107" s="16" t="e">
        <f>SUMIF('City Level Data'!#REF!,$F107,'City Level Data'!AD:AD)</f>
        <v>#REF!</v>
      </c>
      <c r="AC107" s="16" t="e">
        <f>SUMIF('City Level Data'!#REF!,$F107,'City Level Data'!AE:AE)</f>
        <v>#REF!</v>
      </c>
      <c r="AD107" s="16" t="e">
        <f>SUMIF('City Level Data'!#REF!,$F107,'City Level Data'!AF:AF)</f>
        <v>#REF!</v>
      </c>
      <c r="AE107" s="16" t="e">
        <f>SUMIF('City Level Data'!#REF!,$F107,'City Level Data'!AG:AG)</f>
        <v>#REF!</v>
      </c>
      <c r="AF107" s="16" t="e">
        <f>SUMIF('City Level Data'!#REF!,$F107,'City Level Data'!AH:AH)</f>
        <v>#REF!</v>
      </c>
      <c r="AG107" s="16" t="e">
        <f>SUMIF('City Level Data'!#REF!,$F107,'City Level Data'!AI:AI)</f>
        <v>#REF!</v>
      </c>
      <c r="AH107" s="16" t="e">
        <f>SUMIF('City Level Data'!#REF!,$F107,'City Level Data'!AJ:AJ)</f>
        <v>#REF!</v>
      </c>
      <c r="AI107" s="16" t="e">
        <f>SUMIF('City Level Data'!#REF!,$F107,'City Level Data'!AK:AK)</f>
        <v>#REF!</v>
      </c>
      <c r="AJ107" s="16" t="e">
        <f>SUMIF('City Level Data'!#REF!,$F107,'City Level Data'!AL:AL)</f>
        <v>#REF!</v>
      </c>
      <c r="AK107" s="16" t="e">
        <f>SUMIF('City Level Data'!#REF!,$F107,'City Level Data'!AM:AM)</f>
        <v>#REF!</v>
      </c>
      <c r="AL107" s="16" t="e">
        <f>SUMIF('City Level Data'!#REF!,$F107,'City Level Data'!AN:AN)</f>
        <v>#REF!</v>
      </c>
      <c r="AM107" s="16" t="e">
        <f>SUMIF('City Level Data'!#REF!,$F107,'City Level Data'!AO:AO)</f>
        <v>#REF!</v>
      </c>
      <c r="AN107" s="16" t="e">
        <f>SUMIF('City Level Data'!#REF!,$F107,'City Level Data'!AP:AP)</f>
        <v>#REF!</v>
      </c>
      <c r="AO107" s="16" t="e">
        <f>SUMIF('City Level Data'!#REF!,$F107,'City Level Data'!AQ:AQ)</f>
        <v>#REF!</v>
      </c>
      <c r="AP107" s="16" t="e">
        <f>SUMIF('City Level Data'!#REF!,$F107,'City Level Data'!AR:AR)</f>
        <v>#REF!</v>
      </c>
      <c r="AQ107" s="16" t="e">
        <f>SUMIF('City Level Data'!#REF!,$F107,'City Level Data'!AS:AS)</f>
        <v>#REF!</v>
      </c>
      <c r="AR107" s="16" t="e">
        <f>SUMIF('City Level Data'!#REF!,$F107,'City Level Data'!AT:AT)</f>
        <v>#REF!</v>
      </c>
      <c r="AS107" s="16" t="e">
        <f>SUMIF('City Level Data'!#REF!,$F107,'City Level Data'!AU:AU)</f>
        <v>#REF!</v>
      </c>
      <c r="AT107" s="16" t="e">
        <f>SUMIF('City Level Data'!#REF!,$F107,'City Level Data'!AV:AV)</f>
        <v>#REF!</v>
      </c>
      <c r="AU107" s="16" t="e">
        <f>SUMIF('City Level Data'!#REF!,$F107,'City Level Data'!AW:AW)</f>
        <v>#REF!</v>
      </c>
      <c r="AV107" s="16" t="e">
        <f>SUMIF('City Level Data'!#REF!,$F107,'City Level Data'!AX:AX)</f>
        <v>#REF!</v>
      </c>
      <c r="AW107" s="16" t="e">
        <f>SUMIF('City Level Data'!#REF!,$F107,'City Level Data'!AY:AY)</f>
        <v>#REF!</v>
      </c>
      <c r="AX107" s="16" t="e">
        <f>SUMIF('City Level Data'!#REF!,$F107,'City Level Data'!AZ:AZ)</f>
        <v>#REF!</v>
      </c>
      <c r="AY107" s="16" t="e">
        <f>SUMIF('City Level Data'!#REF!,$F107,'City Level Data'!BA:BA)</f>
        <v>#REF!</v>
      </c>
      <c r="AZ107" s="16" t="e">
        <f>SUMIF('City Level Data'!#REF!,$F107,'City Level Data'!BB:BB)</f>
        <v>#REF!</v>
      </c>
      <c r="BA107" s="16" t="e">
        <f>SUMIF('City Level Data'!#REF!,$F107,'City Level Data'!BC:BC)</f>
        <v>#REF!</v>
      </c>
      <c r="BB107" s="16" t="e">
        <f>SUMIF('City Level Data'!#REF!,$F107,'City Level Data'!BD:BD)</f>
        <v>#REF!</v>
      </c>
      <c r="BC107" s="16" t="e">
        <f>SUMIF('City Level Data'!#REF!,$F107,'City Level Data'!BE:BE)</f>
        <v>#REF!</v>
      </c>
      <c r="BD107" s="16" t="e">
        <f>SUMIF('City Level Data'!#REF!,$F107,'City Level Data'!BF:BF)</f>
        <v>#REF!</v>
      </c>
      <c r="BE107" s="16" t="e">
        <f t="shared" si="2"/>
        <v>#REF!</v>
      </c>
      <c r="BF107" s="16" t="e">
        <f>SUMIF('City Level Data'!#REF!,$F107,'City Level Data'!BG:BG)</f>
        <v>#REF!</v>
      </c>
      <c r="BG107" s="16" t="e">
        <f>SUMIF('City Level Data'!#REF!,$F107,'City Level Data'!BH:BH)</f>
        <v>#REF!</v>
      </c>
      <c r="BH107" s="16" t="e">
        <f>AVERAGEIF('City Level Data'!#REF!,$F107,'City Level Data'!BI:BI)</f>
        <v>#REF!</v>
      </c>
      <c r="BI107" s="16" t="e">
        <f>AVERAGEIF('City Level Data'!#REF!,$F107,'City Level Data'!BJ:BJ)</f>
        <v>#REF!</v>
      </c>
      <c r="BJ107" s="16" t="e">
        <f>AVERAGEIF('City Level Data'!#REF!,$F107,'City Level Data'!BK:BK)</f>
        <v>#REF!</v>
      </c>
      <c r="BK107" s="16" t="e">
        <f>AVERAGEIF('City Level Data'!#REF!,$F107,'City Level Data'!BL:BL)</f>
        <v>#REF!</v>
      </c>
      <c r="BL107" s="16" t="e">
        <f>AVERAGEIF('City Level Data'!#REF!,$F107,'City Level Data'!BM:BM)</f>
        <v>#REF!</v>
      </c>
      <c r="BM107" s="16" t="e">
        <f>SUMIF('City Level Data'!#REF!,$F107,'City Level Data'!BN:BN)</f>
        <v>#REF!</v>
      </c>
      <c r="BN107" s="16" t="e">
        <f>SUMIF('City Level Data'!#REF!,$F107,'City Level Data'!BO:BO)</f>
        <v>#REF!</v>
      </c>
      <c r="BO107" s="16" t="e">
        <f>SUMIF('City Level Data'!#REF!,$F107,'City Level Data'!BP:BP)</f>
        <v>#REF!</v>
      </c>
      <c r="BP107" s="16" t="e">
        <f>SUMIF('City Level Data'!#REF!,$F107,'City Level Data'!BQ:BQ)</f>
        <v>#REF!</v>
      </c>
      <c r="BQ107" s="16" t="e">
        <f>SUMIF('City Level Data'!#REF!,$F107,'City Level Data'!BR:BR)</f>
        <v>#REF!</v>
      </c>
      <c r="BR107" s="16" t="e">
        <f>SUMIF('City Level Data'!#REF!,$F107,'City Level Data'!BS:BS)</f>
        <v>#REF!</v>
      </c>
      <c r="BS107" s="16" t="e">
        <f>SUMIF('City Level Data'!#REF!,$F107,'City Level Data'!BT:BT)</f>
        <v>#REF!</v>
      </c>
      <c r="BT107" s="16" t="e">
        <f>SUMIF('City Level Data'!#REF!,$F107,'City Level Data'!BU:BU)</f>
        <v>#REF!</v>
      </c>
      <c r="BU107" s="16" t="e">
        <f>SUMIF('City Level Data'!#REF!,$F107,'City Level Data'!BV:BV)</f>
        <v>#REF!</v>
      </c>
      <c r="BV107" s="16" t="e">
        <f>SUMIF('City Level Data'!#REF!,$F107,'City Level Data'!BW:BW)</f>
        <v>#REF!</v>
      </c>
      <c r="BW107" s="16" t="e">
        <f>SUMIF('City Level Data'!#REF!,$F107,'City Level Data'!BX:BX)</f>
        <v>#REF!</v>
      </c>
      <c r="BX107" s="16" t="e">
        <f>SUMIF('City Level Data'!#REF!,$F107,'City Level Data'!BY:BY)</f>
        <v>#REF!</v>
      </c>
      <c r="BY107" s="16" t="e">
        <f>SUMIF('City Level Data'!#REF!,$F107,'City Level Data'!BZ:BZ)</f>
        <v>#REF!</v>
      </c>
      <c r="BZ107" s="16" t="e">
        <f>SUMIF('City Level Data'!#REF!,$F107,'City Level Data'!CA:CA)</f>
        <v>#REF!</v>
      </c>
      <c r="CA107" s="16" t="e">
        <f>SUMIF('City Level Data'!#REF!,$F107,'City Level Data'!CB:CB)</f>
        <v>#REF!</v>
      </c>
      <c r="CB107" s="16" t="e">
        <f>SUMIF('City Level Data'!#REF!,$F107,'City Level Data'!CC:CC)</f>
        <v>#REF!</v>
      </c>
      <c r="CC107" s="16" t="e">
        <f>SUMIF('City Level Data'!#REF!,$F107,'City Level Data'!CD:CD)</f>
        <v>#REF!</v>
      </c>
      <c r="CD107" s="16" t="e">
        <f>SUMIF('City Level Data'!#REF!,$F107,'City Level Data'!CE:CE)</f>
        <v>#REF!</v>
      </c>
      <c r="CE107" s="16" t="e">
        <f>SUMIF('City Level Data'!#REF!,$F107,'City Level Data'!CF:CF)</f>
        <v>#REF!</v>
      </c>
      <c r="CF107" s="16" t="e">
        <f>SUMIF('City Level Data'!#REF!,$F107,'City Level Data'!CG:CG)</f>
        <v>#REF!</v>
      </c>
      <c r="CG107" s="16" t="e">
        <f>SUMIF('City Level Data'!#REF!,$F107,'City Level Data'!CH:CH)</f>
        <v>#REF!</v>
      </c>
      <c r="CH107" s="16" t="e">
        <f>SUMIF('City Level Data'!#REF!,$F107,'City Level Data'!CI:CI)</f>
        <v>#REF!</v>
      </c>
      <c r="CI107" s="16" t="e">
        <f>SUMIF('City Level Data'!#REF!,$F107,'City Level Data'!CJ:CJ)</f>
        <v>#REF!</v>
      </c>
      <c r="CJ107" s="16" t="e">
        <f>SUMIF('City Level Data'!#REF!,$F107,'City Level Data'!CK:CK)</f>
        <v>#REF!</v>
      </c>
      <c r="CK107" s="16" t="e">
        <f>SUMIF('City Level Data'!#REF!,$F107,'City Level Data'!CL:CL)</f>
        <v>#REF!</v>
      </c>
      <c r="CL107" s="16" t="e">
        <f>SUMIF('City Level Data'!#REF!,$F107,'City Level Data'!CM:CM)</f>
        <v>#REF!</v>
      </c>
      <c r="CM107" s="16" t="e">
        <f>SUMIF('City Level Data'!#REF!,$F107,'City Level Data'!CN:CN)</f>
        <v>#REF!</v>
      </c>
      <c r="CN107" s="16" t="e">
        <f>SUMIF('City Level Data'!#REF!,$F107,'City Level Data'!CO:CO)</f>
        <v>#REF!</v>
      </c>
      <c r="CO107" s="16" t="e">
        <f>SUMIF('City Level Data'!#REF!,$F107,'City Level Data'!CP:CP)</f>
        <v>#REF!</v>
      </c>
      <c r="CP107" s="16" t="e">
        <f>SUMIF('City Level Data'!#REF!,$F107,'City Level Data'!CQ:CQ)</f>
        <v>#REF!</v>
      </c>
      <c r="CQ107" s="16" t="e">
        <f>SUMIF('City Level Data'!#REF!,$F107,'City Level Data'!CR:CR)</f>
        <v>#REF!</v>
      </c>
      <c r="CR107" s="16" t="e">
        <f>SUMIF('City Level Data'!#REF!,$F107,'City Level Data'!CS:CS)</f>
        <v>#REF!</v>
      </c>
      <c r="CS107" s="16" t="e">
        <f>SUMIF('City Level Data'!#REF!,$F107,'City Level Data'!CT:CT)</f>
        <v>#REF!</v>
      </c>
      <c r="CT107" s="16" t="e">
        <f>SUMIF('City Level Data'!#REF!,$F107,'City Level Data'!CU:CU)</f>
        <v>#REF!</v>
      </c>
      <c r="CU107" s="16" t="e">
        <f>SUMIF('City Level Data'!#REF!,$F107,'City Level Data'!CV:CV)</f>
        <v>#REF!</v>
      </c>
      <c r="CV107" s="16" t="e">
        <f>SUMIF('City Level Data'!#REF!,$F107,'City Level Data'!CW:CW)</f>
        <v>#REF!</v>
      </c>
      <c r="CW107" s="16" t="e">
        <f>SUMIF('City Level Data'!#REF!,$F107,'City Level Data'!CX:CX)</f>
        <v>#REF!</v>
      </c>
      <c r="CX107" s="16" t="e">
        <f>SUMIF('City Level Data'!#REF!,$F107,'City Level Data'!CY:CY)</f>
        <v>#REF!</v>
      </c>
      <c r="CY107" s="16" t="e">
        <f>SUMIF('City Level Data'!#REF!,$F107,'City Level Data'!CZ:CZ)</f>
        <v>#REF!</v>
      </c>
      <c r="CZ107" s="16" t="e">
        <f>SUMIF('City Level Data'!#REF!,$F107,'City Level Data'!DA:DA)</f>
        <v>#REF!</v>
      </c>
      <c r="DA107" s="16" t="e">
        <f>SUMIF('City Level Data'!#REF!,$F107,'City Level Data'!DB:DB)</f>
        <v>#REF!</v>
      </c>
      <c r="DB107" s="16" t="e">
        <f>SUMIF('City Level Data'!#REF!,$F107,'City Level Data'!DC:DC)</f>
        <v>#REF!</v>
      </c>
    </row>
    <row r="108" spans="1:106" x14ac:dyDescent="0.2">
      <c r="A108" s="1"/>
      <c r="B108" s="1"/>
      <c r="C108" s="1"/>
      <c r="D108" s="1" t="s">
        <v>1534</v>
      </c>
      <c r="E108" s="1" t="s">
        <v>1381</v>
      </c>
      <c r="F108" s="1" t="s">
        <v>1381</v>
      </c>
      <c r="G108" s="1" t="s">
        <v>1517</v>
      </c>
      <c r="H108" s="1"/>
      <c r="I108" s="1"/>
      <c r="J108" s="1" t="s">
        <v>1518</v>
      </c>
      <c r="K108" s="1"/>
      <c r="L108" s="1"/>
      <c r="M108" s="1"/>
      <c r="N108" s="16" t="e">
        <f>SUMIF('City Level Data'!#REF!,$F108,'City Level Data'!J:J)</f>
        <v>#REF!</v>
      </c>
      <c r="O108" s="16" t="e">
        <f>SUMIF('City Level Data'!#REF!,$F108,'City Level Data'!L:L)</f>
        <v>#REF!</v>
      </c>
      <c r="P108" s="16" t="e">
        <f>SUMIF('City Level Data'!#REF!,$F108,'City Level Data'!M:M)</f>
        <v>#REF!</v>
      </c>
      <c r="Q108" s="16" t="e">
        <f t="shared" si="0"/>
        <v>#REF!</v>
      </c>
      <c r="R108" s="16" t="e">
        <f>SUMIF('City Level Data'!#REF!,$F108,'City Level Data'!P:P)</f>
        <v>#REF!</v>
      </c>
      <c r="S108" s="16" t="e">
        <f t="shared" si="1"/>
        <v>#REF!</v>
      </c>
      <c r="T108" s="16" t="e">
        <f>SUMIF('City Level Data'!#REF!,$F108,'City Level Data'!U:U)*1000000000/N108</f>
        <v>#REF!</v>
      </c>
      <c r="U108" s="16" t="e">
        <f>IF(Q108&gt;'Clustering (Sub City)'!$C$4,'Clustering (Sub City)'!$B$3,IF(Q108&gt;'Clustering (Sub City)'!$H$4,'Clustering (Sub City)'!$G$3,IF(Q108&gt;'Clustering (Sub City)'!$M$4,'Clustering (Sub City)'!$L$3,'Clustering (Sub City)'!$Q$3)))</f>
        <v>#REF!</v>
      </c>
      <c r="V108" s="16" t="e">
        <f>IF(S108&gt;'Clustering (Sub City)'!$C$24,'Clustering (Sub City)'!$B$23,IF(S108&gt;'Clustering (Sub City)'!$H$24,'Clustering (Sub City)'!$G$23,IF(S108&gt;'Clustering (Sub City)'!$M$24,'Clustering (Sub City)'!$L$23,'Clustering (Sub City)'!$Q$23)))</f>
        <v>#REF!</v>
      </c>
      <c r="W108" s="16" t="e">
        <f>VLOOKUP(U108&amp;V108,'Clustering (Gov City)'!$X$4:$Y$19,2,0)</f>
        <v>#REF!</v>
      </c>
      <c r="X108" s="16" t="e">
        <f>SUMIF('City Level Data'!#REF!,$F108,'City Level Data'!Z:Z)</f>
        <v>#REF!</v>
      </c>
      <c r="Y108" s="16" t="e">
        <f>SUMIF('City Level Data'!#REF!,$F108,'City Level Data'!AA:AA)</f>
        <v>#REF!</v>
      </c>
      <c r="Z108" s="16" t="e">
        <f>SUMIF('City Level Data'!#REF!,$F108,'City Level Data'!AB:AB)</f>
        <v>#REF!</v>
      </c>
      <c r="AA108" s="16" t="e">
        <f>SUMIF('City Level Data'!#REF!,$F108,'City Level Data'!AC:AC)</f>
        <v>#REF!</v>
      </c>
      <c r="AB108" s="16" t="e">
        <f>SUMIF('City Level Data'!#REF!,$F108,'City Level Data'!AD:AD)</f>
        <v>#REF!</v>
      </c>
      <c r="AC108" s="16" t="e">
        <f>SUMIF('City Level Data'!#REF!,$F108,'City Level Data'!AE:AE)</f>
        <v>#REF!</v>
      </c>
      <c r="AD108" s="16" t="e">
        <f>SUMIF('City Level Data'!#REF!,$F108,'City Level Data'!AF:AF)</f>
        <v>#REF!</v>
      </c>
      <c r="AE108" s="16" t="e">
        <f>SUMIF('City Level Data'!#REF!,$F108,'City Level Data'!AG:AG)</f>
        <v>#REF!</v>
      </c>
      <c r="AF108" s="16" t="e">
        <f>SUMIF('City Level Data'!#REF!,$F108,'City Level Data'!AH:AH)</f>
        <v>#REF!</v>
      </c>
      <c r="AG108" s="16" t="e">
        <f>SUMIF('City Level Data'!#REF!,$F108,'City Level Data'!AI:AI)</f>
        <v>#REF!</v>
      </c>
      <c r="AH108" s="16" t="e">
        <f>SUMIF('City Level Data'!#REF!,$F108,'City Level Data'!AJ:AJ)</f>
        <v>#REF!</v>
      </c>
      <c r="AI108" s="16" t="e">
        <f>SUMIF('City Level Data'!#REF!,$F108,'City Level Data'!AK:AK)</f>
        <v>#REF!</v>
      </c>
      <c r="AJ108" s="16" t="e">
        <f>SUMIF('City Level Data'!#REF!,$F108,'City Level Data'!AL:AL)</f>
        <v>#REF!</v>
      </c>
      <c r="AK108" s="16" t="e">
        <f>SUMIF('City Level Data'!#REF!,$F108,'City Level Data'!AM:AM)</f>
        <v>#REF!</v>
      </c>
      <c r="AL108" s="16" t="e">
        <f>SUMIF('City Level Data'!#REF!,$F108,'City Level Data'!AN:AN)</f>
        <v>#REF!</v>
      </c>
      <c r="AM108" s="16" t="e">
        <f>SUMIF('City Level Data'!#REF!,$F108,'City Level Data'!AO:AO)</f>
        <v>#REF!</v>
      </c>
      <c r="AN108" s="16" t="e">
        <f>SUMIF('City Level Data'!#REF!,$F108,'City Level Data'!AP:AP)</f>
        <v>#REF!</v>
      </c>
      <c r="AO108" s="16" t="e">
        <f>SUMIF('City Level Data'!#REF!,$F108,'City Level Data'!AQ:AQ)</f>
        <v>#REF!</v>
      </c>
      <c r="AP108" s="16" t="e">
        <f>SUMIF('City Level Data'!#REF!,$F108,'City Level Data'!AR:AR)</f>
        <v>#REF!</v>
      </c>
      <c r="AQ108" s="16" t="e">
        <f>SUMIF('City Level Data'!#REF!,$F108,'City Level Data'!AS:AS)</f>
        <v>#REF!</v>
      </c>
      <c r="AR108" s="16" t="e">
        <f>SUMIF('City Level Data'!#REF!,$F108,'City Level Data'!AT:AT)</f>
        <v>#REF!</v>
      </c>
      <c r="AS108" s="16" t="e">
        <f>SUMIF('City Level Data'!#REF!,$F108,'City Level Data'!AU:AU)</f>
        <v>#REF!</v>
      </c>
      <c r="AT108" s="16" t="e">
        <f>SUMIF('City Level Data'!#REF!,$F108,'City Level Data'!AV:AV)</f>
        <v>#REF!</v>
      </c>
      <c r="AU108" s="16" t="e">
        <f>SUMIF('City Level Data'!#REF!,$F108,'City Level Data'!AW:AW)</f>
        <v>#REF!</v>
      </c>
      <c r="AV108" s="16" t="e">
        <f>SUMIF('City Level Data'!#REF!,$F108,'City Level Data'!AX:AX)</f>
        <v>#REF!</v>
      </c>
      <c r="AW108" s="16" t="e">
        <f>SUMIF('City Level Data'!#REF!,$F108,'City Level Data'!AY:AY)</f>
        <v>#REF!</v>
      </c>
      <c r="AX108" s="16" t="e">
        <f>SUMIF('City Level Data'!#REF!,$F108,'City Level Data'!AZ:AZ)</f>
        <v>#REF!</v>
      </c>
      <c r="AY108" s="16" t="e">
        <f>SUMIF('City Level Data'!#REF!,$F108,'City Level Data'!BA:BA)</f>
        <v>#REF!</v>
      </c>
      <c r="AZ108" s="16" t="e">
        <f>SUMIF('City Level Data'!#REF!,$F108,'City Level Data'!BB:BB)</f>
        <v>#REF!</v>
      </c>
      <c r="BA108" s="16" t="e">
        <f>SUMIF('City Level Data'!#REF!,$F108,'City Level Data'!BC:BC)</f>
        <v>#REF!</v>
      </c>
      <c r="BB108" s="16" t="e">
        <f>SUMIF('City Level Data'!#REF!,$F108,'City Level Data'!BD:BD)</f>
        <v>#REF!</v>
      </c>
      <c r="BC108" s="16" t="e">
        <f>SUMIF('City Level Data'!#REF!,$F108,'City Level Data'!BE:BE)</f>
        <v>#REF!</v>
      </c>
      <c r="BD108" s="16" t="e">
        <f>SUMIF('City Level Data'!#REF!,$F108,'City Level Data'!BF:BF)</f>
        <v>#REF!</v>
      </c>
      <c r="BE108" s="16" t="e">
        <f t="shared" si="2"/>
        <v>#REF!</v>
      </c>
      <c r="BF108" s="16" t="e">
        <f>SUMIF('City Level Data'!#REF!,$F108,'City Level Data'!BG:BG)</f>
        <v>#REF!</v>
      </c>
      <c r="BG108" s="16" t="e">
        <f>SUMIF('City Level Data'!#REF!,$F108,'City Level Data'!BH:BH)</f>
        <v>#REF!</v>
      </c>
      <c r="BH108" s="16" t="e">
        <f>AVERAGEIF('City Level Data'!#REF!,$F108,'City Level Data'!BI:BI)</f>
        <v>#REF!</v>
      </c>
      <c r="BI108" s="16" t="e">
        <f>AVERAGEIF('City Level Data'!#REF!,$F108,'City Level Data'!BJ:BJ)</f>
        <v>#REF!</v>
      </c>
      <c r="BJ108" s="16" t="e">
        <f>AVERAGEIF('City Level Data'!#REF!,$F108,'City Level Data'!BK:BK)</f>
        <v>#REF!</v>
      </c>
      <c r="BK108" s="16" t="e">
        <f>AVERAGEIF('City Level Data'!#REF!,$F108,'City Level Data'!BL:BL)</f>
        <v>#REF!</v>
      </c>
      <c r="BL108" s="16" t="e">
        <f>AVERAGEIF('City Level Data'!#REF!,$F108,'City Level Data'!BM:BM)</f>
        <v>#REF!</v>
      </c>
      <c r="BM108" s="16" t="e">
        <f>SUMIF('City Level Data'!#REF!,$F108,'City Level Data'!BN:BN)</f>
        <v>#REF!</v>
      </c>
      <c r="BN108" s="16" t="e">
        <f>SUMIF('City Level Data'!#REF!,$F108,'City Level Data'!BO:BO)</f>
        <v>#REF!</v>
      </c>
      <c r="BO108" s="16" t="e">
        <f>SUMIF('City Level Data'!#REF!,$F108,'City Level Data'!BP:BP)</f>
        <v>#REF!</v>
      </c>
      <c r="BP108" s="16" t="e">
        <f>SUMIF('City Level Data'!#REF!,$F108,'City Level Data'!BQ:BQ)</f>
        <v>#REF!</v>
      </c>
      <c r="BQ108" s="16" t="e">
        <f>SUMIF('City Level Data'!#REF!,$F108,'City Level Data'!BR:BR)</f>
        <v>#REF!</v>
      </c>
      <c r="BR108" s="16" t="e">
        <f>SUMIF('City Level Data'!#REF!,$F108,'City Level Data'!BS:BS)</f>
        <v>#REF!</v>
      </c>
      <c r="BS108" s="16" t="e">
        <f>SUMIF('City Level Data'!#REF!,$F108,'City Level Data'!BT:BT)</f>
        <v>#REF!</v>
      </c>
      <c r="BT108" s="16" t="e">
        <f>SUMIF('City Level Data'!#REF!,$F108,'City Level Data'!BU:BU)</f>
        <v>#REF!</v>
      </c>
      <c r="BU108" s="16" t="e">
        <f>SUMIF('City Level Data'!#REF!,$F108,'City Level Data'!BV:BV)</f>
        <v>#REF!</v>
      </c>
      <c r="BV108" s="16" t="e">
        <f>SUMIF('City Level Data'!#REF!,$F108,'City Level Data'!BW:BW)</f>
        <v>#REF!</v>
      </c>
      <c r="BW108" s="16" t="e">
        <f>SUMIF('City Level Data'!#REF!,$F108,'City Level Data'!BX:BX)</f>
        <v>#REF!</v>
      </c>
      <c r="BX108" s="16" t="e">
        <f>SUMIF('City Level Data'!#REF!,$F108,'City Level Data'!BY:BY)</f>
        <v>#REF!</v>
      </c>
      <c r="BY108" s="16" t="e">
        <f>SUMIF('City Level Data'!#REF!,$F108,'City Level Data'!BZ:BZ)</f>
        <v>#REF!</v>
      </c>
      <c r="BZ108" s="16" t="e">
        <f>SUMIF('City Level Data'!#REF!,$F108,'City Level Data'!CA:CA)</f>
        <v>#REF!</v>
      </c>
      <c r="CA108" s="16" t="e">
        <f>SUMIF('City Level Data'!#REF!,$F108,'City Level Data'!CB:CB)</f>
        <v>#REF!</v>
      </c>
      <c r="CB108" s="16" t="e">
        <f>SUMIF('City Level Data'!#REF!,$F108,'City Level Data'!CC:CC)</f>
        <v>#REF!</v>
      </c>
      <c r="CC108" s="16" t="e">
        <f>SUMIF('City Level Data'!#REF!,$F108,'City Level Data'!CD:CD)</f>
        <v>#REF!</v>
      </c>
      <c r="CD108" s="16" t="e">
        <f>SUMIF('City Level Data'!#REF!,$F108,'City Level Data'!CE:CE)</f>
        <v>#REF!</v>
      </c>
      <c r="CE108" s="16" t="e">
        <f>SUMIF('City Level Data'!#REF!,$F108,'City Level Data'!CF:CF)</f>
        <v>#REF!</v>
      </c>
      <c r="CF108" s="16" t="e">
        <f>SUMIF('City Level Data'!#REF!,$F108,'City Level Data'!CG:CG)</f>
        <v>#REF!</v>
      </c>
      <c r="CG108" s="16" t="e">
        <f>SUMIF('City Level Data'!#REF!,$F108,'City Level Data'!CH:CH)</f>
        <v>#REF!</v>
      </c>
      <c r="CH108" s="16" t="e">
        <f>SUMIF('City Level Data'!#REF!,$F108,'City Level Data'!CI:CI)</f>
        <v>#REF!</v>
      </c>
      <c r="CI108" s="16" t="e">
        <f>SUMIF('City Level Data'!#REF!,$F108,'City Level Data'!CJ:CJ)</f>
        <v>#REF!</v>
      </c>
      <c r="CJ108" s="16" t="e">
        <f>SUMIF('City Level Data'!#REF!,$F108,'City Level Data'!CK:CK)</f>
        <v>#REF!</v>
      </c>
      <c r="CK108" s="16" t="e">
        <f>SUMIF('City Level Data'!#REF!,$F108,'City Level Data'!CL:CL)</f>
        <v>#REF!</v>
      </c>
      <c r="CL108" s="16" t="e">
        <f>SUMIF('City Level Data'!#REF!,$F108,'City Level Data'!CM:CM)</f>
        <v>#REF!</v>
      </c>
      <c r="CM108" s="16" t="e">
        <f>SUMIF('City Level Data'!#REF!,$F108,'City Level Data'!CN:CN)</f>
        <v>#REF!</v>
      </c>
      <c r="CN108" s="16" t="e">
        <f>SUMIF('City Level Data'!#REF!,$F108,'City Level Data'!CO:CO)</f>
        <v>#REF!</v>
      </c>
      <c r="CO108" s="16" t="e">
        <f>SUMIF('City Level Data'!#REF!,$F108,'City Level Data'!CP:CP)</f>
        <v>#REF!</v>
      </c>
      <c r="CP108" s="16" t="e">
        <f>SUMIF('City Level Data'!#REF!,$F108,'City Level Data'!CQ:CQ)</f>
        <v>#REF!</v>
      </c>
      <c r="CQ108" s="16" t="e">
        <f>SUMIF('City Level Data'!#REF!,$F108,'City Level Data'!CR:CR)</f>
        <v>#REF!</v>
      </c>
      <c r="CR108" s="16" t="e">
        <f>SUMIF('City Level Data'!#REF!,$F108,'City Level Data'!CS:CS)</f>
        <v>#REF!</v>
      </c>
      <c r="CS108" s="16" t="e">
        <f>SUMIF('City Level Data'!#REF!,$F108,'City Level Data'!CT:CT)</f>
        <v>#REF!</v>
      </c>
      <c r="CT108" s="16" t="e">
        <f>SUMIF('City Level Data'!#REF!,$F108,'City Level Data'!CU:CU)</f>
        <v>#REF!</v>
      </c>
      <c r="CU108" s="16" t="e">
        <f>SUMIF('City Level Data'!#REF!,$F108,'City Level Data'!CV:CV)</f>
        <v>#REF!</v>
      </c>
      <c r="CV108" s="16" t="e">
        <f>SUMIF('City Level Data'!#REF!,$F108,'City Level Data'!CW:CW)</f>
        <v>#REF!</v>
      </c>
      <c r="CW108" s="16" t="e">
        <f>SUMIF('City Level Data'!#REF!,$F108,'City Level Data'!CX:CX)</f>
        <v>#REF!</v>
      </c>
      <c r="CX108" s="16" t="e">
        <f>SUMIF('City Level Data'!#REF!,$F108,'City Level Data'!CY:CY)</f>
        <v>#REF!</v>
      </c>
      <c r="CY108" s="16" t="e">
        <f>SUMIF('City Level Data'!#REF!,$F108,'City Level Data'!CZ:CZ)</f>
        <v>#REF!</v>
      </c>
      <c r="CZ108" s="16" t="e">
        <f>SUMIF('City Level Data'!#REF!,$F108,'City Level Data'!DA:DA)</f>
        <v>#REF!</v>
      </c>
      <c r="DA108" s="16" t="e">
        <f>SUMIF('City Level Data'!#REF!,$F108,'City Level Data'!DB:DB)</f>
        <v>#REF!</v>
      </c>
      <c r="DB108" s="16" t="e">
        <f>SUMIF('City Level Data'!#REF!,$F108,'City Level Data'!DC:DC)</f>
        <v>#REF!</v>
      </c>
    </row>
    <row r="109" spans="1:106" x14ac:dyDescent="0.2">
      <c r="A109" s="1"/>
      <c r="B109" s="1"/>
      <c r="C109" s="1"/>
      <c r="D109" s="1" t="s">
        <v>1665</v>
      </c>
      <c r="E109" s="1" t="s">
        <v>1381</v>
      </c>
      <c r="F109" s="1" t="s">
        <v>1387</v>
      </c>
      <c r="G109" s="1" t="s">
        <v>1517</v>
      </c>
      <c r="H109" s="1"/>
      <c r="I109" s="1"/>
      <c r="J109" s="1" t="s">
        <v>1518</v>
      </c>
      <c r="K109" s="1"/>
      <c r="L109" s="1"/>
      <c r="M109" s="1"/>
      <c r="N109" s="16" t="e">
        <f>SUMIF('City Level Data'!#REF!,$F109,'City Level Data'!J:J)</f>
        <v>#REF!</v>
      </c>
      <c r="O109" s="16" t="e">
        <f>SUMIF('City Level Data'!#REF!,$F109,'City Level Data'!L:L)</f>
        <v>#REF!</v>
      </c>
      <c r="P109" s="16" t="e">
        <f>SUMIF('City Level Data'!#REF!,$F109,'City Level Data'!M:M)</f>
        <v>#REF!</v>
      </c>
      <c r="Q109" s="16" t="e">
        <f t="shared" si="0"/>
        <v>#REF!</v>
      </c>
      <c r="R109" s="16" t="e">
        <f>SUMIF('City Level Data'!#REF!,$F109,'City Level Data'!P:P)</f>
        <v>#REF!</v>
      </c>
      <c r="S109" s="16" t="e">
        <f t="shared" si="1"/>
        <v>#REF!</v>
      </c>
      <c r="T109" s="16" t="e">
        <f>SUMIF('City Level Data'!#REF!,$F109,'City Level Data'!U:U)*1000000000/N109</f>
        <v>#REF!</v>
      </c>
      <c r="U109" s="16" t="e">
        <f>IF(Q109&gt;'Clustering (Sub City)'!$C$4,'Clustering (Sub City)'!$B$3,IF(Q109&gt;'Clustering (Sub City)'!$H$4,'Clustering (Sub City)'!$G$3,IF(Q109&gt;'Clustering (Sub City)'!$M$4,'Clustering (Sub City)'!$L$3,'Clustering (Sub City)'!$Q$3)))</f>
        <v>#REF!</v>
      </c>
      <c r="V109" s="16" t="e">
        <f>IF(S109&gt;'Clustering (Sub City)'!$C$24,'Clustering (Sub City)'!$B$23,IF(S109&gt;'Clustering (Sub City)'!$H$24,'Clustering (Sub City)'!$G$23,IF(S109&gt;'Clustering (Sub City)'!$M$24,'Clustering (Sub City)'!$L$23,'Clustering (Sub City)'!$Q$23)))</f>
        <v>#REF!</v>
      </c>
      <c r="W109" s="16" t="e">
        <f>VLOOKUP(U109&amp;V109,'Clustering (Gov City)'!$X$4:$Y$19,2,0)</f>
        <v>#REF!</v>
      </c>
      <c r="X109" s="16" t="e">
        <f>SUMIF('City Level Data'!#REF!,$F109,'City Level Data'!Z:Z)</f>
        <v>#REF!</v>
      </c>
      <c r="Y109" s="16" t="e">
        <f>SUMIF('City Level Data'!#REF!,$F109,'City Level Data'!AA:AA)</f>
        <v>#REF!</v>
      </c>
      <c r="Z109" s="16" t="e">
        <f>SUMIF('City Level Data'!#REF!,$F109,'City Level Data'!AB:AB)</f>
        <v>#REF!</v>
      </c>
      <c r="AA109" s="16" t="e">
        <f>SUMIF('City Level Data'!#REF!,$F109,'City Level Data'!AC:AC)</f>
        <v>#REF!</v>
      </c>
      <c r="AB109" s="16" t="e">
        <f>SUMIF('City Level Data'!#REF!,$F109,'City Level Data'!AD:AD)</f>
        <v>#REF!</v>
      </c>
      <c r="AC109" s="16" t="e">
        <f>SUMIF('City Level Data'!#REF!,$F109,'City Level Data'!AE:AE)</f>
        <v>#REF!</v>
      </c>
      <c r="AD109" s="16" t="e">
        <f>SUMIF('City Level Data'!#REF!,$F109,'City Level Data'!AF:AF)</f>
        <v>#REF!</v>
      </c>
      <c r="AE109" s="16" t="e">
        <f>SUMIF('City Level Data'!#REF!,$F109,'City Level Data'!AG:AG)</f>
        <v>#REF!</v>
      </c>
      <c r="AF109" s="16" t="e">
        <f>SUMIF('City Level Data'!#REF!,$F109,'City Level Data'!AH:AH)</f>
        <v>#REF!</v>
      </c>
      <c r="AG109" s="16" t="e">
        <f>SUMIF('City Level Data'!#REF!,$F109,'City Level Data'!AI:AI)</f>
        <v>#REF!</v>
      </c>
      <c r="AH109" s="16" t="e">
        <f>SUMIF('City Level Data'!#REF!,$F109,'City Level Data'!AJ:AJ)</f>
        <v>#REF!</v>
      </c>
      <c r="AI109" s="16" t="e">
        <f>SUMIF('City Level Data'!#REF!,$F109,'City Level Data'!AK:AK)</f>
        <v>#REF!</v>
      </c>
      <c r="AJ109" s="16" t="e">
        <f>SUMIF('City Level Data'!#REF!,$F109,'City Level Data'!AL:AL)</f>
        <v>#REF!</v>
      </c>
      <c r="AK109" s="16" t="e">
        <f>SUMIF('City Level Data'!#REF!,$F109,'City Level Data'!AM:AM)</f>
        <v>#REF!</v>
      </c>
      <c r="AL109" s="16" t="e">
        <f>SUMIF('City Level Data'!#REF!,$F109,'City Level Data'!AN:AN)</f>
        <v>#REF!</v>
      </c>
      <c r="AM109" s="16" t="e">
        <f>SUMIF('City Level Data'!#REF!,$F109,'City Level Data'!AO:AO)</f>
        <v>#REF!</v>
      </c>
      <c r="AN109" s="16" t="e">
        <f>SUMIF('City Level Data'!#REF!,$F109,'City Level Data'!AP:AP)</f>
        <v>#REF!</v>
      </c>
      <c r="AO109" s="16" t="e">
        <f>SUMIF('City Level Data'!#REF!,$F109,'City Level Data'!AQ:AQ)</f>
        <v>#REF!</v>
      </c>
      <c r="AP109" s="16" t="e">
        <f>SUMIF('City Level Data'!#REF!,$F109,'City Level Data'!AR:AR)</f>
        <v>#REF!</v>
      </c>
      <c r="AQ109" s="16" t="e">
        <f>SUMIF('City Level Data'!#REF!,$F109,'City Level Data'!AS:AS)</f>
        <v>#REF!</v>
      </c>
      <c r="AR109" s="16" t="e">
        <f>SUMIF('City Level Data'!#REF!,$F109,'City Level Data'!AT:AT)</f>
        <v>#REF!</v>
      </c>
      <c r="AS109" s="16" t="e">
        <f>SUMIF('City Level Data'!#REF!,$F109,'City Level Data'!AU:AU)</f>
        <v>#REF!</v>
      </c>
      <c r="AT109" s="16" t="e">
        <f>SUMIF('City Level Data'!#REF!,$F109,'City Level Data'!AV:AV)</f>
        <v>#REF!</v>
      </c>
      <c r="AU109" s="16" t="e">
        <f>SUMIF('City Level Data'!#REF!,$F109,'City Level Data'!AW:AW)</f>
        <v>#REF!</v>
      </c>
      <c r="AV109" s="16" t="e">
        <f>SUMIF('City Level Data'!#REF!,$F109,'City Level Data'!AX:AX)</f>
        <v>#REF!</v>
      </c>
      <c r="AW109" s="16" t="e">
        <f>SUMIF('City Level Data'!#REF!,$F109,'City Level Data'!AY:AY)</f>
        <v>#REF!</v>
      </c>
      <c r="AX109" s="16" t="e">
        <f>SUMIF('City Level Data'!#REF!,$F109,'City Level Data'!AZ:AZ)</f>
        <v>#REF!</v>
      </c>
      <c r="AY109" s="16" t="e">
        <f>SUMIF('City Level Data'!#REF!,$F109,'City Level Data'!BA:BA)</f>
        <v>#REF!</v>
      </c>
      <c r="AZ109" s="16" t="e">
        <f>SUMIF('City Level Data'!#REF!,$F109,'City Level Data'!BB:BB)</f>
        <v>#REF!</v>
      </c>
      <c r="BA109" s="16" t="e">
        <f>SUMIF('City Level Data'!#REF!,$F109,'City Level Data'!BC:BC)</f>
        <v>#REF!</v>
      </c>
      <c r="BB109" s="16" t="e">
        <f>SUMIF('City Level Data'!#REF!,$F109,'City Level Data'!BD:BD)</f>
        <v>#REF!</v>
      </c>
      <c r="BC109" s="16" t="e">
        <f>SUMIF('City Level Data'!#REF!,$F109,'City Level Data'!BE:BE)</f>
        <v>#REF!</v>
      </c>
      <c r="BD109" s="16" t="e">
        <f>SUMIF('City Level Data'!#REF!,$F109,'City Level Data'!BF:BF)</f>
        <v>#REF!</v>
      </c>
      <c r="BE109" s="16" t="e">
        <f t="shared" si="2"/>
        <v>#REF!</v>
      </c>
      <c r="BF109" s="16" t="e">
        <f>SUMIF('City Level Data'!#REF!,$F109,'City Level Data'!BG:BG)</f>
        <v>#REF!</v>
      </c>
      <c r="BG109" s="16" t="e">
        <f>SUMIF('City Level Data'!#REF!,$F109,'City Level Data'!BH:BH)</f>
        <v>#REF!</v>
      </c>
      <c r="BH109" s="16" t="e">
        <f>AVERAGEIF('City Level Data'!#REF!,$F109,'City Level Data'!BI:BI)</f>
        <v>#REF!</v>
      </c>
      <c r="BI109" s="16" t="e">
        <f>AVERAGEIF('City Level Data'!#REF!,$F109,'City Level Data'!BJ:BJ)</f>
        <v>#REF!</v>
      </c>
      <c r="BJ109" s="16" t="e">
        <f>AVERAGEIF('City Level Data'!#REF!,$F109,'City Level Data'!BK:BK)</f>
        <v>#REF!</v>
      </c>
      <c r="BK109" s="16" t="e">
        <f>AVERAGEIF('City Level Data'!#REF!,$F109,'City Level Data'!BL:BL)</f>
        <v>#REF!</v>
      </c>
      <c r="BL109" s="16" t="e">
        <f>AVERAGEIF('City Level Data'!#REF!,$F109,'City Level Data'!BM:BM)</f>
        <v>#REF!</v>
      </c>
      <c r="BM109" s="16" t="e">
        <f>SUMIF('City Level Data'!#REF!,$F109,'City Level Data'!BN:BN)</f>
        <v>#REF!</v>
      </c>
      <c r="BN109" s="16" t="e">
        <f>SUMIF('City Level Data'!#REF!,$F109,'City Level Data'!BO:BO)</f>
        <v>#REF!</v>
      </c>
      <c r="BO109" s="16" t="e">
        <f>SUMIF('City Level Data'!#REF!,$F109,'City Level Data'!BP:BP)</f>
        <v>#REF!</v>
      </c>
      <c r="BP109" s="16" t="e">
        <f>SUMIF('City Level Data'!#REF!,$F109,'City Level Data'!BQ:BQ)</f>
        <v>#REF!</v>
      </c>
      <c r="BQ109" s="16" t="e">
        <f>SUMIF('City Level Data'!#REF!,$F109,'City Level Data'!BR:BR)</f>
        <v>#REF!</v>
      </c>
      <c r="BR109" s="16" t="e">
        <f>SUMIF('City Level Data'!#REF!,$F109,'City Level Data'!BS:BS)</f>
        <v>#REF!</v>
      </c>
      <c r="BS109" s="16" t="e">
        <f>SUMIF('City Level Data'!#REF!,$F109,'City Level Data'!BT:BT)</f>
        <v>#REF!</v>
      </c>
      <c r="BT109" s="16" t="e">
        <f>SUMIF('City Level Data'!#REF!,$F109,'City Level Data'!BU:BU)</f>
        <v>#REF!</v>
      </c>
      <c r="BU109" s="16" t="e">
        <f>SUMIF('City Level Data'!#REF!,$F109,'City Level Data'!BV:BV)</f>
        <v>#REF!</v>
      </c>
      <c r="BV109" s="16" t="e">
        <f>SUMIF('City Level Data'!#REF!,$F109,'City Level Data'!BW:BW)</f>
        <v>#REF!</v>
      </c>
      <c r="BW109" s="16" t="e">
        <f>SUMIF('City Level Data'!#REF!,$F109,'City Level Data'!BX:BX)</f>
        <v>#REF!</v>
      </c>
      <c r="BX109" s="16" t="e">
        <f>SUMIF('City Level Data'!#REF!,$F109,'City Level Data'!BY:BY)</f>
        <v>#REF!</v>
      </c>
      <c r="BY109" s="16" t="e">
        <f>SUMIF('City Level Data'!#REF!,$F109,'City Level Data'!BZ:BZ)</f>
        <v>#REF!</v>
      </c>
      <c r="BZ109" s="16" t="e">
        <f>SUMIF('City Level Data'!#REF!,$F109,'City Level Data'!CA:CA)</f>
        <v>#REF!</v>
      </c>
      <c r="CA109" s="16" t="e">
        <f>SUMIF('City Level Data'!#REF!,$F109,'City Level Data'!CB:CB)</f>
        <v>#REF!</v>
      </c>
      <c r="CB109" s="16" t="e">
        <f>SUMIF('City Level Data'!#REF!,$F109,'City Level Data'!CC:CC)</f>
        <v>#REF!</v>
      </c>
      <c r="CC109" s="16" t="e">
        <f>SUMIF('City Level Data'!#REF!,$F109,'City Level Data'!CD:CD)</f>
        <v>#REF!</v>
      </c>
      <c r="CD109" s="16" t="e">
        <f>SUMIF('City Level Data'!#REF!,$F109,'City Level Data'!CE:CE)</f>
        <v>#REF!</v>
      </c>
      <c r="CE109" s="16" t="e">
        <f>SUMIF('City Level Data'!#REF!,$F109,'City Level Data'!CF:CF)</f>
        <v>#REF!</v>
      </c>
      <c r="CF109" s="16" t="e">
        <f>SUMIF('City Level Data'!#REF!,$F109,'City Level Data'!CG:CG)</f>
        <v>#REF!</v>
      </c>
      <c r="CG109" s="16" t="e">
        <f>SUMIF('City Level Data'!#REF!,$F109,'City Level Data'!CH:CH)</f>
        <v>#REF!</v>
      </c>
      <c r="CH109" s="16" t="e">
        <f>SUMIF('City Level Data'!#REF!,$F109,'City Level Data'!CI:CI)</f>
        <v>#REF!</v>
      </c>
      <c r="CI109" s="16" t="e">
        <f>SUMIF('City Level Data'!#REF!,$F109,'City Level Data'!CJ:CJ)</f>
        <v>#REF!</v>
      </c>
      <c r="CJ109" s="16" t="e">
        <f>SUMIF('City Level Data'!#REF!,$F109,'City Level Data'!CK:CK)</f>
        <v>#REF!</v>
      </c>
      <c r="CK109" s="16" t="e">
        <f>SUMIF('City Level Data'!#REF!,$F109,'City Level Data'!CL:CL)</f>
        <v>#REF!</v>
      </c>
      <c r="CL109" s="16" t="e">
        <f>SUMIF('City Level Data'!#REF!,$F109,'City Level Data'!CM:CM)</f>
        <v>#REF!</v>
      </c>
      <c r="CM109" s="16" t="e">
        <f>SUMIF('City Level Data'!#REF!,$F109,'City Level Data'!CN:CN)</f>
        <v>#REF!</v>
      </c>
      <c r="CN109" s="16" t="e">
        <f>SUMIF('City Level Data'!#REF!,$F109,'City Level Data'!CO:CO)</f>
        <v>#REF!</v>
      </c>
      <c r="CO109" s="16" t="e">
        <f>SUMIF('City Level Data'!#REF!,$F109,'City Level Data'!CP:CP)</f>
        <v>#REF!</v>
      </c>
      <c r="CP109" s="16" t="e">
        <f>SUMIF('City Level Data'!#REF!,$F109,'City Level Data'!CQ:CQ)</f>
        <v>#REF!</v>
      </c>
      <c r="CQ109" s="16" t="e">
        <f>SUMIF('City Level Data'!#REF!,$F109,'City Level Data'!CR:CR)</f>
        <v>#REF!</v>
      </c>
      <c r="CR109" s="16" t="e">
        <f>SUMIF('City Level Data'!#REF!,$F109,'City Level Data'!CS:CS)</f>
        <v>#REF!</v>
      </c>
      <c r="CS109" s="16" t="e">
        <f>SUMIF('City Level Data'!#REF!,$F109,'City Level Data'!CT:CT)</f>
        <v>#REF!</v>
      </c>
      <c r="CT109" s="16" t="e">
        <f>SUMIF('City Level Data'!#REF!,$F109,'City Level Data'!CU:CU)</f>
        <v>#REF!</v>
      </c>
      <c r="CU109" s="16" t="e">
        <f>SUMIF('City Level Data'!#REF!,$F109,'City Level Data'!CV:CV)</f>
        <v>#REF!</v>
      </c>
      <c r="CV109" s="16" t="e">
        <f>SUMIF('City Level Data'!#REF!,$F109,'City Level Data'!CW:CW)</f>
        <v>#REF!</v>
      </c>
      <c r="CW109" s="16" t="e">
        <f>SUMIF('City Level Data'!#REF!,$F109,'City Level Data'!CX:CX)</f>
        <v>#REF!</v>
      </c>
      <c r="CX109" s="16" t="e">
        <f>SUMIF('City Level Data'!#REF!,$F109,'City Level Data'!CY:CY)</f>
        <v>#REF!</v>
      </c>
      <c r="CY109" s="16" t="e">
        <f>SUMIF('City Level Data'!#REF!,$F109,'City Level Data'!CZ:CZ)</f>
        <v>#REF!</v>
      </c>
      <c r="CZ109" s="16" t="e">
        <f>SUMIF('City Level Data'!#REF!,$F109,'City Level Data'!DA:DA)</f>
        <v>#REF!</v>
      </c>
      <c r="DA109" s="16" t="e">
        <f>SUMIF('City Level Data'!#REF!,$F109,'City Level Data'!DB:DB)</f>
        <v>#REF!</v>
      </c>
      <c r="DB109" s="16" t="e">
        <f>SUMIF('City Level Data'!#REF!,$F109,'City Level Data'!DC:DC)</f>
        <v>#REF!</v>
      </c>
    </row>
    <row r="110" spans="1:106" x14ac:dyDescent="0.2">
      <c r="A110" s="1"/>
      <c r="B110" s="1"/>
      <c r="C110" s="1"/>
      <c r="D110" s="1" t="s">
        <v>1666</v>
      </c>
      <c r="E110" s="1" t="s">
        <v>1381</v>
      </c>
      <c r="F110" s="1" t="s">
        <v>1408</v>
      </c>
      <c r="G110" s="1" t="s">
        <v>1517</v>
      </c>
      <c r="H110" s="1"/>
      <c r="I110" s="1"/>
      <c r="J110" s="1" t="s">
        <v>1518</v>
      </c>
      <c r="K110" s="1"/>
      <c r="L110" s="1"/>
      <c r="M110" s="1"/>
      <c r="N110" s="16" t="e">
        <f>SUMIF('City Level Data'!#REF!,$F110,'City Level Data'!J:J)</f>
        <v>#REF!</v>
      </c>
      <c r="O110" s="16" t="e">
        <f>SUMIF('City Level Data'!#REF!,$F110,'City Level Data'!L:L)</f>
        <v>#REF!</v>
      </c>
      <c r="P110" s="16" t="e">
        <f>SUMIF('City Level Data'!#REF!,$F110,'City Level Data'!M:M)</f>
        <v>#REF!</v>
      </c>
      <c r="Q110" s="16" t="e">
        <f t="shared" si="0"/>
        <v>#REF!</v>
      </c>
      <c r="R110" s="16" t="e">
        <f>SUMIF('City Level Data'!#REF!,$F110,'City Level Data'!P:P)</f>
        <v>#REF!</v>
      </c>
      <c r="S110" s="16" t="e">
        <f t="shared" si="1"/>
        <v>#REF!</v>
      </c>
      <c r="T110" s="16" t="e">
        <f>SUMIF('City Level Data'!#REF!,$F110,'City Level Data'!U:U)*1000000000/N110</f>
        <v>#REF!</v>
      </c>
      <c r="U110" s="16" t="e">
        <f>IF(Q110&gt;'Clustering (Sub City)'!$C$4,'Clustering (Sub City)'!$B$3,IF(Q110&gt;'Clustering (Sub City)'!$H$4,'Clustering (Sub City)'!$G$3,IF(Q110&gt;'Clustering (Sub City)'!$M$4,'Clustering (Sub City)'!$L$3,'Clustering (Sub City)'!$Q$3)))</f>
        <v>#REF!</v>
      </c>
      <c r="V110" s="16" t="e">
        <f>IF(S110&gt;'Clustering (Sub City)'!$C$24,'Clustering (Sub City)'!$B$23,IF(S110&gt;'Clustering (Sub City)'!$H$24,'Clustering (Sub City)'!$G$23,IF(S110&gt;'Clustering (Sub City)'!$M$24,'Clustering (Sub City)'!$L$23,'Clustering (Sub City)'!$Q$23)))</f>
        <v>#REF!</v>
      </c>
      <c r="W110" s="16" t="e">
        <f>VLOOKUP(U110&amp;V110,'Clustering (Gov City)'!$X$4:$Y$19,2,0)</f>
        <v>#REF!</v>
      </c>
      <c r="X110" s="16" t="e">
        <f>SUMIF('City Level Data'!#REF!,$F110,'City Level Data'!Z:Z)</f>
        <v>#REF!</v>
      </c>
      <c r="Y110" s="16" t="e">
        <f>SUMIF('City Level Data'!#REF!,$F110,'City Level Data'!AA:AA)</f>
        <v>#REF!</v>
      </c>
      <c r="Z110" s="16" t="e">
        <f>SUMIF('City Level Data'!#REF!,$F110,'City Level Data'!AB:AB)</f>
        <v>#REF!</v>
      </c>
      <c r="AA110" s="16" t="e">
        <f>SUMIF('City Level Data'!#REF!,$F110,'City Level Data'!AC:AC)</f>
        <v>#REF!</v>
      </c>
      <c r="AB110" s="16" t="e">
        <f>SUMIF('City Level Data'!#REF!,$F110,'City Level Data'!AD:AD)</f>
        <v>#REF!</v>
      </c>
      <c r="AC110" s="16" t="e">
        <f>SUMIF('City Level Data'!#REF!,$F110,'City Level Data'!AE:AE)</f>
        <v>#REF!</v>
      </c>
      <c r="AD110" s="16" t="e">
        <f>SUMIF('City Level Data'!#REF!,$F110,'City Level Data'!AF:AF)</f>
        <v>#REF!</v>
      </c>
      <c r="AE110" s="16" t="e">
        <f>SUMIF('City Level Data'!#REF!,$F110,'City Level Data'!AG:AG)</f>
        <v>#REF!</v>
      </c>
      <c r="AF110" s="16" t="e">
        <f>SUMIF('City Level Data'!#REF!,$F110,'City Level Data'!AH:AH)</f>
        <v>#REF!</v>
      </c>
      <c r="AG110" s="16" t="e">
        <f>SUMIF('City Level Data'!#REF!,$F110,'City Level Data'!AI:AI)</f>
        <v>#REF!</v>
      </c>
      <c r="AH110" s="16" t="e">
        <f>SUMIF('City Level Data'!#REF!,$F110,'City Level Data'!AJ:AJ)</f>
        <v>#REF!</v>
      </c>
      <c r="AI110" s="16" t="e">
        <f>SUMIF('City Level Data'!#REF!,$F110,'City Level Data'!AK:AK)</f>
        <v>#REF!</v>
      </c>
      <c r="AJ110" s="16" t="e">
        <f>SUMIF('City Level Data'!#REF!,$F110,'City Level Data'!AL:AL)</f>
        <v>#REF!</v>
      </c>
      <c r="AK110" s="16" t="e">
        <f>SUMIF('City Level Data'!#REF!,$F110,'City Level Data'!AM:AM)</f>
        <v>#REF!</v>
      </c>
      <c r="AL110" s="16" t="e">
        <f>SUMIF('City Level Data'!#REF!,$F110,'City Level Data'!AN:AN)</f>
        <v>#REF!</v>
      </c>
      <c r="AM110" s="16" t="e">
        <f>SUMIF('City Level Data'!#REF!,$F110,'City Level Data'!AO:AO)</f>
        <v>#REF!</v>
      </c>
      <c r="AN110" s="16" t="e">
        <f>SUMIF('City Level Data'!#REF!,$F110,'City Level Data'!AP:AP)</f>
        <v>#REF!</v>
      </c>
      <c r="AO110" s="16" t="e">
        <f>SUMIF('City Level Data'!#REF!,$F110,'City Level Data'!AQ:AQ)</f>
        <v>#REF!</v>
      </c>
      <c r="AP110" s="16" t="e">
        <f>SUMIF('City Level Data'!#REF!,$F110,'City Level Data'!AR:AR)</f>
        <v>#REF!</v>
      </c>
      <c r="AQ110" s="16" t="e">
        <f>SUMIF('City Level Data'!#REF!,$F110,'City Level Data'!AS:AS)</f>
        <v>#REF!</v>
      </c>
      <c r="AR110" s="16" t="e">
        <f>SUMIF('City Level Data'!#REF!,$F110,'City Level Data'!AT:AT)</f>
        <v>#REF!</v>
      </c>
      <c r="AS110" s="16" t="e">
        <f>SUMIF('City Level Data'!#REF!,$F110,'City Level Data'!AU:AU)</f>
        <v>#REF!</v>
      </c>
      <c r="AT110" s="16" t="e">
        <f>SUMIF('City Level Data'!#REF!,$F110,'City Level Data'!AV:AV)</f>
        <v>#REF!</v>
      </c>
      <c r="AU110" s="16" t="e">
        <f>SUMIF('City Level Data'!#REF!,$F110,'City Level Data'!AW:AW)</f>
        <v>#REF!</v>
      </c>
      <c r="AV110" s="16" t="e">
        <f>SUMIF('City Level Data'!#REF!,$F110,'City Level Data'!AX:AX)</f>
        <v>#REF!</v>
      </c>
      <c r="AW110" s="16" t="e">
        <f>SUMIF('City Level Data'!#REF!,$F110,'City Level Data'!AY:AY)</f>
        <v>#REF!</v>
      </c>
      <c r="AX110" s="16" t="e">
        <f>SUMIF('City Level Data'!#REF!,$F110,'City Level Data'!AZ:AZ)</f>
        <v>#REF!</v>
      </c>
      <c r="AY110" s="16" t="e">
        <f>SUMIF('City Level Data'!#REF!,$F110,'City Level Data'!BA:BA)</f>
        <v>#REF!</v>
      </c>
      <c r="AZ110" s="16" t="e">
        <f>SUMIF('City Level Data'!#REF!,$F110,'City Level Data'!BB:BB)</f>
        <v>#REF!</v>
      </c>
      <c r="BA110" s="16" t="e">
        <f>SUMIF('City Level Data'!#REF!,$F110,'City Level Data'!BC:BC)</f>
        <v>#REF!</v>
      </c>
      <c r="BB110" s="16" t="e">
        <f>SUMIF('City Level Data'!#REF!,$F110,'City Level Data'!BD:BD)</f>
        <v>#REF!</v>
      </c>
      <c r="BC110" s="16" t="e">
        <f>SUMIF('City Level Data'!#REF!,$F110,'City Level Data'!BE:BE)</f>
        <v>#REF!</v>
      </c>
      <c r="BD110" s="16" t="e">
        <f>SUMIF('City Level Data'!#REF!,$F110,'City Level Data'!BF:BF)</f>
        <v>#REF!</v>
      </c>
      <c r="BE110" s="16" t="e">
        <f t="shared" si="2"/>
        <v>#REF!</v>
      </c>
      <c r="BF110" s="16" t="e">
        <f>SUMIF('City Level Data'!#REF!,$F110,'City Level Data'!BG:BG)</f>
        <v>#REF!</v>
      </c>
      <c r="BG110" s="16" t="e">
        <f>SUMIF('City Level Data'!#REF!,$F110,'City Level Data'!BH:BH)</f>
        <v>#REF!</v>
      </c>
      <c r="BH110" s="16" t="e">
        <f>AVERAGEIF('City Level Data'!#REF!,$F110,'City Level Data'!BI:BI)</f>
        <v>#REF!</v>
      </c>
      <c r="BI110" s="16" t="e">
        <f>AVERAGEIF('City Level Data'!#REF!,$F110,'City Level Data'!BJ:BJ)</f>
        <v>#REF!</v>
      </c>
      <c r="BJ110" s="16" t="e">
        <f>AVERAGEIF('City Level Data'!#REF!,$F110,'City Level Data'!BK:BK)</f>
        <v>#REF!</v>
      </c>
      <c r="BK110" s="16" t="e">
        <f>AVERAGEIF('City Level Data'!#REF!,$F110,'City Level Data'!BL:BL)</f>
        <v>#REF!</v>
      </c>
      <c r="BL110" s="16" t="e">
        <f>AVERAGEIF('City Level Data'!#REF!,$F110,'City Level Data'!BM:BM)</f>
        <v>#REF!</v>
      </c>
      <c r="BM110" s="16" t="e">
        <f>SUMIF('City Level Data'!#REF!,$F110,'City Level Data'!BN:BN)</f>
        <v>#REF!</v>
      </c>
      <c r="BN110" s="16" t="e">
        <f>SUMIF('City Level Data'!#REF!,$F110,'City Level Data'!BO:BO)</f>
        <v>#REF!</v>
      </c>
      <c r="BO110" s="16" t="e">
        <f>SUMIF('City Level Data'!#REF!,$F110,'City Level Data'!BP:BP)</f>
        <v>#REF!</v>
      </c>
      <c r="BP110" s="16" t="e">
        <f>SUMIF('City Level Data'!#REF!,$F110,'City Level Data'!BQ:BQ)</f>
        <v>#REF!</v>
      </c>
      <c r="BQ110" s="16" t="e">
        <f>SUMIF('City Level Data'!#REF!,$F110,'City Level Data'!BR:BR)</f>
        <v>#REF!</v>
      </c>
      <c r="BR110" s="16" t="e">
        <f>SUMIF('City Level Data'!#REF!,$F110,'City Level Data'!BS:BS)</f>
        <v>#REF!</v>
      </c>
      <c r="BS110" s="16" t="e">
        <f>SUMIF('City Level Data'!#REF!,$F110,'City Level Data'!BT:BT)</f>
        <v>#REF!</v>
      </c>
      <c r="BT110" s="16" t="e">
        <f>SUMIF('City Level Data'!#REF!,$F110,'City Level Data'!BU:BU)</f>
        <v>#REF!</v>
      </c>
      <c r="BU110" s="16" t="e">
        <f>SUMIF('City Level Data'!#REF!,$F110,'City Level Data'!BV:BV)</f>
        <v>#REF!</v>
      </c>
      <c r="BV110" s="16" t="e">
        <f>SUMIF('City Level Data'!#REF!,$F110,'City Level Data'!BW:BW)</f>
        <v>#REF!</v>
      </c>
      <c r="BW110" s="16" t="e">
        <f>SUMIF('City Level Data'!#REF!,$F110,'City Level Data'!BX:BX)</f>
        <v>#REF!</v>
      </c>
      <c r="BX110" s="16" t="e">
        <f>SUMIF('City Level Data'!#REF!,$F110,'City Level Data'!BY:BY)</f>
        <v>#REF!</v>
      </c>
      <c r="BY110" s="16" t="e">
        <f>SUMIF('City Level Data'!#REF!,$F110,'City Level Data'!BZ:BZ)</f>
        <v>#REF!</v>
      </c>
      <c r="BZ110" s="16" t="e">
        <f>SUMIF('City Level Data'!#REF!,$F110,'City Level Data'!CA:CA)</f>
        <v>#REF!</v>
      </c>
      <c r="CA110" s="16" t="e">
        <f>SUMIF('City Level Data'!#REF!,$F110,'City Level Data'!CB:CB)</f>
        <v>#REF!</v>
      </c>
      <c r="CB110" s="16" t="e">
        <f>SUMIF('City Level Data'!#REF!,$F110,'City Level Data'!CC:CC)</f>
        <v>#REF!</v>
      </c>
      <c r="CC110" s="16" t="e">
        <f>SUMIF('City Level Data'!#REF!,$F110,'City Level Data'!CD:CD)</f>
        <v>#REF!</v>
      </c>
      <c r="CD110" s="16" t="e">
        <f>SUMIF('City Level Data'!#REF!,$F110,'City Level Data'!CE:CE)</f>
        <v>#REF!</v>
      </c>
      <c r="CE110" s="16" t="e">
        <f>SUMIF('City Level Data'!#REF!,$F110,'City Level Data'!CF:CF)</f>
        <v>#REF!</v>
      </c>
      <c r="CF110" s="16" t="e">
        <f>SUMIF('City Level Data'!#REF!,$F110,'City Level Data'!CG:CG)</f>
        <v>#REF!</v>
      </c>
      <c r="CG110" s="16" t="e">
        <f>SUMIF('City Level Data'!#REF!,$F110,'City Level Data'!CH:CH)</f>
        <v>#REF!</v>
      </c>
      <c r="CH110" s="16" t="e">
        <f>SUMIF('City Level Data'!#REF!,$F110,'City Level Data'!CI:CI)</f>
        <v>#REF!</v>
      </c>
      <c r="CI110" s="16" t="e">
        <f>SUMIF('City Level Data'!#REF!,$F110,'City Level Data'!CJ:CJ)</f>
        <v>#REF!</v>
      </c>
      <c r="CJ110" s="16" t="e">
        <f>SUMIF('City Level Data'!#REF!,$F110,'City Level Data'!CK:CK)</f>
        <v>#REF!</v>
      </c>
      <c r="CK110" s="16" t="e">
        <f>SUMIF('City Level Data'!#REF!,$F110,'City Level Data'!CL:CL)</f>
        <v>#REF!</v>
      </c>
      <c r="CL110" s="16" t="e">
        <f>SUMIF('City Level Data'!#REF!,$F110,'City Level Data'!CM:CM)</f>
        <v>#REF!</v>
      </c>
      <c r="CM110" s="16" t="e">
        <f>SUMIF('City Level Data'!#REF!,$F110,'City Level Data'!CN:CN)</f>
        <v>#REF!</v>
      </c>
      <c r="CN110" s="16" t="e">
        <f>SUMIF('City Level Data'!#REF!,$F110,'City Level Data'!CO:CO)</f>
        <v>#REF!</v>
      </c>
      <c r="CO110" s="16" t="e">
        <f>SUMIF('City Level Data'!#REF!,$F110,'City Level Data'!CP:CP)</f>
        <v>#REF!</v>
      </c>
      <c r="CP110" s="16" t="e">
        <f>SUMIF('City Level Data'!#REF!,$F110,'City Level Data'!CQ:CQ)</f>
        <v>#REF!</v>
      </c>
      <c r="CQ110" s="16" t="e">
        <f>SUMIF('City Level Data'!#REF!,$F110,'City Level Data'!CR:CR)</f>
        <v>#REF!</v>
      </c>
      <c r="CR110" s="16" t="e">
        <f>SUMIF('City Level Data'!#REF!,$F110,'City Level Data'!CS:CS)</f>
        <v>#REF!</v>
      </c>
      <c r="CS110" s="16" t="e">
        <f>SUMIF('City Level Data'!#REF!,$F110,'City Level Data'!CT:CT)</f>
        <v>#REF!</v>
      </c>
      <c r="CT110" s="16" t="e">
        <f>SUMIF('City Level Data'!#REF!,$F110,'City Level Data'!CU:CU)</f>
        <v>#REF!</v>
      </c>
      <c r="CU110" s="16" t="e">
        <f>SUMIF('City Level Data'!#REF!,$F110,'City Level Data'!CV:CV)</f>
        <v>#REF!</v>
      </c>
      <c r="CV110" s="16" t="e">
        <f>SUMIF('City Level Data'!#REF!,$F110,'City Level Data'!CW:CW)</f>
        <v>#REF!</v>
      </c>
      <c r="CW110" s="16" t="e">
        <f>SUMIF('City Level Data'!#REF!,$F110,'City Level Data'!CX:CX)</f>
        <v>#REF!</v>
      </c>
      <c r="CX110" s="16" t="e">
        <f>SUMIF('City Level Data'!#REF!,$F110,'City Level Data'!CY:CY)</f>
        <v>#REF!</v>
      </c>
      <c r="CY110" s="16" t="e">
        <f>SUMIF('City Level Data'!#REF!,$F110,'City Level Data'!CZ:CZ)</f>
        <v>#REF!</v>
      </c>
      <c r="CZ110" s="16" t="e">
        <f>SUMIF('City Level Data'!#REF!,$F110,'City Level Data'!DA:DA)</f>
        <v>#REF!</v>
      </c>
      <c r="DA110" s="16" t="e">
        <f>SUMIF('City Level Data'!#REF!,$F110,'City Level Data'!DB:DB)</f>
        <v>#REF!</v>
      </c>
      <c r="DB110" s="16" t="e">
        <f>SUMIF('City Level Data'!#REF!,$F110,'City Level Data'!DC:DC)</f>
        <v>#REF!</v>
      </c>
    </row>
    <row r="111" spans="1:106" x14ac:dyDescent="0.2">
      <c r="A111" s="1"/>
      <c r="B111" s="1"/>
      <c r="C111" s="1"/>
      <c r="D111" s="1" t="s">
        <v>1667</v>
      </c>
      <c r="E111" s="1" t="s">
        <v>1381</v>
      </c>
      <c r="F111" s="1" t="s">
        <v>1414</v>
      </c>
      <c r="G111" s="1" t="s">
        <v>1517</v>
      </c>
      <c r="H111" s="1"/>
      <c r="I111" s="1"/>
      <c r="J111" s="1" t="s">
        <v>1518</v>
      </c>
      <c r="K111" s="1"/>
      <c r="L111" s="1"/>
      <c r="M111" s="1"/>
      <c r="N111" s="16" t="e">
        <f>SUMIF('City Level Data'!#REF!,$F111,'City Level Data'!J:J)</f>
        <v>#REF!</v>
      </c>
      <c r="O111" s="16" t="e">
        <f>SUMIF('City Level Data'!#REF!,$F111,'City Level Data'!L:L)</f>
        <v>#REF!</v>
      </c>
      <c r="P111" s="16" t="e">
        <f>SUMIF('City Level Data'!#REF!,$F111,'City Level Data'!M:M)</f>
        <v>#REF!</v>
      </c>
      <c r="Q111" s="16" t="e">
        <f t="shared" si="0"/>
        <v>#REF!</v>
      </c>
      <c r="R111" s="16" t="e">
        <f>SUMIF('City Level Data'!#REF!,$F111,'City Level Data'!P:P)</f>
        <v>#REF!</v>
      </c>
      <c r="S111" s="16" t="e">
        <f t="shared" si="1"/>
        <v>#REF!</v>
      </c>
      <c r="T111" s="16" t="e">
        <f>SUMIF('City Level Data'!#REF!,$F111,'City Level Data'!U:U)*1000000000/N111</f>
        <v>#REF!</v>
      </c>
      <c r="U111" s="16" t="e">
        <f>IF(Q111&gt;'Clustering (Sub City)'!$C$4,'Clustering (Sub City)'!$B$3,IF(Q111&gt;'Clustering (Sub City)'!$H$4,'Clustering (Sub City)'!$G$3,IF(Q111&gt;'Clustering (Sub City)'!$M$4,'Clustering (Sub City)'!$L$3,'Clustering (Sub City)'!$Q$3)))</f>
        <v>#REF!</v>
      </c>
      <c r="V111" s="16" t="e">
        <f>IF(S111&gt;'Clustering (Sub City)'!$C$24,'Clustering (Sub City)'!$B$23,IF(S111&gt;'Clustering (Sub City)'!$H$24,'Clustering (Sub City)'!$G$23,IF(S111&gt;'Clustering (Sub City)'!$M$24,'Clustering (Sub City)'!$L$23,'Clustering (Sub City)'!$Q$23)))</f>
        <v>#REF!</v>
      </c>
      <c r="W111" s="16" t="e">
        <f>VLOOKUP(U111&amp;V111,'Clustering (Gov City)'!$X$4:$Y$19,2,0)</f>
        <v>#REF!</v>
      </c>
      <c r="X111" s="16" t="e">
        <f>SUMIF('City Level Data'!#REF!,$F111,'City Level Data'!Z:Z)</f>
        <v>#REF!</v>
      </c>
      <c r="Y111" s="16" t="e">
        <f>SUMIF('City Level Data'!#REF!,$F111,'City Level Data'!AA:AA)</f>
        <v>#REF!</v>
      </c>
      <c r="Z111" s="16" t="e">
        <f>SUMIF('City Level Data'!#REF!,$F111,'City Level Data'!AB:AB)</f>
        <v>#REF!</v>
      </c>
      <c r="AA111" s="16" t="e">
        <f>SUMIF('City Level Data'!#REF!,$F111,'City Level Data'!AC:AC)</f>
        <v>#REF!</v>
      </c>
      <c r="AB111" s="16" t="e">
        <f>SUMIF('City Level Data'!#REF!,$F111,'City Level Data'!AD:AD)</f>
        <v>#REF!</v>
      </c>
      <c r="AC111" s="16" t="e">
        <f>SUMIF('City Level Data'!#REF!,$F111,'City Level Data'!AE:AE)</f>
        <v>#REF!</v>
      </c>
      <c r="AD111" s="16" t="e">
        <f>SUMIF('City Level Data'!#REF!,$F111,'City Level Data'!AF:AF)</f>
        <v>#REF!</v>
      </c>
      <c r="AE111" s="16" t="e">
        <f>SUMIF('City Level Data'!#REF!,$F111,'City Level Data'!AG:AG)</f>
        <v>#REF!</v>
      </c>
      <c r="AF111" s="16" t="e">
        <f>SUMIF('City Level Data'!#REF!,$F111,'City Level Data'!AH:AH)</f>
        <v>#REF!</v>
      </c>
      <c r="AG111" s="16" t="e">
        <f>SUMIF('City Level Data'!#REF!,$F111,'City Level Data'!AI:AI)</f>
        <v>#REF!</v>
      </c>
      <c r="AH111" s="16" t="e">
        <f>SUMIF('City Level Data'!#REF!,$F111,'City Level Data'!AJ:AJ)</f>
        <v>#REF!</v>
      </c>
      <c r="AI111" s="16" t="e">
        <f>SUMIF('City Level Data'!#REF!,$F111,'City Level Data'!AK:AK)</f>
        <v>#REF!</v>
      </c>
      <c r="AJ111" s="16" t="e">
        <f>SUMIF('City Level Data'!#REF!,$F111,'City Level Data'!AL:AL)</f>
        <v>#REF!</v>
      </c>
      <c r="AK111" s="16" t="e">
        <f>SUMIF('City Level Data'!#REF!,$F111,'City Level Data'!AM:AM)</f>
        <v>#REF!</v>
      </c>
      <c r="AL111" s="16" t="e">
        <f>SUMIF('City Level Data'!#REF!,$F111,'City Level Data'!AN:AN)</f>
        <v>#REF!</v>
      </c>
      <c r="AM111" s="16" t="e">
        <f>SUMIF('City Level Data'!#REF!,$F111,'City Level Data'!AO:AO)</f>
        <v>#REF!</v>
      </c>
      <c r="AN111" s="16" t="e">
        <f>SUMIF('City Level Data'!#REF!,$F111,'City Level Data'!AP:AP)</f>
        <v>#REF!</v>
      </c>
      <c r="AO111" s="16" t="e">
        <f>SUMIF('City Level Data'!#REF!,$F111,'City Level Data'!AQ:AQ)</f>
        <v>#REF!</v>
      </c>
      <c r="AP111" s="16" t="e">
        <f>SUMIF('City Level Data'!#REF!,$F111,'City Level Data'!AR:AR)</f>
        <v>#REF!</v>
      </c>
      <c r="AQ111" s="16" t="e">
        <f>SUMIF('City Level Data'!#REF!,$F111,'City Level Data'!AS:AS)</f>
        <v>#REF!</v>
      </c>
      <c r="AR111" s="16" t="e">
        <f>SUMIF('City Level Data'!#REF!,$F111,'City Level Data'!AT:AT)</f>
        <v>#REF!</v>
      </c>
      <c r="AS111" s="16" t="e">
        <f>SUMIF('City Level Data'!#REF!,$F111,'City Level Data'!AU:AU)</f>
        <v>#REF!</v>
      </c>
      <c r="AT111" s="16" t="e">
        <f>SUMIF('City Level Data'!#REF!,$F111,'City Level Data'!AV:AV)</f>
        <v>#REF!</v>
      </c>
      <c r="AU111" s="16" t="e">
        <f>SUMIF('City Level Data'!#REF!,$F111,'City Level Data'!AW:AW)</f>
        <v>#REF!</v>
      </c>
      <c r="AV111" s="16" t="e">
        <f>SUMIF('City Level Data'!#REF!,$F111,'City Level Data'!AX:AX)</f>
        <v>#REF!</v>
      </c>
      <c r="AW111" s="16" t="e">
        <f>SUMIF('City Level Data'!#REF!,$F111,'City Level Data'!AY:AY)</f>
        <v>#REF!</v>
      </c>
      <c r="AX111" s="16" t="e">
        <f>SUMIF('City Level Data'!#REF!,$F111,'City Level Data'!AZ:AZ)</f>
        <v>#REF!</v>
      </c>
      <c r="AY111" s="16" t="e">
        <f>SUMIF('City Level Data'!#REF!,$F111,'City Level Data'!BA:BA)</f>
        <v>#REF!</v>
      </c>
      <c r="AZ111" s="16" t="e">
        <f>SUMIF('City Level Data'!#REF!,$F111,'City Level Data'!BB:BB)</f>
        <v>#REF!</v>
      </c>
      <c r="BA111" s="16" t="e">
        <f>SUMIF('City Level Data'!#REF!,$F111,'City Level Data'!BC:BC)</f>
        <v>#REF!</v>
      </c>
      <c r="BB111" s="16" t="e">
        <f>SUMIF('City Level Data'!#REF!,$F111,'City Level Data'!BD:BD)</f>
        <v>#REF!</v>
      </c>
      <c r="BC111" s="16" t="e">
        <f>SUMIF('City Level Data'!#REF!,$F111,'City Level Data'!BE:BE)</f>
        <v>#REF!</v>
      </c>
      <c r="BD111" s="16" t="e">
        <f>SUMIF('City Level Data'!#REF!,$F111,'City Level Data'!BF:BF)</f>
        <v>#REF!</v>
      </c>
      <c r="BE111" s="16" t="e">
        <f t="shared" si="2"/>
        <v>#REF!</v>
      </c>
      <c r="BF111" s="16" t="e">
        <f>SUMIF('City Level Data'!#REF!,$F111,'City Level Data'!BG:BG)</f>
        <v>#REF!</v>
      </c>
      <c r="BG111" s="16" t="e">
        <f>SUMIF('City Level Data'!#REF!,$F111,'City Level Data'!BH:BH)</f>
        <v>#REF!</v>
      </c>
      <c r="BH111" s="16" t="e">
        <f>AVERAGEIF('City Level Data'!#REF!,$F111,'City Level Data'!BI:BI)</f>
        <v>#REF!</v>
      </c>
      <c r="BI111" s="16" t="e">
        <f>AVERAGEIF('City Level Data'!#REF!,$F111,'City Level Data'!BJ:BJ)</f>
        <v>#REF!</v>
      </c>
      <c r="BJ111" s="16" t="e">
        <f>AVERAGEIF('City Level Data'!#REF!,$F111,'City Level Data'!BK:BK)</f>
        <v>#REF!</v>
      </c>
      <c r="BK111" s="16" t="e">
        <f>AVERAGEIF('City Level Data'!#REF!,$F111,'City Level Data'!BL:BL)</f>
        <v>#REF!</v>
      </c>
      <c r="BL111" s="16" t="e">
        <f>AVERAGEIF('City Level Data'!#REF!,$F111,'City Level Data'!BM:BM)</f>
        <v>#REF!</v>
      </c>
      <c r="BM111" s="16" t="e">
        <f>SUMIF('City Level Data'!#REF!,$F111,'City Level Data'!BN:BN)</f>
        <v>#REF!</v>
      </c>
      <c r="BN111" s="16" t="e">
        <f>SUMIF('City Level Data'!#REF!,$F111,'City Level Data'!BO:BO)</f>
        <v>#REF!</v>
      </c>
      <c r="BO111" s="16" t="e">
        <f>SUMIF('City Level Data'!#REF!,$F111,'City Level Data'!BP:BP)</f>
        <v>#REF!</v>
      </c>
      <c r="BP111" s="16" t="e">
        <f>SUMIF('City Level Data'!#REF!,$F111,'City Level Data'!BQ:BQ)</f>
        <v>#REF!</v>
      </c>
      <c r="BQ111" s="16" t="e">
        <f>SUMIF('City Level Data'!#REF!,$F111,'City Level Data'!BR:BR)</f>
        <v>#REF!</v>
      </c>
      <c r="BR111" s="16" t="e">
        <f>SUMIF('City Level Data'!#REF!,$F111,'City Level Data'!BS:BS)</f>
        <v>#REF!</v>
      </c>
      <c r="BS111" s="16" t="e">
        <f>SUMIF('City Level Data'!#REF!,$F111,'City Level Data'!BT:BT)</f>
        <v>#REF!</v>
      </c>
      <c r="BT111" s="16" t="e">
        <f>SUMIF('City Level Data'!#REF!,$F111,'City Level Data'!BU:BU)</f>
        <v>#REF!</v>
      </c>
      <c r="BU111" s="16" t="e">
        <f>SUMIF('City Level Data'!#REF!,$F111,'City Level Data'!BV:BV)</f>
        <v>#REF!</v>
      </c>
      <c r="BV111" s="16" t="e">
        <f>SUMIF('City Level Data'!#REF!,$F111,'City Level Data'!BW:BW)</f>
        <v>#REF!</v>
      </c>
      <c r="BW111" s="16" t="e">
        <f>SUMIF('City Level Data'!#REF!,$F111,'City Level Data'!BX:BX)</f>
        <v>#REF!</v>
      </c>
      <c r="BX111" s="16" t="e">
        <f>SUMIF('City Level Data'!#REF!,$F111,'City Level Data'!BY:BY)</f>
        <v>#REF!</v>
      </c>
      <c r="BY111" s="16" t="e">
        <f>SUMIF('City Level Data'!#REF!,$F111,'City Level Data'!BZ:BZ)</f>
        <v>#REF!</v>
      </c>
      <c r="BZ111" s="16" t="e">
        <f>SUMIF('City Level Data'!#REF!,$F111,'City Level Data'!CA:CA)</f>
        <v>#REF!</v>
      </c>
      <c r="CA111" s="16" t="e">
        <f>SUMIF('City Level Data'!#REF!,$F111,'City Level Data'!CB:CB)</f>
        <v>#REF!</v>
      </c>
      <c r="CB111" s="16" t="e">
        <f>SUMIF('City Level Data'!#REF!,$F111,'City Level Data'!CC:CC)</f>
        <v>#REF!</v>
      </c>
      <c r="CC111" s="16" t="e">
        <f>SUMIF('City Level Data'!#REF!,$F111,'City Level Data'!CD:CD)</f>
        <v>#REF!</v>
      </c>
      <c r="CD111" s="16" t="e">
        <f>SUMIF('City Level Data'!#REF!,$F111,'City Level Data'!CE:CE)</f>
        <v>#REF!</v>
      </c>
      <c r="CE111" s="16" t="e">
        <f>SUMIF('City Level Data'!#REF!,$F111,'City Level Data'!CF:CF)</f>
        <v>#REF!</v>
      </c>
      <c r="CF111" s="16" t="e">
        <f>SUMIF('City Level Data'!#REF!,$F111,'City Level Data'!CG:CG)</f>
        <v>#REF!</v>
      </c>
      <c r="CG111" s="16" t="e">
        <f>SUMIF('City Level Data'!#REF!,$F111,'City Level Data'!CH:CH)</f>
        <v>#REF!</v>
      </c>
      <c r="CH111" s="16" t="e">
        <f>SUMIF('City Level Data'!#REF!,$F111,'City Level Data'!CI:CI)</f>
        <v>#REF!</v>
      </c>
      <c r="CI111" s="16" t="e">
        <f>SUMIF('City Level Data'!#REF!,$F111,'City Level Data'!CJ:CJ)</f>
        <v>#REF!</v>
      </c>
      <c r="CJ111" s="16" t="e">
        <f>SUMIF('City Level Data'!#REF!,$F111,'City Level Data'!CK:CK)</f>
        <v>#REF!</v>
      </c>
      <c r="CK111" s="16" t="e">
        <f>SUMIF('City Level Data'!#REF!,$F111,'City Level Data'!CL:CL)</f>
        <v>#REF!</v>
      </c>
      <c r="CL111" s="16" t="e">
        <f>SUMIF('City Level Data'!#REF!,$F111,'City Level Data'!CM:CM)</f>
        <v>#REF!</v>
      </c>
      <c r="CM111" s="16" t="e">
        <f>SUMIF('City Level Data'!#REF!,$F111,'City Level Data'!CN:CN)</f>
        <v>#REF!</v>
      </c>
      <c r="CN111" s="16" t="e">
        <f>SUMIF('City Level Data'!#REF!,$F111,'City Level Data'!CO:CO)</f>
        <v>#REF!</v>
      </c>
      <c r="CO111" s="16" t="e">
        <f>SUMIF('City Level Data'!#REF!,$F111,'City Level Data'!CP:CP)</f>
        <v>#REF!</v>
      </c>
      <c r="CP111" s="16" t="e">
        <f>SUMIF('City Level Data'!#REF!,$F111,'City Level Data'!CQ:CQ)</f>
        <v>#REF!</v>
      </c>
      <c r="CQ111" s="16" t="e">
        <f>SUMIF('City Level Data'!#REF!,$F111,'City Level Data'!CR:CR)</f>
        <v>#REF!</v>
      </c>
      <c r="CR111" s="16" t="e">
        <f>SUMIF('City Level Data'!#REF!,$F111,'City Level Data'!CS:CS)</f>
        <v>#REF!</v>
      </c>
      <c r="CS111" s="16" t="e">
        <f>SUMIF('City Level Data'!#REF!,$F111,'City Level Data'!CT:CT)</f>
        <v>#REF!</v>
      </c>
      <c r="CT111" s="16" t="e">
        <f>SUMIF('City Level Data'!#REF!,$F111,'City Level Data'!CU:CU)</f>
        <v>#REF!</v>
      </c>
      <c r="CU111" s="16" t="e">
        <f>SUMIF('City Level Data'!#REF!,$F111,'City Level Data'!CV:CV)</f>
        <v>#REF!</v>
      </c>
      <c r="CV111" s="16" t="e">
        <f>SUMIF('City Level Data'!#REF!,$F111,'City Level Data'!CW:CW)</f>
        <v>#REF!</v>
      </c>
      <c r="CW111" s="16" t="e">
        <f>SUMIF('City Level Data'!#REF!,$F111,'City Level Data'!CX:CX)</f>
        <v>#REF!</v>
      </c>
      <c r="CX111" s="16" t="e">
        <f>SUMIF('City Level Data'!#REF!,$F111,'City Level Data'!CY:CY)</f>
        <v>#REF!</v>
      </c>
      <c r="CY111" s="16" t="e">
        <f>SUMIF('City Level Data'!#REF!,$F111,'City Level Data'!CZ:CZ)</f>
        <v>#REF!</v>
      </c>
      <c r="CZ111" s="16" t="e">
        <f>SUMIF('City Level Data'!#REF!,$F111,'City Level Data'!DA:DA)</f>
        <v>#REF!</v>
      </c>
      <c r="DA111" s="16" t="e">
        <f>SUMIF('City Level Data'!#REF!,$F111,'City Level Data'!DB:DB)</f>
        <v>#REF!</v>
      </c>
      <c r="DB111" s="16" t="e">
        <f>SUMIF('City Level Data'!#REF!,$F111,'City Level Data'!DC:DC)</f>
        <v>#REF!</v>
      </c>
    </row>
    <row r="112" spans="1:106" x14ac:dyDescent="0.2">
      <c r="A112" s="1"/>
      <c r="B112" s="1"/>
      <c r="C112" s="1"/>
      <c r="D112" s="1" t="s">
        <v>1559</v>
      </c>
      <c r="E112" s="1" t="s">
        <v>1381</v>
      </c>
      <c r="F112" s="1" t="s">
        <v>1415</v>
      </c>
      <c r="G112" s="1" t="s">
        <v>1517</v>
      </c>
      <c r="H112" s="1"/>
      <c r="I112" s="1"/>
      <c r="J112" s="1" t="s">
        <v>1518</v>
      </c>
      <c r="K112" s="1"/>
      <c r="L112" s="1"/>
      <c r="M112" s="1"/>
      <c r="N112" s="16" t="e">
        <f>SUMIF('City Level Data'!#REF!,$F112,'City Level Data'!J:J)</f>
        <v>#REF!</v>
      </c>
      <c r="O112" s="16" t="e">
        <f>SUMIF('City Level Data'!#REF!,$F112,'City Level Data'!L:L)</f>
        <v>#REF!</v>
      </c>
      <c r="P112" s="16" t="e">
        <f>SUMIF('City Level Data'!#REF!,$F112,'City Level Data'!M:M)</f>
        <v>#REF!</v>
      </c>
      <c r="Q112" s="16" t="e">
        <f t="shared" si="0"/>
        <v>#REF!</v>
      </c>
      <c r="R112" s="16" t="e">
        <f>SUMIF('City Level Data'!#REF!,$F112,'City Level Data'!P:P)</f>
        <v>#REF!</v>
      </c>
      <c r="S112" s="16" t="e">
        <f t="shared" si="1"/>
        <v>#REF!</v>
      </c>
      <c r="T112" s="16" t="e">
        <f>SUMIF('City Level Data'!#REF!,$F112,'City Level Data'!U:U)*1000000000/N112</f>
        <v>#REF!</v>
      </c>
      <c r="U112" s="16" t="e">
        <f>IF(Q112&gt;'Clustering (Sub City)'!$C$4,'Clustering (Sub City)'!$B$3,IF(Q112&gt;'Clustering (Sub City)'!$H$4,'Clustering (Sub City)'!$G$3,IF(Q112&gt;'Clustering (Sub City)'!$M$4,'Clustering (Sub City)'!$L$3,'Clustering (Sub City)'!$Q$3)))</f>
        <v>#REF!</v>
      </c>
      <c r="V112" s="16" t="e">
        <f>IF(S112&gt;'Clustering (Sub City)'!$C$24,'Clustering (Sub City)'!$B$23,IF(S112&gt;'Clustering (Sub City)'!$H$24,'Clustering (Sub City)'!$G$23,IF(S112&gt;'Clustering (Sub City)'!$M$24,'Clustering (Sub City)'!$L$23,'Clustering (Sub City)'!$Q$23)))</f>
        <v>#REF!</v>
      </c>
      <c r="W112" s="16" t="e">
        <f>VLOOKUP(U112&amp;V112,'Clustering (Gov City)'!$X$4:$Y$19,2,0)</f>
        <v>#REF!</v>
      </c>
      <c r="X112" s="16" t="e">
        <f>SUMIF('City Level Data'!#REF!,$F112,'City Level Data'!Z:Z)</f>
        <v>#REF!</v>
      </c>
      <c r="Y112" s="16" t="e">
        <f>SUMIF('City Level Data'!#REF!,$F112,'City Level Data'!AA:AA)</f>
        <v>#REF!</v>
      </c>
      <c r="Z112" s="16" t="e">
        <f>SUMIF('City Level Data'!#REF!,$F112,'City Level Data'!AB:AB)</f>
        <v>#REF!</v>
      </c>
      <c r="AA112" s="16" t="e">
        <f>SUMIF('City Level Data'!#REF!,$F112,'City Level Data'!AC:AC)</f>
        <v>#REF!</v>
      </c>
      <c r="AB112" s="16" t="e">
        <f>SUMIF('City Level Data'!#REF!,$F112,'City Level Data'!AD:AD)</f>
        <v>#REF!</v>
      </c>
      <c r="AC112" s="16" t="e">
        <f>SUMIF('City Level Data'!#REF!,$F112,'City Level Data'!AE:AE)</f>
        <v>#REF!</v>
      </c>
      <c r="AD112" s="16" t="e">
        <f>SUMIF('City Level Data'!#REF!,$F112,'City Level Data'!AF:AF)</f>
        <v>#REF!</v>
      </c>
      <c r="AE112" s="16" t="e">
        <f>SUMIF('City Level Data'!#REF!,$F112,'City Level Data'!AG:AG)</f>
        <v>#REF!</v>
      </c>
      <c r="AF112" s="16" t="e">
        <f>SUMIF('City Level Data'!#REF!,$F112,'City Level Data'!AH:AH)</f>
        <v>#REF!</v>
      </c>
      <c r="AG112" s="16" t="e">
        <f>SUMIF('City Level Data'!#REF!,$F112,'City Level Data'!AI:AI)</f>
        <v>#REF!</v>
      </c>
      <c r="AH112" s="16" t="e">
        <f>SUMIF('City Level Data'!#REF!,$F112,'City Level Data'!AJ:AJ)</f>
        <v>#REF!</v>
      </c>
      <c r="AI112" s="16" t="e">
        <f>SUMIF('City Level Data'!#REF!,$F112,'City Level Data'!AK:AK)</f>
        <v>#REF!</v>
      </c>
      <c r="AJ112" s="16" t="e">
        <f>SUMIF('City Level Data'!#REF!,$F112,'City Level Data'!AL:AL)</f>
        <v>#REF!</v>
      </c>
      <c r="AK112" s="16" t="e">
        <f>SUMIF('City Level Data'!#REF!,$F112,'City Level Data'!AM:AM)</f>
        <v>#REF!</v>
      </c>
      <c r="AL112" s="16" t="e">
        <f>SUMIF('City Level Data'!#REF!,$F112,'City Level Data'!AN:AN)</f>
        <v>#REF!</v>
      </c>
      <c r="AM112" s="16" t="e">
        <f>SUMIF('City Level Data'!#REF!,$F112,'City Level Data'!AO:AO)</f>
        <v>#REF!</v>
      </c>
      <c r="AN112" s="16" t="e">
        <f>SUMIF('City Level Data'!#REF!,$F112,'City Level Data'!AP:AP)</f>
        <v>#REF!</v>
      </c>
      <c r="AO112" s="16" t="e">
        <f>SUMIF('City Level Data'!#REF!,$F112,'City Level Data'!AQ:AQ)</f>
        <v>#REF!</v>
      </c>
      <c r="AP112" s="16" t="e">
        <f>SUMIF('City Level Data'!#REF!,$F112,'City Level Data'!AR:AR)</f>
        <v>#REF!</v>
      </c>
      <c r="AQ112" s="16" t="e">
        <f>SUMIF('City Level Data'!#REF!,$F112,'City Level Data'!AS:AS)</f>
        <v>#REF!</v>
      </c>
      <c r="AR112" s="16" t="e">
        <f>SUMIF('City Level Data'!#REF!,$F112,'City Level Data'!AT:AT)</f>
        <v>#REF!</v>
      </c>
      <c r="AS112" s="16" t="e">
        <f>SUMIF('City Level Data'!#REF!,$F112,'City Level Data'!AU:AU)</f>
        <v>#REF!</v>
      </c>
      <c r="AT112" s="16" t="e">
        <f>SUMIF('City Level Data'!#REF!,$F112,'City Level Data'!AV:AV)</f>
        <v>#REF!</v>
      </c>
      <c r="AU112" s="16" t="e">
        <f>SUMIF('City Level Data'!#REF!,$F112,'City Level Data'!AW:AW)</f>
        <v>#REF!</v>
      </c>
      <c r="AV112" s="16" t="e">
        <f>SUMIF('City Level Data'!#REF!,$F112,'City Level Data'!AX:AX)</f>
        <v>#REF!</v>
      </c>
      <c r="AW112" s="16" t="e">
        <f>SUMIF('City Level Data'!#REF!,$F112,'City Level Data'!AY:AY)</f>
        <v>#REF!</v>
      </c>
      <c r="AX112" s="16" t="e">
        <f>SUMIF('City Level Data'!#REF!,$F112,'City Level Data'!AZ:AZ)</f>
        <v>#REF!</v>
      </c>
      <c r="AY112" s="16" t="e">
        <f>SUMIF('City Level Data'!#REF!,$F112,'City Level Data'!BA:BA)</f>
        <v>#REF!</v>
      </c>
      <c r="AZ112" s="16" t="e">
        <f>SUMIF('City Level Data'!#REF!,$F112,'City Level Data'!BB:BB)</f>
        <v>#REF!</v>
      </c>
      <c r="BA112" s="16" t="e">
        <f>SUMIF('City Level Data'!#REF!,$F112,'City Level Data'!BC:BC)</f>
        <v>#REF!</v>
      </c>
      <c r="BB112" s="16" t="e">
        <f>SUMIF('City Level Data'!#REF!,$F112,'City Level Data'!BD:BD)</f>
        <v>#REF!</v>
      </c>
      <c r="BC112" s="16" t="e">
        <f>SUMIF('City Level Data'!#REF!,$F112,'City Level Data'!BE:BE)</f>
        <v>#REF!</v>
      </c>
      <c r="BD112" s="16" t="e">
        <f>SUMIF('City Level Data'!#REF!,$F112,'City Level Data'!BF:BF)</f>
        <v>#REF!</v>
      </c>
      <c r="BE112" s="16" t="e">
        <f t="shared" si="2"/>
        <v>#REF!</v>
      </c>
      <c r="BF112" s="16" t="e">
        <f>SUMIF('City Level Data'!#REF!,$F112,'City Level Data'!BG:BG)</f>
        <v>#REF!</v>
      </c>
      <c r="BG112" s="16" t="e">
        <f>SUMIF('City Level Data'!#REF!,$F112,'City Level Data'!BH:BH)</f>
        <v>#REF!</v>
      </c>
      <c r="BH112" s="16" t="e">
        <f>AVERAGEIF('City Level Data'!#REF!,$F112,'City Level Data'!BI:BI)</f>
        <v>#REF!</v>
      </c>
      <c r="BI112" s="16" t="e">
        <f>AVERAGEIF('City Level Data'!#REF!,$F112,'City Level Data'!BJ:BJ)</f>
        <v>#REF!</v>
      </c>
      <c r="BJ112" s="16" t="e">
        <f>AVERAGEIF('City Level Data'!#REF!,$F112,'City Level Data'!BK:BK)</f>
        <v>#REF!</v>
      </c>
      <c r="BK112" s="16" t="e">
        <f>AVERAGEIF('City Level Data'!#REF!,$F112,'City Level Data'!BL:BL)</f>
        <v>#REF!</v>
      </c>
      <c r="BL112" s="16" t="e">
        <f>AVERAGEIF('City Level Data'!#REF!,$F112,'City Level Data'!BM:BM)</f>
        <v>#REF!</v>
      </c>
      <c r="BM112" s="16" t="e">
        <f>SUMIF('City Level Data'!#REF!,$F112,'City Level Data'!BN:BN)</f>
        <v>#REF!</v>
      </c>
      <c r="BN112" s="16" t="e">
        <f>SUMIF('City Level Data'!#REF!,$F112,'City Level Data'!BO:BO)</f>
        <v>#REF!</v>
      </c>
      <c r="BO112" s="16" t="e">
        <f>SUMIF('City Level Data'!#REF!,$F112,'City Level Data'!BP:BP)</f>
        <v>#REF!</v>
      </c>
      <c r="BP112" s="16" t="e">
        <f>SUMIF('City Level Data'!#REF!,$F112,'City Level Data'!BQ:BQ)</f>
        <v>#REF!</v>
      </c>
      <c r="BQ112" s="16" t="e">
        <f>SUMIF('City Level Data'!#REF!,$F112,'City Level Data'!BR:BR)</f>
        <v>#REF!</v>
      </c>
      <c r="BR112" s="16" t="e">
        <f>SUMIF('City Level Data'!#REF!,$F112,'City Level Data'!BS:BS)</f>
        <v>#REF!</v>
      </c>
      <c r="BS112" s="16" t="e">
        <f>SUMIF('City Level Data'!#REF!,$F112,'City Level Data'!BT:BT)</f>
        <v>#REF!</v>
      </c>
      <c r="BT112" s="16" t="e">
        <f>SUMIF('City Level Data'!#REF!,$F112,'City Level Data'!BU:BU)</f>
        <v>#REF!</v>
      </c>
      <c r="BU112" s="16" t="e">
        <f>SUMIF('City Level Data'!#REF!,$F112,'City Level Data'!BV:BV)</f>
        <v>#REF!</v>
      </c>
      <c r="BV112" s="16" t="e">
        <f>SUMIF('City Level Data'!#REF!,$F112,'City Level Data'!BW:BW)</f>
        <v>#REF!</v>
      </c>
      <c r="BW112" s="16" t="e">
        <f>SUMIF('City Level Data'!#REF!,$F112,'City Level Data'!BX:BX)</f>
        <v>#REF!</v>
      </c>
      <c r="BX112" s="16" t="e">
        <f>SUMIF('City Level Data'!#REF!,$F112,'City Level Data'!BY:BY)</f>
        <v>#REF!</v>
      </c>
      <c r="BY112" s="16" t="e">
        <f>SUMIF('City Level Data'!#REF!,$F112,'City Level Data'!BZ:BZ)</f>
        <v>#REF!</v>
      </c>
      <c r="BZ112" s="16" t="e">
        <f>SUMIF('City Level Data'!#REF!,$F112,'City Level Data'!CA:CA)</f>
        <v>#REF!</v>
      </c>
      <c r="CA112" s="16" t="e">
        <f>SUMIF('City Level Data'!#REF!,$F112,'City Level Data'!CB:CB)</f>
        <v>#REF!</v>
      </c>
      <c r="CB112" s="16" t="e">
        <f>SUMIF('City Level Data'!#REF!,$F112,'City Level Data'!CC:CC)</f>
        <v>#REF!</v>
      </c>
      <c r="CC112" s="16" t="e">
        <f>SUMIF('City Level Data'!#REF!,$F112,'City Level Data'!CD:CD)</f>
        <v>#REF!</v>
      </c>
      <c r="CD112" s="16" t="e">
        <f>SUMIF('City Level Data'!#REF!,$F112,'City Level Data'!CE:CE)</f>
        <v>#REF!</v>
      </c>
      <c r="CE112" s="16" t="e">
        <f>SUMIF('City Level Data'!#REF!,$F112,'City Level Data'!CF:CF)</f>
        <v>#REF!</v>
      </c>
      <c r="CF112" s="16" t="e">
        <f>SUMIF('City Level Data'!#REF!,$F112,'City Level Data'!CG:CG)</f>
        <v>#REF!</v>
      </c>
      <c r="CG112" s="16" t="e">
        <f>SUMIF('City Level Data'!#REF!,$F112,'City Level Data'!CH:CH)</f>
        <v>#REF!</v>
      </c>
      <c r="CH112" s="16" t="e">
        <f>SUMIF('City Level Data'!#REF!,$F112,'City Level Data'!CI:CI)</f>
        <v>#REF!</v>
      </c>
      <c r="CI112" s="16" t="e">
        <f>SUMIF('City Level Data'!#REF!,$F112,'City Level Data'!CJ:CJ)</f>
        <v>#REF!</v>
      </c>
      <c r="CJ112" s="16" t="e">
        <f>SUMIF('City Level Data'!#REF!,$F112,'City Level Data'!CK:CK)</f>
        <v>#REF!</v>
      </c>
      <c r="CK112" s="16" t="e">
        <f>SUMIF('City Level Data'!#REF!,$F112,'City Level Data'!CL:CL)</f>
        <v>#REF!</v>
      </c>
      <c r="CL112" s="16" t="e">
        <f>SUMIF('City Level Data'!#REF!,$F112,'City Level Data'!CM:CM)</f>
        <v>#REF!</v>
      </c>
      <c r="CM112" s="16" t="e">
        <f>SUMIF('City Level Data'!#REF!,$F112,'City Level Data'!CN:CN)</f>
        <v>#REF!</v>
      </c>
      <c r="CN112" s="16" t="e">
        <f>SUMIF('City Level Data'!#REF!,$F112,'City Level Data'!CO:CO)</f>
        <v>#REF!</v>
      </c>
      <c r="CO112" s="16" t="e">
        <f>SUMIF('City Level Data'!#REF!,$F112,'City Level Data'!CP:CP)</f>
        <v>#REF!</v>
      </c>
      <c r="CP112" s="16" t="e">
        <f>SUMIF('City Level Data'!#REF!,$F112,'City Level Data'!CQ:CQ)</f>
        <v>#REF!</v>
      </c>
      <c r="CQ112" s="16" t="e">
        <f>SUMIF('City Level Data'!#REF!,$F112,'City Level Data'!CR:CR)</f>
        <v>#REF!</v>
      </c>
      <c r="CR112" s="16" t="e">
        <f>SUMIF('City Level Data'!#REF!,$F112,'City Level Data'!CS:CS)</f>
        <v>#REF!</v>
      </c>
      <c r="CS112" s="16" t="e">
        <f>SUMIF('City Level Data'!#REF!,$F112,'City Level Data'!CT:CT)</f>
        <v>#REF!</v>
      </c>
      <c r="CT112" s="16" t="e">
        <f>SUMIF('City Level Data'!#REF!,$F112,'City Level Data'!CU:CU)</f>
        <v>#REF!</v>
      </c>
      <c r="CU112" s="16" t="e">
        <f>SUMIF('City Level Data'!#REF!,$F112,'City Level Data'!CV:CV)</f>
        <v>#REF!</v>
      </c>
      <c r="CV112" s="16" t="e">
        <f>SUMIF('City Level Data'!#REF!,$F112,'City Level Data'!CW:CW)</f>
        <v>#REF!</v>
      </c>
      <c r="CW112" s="16" t="e">
        <f>SUMIF('City Level Data'!#REF!,$F112,'City Level Data'!CX:CX)</f>
        <v>#REF!</v>
      </c>
      <c r="CX112" s="16" t="e">
        <f>SUMIF('City Level Data'!#REF!,$F112,'City Level Data'!CY:CY)</f>
        <v>#REF!</v>
      </c>
      <c r="CY112" s="16" t="e">
        <f>SUMIF('City Level Data'!#REF!,$F112,'City Level Data'!CZ:CZ)</f>
        <v>#REF!</v>
      </c>
      <c r="CZ112" s="16" t="e">
        <f>SUMIF('City Level Data'!#REF!,$F112,'City Level Data'!DA:DA)</f>
        <v>#REF!</v>
      </c>
      <c r="DA112" s="16" t="e">
        <f>SUMIF('City Level Data'!#REF!,$F112,'City Level Data'!DB:DB)</f>
        <v>#REF!</v>
      </c>
      <c r="DB112" s="16" t="e">
        <f>SUMIF('City Level Data'!#REF!,$F112,'City Level Data'!DC:DC)</f>
        <v>#REF!</v>
      </c>
    </row>
    <row r="113" spans="1:106" x14ac:dyDescent="0.2">
      <c r="A113" s="1"/>
      <c r="B113" s="1"/>
      <c r="C113" s="1"/>
      <c r="D113" s="1" t="s">
        <v>1668</v>
      </c>
      <c r="E113" s="1" t="s">
        <v>1381</v>
      </c>
      <c r="F113" s="1" t="s">
        <v>1428</v>
      </c>
      <c r="G113" s="1" t="s">
        <v>1517</v>
      </c>
      <c r="H113" s="1"/>
      <c r="I113" s="1"/>
      <c r="J113" s="1" t="s">
        <v>1518</v>
      </c>
      <c r="K113" s="1"/>
      <c r="L113" s="1"/>
      <c r="M113" s="1"/>
      <c r="N113" s="16" t="e">
        <f>SUMIF('City Level Data'!#REF!,$F113,'City Level Data'!J:J)</f>
        <v>#REF!</v>
      </c>
      <c r="O113" s="16" t="e">
        <f>SUMIF('City Level Data'!#REF!,$F113,'City Level Data'!L:L)</f>
        <v>#REF!</v>
      </c>
      <c r="P113" s="16" t="e">
        <f>SUMIF('City Level Data'!#REF!,$F113,'City Level Data'!M:M)</f>
        <v>#REF!</v>
      </c>
      <c r="Q113" s="16" t="e">
        <f t="shared" si="0"/>
        <v>#REF!</v>
      </c>
      <c r="R113" s="16" t="e">
        <f>SUMIF('City Level Data'!#REF!,$F113,'City Level Data'!P:P)</f>
        <v>#REF!</v>
      </c>
      <c r="S113" s="16" t="e">
        <f t="shared" si="1"/>
        <v>#REF!</v>
      </c>
      <c r="T113" s="16" t="e">
        <f>SUMIF('City Level Data'!#REF!,$F113,'City Level Data'!U:U)*1000000000/N113</f>
        <v>#REF!</v>
      </c>
      <c r="U113" s="16" t="e">
        <f>IF(Q113&gt;'Clustering (Sub City)'!$C$4,'Clustering (Sub City)'!$B$3,IF(Q113&gt;'Clustering (Sub City)'!$H$4,'Clustering (Sub City)'!$G$3,IF(Q113&gt;'Clustering (Sub City)'!$M$4,'Clustering (Sub City)'!$L$3,'Clustering (Sub City)'!$Q$3)))</f>
        <v>#REF!</v>
      </c>
      <c r="V113" s="16" t="e">
        <f>IF(S113&gt;'Clustering (Sub City)'!$C$24,'Clustering (Sub City)'!$B$23,IF(S113&gt;'Clustering (Sub City)'!$H$24,'Clustering (Sub City)'!$G$23,IF(S113&gt;'Clustering (Sub City)'!$M$24,'Clustering (Sub City)'!$L$23,'Clustering (Sub City)'!$Q$23)))</f>
        <v>#REF!</v>
      </c>
      <c r="W113" s="16" t="e">
        <f>VLOOKUP(U113&amp;V113,'Clustering (Gov City)'!$X$4:$Y$19,2,0)</f>
        <v>#REF!</v>
      </c>
      <c r="X113" s="16" t="e">
        <f>SUMIF('City Level Data'!#REF!,$F113,'City Level Data'!Z:Z)</f>
        <v>#REF!</v>
      </c>
      <c r="Y113" s="16" t="e">
        <f>SUMIF('City Level Data'!#REF!,$F113,'City Level Data'!AA:AA)</f>
        <v>#REF!</v>
      </c>
      <c r="Z113" s="16" t="e">
        <f>SUMIF('City Level Data'!#REF!,$F113,'City Level Data'!AB:AB)</f>
        <v>#REF!</v>
      </c>
      <c r="AA113" s="16" t="e">
        <f>SUMIF('City Level Data'!#REF!,$F113,'City Level Data'!AC:AC)</f>
        <v>#REF!</v>
      </c>
      <c r="AB113" s="16" t="e">
        <f>SUMIF('City Level Data'!#REF!,$F113,'City Level Data'!AD:AD)</f>
        <v>#REF!</v>
      </c>
      <c r="AC113" s="16" t="e">
        <f>SUMIF('City Level Data'!#REF!,$F113,'City Level Data'!AE:AE)</f>
        <v>#REF!</v>
      </c>
      <c r="AD113" s="16" t="e">
        <f>SUMIF('City Level Data'!#REF!,$F113,'City Level Data'!AF:AF)</f>
        <v>#REF!</v>
      </c>
      <c r="AE113" s="16" t="e">
        <f>SUMIF('City Level Data'!#REF!,$F113,'City Level Data'!AG:AG)</f>
        <v>#REF!</v>
      </c>
      <c r="AF113" s="16" t="e">
        <f>SUMIF('City Level Data'!#REF!,$F113,'City Level Data'!AH:AH)</f>
        <v>#REF!</v>
      </c>
      <c r="AG113" s="16" t="e">
        <f>SUMIF('City Level Data'!#REF!,$F113,'City Level Data'!AI:AI)</f>
        <v>#REF!</v>
      </c>
      <c r="AH113" s="16" t="e">
        <f>SUMIF('City Level Data'!#REF!,$F113,'City Level Data'!AJ:AJ)</f>
        <v>#REF!</v>
      </c>
      <c r="AI113" s="16" t="e">
        <f>SUMIF('City Level Data'!#REF!,$F113,'City Level Data'!AK:AK)</f>
        <v>#REF!</v>
      </c>
      <c r="AJ113" s="16" t="e">
        <f>SUMIF('City Level Data'!#REF!,$F113,'City Level Data'!AL:AL)</f>
        <v>#REF!</v>
      </c>
      <c r="AK113" s="16" t="e">
        <f>SUMIF('City Level Data'!#REF!,$F113,'City Level Data'!AM:AM)</f>
        <v>#REF!</v>
      </c>
      <c r="AL113" s="16" t="e">
        <f>SUMIF('City Level Data'!#REF!,$F113,'City Level Data'!AN:AN)</f>
        <v>#REF!</v>
      </c>
      <c r="AM113" s="16" t="e">
        <f>SUMIF('City Level Data'!#REF!,$F113,'City Level Data'!AO:AO)</f>
        <v>#REF!</v>
      </c>
      <c r="AN113" s="16" t="e">
        <f>SUMIF('City Level Data'!#REF!,$F113,'City Level Data'!AP:AP)</f>
        <v>#REF!</v>
      </c>
      <c r="AO113" s="16" t="e">
        <f>SUMIF('City Level Data'!#REF!,$F113,'City Level Data'!AQ:AQ)</f>
        <v>#REF!</v>
      </c>
      <c r="AP113" s="16" t="e">
        <f>SUMIF('City Level Data'!#REF!,$F113,'City Level Data'!AR:AR)</f>
        <v>#REF!</v>
      </c>
      <c r="AQ113" s="16" t="e">
        <f>SUMIF('City Level Data'!#REF!,$F113,'City Level Data'!AS:AS)</f>
        <v>#REF!</v>
      </c>
      <c r="AR113" s="16" t="e">
        <f>SUMIF('City Level Data'!#REF!,$F113,'City Level Data'!AT:AT)</f>
        <v>#REF!</v>
      </c>
      <c r="AS113" s="16" t="e">
        <f>SUMIF('City Level Data'!#REF!,$F113,'City Level Data'!AU:AU)</f>
        <v>#REF!</v>
      </c>
      <c r="AT113" s="16" t="e">
        <f>SUMIF('City Level Data'!#REF!,$F113,'City Level Data'!AV:AV)</f>
        <v>#REF!</v>
      </c>
      <c r="AU113" s="16" t="e">
        <f>SUMIF('City Level Data'!#REF!,$F113,'City Level Data'!AW:AW)</f>
        <v>#REF!</v>
      </c>
      <c r="AV113" s="16" t="e">
        <f>SUMIF('City Level Data'!#REF!,$F113,'City Level Data'!AX:AX)</f>
        <v>#REF!</v>
      </c>
      <c r="AW113" s="16" t="e">
        <f>SUMIF('City Level Data'!#REF!,$F113,'City Level Data'!AY:AY)</f>
        <v>#REF!</v>
      </c>
      <c r="AX113" s="16" t="e">
        <f>SUMIF('City Level Data'!#REF!,$F113,'City Level Data'!AZ:AZ)</f>
        <v>#REF!</v>
      </c>
      <c r="AY113" s="16" t="e">
        <f>SUMIF('City Level Data'!#REF!,$F113,'City Level Data'!BA:BA)</f>
        <v>#REF!</v>
      </c>
      <c r="AZ113" s="16" t="e">
        <f>SUMIF('City Level Data'!#REF!,$F113,'City Level Data'!BB:BB)</f>
        <v>#REF!</v>
      </c>
      <c r="BA113" s="16" t="e">
        <f>SUMIF('City Level Data'!#REF!,$F113,'City Level Data'!BC:BC)</f>
        <v>#REF!</v>
      </c>
      <c r="BB113" s="16" t="e">
        <f>SUMIF('City Level Data'!#REF!,$F113,'City Level Data'!BD:BD)</f>
        <v>#REF!</v>
      </c>
      <c r="BC113" s="16" t="e">
        <f>SUMIF('City Level Data'!#REF!,$F113,'City Level Data'!BE:BE)</f>
        <v>#REF!</v>
      </c>
      <c r="BD113" s="16" t="e">
        <f>SUMIF('City Level Data'!#REF!,$F113,'City Level Data'!BF:BF)</f>
        <v>#REF!</v>
      </c>
      <c r="BE113" s="16" t="e">
        <f t="shared" si="2"/>
        <v>#REF!</v>
      </c>
      <c r="BF113" s="16" t="e">
        <f>SUMIF('City Level Data'!#REF!,$F113,'City Level Data'!BG:BG)</f>
        <v>#REF!</v>
      </c>
      <c r="BG113" s="16" t="e">
        <f>SUMIF('City Level Data'!#REF!,$F113,'City Level Data'!BH:BH)</f>
        <v>#REF!</v>
      </c>
      <c r="BH113" s="16" t="e">
        <f>AVERAGEIF('City Level Data'!#REF!,$F113,'City Level Data'!BI:BI)</f>
        <v>#REF!</v>
      </c>
      <c r="BI113" s="16" t="e">
        <f>AVERAGEIF('City Level Data'!#REF!,$F113,'City Level Data'!BJ:BJ)</f>
        <v>#REF!</v>
      </c>
      <c r="BJ113" s="16" t="e">
        <f>AVERAGEIF('City Level Data'!#REF!,$F113,'City Level Data'!BK:BK)</f>
        <v>#REF!</v>
      </c>
      <c r="BK113" s="16" t="e">
        <f>AVERAGEIF('City Level Data'!#REF!,$F113,'City Level Data'!BL:BL)</f>
        <v>#REF!</v>
      </c>
      <c r="BL113" s="16" t="e">
        <f>AVERAGEIF('City Level Data'!#REF!,$F113,'City Level Data'!BM:BM)</f>
        <v>#REF!</v>
      </c>
      <c r="BM113" s="16" t="e">
        <f>SUMIF('City Level Data'!#REF!,$F113,'City Level Data'!BN:BN)</f>
        <v>#REF!</v>
      </c>
      <c r="BN113" s="16" t="e">
        <f>SUMIF('City Level Data'!#REF!,$F113,'City Level Data'!BO:BO)</f>
        <v>#REF!</v>
      </c>
      <c r="BO113" s="16" t="e">
        <f>SUMIF('City Level Data'!#REF!,$F113,'City Level Data'!BP:BP)</f>
        <v>#REF!</v>
      </c>
      <c r="BP113" s="16" t="e">
        <f>SUMIF('City Level Data'!#REF!,$F113,'City Level Data'!BQ:BQ)</f>
        <v>#REF!</v>
      </c>
      <c r="BQ113" s="16" t="e">
        <f>SUMIF('City Level Data'!#REF!,$F113,'City Level Data'!BR:BR)</f>
        <v>#REF!</v>
      </c>
      <c r="BR113" s="16" t="e">
        <f>SUMIF('City Level Data'!#REF!,$F113,'City Level Data'!BS:BS)</f>
        <v>#REF!</v>
      </c>
      <c r="BS113" s="16" t="e">
        <f>SUMIF('City Level Data'!#REF!,$F113,'City Level Data'!BT:BT)</f>
        <v>#REF!</v>
      </c>
      <c r="BT113" s="16" t="e">
        <f>SUMIF('City Level Data'!#REF!,$F113,'City Level Data'!BU:BU)</f>
        <v>#REF!</v>
      </c>
      <c r="BU113" s="16" t="e">
        <f>SUMIF('City Level Data'!#REF!,$F113,'City Level Data'!BV:BV)</f>
        <v>#REF!</v>
      </c>
      <c r="BV113" s="16" t="e">
        <f>SUMIF('City Level Data'!#REF!,$F113,'City Level Data'!BW:BW)</f>
        <v>#REF!</v>
      </c>
      <c r="BW113" s="16" t="e">
        <f>SUMIF('City Level Data'!#REF!,$F113,'City Level Data'!BX:BX)</f>
        <v>#REF!</v>
      </c>
      <c r="BX113" s="16" t="e">
        <f>SUMIF('City Level Data'!#REF!,$F113,'City Level Data'!BY:BY)</f>
        <v>#REF!</v>
      </c>
      <c r="BY113" s="16" t="e">
        <f>SUMIF('City Level Data'!#REF!,$F113,'City Level Data'!BZ:BZ)</f>
        <v>#REF!</v>
      </c>
      <c r="BZ113" s="16" t="e">
        <f>SUMIF('City Level Data'!#REF!,$F113,'City Level Data'!CA:CA)</f>
        <v>#REF!</v>
      </c>
      <c r="CA113" s="16" t="e">
        <f>SUMIF('City Level Data'!#REF!,$F113,'City Level Data'!CB:CB)</f>
        <v>#REF!</v>
      </c>
      <c r="CB113" s="16" t="e">
        <f>SUMIF('City Level Data'!#REF!,$F113,'City Level Data'!CC:CC)</f>
        <v>#REF!</v>
      </c>
      <c r="CC113" s="16" t="e">
        <f>SUMIF('City Level Data'!#REF!,$F113,'City Level Data'!CD:CD)</f>
        <v>#REF!</v>
      </c>
      <c r="CD113" s="16" t="e">
        <f>SUMIF('City Level Data'!#REF!,$F113,'City Level Data'!CE:CE)</f>
        <v>#REF!</v>
      </c>
      <c r="CE113" s="16" t="e">
        <f>SUMIF('City Level Data'!#REF!,$F113,'City Level Data'!CF:CF)</f>
        <v>#REF!</v>
      </c>
      <c r="CF113" s="16" t="e">
        <f>SUMIF('City Level Data'!#REF!,$F113,'City Level Data'!CG:CG)</f>
        <v>#REF!</v>
      </c>
      <c r="CG113" s="16" t="e">
        <f>SUMIF('City Level Data'!#REF!,$F113,'City Level Data'!CH:CH)</f>
        <v>#REF!</v>
      </c>
      <c r="CH113" s="16" t="e">
        <f>SUMIF('City Level Data'!#REF!,$F113,'City Level Data'!CI:CI)</f>
        <v>#REF!</v>
      </c>
      <c r="CI113" s="16" t="e">
        <f>SUMIF('City Level Data'!#REF!,$F113,'City Level Data'!CJ:CJ)</f>
        <v>#REF!</v>
      </c>
      <c r="CJ113" s="16" t="e">
        <f>SUMIF('City Level Data'!#REF!,$F113,'City Level Data'!CK:CK)</f>
        <v>#REF!</v>
      </c>
      <c r="CK113" s="16" t="e">
        <f>SUMIF('City Level Data'!#REF!,$F113,'City Level Data'!CL:CL)</f>
        <v>#REF!</v>
      </c>
      <c r="CL113" s="16" t="e">
        <f>SUMIF('City Level Data'!#REF!,$F113,'City Level Data'!CM:CM)</f>
        <v>#REF!</v>
      </c>
      <c r="CM113" s="16" t="e">
        <f>SUMIF('City Level Data'!#REF!,$F113,'City Level Data'!CN:CN)</f>
        <v>#REF!</v>
      </c>
      <c r="CN113" s="16" t="e">
        <f>SUMIF('City Level Data'!#REF!,$F113,'City Level Data'!CO:CO)</f>
        <v>#REF!</v>
      </c>
      <c r="CO113" s="16" t="e">
        <f>SUMIF('City Level Data'!#REF!,$F113,'City Level Data'!CP:CP)</f>
        <v>#REF!</v>
      </c>
      <c r="CP113" s="16" t="e">
        <f>SUMIF('City Level Data'!#REF!,$F113,'City Level Data'!CQ:CQ)</f>
        <v>#REF!</v>
      </c>
      <c r="CQ113" s="16" t="e">
        <f>SUMIF('City Level Data'!#REF!,$F113,'City Level Data'!CR:CR)</f>
        <v>#REF!</v>
      </c>
      <c r="CR113" s="16" t="e">
        <f>SUMIF('City Level Data'!#REF!,$F113,'City Level Data'!CS:CS)</f>
        <v>#REF!</v>
      </c>
      <c r="CS113" s="16" t="e">
        <f>SUMIF('City Level Data'!#REF!,$F113,'City Level Data'!CT:CT)</f>
        <v>#REF!</v>
      </c>
      <c r="CT113" s="16" t="e">
        <f>SUMIF('City Level Data'!#REF!,$F113,'City Level Data'!CU:CU)</f>
        <v>#REF!</v>
      </c>
      <c r="CU113" s="16" t="e">
        <f>SUMIF('City Level Data'!#REF!,$F113,'City Level Data'!CV:CV)</f>
        <v>#REF!</v>
      </c>
      <c r="CV113" s="16" t="e">
        <f>SUMIF('City Level Data'!#REF!,$F113,'City Level Data'!CW:CW)</f>
        <v>#REF!</v>
      </c>
      <c r="CW113" s="16" t="e">
        <f>SUMIF('City Level Data'!#REF!,$F113,'City Level Data'!CX:CX)</f>
        <v>#REF!</v>
      </c>
      <c r="CX113" s="16" t="e">
        <f>SUMIF('City Level Data'!#REF!,$F113,'City Level Data'!CY:CY)</f>
        <v>#REF!</v>
      </c>
      <c r="CY113" s="16" t="e">
        <f>SUMIF('City Level Data'!#REF!,$F113,'City Level Data'!CZ:CZ)</f>
        <v>#REF!</v>
      </c>
      <c r="CZ113" s="16" t="e">
        <f>SUMIF('City Level Data'!#REF!,$F113,'City Level Data'!DA:DA)</f>
        <v>#REF!</v>
      </c>
      <c r="DA113" s="16" t="e">
        <f>SUMIF('City Level Data'!#REF!,$F113,'City Level Data'!DB:DB)</f>
        <v>#REF!</v>
      </c>
      <c r="DB113" s="16" t="e">
        <f>SUMIF('City Level Data'!#REF!,$F113,'City Level Data'!DC:DC)</f>
        <v>#REF!</v>
      </c>
    </row>
    <row r="114" spans="1:106" x14ac:dyDescent="0.2">
      <c r="A114" s="1"/>
      <c r="B114" s="1"/>
      <c r="C114" s="1"/>
      <c r="D114" s="1" t="s">
        <v>1669</v>
      </c>
      <c r="E114" s="1" t="s">
        <v>1381</v>
      </c>
      <c r="F114" s="1" t="s">
        <v>1456</v>
      </c>
      <c r="G114" s="1" t="s">
        <v>1517</v>
      </c>
      <c r="H114" s="1"/>
      <c r="I114" s="1"/>
      <c r="J114" s="1" t="s">
        <v>1518</v>
      </c>
      <c r="K114" s="1"/>
      <c r="L114" s="1"/>
      <c r="M114" s="1"/>
      <c r="N114" s="16" t="e">
        <f>SUMIF('City Level Data'!#REF!,$F114,'City Level Data'!J:J)</f>
        <v>#REF!</v>
      </c>
      <c r="O114" s="16" t="e">
        <f>SUMIF('City Level Data'!#REF!,$F114,'City Level Data'!L:L)</f>
        <v>#REF!</v>
      </c>
      <c r="P114" s="16" t="e">
        <f>SUMIF('City Level Data'!#REF!,$F114,'City Level Data'!M:M)</f>
        <v>#REF!</v>
      </c>
      <c r="Q114" s="16" t="e">
        <f t="shared" si="0"/>
        <v>#REF!</v>
      </c>
      <c r="R114" s="16" t="e">
        <f>SUMIF('City Level Data'!#REF!,$F114,'City Level Data'!P:P)</f>
        <v>#REF!</v>
      </c>
      <c r="S114" s="16" t="e">
        <f t="shared" si="1"/>
        <v>#REF!</v>
      </c>
      <c r="T114" s="16" t="e">
        <f>SUMIF('City Level Data'!#REF!,$F114,'City Level Data'!U:U)*1000000000/N114</f>
        <v>#REF!</v>
      </c>
      <c r="U114" s="16" t="e">
        <f>IF(Q114&gt;'Clustering (Sub City)'!$C$4,'Clustering (Sub City)'!$B$3,IF(Q114&gt;'Clustering (Sub City)'!$H$4,'Clustering (Sub City)'!$G$3,IF(Q114&gt;'Clustering (Sub City)'!$M$4,'Clustering (Sub City)'!$L$3,'Clustering (Sub City)'!$Q$3)))</f>
        <v>#REF!</v>
      </c>
      <c r="V114" s="16" t="e">
        <f>IF(S114&gt;'Clustering (Sub City)'!$C$24,'Clustering (Sub City)'!$B$23,IF(S114&gt;'Clustering (Sub City)'!$H$24,'Clustering (Sub City)'!$G$23,IF(S114&gt;'Clustering (Sub City)'!$M$24,'Clustering (Sub City)'!$L$23,'Clustering (Sub City)'!$Q$23)))</f>
        <v>#REF!</v>
      </c>
      <c r="W114" s="16" t="e">
        <f>VLOOKUP(U114&amp;V114,'Clustering (Gov City)'!$X$4:$Y$19,2,0)</f>
        <v>#REF!</v>
      </c>
      <c r="X114" s="16" t="e">
        <f>SUMIF('City Level Data'!#REF!,$F114,'City Level Data'!Z:Z)</f>
        <v>#REF!</v>
      </c>
      <c r="Y114" s="16" t="e">
        <f>SUMIF('City Level Data'!#REF!,$F114,'City Level Data'!AA:AA)</f>
        <v>#REF!</v>
      </c>
      <c r="Z114" s="16" t="e">
        <f>SUMIF('City Level Data'!#REF!,$F114,'City Level Data'!AB:AB)</f>
        <v>#REF!</v>
      </c>
      <c r="AA114" s="16" t="e">
        <f>SUMIF('City Level Data'!#REF!,$F114,'City Level Data'!AC:AC)</f>
        <v>#REF!</v>
      </c>
      <c r="AB114" s="16" t="e">
        <f>SUMIF('City Level Data'!#REF!,$F114,'City Level Data'!AD:AD)</f>
        <v>#REF!</v>
      </c>
      <c r="AC114" s="16" t="e">
        <f>SUMIF('City Level Data'!#REF!,$F114,'City Level Data'!AE:AE)</f>
        <v>#REF!</v>
      </c>
      <c r="AD114" s="16" t="e">
        <f>SUMIF('City Level Data'!#REF!,$F114,'City Level Data'!AF:AF)</f>
        <v>#REF!</v>
      </c>
      <c r="AE114" s="16" t="e">
        <f>SUMIF('City Level Data'!#REF!,$F114,'City Level Data'!AG:AG)</f>
        <v>#REF!</v>
      </c>
      <c r="AF114" s="16" t="e">
        <f>SUMIF('City Level Data'!#REF!,$F114,'City Level Data'!AH:AH)</f>
        <v>#REF!</v>
      </c>
      <c r="AG114" s="16" t="e">
        <f>SUMIF('City Level Data'!#REF!,$F114,'City Level Data'!AI:AI)</f>
        <v>#REF!</v>
      </c>
      <c r="AH114" s="16" t="e">
        <f>SUMIF('City Level Data'!#REF!,$F114,'City Level Data'!AJ:AJ)</f>
        <v>#REF!</v>
      </c>
      <c r="AI114" s="16" t="e">
        <f>SUMIF('City Level Data'!#REF!,$F114,'City Level Data'!AK:AK)</f>
        <v>#REF!</v>
      </c>
      <c r="AJ114" s="16" t="e">
        <f>SUMIF('City Level Data'!#REF!,$F114,'City Level Data'!AL:AL)</f>
        <v>#REF!</v>
      </c>
      <c r="AK114" s="16" t="e">
        <f>SUMIF('City Level Data'!#REF!,$F114,'City Level Data'!AM:AM)</f>
        <v>#REF!</v>
      </c>
      <c r="AL114" s="16" t="e">
        <f>SUMIF('City Level Data'!#REF!,$F114,'City Level Data'!AN:AN)</f>
        <v>#REF!</v>
      </c>
      <c r="AM114" s="16" t="e">
        <f>SUMIF('City Level Data'!#REF!,$F114,'City Level Data'!AO:AO)</f>
        <v>#REF!</v>
      </c>
      <c r="AN114" s="16" t="e">
        <f>SUMIF('City Level Data'!#REF!,$F114,'City Level Data'!AP:AP)</f>
        <v>#REF!</v>
      </c>
      <c r="AO114" s="16" t="e">
        <f>SUMIF('City Level Data'!#REF!,$F114,'City Level Data'!AQ:AQ)</f>
        <v>#REF!</v>
      </c>
      <c r="AP114" s="16" t="e">
        <f>SUMIF('City Level Data'!#REF!,$F114,'City Level Data'!AR:AR)</f>
        <v>#REF!</v>
      </c>
      <c r="AQ114" s="16" t="e">
        <f>SUMIF('City Level Data'!#REF!,$F114,'City Level Data'!AS:AS)</f>
        <v>#REF!</v>
      </c>
      <c r="AR114" s="16" t="e">
        <f>SUMIF('City Level Data'!#REF!,$F114,'City Level Data'!AT:AT)</f>
        <v>#REF!</v>
      </c>
      <c r="AS114" s="16" t="e">
        <f>SUMIF('City Level Data'!#REF!,$F114,'City Level Data'!AU:AU)</f>
        <v>#REF!</v>
      </c>
      <c r="AT114" s="16" t="e">
        <f>SUMIF('City Level Data'!#REF!,$F114,'City Level Data'!AV:AV)</f>
        <v>#REF!</v>
      </c>
      <c r="AU114" s="16" t="e">
        <f>SUMIF('City Level Data'!#REF!,$F114,'City Level Data'!AW:AW)</f>
        <v>#REF!</v>
      </c>
      <c r="AV114" s="16" t="e">
        <f>SUMIF('City Level Data'!#REF!,$F114,'City Level Data'!AX:AX)</f>
        <v>#REF!</v>
      </c>
      <c r="AW114" s="16" t="e">
        <f>SUMIF('City Level Data'!#REF!,$F114,'City Level Data'!AY:AY)</f>
        <v>#REF!</v>
      </c>
      <c r="AX114" s="16" t="e">
        <f>SUMIF('City Level Data'!#REF!,$F114,'City Level Data'!AZ:AZ)</f>
        <v>#REF!</v>
      </c>
      <c r="AY114" s="16" t="e">
        <f>SUMIF('City Level Data'!#REF!,$F114,'City Level Data'!BA:BA)</f>
        <v>#REF!</v>
      </c>
      <c r="AZ114" s="16" t="e">
        <f>SUMIF('City Level Data'!#REF!,$F114,'City Level Data'!BB:BB)</f>
        <v>#REF!</v>
      </c>
      <c r="BA114" s="16" t="e">
        <f>SUMIF('City Level Data'!#REF!,$F114,'City Level Data'!BC:BC)</f>
        <v>#REF!</v>
      </c>
      <c r="BB114" s="16" t="e">
        <f>SUMIF('City Level Data'!#REF!,$F114,'City Level Data'!BD:BD)</f>
        <v>#REF!</v>
      </c>
      <c r="BC114" s="16" t="e">
        <f>SUMIF('City Level Data'!#REF!,$F114,'City Level Data'!BE:BE)</f>
        <v>#REF!</v>
      </c>
      <c r="BD114" s="16" t="e">
        <f>SUMIF('City Level Data'!#REF!,$F114,'City Level Data'!BF:BF)</f>
        <v>#REF!</v>
      </c>
      <c r="BE114" s="16" t="e">
        <f t="shared" si="2"/>
        <v>#REF!</v>
      </c>
      <c r="BF114" s="16" t="e">
        <f>SUMIF('City Level Data'!#REF!,$F114,'City Level Data'!BG:BG)</f>
        <v>#REF!</v>
      </c>
      <c r="BG114" s="16" t="e">
        <f>SUMIF('City Level Data'!#REF!,$F114,'City Level Data'!BH:BH)</f>
        <v>#REF!</v>
      </c>
      <c r="BH114" s="16" t="e">
        <f>AVERAGEIF('City Level Data'!#REF!,$F114,'City Level Data'!BI:BI)</f>
        <v>#REF!</v>
      </c>
      <c r="BI114" s="16" t="e">
        <f>AVERAGEIF('City Level Data'!#REF!,$F114,'City Level Data'!BJ:BJ)</f>
        <v>#REF!</v>
      </c>
      <c r="BJ114" s="16" t="e">
        <f>AVERAGEIF('City Level Data'!#REF!,$F114,'City Level Data'!BK:BK)</f>
        <v>#REF!</v>
      </c>
      <c r="BK114" s="16" t="e">
        <f>AVERAGEIF('City Level Data'!#REF!,$F114,'City Level Data'!BL:BL)</f>
        <v>#REF!</v>
      </c>
      <c r="BL114" s="16" t="e">
        <f>AVERAGEIF('City Level Data'!#REF!,$F114,'City Level Data'!BM:BM)</f>
        <v>#REF!</v>
      </c>
      <c r="BM114" s="16" t="e">
        <f>SUMIF('City Level Data'!#REF!,$F114,'City Level Data'!BN:BN)</f>
        <v>#REF!</v>
      </c>
      <c r="BN114" s="16" t="e">
        <f>SUMIF('City Level Data'!#REF!,$F114,'City Level Data'!BO:BO)</f>
        <v>#REF!</v>
      </c>
      <c r="BO114" s="16" t="e">
        <f>SUMIF('City Level Data'!#REF!,$F114,'City Level Data'!BP:BP)</f>
        <v>#REF!</v>
      </c>
      <c r="BP114" s="16" t="e">
        <f>SUMIF('City Level Data'!#REF!,$F114,'City Level Data'!BQ:BQ)</f>
        <v>#REF!</v>
      </c>
      <c r="BQ114" s="16" t="e">
        <f>SUMIF('City Level Data'!#REF!,$F114,'City Level Data'!BR:BR)</f>
        <v>#REF!</v>
      </c>
      <c r="BR114" s="16" t="e">
        <f>SUMIF('City Level Data'!#REF!,$F114,'City Level Data'!BS:BS)</f>
        <v>#REF!</v>
      </c>
      <c r="BS114" s="16" t="e">
        <f>SUMIF('City Level Data'!#REF!,$F114,'City Level Data'!BT:BT)</f>
        <v>#REF!</v>
      </c>
      <c r="BT114" s="16" t="e">
        <f>SUMIF('City Level Data'!#REF!,$F114,'City Level Data'!BU:BU)</f>
        <v>#REF!</v>
      </c>
      <c r="BU114" s="16" t="e">
        <f>SUMIF('City Level Data'!#REF!,$F114,'City Level Data'!BV:BV)</f>
        <v>#REF!</v>
      </c>
      <c r="BV114" s="16" t="e">
        <f>SUMIF('City Level Data'!#REF!,$F114,'City Level Data'!BW:BW)</f>
        <v>#REF!</v>
      </c>
      <c r="BW114" s="16" t="e">
        <f>SUMIF('City Level Data'!#REF!,$F114,'City Level Data'!BX:BX)</f>
        <v>#REF!</v>
      </c>
      <c r="BX114" s="16" t="e">
        <f>SUMIF('City Level Data'!#REF!,$F114,'City Level Data'!BY:BY)</f>
        <v>#REF!</v>
      </c>
      <c r="BY114" s="16" t="e">
        <f>SUMIF('City Level Data'!#REF!,$F114,'City Level Data'!BZ:BZ)</f>
        <v>#REF!</v>
      </c>
      <c r="BZ114" s="16" t="e">
        <f>SUMIF('City Level Data'!#REF!,$F114,'City Level Data'!CA:CA)</f>
        <v>#REF!</v>
      </c>
      <c r="CA114" s="16" t="e">
        <f>SUMIF('City Level Data'!#REF!,$F114,'City Level Data'!CB:CB)</f>
        <v>#REF!</v>
      </c>
      <c r="CB114" s="16" t="e">
        <f>SUMIF('City Level Data'!#REF!,$F114,'City Level Data'!CC:CC)</f>
        <v>#REF!</v>
      </c>
      <c r="CC114" s="16" t="e">
        <f>SUMIF('City Level Data'!#REF!,$F114,'City Level Data'!CD:CD)</f>
        <v>#REF!</v>
      </c>
      <c r="CD114" s="16" t="e">
        <f>SUMIF('City Level Data'!#REF!,$F114,'City Level Data'!CE:CE)</f>
        <v>#REF!</v>
      </c>
      <c r="CE114" s="16" t="e">
        <f>SUMIF('City Level Data'!#REF!,$F114,'City Level Data'!CF:CF)</f>
        <v>#REF!</v>
      </c>
      <c r="CF114" s="16" t="e">
        <f>SUMIF('City Level Data'!#REF!,$F114,'City Level Data'!CG:CG)</f>
        <v>#REF!</v>
      </c>
      <c r="CG114" s="16" t="e">
        <f>SUMIF('City Level Data'!#REF!,$F114,'City Level Data'!CH:CH)</f>
        <v>#REF!</v>
      </c>
      <c r="CH114" s="16" t="e">
        <f>SUMIF('City Level Data'!#REF!,$F114,'City Level Data'!CI:CI)</f>
        <v>#REF!</v>
      </c>
      <c r="CI114" s="16" t="e">
        <f>SUMIF('City Level Data'!#REF!,$F114,'City Level Data'!CJ:CJ)</f>
        <v>#REF!</v>
      </c>
      <c r="CJ114" s="16" t="e">
        <f>SUMIF('City Level Data'!#REF!,$F114,'City Level Data'!CK:CK)</f>
        <v>#REF!</v>
      </c>
      <c r="CK114" s="16" t="e">
        <f>SUMIF('City Level Data'!#REF!,$F114,'City Level Data'!CL:CL)</f>
        <v>#REF!</v>
      </c>
      <c r="CL114" s="16" t="e">
        <f>SUMIF('City Level Data'!#REF!,$F114,'City Level Data'!CM:CM)</f>
        <v>#REF!</v>
      </c>
      <c r="CM114" s="16" t="e">
        <f>SUMIF('City Level Data'!#REF!,$F114,'City Level Data'!CN:CN)</f>
        <v>#REF!</v>
      </c>
      <c r="CN114" s="16" t="e">
        <f>SUMIF('City Level Data'!#REF!,$F114,'City Level Data'!CO:CO)</f>
        <v>#REF!</v>
      </c>
      <c r="CO114" s="16" t="e">
        <f>SUMIF('City Level Data'!#REF!,$F114,'City Level Data'!CP:CP)</f>
        <v>#REF!</v>
      </c>
      <c r="CP114" s="16" t="e">
        <f>SUMIF('City Level Data'!#REF!,$F114,'City Level Data'!CQ:CQ)</f>
        <v>#REF!</v>
      </c>
      <c r="CQ114" s="16" t="e">
        <f>SUMIF('City Level Data'!#REF!,$F114,'City Level Data'!CR:CR)</f>
        <v>#REF!</v>
      </c>
      <c r="CR114" s="16" t="e">
        <f>SUMIF('City Level Data'!#REF!,$F114,'City Level Data'!CS:CS)</f>
        <v>#REF!</v>
      </c>
      <c r="CS114" s="16" t="e">
        <f>SUMIF('City Level Data'!#REF!,$F114,'City Level Data'!CT:CT)</f>
        <v>#REF!</v>
      </c>
      <c r="CT114" s="16" t="e">
        <f>SUMIF('City Level Data'!#REF!,$F114,'City Level Data'!CU:CU)</f>
        <v>#REF!</v>
      </c>
      <c r="CU114" s="16" t="e">
        <f>SUMIF('City Level Data'!#REF!,$F114,'City Level Data'!CV:CV)</f>
        <v>#REF!</v>
      </c>
      <c r="CV114" s="16" t="e">
        <f>SUMIF('City Level Data'!#REF!,$F114,'City Level Data'!CW:CW)</f>
        <v>#REF!</v>
      </c>
      <c r="CW114" s="16" t="e">
        <f>SUMIF('City Level Data'!#REF!,$F114,'City Level Data'!CX:CX)</f>
        <v>#REF!</v>
      </c>
      <c r="CX114" s="16" t="e">
        <f>SUMIF('City Level Data'!#REF!,$F114,'City Level Data'!CY:CY)</f>
        <v>#REF!</v>
      </c>
      <c r="CY114" s="16" t="e">
        <f>SUMIF('City Level Data'!#REF!,$F114,'City Level Data'!CZ:CZ)</f>
        <v>#REF!</v>
      </c>
      <c r="CZ114" s="16" t="e">
        <f>SUMIF('City Level Data'!#REF!,$F114,'City Level Data'!DA:DA)</f>
        <v>#REF!</v>
      </c>
      <c r="DA114" s="16" t="e">
        <f>SUMIF('City Level Data'!#REF!,$F114,'City Level Data'!DB:DB)</f>
        <v>#REF!</v>
      </c>
      <c r="DB114" s="16" t="e">
        <f>SUMIF('City Level Data'!#REF!,$F114,'City Level Data'!DC:DC)</f>
        <v>#REF!</v>
      </c>
    </row>
    <row r="115" spans="1:106" x14ac:dyDescent="0.2">
      <c r="A115" s="1"/>
      <c r="B115" s="1"/>
      <c r="C115" s="1"/>
      <c r="D115" s="1" t="s">
        <v>1670</v>
      </c>
      <c r="E115" s="1" t="s">
        <v>1381</v>
      </c>
      <c r="F115" s="1" t="s">
        <v>1463</v>
      </c>
      <c r="G115" s="1" t="s">
        <v>1517</v>
      </c>
      <c r="H115" s="1"/>
      <c r="I115" s="1"/>
      <c r="J115" s="1" t="s">
        <v>1518</v>
      </c>
      <c r="K115" s="1"/>
      <c r="L115" s="1"/>
      <c r="M115" s="1"/>
      <c r="N115" s="16" t="e">
        <f>SUMIF('City Level Data'!#REF!,$F115,'City Level Data'!J:J)</f>
        <v>#REF!</v>
      </c>
      <c r="O115" s="16" t="e">
        <f>SUMIF('City Level Data'!#REF!,$F115,'City Level Data'!L:L)</f>
        <v>#REF!</v>
      </c>
      <c r="P115" s="16" t="e">
        <f>SUMIF('City Level Data'!#REF!,$F115,'City Level Data'!M:M)</f>
        <v>#REF!</v>
      </c>
      <c r="Q115" s="16" t="e">
        <f t="shared" si="0"/>
        <v>#REF!</v>
      </c>
      <c r="R115" s="16" t="e">
        <f>SUMIF('City Level Data'!#REF!,$F115,'City Level Data'!P:P)</f>
        <v>#REF!</v>
      </c>
      <c r="S115" s="16" t="e">
        <f t="shared" si="1"/>
        <v>#REF!</v>
      </c>
      <c r="T115" s="16" t="e">
        <f>SUMIF('City Level Data'!#REF!,$F115,'City Level Data'!U:U)*1000000000/N115</f>
        <v>#REF!</v>
      </c>
      <c r="U115" s="16" t="e">
        <f>IF(Q115&gt;'Clustering (Sub City)'!$C$4,'Clustering (Sub City)'!$B$3,IF(Q115&gt;'Clustering (Sub City)'!$H$4,'Clustering (Sub City)'!$G$3,IF(Q115&gt;'Clustering (Sub City)'!$M$4,'Clustering (Sub City)'!$L$3,'Clustering (Sub City)'!$Q$3)))</f>
        <v>#REF!</v>
      </c>
      <c r="V115" s="16" t="e">
        <f>IF(S115&gt;'Clustering (Sub City)'!$C$24,'Clustering (Sub City)'!$B$23,IF(S115&gt;'Clustering (Sub City)'!$H$24,'Clustering (Sub City)'!$G$23,IF(S115&gt;'Clustering (Sub City)'!$M$24,'Clustering (Sub City)'!$L$23,'Clustering (Sub City)'!$Q$23)))</f>
        <v>#REF!</v>
      </c>
      <c r="W115" s="16" t="e">
        <f>VLOOKUP(U115&amp;V115,'Clustering (Gov City)'!$X$4:$Y$19,2,0)</f>
        <v>#REF!</v>
      </c>
      <c r="X115" s="16" t="e">
        <f>SUMIF('City Level Data'!#REF!,$F115,'City Level Data'!Z:Z)</f>
        <v>#REF!</v>
      </c>
      <c r="Y115" s="16" t="e">
        <f>SUMIF('City Level Data'!#REF!,$F115,'City Level Data'!AA:AA)</f>
        <v>#REF!</v>
      </c>
      <c r="Z115" s="16" t="e">
        <f>SUMIF('City Level Data'!#REF!,$F115,'City Level Data'!AB:AB)</f>
        <v>#REF!</v>
      </c>
      <c r="AA115" s="16" t="e">
        <f>SUMIF('City Level Data'!#REF!,$F115,'City Level Data'!AC:AC)</f>
        <v>#REF!</v>
      </c>
      <c r="AB115" s="16" t="e">
        <f>SUMIF('City Level Data'!#REF!,$F115,'City Level Data'!AD:AD)</f>
        <v>#REF!</v>
      </c>
      <c r="AC115" s="16" t="e">
        <f>SUMIF('City Level Data'!#REF!,$F115,'City Level Data'!AE:AE)</f>
        <v>#REF!</v>
      </c>
      <c r="AD115" s="16" t="e">
        <f>SUMIF('City Level Data'!#REF!,$F115,'City Level Data'!AF:AF)</f>
        <v>#REF!</v>
      </c>
      <c r="AE115" s="16" t="e">
        <f>SUMIF('City Level Data'!#REF!,$F115,'City Level Data'!AG:AG)</f>
        <v>#REF!</v>
      </c>
      <c r="AF115" s="16" t="e">
        <f>SUMIF('City Level Data'!#REF!,$F115,'City Level Data'!AH:AH)</f>
        <v>#REF!</v>
      </c>
      <c r="AG115" s="16" t="e">
        <f>SUMIF('City Level Data'!#REF!,$F115,'City Level Data'!AI:AI)</f>
        <v>#REF!</v>
      </c>
      <c r="AH115" s="16" t="e">
        <f>SUMIF('City Level Data'!#REF!,$F115,'City Level Data'!AJ:AJ)</f>
        <v>#REF!</v>
      </c>
      <c r="AI115" s="16" t="e">
        <f>SUMIF('City Level Data'!#REF!,$F115,'City Level Data'!AK:AK)</f>
        <v>#REF!</v>
      </c>
      <c r="AJ115" s="16" t="e">
        <f>SUMIF('City Level Data'!#REF!,$F115,'City Level Data'!AL:AL)</f>
        <v>#REF!</v>
      </c>
      <c r="AK115" s="16" t="e">
        <f>SUMIF('City Level Data'!#REF!,$F115,'City Level Data'!AM:AM)</f>
        <v>#REF!</v>
      </c>
      <c r="AL115" s="16" t="e">
        <f>SUMIF('City Level Data'!#REF!,$F115,'City Level Data'!AN:AN)</f>
        <v>#REF!</v>
      </c>
      <c r="AM115" s="16" t="e">
        <f>SUMIF('City Level Data'!#REF!,$F115,'City Level Data'!AO:AO)</f>
        <v>#REF!</v>
      </c>
      <c r="AN115" s="16" t="e">
        <f>SUMIF('City Level Data'!#REF!,$F115,'City Level Data'!AP:AP)</f>
        <v>#REF!</v>
      </c>
      <c r="AO115" s="16" t="e">
        <f>SUMIF('City Level Data'!#REF!,$F115,'City Level Data'!AQ:AQ)</f>
        <v>#REF!</v>
      </c>
      <c r="AP115" s="16" t="e">
        <f>SUMIF('City Level Data'!#REF!,$F115,'City Level Data'!AR:AR)</f>
        <v>#REF!</v>
      </c>
      <c r="AQ115" s="16" t="e">
        <f>SUMIF('City Level Data'!#REF!,$F115,'City Level Data'!AS:AS)</f>
        <v>#REF!</v>
      </c>
      <c r="AR115" s="16" t="e">
        <f>SUMIF('City Level Data'!#REF!,$F115,'City Level Data'!AT:AT)</f>
        <v>#REF!</v>
      </c>
      <c r="AS115" s="16" t="e">
        <f>SUMIF('City Level Data'!#REF!,$F115,'City Level Data'!AU:AU)</f>
        <v>#REF!</v>
      </c>
      <c r="AT115" s="16" t="e">
        <f>SUMIF('City Level Data'!#REF!,$F115,'City Level Data'!AV:AV)</f>
        <v>#REF!</v>
      </c>
      <c r="AU115" s="16" t="e">
        <f>SUMIF('City Level Data'!#REF!,$F115,'City Level Data'!AW:AW)</f>
        <v>#REF!</v>
      </c>
      <c r="AV115" s="16" t="e">
        <f>SUMIF('City Level Data'!#REF!,$F115,'City Level Data'!AX:AX)</f>
        <v>#REF!</v>
      </c>
      <c r="AW115" s="16" t="e">
        <f>SUMIF('City Level Data'!#REF!,$F115,'City Level Data'!AY:AY)</f>
        <v>#REF!</v>
      </c>
      <c r="AX115" s="16" t="e">
        <f>SUMIF('City Level Data'!#REF!,$F115,'City Level Data'!AZ:AZ)</f>
        <v>#REF!</v>
      </c>
      <c r="AY115" s="16" t="e">
        <f>SUMIF('City Level Data'!#REF!,$F115,'City Level Data'!BA:BA)</f>
        <v>#REF!</v>
      </c>
      <c r="AZ115" s="16" t="e">
        <f>SUMIF('City Level Data'!#REF!,$F115,'City Level Data'!BB:BB)</f>
        <v>#REF!</v>
      </c>
      <c r="BA115" s="16" t="e">
        <f>SUMIF('City Level Data'!#REF!,$F115,'City Level Data'!BC:BC)</f>
        <v>#REF!</v>
      </c>
      <c r="BB115" s="16" t="e">
        <f>SUMIF('City Level Data'!#REF!,$F115,'City Level Data'!BD:BD)</f>
        <v>#REF!</v>
      </c>
      <c r="BC115" s="16" t="e">
        <f>SUMIF('City Level Data'!#REF!,$F115,'City Level Data'!BE:BE)</f>
        <v>#REF!</v>
      </c>
      <c r="BD115" s="16" t="e">
        <f>SUMIF('City Level Data'!#REF!,$F115,'City Level Data'!BF:BF)</f>
        <v>#REF!</v>
      </c>
      <c r="BE115" s="16" t="e">
        <f t="shared" si="2"/>
        <v>#REF!</v>
      </c>
      <c r="BF115" s="16" t="e">
        <f>SUMIF('City Level Data'!#REF!,$F115,'City Level Data'!BG:BG)</f>
        <v>#REF!</v>
      </c>
      <c r="BG115" s="16" t="e">
        <f>SUMIF('City Level Data'!#REF!,$F115,'City Level Data'!BH:BH)</f>
        <v>#REF!</v>
      </c>
      <c r="BH115" s="16" t="e">
        <f>AVERAGEIF('City Level Data'!#REF!,$F115,'City Level Data'!BI:BI)</f>
        <v>#REF!</v>
      </c>
      <c r="BI115" s="16" t="e">
        <f>AVERAGEIF('City Level Data'!#REF!,$F115,'City Level Data'!BJ:BJ)</f>
        <v>#REF!</v>
      </c>
      <c r="BJ115" s="16" t="e">
        <f>AVERAGEIF('City Level Data'!#REF!,$F115,'City Level Data'!BK:BK)</f>
        <v>#REF!</v>
      </c>
      <c r="BK115" s="16" t="e">
        <f>AVERAGEIF('City Level Data'!#REF!,$F115,'City Level Data'!BL:BL)</f>
        <v>#REF!</v>
      </c>
      <c r="BL115" s="16" t="e">
        <f>AVERAGEIF('City Level Data'!#REF!,$F115,'City Level Data'!BM:BM)</f>
        <v>#REF!</v>
      </c>
      <c r="BM115" s="16" t="e">
        <f>SUMIF('City Level Data'!#REF!,$F115,'City Level Data'!BN:BN)</f>
        <v>#REF!</v>
      </c>
      <c r="BN115" s="16" t="e">
        <f>SUMIF('City Level Data'!#REF!,$F115,'City Level Data'!BO:BO)</f>
        <v>#REF!</v>
      </c>
      <c r="BO115" s="16" t="e">
        <f>SUMIF('City Level Data'!#REF!,$F115,'City Level Data'!BP:BP)</f>
        <v>#REF!</v>
      </c>
      <c r="BP115" s="16" t="e">
        <f>SUMIF('City Level Data'!#REF!,$F115,'City Level Data'!BQ:BQ)</f>
        <v>#REF!</v>
      </c>
      <c r="BQ115" s="16" t="e">
        <f>SUMIF('City Level Data'!#REF!,$F115,'City Level Data'!BR:BR)</f>
        <v>#REF!</v>
      </c>
      <c r="BR115" s="16" t="e">
        <f>SUMIF('City Level Data'!#REF!,$F115,'City Level Data'!BS:BS)</f>
        <v>#REF!</v>
      </c>
      <c r="BS115" s="16" t="e">
        <f>SUMIF('City Level Data'!#REF!,$F115,'City Level Data'!BT:BT)</f>
        <v>#REF!</v>
      </c>
      <c r="BT115" s="16" t="e">
        <f>SUMIF('City Level Data'!#REF!,$F115,'City Level Data'!BU:BU)</f>
        <v>#REF!</v>
      </c>
      <c r="BU115" s="16" t="e">
        <f>SUMIF('City Level Data'!#REF!,$F115,'City Level Data'!BV:BV)</f>
        <v>#REF!</v>
      </c>
      <c r="BV115" s="16" t="e">
        <f>SUMIF('City Level Data'!#REF!,$F115,'City Level Data'!BW:BW)</f>
        <v>#REF!</v>
      </c>
      <c r="BW115" s="16" t="e">
        <f>SUMIF('City Level Data'!#REF!,$F115,'City Level Data'!BX:BX)</f>
        <v>#REF!</v>
      </c>
      <c r="BX115" s="16" t="e">
        <f>SUMIF('City Level Data'!#REF!,$F115,'City Level Data'!BY:BY)</f>
        <v>#REF!</v>
      </c>
      <c r="BY115" s="16" t="e">
        <f>SUMIF('City Level Data'!#REF!,$F115,'City Level Data'!BZ:BZ)</f>
        <v>#REF!</v>
      </c>
      <c r="BZ115" s="16" t="e">
        <f>SUMIF('City Level Data'!#REF!,$F115,'City Level Data'!CA:CA)</f>
        <v>#REF!</v>
      </c>
      <c r="CA115" s="16" t="e">
        <f>SUMIF('City Level Data'!#REF!,$F115,'City Level Data'!CB:CB)</f>
        <v>#REF!</v>
      </c>
      <c r="CB115" s="16" t="e">
        <f>SUMIF('City Level Data'!#REF!,$F115,'City Level Data'!CC:CC)</f>
        <v>#REF!</v>
      </c>
      <c r="CC115" s="16" t="e">
        <f>SUMIF('City Level Data'!#REF!,$F115,'City Level Data'!CD:CD)</f>
        <v>#REF!</v>
      </c>
      <c r="CD115" s="16" t="e">
        <f>SUMIF('City Level Data'!#REF!,$F115,'City Level Data'!CE:CE)</f>
        <v>#REF!</v>
      </c>
      <c r="CE115" s="16" t="e">
        <f>SUMIF('City Level Data'!#REF!,$F115,'City Level Data'!CF:CF)</f>
        <v>#REF!</v>
      </c>
      <c r="CF115" s="16" t="e">
        <f>SUMIF('City Level Data'!#REF!,$F115,'City Level Data'!CG:CG)</f>
        <v>#REF!</v>
      </c>
      <c r="CG115" s="16" t="e">
        <f>SUMIF('City Level Data'!#REF!,$F115,'City Level Data'!CH:CH)</f>
        <v>#REF!</v>
      </c>
      <c r="CH115" s="16" t="e">
        <f>SUMIF('City Level Data'!#REF!,$F115,'City Level Data'!CI:CI)</f>
        <v>#REF!</v>
      </c>
      <c r="CI115" s="16" t="e">
        <f>SUMIF('City Level Data'!#REF!,$F115,'City Level Data'!CJ:CJ)</f>
        <v>#REF!</v>
      </c>
      <c r="CJ115" s="16" t="e">
        <f>SUMIF('City Level Data'!#REF!,$F115,'City Level Data'!CK:CK)</f>
        <v>#REF!</v>
      </c>
      <c r="CK115" s="16" t="e">
        <f>SUMIF('City Level Data'!#REF!,$F115,'City Level Data'!CL:CL)</f>
        <v>#REF!</v>
      </c>
      <c r="CL115" s="16" t="e">
        <f>SUMIF('City Level Data'!#REF!,$F115,'City Level Data'!CM:CM)</f>
        <v>#REF!</v>
      </c>
      <c r="CM115" s="16" t="e">
        <f>SUMIF('City Level Data'!#REF!,$F115,'City Level Data'!CN:CN)</f>
        <v>#REF!</v>
      </c>
      <c r="CN115" s="16" t="e">
        <f>SUMIF('City Level Data'!#REF!,$F115,'City Level Data'!CO:CO)</f>
        <v>#REF!</v>
      </c>
      <c r="CO115" s="16" t="e">
        <f>SUMIF('City Level Data'!#REF!,$F115,'City Level Data'!CP:CP)</f>
        <v>#REF!</v>
      </c>
      <c r="CP115" s="16" t="e">
        <f>SUMIF('City Level Data'!#REF!,$F115,'City Level Data'!CQ:CQ)</f>
        <v>#REF!</v>
      </c>
      <c r="CQ115" s="16" t="e">
        <f>SUMIF('City Level Data'!#REF!,$F115,'City Level Data'!CR:CR)</f>
        <v>#REF!</v>
      </c>
      <c r="CR115" s="16" t="e">
        <f>SUMIF('City Level Data'!#REF!,$F115,'City Level Data'!CS:CS)</f>
        <v>#REF!</v>
      </c>
      <c r="CS115" s="16" t="e">
        <f>SUMIF('City Level Data'!#REF!,$F115,'City Level Data'!CT:CT)</f>
        <v>#REF!</v>
      </c>
      <c r="CT115" s="16" t="e">
        <f>SUMIF('City Level Data'!#REF!,$F115,'City Level Data'!CU:CU)</f>
        <v>#REF!</v>
      </c>
      <c r="CU115" s="16" t="e">
        <f>SUMIF('City Level Data'!#REF!,$F115,'City Level Data'!CV:CV)</f>
        <v>#REF!</v>
      </c>
      <c r="CV115" s="16" t="e">
        <f>SUMIF('City Level Data'!#REF!,$F115,'City Level Data'!CW:CW)</f>
        <v>#REF!</v>
      </c>
      <c r="CW115" s="16" t="e">
        <f>SUMIF('City Level Data'!#REF!,$F115,'City Level Data'!CX:CX)</f>
        <v>#REF!</v>
      </c>
      <c r="CX115" s="16" t="e">
        <f>SUMIF('City Level Data'!#REF!,$F115,'City Level Data'!CY:CY)</f>
        <v>#REF!</v>
      </c>
      <c r="CY115" s="16" t="e">
        <f>SUMIF('City Level Data'!#REF!,$F115,'City Level Data'!CZ:CZ)</f>
        <v>#REF!</v>
      </c>
      <c r="CZ115" s="16" t="e">
        <f>SUMIF('City Level Data'!#REF!,$F115,'City Level Data'!DA:DA)</f>
        <v>#REF!</v>
      </c>
      <c r="DA115" s="16" t="e">
        <f>SUMIF('City Level Data'!#REF!,$F115,'City Level Data'!DB:DB)</f>
        <v>#REF!</v>
      </c>
      <c r="DB115" s="16" t="e">
        <f>SUMIF('City Level Data'!#REF!,$F115,'City Level Data'!DC:DC)</f>
        <v>#REF!</v>
      </c>
    </row>
    <row r="116" spans="1:106" x14ac:dyDescent="0.2">
      <c r="A116" s="1"/>
      <c r="B116" s="1"/>
      <c r="C116" s="1"/>
      <c r="D116" s="1" t="s">
        <v>1671</v>
      </c>
      <c r="E116" s="1" t="s">
        <v>1381</v>
      </c>
      <c r="F116" s="1" t="s">
        <v>1476</v>
      </c>
      <c r="G116" s="1" t="s">
        <v>1517</v>
      </c>
      <c r="H116" s="1"/>
      <c r="I116" s="1"/>
      <c r="J116" s="1" t="s">
        <v>1518</v>
      </c>
      <c r="K116" s="1"/>
      <c r="L116" s="1"/>
      <c r="M116" s="1"/>
      <c r="N116" s="16" t="e">
        <f>SUMIF('City Level Data'!#REF!,$F116,'City Level Data'!J:J)</f>
        <v>#REF!</v>
      </c>
      <c r="O116" s="16" t="e">
        <f>SUMIF('City Level Data'!#REF!,$F116,'City Level Data'!L:L)</f>
        <v>#REF!</v>
      </c>
      <c r="P116" s="16" t="e">
        <f>SUMIF('City Level Data'!#REF!,$F116,'City Level Data'!M:M)</f>
        <v>#REF!</v>
      </c>
      <c r="Q116" s="16" t="e">
        <f t="shared" si="0"/>
        <v>#REF!</v>
      </c>
      <c r="R116" s="16" t="e">
        <f>SUMIF('City Level Data'!#REF!,$F116,'City Level Data'!P:P)</f>
        <v>#REF!</v>
      </c>
      <c r="S116" s="16" t="e">
        <f t="shared" si="1"/>
        <v>#REF!</v>
      </c>
      <c r="T116" s="16" t="e">
        <f>SUMIF('City Level Data'!#REF!,$F116,'City Level Data'!U:U)*1000000000/N116</f>
        <v>#REF!</v>
      </c>
      <c r="U116" s="16" t="e">
        <f>IF(Q116&gt;'Clustering (Sub City)'!$C$4,'Clustering (Sub City)'!$B$3,IF(Q116&gt;'Clustering (Sub City)'!$H$4,'Clustering (Sub City)'!$G$3,IF(Q116&gt;'Clustering (Sub City)'!$M$4,'Clustering (Sub City)'!$L$3,'Clustering (Sub City)'!$Q$3)))</f>
        <v>#REF!</v>
      </c>
      <c r="V116" s="16" t="e">
        <f>IF(S116&gt;'Clustering (Sub City)'!$C$24,'Clustering (Sub City)'!$B$23,IF(S116&gt;'Clustering (Sub City)'!$H$24,'Clustering (Sub City)'!$G$23,IF(S116&gt;'Clustering (Sub City)'!$M$24,'Clustering (Sub City)'!$L$23,'Clustering (Sub City)'!$Q$23)))</f>
        <v>#REF!</v>
      </c>
      <c r="W116" s="16" t="e">
        <f>VLOOKUP(U116&amp;V116,'Clustering (Gov City)'!$X$4:$Y$19,2,0)</f>
        <v>#REF!</v>
      </c>
      <c r="X116" s="16" t="e">
        <f>SUMIF('City Level Data'!#REF!,$F116,'City Level Data'!Z:Z)</f>
        <v>#REF!</v>
      </c>
      <c r="Y116" s="16" t="e">
        <f>SUMIF('City Level Data'!#REF!,$F116,'City Level Data'!AA:AA)</f>
        <v>#REF!</v>
      </c>
      <c r="Z116" s="16" t="e">
        <f>SUMIF('City Level Data'!#REF!,$F116,'City Level Data'!AB:AB)</f>
        <v>#REF!</v>
      </c>
      <c r="AA116" s="16" t="e">
        <f>SUMIF('City Level Data'!#REF!,$F116,'City Level Data'!AC:AC)</f>
        <v>#REF!</v>
      </c>
      <c r="AB116" s="16" t="e">
        <f>SUMIF('City Level Data'!#REF!,$F116,'City Level Data'!AD:AD)</f>
        <v>#REF!</v>
      </c>
      <c r="AC116" s="16" t="e">
        <f>SUMIF('City Level Data'!#REF!,$F116,'City Level Data'!AE:AE)</f>
        <v>#REF!</v>
      </c>
      <c r="AD116" s="16" t="e">
        <f>SUMIF('City Level Data'!#REF!,$F116,'City Level Data'!AF:AF)</f>
        <v>#REF!</v>
      </c>
      <c r="AE116" s="16" t="e">
        <f>SUMIF('City Level Data'!#REF!,$F116,'City Level Data'!AG:AG)</f>
        <v>#REF!</v>
      </c>
      <c r="AF116" s="16" t="e">
        <f>SUMIF('City Level Data'!#REF!,$F116,'City Level Data'!AH:AH)</f>
        <v>#REF!</v>
      </c>
      <c r="AG116" s="16" t="e">
        <f>SUMIF('City Level Data'!#REF!,$F116,'City Level Data'!AI:AI)</f>
        <v>#REF!</v>
      </c>
      <c r="AH116" s="16" t="e">
        <f>SUMIF('City Level Data'!#REF!,$F116,'City Level Data'!AJ:AJ)</f>
        <v>#REF!</v>
      </c>
      <c r="AI116" s="16" t="e">
        <f>SUMIF('City Level Data'!#REF!,$F116,'City Level Data'!AK:AK)</f>
        <v>#REF!</v>
      </c>
      <c r="AJ116" s="16" t="e">
        <f>SUMIF('City Level Data'!#REF!,$F116,'City Level Data'!AL:AL)</f>
        <v>#REF!</v>
      </c>
      <c r="AK116" s="16" t="e">
        <f>SUMIF('City Level Data'!#REF!,$F116,'City Level Data'!AM:AM)</f>
        <v>#REF!</v>
      </c>
      <c r="AL116" s="16" t="e">
        <f>SUMIF('City Level Data'!#REF!,$F116,'City Level Data'!AN:AN)</f>
        <v>#REF!</v>
      </c>
      <c r="AM116" s="16" t="e">
        <f>SUMIF('City Level Data'!#REF!,$F116,'City Level Data'!AO:AO)</f>
        <v>#REF!</v>
      </c>
      <c r="AN116" s="16" t="e">
        <f>SUMIF('City Level Data'!#REF!,$F116,'City Level Data'!AP:AP)</f>
        <v>#REF!</v>
      </c>
      <c r="AO116" s="16" t="e">
        <f>SUMIF('City Level Data'!#REF!,$F116,'City Level Data'!AQ:AQ)</f>
        <v>#REF!</v>
      </c>
      <c r="AP116" s="16" t="e">
        <f>SUMIF('City Level Data'!#REF!,$F116,'City Level Data'!AR:AR)</f>
        <v>#REF!</v>
      </c>
      <c r="AQ116" s="16" t="e">
        <f>SUMIF('City Level Data'!#REF!,$F116,'City Level Data'!AS:AS)</f>
        <v>#REF!</v>
      </c>
      <c r="AR116" s="16" t="e">
        <f>SUMIF('City Level Data'!#REF!,$F116,'City Level Data'!AT:AT)</f>
        <v>#REF!</v>
      </c>
      <c r="AS116" s="16" t="e">
        <f>SUMIF('City Level Data'!#REF!,$F116,'City Level Data'!AU:AU)</f>
        <v>#REF!</v>
      </c>
      <c r="AT116" s="16" t="e">
        <f>SUMIF('City Level Data'!#REF!,$F116,'City Level Data'!AV:AV)</f>
        <v>#REF!</v>
      </c>
      <c r="AU116" s="16" t="e">
        <f>SUMIF('City Level Data'!#REF!,$F116,'City Level Data'!AW:AW)</f>
        <v>#REF!</v>
      </c>
      <c r="AV116" s="16" t="e">
        <f>SUMIF('City Level Data'!#REF!,$F116,'City Level Data'!AX:AX)</f>
        <v>#REF!</v>
      </c>
      <c r="AW116" s="16" t="e">
        <f>SUMIF('City Level Data'!#REF!,$F116,'City Level Data'!AY:AY)</f>
        <v>#REF!</v>
      </c>
      <c r="AX116" s="16" t="e">
        <f>SUMIF('City Level Data'!#REF!,$F116,'City Level Data'!AZ:AZ)</f>
        <v>#REF!</v>
      </c>
      <c r="AY116" s="16" t="e">
        <f>SUMIF('City Level Data'!#REF!,$F116,'City Level Data'!BA:BA)</f>
        <v>#REF!</v>
      </c>
      <c r="AZ116" s="16" t="e">
        <f>SUMIF('City Level Data'!#REF!,$F116,'City Level Data'!BB:BB)</f>
        <v>#REF!</v>
      </c>
      <c r="BA116" s="16" t="e">
        <f>SUMIF('City Level Data'!#REF!,$F116,'City Level Data'!BC:BC)</f>
        <v>#REF!</v>
      </c>
      <c r="BB116" s="16" t="e">
        <f>SUMIF('City Level Data'!#REF!,$F116,'City Level Data'!BD:BD)</f>
        <v>#REF!</v>
      </c>
      <c r="BC116" s="16" t="e">
        <f>SUMIF('City Level Data'!#REF!,$F116,'City Level Data'!BE:BE)</f>
        <v>#REF!</v>
      </c>
      <c r="BD116" s="16" t="e">
        <f>SUMIF('City Level Data'!#REF!,$F116,'City Level Data'!BF:BF)</f>
        <v>#REF!</v>
      </c>
      <c r="BE116" s="16" t="e">
        <f t="shared" si="2"/>
        <v>#REF!</v>
      </c>
      <c r="BF116" s="16" t="e">
        <f>SUMIF('City Level Data'!#REF!,$F116,'City Level Data'!BG:BG)</f>
        <v>#REF!</v>
      </c>
      <c r="BG116" s="16" t="e">
        <f>SUMIF('City Level Data'!#REF!,$F116,'City Level Data'!BH:BH)</f>
        <v>#REF!</v>
      </c>
      <c r="BH116" s="16" t="e">
        <f>AVERAGEIF('City Level Data'!#REF!,$F116,'City Level Data'!BI:BI)</f>
        <v>#REF!</v>
      </c>
      <c r="BI116" s="16" t="e">
        <f>AVERAGEIF('City Level Data'!#REF!,$F116,'City Level Data'!BJ:BJ)</f>
        <v>#REF!</v>
      </c>
      <c r="BJ116" s="16" t="e">
        <f>AVERAGEIF('City Level Data'!#REF!,$F116,'City Level Data'!BK:BK)</f>
        <v>#REF!</v>
      </c>
      <c r="BK116" s="16" t="e">
        <f>AVERAGEIF('City Level Data'!#REF!,$F116,'City Level Data'!BL:BL)</f>
        <v>#REF!</v>
      </c>
      <c r="BL116" s="16" t="e">
        <f>AVERAGEIF('City Level Data'!#REF!,$F116,'City Level Data'!BM:BM)</f>
        <v>#REF!</v>
      </c>
      <c r="BM116" s="16" t="e">
        <f>SUMIF('City Level Data'!#REF!,$F116,'City Level Data'!BN:BN)</f>
        <v>#REF!</v>
      </c>
      <c r="BN116" s="16" t="e">
        <f>SUMIF('City Level Data'!#REF!,$F116,'City Level Data'!BO:BO)</f>
        <v>#REF!</v>
      </c>
      <c r="BO116" s="16" t="e">
        <f>SUMIF('City Level Data'!#REF!,$F116,'City Level Data'!BP:BP)</f>
        <v>#REF!</v>
      </c>
      <c r="BP116" s="16" t="e">
        <f>SUMIF('City Level Data'!#REF!,$F116,'City Level Data'!BQ:BQ)</f>
        <v>#REF!</v>
      </c>
      <c r="BQ116" s="16" t="e">
        <f>SUMIF('City Level Data'!#REF!,$F116,'City Level Data'!BR:BR)</f>
        <v>#REF!</v>
      </c>
      <c r="BR116" s="16" t="e">
        <f>SUMIF('City Level Data'!#REF!,$F116,'City Level Data'!BS:BS)</f>
        <v>#REF!</v>
      </c>
      <c r="BS116" s="16" t="e">
        <f>SUMIF('City Level Data'!#REF!,$F116,'City Level Data'!BT:BT)</f>
        <v>#REF!</v>
      </c>
      <c r="BT116" s="16" t="e">
        <f>SUMIF('City Level Data'!#REF!,$F116,'City Level Data'!BU:BU)</f>
        <v>#REF!</v>
      </c>
      <c r="BU116" s="16" t="e">
        <f>SUMIF('City Level Data'!#REF!,$F116,'City Level Data'!BV:BV)</f>
        <v>#REF!</v>
      </c>
      <c r="BV116" s="16" t="e">
        <f>SUMIF('City Level Data'!#REF!,$F116,'City Level Data'!BW:BW)</f>
        <v>#REF!</v>
      </c>
      <c r="BW116" s="16" t="e">
        <f>SUMIF('City Level Data'!#REF!,$F116,'City Level Data'!BX:BX)</f>
        <v>#REF!</v>
      </c>
      <c r="BX116" s="16" t="e">
        <f>SUMIF('City Level Data'!#REF!,$F116,'City Level Data'!BY:BY)</f>
        <v>#REF!</v>
      </c>
      <c r="BY116" s="16" t="e">
        <f>SUMIF('City Level Data'!#REF!,$F116,'City Level Data'!BZ:BZ)</f>
        <v>#REF!</v>
      </c>
      <c r="BZ116" s="16" t="e">
        <f>SUMIF('City Level Data'!#REF!,$F116,'City Level Data'!CA:CA)</f>
        <v>#REF!</v>
      </c>
      <c r="CA116" s="16" t="e">
        <f>SUMIF('City Level Data'!#REF!,$F116,'City Level Data'!CB:CB)</f>
        <v>#REF!</v>
      </c>
      <c r="CB116" s="16" t="e">
        <f>SUMIF('City Level Data'!#REF!,$F116,'City Level Data'!CC:CC)</f>
        <v>#REF!</v>
      </c>
      <c r="CC116" s="16" t="e">
        <f>SUMIF('City Level Data'!#REF!,$F116,'City Level Data'!CD:CD)</f>
        <v>#REF!</v>
      </c>
      <c r="CD116" s="16" t="e">
        <f>SUMIF('City Level Data'!#REF!,$F116,'City Level Data'!CE:CE)</f>
        <v>#REF!</v>
      </c>
      <c r="CE116" s="16" t="e">
        <f>SUMIF('City Level Data'!#REF!,$F116,'City Level Data'!CF:CF)</f>
        <v>#REF!</v>
      </c>
      <c r="CF116" s="16" t="e">
        <f>SUMIF('City Level Data'!#REF!,$F116,'City Level Data'!CG:CG)</f>
        <v>#REF!</v>
      </c>
      <c r="CG116" s="16" t="e">
        <f>SUMIF('City Level Data'!#REF!,$F116,'City Level Data'!CH:CH)</f>
        <v>#REF!</v>
      </c>
      <c r="CH116" s="16" t="e">
        <f>SUMIF('City Level Data'!#REF!,$F116,'City Level Data'!CI:CI)</f>
        <v>#REF!</v>
      </c>
      <c r="CI116" s="16" t="e">
        <f>SUMIF('City Level Data'!#REF!,$F116,'City Level Data'!CJ:CJ)</f>
        <v>#REF!</v>
      </c>
      <c r="CJ116" s="16" t="e">
        <f>SUMIF('City Level Data'!#REF!,$F116,'City Level Data'!CK:CK)</f>
        <v>#REF!</v>
      </c>
      <c r="CK116" s="16" t="e">
        <f>SUMIF('City Level Data'!#REF!,$F116,'City Level Data'!CL:CL)</f>
        <v>#REF!</v>
      </c>
      <c r="CL116" s="16" t="e">
        <f>SUMIF('City Level Data'!#REF!,$F116,'City Level Data'!CM:CM)</f>
        <v>#REF!</v>
      </c>
      <c r="CM116" s="16" t="e">
        <f>SUMIF('City Level Data'!#REF!,$F116,'City Level Data'!CN:CN)</f>
        <v>#REF!</v>
      </c>
      <c r="CN116" s="16" t="e">
        <f>SUMIF('City Level Data'!#REF!,$F116,'City Level Data'!CO:CO)</f>
        <v>#REF!</v>
      </c>
      <c r="CO116" s="16" t="e">
        <f>SUMIF('City Level Data'!#REF!,$F116,'City Level Data'!CP:CP)</f>
        <v>#REF!</v>
      </c>
      <c r="CP116" s="16" t="e">
        <f>SUMIF('City Level Data'!#REF!,$F116,'City Level Data'!CQ:CQ)</f>
        <v>#REF!</v>
      </c>
      <c r="CQ116" s="16" t="e">
        <f>SUMIF('City Level Data'!#REF!,$F116,'City Level Data'!CR:CR)</f>
        <v>#REF!</v>
      </c>
      <c r="CR116" s="16" t="e">
        <f>SUMIF('City Level Data'!#REF!,$F116,'City Level Data'!CS:CS)</f>
        <v>#REF!</v>
      </c>
      <c r="CS116" s="16" t="e">
        <f>SUMIF('City Level Data'!#REF!,$F116,'City Level Data'!CT:CT)</f>
        <v>#REF!</v>
      </c>
      <c r="CT116" s="16" t="e">
        <f>SUMIF('City Level Data'!#REF!,$F116,'City Level Data'!CU:CU)</f>
        <v>#REF!</v>
      </c>
      <c r="CU116" s="16" t="e">
        <f>SUMIF('City Level Data'!#REF!,$F116,'City Level Data'!CV:CV)</f>
        <v>#REF!</v>
      </c>
      <c r="CV116" s="16" t="e">
        <f>SUMIF('City Level Data'!#REF!,$F116,'City Level Data'!CW:CW)</f>
        <v>#REF!</v>
      </c>
      <c r="CW116" s="16" t="e">
        <f>SUMIF('City Level Data'!#REF!,$F116,'City Level Data'!CX:CX)</f>
        <v>#REF!</v>
      </c>
      <c r="CX116" s="16" t="e">
        <f>SUMIF('City Level Data'!#REF!,$F116,'City Level Data'!CY:CY)</f>
        <v>#REF!</v>
      </c>
      <c r="CY116" s="16" t="e">
        <f>SUMIF('City Level Data'!#REF!,$F116,'City Level Data'!CZ:CZ)</f>
        <v>#REF!</v>
      </c>
      <c r="CZ116" s="16" t="e">
        <f>SUMIF('City Level Data'!#REF!,$F116,'City Level Data'!DA:DA)</f>
        <v>#REF!</v>
      </c>
      <c r="DA116" s="16" t="e">
        <f>SUMIF('City Level Data'!#REF!,$F116,'City Level Data'!DB:DB)</f>
        <v>#REF!</v>
      </c>
      <c r="DB116" s="16" t="e">
        <f>SUMIF('City Level Data'!#REF!,$F116,'City Level Data'!DC:DC)</f>
        <v>#REF!</v>
      </c>
    </row>
    <row r="117" spans="1:106" x14ac:dyDescent="0.2">
      <c r="A117" s="1"/>
      <c r="B117" s="1"/>
      <c r="C117" s="1"/>
      <c r="D117" s="1" t="s">
        <v>1672</v>
      </c>
      <c r="E117" s="1" t="s">
        <v>1381</v>
      </c>
      <c r="F117" s="1" t="s">
        <v>1477</v>
      </c>
      <c r="G117" s="1" t="s">
        <v>1517</v>
      </c>
      <c r="H117" s="1"/>
      <c r="I117" s="1"/>
      <c r="J117" s="1" t="s">
        <v>1518</v>
      </c>
      <c r="K117" s="1"/>
      <c r="L117" s="1"/>
      <c r="M117" s="1"/>
      <c r="N117" s="16" t="e">
        <f>SUMIF('City Level Data'!#REF!,$F117,'City Level Data'!J:J)</f>
        <v>#REF!</v>
      </c>
      <c r="O117" s="16" t="e">
        <f>SUMIF('City Level Data'!#REF!,$F117,'City Level Data'!L:L)</f>
        <v>#REF!</v>
      </c>
      <c r="P117" s="16" t="e">
        <f>SUMIF('City Level Data'!#REF!,$F117,'City Level Data'!M:M)</f>
        <v>#REF!</v>
      </c>
      <c r="Q117" s="16" t="e">
        <f t="shared" si="0"/>
        <v>#REF!</v>
      </c>
      <c r="R117" s="16" t="e">
        <f>SUMIF('City Level Data'!#REF!,$F117,'City Level Data'!P:P)</f>
        <v>#REF!</v>
      </c>
      <c r="S117" s="16" t="e">
        <f t="shared" si="1"/>
        <v>#REF!</v>
      </c>
      <c r="T117" s="16" t="e">
        <f>SUMIF('City Level Data'!#REF!,$F117,'City Level Data'!U:U)*1000000000/N117</f>
        <v>#REF!</v>
      </c>
      <c r="U117" s="16" t="e">
        <f>IF(Q117&gt;'Clustering (Sub City)'!$C$4,'Clustering (Sub City)'!$B$3,IF(Q117&gt;'Clustering (Sub City)'!$H$4,'Clustering (Sub City)'!$G$3,IF(Q117&gt;'Clustering (Sub City)'!$M$4,'Clustering (Sub City)'!$L$3,'Clustering (Sub City)'!$Q$3)))</f>
        <v>#REF!</v>
      </c>
      <c r="V117" s="16" t="e">
        <f>IF(S117&gt;'Clustering (Sub City)'!$C$24,'Clustering (Sub City)'!$B$23,IF(S117&gt;'Clustering (Sub City)'!$H$24,'Clustering (Sub City)'!$G$23,IF(S117&gt;'Clustering (Sub City)'!$M$24,'Clustering (Sub City)'!$L$23,'Clustering (Sub City)'!$Q$23)))</f>
        <v>#REF!</v>
      </c>
      <c r="W117" s="16" t="e">
        <f>VLOOKUP(U117&amp;V117,'Clustering (Gov City)'!$X$4:$Y$19,2,0)</f>
        <v>#REF!</v>
      </c>
      <c r="X117" s="16" t="e">
        <f>SUMIF('City Level Data'!#REF!,$F117,'City Level Data'!Z:Z)</f>
        <v>#REF!</v>
      </c>
      <c r="Y117" s="16" t="e">
        <f>SUMIF('City Level Data'!#REF!,$F117,'City Level Data'!AA:AA)</f>
        <v>#REF!</v>
      </c>
      <c r="Z117" s="16" t="e">
        <f>SUMIF('City Level Data'!#REF!,$F117,'City Level Data'!AB:AB)</f>
        <v>#REF!</v>
      </c>
      <c r="AA117" s="16" t="e">
        <f>SUMIF('City Level Data'!#REF!,$F117,'City Level Data'!AC:AC)</f>
        <v>#REF!</v>
      </c>
      <c r="AB117" s="16" t="e">
        <f>SUMIF('City Level Data'!#REF!,$F117,'City Level Data'!AD:AD)</f>
        <v>#REF!</v>
      </c>
      <c r="AC117" s="16" t="e">
        <f>SUMIF('City Level Data'!#REF!,$F117,'City Level Data'!AE:AE)</f>
        <v>#REF!</v>
      </c>
      <c r="AD117" s="16" t="e">
        <f>SUMIF('City Level Data'!#REF!,$F117,'City Level Data'!AF:AF)</f>
        <v>#REF!</v>
      </c>
      <c r="AE117" s="16" t="e">
        <f>SUMIF('City Level Data'!#REF!,$F117,'City Level Data'!AG:AG)</f>
        <v>#REF!</v>
      </c>
      <c r="AF117" s="16" t="e">
        <f>SUMIF('City Level Data'!#REF!,$F117,'City Level Data'!AH:AH)</f>
        <v>#REF!</v>
      </c>
      <c r="AG117" s="16" t="e">
        <f>SUMIF('City Level Data'!#REF!,$F117,'City Level Data'!AI:AI)</f>
        <v>#REF!</v>
      </c>
      <c r="AH117" s="16" t="e">
        <f>SUMIF('City Level Data'!#REF!,$F117,'City Level Data'!AJ:AJ)</f>
        <v>#REF!</v>
      </c>
      <c r="AI117" s="16" t="e">
        <f>SUMIF('City Level Data'!#REF!,$F117,'City Level Data'!AK:AK)</f>
        <v>#REF!</v>
      </c>
      <c r="AJ117" s="16" t="e">
        <f>SUMIF('City Level Data'!#REF!,$F117,'City Level Data'!AL:AL)</f>
        <v>#REF!</v>
      </c>
      <c r="AK117" s="16" t="e">
        <f>SUMIF('City Level Data'!#REF!,$F117,'City Level Data'!AM:AM)</f>
        <v>#REF!</v>
      </c>
      <c r="AL117" s="16" t="e">
        <f>SUMIF('City Level Data'!#REF!,$F117,'City Level Data'!AN:AN)</f>
        <v>#REF!</v>
      </c>
      <c r="AM117" s="16" t="e">
        <f>SUMIF('City Level Data'!#REF!,$F117,'City Level Data'!AO:AO)</f>
        <v>#REF!</v>
      </c>
      <c r="AN117" s="16" t="e">
        <f>SUMIF('City Level Data'!#REF!,$F117,'City Level Data'!AP:AP)</f>
        <v>#REF!</v>
      </c>
      <c r="AO117" s="16" t="e">
        <f>SUMIF('City Level Data'!#REF!,$F117,'City Level Data'!AQ:AQ)</f>
        <v>#REF!</v>
      </c>
      <c r="AP117" s="16" t="e">
        <f>SUMIF('City Level Data'!#REF!,$F117,'City Level Data'!AR:AR)</f>
        <v>#REF!</v>
      </c>
      <c r="AQ117" s="16" t="e">
        <f>SUMIF('City Level Data'!#REF!,$F117,'City Level Data'!AS:AS)</f>
        <v>#REF!</v>
      </c>
      <c r="AR117" s="16" t="e">
        <f>SUMIF('City Level Data'!#REF!,$F117,'City Level Data'!AT:AT)</f>
        <v>#REF!</v>
      </c>
      <c r="AS117" s="16" t="e">
        <f>SUMIF('City Level Data'!#REF!,$F117,'City Level Data'!AU:AU)</f>
        <v>#REF!</v>
      </c>
      <c r="AT117" s="16" t="e">
        <f>SUMIF('City Level Data'!#REF!,$F117,'City Level Data'!AV:AV)</f>
        <v>#REF!</v>
      </c>
      <c r="AU117" s="16" t="e">
        <f>SUMIF('City Level Data'!#REF!,$F117,'City Level Data'!AW:AW)</f>
        <v>#REF!</v>
      </c>
      <c r="AV117" s="16" t="e">
        <f>SUMIF('City Level Data'!#REF!,$F117,'City Level Data'!AX:AX)</f>
        <v>#REF!</v>
      </c>
      <c r="AW117" s="16" t="e">
        <f>SUMIF('City Level Data'!#REF!,$F117,'City Level Data'!AY:AY)</f>
        <v>#REF!</v>
      </c>
      <c r="AX117" s="16" t="e">
        <f>SUMIF('City Level Data'!#REF!,$F117,'City Level Data'!AZ:AZ)</f>
        <v>#REF!</v>
      </c>
      <c r="AY117" s="16" t="e">
        <f>SUMIF('City Level Data'!#REF!,$F117,'City Level Data'!BA:BA)</f>
        <v>#REF!</v>
      </c>
      <c r="AZ117" s="16" t="e">
        <f>SUMIF('City Level Data'!#REF!,$F117,'City Level Data'!BB:BB)</f>
        <v>#REF!</v>
      </c>
      <c r="BA117" s="16" t="e">
        <f>SUMIF('City Level Data'!#REF!,$F117,'City Level Data'!BC:BC)</f>
        <v>#REF!</v>
      </c>
      <c r="BB117" s="16" t="e">
        <f>SUMIF('City Level Data'!#REF!,$F117,'City Level Data'!BD:BD)</f>
        <v>#REF!</v>
      </c>
      <c r="BC117" s="16" t="e">
        <f>SUMIF('City Level Data'!#REF!,$F117,'City Level Data'!BE:BE)</f>
        <v>#REF!</v>
      </c>
      <c r="BD117" s="16" t="e">
        <f>SUMIF('City Level Data'!#REF!,$F117,'City Level Data'!BF:BF)</f>
        <v>#REF!</v>
      </c>
      <c r="BE117" s="16" t="e">
        <f t="shared" si="2"/>
        <v>#REF!</v>
      </c>
      <c r="BF117" s="16" t="e">
        <f>SUMIF('City Level Data'!#REF!,$F117,'City Level Data'!BG:BG)</f>
        <v>#REF!</v>
      </c>
      <c r="BG117" s="16" t="e">
        <f>SUMIF('City Level Data'!#REF!,$F117,'City Level Data'!BH:BH)</f>
        <v>#REF!</v>
      </c>
      <c r="BH117" s="16" t="e">
        <f>AVERAGEIF('City Level Data'!#REF!,$F117,'City Level Data'!BI:BI)</f>
        <v>#REF!</v>
      </c>
      <c r="BI117" s="16" t="e">
        <f>AVERAGEIF('City Level Data'!#REF!,$F117,'City Level Data'!BJ:BJ)</f>
        <v>#REF!</v>
      </c>
      <c r="BJ117" s="16" t="e">
        <f>AVERAGEIF('City Level Data'!#REF!,$F117,'City Level Data'!BK:BK)</f>
        <v>#REF!</v>
      </c>
      <c r="BK117" s="16" t="e">
        <f>AVERAGEIF('City Level Data'!#REF!,$F117,'City Level Data'!BL:BL)</f>
        <v>#REF!</v>
      </c>
      <c r="BL117" s="16" t="e">
        <f>AVERAGEIF('City Level Data'!#REF!,$F117,'City Level Data'!BM:BM)</f>
        <v>#REF!</v>
      </c>
      <c r="BM117" s="16" t="e">
        <f>SUMIF('City Level Data'!#REF!,$F117,'City Level Data'!BN:BN)</f>
        <v>#REF!</v>
      </c>
      <c r="BN117" s="16" t="e">
        <f>SUMIF('City Level Data'!#REF!,$F117,'City Level Data'!BO:BO)</f>
        <v>#REF!</v>
      </c>
      <c r="BO117" s="16" t="e">
        <f>SUMIF('City Level Data'!#REF!,$F117,'City Level Data'!BP:BP)</f>
        <v>#REF!</v>
      </c>
      <c r="BP117" s="16" t="e">
        <f>SUMIF('City Level Data'!#REF!,$F117,'City Level Data'!BQ:BQ)</f>
        <v>#REF!</v>
      </c>
      <c r="BQ117" s="16" t="e">
        <f>SUMIF('City Level Data'!#REF!,$F117,'City Level Data'!BR:BR)</f>
        <v>#REF!</v>
      </c>
      <c r="BR117" s="16" t="e">
        <f>SUMIF('City Level Data'!#REF!,$F117,'City Level Data'!BS:BS)</f>
        <v>#REF!</v>
      </c>
      <c r="BS117" s="16" t="e">
        <f>SUMIF('City Level Data'!#REF!,$F117,'City Level Data'!BT:BT)</f>
        <v>#REF!</v>
      </c>
      <c r="BT117" s="16" t="e">
        <f>SUMIF('City Level Data'!#REF!,$F117,'City Level Data'!BU:BU)</f>
        <v>#REF!</v>
      </c>
      <c r="BU117" s="16" t="e">
        <f>SUMIF('City Level Data'!#REF!,$F117,'City Level Data'!BV:BV)</f>
        <v>#REF!</v>
      </c>
      <c r="BV117" s="16" t="e">
        <f>SUMIF('City Level Data'!#REF!,$F117,'City Level Data'!BW:BW)</f>
        <v>#REF!</v>
      </c>
      <c r="BW117" s="16" t="e">
        <f>SUMIF('City Level Data'!#REF!,$F117,'City Level Data'!BX:BX)</f>
        <v>#REF!</v>
      </c>
      <c r="BX117" s="16" t="e">
        <f>SUMIF('City Level Data'!#REF!,$F117,'City Level Data'!BY:BY)</f>
        <v>#REF!</v>
      </c>
      <c r="BY117" s="16" t="e">
        <f>SUMIF('City Level Data'!#REF!,$F117,'City Level Data'!BZ:BZ)</f>
        <v>#REF!</v>
      </c>
      <c r="BZ117" s="16" t="e">
        <f>SUMIF('City Level Data'!#REF!,$F117,'City Level Data'!CA:CA)</f>
        <v>#REF!</v>
      </c>
      <c r="CA117" s="16" t="e">
        <f>SUMIF('City Level Data'!#REF!,$F117,'City Level Data'!CB:CB)</f>
        <v>#REF!</v>
      </c>
      <c r="CB117" s="16" t="e">
        <f>SUMIF('City Level Data'!#REF!,$F117,'City Level Data'!CC:CC)</f>
        <v>#REF!</v>
      </c>
      <c r="CC117" s="16" t="e">
        <f>SUMIF('City Level Data'!#REF!,$F117,'City Level Data'!CD:CD)</f>
        <v>#REF!</v>
      </c>
      <c r="CD117" s="16" t="e">
        <f>SUMIF('City Level Data'!#REF!,$F117,'City Level Data'!CE:CE)</f>
        <v>#REF!</v>
      </c>
      <c r="CE117" s="16" t="e">
        <f>SUMIF('City Level Data'!#REF!,$F117,'City Level Data'!CF:CF)</f>
        <v>#REF!</v>
      </c>
      <c r="CF117" s="16" t="e">
        <f>SUMIF('City Level Data'!#REF!,$F117,'City Level Data'!CG:CG)</f>
        <v>#REF!</v>
      </c>
      <c r="CG117" s="16" t="e">
        <f>SUMIF('City Level Data'!#REF!,$F117,'City Level Data'!CH:CH)</f>
        <v>#REF!</v>
      </c>
      <c r="CH117" s="16" t="e">
        <f>SUMIF('City Level Data'!#REF!,$F117,'City Level Data'!CI:CI)</f>
        <v>#REF!</v>
      </c>
      <c r="CI117" s="16" t="e">
        <f>SUMIF('City Level Data'!#REF!,$F117,'City Level Data'!CJ:CJ)</f>
        <v>#REF!</v>
      </c>
      <c r="CJ117" s="16" t="e">
        <f>SUMIF('City Level Data'!#REF!,$F117,'City Level Data'!CK:CK)</f>
        <v>#REF!</v>
      </c>
      <c r="CK117" s="16" t="e">
        <f>SUMIF('City Level Data'!#REF!,$F117,'City Level Data'!CL:CL)</f>
        <v>#REF!</v>
      </c>
      <c r="CL117" s="16" t="e">
        <f>SUMIF('City Level Data'!#REF!,$F117,'City Level Data'!CM:CM)</f>
        <v>#REF!</v>
      </c>
      <c r="CM117" s="16" t="e">
        <f>SUMIF('City Level Data'!#REF!,$F117,'City Level Data'!CN:CN)</f>
        <v>#REF!</v>
      </c>
      <c r="CN117" s="16" t="e">
        <f>SUMIF('City Level Data'!#REF!,$F117,'City Level Data'!CO:CO)</f>
        <v>#REF!</v>
      </c>
      <c r="CO117" s="16" t="e">
        <f>SUMIF('City Level Data'!#REF!,$F117,'City Level Data'!CP:CP)</f>
        <v>#REF!</v>
      </c>
      <c r="CP117" s="16" t="e">
        <f>SUMIF('City Level Data'!#REF!,$F117,'City Level Data'!CQ:CQ)</f>
        <v>#REF!</v>
      </c>
      <c r="CQ117" s="16" t="e">
        <f>SUMIF('City Level Data'!#REF!,$F117,'City Level Data'!CR:CR)</f>
        <v>#REF!</v>
      </c>
      <c r="CR117" s="16" t="e">
        <f>SUMIF('City Level Data'!#REF!,$F117,'City Level Data'!CS:CS)</f>
        <v>#REF!</v>
      </c>
      <c r="CS117" s="16" t="e">
        <f>SUMIF('City Level Data'!#REF!,$F117,'City Level Data'!CT:CT)</f>
        <v>#REF!</v>
      </c>
      <c r="CT117" s="16" t="e">
        <f>SUMIF('City Level Data'!#REF!,$F117,'City Level Data'!CU:CU)</f>
        <v>#REF!</v>
      </c>
      <c r="CU117" s="16" t="e">
        <f>SUMIF('City Level Data'!#REF!,$F117,'City Level Data'!CV:CV)</f>
        <v>#REF!</v>
      </c>
      <c r="CV117" s="16" t="e">
        <f>SUMIF('City Level Data'!#REF!,$F117,'City Level Data'!CW:CW)</f>
        <v>#REF!</v>
      </c>
      <c r="CW117" s="16" t="e">
        <f>SUMIF('City Level Data'!#REF!,$F117,'City Level Data'!CX:CX)</f>
        <v>#REF!</v>
      </c>
      <c r="CX117" s="16" t="e">
        <f>SUMIF('City Level Data'!#REF!,$F117,'City Level Data'!CY:CY)</f>
        <v>#REF!</v>
      </c>
      <c r="CY117" s="16" t="e">
        <f>SUMIF('City Level Data'!#REF!,$F117,'City Level Data'!CZ:CZ)</f>
        <v>#REF!</v>
      </c>
      <c r="CZ117" s="16" t="e">
        <f>SUMIF('City Level Data'!#REF!,$F117,'City Level Data'!DA:DA)</f>
        <v>#REF!</v>
      </c>
      <c r="DA117" s="16" t="e">
        <f>SUMIF('City Level Data'!#REF!,$F117,'City Level Data'!DB:DB)</f>
        <v>#REF!</v>
      </c>
      <c r="DB117" s="16" t="e">
        <f>SUMIF('City Level Data'!#REF!,$F117,'City Level Data'!DC:DC)</f>
        <v>#REF!</v>
      </c>
    </row>
    <row r="118" spans="1:106" x14ac:dyDescent="0.2">
      <c r="A118" s="1"/>
      <c r="B118" s="1"/>
      <c r="C118" s="1"/>
      <c r="D118" s="1" t="s">
        <v>1673</v>
      </c>
      <c r="E118" s="1" t="s">
        <v>1381</v>
      </c>
      <c r="F118" s="1" t="s">
        <v>1501</v>
      </c>
      <c r="G118" s="1" t="s">
        <v>1517</v>
      </c>
      <c r="H118" s="1"/>
      <c r="I118" s="1"/>
      <c r="J118" s="1" t="s">
        <v>1518</v>
      </c>
      <c r="K118" s="1"/>
      <c r="L118" s="1"/>
      <c r="M118" s="1"/>
      <c r="N118" s="16" t="e">
        <f>SUMIF('City Level Data'!#REF!,$F118,'City Level Data'!J:J)</f>
        <v>#REF!</v>
      </c>
      <c r="O118" s="16" t="e">
        <f>SUMIF('City Level Data'!#REF!,$F118,'City Level Data'!L:L)</f>
        <v>#REF!</v>
      </c>
      <c r="P118" s="16" t="e">
        <f>SUMIF('City Level Data'!#REF!,$F118,'City Level Data'!M:M)</f>
        <v>#REF!</v>
      </c>
      <c r="Q118" s="16" t="e">
        <f t="shared" si="0"/>
        <v>#REF!</v>
      </c>
      <c r="R118" s="16" t="e">
        <f>SUMIF('City Level Data'!#REF!,$F118,'City Level Data'!P:P)</f>
        <v>#REF!</v>
      </c>
      <c r="S118" s="16" t="e">
        <f t="shared" si="1"/>
        <v>#REF!</v>
      </c>
      <c r="T118" s="16" t="e">
        <f>SUMIF('City Level Data'!#REF!,$F118,'City Level Data'!U:U)*1000000000/N118</f>
        <v>#REF!</v>
      </c>
      <c r="U118" s="16" t="e">
        <f>IF(Q118&gt;'Clustering (Sub City)'!$C$4,'Clustering (Sub City)'!$B$3,IF(Q118&gt;'Clustering (Sub City)'!$H$4,'Clustering (Sub City)'!$G$3,IF(Q118&gt;'Clustering (Sub City)'!$M$4,'Clustering (Sub City)'!$L$3,'Clustering (Sub City)'!$Q$3)))</f>
        <v>#REF!</v>
      </c>
      <c r="V118" s="16" t="e">
        <f>IF(S118&gt;'Clustering (Sub City)'!$C$24,'Clustering (Sub City)'!$B$23,IF(S118&gt;'Clustering (Sub City)'!$H$24,'Clustering (Sub City)'!$G$23,IF(S118&gt;'Clustering (Sub City)'!$M$24,'Clustering (Sub City)'!$L$23,'Clustering (Sub City)'!$Q$23)))</f>
        <v>#REF!</v>
      </c>
      <c r="W118" s="16" t="e">
        <f>VLOOKUP(U118&amp;V118,'Clustering (Gov City)'!$X$4:$Y$19,2,0)</f>
        <v>#REF!</v>
      </c>
      <c r="X118" s="16" t="e">
        <f>SUMIF('City Level Data'!#REF!,$F118,'City Level Data'!Z:Z)</f>
        <v>#REF!</v>
      </c>
      <c r="Y118" s="16" t="e">
        <f>SUMIF('City Level Data'!#REF!,$F118,'City Level Data'!AA:AA)</f>
        <v>#REF!</v>
      </c>
      <c r="Z118" s="16" t="e">
        <f>SUMIF('City Level Data'!#REF!,$F118,'City Level Data'!AB:AB)</f>
        <v>#REF!</v>
      </c>
      <c r="AA118" s="16" t="e">
        <f>SUMIF('City Level Data'!#REF!,$F118,'City Level Data'!AC:AC)</f>
        <v>#REF!</v>
      </c>
      <c r="AB118" s="16" t="e">
        <f>SUMIF('City Level Data'!#REF!,$F118,'City Level Data'!AD:AD)</f>
        <v>#REF!</v>
      </c>
      <c r="AC118" s="16" t="e">
        <f>SUMIF('City Level Data'!#REF!,$F118,'City Level Data'!AE:AE)</f>
        <v>#REF!</v>
      </c>
      <c r="AD118" s="16" t="e">
        <f>SUMIF('City Level Data'!#REF!,$F118,'City Level Data'!AF:AF)</f>
        <v>#REF!</v>
      </c>
      <c r="AE118" s="16" t="e">
        <f>SUMIF('City Level Data'!#REF!,$F118,'City Level Data'!AG:AG)</f>
        <v>#REF!</v>
      </c>
      <c r="AF118" s="16" t="e">
        <f>SUMIF('City Level Data'!#REF!,$F118,'City Level Data'!AH:AH)</f>
        <v>#REF!</v>
      </c>
      <c r="AG118" s="16" t="e">
        <f>SUMIF('City Level Data'!#REF!,$F118,'City Level Data'!AI:AI)</f>
        <v>#REF!</v>
      </c>
      <c r="AH118" s="16" t="e">
        <f>SUMIF('City Level Data'!#REF!,$F118,'City Level Data'!AJ:AJ)</f>
        <v>#REF!</v>
      </c>
      <c r="AI118" s="16" t="e">
        <f>SUMIF('City Level Data'!#REF!,$F118,'City Level Data'!AK:AK)</f>
        <v>#REF!</v>
      </c>
      <c r="AJ118" s="16" t="e">
        <f>SUMIF('City Level Data'!#REF!,$F118,'City Level Data'!AL:AL)</f>
        <v>#REF!</v>
      </c>
      <c r="AK118" s="16" t="e">
        <f>SUMIF('City Level Data'!#REF!,$F118,'City Level Data'!AM:AM)</f>
        <v>#REF!</v>
      </c>
      <c r="AL118" s="16" t="e">
        <f>SUMIF('City Level Data'!#REF!,$F118,'City Level Data'!AN:AN)</f>
        <v>#REF!</v>
      </c>
      <c r="AM118" s="16" t="e">
        <f>SUMIF('City Level Data'!#REF!,$F118,'City Level Data'!AO:AO)</f>
        <v>#REF!</v>
      </c>
      <c r="AN118" s="16" t="e">
        <f>SUMIF('City Level Data'!#REF!,$F118,'City Level Data'!AP:AP)</f>
        <v>#REF!</v>
      </c>
      <c r="AO118" s="16" t="e">
        <f>SUMIF('City Level Data'!#REF!,$F118,'City Level Data'!AQ:AQ)</f>
        <v>#REF!</v>
      </c>
      <c r="AP118" s="16" t="e">
        <f>SUMIF('City Level Data'!#REF!,$F118,'City Level Data'!AR:AR)</f>
        <v>#REF!</v>
      </c>
      <c r="AQ118" s="16" t="e">
        <f>SUMIF('City Level Data'!#REF!,$F118,'City Level Data'!AS:AS)</f>
        <v>#REF!</v>
      </c>
      <c r="AR118" s="16" t="e">
        <f>SUMIF('City Level Data'!#REF!,$F118,'City Level Data'!AT:AT)</f>
        <v>#REF!</v>
      </c>
      <c r="AS118" s="16" t="e">
        <f>SUMIF('City Level Data'!#REF!,$F118,'City Level Data'!AU:AU)</f>
        <v>#REF!</v>
      </c>
      <c r="AT118" s="16" t="e">
        <f>SUMIF('City Level Data'!#REF!,$F118,'City Level Data'!AV:AV)</f>
        <v>#REF!</v>
      </c>
      <c r="AU118" s="16" t="e">
        <f>SUMIF('City Level Data'!#REF!,$F118,'City Level Data'!AW:AW)</f>
        <v>#REF!</v>
      </c>
      <c r="AV118" s="16" t="e">
        <f>SUMIF('City Level Data'!#REF!,$F118,'City Level Data'!AX:AX)</f>
        <v>#REF!</v>
      </c>
      <c r="AW118" s="16" t="e">
        <f>SUMIF('City Level Data'!#REF!,$F118,'City Level Data'!AY:AY)</f>
        <v>#REF!</v>
      </c>
      <c r="AX118" s="16" t="e">
        <f>SUMIF('City Level Data'!#REF!,$F118,'City Level Data'!AZ:AZ)</f>
        <v>#REF!</v>
      </c>
      <c r="AY118" s="16" t="e">
        <f>SUMIF('City Level Data'!#REF!,$F118,'City Level Data'!BA:BA)</f>
        <v>#REF!</v>
      </c>
      <c r="AZ118" s="16" t="e">
        <f>SUMIF('City Level Data'!#REF!,$F118,'City Level Data'!BB:BB)</f>
        <v>#REF!</v>
      </c>
      <c r="BA118" s="16" t="e">
        <f>SUMIF('City Level Data'!#REF!,$F118,'City Level Data'!BC:BC)</f>
        <v>#REF!</v>
      </c>
      <c r="BB118" s="16" t="e">
        <f>SUMIF('City Level Data'!#REF!,$F118,'City Level Data'!BD:BD)</f>
        <v>#REF!</v>
      </c>
      <c r="BC118" s="16" t="e">
        <f>SUMIF('City Level Data'!#REF!,$F118,'City Level Data'!BE:BE)</f>
        <v>#REF!</v>
      </c>
      <c r="BD118" s="16" t="e">
        <f>SUMIF('City Level Data'!#REF!,$F118,'City Level Data'!BF:BF)</f>
        <v>#REF!</v>
      </c>
      <c r="BE118" s="16" t="e">
        <f t="shared" si="2"/>
        <v>#REF!</v>
      </c>
      <c r="BF118" s="16" t="e">
        <f>SUMIF('City Level Data'!#REF!,$F118,'City Level Data'!BG:BG)</f>
        <v>#REF!</v>
      </c>
      <c r="BG118" s="16" t="e">
        <f>SUMIF('City Level Data'!#REF!,$F118,'City Level Data'!BH:BH)</f>
        <v>#REF!</v>
      </c>
      <c r="BH118" s="16" t="e">
        <f>AVERAGEIF('City Level Data'!#REF!,$F118,'City Level Data'!BI:BI)</f>
        <v>#REF!</v>
      </c>
      <c r="BI118" s="16" t="e">
        <f>AVERAGEIF('City Level Data'!#REF!,$F118,'City Level Data'!BJ:BJ)</f>
        <v>#REF!</v>
      </c>
      <c r="BJ118" s="16" t="e">
        <f>AVERAGEIF('City Level Data'!#REF!,$F118,'City Level Data'!BK:BK)</f>
        <v>#REF!</v>
      </c>
      <c r="BK118" s="16" t="e">
        <f>AVERAGEIF('City Level Data'!#REF!,$F118,'City Level Data'!BL:BL)</f>
        <v>#REF!</v>
      </c>
      <c r="BL118" s="16" t="e">
        <f>AVERAGEIF('City Level Data'!#REF!,$F118,'City Level Data'!BM:BM)</f>
        <v>#REF!</v>
      </c>
      <c r="BM118" s="16" t="e">
        <f>SUMIF('City Level Data'!#REF!,$F118,'City Level Data'!BN:BN)</f>
        <v>#REF!</v>
      </c>
      <c r="BN118" s="16" t="e">
        <f>SUMIF('City Level Data'!#REF!,$F118,'City Level Data'!BO:BO)</f>
        <v>#REF!</v>
      </c>
      <c r="BO118" s="16" t="e">
        <f>SUMIF('City Level Data'!#REF!,$F118,'City Level Data'!BP:BP)</f>
        <v>#REF!</v>
      </c>
      <c r="BP118" s="16" t="e">
        <f>SUMIF('City Level Data'!#REF!,$F118,'City Level Data'!BQ:BQ)</f>
        <v>#REF!</v>
      </c>
      <c r="BQ118" s="16" t="e">
        <f>SUMIF('City Level Data'!#REF!,$F118,'City Level Data'!BR:BR)</f>
        <v>#REF!</v>
      </c>
      <c r="BR118" s="16" t="e">
        <f>SUMIF('City Level Data'!#REF!,$F118,'City Level Data'!BS:BS)</f>
        <v>#REF!</v>
      </c>
      <c r="BS118" s="16" t="e">
        <f>SUMIF('City Level Data'!#REF!,$F118,'City Level Data'!BT:BT)</f>
        <v>#REF!</v>
      </c>
      <c r="BT118" s="16" t="e">
        <f>SUMIF('City Level Data'!#REF!,$F118,'City Level Data'!BU:BU)</f>
        <v>#REF!</v>
      </c>
      <c r="BU118" s="16" t="e">
        <f>SUMIF('City Level Data'!#REF!,$F118,'City Level Data'!BV:BV)</f>
        <v>#REF!</v>
      </c>
      <c r="BV118" s="16" t="e">
        <f>SUMIF('City Level Data'!#REF!,$F118,'City Level Data'!BW:BW)</f>
        <v>#REF!</v>
      </c>
      <c r="BW118" s="16" t="e">
        <f>SUMIF('City Level Data'!#REF!,$F118,'City Level Data'!BX:BX)</f>
        <v>#REF!</v>
      </c>
      <c r="BX118" s="16" t="e">
        <f>SUMIF('City Level Data'!#REF!,$F118,'City Level Data'!BY:BY)</f>
        <v>#REF!</v>
      </c>
      <c r="BY118" s="16" t="e">
        <f>SUMIF('City Level Data'!#REF!,$F118,'City Level Data'!BZ:BZ)</f>
        <v>#REF!</v>
      </c>
      <c r="BZ118" s="16" t="e">
        <f>SUMIF('City Level Data'!#REF!,$F118,'City Level Data'!CA:CA)</f>
        <v>#REF!</v>
      </c>
      <c r="CA118" s="16" t="e">
        <f>SUMIF('City Level Data'!#REF!,$F118,'City Level Data'!CB:CB)</f>
        <v>#REF!</v>
      </c>
      <c r="CB118" s="16" t="e">
        <f>SUMIF('City Level Data'!#REF!,$F118,'City Level Data'!CC:CC)</f>
        <v>#REF!</v>
      </c>
      <c r="CC118" s="16" t="e">
        <f>SUMIF('City Level Data'!#REF!,$F118,'City Level Data'!CD:CD)</f>
        <v>#REF!</v>
      </c>
      <c r="CD118" s="16" t="e">
        <f>SUMIF('City Level Data'!#REF!,$F118,'City Level Data'!CE:CE)</f>
        <v>#REF!</v>
      </c>
      <c r="CE118" s="16" t="e">
        <f>SUMIF('City Level Data'!#REF!,$F118,'City Level Data'!CF:CF)</f>
        <v>#REF!</v>
      </c>
      <c r="CF118" s="16" t="e">
        <f>SUMIF('City Level Data'!#REF!,$F118,'City Level Data'!CG:CG)</f>
        <v>#REF!</v>
      </c>
      <c r="CG118" s="16" t="e">
        <f>SUMIF('City Level Data'!#REF!,$F118,'City Level Data'!CH:CH)</f>
        <v>#REF!</v>
      </c>
      <c r="CH118" s="16" t="e">
        <f>SUMIF('City Level Data'!#REF!,$F118,'City Level Data'!CI:CI)</f>
        <v>#REF!</v>
      </c>
      <c r="CI118" s="16" t="e">
        <f>SUMIF('City Level Data'!#REF!,$F118,'City Level Data'!CJ:CJ)</f>
        <v>#REF!</v>
      </c>
      <c r="CJ118" s="16" t="e">
        <f>SUMIF('City Level Data'!#REF!,$F118,'City Level Data'!CK:CK)</f>
        <v>#REF!</v>
      </c>
      <c r="CK118" s="16" t="e">
        <f>SUMIF('City Level Data'!#REF!,$F118,'City Level Data'!CL:CL)</f>
        <v>#REF!</v>
      </c>
      <c r="CL118" s="16" t="e">
        <f>SUMIF('City Level Data'!#REF!,$F118,'City Level Data'!CM:CM)</f>
        <v>#REF!</v>
      </c>
      <c r="CM118" s="16" t="e">
        <f>SUMIF('City Level Data'!#REF!,$F118,'City Level Data'!CN:CN)</f>
        <v>#REF!</v>
      </c>
      <c r="CN118" s="16" t="e">
        <f>SUMIF('City Level Data'!#REF!,$F118,'City Level Data'!CO:CO)</f>
        <v>#REF!</v>
      </c>
      <c r="CO118" s="16" t="e">
        <f>SUMIF('City Level Data'!#REF!,$F118,'City Level Data'!CP:CP)</f>
        <v>#REF!</v>
      </c>
      <c r="CP118" s="16" t="e">
        <f>SUMIF('City Level Data'!#REF!,$F118,'City Level Data'!CQ:CQ)</f>
        <v>#REF!</v>
      </c>
      <c r="CQ118" s="16" t="e">
        <f>SUMIF('City Level Data'!#REF!,$F118,'City Level Data'!CR:CR)</f>
        <v>#REF!</v>
      </c>
      <c r="CR118" s="16" t="e">
        <f>SUMIF('City Level Data'!#REF!,$F118,'City Level Data'!CS:CS)</f>
        <v>#REF!</v>
      </c>
      <c r="CS118" s="16" t="e">
        <f>SUMIF('City Level Data'!#REF!,$F118,'City Level Data'!CT:CT)</f>
        <v>#REF!</v>
      </c>
      <c r="CT118" s="16" t="e">
        <f>SUMIF('City Level Data'!#REF!,$F118,'City Level Data'!CU:CU)</f>
        <v>#REF!</v>
      </c>
      <c r="CU118" s="16" t="e">
        <f>SUMIF('City Level Data'!#REF!,$F118,'City Level Data'!CV:CV)</f>
        <v>#REF!</v>
      </c>
      <c r="CV118" s="16" t="e">
        <f>SUMIF('City Level Data'!#REF!,$F118,'City Level Data'!CW:CW)</f>
        <v>#REF!</v>
      </c>
      <c r="CW118" s="16" t="e">
        <f>SUMIF('City Level Data'!#REF!,$F118,'City Level Data'!CX:CX)</f>
        <v>#REF!</v>
      </c>
      <c r="CX118" s="16" t="e">
        <f>SUMIF('City Level Data'!#REF!,$F118,'City Level Data'!CY:CY)</f>
        <v>#REF!</v>
      </c>
      <c r="CY118" s="16" t="e">
        <f>SUMIF('City Level Data'!#REF!,$F118,'City Level Data'!CZ:CZ)</f>
        <v>#REF!</v>
      </c>
      <c r="CZ118" s="16" t="e">
        <f>SUMIF('City Level Data'!#REF!,$F118,'City Level Data'!DA:DA)</f>
        <v>#REF!</v>
      </c>
      <c r="DA118" s="16" t="e">
        <f>SUMIF('City Level Data'!#REF!,$F118,'City Level Data'!DB:DB)</f>
        <v>#REF!</v>
      </c>
      <c r="DB118" s="16" t="e">
        <f>SUMIF('City Level Data'!#REF!,$F118,'City Level Data'!DC:DC)</f>
        <v>#REF!</v>
      </c>
    </row>
    <row r="119" spans="1:106" x14ac:dyDescent="0.2">
      <c r="A119" s="1"/>
      <c r="B119" s="1"/>
      <c r="C119" s="1"/>
      <c r="D119" s="1" t="s">
        <v>1674</v>
      </c>
      <c r="E119" s="1" t="s">
        <v>1383</v>
      </c>
      <c r="F119" s="1" t="s">
        <v>1380</v>
      </c>
      <c r="G119" s="1" t="s">
        <v>1517</v>
      </c>
      <c r="H119" s="1"/>
      <c r="I119" s="1"/>
      <c r="J119" s="1" t="s">
        <v>1518</v>
      </c>
      <c r="K119" s="1"/>
      <c r="L119" s="1"/>
      <c r="M119" s="1"/>
      <c r="N119" s="16" t="e">
        <f>SUMIF('City Level Data'!#REF!,$F119,'City Level Data'!J:J)</f>
        <v>#REF!</v>
      </c>
      <c r="O119" s="16" t="e">
        <f>SUMIF('City Level Data'!#REF!,$F119,'City Level Data'!L:L)</f>
        <v>#REF!</v>
      </c>
      <c r="P119" s="16" t="e">
        <f>SUMIF('City Level Data'!#REF!,$F119,'City Level Data'!M:M)</f>
        <v>#REF!</v>
      </c>
      <c r="Q119" s="16" t="e">
        <f t="shared" si="0"/>
        <v>#REF!</v>
      </c>
      <c r="R119" s="16" t="e">
        <f>SUMIF('City Level Data'!#REF!,$F119,'City Level Data'!P:P)</f>
        <v>#REF!</v>
      </c>
      <c r="S119" s="16" t="e">
        <f t="shared" si="1"/>
        <v>#REF!</v>
      </c>
      <c r="T119" s="16" t="e">
        <f>SUMIF('City Level Data'!#REF!,$F119,'City Level Data'!U:U)*1000000000/N119</f>
        <v>#REF!</v>
      </c>
      <c r="U119" s="16" t="e">
        <f>IF(Q119&gt;'Clustering (Sub City)'!$C$4,'Clustering (Sub City)'!$B$3,IF(Q119&gt;'Clustering (Sub City)'!$H$4,'Clustering (Sub City)'!$G$3,IF(Q119&gt;'Clustering (Sub City)'!$M$4,'Clustering (Sub City)'!$L$3,'Clustering (Sub City)'!$Q$3)))</f>
        <v>#REF!</v>
      </c>
      <c r="V119" s="16" t="e">
        <f>IF(S119&gt;'Clustering (Sub City)'!$C$24,'Clustering (Sub City)'!$B$23,IF(S119&gt;'Clustering (Sub City)'!$H$24,'Clustering (Sub City)'!$G$23,IF(S119&gt;'Clustering (Sub City)'!$M$24,'Clustering (Sub City)'!$L$23,'Clustering (Sub City)'!$Q$23)))</f>
        <v>#REF!</v>
      </c>
      <c r="W119" s="16" t="e">
        <f>VLOOKUP(U119&amp;V119,'Clustering (Gov City)'!$X$4:$Y$19,2,0)</f>
        <v>#REF!</v>
      </c>
      <c r="X119" s="16" t="e">
        <f>SUMIF('City Level Data'!#REF!,$F119,'City Level Data'!Z:Z)</f>
        <v>#REF!</v>
      </c>
      <c r="Y119" s="16" t="e">
        <f>SUMIF('City Level Data'!#REF!,$F119,'City Level Data'!AA:AA)</f>
        <v>#REF!</v>
      </c>
      <c r="Z119" s="16" t="e">
        <f>SUMIF('City Level Data'!#REF!,$F119,'City Level Data'!AB:AB)</f>
        <v>#REF!</v>
      </c>
      <c r="AA119" s="16" t="e">
        <f>SUMIF('City Level Data'!#REF!,$F119,'City Level Data'!AC:AC)</f>
        <v>#REF!</v>
      </c>
      <c r="AB119" s="16" t="e">
        <f>SUMIF('City Level Data'!#REF!,$F119,'City Level Data'!AD:AD)</f>
        <v>#REF!</v>
      </c>
      <c r="AC119" s="16" t="e">
        <f>SUMIF('City Level Data'!#REF!,$F119,'City Level Data'!AE:AE)</f>
        <v>#REF!</v>
      </c>
      <c r="AD119" s="16" t="e">
        <f>SUMIF('City Level Data'!#REF!,$F119,'City Level Data'!AF:AF)</f>
        <v>#REF!</v>
      </c>
      <c r="AE119" s="16" t="e">
        <f>SUMIF('City Level Data'!#REF!,$F119,'City Level Data'!AG:AG)</f>
        <v>#REF!</v>
      </c>
      <c r="AF119" s="16" t="e">
        <f>SUMIF('City Level Data'!#REF!,$F119,'City Level Data'!AH:AH)</f>
        <v>#REF!</v>
      </c>
      <c r="AG119" s="16" t="e">
        <f>SUMIF('City Level Data'!#REF!,$F119,'City Level Data'!AI:AI)</f>
        <v>#REF!</v>
      </c>
      <c r="AH119" s="16" t="e">
        <f>SUMIF('City Level Data'!#REF!,$F119,'City Level Data'!AJ:AJ)</f>
        <v>#REF!</v>
      </c>
      <c r="AI119" s="16" t="e">
        <f>SUMIF('City Level Data'!#REF!,$F119,'City Level Data'!AK:AK)</f>
        <v>#REF!</v>
      </c>
      <c r="AJ119" s="16" t="e">
        <f>SUMIF('City Level Data'!#REF!,$F119,'City Level Data'!AL:AL)</f>
        <v>#REF!</v>
      </c>
      <c r="AK119" s="16" t="e">
        <f>SUMIF('City Level Data'!#REF!,$F119,'City Level Data'!AM:AM)</f>
        <v>#REF!</v>
      </c>
      <c r="AL119" s="16" t="e">
        <f>SUMIF('City Level Data'!#REF!,$F119,'City Level Data'!AN:AN)</f>
        <v>#REF!</v>
      </c>
      <c r="AM119" s="16" t="e">
        <f>SUMIF('City Level Data'!#REF!,$F119,'City Level Data'!AO:AO)</f>
        <v>#REF!</v>
      </c>
      <c r="AN119" s="16" t="e">
        <f>SUMIF('City Level Data'!#REF!,$F119,'City Level Data'!AP:AP)</f>
        <v>#REF!</v>
      </c>
      <c r="AO119" s="16" t="e">
        <f>SUMIF('City Level Data'!#REF!,$F119,'City Level Data'!AQ:AQ)</f>
        <v>#REF!</v>
      </c>
      <c r="AP119" s="16" t="e">
        <f>SUMIF('City Level Data'!#REF!,$F119,'City Level Data'!AR:AR)</f>
        <v>#REF!</v>
      </c>
      <c r="AQ119" s="16" t="e">
        <f>SUMIF('City Level Data'!#REF!,$F119,'City Level Data'!AS:AS)</f>
        <v>#REF!</v>
      </c>
      <c r="AR119" s="16" t="e">
        <f>SUMIF('City Level Data'!#REF!,$F119,'City Level Data'!AT:AT)</f>
        <v>#REF!</v>
      </c>
      <c r="AS119" s="16" t="e">
        <f>SUMIF('City Level Data'!#REF!,$F119,'City Level Data'!AU:AU)</f>
        <v>#REF!</v>
      </c>
      <c r="AT119" s="16" t="e">
        <f>SUMIF('City Level Data'!#REF!,$F119,'City Level Data'!AV:AV)</f>
        <v>#REF!</v>
      </c>
      <c r="AU119" s="16" t="e">
        <f>SUMIF('City Level Data'!#REF!,$F119,'City Level Data'!AW:AW)</f>
        <v>#REF!</v>
      </c>
      <c r="AV119" s="16" t="e">
        <f>SUMIF('City Level Data'!#REF!,$F119,'City Level Data'!AX:AX)</f>
        <v>#REF!</v>
      </c>
      <c r="AW119" s="16" t="e">
        <f>SUMIF('City Level Data'!#REF!,$F119,'City Level Data'!AY:AY)</f>
        <v>#REF!</v>
      </c>
      <c r="AX119" s="16" t="e">
        <f>SUMIF('City Level Data'!#REF!,$F119,'City Level Data'!AZ:AZ)</f>
        <v>#REF!</v>
      </c>
      <c r="AY119" s="16" t="e">
        <f>SUMIF('City Level Data'!#REF!,$F119,'City Level Data'!BA:BA)</f>
        <v>#REF!</v>
      </c>
      <c r="AZ119" s="16" t="e">
        <f>SUMIF('City Level Data'!#REF!,$F119,'City Level Data'!BB:BB)</f>
        <v>#REF!</v>
      </c>
      <c r="BA119" s="16" t="e">
        <f>SUMIF('City Level Data'!#REF!,$F119,'City Level Data'!BC:BC)</f>
        <v>#REF!</v>
      </c>
      <c r="BB119" s="16" t="e">
        <f>SUMIF('City Level Data'!#REF!,$F119,'City Level Data'!BD:BD)</f>
        <v>#REF!</v>
      </c>
      <c r="BC119" s="16" t="e">
        <f>SUMIF('City Level Data'!#REF!,$F119,'City Level Data'!BE:BE)</f>
        <v>#REF!</v>
      </c>
      <c r="BD119" s="16" t="e">
        <f>SUMIF('City Level Data'!#REF!,$F119,'City Level Data'!BF:BF)</f>
        <v>#REF!</v>
      </c>
      <c r="BE119" s="16" t="e">
        <f t="shared" si="2"/>
        <v>#REF!</v>
      </c>
      <c r="BF119" s="16" t="e">
        <f>SUMIF('City Level Data'!#REF!,$F119,'City Level Data'!BG:BG)</f>
        <v>#REF!</v>
      </c>
      <c r="BG119" s="16" t="e">
        <f>SUMIF('City Level Data'!#REF!,$F119,'City Level Data'!BH:BH)</f>
        <v>#REF!</v>
      </c>
      <c r="BH119" s="16" t="e">
        <f>AVERAGEIF('City Level Data'!#REF!,$F119,'City Level Data'!BI:BI)</f>
        <v>#REF!</v>
      </c>
      <c r="BI119" s="16" t="e">
        <f>AVERAGEIF('City Level Data'!#REF!,$F119,'City Level Data'!BJ:BJ)</f>
        <v>#REF!</v>
      </c>
      <c r="BJ119" s="16" t="e">
        <f>AVERAGEIF('City Level Data'!#REF!,$F119,'City Level Data'!BK:BK)</f>
        <v>#REF!</v>
      </c>
      <c r="BK119" s="16" t="e">
        <f>AVERAGEIF('City Level Data'!#REF!,$F119,'City Level Data'!BL:BL)</f>
        <v>#REF!</v>
      </c>
      <c r="BL119" s="16" t="e">
        <f>AVERAGEIF('City Level Data'!#REF!,$F119,'City Level Data'!BM:BM)</f>
        <v>#REF!</v>
      </c>
      <c r="BM119" s="16" t="e">
        <f>SUMIF('City Level Data'!#REF!,$F119,'City Level Data'!BN:BN)</f>
        <v>#REF!</v>
      </c>
      <c r="BN119" s="16" t="e">
        <f>SUMIF('City Level Data'!#REF!,$F119,'City Level Data'!BO:BO)</f>
        <v>#REF!</v>
      </c>
      <c r="BO119" s="16" t="e">
        <f>SUMIF('City Level Data'!#REF!,$F119,'City Level Data'!BP:BP)</f>
        <v>#REF!</v>
      </c>
      <c r="BP119" s="16" t="e">
        <f>SUMIF('City Level Data'!#REF!,$F119,'City Level Data'!BQ:BQ)</f>
        <v>#REF!</v>
      </c>
      <c r="BQ119" s="16" t="e">
        <f>SUMIF('City Level Data'!#REF!,$F119,'City Level Data'!BR:BR)</f>
        <v>#REF!</v>
      </c>
      <c r="BR119" s="16" t="e">
        <f>SUMIF('City Level Data'!#REF!,$F119,'City Level Data'!BS:BS)</f>
        <v>#REF!</v>
      </c>
      <c r="BS119" s="16" t="e">
        <f>SUMIF('City Level Data'!#REF!,$F119,'City Level Data'!BT:BT)</f>
        <v>#REF!</v>
      </c>
      <c r="BT119" s="16" t="e">
        <f>SUMIF('City Level Data'!#REF!,$F119,'City Level Data'!BU:BU)</f>
        <v>#REF!</v>
      </c>
      <c r="BU119" s="16" t="e">
        <f>SUMIF('City Level Data'!#REF!,$F119,'City Level Data'!BV:BV)</f>
        <v>#REF!</v>
      </c>
      <c r="BV119" s="16" t="e">
        <f>SUMIF('City Level Data'!#REF!,$F119,'City Level Data'!BW:BW)</f>
        <v>#REF!</v>
      </c>
      <c r="BW119" s="16" t="e">
        <f>SUMIF('City Level Data'!#REF!,$F119,'City Level Data'!BX:BX)</f>
        <v>#REF!</v>
      </c>
      <c r="BX119" s="16" t="e">
        <f>SUMIF('City Level Data'!#REF!,$F119,'City Level Data'!BY:BY)</f>
        <v>#REF!</v>
      </c>
      <c r="BY119" s="16" t="e">
        <f>SUMIF('City Level Data'!#REF!,$F119,'City Level Data'!BZ:BZ)</f>
        <v>#REF!</v>
      </c>
      <c r="BZ119" s="16" t="e">
        <f>SUMIF('City Level Data'!#REF!,$F119,'City Level Data'!CA:CA)</f>
        <v>#REF!</v>
      </c>
      <c r="CA119" s="16" t="e">
        <f>SUMIF('City Level Data'!#REF!,$F119,'City Level Data'!CB:CB)</f>
        <v>#REF!</v>
      </c>
      <c r="CB119" s="16" t="e">
        <f>SUMIF('City Level Data'!#REF!,$F119,'City Level Data'!CC:CC)</f>
        <v>#REF!</v>
      </c>
      <c r="CC119" s="16" t="e">
        <f>SUMIF('City Level Data'!#REF!,$F119,'City Level Data'!CD:CD)</f>
        <v>#REF!</v>
      </c>
      <c r="CD119" s="16" t="e">
        <f>SUMIF('City Level Data'!#REF!,$F119,'City Level Data'!CE:CE)</f>
        <v>#REF!</v>
      </c>
      <c r="CE119" s="16" t="e">
        <f>SUMIF('City Level Data'!#REF!,$F119,'City Level Data'!CF:CF)</f>
        <v>#REF!</v>
      </c>
      <c r="CF119" s="16" t="e">
        <f>SUMIF('City Level Data'!#REF!,$F119,'City Level Data'!CG:CG)</f>
        <v>#REF!</v>
      </c>
      <c r="CG119" s="16" t="e">
        <f>SUMIF('City Level Data'!#REF!,$F119,'City Level Data'!CH:CH)</f>
        <v>#REF!</v>
      </c>
      <c r="CH119" s="16" t="e">
        <f>SUMIF('City Level Data'!#REF!,$F119,'City Level Data'!CI:CI)</f>
        <v>#REF!</v>
      </c>
      <c r="CI119" s="16" t="e">
        <f>SUMIF('City Level Data'!#REF!,$F119,'City Level Data'!CJ:CJ)</f>
        <v>#REF!</v>
      </c>
      <c r="CJ119" s="16" t="e">
        <f>SUMIF('City Level Data'!#REF!,$F119,'City Level Data'!CK:CK)</f>
        <v>#REF!</v>
      </c>
      <c r="CK119" s="16" t="e">
        <f>SUMIF('City Level Data'!#REF!,$F119,'City Level Data'!CL:CL)</f>
        <v>#REF!</v>
      </c>
      <c r="CL119" s="16" t="e">
        <f>SUMIF('City Level Data'!#REF!,$F119,'City Level Data'!CM:CM)</f>
        <v>#REF!</v>
      </c>
      <c r="CM119" s="16" t="e">
        <f>SUMIF('City Level Data'!#REF!,$F119,'City Level Data'!CN:CN)</f>
        <v>#REF!</v>
      </c>
      <c r="CN119" s="16" t="e">
        <f>SUMIF('City Level Data'!#REF!,$F119,'City Level Data'!CO:CO)</f>
        <v>#REF!</v>
      </c>
      <c r="CO119" s="16" t="e">
        <f>SUMIF('City Level Data'!#REF!,$F119,'City Level Data'!CP:CP)</f>
        <v>#REF!</v>
      </c>
      <c r="CP119" s="16" t="e">
        <f>SUMIF('City Level Data'!#REF!,$F119,'City Level Data'!CQ:CQ)</f>
        <v>#REF!</v>
      </c>
      <c r="CQ119" s="16" t="e">
        <f>SUMIF('City Level Data'!#REF!,$F119,'City Level Data'!CR:CR)</f>
        <v>#REF!</v>
      </c>
      <c r="CR119" s="16" t="e">
        <f>SUMIF('City Level Data'!#REF!,$F119,'City Level Data'!CS:CS)</f>
        <v>#REF!</v>
      </c>
      <c r="CS119" s="16" t="e">
        <f>SUMIF('City Level Data'!#REF!,$F119,'City Level Data'!CT:CT)</f>
        <v>#REF!</v>
      </c>
      <c r="CT119" s="16" t="e">
        <f>SUMIF('City Level Data'!#REF!,$F119,'City Level Data'!CU:CU)</f>
        <v>#REF!</v>
      </c>
      <c r="CU119" s="16" t="e">
        <f>SUMIF('City Level Data'!#REF!,$F119,'City Level Data'!CV:CV)</f>
        <v>#REF!</v>
      </c>
      <c r="CV119" s="16" t="e">
        <f>SUMIF('City Level Data'!#REF!,$F119,'City Level Data'!CW:CW)</f>
        <v>#REF!</v>
      </c>
      <c r="CW119" s="16" t="e">
        <f>SUMIF('City Level Data'!#REF!,$F119,'City Level Data'!CX:CX)</f>
        <v>#REF!</v>
      </c>
      <c r="CX119" s="16" t="e">
        <f>SUMIF('City Level Data'!#REF!,$F119,'City Level Data'!CY:CY)</f>
        <v>#REF!</v>
      </c>
      <c r="CY119" s="16" t="e">
        <f>SUMIF('City Level Data'!#REF!,$F119,'City Level Data'!CZ:CZ)</f>
        <v>#REF!</v>
      </c>
      <c r="CZ119" s="16" t="e">
        <f>SUMIF('City Level Data'!#REF!,$F119,'City Level Data'!DA:DA)</f>
        <v>#REF!</v>
      </c>
      <c r="DA119" s="16" t="e">
        <f>SUMIF('City Level Data'!#REF!,$F119,'City Level Data'!DB:DB)</f>
        <v>#REF!</v>
      </c>
      <c r="DB119" s="16" t="e">
        <f>SUMIF('City Level Data'!#REF!,$F119,'City Level Data'!DC:DC)</f>
        <v>#REF!</v>
      </c>
    </row>
    <row r="120" spans="1:106" x14ac:dyDescent="0.2">
      <c r="A120" s="1"/>
      <c r="B120" s="1"/>
      <c r="C120" s="1"/>
      <c r="D120" s="1" t="s">
        <v>1675</v>
      </c>
      <c r="E120" s="1" t="s">
        <v>1383</v>
      </c>
      <c r="F120" s="1" t="s">
        <v>1383</v>
      </c>
      <c r="G120" s="1" t="s">
        <v>1517</v>
      </c>
      <c r="H120" s="1"/>
      <c r="I120" s="1"/>
      <c r="J120" s="1" t="s">
        <v>1518</v>
      </c>
      <c r="K120" s="1"/>
      <c r="L120" s="1"/>
      <c r="M120" s="1"/>
      <c r="N120" s="16" t="e">
        <f>SUMIF('City Level Data'!#REF!,$F120,'City Level Data'!J:J)</f>
        <v>#REF!</v>
      </c>
      <c r="O120" s="16" t="e">
        <f>SUMIF('City Level Data'!#REF!,$F120,'City Level Data'!L:L)</f>
        <v>#REF!</v>
      </c>
      <c r="P120" s="16" t="e">
        <f>SUMIF('City Level Data'!#REF!,$F120,'City Level Data'!M:M)</f>
        <v>#REF!</v>
      </c>
      <c r="Q120" s="16" t="e">
        <f t="shared" si="0"/>
        <v>#REF!</v>
      </c>
      <c r="R120" s="16" t="e">
        <f>SUMIF('City Level Data'!#REF!,$F120,'City Level Data'!P:P)</f>
        <v>#REF!</v>
      </c>
      <c r="S120" s="16" t="e">
        <f t="shared" si="1"/>
        <v>#REF!</v>
      </c>
      <c r="T120" s="16" t="e">
        <f>SUMIF('City Level Data'!#REF!,$F120,'City Level Data'!U:U)*1000000000/N120</f>
        <v>#REF!</v>
      </c>
      <c r="U120" s="16" t="e">
        <f>IF(Q120&gt;'Clustering (Sub City)'!$C$4,'Clustering (Sub City)'!$B$3,IF(Q120&gt;'Clustering (Sub City)'!$H$4,'Clustering (Sub City)'!$G$3,IF(Q120&gt;'Clustering (Sub City)'!$M$4,'Clustering (Sub City)'!$L$3,'Clustering (Sub City)'!$Q$3)))</f>
        <v>#REF!</v>
      </c>
      <c r="V120" s="16" t="e">
        <f>IF(S120&gt;'Clustering (Sub City)'!$C$24,'Clustering (Sub City)'!$B$23,IF(S120&gt;'Clustering (Sub City)'!$H$24,'Clustering (Sub City)'!$G$23,IF(S120&gt;'Clustering (Sub City)'!$M$24,'Clustering (Sub City)'!$L$23,'Clustering (Sub City)'!$Q$23)))</f>
        <v>#REF!</v>
      </c>
      <c r="W120" s="16" t="e">
        <f>VLOOKUP(U120&amp;V120,'Clustering (Gov City)'!$X$4:$Y$19,2,0)</f>
        <v>#REF!</v>
      </c>
      <c r="X120" s="16" t="e">
        <f>SUMIF('City Level Data'!#REF!,$F120,'City Level Data'!Z:Z)</f>
        <v>#REF!</v>
      </c>
      <c r="Y120" s="16" t="e">
        <f>SUMIF('City Level Data'!#REF!,$F120,'City Level Data'!AA:AA)</f>
        <v>#REF!</v>
      </c>
      <c r="Z120" s="16" t="e">
        <f>SUMIF('City Level Data'!#REF!,$F120,'City Level Data'!AB:AB)</f>
        <v>#REF!</v>
      </c>
      <c r="AA120" s="16" t="e">
        <f>SUMIF('City Level Data'!#REF!,$F120,'City Level Data'!AC:AC)</f>
        <v>#REF!</v>
      </c>
      <c r="AB120" s="16" t="e">
        <f>SUMIF('City Level Data'!#REF!,$F120,'City Level Data'!AD:AD)</f>
        <v>#REF!</v>
      </c>
      <c r="AC120" s="16" t="e">
        <f>SUMIF('City Level Data'!#REF!,$F120,'City Level Data'!AE:AE)</f>
        <v>#REF!</v>
      </c>
      <c r="AD120" s="16" t="e">
        <f>SUMIF('City Level Data'!#REF!,$F120,'City Level Data'!AF:AF)</f>
        <v>#REF!</v>
      </c>
      <c r="AE120" s="16" t="e">
        <f>SUMIF('City Level Data'!#REF!,$F120,'City Level Data'!AG:AG)</f>
        <v>#REF!</v>
      </c>
      <c r="AF120" s="16" t="e">
        <f>SUMIF('City Level Data'!#REF!,$F120,'City Level Data'!AH:AH)</f>
        <v>#REF!</v>
      </c>
      <c r="AG120" s="16" t="e">
        <f>SUMIF('City Level Data'!#REF!,$F120,'City Level Data'!AI:AI)</f>
        <v>#REF!</v>
      </c>
      <c r="AH120" s="16" t="e">
        <f>SUMIF('City Level Data'!#REF!,$F120,'City Level Data'!AJ:AJ)</f>
        <v>#REF!</v>
      </c>
      <c r="AI120" s="16" t="e">
        <f>SUMIF('City Level Data'!#REF!,$F120,'City Level Data'!AK:AK)</f>
        <v>#REF!</v>
      </c>
      <c r="AJ120" s="16" t="e">
        <f>SUMIF('City Level Data'!#REF!,$F120,'City Level Data'!AL:AL)</f>
        <v>#REF!</v>
      </c>
      <c r="AK120" s="16" t="e">
        <f>SUMIF('City Level Data'!#REF!,$F120,'City Level Data'!AM:AM)</f>
        <v>#REF!</v>
      </c>
      <c r="AL120" s="16" t="e">
        <f>SUMIF('City Level Data'!#REF!,$F120,'City Level Data'!AN:AN)</f>
        <v>#REF!</v>
      </c>
      <c r="AM120" s="16" t="e">
        <f>SUMIF('City Level Data'!#REF!,$F120,'City Level Data'!AO:AO)</f>
        <v>#REF!</v>
      </c>
      <c r="AN120" s="16" t="e">
        <f>SUMIF('City Level Data'!#REF!,$F120,'City Level Data'!AP:AP)</f>
        <v>#REF!</v>
      </c>
      <c r="AO120" s="16" t="e">
        <f>SUMIF('City Level Data'!#REF!,$F120,'City Level Data'!AQ:AQ)</f>
        <v>#REF!</v>
      </c>
      <c r="AP120" s="16" t="e">
        <f>SUMIF('City Level Data'!#REF!,$F120,'City Level Data'!AR:AR)</f>
        <v>#REF!</v>
      </c>
      <c r="AQ120" s="16" t="e">
        <f>SUMIF('City Level Data'!#REF!,$F120,'City Level Data'!AS:AS)</f>
        <v>#REF!</v>
      </c>
      <c r="AR120" s="16" t="e">
        <f>SUMIF('City Level Data'!#REF!,$F120,'City Level Data'!AT:AT)</f>
        <v>#REF!</v>
      </c>
      <c r="AS120" s="16" t="e">
        <f>SUMIF('City Level Data'!#REF!,$F120,'City Level Data'!AU:AU)</f>
        <v>#REF!</v>
      </c>
      <c r="AT120" s="16" t="e">
        <f>SUMIF('City Level Data'!#REF!,$F120,'City Level Data'!AV:AV)</f>
        <v>#REF!</v>
      </c>
      <c r="AU120" s="16" t="e">
        <f>SUMIF('City Level Data'!#REF!,$F120,'City Level Data'!AW:AW)</f>
        <v>#REF!</v>
      </c>
      <c r="AV120" s="16" t="e">
        <f>SUMIF('City Level Data'!#REF!,$F120,'City Level Data'!AX:AX)</f>
        <v>#REF!</v>
      </c>
      <c r="AW120" s="16" t="e">
        <f>SUMIF('City Level Data'!#REF!,$F120,'City Level Data'!AY:AY)</f>
        <v>#REF!</v>
      </c>
      <c r="AX120" s="16" t="e">
        <f>SUMIF('City Level Data'!#REF!,$F120,'City Level Data'!AZ:AZ)</f>
        <v>#REF!</v>
      </c>
      <c r="AY120" s="16" t="e">
        <f>SUMIF('City Level Data'!#REF!,$F120,'City Level Data'!BA:BA)</f>
        <v>#REF!</v>
      </c>
      <c r="AZ120" s="16" t="e">
        <f>SUMIF('City Level Data'!#REF!,$F120,'City Level Data'!BB:BB)</f>
        <v>#REF!</v>
      </c>
      <c r="BA120" s="16" t="e">
        <f>SUMIF('City Level Data'!#REF!,$F120,'City Level Data'!BC:BC)</f>
        <v>#REF!</v>
      </c>
      <c r="BB120" s="16" t="e">
        <f>SUMIF('City Level Data'!#REF!,$F120,'City Level Data'!BD:BD)</f>
        <v>#REF!</v>
      </c>
      <c r="BC120" s="16" t="e">
        <f>SUMIF('City Level Data'!#REF!,$F120,'City Level Data'!BE:BE)</f>
        <v>#REF!</v>
      </c>
      <c r="BD120" s="16" t="e">
        <f>SUMIF('City Level Data'!#REF!,$F120,'City Level Data'!BF:BF)</f>
        <v>#REF!</v>
      </c>
      <c r="BE120" s="16" t="e">
        <f t="shared" si="2"/>
        <v>#REF!</v>
      </c>
      <c r="BF120" s="16" t="e">
        <f>SUMIF('City Level Data'!#REF!,$F120,'City Level Data'!BG:BG)</f>
        <v>#REF!</v>
      </c>
      <c r="BG120" s="16" t="e">
        <f>SUMIF('City Level Data'!#REF!,$F120,'City Level Data'!BH:BH)</f>
        <v>#REF!</v>
      </c>
      <c r="BH120" s="16" t="e">
        <f>AVERAGEIF('City Level Data'!#REF!,$F120,'City Level Data'!BI:BI)</f>
        <v>#REF!</v>
      </c>
      <c r="BI120" s="16" t="e">
        <f>AVERAGEIF('City Level Data'!#REF!,$F120,'City Level Data'!BJ:BJ)</f>
        <v>#REF!</v>
      </c>
      <c r="BJ120" s="16" t="e">
        <f>AVERAGEIF('City Level Data'!#REF!,$F120,'City Level Data'!BK:BK)</f>
        <v>#REF!</v>
      </c>
      <c r="BK120" s="16" t="e">
        <f>AVERAGEIF('City Level Data'!#REF!,$F120,'City Level Data'!BL:BL)</f>
        <v>#REF!</v>
      </c>
      <c r="BL120" s="16" t="e">
        <f>AVERAGEIF('City Level Data'!#REF!,$F120,'City Level Data'!BM:BM)</f>
        <v>#REF!</v>
      </c>
      <c r="BM120" s="16" t="e">
        <f>SUMIF('City Level Data'!#REF!,$F120,'City Level Data'!BN:BN)</f>
        <v>#REF!</v>
      </c>
      <c r="BN120" s="16" t="e">
        <f>SUMIF('City Level Data'!#REF!,$F120,'City Level Data'!BO:BO)</f>
        <v>#REF!</v>
      </c>
      <c r="BO120" s="16" t="e">
        <f>SUMIF('City Level Data'!#REF!,$F120,'City Level Data'!BP:BP)</f>
        <v>#REF!</v>
      </c>
      <c r="BP120" s="16" t="e">
        <f>SUMIF('City Level Data'!#REF!,$F120,'City Level Data'!BQ:BQ)</f>
        <v>#REF!</v>
      </c>
      <c r="BQ120" s="16" t="e">
        <f>SUMIF('City Level Data'!#REF!,$F120,'City Level Data'!BR:BR)</f>
        <v>#REF!</v>
      </c>
      <c r="BR120" s="16" t="e">
        <f>SUMIF('City Level Data'!#REF!,$F120,'City Level Data'!BS:BS)</f>
        <v>#REF!</v>
      </c>
      <c r="BS120" s="16" t="e">
        <f>SUMIF('City Level Data'!#REF!,$F120,'City Level Data'!BT:BT)</f>
        <v>#REF!</v>
      </c>
      <c r="BT120" s="16" t="e">
        <f>SUMIF('City Level Data'!#REF!,$F120,'City Level Data'!BU:BU)</f>
        <v>#REF!</v>
      </c>
      <c r="BU120" s="16" t="e">
        <f>SUMIF('City Level Data'!#REF!,$F120,'City Level Data'!BV:BV)</f>
        <v>#REF!</v>
      </c>
      <c r="BV120" s="16" t="e">
        <f>SUMIF('City Level Data'!#REF!,$F120,'City Level Data'!BW:BW)</f>
        <v>#REF!</v>
      </c>
      <c r="BW120" s="16" t="e">
        <f>SUMIF('City Level Data'!#REF!,$F120,'City Level Data'!BX:BX)</f>
        <v>#REF!</v>
      </c>
      <c r="BX120" s="16" t="e">
        <f>SUMIF('City Level Data'!#REF!,$F120,'City Level Data'!BY:BY)</f>
        <v>#REF!</v>
      </c>
      <c r="BY120" s="16" t="e">
        <f>SUMIF('City Level Data'!#REF!,$F120,'City Level Data'!BZ:BZ)</f>
        <v>#REF!</v>
      </c>
      <c r="BZ120" s="16" t="e">
        <f>SUMIF('City Level Data'!#REF!,$F120,'City Level Data'!CA:CA)</f>
        <v>#REF!</v>
      </c>
      <c r="CA120" s="16" t="e">
        <f>SUMIF('City Level Data'!#REF!,$F120,'City Level Data'!CB:CB)</f>
        <v>#REF!</v>
      </c>
      <c r="CB120" s="16" t="e">
        <f>SUMIF('City Level Data'!#REF!,$F120,'City Level Data'!CC:CC)</f>
        <v>#REF!</v>
      </c>
      <c r="CC120" s="16" t="e">
        <f>SUMIF('City Level Data'!#REF!,$F120,'City Level Data'!CD:CD)</f>
        <v>#REF!</v>
      </c>
      <c r="CD120" s="16" t="e">
        <f>SUMIF('City Level Data'!#REF!,$F120,'City Level Data'!CE:CE)</f>
        <v>#REF!</v>
      </c>
      <c r="CE120" s="16" t="e">
        <f>SUMIF('City Level Data'!#REF!,$F120,'City Level Data'!CF:CF)</f>
        <v>#REF!</v>
      </c>
      <c r="CF120" s="16" t="e">
        <f>SUMIF('City Level Data'!#REF!,$F120,'City Level Data'!CG:CG)</f>
        <v>#REF!</v>
      </c>
      <c r="CG120" s="16" t="e">
        <f>SUMIF('City Level Data'!#REF!,$F120,'City Level Data'!CH:CH)</f>
        <v>#REF!</v>
      </c>
      <c r="CH120" s="16" t="e">
        <f>SUMIF('City Level Data'!#REF!,$F120,'City Level Data'!CI:CI)</f>
        <v>#REF!</v>
      </c>
      <c r="CI120" s="16" t="e">
        <f>SUMIF('City Level Data'!#REF!,$F120,'City Level Data'!CJ:CJ)</f>
        <v>#REF!</v>
      </c>
      <c r="CJ120" s="16" t="e">
        <f>SUMIF('City Level Data'!#REF!,$F120,'City Level Data'!CK:CK)</f>
        <v>#REF!</v>
      </c>
      <c r="CK120" s="16" t="e">
        <f>SUMIF('City Level Data'!#REF!,$F120,'City Level Data'!CL:CL)</f>
        <v>#REF!</v>
      </c>
      <c r="CL120" s="16" t="e">
        <f>SUMIF('City Level Data'!#REF!,$F120,'City Level Data'!CM:CM)</f>
        <v>#REF!</v>
      </c>
      <c r="CM120" s="16" t="e">
        <f>SUMIF('City Level Data'!#REF!,$F120,'City Level Data'!CN:CN)</f>
        <v>#REF!</v>
      </c>
      <c r="CN120" s="16" t="e">
        <f>SUMIF('City Level Data'!#REF!,$F120,'City Level Data'!CO:CO)</f>
        <v>#REF!</v>
      </c>
      <c r="CO120" s="16" t="e">
        <f>SUMIF('City Level Data'!#REF!,$F120,'City Level Data'!CP:CP)</f>
        <v>#REF!</v>
      </c>
      <c r="CP120" s="16" t="e">
        <f>SUMIF('City Level Data'!#REF!,$F120,'City Level Data'!CQ:CQ)</f>
        <v>#REF!</v>
      </c>
      <c r="CQ120" s="16" t="e">
        <f>SUMIF('City Level Data'!#REF!,$F120,'City Level Data'!CR:CR)</f>
        <v>#REF!</v>
      </c>
      <c r="CR120" s="16" t="e">
        <f>SUMIF('City Level Data'!#REF!,$F120,'City Level Data'!CS:CS)</f>
        <v>#REF!</v>
      </c>
      <c r="CS120" s="16" t="e">
        <f>SUMIF('City Level Data'!#REF!,$F120,'City Level Data'!CT:CT)</f>
        <v>#REF!</v>
      </c>
      <c r="CT120" s="16" t="e">
        <f>SUMIF('City Level Data'!#REF!,$F120,'City Level Data'!CU:CU)</f>
        <v>#REF!</v>
      </c>
      <c r="CU120" s="16" t="e">
        <f>SUMIF('City Level Data'!#REF!,$F120,'City Level Data'!CV:CV)</f>
        <v>#REF!</v>
      </c>
      <c r="CV120" s="16" t="e">
        <f>SUMIF('City Level Data'!#REF!,$F120,'City Level Data'!CW:CW)</f>
        <v>#REF!</v>
      </c>
      <c r="CW120" s="16" t="e">
        <f>SUMIF('City Level Data'!#REF!,$F120,'City Level Data'!CX:CX)</f>
        <v>#REF!</v>
      </c>
      <c r="CX120" s="16" t="e">
        <f>SUMIF('City Level Data'!#REF!,$F120,'City Level Data'!CY:CY)</f>
        <v>#REF!</v>
      </c>
      <c r="CY120" s="16" t="e">
        <f>SUMIF('City Level Data'!#REF!,$F120,'City Level Data'!CZ:CZ)</f>
        <v>#REF!</v>
      </c>
      <c r="CZ120" s="16" t="e">
        <f>SUMIF('City Level Data'!#REF!,$F120,'City Level Data'!DA:DA)</f>
        <v>#REF!</v>
      </c>
      <c r="DA120" s="16" t="e">
        <f>SUMIF('City Level Data'!#REF!,$F120,'City Level Data'!DB:DB)</f>
        <v>#REF!</v>
      </c>
      <c r="DB120" s="16" t="e">
        <f>SUMIF('City Level Data'!#REF!,$F120,'City Level Data'!DC:DC)</f>
        <v>#REF!</v>
      </c>
    </row>
    <row r="121" spans="1:106" x14ac:dyDescent="0.2">
      <c r="A121" s="1"/>
      <c r="B121" s="1"/>
      <c r="C121" s="1"/>
      <c r="D121" s="1" t="s">
        <v>1676</v>
      </c>
      <c r="E121" s="1" t="s">
        <v>1383</v>
      </c>
      <c r="F121" s="1" t="s">
        <v>1384</v>
      </c>
      <c r="G121" s="1" t="s">
        <v>1517</v>
      </c>
      <c r="H121" s="1"/>
      <c r="I121" s="1"/>
      <c r="J121" s="1" t="s">
        <v>1518</v>
      </c>
      <c r="K121" s="1"/>
      <c r="L121" s="1"/>
      <c r="M121" s="1"/>
      <c r="N121" s="16" t="e">
        <f>SUMIF('City Level Data'!#REF!,$F121,'City Level Data'!J:J)</f>
        <v>#REF!</v>
      </c>
      <c r="O121" s="16" t="e">
        <f>SUMIF('City Level Data'!#REF!,$F121,'City Level Data'!L:L)</f>
        <v>#REF!</v>
      </c>
      <c r="P121" s="16" t="e">
        <f>SUMIF('City Level Data'!#REF!,$F121,'City Level Data'!M:M)</f>
        <v>#REF!</v>
      </c>
      <c r="Q121" s="16" t="e">
        <f t="shared" si="0"/>
        <v>#REF!</v>
      </c>
      <c r="R121" s="16" t="e">
        <f>SUMIF('City Level Data'!#REF!,$F121,'City Level Data'!P:P)</f>
        <v>#REF!</v>
      </c>
      <c r="S121" s="16" t="e">
        <f t="shared" si="1"/>
        <v>#REF!</v>
      </c>
      <c r="T121" s="16" t="e">
        <f>SUMIF('City Level Data'!#REF!,$F121,'City Level Data'!U:U)*1000000000/N121</f>
        <v>#REF!</v>
      </c>
      <c r="U121" s="16" t="e">
        <f>IF(Q121&gt;'Clustering (Sub City)'!$C$4,'Clustering (Sub City)'!$B$3,IF(Q121&gt;'Clustering (Sub City)'!$H$4,'Clustering (Sub City)'!$G$3,IF(Q121&gt;'Clustering (Sub City)'!$M$4,'Clustering (Sub City)'!$L$3,'Clustering (Sub City)'!$Q$3)))</f>
        <v>#REF!</v>
      </c>
      <c r="V121" s="16" t="e">
        <f>IF(S121&gt;'Clustering (Sub City)'!$C$24,'Clustering (Sub City)'!$B$23,IF(S121&gt;'Clustering (Sub City)'!$H$24,'Clustering (Sub City)'!$G$23,IF(S121&gt;'Clustering (Sub City)'!$M$24,'Clustering (Sub City)'!$L$23,'Clustering (Sub City)'!$Q$23)))</f>
        <v>#REF!</v>
      </c>
      <c r="W121" s="16" t="e">
        <f>VLOOKUP(U121&amp;V121,'Clustering (Gov City)'!$X$4:$Y$19,2,0)</f>
        <v>#REF!</v>
      </c>
      <c r="X121" s="16" t="e">
        <f>SUMIF('City Level Data'!#REF!,$F121,'City Level Data'!Z:Z)</f>
        <v>#REF!</v>
      </c>
      <c r="Y121" s="16" t="e">
        <f>SUMIF('City Level Data'!#REF!,$F121,'City Level Data'!AA:AA)</f>
        <v>#REF!</v>
      </c>
      <c r="Z121" s="16" t="e">
        <f>SUMIF('City Level Data'!#REF!,$F121,'City Level Data'!AB:AB)</f>
        <v>#REF!</v>
      </c>
      <c r="AA121" s="16" t="e">
        <f>SUMIF('City Level Data'!#REF!,$F121,'City Level Data'!AC:AC)</f>
        <v>#REF!</v>
      </c>
      <c r="AB121" s="16" t="e">
        <f>SUMIF('City Level Data'!#REF!,$F121,'City Level Data'!AD:AD)</f>
        <v>#REF!</v>
      </c>
      <c r="AC121" s="16" t="e">
        <f>SUMIF('City Level Data'!#REF!,$F121,'City Level Data'!AE:AE)</f>
        <v>#REF!</v>
      </c>
      <c r="AD121" s="16" t="e">
        <f>SUMIF('City Level Data'!#REF!,$F121,'City Level Data'!AF:AF)</f>
        <v>#REF!</v>
      </c>
      <c r="AE121" s="16" t="e">
        <f>SUMIF('City Level Data'!#REF!,$F121,'City Level Data'!AG:AG)</f>
        <v>#REF!</v>
      </c>
      <c r="AF121" s="16" t="e">
        <f>SUMIF('City Level Data'!#REF!,$F121,'City Level Data'!AH:AH)</f>
        <v>#REF!</v>
      </c>
      <c r="AG121" s="16" t="e">
        <f>SUMIF('City Level Data'!#REF!,$F121,'City Level Data'!AI:AI)</f>
        <v>#REF!</v>
      </c>
      <c r="AH121" s="16" t="e">
        <f>SUMIF('City Level Data'!#REF!,$F121,'City Level Data'!AJ:AJ)</f>
        <v>#REF!</v>
      </c>
      <c r="AI121" s="16" t="e">
        <f>SUMIF('City Level Data'!#REF!,$F121,'City Level Data'!AK:AK)</f>
        <v>#REF!</v>
      </c>
      <c r="AJ121" s="16" t="e">
        <f>SUMIF('City Level Data'!#REF!,$F121,'City Level Data'!AL:AL)</f>
        <v>#REF!</v>
      </c>
      <c r="AK121" s="16" t="e">
        <f>SUMIF('City Level Data'!#REF!,$F121,'City Level Data'!AM:AM)</f>
        <v>#REF!</v>
      </c>
      <c r="AL121" s="16" t="e">
        <f>SUMIF('City Level Data'!#REF!,$F121,'City Level Data'!AN:AN)</f>
        <v>#REF!</v>
      </c>
      <c r="AM121" s="16" t="e">
        <f>SUMIF('City Level Data'!#REF!,$F121,'City Level Data'!AO:AO)</f>
        <v>#REF!</v>
      </c>
      <c r="AN121" s="16" t="e">
        <f>SUMIF('City Level Data'!#REF!,$F121,'City Level Data'!AP:AP)</f>
        <v>#REF!</v>
      </c>
      <c r="AO121" s="16" t="e">
        <f>SUMIF('City Level Data'!#REF!,$F121,'City Level Data'!AQ:AQ)</f>
        <v>#REF!</v>
      </c>
      <c r="AP121" s="16" t="e">
        <f>SUMIF('City Level Data'!#REF!,$F121,'City Level Data'!AR:AR)</f>
        <v>#REF!</v>
      </c>
      <c r="AQ121" s="16" t="e">
        <f>SUMIF('City Level Data'!#REF!,$F121,'City Level Data'!AS:AS)</f>
        <v>#REF!</v>
      </c>
      <c r="AR121" s="16" t="e">
        <f>SUMIF('City Level Data'!#REF!,$F121,'City Level Data'!AT:AT)</f>
        <v>#REF!</v>
      </c>
      <c r="AS121" s="16" t="e">
        <f>SUMIF('City Level Data'!#REF!,$F121,'City Level Data'!AU:AU)</f>
        <v>#REF!</v>
      </c>
      <c r="AT121" s="16" t="e">
        <f>SUMIF('City Level Data'!#REF!,$F121,'City Level Data'!AV:AV)</f>
        <v>#REF!</v>
      </c>
      <c r="AU121" s="16" t="e">
        <f>SUMIF('City Level Data'!#REF!,$F121,'City Level Data'!AW:AW)</f>
        <v>#REF!</v>
      </c>
      <c r="AV121" s="16" t="e">
        <f>SUMIF('City Level Data'!#REF!,$F121,'City Level Data'!AX:AX)</f>
        <v>#REF!</v>
      </c>
      <c r="AW121" s="16" t="e">
        <f>SUMIF('City Level Data'!#REF!,$F121,'City Level Data'!AY:AY)</f>
        <v>#REF!</v>
      </c>
      <c r="AX121" s="16" t="e">
        <f>SUMIF('City Level Data'!#REF!,$F121,'City Level Data'!AZ:AZ)</f>
        <v>#REF!</v>
      </c>
      <c r="AY121" s="16" t="e">
        <f>SUMIF('City Level Data'!#REF!,$F121,'City Level Data'!BA:BA)</f>
        <v>#REF!</v>
      </c>
      <c r="AZ121" s="16" t="e">
        <f>SUMIF('City Level Data'!#REF!,$F121,'City Level Data'!BB:BB)</f>
        <v>#REF!</v>
      </c>
      <c r="BA121" s="16" t="e">
        <f>SUMIF('City Level Data'!#REF!,$F121,'City Level Data'!BC:BC)</f>
        <v>#REF!</v>
      </c>
      <c r="BB121" s="16" t="e">
        <f>SUMIF('City Level Data'!#REF!,$F121,'City Level Data'!BD:BD)</f>
        <v>#REF!</v>
      </c>
      <c r="BC121" s="16" t="e">
        <f>SUMIF('City Level Data'!#REF!,$F121,'City Level Data'!BE:BE)</f>
        <v>#REF!</v>
      </c>
      <c r="BD121" s="16" t="e">
        <f>SUMIF('City Level Data'!#REF!,$F121,'City Level Data'!BF:BF)</f>
        <v>#REF!</v>
      </c>
      <c r="BE121" s="16" t="e">
        <f t="shared" si="2"/>
        <v>#REF!</v>
      </c>
      <c r="BF121" s="16" t="e">
        <f>SUMIF('City Level Data'!#REF!,$F121,'City Level Data'!BG:BG)</f>
        <v>#REF!</v>
      </c>
      <c r="BG121" s="16" t="e">
        <f>SUMIF('City Level Data'!#REF!,$F121,'City Level Data'!BH:BH)</f>
        <v>#REF!</v>
      </c>
      <c r="BH121" s="16" t="e">
        <f>AVERAGEIF('City Level Data'!#REF!,$F121,'City Level Data'!BI:BI)</f>
        <v>#REF!</v>
      </c>
      <c r="BI121" s="16" t="e">
        <f>AVERAGEIF('City Level Data'!#REF!,$F121,'City Level Data'!BJ:BJ)</f>
        <v>#REF!</v>
      </c>
      <c r="BJ121" s="16" t="e">
        <f>AVERAGEIF('City Level Data'!#REF!,$F121,'City Level Data'!BK:BK)</f>
        <v>#REF!</v>
      </c>
      <c r="BK121" s="16" t="e">
        <f>AVERAGEIF('City Level Data'!#REF!,$F121,'City Level Data'!BL:BL)</f>
        <v>#REF!</v>
      </c>
      <c r="BL121" s="16" t="e">
        <f>AVERAGEIF('City Level Data'!#REF!,$F121,'City Level Data'!BM:BM)</f>
        <v>#REF!</v>
      </c>
      <c r="BM121" s="16" t="e">
        <f>SUMIF('City Level Data'!#REF!,$F121,'City Level Data'!BN:BN)</f>
        <v>#REF!</v>
      </c>
      <c r="BN121" s="16" t="e">
        <f>SUMIF('City Level Data'!#REF!,$F121,'City Level Data'!BO:BO)</f>
        <v>#REF!</v>
      </c>
      <c r="BO121" s="16" t="e">
        <f>SUMIF('City Level Data'!#REF!,$F121,'City Level Data'!BP:BP)</f>
        <v>#REF!</v>
      </c>
      <c r="BP121" s="16" t="e">
        <f>SUMIF('City Level Data'!#REF!,$F121,'City Level Data'!BQ:BQ)</f>
        <v>#REF!</v>
      </c>
      <c r="BQ121" s="16" t="e">
        <f>SUMIF('City Level Data'!#REF!,$F121,'City Level Data'!BR:BR)</f>
        <v>#REF!</v>
      </c>
      <c r="BR121" s="16" t="e">
        <f>SUMIF('City Level Data'!#REF!,$F121,'City Level Data'!BS:BS)</f>
        <v>#REF!</v>
      </c>
      <c r="BS121" s="16" t="e">
        <f>SUMIF('City Level Data'!#REF!,$F121,'City Level Data'!BT:BT)</f>
        <v>#REF!</v>
      </c>
      <c r="BT121" s="16" t="e">
        <f>SUMIF('City Level Data'!#REF!,$F121,'City Level Data'!BU:BU)</f>
        <v>#REF!</v>
      </c>
      <c r="BU121" s="16" t="e">
        <f>SUMIF('City Level Data'!#REF!,$F121,'City Level Data'!BV:BV)</f>
        <v>#REF!</v>
      </c>
      <c r="BV121" s="16" t="e">
        <f>SUMIF('City Level Data'!#REF!,$F121,'City Level Data'!BW:BW)</f>
        <v>#REF!</v>
      </c>
      <c r="BW121" s="16" t="e">
        <f>SUMIF('City Level Data'!#REF!,$F121,'City Level Data'!BX:BX)</f>
        <v>#REF!</v>
      </c>
      <c r="BX121" s="16" t="e">
        <f>SUMIF('City Level Data'!#REF!,$F121,'City Level Data'!BY:BY)</f>
        <v>#REF!</v>
      </c>
      <c r="BY121" s="16" t="e">
        <f>SUMIF('City Level Data'!#REF!,$F121,'City Level Data'!BZ:BZ)</f>
        <v>#REF!</v>
      </c>
      <c r="BZ121" s="16" t="e">
        <f>SUMIF('City Level Data'!#REF!,$F121,'City Level Data'!CA:CA)</f>
        <v>#REF!</v>
      </c>
      <c r="CA121" s="16" t="e">
        <f>SUMIF('City Level Data'!#REF!,$F121,'City Level Data'!CB:CB)</f>
        <v>#REF!</v>
      </c>
      <c r="CB121" s="16" t="e">
        <f>SUMIF('City Level Data'!#REF!,$F121,'City Level Data'!CC:CC)</f>
        <v>#REF!</v>
      </c>
      <c r="CC121" s="16" t="e">
        <f>SUMIF('City Level Data'!#REF!,$F121,'City Level Data'!CD:CD)</f>
        <v>#REF!</v>
      </c>
      <c r="CD121" s="16" t="e">
        <f>SUMIF('City Level Data'!#REF!,$F121,'City Level Data'!CE:CE)</f>
        <v>#REF!</v>
      </c>
      <c r="CE121" s="16" t="e">
        <f>SUMIF('City Level Data'!#REF!,$F121,'City Level Data'!CF:CF)</f>
        <v>#REF!</v>
      </c>
      <c r="CF121" s="16" t="e">
        <f>SUMIF('City Level Data'!#REF!,$F121,'City Level Data'!CG:CG)</f>
        <v>#REF!</v>
      </c>
      <c r="CG121" s="16" t="e">
        <f>SUMIF('City Level Data'!#REF!,$F121,'City Level Data'!CH:CH)</f>
        <v>#REF!</v>
      </c>
      <c r="CH121" s="16" t="e">
        <f>SUMIF('City Level Data'!#REF!,$F121,'City Level Data'!CI:CI)</f>
        <v>#REF!</v>
      </c>
      <c r="CI121" s="16" t="e">
        <f>SUMIF('City Level Data'!#REF!,$F121,'City Level Data'!CJ:CJ)</f>
        <v>#REF!</v>
      </c>
      <c r="CJ121" s="16" t="e">
        <f>SUMIF('City Level Data'!#REF!,$F121,'City Level Data'!CK:CK)</f>
        <v>#REF!</v>
      </c>
      <c r="CK121" s="16" t="e">
        <f>SUMIF('City Level Data'!#REF!,$F121,'City Level Data'!CL:CL)</f>
        <v>#REF!</v>
      </c>
      <c r="CL121" s="16" t="e">
        <f>SUMIF('City Level Data'!#REF!,$F121,'City Level Data'!CM:CM)</f>
        <v>#REF!</v>
      </c>
      <c r="CM121" s="16" t="e">
        <f>SUMIF('City Level Data'!#REF!,$F121,'City Level Data'!CN:CN)</f>
        <v>#REF!</v>
      </c>
      <c r="CN121" s="16" t="e">
        <f>SUMIF('City Level Data'!#REF!,$F121,'City Level Data'!CO:CO)</f>
        <v>#REF!</v>
      </c>
      <c r="CO121" s="16" t="e">
        <f>SUMIF('City Level Data'!#REF!,$F121,'City Level Data'!CP:CP)</f>
        <v>#REF!</v>
      </c>
      <c r="CP121" s="16" t="e">
        <f>SUMIF('City Level Data'!#REF!,$F121,'City Level Data'!CQ:CQ)</f>
        <v>#REF!</v>
      </c>
      <c r="CQ121" s="16" t="e">
        <f>SUMIF('City Level Data'!#REF!,$F121,'City Level Data'!CR:CR)</f>
        <v>#REF!</v>
      </c>
      <c r="CR121" s="16" t="e">
        <f>SUMIF('City Level Data'!#REF!,$F121,'City Level Data'!CS:CS)</f>
        <v>#REF!</v>
      </c>
      <c r="CS121" s="16" t="e">
        <f>SUMIF('City Level Data'!#REF!,$F121,'City Level Data'!CT:CT)</f>
        <v>#REF!</v>
      </c>
      <c r="CT121" s="16" t="e">
        <f>SUMIF('City Level Data'!#REF!,$F121,'City Level Data'!CU:CU)</f>
        <v>#REF!</v>
      </c>
      <c r="CU121" s="16" t="e">
        <f>SUMIF('City Level Data'!#REF!,$F121,'City Level Data'!CV:CV)</f>
        <v>#REF!</v>
      </c>
      <c r="CV121" s="16" t="e">
        <f>SUMIF('City Level Data'!#REF!,$F121,'City Level Data'!CW:CW)</f>
        <v>#REF!</v>
      </c>
      <c r="CW121" s="16" t="e">
        <f>SUMIF('City Level Data'!#REF!,$F121,'City Level Data'!CX:CX)</f>
        <v>#REF!</v>
      </c>
      <c r="CX121" s="16" t="e">
        <f>SUMIF('City Level Data'!#REF!,$F121,'City Level Data'!CY:CY)</f>
        <v>#REF!</v>
      </c>
      <c r="CY121" s="16" t="e">
        <f>SUMIF('City Level Data'!#REF!,$F121,'City Level Data'!CZ:CZ)</f>
        <v>#REF!</v>
      </c>
      <c r="CZ121" s="16" t="e">
        <f>SUMIF('City Level Data'!#REF!,$F121,'City Level Data'!DA:DA)</f>
        <v>#REF!</v>
      </c>
      <c r="DA121" s="16" t="e">
        <f>SUMIF('City Level Data'!#REF!,$F121,'City Level Data'!DB:DB)</f>
        <v>#REF!</v>
      </c>
      <c r="DB121" s="16" t="e">
        <f>SUMIF('City Level Data'!#REF!,$F121,'City Level Data'!DC:DC)</f>
        <v>#REF!</v>
      </c>
    </row>
    <row r="122" spans="1:106" x14ac:dyDescent="0.2">
      <c r="A122" s="1"/>
      <c r="B122" s="1"/>
      <c r="C122" s="1"/>
      <c r="D122" s="1" t="s">
        <v>1677</v>
      </c>
      <c r="E122" s="1" t="s">
        <v>1383</v>
      </c>
      <c r="F122" s="1" t="s">
        <v>1429</v>
      </c>
      <c r="G122" s="1" t="s">
        <v>1517</v>
      </c>
      <c r="H122" s="1"/>
      <c r="I122" s="1"/>
      <c r="J122" s="1" t="s">
        <v>1518</v>
      </c>
      <c r="K122" s="1"/>
      <c r="L122" s="1"/>
      <c r="M122" s="1"/>
      <c r="N122" s="16" t="e">
        <f>SUMIF('City Level Data'!#REF!,$F122,'City Level Data'!J:J)</f>
        <v>#REF!</v>
      </c>
      <c r="O122" s="16" t="e">
        <f>SUMIF('City Level Data'!#REF!,$F122,'City Level Data'!L:L)</f>
        <v>#REF!</v>
      </c>
      <c r="P122" s="16" t="e">
        <f>SUMIF('City Level Data'!#REF!,$F122,'City Level Data'!M:M)</f>
        <v>#REF!</v>
      </c>
      <c r="Q122" s="16" t="e">
        <f t="shared" si="0"/>
        <v>#REF!</v>
      </c>
      <c r="R122" s="16" t="e">
        <f>SUMIF('City Level Data'!#REF!,$F122,'City Level Data'!P:P)</f>
        <v>#REF!</v>
      </c>
      <c r="S122" s="16" t="e">
        <f t="shared" si="1"/>
        <v>#REF!</v>
      </c>
      <c r="T122" s="16" t="e">
        <f>SUMIF('City Level Data'!#REF!,$F122,'City Level Data'!U:U)*1000000000/N122</f>
        <v>#REF!</v>
      </c>
      <c r="U122" s="16" t="e">
        <f>IF(Q122&gt;'Clustering (Sub City)'!$C$4,'Clustering (Sub City)'!$B$3,IF(Q122&gt;'Clustering (Sub City)'!$H$4,'Clustering (Sub City)'!$G$3,IF(Q122&gt;'Clustering (Sub City)'!$M$4,'Clustering (Sub City)'!$L$3,'Clustering (Sub City)'!$Q$3)))</f>
        <v>#REF!</v>
      </c>
      <c r="V122" s="16" t="e">
        <f>IF(S122&gt;'Clustering (Sub City)'!$C$24,'Clustering (Sub City)'!$B$23,IF(S122&gt;'Clustering (Sub City)'!$H$24,'Clustering (Sub City)'!$G$23,IF(S122&gt;'Clustering (Sub City)'!$M$24,'Clustering (Sub City)'!$L$23,'Clustering (Sub City)'!$Q$23)))</f>
        <v>#REF!</v>
      </c>
      <c r="W122" s="16" t="e">
        <f>VLOOKUP(U122&amp;V122,'Clustering (Gov City)'!$X$4:$Y$19,2,0)</f>
        <v>#REF!</v>
      </c>
      <c r="X122" s="16" t="e">
        <f>SUMIF('City Level Data'!#REF!,$F122,'City Level Data'!Z:Z)</f>
        <v>#REF!</v>
      </c>
      <c r="Y122" s="16" t="e">
        <f>SUMIF('City Level Data'!#REF!,$F122,'City Level Data'!AA:AA)</f>
        <v>#REF!</v>
      </c>
      <c r="Z122" s="16" t="e">
        <f>SUMIF('City Level Data'!#REF!,$F122,'City Level Data'!AB:AB)</f>
        <v>#REF!</v>
      </c>
      <c r="AA122" s="16" t="e">
        <f>SUMIF('City Level Data'!#REF!,$F122,'City Level Data'!AC:AC)</f>
        <v>#REF!</v>
      </c>
      <c r="AB122" s="16" t="e">
        <f>SUMIF('City Level Data'!#REF!,$F122,'City Level Data'!AD:AD)</f>
        <v>#REF!</v>
      </c>
      <c r="AC122" s="16" t="e">
        <f>SUMIF('City Level Data'!#REF!,$F122,'City Level Data'!AE:AE)</f>
        <v>#REF!</v>
      </c>
      <c r="AD122" s="16" t="e">
        <f>SUMIF('City Level Data'!#REF!,$F122,'City Level Data'!AF:AF)</f>
        <v>#REF!</v>
      </c>
      <c r="AE122" s="16" t="e">
        <f>SUMIF('City Level Data'!#REF!,$F122,'City Level Data'!AG:AG)</f>
        <v>#REF!</v>
      </c>
      <c r="AF122" s="16" t="e">
        <f>SUMIF('City Level Data'!#REF!,$F122,'City Level Data'!AH:AH)</f>
        <v>#REF!</v>
      </c>
      <c r="AG122" s="16" t="e">
        <f>SUMIF('City Level Data'!#REF!,$F122,'City Level Data'!AI:AI)</f>
        <v>#REF!</v>
      </c>
      <c r="AH122" s="16" t="e">
        <f>SUMIF('City Level Data'!#REF!,$F122,'City Level Data'!AJ:AJ)</f>
        <v>#REF!</v>
      </c>
      <c r="AI122" s="16" t="e">
        <f>SUMIF('City Level Data'!#REF!,$F122,'City Level Data'!AK:AK)</f>
        <v>#REF!</v>
      </c>
      <c r="AJ122" s="16" t="e">
        <f>SUMIF('City Level Data'!#REF!,$F122,'City Level Data'!AL:AL)</f>
        <v>#REF!</v>
      </c>
      <c r="AK122" s="16" t="e">
        <f>SUMIF('City Level Data'!#REF!,$F122,'City Level Data'!AM:AM)</f>
        <v>#REF!</v>
      </c>
      <c r="AL122" s="16" t="e">
        <f>SUMIF('City Level Data'!#REF!,$F122,'City Level Data'!AN:AN)</f>
        <v>#REF!</v>
      </c>
      <c r="AM122" s="16" t="e">
        <f>SUMIF('City Level Data'!#REF!,$F122,'City Level Data'!AO:AO)</f>
        <v>#REF!</v>
      </c>
      <c r="AN122" s="16" t="e">
        <f>SUMIF('City Level Data'!#REF!,$F122,'City Level Data'!AP:AP)</f>
        <v>#REF!</v>
      </c>
      <c r="AO122" s="16" t="e">
        <f>SUMIF('City Level Data'!#REF!,$F122,'City Level Data'!AQ:AQ)</f>
        <v>#REF!</v>
      </c>
      <c r="AP122" s="16" t="e">
        <f>SUMIF('City Level Data'!#REF!,$F122,'City Level Data'!AR:AR)</f>
        <v>#REF!</v>
      </c>
      <c r="AQ122" s="16" t="e">
        <f>SUMIF('City Level Data'!#REF!,$F122,'City Level Data'!AS:AS)</f>
        <v>#REF!</v>
      </c>
      <c r="AR122" s="16" t="e">
        <f>SUMIF('City Level Data'!#REF!,$F122,'City Level Data'!AT:AT)</f>
        <v>#REF!</v>
      </c>
      <c r="AS122" s="16" t="e">
        <f>SUMIF('City Level Data'!#REF!,$F122,'City Level Data'!AU:AU)</f>
        <v>#REF!</v>
      </c>
      <c r="AT122" s="16" t="e">
        <f>SUMIF('City Level Data'!#REF!,$F122,'City Level Data'!AV:AV)</f>
        <v>#REF!</v>
      </c>
      <c r="AU122" s="16" t="e">
        <f>SUMIF('City Level Data'!#REF!,$F122,'City Level Data'!AW:AW)</f>
        <v>#REF!</v>
      </c>
      <c r="AV122" s="16" t="e">
        <f>SUMIF('City Level Data'!#REF!,$F122,'City Level Data'!AX:AX)</f>
        <v>#REF!</v>
      </c>
      <c r="AW122" s="16" t="e">
        <f>SUMIF('City Level Data'!#REF!,$F122,'City Level Data'!AY:AY)</f>
        <v>#REF!</v>
      </c>
      <c r="AX122" s="16" t="e">
        <f>SUMIF('City Level Data'!#REF!,$F122,'City Level Data'!AZ:AZ)</f>
        <v>#REF!</v>
      </c>
      <c r="AY122" s="16" t="e">
        <f>SUMIF('City Level Data'!#REF!,$F122,'City Level Data'!BA:BA)</f>
        <v>#REF!</v>
      </c>
      <c r="AZ122" s="16" t="e">
        <f>SUMIF('City Level Data'!#REF!,$F122,'City Level Data'!BB:BB)</f>
        <v>#REF!</v>
      </c>
      <c r="BA122" s="16" t="e">
        <f>SUMIF('City Level Data'!#REF!,$F122,'City Level Data'!BC:BC)</f>
        <v>#REF!</v>
      </c>
      <c r="BB122" s="16" t="e">
        <f>SUMIF('City Level Data'!#REF!,$F122,'City Level Data'!BD:BD)</f>
        <v>#REF!</v>
      </c>
      <c r="BC122" s="16" t="e">
        <f>SUMIF('City Level Data'!#REF!,$F122,'City Level Data'!BE:BE)</f>
        <v>#REF!</v>
      </c>
      <c r="BD122" s="16" t="e">
        <f>SUMIF('City Level Data'!#REF!,$F122,'City Level Data'!BF:BF)</f>
        <v>#REF!</v>
      </c>
      <c r="BE122" s="16" t="e">
        <f t="shared" si="2"/>
        <v>#REF!</v>
      </c>
      <c r="BF122" s="16" t="e">
        <f>SUMIF('City Level Data'!#REF!,$F122,'City Level Data'!BG:BG)</f>
        <v>#REF!</v>
      </c>
      <c r="BG122" s="16" t="e">
        <f>SUMIF('City Level Data'!#REF!,$F122,'City Level Data'!BH:BH)</f>
        <v>#REF!</v>
      </c>
      <c r="BH122" s="16" t="e">
        <f>AVERAGEIF('City Level Data'!#REF!,$F122,'City Level Data'!BI:BI)</f>
        <v>#REF!</v>
      </c>
      <c r="BI122" s="16" t="e">
        <f>AVERAGEIF('City Level Data'!#REF!,$F122,'City Level Data'!BJ:BJ)</f>
        <v>#REF!</v>
      </c>
      <c r="BJ122" s="16" t="e">
        <f>AVERAGEIF('City Level Data'!#REF!,$F122,'City Level Data'!BK:BK)</f>
        <v>#REF!</v>
      </c>
      <c r="BK122" s="16" t="e">
        <f>AVERAGEIF('City Level Data'!#REF!,$F122,'City Level Data'!BL:BL)</f>
        <v>#REF!</v>
      </c>
      <c r="BL122" s="16" t="e">
        <f>AVERAGEIF('City Level Data'!#REF!,$F122,'City Level Data'!BM:BM)</f>
        <v>#REF!</v>
      </c>
      <c r="BM122" s="16" t="e">
        <f>SUMIF('City Level Data'!#REF!,$F122,'City Level Data'!BN:BN)</f>
        <v>#REF!</v>
      </c>
      <c r="BN122" s="16" t="e">
        <f>SUMIF('City Level Data'!#REF!,$F122,'City Level Data'!BO:BO)</f>
        <v>#REF!</v>
      </c>
      <c r="BO122" s="16" t="e">
        <f>SUMIF('City Level Data'!#REF!,$F122,'City Level Data'!BP:BP)</f>
        <v>#REF!</v>
      </c>
      <c r="BP122" s="16" t="e">
        <f>SUMIF('City Level Data'!#REF!,$F122,'City Level Data'!BQ:BQ)</f>
        <v>#REF!</v>
      </c>
      <c r="BQ122" s="16" t="e">
        <f>SUMIF('City Level Data'!#REF!,$F122,'City Level Data'!BR:BR)</f>
        <v>#REF!</v>
      </c>
      <c r="BR122" s="16" t="e">
        <f>SUMIF('City Level Data'!#REF!,$F122,'City Level Data'!BS:BS)</f>
        <v>#REF!</v>
      </c>
      <c r="BS122" s="16" t="e">
        <f>SUMIF('City Level Data'!#REF!,$F122,'City Level Data'!BT:BT)</f>
        <v>#REF!</v>
      </c>
      <c r="BT122" s="16" t="e">
        <f>SUMIF('City Level Data'!#REF!,$F122,'City Level Data'!BU:BU)</f>
        <v>#REF!</v>
      </c>
      <c r="BU122" s="16" t="e">
        <f>SUMIF('City Level Data'!#REF!,$F122,'City Level Data'!BV:BV)</f>
        <v>#REF!</v>
      </c>
      <c r="BV122" s="16" t="e">
        <f>SUMIF('City Level Data'!#REF!,$F122,'City Level Data'!BW:BW)</f>
        <v>#REF!</v>
      </c>
      <c r="BW122" s="16" t="e">
        <f>SUMIF('City Level Data'!#REF!,$F122,'City Level Data'!BX:BX)</f>
        <v>#REF!</v>
      </c>
      <c r="BX122" s="16" t="e">
        <f>SUMIF('City Level Data'!#REF!,$F122,'City Level Data'!BY:BY)</f>
        <v>#REF!</v>
      </c>
      <c r="BY122" s="16" t="e">
        <f>SUMIF('City Level Data'!#REF!,$F122,'City Level Data'!BZ:BZ)</f>
        <v>#REF!</v>
      </c>
      <c r="BZ122" s="16" t="e">
        <f>SUMIF('City Level Data'!#REF!,$F122,'City Level Data'!CA:CA)</f>
        <v>#REF!</v>
      </c>
      <c r="CA122" s="16" t="e">
        <f>SUMIF('City Level Data'!#REF!,$F122,'City Level Data'!CB:CB)</f>
        <v>#REF!</v>
      </c>
      <c r="CB122" s="16" t="e">
        <f>SUMIF('City Level Data'!#REF!,$F122,'City Level Data'!CC:CC)</f>
        <v>#REF!</v>
      </c>
      <c r="CC122" s="16" t="e">
        <f>SUMIF('City Level Data'!#REF!,$F122,'City Level Data'!CD:CD)</f>
        <v>#REF!</v>
      </c>
      <c r="CD122" s="16" t="e">
        <f>SUMIF('City Level Data'!#REF!,$F122,'City Level Data'!CE:CE)</f>
        <v>#REF!</v>
      </c>
      <c r="CE122" s="16" t="e">
        <f>SUMIF('City Level Data'!#REF!,$F122,'City Level Data'!CF:CF)</f>
        <v>#REF!</v>
      </c>
      <c r="CF122" s="16" t="e">
        <f>SUMIF('City Level Data'!#REF!,$F122,'City Level Data'!CG:CG)</f>
        <v>#REF!</v>
      </c>
      <c r="CG122" s="16" t="e">
        <f>SUMIF('City Level Data'!#REF!,$F122,'City Level Data'!CH:CH)</f>
        <v>#REF!</v>
      </c>
      <c r="CH122" s="16" t="e">
        <f>SUMIF('City Level Data'!#REF!,$F122,'City Level Data'!CI:CI)</f>
        <v>#REF!</v>
      </c>
      <c r="CI122" s="16" t="e">
        <f>SUMIF('City Level Data'!#REF!,$F122,'City Level Data'!CJ:CJ)</f>
        <v>#REF!</v>
      </c>
      <c r="CJ122" s="16" t="e">
        <f>SUMIF('City Level Data'!#REF!,$F122,'City Level Data'!CK:CK)</f>
        <v>#REF!</v>
      </c>
      <c r="CK122" s="16" t="e">
        <f>SUMIF('City Level Data'!#REF!,$F122,'City Level Data'!CL:CL)</f>
        <v>#REF!</v>
      </c>
      <c r="CL122" s="16" t="e">
        <f>SUMIF('City Level Data'!#REF!,$F122,'City Level Data'!CM:CM)</f>
        <v>#REF!</v>
      </c>
      <c r="CM122" s="16" t="e">
        <f>SUMIF('City Level Data'!#REF!,$F122,'City Level Data'!CN:CN)</f>
        <v>#REF!</v>
      </c>
      <c r="CN122" s="16" t="e">
        <f>SUMIF('City Level Data'!#REF!,$F122,'City Level Data'!CO:CO)</f>
        <v>#REF!</v>
      </c>
      <c r="CO122" s="16" t="e">
        <f>SUMIF('City Level Data'!#REF!,$F122,'City Level Data'!CP:CP)</f>
        <v>#REF!</v>
      </c>
      <c r="CP122" s="16" t="e">
        <f>SUMIF('City Level Data'!#REF!,$F122,'City Level Data'!CQ:CQ)</f>
        <v>#REF!</v>
      </c>
      <c r="CQ122" s="16" t="e">
        <f>SUMIF('City Level Data'!#REF!,$F122,'City Level Data'!CR:CR)</f>
        <v>#REF!</v>
      </c>
      <c r="CR122" s="16" t="e">
        <f>SUMIF('City Level Data'!#REF!,$F122,'City Level Data'!CS:CS)</f>
        <v>#REF!</v>
      </c>
      <c r="CS122" s="16" t="e">
        <f>SUMIF('City Level Data'!#REF!,$F122,'City Level Data'!CT:CT)</f>
        <v>#REF!</v>
      </c>
      <c r="CT122" s="16" t="e">
        <f>SUMIF('City Level Data'!#REF!,$F122,'City Level Data'!CU:CU)</f>
        <v>#REF!</v>
      </c>
      <c r="CU122" s="16" t="e">
        <f>SUMIF('City Level Data'!#REF!,$F122,'City Level Data'!CV:CV)</f>
        <v>#REF!</v>
      </c>
      <c r="CV122" s="16" t="e">
        <f>SUMIF('City Level Data'!#REF!,$F122,'City Level Data'!CW:CW)</f>
        <v>#REF!</v>
      </c>
      <c r="CW122" s="16" t="e">
        <f>SUMIF('City Level Data'!#REF!,$F122,'City Level Data'!CX:CX)</f>
        <v>#REF!</v>
      </c>
      <c r="CX122" s="16" t="e">
        <f>SUMIF('City Level Data'!#REF!,$F122,'City Level Data'!CY:CY)</f>
        <v>#REF!</v>
      </c>
      <c r="CY122" s="16" t="e">
        <f>SUMIF('City Level Data'!#REF!,$F122,'City Level Data'!CZ:CZ)</f>
        <v>#REF!</v>
      </c>
      <c r="CZ122" s="16" t="e">
        <f>SUMIF('City Level Data'!#REF!,$F122,'City Level Data'!DA:DA)</f>
        <v>#REF!</v>
      </c>
      <c r="DA122" s="16" t="e">
        <f>SUMIF('City Level Data'!#REF!,$F122,'City Level Data'!DB:DB)</f>
        <v>#REF!</v>
      </c>
      <c r="DB122" s="16" t="e">
        <f>SUMIF('City Level Data'!#REF!,$F122,'City Level Data'!DC:DC)</f>
        <v>#REF!</v>
      </c>
    </row>
    <row r="123" spans="1:106" x14ac:dyDescent="0.2">
      <c r="A123" s="1"/>
      <c r="B123" s="1"/>
      <c r="C123" s="1"/>
      <c r="D123" s="1" t="s">
        <v>1678</v>
      </c>
      <c r="E123" s="1" t="s">
        <v>1385</v>
      </c>
      <c r="F123" s="1" t="s">
        <v>1266</v>
      </c>
      <c r="G123" s="1" t="s">
        <v>1517</v>
      </c>
      <c r="H123" s="1"/>
      <c r="I123" s="1"/>
      <c r="J123" s="1" t="s">
        <v>1518</v>
      </c>
      <c r="K123" s="1"/>
      <c r="L123" s="1"/>
      <c r="M123" s="1"/>
      <c r="N123" s="16" t="e">
        <f>SUMIF('City Level Data'!#REF!,$F123,'City Level Data'!J:J)</f>
        <v>#REF!</v>
      </c>
      <c r="O123" s="16" t="e">
        <f>SUMIF('City Level Data'!#REF!,$F123,'City Level Data'!L:L)</f>
        <v>#REF!</v>
      </c>
      <c r="P123" s="16" t="e">
        <f>SUMIF('City Level Data'!#REF!,$F123,'City Level Data'!M:M)</f>
        <v>#REF!</v>
      </c>
      <c r="Q123" s="16" t="e">
        <f t="shared" si="0"/>
        <v>#REF!</v>
      </c>
      <c r="R123" s="16" t="e">
        <f>SUMIF('City Level Data'!#REF!,$F123,'City Level Data'!P:P)</f>
        <v>#REF!</v>
      </c>
      <c r="S123" s="16" t="e">
        <f t="shared" si="1"/>
        <v>#REF!</v>
      </c>
      <c r="T123" s="16" t="e">
        <f>SUMIF('City Level Data'!#REF!,$F123,'City Level Data'!U:U)*1000000000/N123</f>
        <v>#REF!</v>
      </c>
      <c r="U123" s="16" t="e">
        <f>IF(Q123&gt;'Clustering (Sub City)'!$C$4,'Clustering (Sub City)'!$B$3,IF(Q123&gt;'Clustering (Sub City)'!$H$4,'Clustering (Sub City)'!$G$3,IF(Q123&gt;'Clustering (Sub City)'!$M$4,'Clustering (Sub City)'!$L$3,'Clustering (Sub City)'!$Q$3)))</f>
        <v>#REF!</v>
      </c>
      <c r="V123" s="16" t="e">
        <f>IF(S123&gt;'Clustering (Sub City)'!$C$24,'Clustering (Sub City)'!$B$23,IF(S123&gt;'Clustering (Sub City)'!$H$24,'Clustering (Sub City)'!$G$23,IF(S123&gt;'Clustering (Sub City)'!$M$24,'Clustering (Sub City)'!$L$23,'Clustering (Sub City)'!$Q$23)))</f>
        <v>#REF!</v>
      </c>
      <c r="W123" s="16" t="e">
        <f>VLOOKUP(U123&amp;V123,'Clustering (Gov City)'!$X$4:$Y$19,2,0)</f>
        <v>#REF!</v>
      </c>
      <c r="X123" s="16" t="e">
        <f>SUMIF('City Level Data'!#REF!,$F123,'City Level Data'!Z:Z)</f>
        <v>#REF!</v>
      </c>
      <c r="Y123" s="16" t="e">
        <f>SUMIF('City Level Data'!#REF!,$F123,'City Level Data'!AA:AA)</f>
        <v>#REF!</v>
      </c>
      <c r="Z123" s="16" t="e">
        <f>SUMIF('City Level Data'!#REF!,$F123,'City Level Data'!AB:AB)</f>
        <v>#REF!</v>
      </c>
      <c r="AA123" s="16" t="e">
        <f>SUMIF('City Level Data'!#REF!,$F123,'City Level Data'!AC:AC)</f>
        <v>#REF!</v>
      </c>
      <c r="AB123" s="16" t="e">
        <f>SUMIF('City Level Data'!#REF!,$F123,'City Level Data'!AD:AD)</f>
        <v>#REF!</v>
      </c>
      <c r="AC123" s="16" t="e">
        <f>SUMIF('City Level Data'!#REF!,$F123,'City Level Data'!AE:AE)</f>
        <v>#REF!</v>
      </c>
      <c r="AD123" s="16" t="e">
        <f>SUMIF('City Level Data'!#REF!,$F123,'City Level Data'!AF:AF)</f>
        <v>#REF!</v>
      </c>
      <c r="AE123" s="16" t="e">
        <f>SUMIF('City Level Data'!#REF!,$F123,'City Level Data'!AG:AG)</f>
        <v>#REF!</v>
      </c>
      <c r="AF123" s="16" t="e">
        <f>SUMIF('City Level Data'!#REF!,$F123,'City Level Data'!AH:AH)</f>
        <v>#REF!</v>
      </c>
      <c r="AG123" s="16" t="e">
        <f>SUMIF('City Level Data'!#REF!,$F123,'City Level Data'!AI:AI)</f>
        <v>#REF!</v>
      </c>
      <c r="AH123" s="16" t="e">
        <f>SUMIF('City Level Data'!#REF!,$F123,'City Level Data'!AJ:AJ)</f>
        <v>#REF!</v>
      </c>
      <c r="AI123" s="16" t="e">
        <f>SUMIF('City Level Data'!#REF!,$F123,'City Level Data'!AK:AK)</f>
        <v>#REF!</v>
      </c>
      <c r="AJ123" s="16" t="e">
        <f>SUMIF('City Level Data'!#REF!,$F123,'City Level Data'!AL:AL)</f>
        <v>#REF!</v>
      </c>
      <c r="AK123" s="16" t="e">
        <f>SUMIF('City Level Data'!#REF!,$F123,'City Level Data'!AM:AM)</f>
        <v>#REF!</v>
      </c>
      <c r="AL123" s="16" t="e">
        <f>SUMIF('City Level Data'!#REF!,$F123,'City Level Data'!AN:AN)</f>
        <v>#REF!</v>
      </c>
      <c r="AM123" s="16" t="e">
        <f>SUMIF('City Level Data'!#REF!,$F123,'City Level Data'!AO:AO)</f>
        <v>#REF!</v>
      </c>
      <c r="AN123" s="16" t="e">
        <f>SUMIF('City Level Data'!#REF!,$F123,'City Level Data'!AP:AP)</f>
        <v>#REF!</v>
      </c>
      <c r="AO123" s="16" t="e">
        <f>SUMIF('City Level Data'!#REF!,$F123,'City Level Data'!AQ:AQ)</f>
        <v>#REF!</v>
      </c>
      <c r="AP123" s="16" t="e">
        <f>SUMIF('City Level Data'!#REF!,$F123,'City Level Data'!AR:AR)</f>
        <v>#REF!</v>
      </c>
      <c r="AQ123" s="16" t="e">
        <f>SUMIF('City Level Data'!#REF!,$F123,'City Level Data'!AS:AS)</f>
        <v>#REF!</v>
      </c>
      <c r="AR123" s="16" t="e">
        <f>SUMIF('City Level Data'!#REF!,$F123,'City Level Data'!AT:AT)</f>
        <v>#REF!</v>
      </c>
      <c r="AS123" s="16" t="e">
        <f>SUMIF('City Level Data'!#REF!,$F123,'City Level Data'!AU:AU)</f>
        <v>#REF!</v>
      </c>
      <c r="AT123" s="16" t="e">
        <f>SUMIF('City Level Data'!#REF!,$F123,'City Level Data'!AV:AV)</f>
        <v>#REF!</v>
      </c>
      <c r="AU123" s="16" t="e">
        <f>SUMIF('City Level Data'!#REF!,$F123,'City Level Data'!AW:AW)</f>
        <v>#REF!</v>
      </c>
      <c r="AV123" s="16" t="e">
        <f>SUMIF('City Level Data'!#REF!,$F123,'City Level Data'!AX:AX)</f>
        <v>#REF!</v>
      </c>
      <c r="AW123" s="16" t="e">
        <f>SUMIF('City Level Data'!#REF!,$F123,'City Level Data'!AY:AY)</f>
        <v>#REF!</v>
      </c>
      <c r="AX123" s="16" t="e">
        <f>SUMIF('City Level Data'!#REF!,$F123,'City Level Data'!AZ:AZ)</f>
        <v>#REF!</v>
      </c>
      <c r="AY123" s="16" t="e">
        <f>SUMIF('City Level Data'!#REF!,$F123,'City Level Data'!BA:BA)</f>
        <v>#REF!</v>
      </c>
      <c r="AZ123" s="16" t="e">
        <f>SUMIF('City Level Data'!#REF!,$F123,'City Level Data'!BB:BB)</f>
        <v>#REF!</v>
      </c>
      <c r="BA123" s="16" t="e">
        <f>SUMIF('City Level Data'!#REF!,$F123,'City Level Data'!BC:BC)</f>
        <v>#REF!</v>
      </c>
      <c r="BB123" s="16" t="e">
        <f>SUMIF('City Level Data'!#REF!,$F123,'City Level Data'!BD:BD)</f>
        <v>#REF!</v>
      </c>
      <c r="BC123" s="16" t="e">
        <f>SUMIF('City Level Data'!#REF!,$F123,'City Level Data'!BE:BE)</f>
        <v>#REF!</v>
      </c>
      <c r="BD123" s="16" t="e">
        <f>SUMIF('City Level Data'!#REF!,$F123,'City Level Data'!BF:BF)</f>
        <v>#REF!</v>
      </c>
      <c r="BE123" s="16" t="e">
        <f t="shared" si="2"/>
        <v>#REF!</v>
      </c>
      <c r="BF123" s="16" t="e">
        <f>SUMIF('City Level Data'!#REF!,$F123,'City Level Data'!BG:BG)</f>
        <v>#REF!</v>
      </c>
      <c r="BG123" s="16" t="e">
        <f>SUMIF('City Level Data'!#REF!,$F123,'City Level Data'!BH:BH)</f>
        <v>#REF!</v>
      </c>
      <c r="BH123" s="16" t="e">
        <f>AVERAGEIF('City Level Data'!#REF!,$F123,'City Level Data'!BI:BI)</f>
        <v>#REF!</v>
      </c>
      <c r="BI123" s="16" t="e">
        <f>AVERAGEIF('City Level Data'!#REF!,$F123,'City Level Data'!BJ:BJ)</f>
        <v>#REF!</v>
      </c>
      <c r="BJ123" s="16" t="e">
        <f>AVERAGEIF('City Level Data'!#REF!,$F123,'City Level Data'!BK:BK)</f>
        <v>#REF!</v>
      </c>
      <c r="BK123" s="16" t="e">
        <f>AVERAGEIF('City Level Data'!#REF!,$F123,'City Level Data'!BL:BL)</f>
        <v>#REF!</v>
      </c>
      <c r="BL123" s="16" t="e">
        <f>AVERAGEIF('City Level Data'!#REF!,$F123,'City Level Data'!BM:BM)</f>
        <v>#REF!</v>
      </c>
      <c r="BM123" s="16" t="e">
        <f>SUMIF('City Level Data'!#REF!,$F123,'City Level Data'!BN:BN)</f>
        <v>#REF!</v>
      </c>
      <c r="BN123" s="16" t="e">
        <f>SUMIF('City Level Data'!#REF!,$F123,'City Level Data'!BO:BO)</f>
        <v>#REF!</v>
      </c>
      <c r="BO123" s="16" t="e">
        <f>SUMIF('City Level Data'!#REF!,$F123,'City Level Data'!BP:BP)</f>
        <v>#REF!</v>
      </c>
      <c r="BP123" s="16" t="e">
        <f>SUMIF('City Level Data'!#REF!,$F123,'City Level Data'!BQ:BQ)</f>
        <v>#REF!</v>
      </c>
      <c r="BQ123" s="16" t="e">
        <f>SUMIF('City Level Data'!#REF!,$F123,'City Level Data'!BR:BR)</f>
        <v>#REF!</v>
      </c>
      <c r="BR123" s="16" t="e">
        <f>SUMIF('City Level Data'!#REF!,$F123,'City Level Data'!BS:BS)</f>
        <v>#REF!</v>
      </c>
      <c r="BS123" s="16" t="e">
        <f>SUMIF('City Level Data'!#REF!,$F123,'City Level Data'!BT:BT)</f>
        <v>#REF!</v>
      </c>
      <c r="BT123" s="16" t="e">
        <f>SUMIF('City Level Data'!#REF!,$F123,'City Level Data'!BU:BU)</f>
        <v>#REF!</v>
      </c>
      <c r="BU123" s="16" t="e">
        <f>SUMIF('City Level Data'!#REF!,$F123,'City Level Data'!BV:BV)</f>
        <v>#REF!</v>
      </c>
      <c r="BV123" s="16" t="e">
        <f>SUMIF('City Level Data'!#REF!,$F123,'City Level Data'!BW:BW)</f>
        <v>#REF!</v>
      </c>
      <c r="BW123" s="16" t="e">
        <f>SUMIF('City Level Data'!#REF!,$F123,'City Level Data'!BX:BX)</f>
        <v>#REF!</v>
      </c>
      <c r="BX123" s="16" t="e">
        <f>SUMIF('City Level Data'!#REF!,$F123,'City Level Data'!BY:BY)</f>
        <v>#REF!</v>
      </c>
      <c r="BY123" s="16" t="e">
        <f>SUMIF('City Level Data'!#REF!,$F123,'City Level Data'!BZ:BZ)</f>
        <v>#REF!</v>
      </c>
      <c r="BZ123" s="16" t="e">
        <f>SUMIF('City Level Data'!#REF!,$F123,'City Level Data'!CA:CA)</f>
        <v>#REF!</v>
      </c>
      <c r="CA123" s="16" t="e">
        <f>SUMIF('City Level Data'!#REF!,$F123,'City Level Data'!CB:CB)</f>
        <v>#REF!</v>
      </c>
      <c r="CB123" s="16" t="e">
        <f>SUMIF('City Level Data'!#REF!,$F123,'City Level Data'!CC:CC)</f>
        <v>#REF!</v>
      </c>
      <c r="CC123" s="16" t="e">
        <f>SUMIF('City Level Data'!#REF!,$F123,'City Level Data'!CD:CD)</f>
        <v>#REF!</v>
      </c>
      <c r="CD123" s="16" t="e">
        <f>SUMIF('City Level Data'!#REF!,$F123,'City Level Data'!CE:CE)</f>
        <v>#REF!</v>
      </c>
      <c r="CE123" s="16" t="e">
        <f>SUMIF('City Level Data'!#REF!,$F123,'City Level Data'!CF:CF)</f>
        <v>#REF!</v>
      </c>
      <c r="CF123" s="16" t="e">
        <f>SUMIF('City Level Data'!#REF!,$F123,'City Level Data'!CG:CG)</f>
        <v>#REF!</v>
      </c>
      <c r="CG123" s="16" t="e">
        <f>SUMIF('City Level Data'!#REF!,$F123,'City Level Data'!CH:CH)</f>
        <v>#REF!</v>
      </c>
      <c r="CH123" s="16" t="e">
        <f>SUMIF('City Level Data'!#REF!,$F123,'City Level Data'!CI:CI)</f>
        <v>#REF!</v>
      </c>
      <c r="CI123" s="16" t="e">
        <f>SUMIF('City Level Data'!#REF!,$F123,'City Level Data'!CJ:CJ)</f>
        <v>#REF!</v>
      </c>
      <c r="CJ123" s="16" t="e">
        <f>SUMIF('City Level Data'!#REF!,$F123,'City Level Data'!CK:CK)</f>
        <v>#REF!</v>
      </c>
      <c r="CK123" s="16" t="e">
        <f>SUMIF('City Level Data'!#REF!,$F123,'City Level Data'!CL:CL)</f>
        <v>#REF!</v>
      </c>
      <c r="CL123" s="16" t="e">
        <f>SUMIF('City Level Data'!#REF!,$F123,'City Level Data'!CM:CM)</f>
        <v>#REF!</v>
      </c>
      <c r="CM123" s="16" t="e">
        <f>SUMIF('City Level Data'!#REF!,$F123,'City Level Data'!CN:CN)</f>
        <v>#REF!</v>
      </c>
      <c r="CN123" s="16" t="e">
        <f>SUMIF('City Level Data'!#REF!,$F123,'City Level Data'!CO:CO)</f>
        <v>#REF!</v>
      </c>
      <c r="CO123" s="16" t="e">
        <f>SUMIF('City Level Data'!#REF!,$F123,'City Level Data'!CP:CP)</f>
        <v>#REF!</v>
      </c>
      <c r="CP123" s="16" t="e">
        <f>SUMIF('City Level Data'!#REF!,$F123,'City Level Data'!CQ:CQ)</f>
        <v>#REF!</v>
      </c>
      <c r="CQ123" s="16" t="e">
        <f>SUMIF('City Level Data'!#REF!,$F123,'City Level Data'!CR:CR)</f>
        <v>#REF!</v>
      </c>
      <c r="CR123" s="16" t="e">
        <f>SUMIF('City Level Data'!#REF!,$F123,'City Level Data'!CS:CS)</f>
        <v>#REF!</v>
      </c>
      <c r="CS123" s="16" t="e">
        <f>SUMIF('City Level Data'!#REF!,$F123,'City Level Data'!CT:CT)</f>
        <v>#REF!</v>
      </c>
      <c r="CT123" s="16" t="e">
        <f>SUMIF('City Level Data'!#REF!,$F123,'City Level Data'!CU:CU)</f>
        <v>#REF!</v>
      </c>
      <c r="CU123" s="16" t="e">
        <f>SUMIF('City Level Data'!#REF!,$F123,'City Level Data'!CV:CV)</f>
        <v>#REF!</v>
      </c>
      <c r="CV123" s="16" t="e">
        <f>SUMIF('City Level Data'!#REF!,$F123,'City Level Data'!CW:CW)</f>
        <v>#REF!</v>
      </c>
      <c r="CW123" s="16" t="e">
        <f>SUMIF('City Level Data'!#REF!,$F123,'City Level Data'!CX:CX)</f>
        <v>#REF!</v>
      </c>
      <c r="CX123" s="16" t="e">
        <f>SUMIF('City Level Data'!#REF!,$F123,'City Level Data'!CY:CY)</f>
        <v>#REF!</v>
      </c>
      <c r="CY123" s="16" t="e">
        <f>SUMIF('City Level Data'!#REF!,$F123,'City Level Data'!CZ:CZ)</f>
        <v>#REF!</v>
      </c>
      <c r="CZ123" s="16" t="e">
        <f>SUMIF('City Level Data'!#REF!,$F123,'City Level Data'!DA:DA)</f>
        <v>#REF!</v>
      </c>
      <c r="DA123" s="16" t="e">
        <f>SUMIF('City Level Data'!#REF!,$F123,'City Level Data'!DB:DB)</f>
        <v>#REF!</v>
      </c>
      <c r="DB123" s="16" t="e">
        <f>SUMIF('City Level Data'!#REF!,$F123,'City Level Data'!DC:DC)</f>
        <v>#REF!</v>
      </c>
    </row>
    <row r="124" spans="1:106" x14ac:dyDescent="0.2">
      <c r="A124" s="1"/>
      <c r="B124" s="1"/>
      <c r="C124" s="1"/>
      <c r="D124" s="1" t="s">
        <v>1560</v>
      </c>
      <c r="E124" s="1" t="s">
        <v>1385</v>
      </c>
      <c r="F124" s="1" t="s">
        <v>1385</v>
      </c>
      <c r="G124" s="1" t="s">
        <v>1517</v>
      </c>
      <c r="H124" s="1"/>
      <c r="I124" s="1"/>
      <c r="J124" s="1" t="s">
        <v>1518</v>
      </c>
      <c r="K124" s="1"/>
      <c r="L124" s="1"/>
      <c r="M124" s="1"/>
      <c r="N124" s="16" t="e">
        <f>SUMIF('City Level Data'!#REF!,$F124,'City Level Data'!J:J)</f>
        <v>#REF!</v>
      </c>
      <c r="O124" s="16" t="e">
        <f>SUMIF('City Level Data'!#REF!,$F124,'City Level Data'!L:L)</f>
        <v>#REF!</v>
      </c>
      <c r="P124" s="16" t="e">
        <f>SUMIF('City Level Data'!#REF!,$F124,'City Level Data'!M:M)</f>
        <v>#REF!</v>
      </c>
      <c r="Q124" s="16" t="e">
        <f t="shared" si="0"/>
        <v>#REF!</v>
      </c>
      <c r="R124" s="16" t="e">
        <f>SUMIF('City Level Data'!#REF!,$F124,'City Level Data'!P:P)</f>
        <v>#REF!</v>
      </c>
      <c r="S124" s="16" t="e">
        <f t="shared" si="1"/>
        <v>#REF!</v>
      </c>
      <c r="T124" s="16" t="e">
        <f>SUMIF('City Level Data'!#REF!,$F124,'City Level Data'!U:U)*1000000000/N124</f>
        <v>#REF!</v>
      </c>
      <c r="U124" s="16" t="e">
        <f>IF(Q124&gt;'Clustering (Sub City)'!$C$4,'Clustering (Sub City)'!$B$3,IF(Q124&gt;'Clustering (Sub City)'!$H$4,'Clustering (Sub City)'!$G$3,IF(Q124&gt;'Clustering (Sub City)'!$M$4,'Clustering (Sub City)'!$L$3,'Clustering (Sub City)'!$Q$3)))</f>
        <v>#REF!</v>
      </c>
      <c r="V124" s="16" t="e">
        <f>IF(S124&gt;'Clustering (Sub City)'!$C$24,'Clustering (Sub City)'!$B$23,IF(S124&gt;'Clustering (Sub City)'!$H$24,'Clustering (Sub City)'!$G$23,IF(S124&gt;'Clustering (Sub City)'!$M$24,'Clustering (Sub City)'!$L$23,'Clustering (Sub City)'!$Q$23)))</f>
        <v>#REF!</v>
      </c>
      <c r="W124" s="16" t="e">
        <f>VLOOKUP(U124&amp;V124,'Clustering (Gov City)'!$X$4:$Y$19,2,0)</f>
        <v>#REF!</v>
      </c>
      <c r="X124" s="16" t="e">
        <f>SUMIF('City Level Data'!#REF!,$F124,'City Level Data'!Z:Z)</f>
        <v>#REF!</v>
      </c>
      <c r="Y124" s="16" t="e">
        <f>SUMIF('City Level Data'!#REF!,$F124,'City Level Data'!AA:AA)</f>
        <v>#REF!</v>
      </c>
      <c r="Z124" s="16" t="e">
        <f>SUMIF('City Level Data'!#REF!,$F124,'City Level Data'!AB:AB)</f>
        <v>#REF!</v>
      </c>
      <c r="AA124" s="16" t="e">
        <f>SUMIF('City Level Data'!#REF!,$F124,'City Level Data'!AC:AC)</f>
        <v>#REF!</v>
      </c>
      <c r="AB124" s="16" t="e">
        <f>SUMIF('City Level Data'!#REF!,$F124,'City Level Data'!AD:AD)</f>
        <v>#REF!</v>
      </c>
      <c r="AC124" s="16" t="e">
        <f>SUMIF('City Level Data'!#REF!,$F124,'City Level Data'!AE:AE)</f>
        <v>#REF!</v>
      </c>
      <c r="AD124" s="16" t="e">
        <f>SUMIF('City Level Data'!#REF!,$F124,'City Level Data'!AF:AF)</f>
        <v>#REF!</v>
      </c>
      <c r="AE124" s="16" t="e">
        <f>SUMIF('City Level Data'!#REF!,$F124,'City Level Data'!AG:AG)</f>
        <v>#REF!</v>
      </c>
      <c r="AF124" s="16" t="e">
        <f>SUMIF('City Level Data'!#REF!,$F124,'City Level Data'!AH:AH)</f>
        <v>#REF!</v>
      </c>
      <c r="AG124" s="16" t="e">
        <f>SUMIF('City Level Data'!#REF!,$F124,'City Level Data'!AI:AI)</f>
        <v>#REF!</v>
      </c>
      <c r="AH124" s="16" t="e">
        <f>SUMIF('City Level Data'!#REF!,$F124,'City Level Data'!AJ:AJ)</f>
        <v>#REF!</v>
      </c>
      <c r="AI124" s="16" t="e">
        <f>SUMIF('City Level Data'!#REF!,$F124,'City Level Data'!AK:AK)</f>
        <v>#REF!</v>
      </c>
      <c r="AJ124" s="16" t="e">
        <f>SUMIF('City Level Data'!#REF!,$F124,'City Level Data'!AL:AL)</f>
        <v>#REF!</v>
      </c>
      <c r="AK124" s="16" t="e">
        <f>SUMIF('City Level Data'!#REF!,$F124,'City Level Data'!AM:AM)</f>
        <v>#REF!</v>
      </c>
      <c r="AL124" s="16" t="e">
        <f>SUMIF('City Level Data'!#REF!,$F124,'City Level Data'!AN:AN)</f>
        <v>#REF!</v>
      </c>
      <c r="AM124" s="16" t="e">
        <f>SUMIF('City Level Data'!#REF!,$F124,'City Level Data'!AO:AO)</f>
        <v>#REF!</v>
      </c>
      <c r="AN124" s="16" t="e">
        <f>SUMIF('City Level Data'!#REF!,$F124,'City Level Data'!AP:AP)</f>
        <v>#REF!</v>
      </c>
      <c r="AO124" s="16" t="e">
        <f>SUMIF('City Level Data'!#REF!,$F124,'City Level Data'!AQ:AQ)</f>
        <v>#REF!</v>
      </c>
      <c r="AP124" s="16" t="e">
        <f>SUMIF('City Level Data'!#REF!,$F124,'City Level Data'!AR:AR)</f>
        <v>#REF!</v>
      </c>
      <c r="AQ124" s="16" t="e">
        <f>SUMIF('City Level Data'!#REF!,$F124,'City Level Data'!AS:AS)</f>
        <v>#REF!</v>
      </c>
      <c r="AR124" s="16" t="e">
        <f>SUMIF('City Level Data'!#REF!,$F124,'City Level Data'!AT:AT)</f>
        <v>#REF!</v>
      </c>
      <c r="AS124" s="16" t="e">
        <f>SUMIF('City Level Data'!#REF!,$F124,'City Level Data'!AU:AU)</f>
        <v>#REF!</v>
      </c>
      <c r="AT124" s="16" t="e">
        <f>SUMIF('City Level Data'!#REF!,$F124,'City Level Data'!AV:AV)</f>
        <v>#REF!</v>
      </c>
      <c r="AU124" s="16" t="e">
        <f>SUMIF('City Level Data'!#REF!,$F124,'City Level Data'!AW:AW)</f>
        <v>#REF!</v>
      </c>
      <c r="AV124" s="16" t="e">
        <f>SUMIF('City Level Data'!#REF!,$F124,'City Level Data'!AX:AX)</f>
        <v>#REF!</v>
      </c>
      <c r="AW124" s="16" t="e">
        <f>SUMIF('City Level Data'!#REF!,$F124,'City Level Data'!AY:AY)</f>
        <v>#REF!</v>
      </c>
      <c r="AX124" s="16" t="e">
        <f>SUMIF('City Level Data'!#REF!,$F124,'City Level Data'!AZ:AZ)</f>
        <v>#REF!</v>
      </c>
      <c r="AY124" s="16" t="e">
        <f>SUMIF('City Level Data'!#REF!,$F124,'City Level Data'!BA:BA)</f>
        <v>#REF!</v>
      </c>
      <c r="AZ124" s="16" t="e">
        <f>SUMIF('City Level Data'!#REF!,$F124,'City Level Data'!BB:BB)</f>
        <v>#REF!</v>
      </c>
      <c r="BA124" s="16" t="e">
        <f>SUMIF('City Level Data'!#REF!,$F124,'City Level Data'!BC:BC)</f>
        <v>#REF!</v>
      </c>
      <c r="BB124" s="16" t="e">
        <f>SUMIF('City Level Data'!#REF!,$F124,'City Level Data'!BD:BD)</f>
        <v>#REF!</v>
      </c>
      <c r="BC124" s="16" t="e">
        <f>SUMIF('City Level Data'!#REF!,$F124,'City Level Data'!BE:BE)</f>
        <v>#REF!</v>
      </c>
      <c r="BD124" s="16" t="e">
        <f>SUMIF('City Level Data'!#REF!,$F124,'City Level Data'!BF:BF)</f>
        <v>#REF!</v>
      </c>
      <c r="BE124" s="16" t="e">
        <f t="shared" si="2"/>
        <v>#REF!</v>
      </c>
      <c r="BF124" s="16" t="e">
        <f>SUMIF('City Level Data'!#REF!,$F124,'City Level Data'!BG:BG)</f>
        <v>#REF!</v>
      </c>
      <c r="BG124" s="16" t="e">
        <f>SUMIF('City Level Data'!#REF!,$F124,'City Level Data'!BH:BH)</f>
        <v>#REF!</v>
      </c>
      <c r="BH124" s="16" t="e">
        <f>AVERAGEIF('City Level Data'!#REF!,$F124,'City Level Data'!BI:BI)</f>
        <v>#REF!</v>
      </c>
      <c r="BI124" s="16" t="e">
        <f>AVERAGEIF('City Level Data'!#REF!,$F124,'City Level Data'!BJ:BJ)</f>
        <v>#REF!</v>
      </c>
      <c r="BJ124" s="16" t="e">
        <f>AVERAGEIF('City Level Data'!#REF!,$F124,'City Level Data'!BK:BK)</f>
        <v>#REF!</v>
      </c>
      <c r="BK124" s="16" t="e">
        <f>AVERAGEIF('City Level Data'!#REF!,$F124,'City Level Data'!BL:BL)</f>
        <v>#REF!</v>
      </c>
      <c r="BL124" s="16" t="e">
        <f>AVERAGEIF('City Level Data'!#REF!,$F124,'City Level Data'!BM:BM)</f>
        <v>#REF!</v>
      </c>
      <c r="BM124" s="16" t="e">
        <f>SUMIF('City Level Data'!#REF!,$F124,'City Level Data'!BN:BN)</f>
        <v>#REF!</v>
      </c>
      <c r="BN124" s="16" t="e">
        <f>SUMIF('City Level Data'!#REF!,$F124,'City Level Data'!BO:BO)</f>
        <v>#REF!</v>
      </c>
      <c r="BO124" s="16" t="e">
        <f>SUMIF('City Level Data'!#REF!,$F124,'City Level Data'!BP:BP)</f>
        <v>#REF!</v>
      </c>
      <c r="BP124" s="16" t="e">
        <f>SUMIF('City Level Data'!#REF!,$F124,'City Level Data'!BQ:BQ)</f>
        <v>#REF!</v>
      </c>
      <c r="BQ124" s="16" t="e">
        <f>SUMIF('City Level Data'!#REF!,$F124,'City Level Data'!BR:BR)</f>
        <v>#REF!</v>
      </c>
      <c r="BR124" s="16" t="e">
        <f>SUMIF('City Level Data'!#REF!,$F124,'City Level Data'!BS:BS)</f>
        <v>#REF!</v>
      </c>
      <c r="BS124" s="16" t="e">
        <f>SUMIF('City Level Data'!#REF!,$F124,'City Level Data'!BT:BT)</f>
        <v>#REF!</v>
      </c>
      <c r="BT124" s="16" t="e">
        <f>SUMIF('City Level Data'!#REF!,$F124,'City Level Data'!BU:BU)</f>
        <v>#REF!</v>
      </c>
      <c r="BU124" s="16" t="e">
        <f>SUMIF('City Level Data'!#REF!,$F124,'City Level Data'!BV:BV)</f>
        <v>#REF!</v>
      </c>
      <c r="BV124" s="16" t="e">
        <f>SUMIF('City Level Data'!#REF!,$F124,'City Level Data'!BW:BW)</f>
        <v>#REF!</v>
      </c>
      <c r="BW124" s="16" t="e">
        <f>SUMIF('City Level Data'!#REF!,$F124,'City Level Data'!BX:BX)</f>
        <v>#REF!</v>
      </c>
      <c r="BX124" s="16" t="e">
        <f>SUMIF('City Level Data'!#REF!,$F124,'City Level Data'!BY:BY)</f>
        <v>#REF!</v>
      </c>
      <c r="BY124" s="16" t="e">
        <f>SUMIF('City Level Data'!#REF!,$F124,'City Level Data'!BZ:BZ)</f>
        <v>#REF!</v>
      </c>
      <c r="BZ124" s="16" t="e">
        <f>SUMIF('City Level Data'!#REF!,$F124,'City Level Data'!CA:CA)</f>
        <v>#REF!</v>
      </c>
      <c r="CA124" s="16" t="e">
        <f>SUMIF('City Level Data'!#REF!,$F124,'City Level Data'!CB:CB)</f>
        <v>#REF!</v>
      </c>
      <c r="CB124" s="16" t="e">
        <f>SUMIF('City Level Data'!#REF!,$F124,'City Level Data'!CC:CC)</f>
        <v>#REF!</v>
      </c>
      <c r="CC124" s="16" t="e">
        <f>SUMIF('City Level Data'!#REF!,$F124,'City Level Data'!CD:CD)</f>
        <v>#REF!</v>
      </c>
      <c r="CD124" s="16" t="e">
        <f>SUMIF('City Level Data'!#REF!,$F124,'City Level Data'!CE:CE)</f>
        <v>#REF!</v>
      </c>
      <c r="CE124" s="16" t="e">
        <f>SUMIF('City Level Data'!#REF!,$F124,'City Level Data'!CF:CF)</f>
        <v>#REF!</v>
      </c>
      <c r="CF124" s="16" t="e">
        <f>SUMIF('City Level Data'!#REF!,$F124,'City Level Data'!CG:CG)</f>
        <v>#REF!</v>
      </c>
      <c r="CG124" s="16" t="e">
        <f>SUMIF('City Level Data'!#REF!,$F124,'City Level Data'!CH:CH)</f>
        <v>#REF!</v>
      </c>
      <c r="CH124" s="16" t="e">
        <f>SUMIF('City Level Data'!#REF!,$F124,'City Level Data'!CI:CI)</f>
        <v>#REF!</v>
      </c>
      <c r="CI124" s="16" t="e">
        <f>SUMIF('City Level Data'!#REF!,$F124,'City Level Data'!CJ:CJ)</f>
        <v>#REF!</v>
      </c>
      <c r="CJ124" s="16" t="e">
        <f>SUMIF('City Level Data'!#REF!,$F124,'City Level Data'!CK:CK)</f>
        <v>#REF!</v>
      </c>
      <c r="CK124" s="16" t="e">
        <f>SUMIF('City Level Data'!#REF!,$F124,'City Level Data'!CL:CL)</f>
        <v>#REF!</v>
      </c>
      <c r="CL124" s="16" t="e">
        <f>SUMIF('City Level Data'!#REF!,$F124,'City Level Data'!CM:CM)</f>
        <v>#REF!</v>
      </c>
      <c r="CM124" s="16" t="e">
        <f>SUMIF('City Level Data'!#REF!,$F124,'City Level Data'!CN:CN)</f>
        <v>#REF!</v>
      </c>
      <c r="CN124" s="16" t="e">
        <f>SUMIF('City Level Data'!#REF!,$F124,'City Level Data'!CO:CO)</f>
        <v>#REF!</v>
      </c>
      <c r="CO124" s="16" t="e">
        <f>SUMIF('City Level Data'!#REF!,$F124,'City Level Data'!CP:CP)</f>
        <v>#REF!</v>
      </c>
      <c r="CP124" s="16" t="e">
        <f>SUMIF('City Level Data'!#REF!,$F124,'City Level Data'!CQ:CQ)</f>
        <v>#REF!</v>
      </c>
      <c r="CQ124" s="16" t="e">
        <f>SUMIF('City Level Data'!#REF!,$F124,'City Level Data'!CR:CR)</f>
        <v>#REF!</v>
      </c>
      <c r="CR124" s="16" t="e">
        <f>SUMIF('City Level Data'!#REF!,$F124,'City Level Data'!CS:CS)</f>
        <v>#REF!</v>
      </c>
      <c r="CS124" s="16" t="e">
        <f>SUMIF('City Level Data'!#REF!,$F124,'City Level Data'!CT:CT)</f>
        <v>#REF!</v>
      </c>
      <c r="CT124" s="16" t="e">
        <f>SUMIF('City Level Data'!#REF!,$F124,'City Level Data'!CU:CU)</f>
        <v>#REF!</v>
      </c>
      <c r="CU124" s="16" t="e">
        <f>SUMIF('City Level Data'!#REF!,$F124,'City Level Data'!CV:CV)</f>
        <v>#REF!</v>
      </c>
      <c r="CV124" s="16" t="e">
        <f>SUMIF('City Level Data'!#REF!,$F124,'City Level Data'!CW:CW)</f>
        <v>#REF!</v>
      </c>
      <c r="CW124" s="16" t="e">
        <f>SUMIF('City Level Data'!#REF!,$F124,'City Level Data'!CX:CX)</f>
        <v>#REF!</v>
      </c>
      <c r="CX124" s="16" t="e">
        <f>SUMIF('City Level Data'!#REF!,$F124,'City Level Data'!CY:CY)</f>
        <v>#REF!</v>
      </c>
      <c r="CY124" s="16" t="e">
        <f>SUMIF('City Level Data'!#REF!,$F124,'City Level Data'!CZ:CZ)</f>
        <v>#REF!</v>
      </c>
      <c r="CZ124" s="16" t="e">
        <f>SUMIF('City Level Data'!#REF!,$F124,'City Level Data'!DA:DA)</f>
        <v>#REF!</v>
      </c>
      <c r="DA124" s="16" t="e">
        <f>SUMIF('City Level Data'!#REF!,$F124,'City Level Data'!DB:DB)</f>
        <v>#REF!</v>
      </c>
      <c r="DB124" s="16" t="e">
        <f>SUMIF('City Level Data'!#REF!,$F124,'City Level Data'!DC:DC)</f>
        <v>#REF!</v>
      </c>
    </row>
    <row r="125" spans="1:106" x14ac:dyDescent="0.2">
      <c r="A125" s="1"/>
      <c r="B125" s="1"/>
      <c r="C125" s="1"/>
      <c r="D125" s="1" t="s">
        <v>1679</v>
      </c>
      <c r="E125" s="1" t="s">
        <v>1385</v>
      </c>
      <c r="F125" s="1" t="s">
        <v>1392</v>
      </c>
      <c r="G125" s="1" t="s">
        <v>1517</v>
      </c>
      <c r="H125" s="1"/>
      <c r="I125" s="1"/>
      <c r="J125" s="1" t="s">
        <v>1518</v>
      </c>
      <c r="K125" s="1"/>
      <c r="L125" s="1"/>
      <c r="M125" s="1"/>
      <c r="N125" s="16" t="e">
        <f>SUMIF('City Level Data'!#REF!,$F125,'City Level Data'!J:J)</f>
        <v>#REF!</v>
      </c>
      <c r="O125" s="16" t="e">
        <f>SUMIF('City Level Data'!#REF!,$F125,'City Level Data'!L:L)</f>
        <v>#REF!</v>
      </c>
      <c r="P125" s="16" t="e">
        <f>SUMIF('City Level Data'!#REF!,$F125,'City Level Data'!M:M)</f>
        <v>#REF!</v>
      </c>
      <c r="Q125" s="16" t="e">
        <f t="shared" si="0"/>
        <v>#REF!</v>
      </c>
      <c r="R125" s="16" t="e">
        <f>SUMIF('City Level Data'!#REF!,$F125,'City Level Data'!P:P)</f>
        <v>#REF!</v>
      </c>
      <c r="S125" s="16" t="e">
        <f t="shared" si="1"/>
        <v>#REF!</v>
      </c>
      <c r="T125" s="16" t="e">
        <f>SUMIF('City Level Data'!#REF!,$F125,'City Level Data'!U:U)*1000000000/N125</f>
        <v>#REF!</v>
      </c>
      <c r="U125" s="16" t="e">
        <f>IF(Q125&gt;'Clustering (Sub City)'!$C$4,'Clustering (Sub City)'!$B$3,IF(Q125&gt;'Clustering (Sub City)'!$H$4,'Clustering (Sub City)'!$G$3,IF(Q125&gt;'Clustering (Sub City)'!$M$4,'Clustering (Sub City)'!$L$3,'Clustering (Sub City)'!$Q$3)))</f>
        <v>#REF!</v>
      </c>
      <c r="V125" s="16" t="e">
        <f>IF(S125&gt;'Clustering (Sub City)'!$C$24,'Clustering (Sub City)'!$B$23,IF(S125&gt;'Clustering (Sub City)'!$H$24,'Clustering (Sub City)'!$G$23,IF(S125&gt;'Clustering (Sub City)'!$M$24,'Clustering (Sub City)'!$L$23,'Clustering (Sub City)'!$Q$23)))</f>
        <v>#REF!</v>
      </c>
      <c r="W125" s="16" t="e">
        <f>VLOOKUP(U125&amp;V125,'Clustering (Gov City)'!$X$4:$Y$19,2,0)</f>
        <v>#REF!</v>
      </c>
      <c r="X125" s="16" t="e">
        <f>SUMIF('City Level Data'!#REF!,$F125,'City Level Data'!Z:Z)</f>
        <v>#REF!</v>
      </c>
      <c r="Y125" s="16" t="e">
        <f>SUMIF('City Level Data'!#REF!,$F125,'City Level Data'!AA:AA)</f>
        <v>#REF!</v>
      </c>
      <c r="Z125" s="16" t="e">
        <f>SUMIF('City Level Data'!#REF!,$F125,'City Level Data'!AB:AB)</f>
        <v>#REF!</v>
      </c>
      <c r="AA125" s="16" t="e">
        <f>SUMIF('City Level Data'!#REF!,$F125,'City Level Data'!AC:AC)</f>
        <v>#REF!</v>
      </c>
      <c r="AB125" s="16" t="e">
        <f>SUMIF('City Level Data'!#REF!,$F125,'City Level Data'!AD:AD)</f>
        <v>#REF!</v>
      </c>
      <c r="AC125" s="16" t="e">
        <f>SUMIF('City Level Data'!#REF!,$F125,'City Level Data'!AE:AE)</f>
        <v>#REF!</v>
      </c>
      <c r="AD125" s="16" t="e">
        <f>SUMIF('City Level Data'!#REF!,$F125,'City Level Data'!AF:AF)</f>
        <v>#REF!</v>
      </c>
      <c r="AE125" s="16" t="e">
        <f>SUMIF('City Level Data'!#REF!,$F125,'City Level Data'!AG:AG)</f>
        <v>#REF!</v>
      </c>
      <c r="AF125" s="16" t="e">
        <f>SUMIF('City Level Data'!#REF!,$F125,'City Level Data'!AH:AH)</f>
        <v>#REF!</v>
      </c>
      <c r="AG125" s="16" t="e">
        <f>SUMIF('City Level Data'!#REF!,$F125,'City Level Data'!AI:AI)</f>
        <v>#REF!</v>
      </c>
      <c r="AH125" s="16" t="e">
        <f>SUMIF('City Level Data'!#REF!,$F125,'City Level Data'!AJ:AJ)</f>
        <v>#REF!</v>
      </c>
      <c r="AI125" s="16" t="e">
        <f>SUMIF('City Level Data'!#REF!,$F125,'City Level Data'!AK:AK)</f>
        <v>#REF!</v>
      </c>
      <c r="AJ125" s="16" t="e">
        <f>SUMIF('City Level Data'!#REF!,$F125,'City Level Data'!AL:AL)</f>
        <v>#REF!</v>
      </c>
      <c r="AK125" s="16" t="e">
        <f>SUMIF('City Level Data'!#REF!,$F125,'City Level Data'!AM:AM)</f>
        <v>#REF!</v>
      </c>
      <c r="AL125" s="16" t="e">
        <f>SUMIF('City Level Data'!#REF!,$F125,'City Level Data'!AN:AN)</f>
        <v>#REF!</v>
      </c>
      <c r="AM125" s="16" t="e">
        <f>SUMIF('City Level Data'!#REF!,$F125,'City Level Data'!AO:AO)</f>
        <v>#REF!</v>
      </c>
      <c r="AN125" s="16" t="e">
        <f>SUMIF('City Level Data'!#REF!,$F125,'City Level Data'!AP:AP)</f>
        <v>#REF!</v>
      </c>
      <c r="AO125" s="16" t="e">
        <f>SUMIF('City Level Data'!#REF!,$F125,'City Level Data'!AQ:AQ)</f>
        <v>#REF!</v>
      </c>
      <c r="AP125" s="16" t="e">
        <f>SUMIF('City Level Data'!#REF!,$F125,'City Level Data'!AR:AR)</f>
        <v>#REF!</v>
      </c>
      <c r="AQ125" s="16" t="e">
        <f>SUMIF('City Level Data'!#REF!,$F125,'City Level Data'!AS:AS)</f>
        <v>#REF!</v>
      </c>
      <c r="AR125" s="16" t="e">
        <f>SUMIF('City Level Data'!#REF!,$F125,'City Level Data'!AT:AT)</f>
        <v>#REF!</v>
      </c>
      <c r="AS125" s="16" t="e">
        <f>SUMIF('City Level Data'!#REF!,$F125,'City Level Data'!AU:AU)</f>
        <v>#REF!</v>
      </c>
      <c r="AT125" s="16" t="e">
        <f>SUMIF('City Level Data'!#REF!,$F125,'City Level Data'!AV:AV)</f>
        <v>#REF!</v>
      </c>
      <c r="AU125" s="16" t="e">
        <f>SUMIF('City Level Data'!#REF!,$F125,'City Level Data'!AW:AW)</f>
        <v>#REF!</v>
      </c>
      <c r="AV125" s="16" t="e">
        <f>SUMIF('City Level Data'!#REF!,$F125,'City Level Data'!AX:AX)</f>
        <v>#REF!</v>
      </c>
      <c r="AW125" s="16" t="e">
        <f>SUMIF('City Level Data'!#REF!,$F125,'City Level Data'!AY:AY)</f>
        <v>#REF!</v>
      </c>
      <c r="AX125" s="16" t="e">
        <f>SUMIF('City Level Data'!#REF!,$F125,'City Level Data'!AZ:AZ)</f>
        <v>#REF!</v>
      </c>
      <c r="AY125" s="16" t="e">
        <f>SUMIF('City Level Data'!#REF!,$F125,'City Level Data'!BA:BA)</f>
        <v>#REF!</v>
      </c>
      <c r="AZ125" s="16" t="e">
        <f>SUMIF('City Level Data'!#REF!,$F125,'City Level Data'!BB:BB)</f>
        <v>#REF!</v>
      </c>
      <c r="BA125" s="16" t="e">
        <f>SUMIF('City Level Data'!#REF!,$F125,'City Level Data'!BC:BC)</f>
        <v>#REF!</v>
      </c>
      <c r="BB125" s="16" t="e">
        <f>SUMIF('City Level Data'!#REF!,$F125,'City Level Data'!BD:BD)</f>
        <v>#REF!</v>
      </c>
      <c r="BC125" s="16" t="e">
        <f>SUMIF('City Level Data'!#REF!,$F125,'City Level Data'!BE:BE)</f>
        <v>#REF!</v>
      </c>
      <c r="BD125" s="16" t="e">
        <f>SUMIF('City Level Data'!#REF!,$F125,'City Level Data'!BF:BF)</f>
        <v>#REF!</v>
      </c>
      <c r="BE125" s="16" t="e">
        <f t="shared" si="2"/>
        <v>#REF!</v>
      </c>
      <c r="BF125" s="16" t="e">
        <f>SUMIF('City Level Data'!#REF!,$F125,'City Level Data'!BG:BG)</f>
        <v>#REF!</v>
      </c>
      <c r="BG125" s="16" t="e">
        <f>SUMIF('City Level Data'!#REF!,$F125,'City Level Data'!BH:BH)</f>
        <v>#REF!</v>
      </c>
      <c r="BH125" s="16" t="e">
        <f>AVERAGEIF('City Level Data'!#REF!,$F125,'City Level Data'!BI:BI)</f>
        <v>#REF!</v>
      </c>
      <c r="BI125" s="16" t="e">
        <f>AVERAGEIF('City Level Data'!#REF!,$F125,'City Level Data'!BJ:BJ)</f>
        <v>#REF!</v>
      </c>
      <c r="BJ125" s="16" t="e">
        <f>AVERAGEIF('City Level Data'!#REF!,$F125,'City Level Data'!BK:BK)</f>
        <v>#REF!</v>
      </c>
      <c r="BK125" s="16" t="e">
        <f>AVERAGEIF('City Level Data'!#REF!,$F125,'City Level Data'!BL:BL)</f>
        <v>#REF!</v>
      </c>
      <c r="BL125" s="16" t="e">
        <f>AVERAGEIF('City Level Data'!#REF!,$F125,'City Level Data'!BM:BM)</f>
        <v>#REF!</v>
      </c>
      <c r="BM125" s="16" t="e">
        <f>SUMIF('City Level Data'!#REF!,$F125,'City Level Data'!BN:BN)</f>
        <v>#REF!</v>
      </c>
      <c r="BN125" s="16" t="e">
        <f>SUMIF('City Level Data'!#REF!,$F125,'City Level Data'!BO:BO)</f>
        <v>#REF!</v>
      </c>
      <c r="BO125" s="16" t="e">
        <f>SUMIF('City Level Data'!#REF!,$F125,'City Level Data'!BP:BP)</f>
        <v>#REF!</v>
      </c>
      <c r="BP125" s="16" t="e">
        <f>SUMIF('City Level Data'!#REF!,$F125,'City Level Data'!BQ:BQ)</f>
        <v>#REF!</v>
      </c>
      <c r="BQ125" s="16" t="e">
        <f>SUMIF('City Level Data'!#REF!,$F125,'City Level Data'!BR:BR)</f>
        <v>#REF!</v>
      </c>
      <c r="BR125" s="16" t="e">
        <f>SUMIF('City Level Data'!#REF!,$F125,'City Level Data'!BS:BS)</f>
        <v>#REF!</v>
      </c>
      <c r="BS125" s="16" t="e">
        <f>SUMIF('City Level Data'!#REF!,$F125,'City Level Data'!BT:BT)</f>
        <v>#REF!</v>
      </c>
      <c r="BT125" s="16" t="e">
        <f>SUMIF('City Level Data'!#REF!,$F125,'City Level Data'!BU:BU)</f>
        <v>#REF!</v>
      </c>
      <c r="BU125" s="16" t="e">
        <f>SUMIF('City Level Data'!#REF!,$F125,'City Level Data'!BV:BV)</f>
        <v>#REF!</v>
      </c>
      <c r="BV125" s="16" t="e">
        <f>SUMIF('City Level Data'!#REF!,$F125,'City Level Data'!BW:BW)</f>
        <v>#REF!</v>
      </c>
      <c r="BW125" s="16" t="e">
        <f>SUMIF('City Level Data'!#REF!,$F125,'City Level Data'!BX:BX)</f>
        <v>#REF!</v>
      </c>
      <c r="BX125" s="16" t="e">
        <f>SUMIF('City Level Data'!#REF!,$F125,'City Level Data'!BY:BY)</f>
        <v>#REF!</v>
      </c>
      <c r="BY125" s="16" t="e">
        <f>SUMIF('City Level Data'!#REF!,$F125,'City Level Data'!BZ:BZ)</f>
        <v>#REF!</v>
      </c>
      <c r="BZ125" s="16" t="e">
        <f>SUMIF('City Level Data'!#REF!,$F125,'City Level Data'!CA:CA)</f>
        <v>#REF!</v>
      </c>
      <c r="CA125" s="16" t="e">
        <f>SUMIF('City Level Data'!#REF!,$F125,'City Level Data'!CB:CB)</f>
        <v>#REF!</v>
      </c>
      <c r="CB125" s="16" t="e">
        <f>SUMIF('City Level Data'!#REF!,$F125,'City Level Data'!CC:CC)</f>
        <v>#REF!</v>
      </c>
      <c r="CC125" s="16" t="e">
        <f>SUMIF('City Level Data'!#REF!,$F125,'City Level Data'!CD:CD)</f>
        <v>#REF!</v>
      </c>
      <c r="CD125" s="16" t="e">
        <f>SUMIF('City Level Data'!#REF!,$F125,'City Level Data'!CE:CE)</f>
        <v>#REF!</v>
      </c>
      <c r="CE125" s="16" t="e">
        <f>SUMIF('City Level Data'!#REF!,$F125,'City Level Data'!CF:CF)</f>
        <v>#REF!</v>
      </c>
      <c r="CF125" s="16" t="e">
        <f>SUMIF('City Level Data'!#REF!,$F125,'City Level Data'!CG:CG)</f>
        <v>#REF!</v>
      </c>
      <c r="CG125" s="16" t="e">
        <f>SUMIF('City Level Data'!#REF!,$F125,'City Level Data'!CH:CH)</f>
        <v>#REF!</v>
      </c>
      <c r="CH125" s="16" t="e">
        <f>SUMIF('City Level Data'!#REF!,$F125,'City Level Data'!CI:CI)</f>
        <v>#REF!</v>
      </c>
      <c r="CI125" s="16" t="e">
        <f>SUMIF('City Level Data'!#REF!,$F125,'City Level Data'!CJ:CJ)</f>
        <v>#REF!</v>
      </c>
      <c r="CJ125" s="16" t="e">
        <f>SUMIF('City Level Data'!#REF!,$F125,'City Level Data'!CK:CK)</f>
        <v>#REF!</v>
      </c>
      <c r="CK125" s="16" t="e">
        <f>SUMIF('City Level Data'!#REF!,$F125,'City Level Data'!CL:CL)</f>
        <v>#REF!</v>
      </c>
      <c r="CL125" s="16" t="e">
        <f>SUMIF('City Level Data'!#REF!,$F125,'City Level Data'!CM:CM)</f>
        <v>#REF!</v>
      </c>
      <c r="CM125" s="16" t="e">
        <f>SUMIF('City Level Data'!#REF!,$F125,'City Level Data'!CN:CN)</f>
        <v>#REF!</v>
      </c>
      <c r="CN125" s="16" t="e">
        <f>SUMIF('City Level Data'!#REF!,$F125,'City Level Data'!CO:CO)</f>
        <v>#REF!</v>
      </c>
      <c r="CO125" s="16" t="e">
        <f>SUMIF('City Level Data'!#REF!,$F125,'City Level Data'!CP:CP)</f>
        <v>#REF!</v>
      </c>
      <c r="CP125" s="16" t="e">
        <f>SUMIF('City Level Data'!#REF!,$F125,'City Level Data'!CQ:CQ)</f>
        <v>#REF!</v>
      </c>
      <c r="CQ125" s="16" t="e">
        <f>SUMIF('City Level Data'!#REF!,$F125,'City Level Data'!CR:CR)</f>
        <v>#REF!</v>
      </c>
      <c r="CR125" s="16" t="e">
        <f>SUMIF('City Level Data'!#REF!,$F125,'City Level Data'!CS:CS)</f>
        <v>#REF!</v>
      </c>
      <c r="CS125" s="16" t="e">
        <f>SUMIF('City Level Data'!#REF!,$F125,'City Level Data'!CT:CT)</f>
        <v>#REF!</v>
      </c>
      <c r="CT125" s="16" t="e">
        <f>SUMIF('City Level Data'!#REF!,$F125,'City Level Data'!CU:CU)</f>
        <v>#REF!</v>
      </c>
      <c r="CU125" s="16" t="e">
        <f>SUMIF('City Level Data'!#REF!,$F125,'City Level Data'!CV:CV)</f>
        <v>#REF!</v>
      </c>
      <c r="CV125" s="16" t="e">
        <f>SUMIF('City Level Data'!#REF!,$F125,'City Level Data'!CW:CW)</f>
        <v>#REF!</v>
      </c>
      <c r="CW125" s="16" t="e">
        <f>SUMIF('City Level Data'!#REF!,$F125,'City Level Data'!CX:CX)</f>
        <v>#REF!</v>
      </c>
      <c r="CX125" s="16" t="e">
        <f>SUMIF('City Level Data'!#REF!,$F125,'City Level Data'!CY:CY)</f>
        <v>#REF!</v>
      </c>
      <c r="CY125" s="16" t="e">
        <f>SUMIF('City Level Data'!#REF!,$F125,'City Level Data'!CZ:CZ)</f>
        <v>#REF!</v>
      </c>
      <c r="CZ125" s="16" t="e">
        <f>SUMIF('City Level Data'!#REF!,$F125,'City Level Data'!DA:DA)</f>
        <v>#REF!</v>
      </c>
      <c r="DA125" s="16" t="e">
        <f>SUMIF('City Level Data'!#REF!,$F125,'City Level Data'!DB:DB)</f>
        <v>#REF!</v>
      </c>
      <c r="DB125" s="16" t="e">
        <f>SUMIF('City Level Data'!#REF!,$F125,'City Level Data'!DC:DC)</f>
        <v>#REF!</v>
      </c>
    </row>
    <row r="126" spans="1:106" x14ac:dyDescent="0.2">
      <c r="A126" s="1"/>
      <c r="B126" s="1"/>
      <c r="C126" s="1"/>
      <c r="D126" s="1" t="s">
        <v>1680</v>
      </c>
      <c r="E126" s="1" t="s">
        <v>1385</v>
      </c>
      <c r="F126" s="1" t="s">
        <v>1393</v>
      </c>
      <c r="G126" s="1" t="s">
        <v>1517</v>
      </c>
      <c r="H126" s="1"/>
      <c r="I126" s="1"/>
      <c r="J126" s="1" t="s">
        <v>1518</v>
      </c>
      <c r="K126" s="1"/>
      <c r="L126" s="1"/>
      <c r="M126" s="1"/>
      <c r="N126" s="16" t="e">
        <f>SUMIF('City Level Data'!#REF!,$F126,'City Level Data'!J:J)</f>
        <v>#REF!</v>
      </c>
      <c r="O126" s="16" t="e">
        <f>SUMIF('City Level Data'!#REF!,$F126,'City Level Data'!L:L)</f>
        <v>#REF!</v>
      </c>
      <c r="P126" s="16" t="e">
        <f>SUMIF('City Level Data'!#REF!,$F126,'City Level Data'!M:M)</f>
        <v>#REF!</v>
      </c>
      <c r="Q126" s="16" t="e">
        <f t="shared" si="0"/>
        <v>#REF!</v>
      </c>
      <c r="R126" s="16" t="e">
        <f>SUMIF('City Level Data'!#REF!,$F126,'City Level Data'!P:P)</f>
        <v>#REF!</v>
      </c>
      <c r="S126" s="16" t="e">
        <f t="shared" si="1"/>
        <v>#REF!</v>
      </c>
      <c r="T126" s="16" t="e">
        <f>SUMIF('City Level Data'!#REF!,$F126,'City Level Data'!U:U)*1000000000/N126</f>
        <v>#REF!</v>
      </c>
      <c r="U126" s="16" t="e">
        <f>IF(Q126&gt;'Clustering (Sub City)'!$C$4,'Clustering (Sub City)'!$B$3,IF(Q126&gt;'Clustering (Sub City)'!$H$4,'Clustering (Sub City)'!$G$3,IF(Q126&gt;'Clustering (Sub City)'!$M$4,'Clustering (Sub City)'!$L$3,'Clustering (Sub City)'!$Q$3)))</f>
        <v>#REF!</v>
      </c>
      <c r="V126" s="16" t="e">
        <f>IF(S126&gt;'Clustering (Sub City)'!$C$24,'Clustering (Sub City)'!$B$23,IF(S126&gt;'Clustering (Sub City)'!$H$24,'Clustering (Sub City)'!$G$23,IF(S126&gt;'Clustering (Sub City)'!$M$24,'Clustering (Sub City)'!$L$23,'Clustering (Sub City)'!$Q$23)))</f>
        <v>#REF!</v>
      </c>
      <c r="W126" s="16" t="e">
        <f>VLOOKUP(U126&amp;V126,'Clustering (Gov City)'!$X$4:$Y$19,2,0)</f>
        <v>#REF!</v>
      </c>
      <c r="X126" s="16" t="e">
        <f>SUMIF('City Level Data'!#REF!,$F126,'City Level Data'!Z:Z)</f>
        <v>#REF!</v>
      </c>
      <c r="Y126" s="16" t="e">
        <f>SUMIF('City Level Data'!#REF!,$F126,'City Level Data'!AA:AA)</f>
        <v>#REF!</v>
      </c>
      <c r="Z126" s="16" t="e">
        <f>SUMIF('City Level Data'!#REF!,$F126,'City Level Data'!AB:AB)</f>
        <v>#REF!</v>
      </c>
      <c r="AA126" s="16" t="e">
        <f>SUMIF('City Level Data'!#REF!,$F126,'City Level Data'!AC:AC)</f>
        <v>#REF!</v>
      </c>
      <c r="AB126" s="16" t="e">
        <f>SUMIF('City Level Data'!#REF!,$F126,'City Level Data'!AD:AD)</f>
        <v>#REF!</v>
      </c>
      <c r="AC126" s="16" t="e">
        <f>SUMIF('City Level Data'!#REF!,$F126,'City Level Data'!AE:AE)</f>
        <v>#REF!</v>
      </c>
      <c r="AD126" s="16" t="e">
        <f>SUMIF('City Level Data'!#REF!,$F126,'City Level Data'!AF:AF)</f>
        <v>#REF!</v>
      </c>
      <c r="AE126" s="16" t="e">
        <f>SUMIF('City Level Data'!#REF!,$F126,'City Level Data'!AG:AG)</f>
        <v>#REF!</v>
      </c>
      <c r="AF126" s="16" t="e">
        <f>SUMIF('City Level Data'!#REF!,$F126,'City Level Data'!AH:AH)</f>
        <v>#REF!</v>
      </c>
      <c r="AG126" s="16" t="e">
        <f>SUMIF('City Level Data'!#REF!,$F126,'City Level Data'!AI:AI)</f>
        <v>#REF!</v>
      </c>
      <c r="AH126" s="16" t="e">
        <f>SUMIF('City Level Data'!#REF!,$F126,'City Level Data'!AJ:AJ)</f>
        <v>#REF!</v>
      </c>
      <c r="AI126" s="16" t="e">
        <f>SUMIF('City Level Data'!#REF!,$F126,'City Level Data'!AK:AK)</f>
        <v>#REF!</v>
      </c>
      <c r="AJ126" s="16" t="e">
        <f>SUMIF('City Level Data'!#REF!,$F126,'City Level Data'!AL:AL)</f>
        <v>#REF!</v>
      </c>
      <c r="AK126" s="16" t="e">
        <f>SUMIF('City Level Data'!#REF!,$F126,'City Level Data'!AM:AM)</f>
        <v>#REF!</v>
      </c>
      <c r="AL126" s="16" t="e">
        <f>SUMIF('City Level Data'!#REF!,$F126,'City Level Data'!AN:AN)</f>
        <v>#REF!</v>
      </c>
      <c r="AM126" s="16" t="e">
        <f>SUMIF('City Level Data'!#REF!,$F126,'City Level Data'!AO:AO)</f>
        <v>#REF!</v>
      </c>
      <c r="AN126" s="16" t="e">
        <f>SUMIF('City Level Data'!#REF!,$F126,'City Level Data'!AP:AP)</f>
        <v>#REF!</v>
      </c>
      <c r="AO126" s="16" t="e">
        <f>SUMIF('City Level Data'!#REF!,$F126,'City Level Data'!AQ:AQ)</f>
        <v>#REF!</v>
      </c>
      <c r="AP126" s="16" t="e">
        <f>SUMIF('City Level Data'!#REF!,$F126,'City Level Data'!AR:AR)</f>
        <v>#REF!</v>
      </c>
      <c r="AQ126" s="16" t="e">
        <f>SUMIF('City Level Data'!#REF!,$F126,'City Level Data'!AS:AS)</f>
        <v>#REF!</v>
      </c>
      <c r="AR126" s="16" t="e">
        <f>SUMIF('City Level Data'!#REF!,$F126,'City Level Data'!AT:AT)</f>
        <v>#REF!</v>
      </c>
      <c r="AS126" s="16" t="e">
        <f>SUMIF('City Level Data'!#REF!,$F126,'City Level Data'!AU:AU)</f>
        <v>#REF!</v>
      </c>
      <c r="AT126" s="16" t="e">
        <f>SUMIF('City Level Data'!#REF!,$F126,'City Level Data'!AV:AV)</f>
        <v>#REF!</v>
      </c>
      <c r="AU126" s="16" t="e">
        <f>SUMIF('City Level Data'!#REF!,$F126,'City Level Data'!AW:AW)</f>
        <v>#REF!</v>
      </c>
      <c r="AV126" s="16" t="e">
        <f>SUMIF('City Level Data'!#REF!,$F126,'City Level Data'!AX:AX)</f>
        <v>#REF!</v>
      </c>
      <c r="AW126" s="16" t="e">
        <f>SUMIF('City Level Data'!#REF!,$F126,'City Level Data'!AY:AY)</f>
        <v>#REF!</v>
      </c>
      <c r="AX126" s="16" t="e">
        <f>SUMIF('City Level Data'!#REF!,$F126,'City Level Data'!AZ:AZ)</f>
        <v>#REF!</v>
      </c>
      <c r="AY126" s="16" t="e">
        <f>SUMIF('City Level Data'!#REF!,$F126,'City Level Data'!BA:BA)</f>
        <v>#REF!</v>
      </c>
      <c r="AZ126" s="16" t="e">
        <f>SUMIF('City Level Data'!#REF!,$F126,'City Level Data'!BB:BB)</f>
        <v>#REF!</v>
      </c>
      <c r="BA126" s="16" t="e">
        <f>SUMIF('City Level Data'!#REF!,$F126,'City Level Data'!BC:BC)</f>
        <v>#REF!</v>
      </c>
      <c r="BB126" s="16" t="e">
        <f>SUMIF('City Level Data'!#REF!,$F126,'City Level Data'!BD:BD)</f>
        <v>#REF!</v>
      </c>
      <c r="BC126" s="16" t="e">
        <f>SUMIF('City Level Data'!#REF!,$F126,'City Level Data'!BE:BE)</f>
        <v>#REF!</v>
      </c>
      <c r="BD126" s="16" t="e">
        <f>SUMIF('City Level Data'!#REF!,$F126,'City Level Data'!BF:BF)</f>
        <v>#REF!</v>
      </c>
      <c r="BE126" s="16" t="e">
        <f t="shared" si="2"/>
        <v>#REF!</v>
      </c>
      <c r="BF126" s="16" t="e">
        <f>SUMIF('City Level Data'!#REF!,$F126,'City Level Data'!BG:BG)</f>
        <v>#REF!</v>
      </c>
      <c r="BG126" s="16" t="e">
        <f>SUMIF('City Level Data'!#REF!,$F126,'City Level Data'!BH:BH)</f>
        <v>#REF!</v>
      </c>
      <c r="BH126" s="16" t="e">
        <f>AVERAGEIF('City Level Data'!#REF!,$F126,'City Level Data'!BI:BI)</f>
        <v>#REF!</v>
      </c>
      <c r="BI126" s="16" t="e">
        <f>AVERAGEIF('City Level Data'!#REF!,$F126,'City Level Data'!BJ:BJ)</f>
        <v>#REF!</v>
      </c>
      <c r="BJ126" s="16" t="e">
        <f>AVERAGEIF('City Level Data'!#REF!,$F126,'City Level Data'!BK:BK)</f>
        <v>#REF!</v>
      </c>
      <c r="BK126" s="16" t="e">
        <f>AVERAGEIF('City Level Data'!#REF!,$F126,'City Level Data'!BL:BL)</f>
        <v>#REF!</v>
      </c>
      <c r="BL126" s="16" t="e">
        <f>AVERAGEIF('City Level Data'!#REF!,$F126,'City Level Data'!BM:BM)</f>
        <v>#REF!</v>
      </c>
      <c r="BM126" s="16" t="e">
        <f>SUMIF('City Level Data'!#REF!,$F126,'City Level Data'!BN:BN)</f>
        <v>#REF!</v>
      </c>
      <c r="BN126" s="16" t="e">
        <f>SUMIF('City Level Data'!#REF!,$F126,'City Level Data'!BO:BO)</f>
        <v>#REF!</v>
      </c>
      <c r="BO126" s="16" t="e">
        <f>SUMIF('City Level Data'!#REF!,$F126,'City Level Data'!BP:BP)</f>
        <v>#REF!</v>
      </c>
      <c r="BP126" s="16" t="e">
        <f>SUMIF('City Level Data'!#REF!,$F126,'City Level Data'!BQ:BQ)</f>
        <v>#REF!</v>
      </c>
      <c r="BQ126" s="16" t="e">
        <f>SUMIF('City Level Data'!#REF!,$F126,'City Level Data'!BR:BR)</f>
        <v>#REF!</v>
      </c>
      <c r="BR126" s="16" t="e">
        <f>SUMIF('City Level Data'!#REF!,$F126,'City Level Data'!BS:BS)</f>
        <v>#REF!</v>
      </c>
      <c r="BS126" s="16" t="e">
        <f>SUMIF('City Level Data'!#REF!,$F126,'City Level Data'!BT:BT)</f>
        <v>#REF!</v>
      </c>
      <c r="BT126" s="16" t="e">
        <f>SUMIF('City Level Data'!#REF!,$F126,'City Level Data'!BU:BU)</f>
        <v>#REF!</v>
      </c>
      <c r="BU126" s="16" t="e">
        <f>SUMIF('City Level Data'!#REF!,$F126,'City Level Data'!BV:BV)</f>
        <v>#REF!</v>
      </c>
      <c r="BV126" s="16" t="e">
        <f>SUMIF('City Level Data'!#REF!,$F126,'City Level Data'!BW:BW)</f>
        <v>#REF!</v>
      </c>
      <c r="BW126" s="16" t="e">
        <f>SUMIF('City Level Data'!#REF!,$F126,'City Level Data'!BX:BX)</f>
        <v>#REF!</v>
      </c>
      <c r="BX126" s="16" t="e">
        <f>SUMIF('City Level Data'!#REF!,$F126,'City Level Data'!BY:BY)</f>
        <v>#REF!</v>
      </c>
      <c r="BY126" s="16" t="e">
        <f>SUMIF('City Level Data'!#REF!,$F126,'City Level Data'!BZ:BZ)</f>
        <v>#REF!</v>
      </c>
      <c r="BZ126" s="16" t="e">
        <f>SUMIF('City Level Data'!#REF!,$F126,'City Level Data'!CA:CA)</f>
        <v>#REF!</v>
      </c>
      <c r="CA126" s="16" t="e">
        <f>SUMIF('City Level Data'!#REF!,$F126,'City Level Data'!CB:CB)</f>
        <v>#REF!</v>
      </c>
      <c r="CB126" s="16" t="e">
        <f>SUMIF('City Level Data'!#REF!,$F126,'City Level Data'!CC:CC)</f>
        <v>#REF!</v>
      </c>
      <c r="CC126" s="16" t="e">
        <f>SUMIF('City Level Data'!#REF!,$F126,'City Level Data'!CD:CD)</f>
        <v>#REF!</v>
      </c>
      <c r="CD126" s="16" t="e">
        <f>SUMIF('City Level Data'!#REF!,$F126,'City Level Data'!CE:CE)</f>
        <v>#REF!</v>
      </c>
      <c r="CE126" s="16" t="e">
        <f>SUMIF('City Level Data'!#REF!,$F126,'City Level Data'!CF:CF)</f>
        <v>#REF!</v>
      </c>
      <c r="CF126" s="16" t="e">
        <f>SUMIF('City Level Data'!#REF!,$F126,'City Level Data'!CG:CG)</f>
        <v>#REF!</v>
      </c>
      <c r="CG126" s="16" t="e">
        <f>SUMIF('City Level Data'!#REF!,$F126,'City Level Data'!CH:CH)</f>
        <v>#REF!</v>
      </c>
      <c r="CH126" s="16" t="e">
        <f>SUMIF('City Level Data'!#REF!,$F126,'City Level Data'!CI:CI)</f>
        <v>#REF!</v>
      </c>
      <c r="CI126" s="16" t="e">
        <f>SUMIF('City Level Data'!#REF!,$F126,'City Level Data'!CJ:CJ)</f>
        <v>#REF!</v>
      </c>
      <c r="CJ126" s="16" t="e">
        <f>SUMIF('City Level Data'!#REF!,$F126,'City Level Data'!CK:CK)</f>
        <v>#REF!</v>
      </c>
      <c r="CK126" s="16" t="e">
        <f>SUMIF('City Level Data'!#REF!,$F126,'City Level Data'!CL:CL)</f>
        <v>#REF!</v>
      </c>
      <c r="CL126" s="16" t="e">
        <f>SUMIF('City Level Data'!#REF!,$F126,'City Level Data'!CM:CM)</f>
        <v>#REF!</v>
      </c>
      <c r="CM126" s="16" t="e">
        <f>SUMIF('City Level Data'!#REF!,$F126,'City Level Data'!CN:CN)</f>
        <v>#REF!</v>
      </c>
      <c r="CN126" s="16" t="e">
        <f>SUMIF('City Level Data'!#REF!,$F126,'City Level Data'!CO:CO)</f>
        <v>#REF!</v>
      </c>
      <c r="CO126" s="16" t="e">
        <f>SUMIF('City Level Data'!#REF!,$F126,'City Level Data'!CP:CP)</f>
        <v>#REF!</v>
      </c>
      <c r="CP126" s="16" t="e">
        <f>SUMIF('City Level Data'!#REF!,$F126,'City Level Data'!CQ:CQ)</f>
        <v>#REF!</v>
      </c>
      <c r="CQ126" s="16" t="e">
        <f>SUMIF('City Level Data'!#REF!,$F126,'City Level Data'!CR:CR)</f>
        <v>#REF!</v>
      </c>
      <c r="CR126" s="16" t="e">
        <f>SUMIF('City Level Data'!#REF!,$F126,'City Level Data'!CS:CS)</f>
        <v>#REF!</v>
      </c>
      <c r="CS126" s="16" t="e">
        <f>SUMIF('City Level Data'!#REF!,$F126,'City Level Data'!CT:CT)</f>
        <v>#REF!</v>
      </c>
      <c r="CT126" s="16" t="e">
        <f>SUMIF('City Level Data'!#REF!,$F126,'City Level Data'!CU:CU)</f>
        <v>#REF!</v>
      </c>
      <c r="CU126" s="16" t="e">
        <f>SUMIF('City Level Data'!#REF!,$F126,'City Level Data'!CV:CV)</f>
        <v>#REF!</v>
      </c>
      <c r="CV126" s="16" t="e">
        <f>SUMIF('City Level Data'!#REF!,$F126,'City Level Data'!CW:CW)</f>
        <v>#REF!</v>
      </c>
      <c r="CW126" s="16" t="e">
        <f>SUMIF('City Level Data'!#REF!,$F126,'City Level Data'!CX:CX)</f>
        <v>#REF!</v>
      </c>
      <c r="CX126" s="16" t="e">
        <f>SUMIF('City Level Data'!#REF!,$F126,'City Level Data'!CY:CY)</f>
        <v>#REF!</v>
      </c>
      <c r="CY126" s="16" t="e">
        <f>SUMIF('City Level Data'!#REF!,$F126,'City Level Data'!CZ:CZ)</f>
        <v>#REF!</v>
      </c>
      <c r="CZ126" s="16" t="e">
        <f>SUMIF('City Level Data'!#REF!,$F126,'City Level Data'!DA:DA)</f>
        <v>#REF!</v>
      </c>
      <c r="DA126" s="16" t="e">
        <f>SUMIF('City Level Data'!#REF!,$F126,'City Level Data'!DB:DB)</f>
        <v>#REF!</v>
      </c>
      <c r="DB126" s="16" t="e">
        <f>SUMIF('City Level Data'!#REF!,$F126,'City Level Data'!DC:DC)</f>
        <v>#REF!</v>
      </c>
    </row>
    <row r="127" spans="1:106" x14ac:dyDescent="0.2">
      <c r="A127" s="1"/>
      <c r="B127" s="1"/>
      <c r="C127" s="1"/>
      <c r="D127" s="1" t="s">
        <v>1681</v>
      </c>
      <c r="E127" s="1" t="s">
        <v>1385</v>
      </c>
      <c r="F127" s="1" t="s">
        <v>1394</v>
      </c>
      <c r="G127" s="1" t="s">
        <v>1517</v>
      </c>
      <c r="H127" s="1"/>
      <c r="I127" s="1"/>
      <c r="J127" s="1" t="s">
        <v>1518</v>
      </c>
      <c r="K127" s="1"/>
      <c r="L127" s="1"/>
      <c r="M127" s="1"/>
      <c r="N127" s="16" t="e">
        <f>SUMIF('City Level Data'!#REF!,$F127,'City Level Data'!J:J)</f>
        <v>#REF!</v>
      </c>
      <c r="O127" s="16" t="e">
        <f>SUMIF('City Level Data'!#REF!,$F127,'City Level Data'!L:L)</f>
        <v>#REF!</v>
      </c>
      <c r="P127" s="16" t="e">
        <f>SUMIF('City Level Data'!#REF!,$F127,'City Level Data'!M:M)</f>
        <v>#REF!</v>
      </c>
      <c r="Q127" s="16" t="e">
        <f t="shared" si="0"/>
        <v>#REF!</v>
      </c>
      <c r="R127" s="16" t="e">
        <f>SUMIF('City Level Data'!#REF!,$F127,'City Level Data'!P:P)</f>
        <v>#REF!</v>
      </c>
      <c r="S127" s="16" t="e">
        <f t="shared" si="1"/>
        <v>#REF!</v>
      </c>
      <c r="T127" s="16" t="e">
        <f>SUMIF('City Level Data'!#REF!,$F127,'City Level Data'!U:U)*1000000000/N127</f>
        <v>#REF!</v>
      </c>
      <c r="U127" s="16" t="e">
        <f>IF(Q127&gt;'Clustering (Sub City)'!$C$4,'Clustering (Sub City)'!$B$3,IF(Q127&gt;'Clustering (Sub City)'!$H$4,'Clustering (Sub City)'!$G$3,IF(Q127&gt;'Clustering (Sub City)'!$M$4,'Clustering (Sub City)'!$L$3,'Clustering (Sub City)'!$Q$3)))</f>
        <v>#REF!</v>
      </c>
      <c r="V127" s="16" t="e">
        <f>IF(S127&gt;'Clustering (Sub City)'!$C$24,'Clustering (Sub City)'!$B$23,IF(S127&gt;'Clustering (Sub City)'!$H$24,'Clustering (Sub City)'!$G$23,IF(S127&gt;'Clustering (Sub City)'!$M$24,'Clustering (Sub City)'!$L$23,'Clustering (Sub City)'!$Q$23)))</f>
        <v>#REF!</v>
      </c>
      <c r="W127" s="16" t="e">
        <f>VLOOKUP(U127&amp;V127,'Clustering (Gov City)'!$X$4:$Y$19,2,0)</f>
        <v>#REF!</v>
      </c>
      <c r="X127" s="16" t="e">
        <f>SUMIF('City Level Data'!#REF!,$F127,'City Level Data'!Z:Z)</f>
        <v>#REF!</v>
      </c>
      <c r="Y127" s="16" t="e">
        <f>SUMIF('City Level Data'!#REF!,$F127,'City Level Data'!AA:AA)</f>
        <v>#REF!</v>
      </c>
      <c r="Z127" s="16" t="e">
        <f>SUMIF('City Level Data'!#REF!,$F127,'City Level Data'!AB:AB)</f>
        <v>#REF!</v>
      </c>
      <c r="AA127" s="16" t="e">
        <f>SUMIF('City Level Data'!#REF!,$F127,'City Level Data'!AC:AC)</f>
        <v>#REF!</v>
      </c>
      <c r="AB127" s="16" t="e">
        <f>SUMIF('City Level Data'!#REF!,$F127,'City Level Data'!AD:AD)</f>
        <v>#REF!</v>
      </c>
      <c r="AC127" s="16" t="e">
        <f>SUMIF('City Level Data'!#REF!,$F127,'City Level Data'!AE:AE)</f>
        <v>#REF!</v>
      </c>
      <c r="AD127" s="16" t="e">
        <f>SUMIF('City Level Data'!#REF!,$F127,'City Level Data'!AF:AF)</f>
        <v>#REF!</v>
      </c>
      <c r="AE127" s="16" t="e">
        <f>SUMIF('City Level Data'!#REF!,$F127,'City Level Data'!AG:AG)</f>
        <v>#REF!</v>
      </c>
      <c r="AF127" s="16" t="e">
        <f>SUMIF('City Level Data'!#REF!,$F127,'City Level Data'!AH:AH)</f>
        <v>#REF!</v>
      </c>
      <c r="AG127" s="16" t="e">
        <f>SUMIF('City Level Data'!#REF!,$F127,'City Level Data'!AI:AI)</f>
        <v>#REF!</v>
      </c>
      <c r="AH127" s="16" t="e">
        <f>SUMIF('City Level Data'!#REF!,$F127,'City Level Data'!AJ:AJ)</f>
        <v>#REF!</v>
      </c>
      <c r="AI127" s="16" t="e">
        <f>SUMIF('City Level Data'!#REF!,$F127,'City Level Data'!AK:AK)</f>
        <v>#REF!</v>
      </c>
      <c r="AJ127" s="16" t="e">
        <f>SUMIF('City Level Data'!#REF!,$F127,'City Level Data'!AL:AL)</f>
        <v>#REF!</v>
      </c>
      <c r="AK127" s="16" t="e">
        <f>SUMIF('City Level Data'!#REF!,$F127,'City Level Data'!AM:AM)</f>
        <v>#REF!</v>
      </c>
      <c r="AL127" s="16" t="e">
        <f>SUMIF('City Level Data'!#REF!,$F127,'City Level Data'!AN:AN)</f>
        <v>#REF!</v>
      </c>
      <c r="AM127" s="16" t="e">
        <f>SUMIF('City Level Data'!#REF!,$F127,'City Level Data'!AO:AO)</f>
        <v>#REF!</v>
      </c>
      <c r="AN127" s="16" t="e">
        <f>SUMIF('City Level Data'!#REF!,$F127,'City Level Data'!AP:AP)</f>
        <v>#REF!</v>
      </c>
      <c r="AO127" s="16" t="e">
        <f>SUMIF('City Level Data'!#REF!,$F127,'City Level Data'!AQ:AQ)</f>
        <v>#REF!</v>
      </c>
      <c r="AP127" s="16" t="e">
        <f>SUMIF('City Level Data'!#REF!,$F127,'City Level Data'!AR:AR)</f>
        <v>#REF!</v>
      </c>
      <c r="AQ127" s="16" t="e">
        <f>SUMIF('City Level Data'!#REF!,$F127,'City Level Data'!AS:AS)</f>
        <v>#REF!</v>
      </c>
      <c r="AR127" s="16" t="e">
        <f>SUMIF('City Level Data'!#REF!,$F127,'City Level Data'!AT:AT)</f>
        <v>#REF!</v>
      </c>
      <c r="AS127" s="16" t="e">
        <f>SUMIF('City Level Data'!#REF!,$F127,'City Level Data'!AU:AU)</f>
        <v>#REF!</v>
      </c>
      <c r="AT127" s="16" t="e">
        <f>SUMIF('City Level Data'!#REF!,$F127,'City Level Data'!AV:AV)</f>
        <v>#REF!</v>
      </c>
      <c r="AU127" s="16" t="e">
        <f>SUMIF('City Level Data'!#REF!,$F127,'City Level Data'!AW:AW)</f>
        <v>#REF!</v>
      </c>
      <c r="AV127" s="16" t="e">
        <f>SUMIF('City Level Data'!#REF!,$F127,'City Level Data'!AX:AX)</f>
        <v>#REF!</v>
      </c>
      <c r="AW127" s="16" t="e">
        <f>SUMIF('City Level Data'!#REF!,$F127,'City Level Data'!AY:AY)</f>
        <v>#REF!</v>
      </c>
      <c r="AX127" s="16" t="e">
        <f>SUMIF('City Level Data'!#REF!,$F127,'City Level Data'!AZ:AZ)</f>
        <v>#REF!</v>
      </c>
      <c r="AY127" s="16" t="e">
        <f>SUMIF('City Level Data'!#REF!,$F127,'City Level Data'!BA:BA)</f>
        <v>#REF!</v>
      </c>
      <c r="AZ127" s="16" t="e">
        <f>SUMIF('City Level Data'!#REF!,$F127,'City Level Data'!BB:BB)</f>
        <v>#REF!</v>
      </c>
      <c r="BA127" s="16" t="e">
        <f>SUMIF('City Level Data'!#REF!,$F127,'City Level Data'!BC:BC)</f>
        <v>#REF!</v>
      </c>
      <c r="BB127" s="16" t="e">
        <f>SUMIF('City Level Data'!#REF!,$F127,'City Level Data'!BD:BD)</f>
        <v>#REF!</v>
      </c>
      <c r="BC127" s="16" t="e">
        <f>SUMIF('City Level Data'!#REF!,$F127,'City Level Data'!BE:BE)</f>
        <v>#REF!</v>
      </c>
      <c r="BD127" s="16" t="e">
        <f>SUMIF('City Level Data'!#REF!,$F127,'City Level Data'!BF:BF)</f>
        <v>#REF!</v>
      </c>
      <c r="BE127" s="16" t="e">
        <f t="shared" si="2"/>
        <v>#REF!</v>
      </c>
      <c r="BF127" s="16" t="e">
        <f>SUMIF('City Level Data'!#REF!,$F127,'City Level Data'!BG:BG)</f>
        <v>#REF!</v>
      </c>
      <c r="BG127" s="16" t="e">
        <f>SUMIF('City Level Data'!#REF!,$F127,'City Level Data'!BH:BH)</f>
        <v>#REF!</v>
      </c>
      <c r="BH127" s="16" t="e">
        <f>AVERAGEIF('City Level Data'!#REF!,$F127,'City Level Data'!BI:BI)</f>
        <v>#REF!</v>
      </c>
      <c r="BI127" s="16" t="e">
        <f>AVERAGEIF('City Level Data'!#REF!,$F127,'City Level Data'!BJ:BJ)</f>
        <v>#REF!</v>
      </c>
      <c r="BJ127" s="16" t="e">
        <f>AVERAGEIF('City Level Data'!#REF!,$F127,'City Level Data'!BK:BK)</f>
        <v>#REF!</v>
      </c>
      <c r="BK127" s="16" t="e">
        <f>AVERAGEIF('City Level Data'!#REF!,$F127,'City Level Data'!BL:BL)</f>
        <v>#REF!</v>
      </c>
      <c r="BL127" s="16" t="e">
        <f>AVERAGEIF('City Level Data'!#REF!,$F127,'City Level Data'!BM:BM)</f>
        <v>#REF!</v>
      </c>
      <c r="BM127" s="16" t="e">
        <f>SUMIF('City Level Data'!#REF!,$F127,'City Level Data'!BN:BN)</f>
        <v>#REF!</v>
      </c>
      <c r="BN127" s="16" t="e">
        <f>SUMIF('City Level Data'!#REF!,$F127,'City Level Data'!BO:BO)</f>
        <v>#REF!</v>
      </c>
      <c r="BO127" s="16" t="e">
        <f>SUMIF('City Level Data'!#REF!,$F127,'City Level Data'!BP:BP)</f>
        <v>#REF!</v>
      </c>
      <c r="BP127" s="16" t="e">
        <f>SUMIF('City Level Data'!#REF!,$F127,'City Level Data'!BQ:BQ)</f>
        <v>#REF!</v>
      </c>
      <c r="BQ127" s="16" t="e">
        <f>SUMIF('City Level Data'!#REF!,$F127,'City Level Data'!BR:BR)</f>
        <v>#REF!</v>
      </c>
      <c r="BR127" s="16" t="e">
        <f>SUMIF('City Level Data'!#REF!,$F127,'City Level Data'!BS:BS)</f>
        <v>#REF!</v>
      </c>
      <c r="BS127" s="16" t="e">
        <f>SUMIF('City Level Data'!#REF!,$F127,'City Level Data'!BT:BT)</f>
        <v>#REF!</v>
      </c>
      <c r="BT127" s="16" t="e">
        <f>SUMIF('City Level Data'!#REF!,$F127,'City Level Data'!BU:BU)</f>
        <v>#REF!</v>
      </c>
      <c r="BU127" s="16" t="e">
        <f>SUMIF('City Level Data'!#REF!,$F127,'City Level Data'!BV:BV)</f>
        <v>#REF!</v>
      </c>
      <c r="BV127" s="16" t="e">
        <f>SUMIF('City Level Data'!#REF!,$F127,'City Level Data'!BW:BW)</f>
        <v>#REF!</v>
      </c>
      <c r="BW127" s="16" t="e">
        <f>SUMIF('City Level Data'!#REF!,$F127,'City Level Data'!BX:BX)</f>
        <v>#REF!</v>
      </c>
      <c r="BX127" s="16" t="e">
        <f>SUMIF('City Level Data'!#REF!,$F127,'City Level Data'!BY:BY)</f>
        <v>#REF!</v>
      </c>
      <c r="BY127" s="16" t="e">
        <f>SUMIF('City Level Data'!#REF!,$F127,'City Level Data'!BZ:BZ)</f>
        <v>#REF!</v>
      </c>
      <c r="BZ127" s="16" t="e">
        <f>SUMIF('City Level Data'!#REF!,$F127,'City Level Data'!CA:CA)</f>
        <v>#REF!</v>
      </c>
      <c r="CA127" s="16" t="e">
        <f>SUMIF('City Level Data'!#REF!,$F127,'City Level Data'!CB:CB)</f>
        <v>#REF!</v>
      </c>
      <c r="CB127" s="16" t="e">
        <f>SUMIF('City Level Data'!#REF!,$F127,'City Level Data'!CC:CC)</f>
        <v>#REF!</v>
      </c>
      <c r="CC127" s="16" t="e">
        <f>SUMIF('City Level Data'!#REF!,$F127,'City Level Data'!CD:CD)</f>
        <v>#REF!</v>
      </c>
      <c r="CD127" s="16" t="e">
        <f>SUMIF('City Level Data'!#REF!,$F127,'City Level Data'!CE:CE)</f>
        <v>#REF!</v>
      </c>
      <c r="CE127" s="16" t="e">
        <f>SUMIF('City Level Data'!#REF!,$F127,'City Level Data'!CF:CF)</f>
        <v>#REF!</v>
      </c>
      <c r="CF127" s="16" t="e">
        <f>SUMIF('City Level Data'!#REF!,$F127,'City Level Data'!CG:CG)</f>
        <v>#REF!</v>
      </c>
      <c r="CG127" s="16" t="e">
        <f>SUMIF('City Level Data'!#REF!,$F127,'City Level Data'!CH:CH)</f>
        <v>#REF!</v>
      </c>
      <c r="CH127" s="16" t="e">
        <f>SUMIF('City Level Data'!#REF!,$F127,'City Level Data'!CI:CI)</f>
        <v>#REF!</v>
      </c>
      <c r="CI127" s="16" t="e">
        <f>SUMIF('City Level Data'!#REF!,$F127,'City Level Data'!CJ:CJ)</f>
        <v>#REF!</v>
      </c>
      <c r="CJ127" s="16" t="e">
        <f>SUMIF('City Level Data'!#REF!,$F127,'City Level Data'!CK:CK)</f>
        <v>#REF!</v>
      </c>
      <c r="CK127" s="16" t="e">
        <f>SUMIF('City Level Data'!#REF!,$F127,'City Level Data'!CL:CL)</f>
        <v>#REF!</v>
      </c>
      <c r="CL127" s="16" t="e">
        <f>SUMIF('City Level Data'!#REF!,$F127,'City Level Data'!CM:CM)</f>
        <v>#REF!</v>
      </c>
      <c r="CM127" s="16" t="e">
        <f>SUMIF('City Level Data'!#REF!,$F127,'City Level Data'!CN:CN)</f>
        <v>#REF!</v>
      </c>
      <c r="CN127" s="16" t="e">
        <f>SUMIF('City Level Data'!#REF!,$F127,'City Level Data'!CO:CO)</f>
        <v>#REF!</v>
      </c>
      <c r="CO127" s="16" t="e">
        <f>SUMIF('City Level Data'!#REF!,$F127,'City Level Data'!CP:CP)</f>
        <v>#REF!</v>
      </c>
      <c r="CP127" s="16" t="e">
        <f>SUMIF('City Level Data'!#REF!,$F127,'City Level Data'!CQ:CQ)</f>
        <v>#REF!</v>
      </c>
      <c r="CQ127" s="16" t="e">
        <f>SUMIF('City Level Data'!#REF!,$F127,'City Level Data'!CR:CR)</f>
        <v>#REF!</v>
      </c>
      <c r="CR127" s="16" t="e">
        <f>SUMIF('City Level Data'!#REF!,$F127,'City Level Data'!CS:CS)</f>
        <v>#REF!</v>
      </c>
      <c r="CS127" s="16" t="e">
        <f>SUMIF('City Level Data'!#REF!,$F127,'City Level Data'!CT:CT)</f>
        <v>#REF!</v>
      </c>
      <c r="CT127" s="16" t="e">
        <f>SUMIF('City Level Data'!#REF!,$F127,'City Level Data'!CU:CU)</f>
        <v>#REF!</v>
      </c>
      <c r="CU127" s="16" t="e">
        <f>SUMIF('City Level Data'!#REF!,$F127,'City Level Data'!CV:CV)</f>
        <v>#REF!</v>
      </c>
      <c r="CV127" s="16" t="e">
        <f>SUMIF('City Level Data'!#REF!,$F127,'City Level Data'!CW:CW)</f>
        <v>#REF!</v>
      </c>
      <c r="CW127" s="16" t="e">
        <f>SUMIF('City Level Data'!#REF!,$F127,'City Level Data'!CX:CX)</f>
        <v>#REF!</v>
      </c>
      <c r="CX127" s="16" t="e">
        <f>SUMIF('City Level Data'!#REF!,$F127,'City Level Data'!CY:CY)</f>
        <v>#REF!</v>
      </c>
      <c r="CY127" s="16" t="e">
        <f>SUMIF('City Level Data'!#REF!,$F127,'City Level Data'!CZ:CZ)</f>
        <v>#REF!</v>
      </c>
      <c r="CZ127" s="16" t="e">
        <f>SUMIF('City Level Data'!#REF!,$F127,'City Level Data'!DA:DA)</f>
        <v>#REF!</v>
      </c>
      <c r="DA127" s="16" t="e">
        <f>SUMIF('City Level Data'!#REF!,$F127,'City Level Data'!DB:DB)</f>
        <v>#REF!</v>
      </c>
      <c r="DB127" s="16" t="e">
        <f>SUMIF('City Level Data'!#REF!,$F127,'City Level Data'!DC:DC)</f>
        <v>#REF!</v>
      </c>
    </row>
    <row r="128" spans="1:106" x14ac:dyDescent="0.2">
      <c r="A128" s="1"/>
      <c r="B128" s="1"/>
      <c r="C128" s="1"/>
      <c r="D128" s="1" t="s">
        <v>1682</v>
      </c>
      <c r="E128" s="1" t="s">
        <v>1385</v>
      </c>
      <c r="F128" s="1" t="s">
        <v>1395</v>
      </c>
      <c r="G128" s="1" t="s">
        <v>1517</v>
      </c>
      <c r="H128" s="1"/>
      <c r="I128" s="1"/>
      <c r="J128" s="1" t="s">
        <v>1518</v>
      </c>
      <c r="K128" s="1"/>
      <c r="L128" s="1"/>
      <c r="M128" s="1"/>
      <c r="N128" s="16" t="e">
        <f>SUMIF('City Level Data'!#REF!,$F128,'City Level Data'!J:J)</f>
        <v>#REF!</v>
      </c>
      <c r="O128" s="16" t="e">
        <f>SUMIF('City Level Data'!#REF!,$F128,'City Level Data'!L:L)</f>
        <v>#REF!</v>
      </c>
      <c r="P128" s="16" t="e">
        <f>SUMIF('City Level Data'!#REF!,$F128,'City Level Data'!M:M)</f>
        <v>#REF!</v>
      </c>
      <c r="Q128" s="16" t="e">
        <f t="shared" si="0"/>
        <v>#REF!</v>
      </c>
      <c r="R128" s="16" t="e">
        <f>SUMIF('City Level Data'!#REF!,$F128,'City Level Data'!P:P)</f>
        <v>#REF!</v>
      </c>
      <c r="S128" s="16" t="e">
        <f t="shared" si="1"/>
        <v>#REF!</v>
      </c>
      <c r="T128" s="16" t="e">
        <f>SUMIF('City Level Data'!#REF!,$F128,'City Level Data'!U:U)*1000000000/N128</f>
        <v>#REF!</v>
      </c>
      <c r="U128" s="16" t="e">
        <f>IF(Q128&gt;'Clustering (Sub City)'!$C$4,'Clustering (Sub City)'!$B$3,IF(Q128&gt;'Clustering (Sub City)'!$H$4,'Clustering (Sub City)'!$G$3,IF(Q128&gt;'Clustering (Sub City)'!$M$4,'Clustering (Sub City)'!$L$3,'Clustering (Sub City)'!$Q$3)))</f>
        <v>#REF!</v>
      </c>
      <c r="V128" s="16" t="e">
        <f>IF(S128&gt;'Clustering (Sub City)'!$C$24,'Clustering (Sub City)'!$B$23,IF(S128&gt;'Clustering (Sub City)'!$H$24,'Clustering (Sub City)'!$G$23,IF(S128&gt;'Clustering (Sub City)'!$M$24,'Clustering (Sub City)'!$L$23,'Clustering (Sub City)'!$Q$23)))</f>
        <v>#REF!</v>
      </c>
      <c r="W128" s="16" t="e">
        <f>VLOOKUP(U128&amp;V128,'Clustering (Gov City)'!$X$4:$Y$19,2,0)</f>
        <v>#REF!</v>
      </c>
      <c r="X128" s="16" t="e">
        <f>SUMIF('City Level Data'!#REF!,$F128,'City Level Data'!Z:Z)</f>
        <v>#REF!</v>
      </c>
      <c r="Y128" s="16" t="e">
        <f>SUMIF('City Level Data'!#REF!,$F128,'City Level Data'!AA:AA)</f>
        <v>#REF!</v>
      </c>
      <c r="Z128" s="16" t="e">
        <f>SUMIF('City Level Data'!#REF!,$F128,'City Level Data'!AB:AB)</f>
        <v>#REF!</v>
      </c>
      <c r="AA128" s="16" t="e">
        <f>SUMIF('City Level Data'!#REF!,$F128,'City Level Data'!AC:AC)</f>
        <v>#REF!</v>
      </c>
      <c r="AB128" s="16" t="e">
        <f>SUMIF('City Level Data'!#REF!,$F128,'City Level Data'!AD:AD)</f>
        <v>#REF!</v>
      </c>
      <c r="AC128" s="16" t="e">
        <f>SUMIF('City Level Data'!#REF!,$F128,'City Level Data'!AE:AE)</f>
        <v>#REF!</v>
      </c>
      <c r="AD128" s="16" t="e">
        <f>SUMIF('City Level Data'!#REF!,$F128,'City Level Data'!AF:AF)</f>
        <v>#REF!</v>
      </c>
      <c r="AE128" s="16" t="e">
        <f>SUMIF('City Level Data'!#REF!,$F128,'City Level Data'!AG:AG)</f>
        <v>#REF!</v>
      </c>
      <c r="AF128" s="16" t="e">
        <f>SUMIF('City Level Data'!#REF!,$F128,'City Level Data'!AH:AH)</f>
        <v>#REF!</v>
      </c>
      <c r="AG128" s="16" t="e">
        <f>SUMIF('City Level Data'!#REF!,$F128,'City Level Data'!AI:AI)</f>
        <v>#REF!</v>
      </c>
      <c r="AH128" s="16" t="e">
        <f>SUMIF('City Level Data'!#REF!,$F128,'City Level Data'!AJ:AJ)</f>
        <v>#REF!</v>
      </c>
      <c r="AI128" s="16" t="e">
        <f>SUMIF('City Level Data'!#REF!,$F128,'City Level Data'!AK:AK)</f>
        <v>#REF!</v>
      </c>
      <c r="AJ128" s="16" t="e">
        <f>SUMIF('City Level Data'!#REF!,$F128,'City Level Data'!AL:AL)</f>
        <v>#REF!</v>
      </c>
      <c r="AK128" s="16" t="e">
        <f>SUMIF('City Level Data'!#REF!,$F128,'City Level Data'!AM:AM)</f>
        <v>#REF!</v>
      </c>
      <c r="AL128" s="16" t="e">
        <f>SUMIF('City Level Data'!#REF!,$F128,'City Level Data'!AN:AN)</f>
        <v>#REF!</v>
      </c>
      <c r="AM128" s="16" t="e">
        <f>SUMIF('City Level Data'!#REF!,$F128,'City Level Data'!AO:AO)</f>
        <v>#REF!</v>
      </c>
      <c r="AN128" s="16" t="e">
        <f>SUMIF('City Level Data'!#REF!,$F128,'City Level Data'!AP:AP)</f>
        <v>#REF!</v>
      </c>
      <c r="AO128" s="16" t="e">
        <f>SUMIF('City Level Data'!#REF!,$F128,'City Level Data'!AQ:AQ)</f>
        <v>#REF!</v>
      </c>
      <c r="AP128" s="16" t="e">
        <f>SUMIF('City Level Data'!#REF!,$F128,'City Level Data'!AR:AR)</f>
        <v>#REF!</v>
      </c>
      <c r="AQ128" s="16" t="e">
        <f>SUMIF('City Level Data'!#REF!,$F128,'City Level Data'!AS:AS)</f>
        <v>#REF!</v>
      </c>
      <c r="AR128" s="16" t="e">
        <f>SUMIF('City Level Data'!#REF!,$F128,'City Level Data'!AT:AT)</f>
        <v>#REF!</v>
      </c>
      <c r="AS128" s="16" t="e">
        <f>SUMIF('City Level Data'!#REF!,$F128,'City Level Data'!AU:AU)</f>
        <v>#REF!</v>
      </c>
      <c r="AT128" s="16" t="e">
        <f>SUMIF('City Level Data'!#REF!,$F128,'City Level Data'!AV:AV)</f>
        <v>#REF!</v>
      </c>
      <c r="AU128" s="16" t="e">
        <f>SUMIF('City Level Data'!#REF!,$F128,'City Level Data'!AW:AW)</f>
        <v>#REF!</v>
      </c>
      <c r="AV128" s="16" t="e">
        <f>SUMIF('City Level Data'!#REF!,$F128,'City Level Data'!AX:AX)</f>
        <v>#REF!</v>
      </c>
      <c r="AW128" s="16" t="e">
        <f>SUMIF('City Level Data'!#REF!,$F128,'City Level Data'!AY:AY)</f>
        <v>#REF!</v>
      </c>
      <c r="AX128" s="16" t="e">
        <f>SUMIF('City Level Data'!#REF!,$F128,'City Level Data'!AZ:AZ)</f>
        <v>#REF!</v>
      </c>
      <c r="AY128" s="16" t="e">
        <f>SUMIF('City Level Data'!#REF!,$F128,'City Level Data'!BA:BA)</f>
        <v>#REF!</v>
      </c>
      <c r="AZ128" s="16" t="e">
        <f>SUMIF('City Level Data'!#REF!,$F128,'City Level Data'!BB:BB)</f>
        <v>#REF!</v>
      </c>
      <c r="BA128" s="16" t="e">
        <f>SUMIF('City Level Data'!#REF!,$F128,'City Level Data'!BC:BC)</f>
        <v>#REF!</v>
      </c>
      <c r="BB128" s="16" t="e">
        <f>SUMIF('City Level Data'!#REF!,$F128,'City Level Data'!BD:BD)</f>
        <v>#REF!</v>
      </c>
      <c r="BC128" s="16" t="e">
        <f>SUMIF('City Level Data'!#REF!,$F128,'City Level Data'!BE:BE)</f>
        <v>#REF!</v>
      </c>
      <c r="BD128" s="16" t="e">
        <f>SUMIF('City Level Data'!#REF!,$F128,'City Level Data'!BF:BF)</f>
        <v>#REF!</v>
      </c>
      <c r="BE128" s="16" t="e">
        <f t="shared" si="2"/>
        <v>#REF!</v>
      </c>
      <c r="BF128" s="16" t="e">
        <f>SUMIF('City Level Data'!#REF!,$F128,'City Level Data'!BG:BG)</f>
        <v>#REF!</v>
      </c>
      <c r="BG128" s="16" t="e">
        <f>SUMIF('City Level Data'!#REF!,$F128,'City Level Data'!BH:BH)</f>
        <v>#REF!</v>
      </c>
      <c r="BH128" s="16" t="e">
        <f>AVERAGEIF('City Level Data'!#REF!,$F128,'City Level Data'!BI:BI)</f>
        <v>#REF!</v>
      </c>
      <c r="BI128" s="16" t="e">
        <f>AVERAGEIF('City Level Data'!#REF!,$F128,'City Level Data'!BJ:BJ)</f>
        <v>#REF!</v>
      </c>
      <c r="BJ128" s="16" t="e">
        <f>AVERAGEIF('City Level Data'!#REF!,$F128,'City Level Data'!BK:BK)</f>
        <v>#REF!</v>
      </c>
      <c r="BK128" s="16" t="e">
        <f>AVERAGEIF('City Level Data'!#REF!,$F128,'City Level Data'!BL:BL)</f>
        <v>#REF!</v>
      </c>
      <c r="BL128" s="16" t="e">
        <f>AVERAGEIF('City Level Data'!#REF!,$F128,'City Level Data'!BM:BM)</f>
        <v>#REF!</v>
      </c>
      <c r="BM128" s="16" t="e">
        <f>SUMIF('City Level Data'!#REF!,$F128,'City Level Data'!BN:BN)</f>
        <v>#REF!</v>
      </c>
      <c r="BN128" s="16" t="e">
        <f>SUMIF('City Level Data'!#REF!,$F128,'City Level Data'!BO:BO)</f>
        <v>#REF!</v>
      </c>
      <c r="BO128" s="16" t="e">
        <f>SUMIF('City Level Data'!#REF!,$F128,'City Level Data'!BP:BP)</f>
        <v>#REF!</v>
      </c>
      <c r="BP128" s="16" t="e">
        <f>SUMIF('City Level Data'!#REF!,$F128,'City Level Data'!BQ:BQ)</f>
        <v>#REF!</v>
      </c>
      <c r="BQ128" s="16" t="e">
        <f>SUMIF('City Level Data'!#REF!,$F128,'City Level Data'!BR:BR)</f>
        <v>#REF!</v>
      </c>
      <c r="BR128" s="16" t="e">
        <f>SUMIF('City Level Data'!#REF!,$F128,'City Level Data'!BS:BS)</f>
        <v>#REF!</v>
      </c>
      <c r="BS128" s="16" t="e">
        <f>SUMIF('City Level Data'!#REF!,$F128,'City Level Data'!BT:BT)</f>
        <v>#REF!</v>
      </c>
      <c r="BT128" s="16" t="e">
        <f>SUMIF('City Level Data'!#REF!,$F128,'City Level Data'!BU:BU)</f>
        <v>#REF!</v>
      </c>
      <c r="BU128" s="16" t="e">
        <f>SUMIF('City Level Data'!#REF!,$F128,'City Level Data'!BV:BV)</f>
        <v>#REF!</v>
      </c>
      <c r="BV128" s="16" t="e">
        <f>SUMIF('City Level Data'!#REF!,$F128,'City Level Data'!BW:BW)</f>
        <v>#REF!</v>
      </c>
      <c r="BW128" s="16" t="e">
        <f>SUMIF('City Level Data'!#REF!,$F128,'City Level Data'!BX:BX)</f>
        <v>#REF!</v>
      </c>
      <c r="BX128" s="16" t="e">
        <f>SUMIF('City Level Data'!#REF!,$F128,'City Level Data'!BY:BY)</f>
        <v>#REF!</v>
      </c>
      <c r="BY128" s="16" t="e">
        <f>SUMIF('City Level Data'!#REF!,$F128,'City Level Data'!BZ:BZ)</f>
        <v>#REF!</v>
      </c>
      <c r="BZ128" s="16" t="e">
        <f>SUMIF('City Level Data'!#REF!,$F128,'City Level Data'!CA:CA)</f>
        <v>#REF!</v>
      </c>
      <c r="CA128" s="16" t="e">
        <f>SUMIF('City Level Data'!#REF!,$F128,'City Level Data'!CB:CB)</f>
        <v>#REF!</v>
      </c>
      <c r="CB128" s="16" t="e">
        <f>SUMIF('City Level Data'!#REF!,$F128,'City Level Data'!CC:CC)</f>
        <v>#REF!</v>
      </c>
      <c r="CC128" s="16" t="e">
        <f>SUMIF('City Level Data'!#REF!,$F128,'City Level Data'!CD:CD)</f>
        <v>#REF!</v>
      </c>
      <c r="CD128" s="16" t="e">
        <f>SUMIF('City Level Data'!#REF!,$F128,'City Level Data'!CE:CE)</f>
        <v>#REF!</v>
      </c>
      <c r="CE128" s="16" t="e">
        <f>SUMIF('City Level Data'!#REF!,$F128,'City Level Data'!CF:CF)</f>
        <v>#REF!</v>
      </c>
      <c r="CF128" s="16" t="e">
        <f>SUMIF('City Level Data'!#REF!,$F128,'City Level Data'!CG:CG)</f>
        <v>#REF!</v>
      </c>
      <c r="CG128" s="16" t="e">
        <f>SUMIF('City Level Data'!#REF!,$F128,'City Level Data'!CH:CH)</f>
        <v>#REF!</v>
      </c>
      <c r="CH128" s="16" t="e">
        <f>SUMIF('City Level Data'!#REF!,$F128,'City Level Data'!CI:CI)</f>
        <v>#REF!</v>
      </c>
      <c r="CI128" s="16" t="e">
        <f>SUMIF('City Level Data'!#REF!,$F128,'City Level Data'!CJ:CJ)</f>
        <v>#REF!</v>
      </c>
      <c r="CJ128" s="16" t="e">
        <f>SUMIF('City Level Data'!#REF!,$F128,'City Level Data'!CK:CK)</f>
        <v>#REF!</v>
      </c>
      <c r="CK128" s="16" t="e">
        <f>SUMIF('City Level Data'!#REF!,$F128,'City Level Data'!CL:CL)</f>
        <v>#REF!</v>
      </c>
      <c r="CL128" s="16" t="e">
        <f>SUMIF('City Level Data'!#REF!,$F128,'City Level Data'!CM:CM)</f>
        <v>#REF!</v>
      </c>
      <c r="CM128" s="16" t="e">
        <f>SUMIF('City Level Data'!#REF!,$F128,'City Level Data'!CN:CN)</f>
        <v>#REF!</v>
      </c>
      <c r="CN128" s="16" t="e">
        <f>SUMIF('City Level Data'!#REF!,$F128,'City Level Data'!CO:CO)</f>
        <v>#REF!</v>
      </c>
      <c r="CO128" s="16" t="e">
        <f>SUMIF('City Level Data'!#REF!,$F128,'City Level Data'!CP:CP)</f>
        <v>#REF!</v>
      </c>
      <c r="CP128" s="16" t="e">
        <f>SUMIF('City Level Data'!#REF!,$F128,'City Level Data'!CQ:CQ)</f>
        <v>#REF!</v>
      </c>
      <c r="CQ128" s="16" t="e">
        <f>SUMIF('City Level Data'!#REF!,$F128,'City Level Data'!CR:CR)</f>
        <v>#REF!</v>
      </c>
      <c r="CR128" s="16" t="e">
        <f>SUMIF('City Level Data'!#REF!,$F128,'City Level Data'!CS:CS)</f>
        <v>#REF!</v>
      </c>
      <c r="CS128" s="16" t="e">
        <f>SUMIF('City Level Data'!#REF!,$F128,'City Level Data'!CT:CT)</f>
        <v>#REF!</v>
      </c>
      <c r="CT128" s="16" t="e">
        <f>SUMIF('City Level Data'!#REF!,$F128,'City Level Data'!CU:CU)</f>
        <v>#REF!</v>
      </c>
      <c r="CU128" s="16" t="e">
        <f>SUMIF('City Level Data'!#REF!,$F128,'City Level Data'!CV:CV)</f>
        <v>#REF!</v>
      </c>
      <c r="CV128" s="16" t="e">
        <f>SUMIF('City Level Data'!#REF!,$F128,'City Level Data'!CW:CW)</f>
        <v>#REF!</v>
      </c>
      <c r="CW128" s="16" t="e">
        <f>SUMIF('City Level Data'!#REF!,$F128,'City Level Data'!CX:CX)</f>
        <v>#REF!</v>
      </c>
      <c r="CX128" s="16" t="e">
        <f>SUMIF('City Level Data'!#REF!,$F128,'City Level Data'!CY:CY)</f>
        <v>#REF!</v>
      </c>
      <c r="CY128" s="16" t="e">
        <f>SUMIF('City Level Data'!#REF!,$F128,'City Level Data'!CZ:CZ)</f>
        <v>#REF!</v>
      </c>
      <c r="CZ128" s="16" t="e">
        <f>SUMIF('City Level Data'!#REF!,$F128,'City Level Data'!DA:DA)</f>
        <v>#REF!</v>
      </c>
      <c r="DA128" s="16" t="e">
        <f>SUMIF('City Level Data'!#REF!,$F128,'City Level Data'!DB:DB)</f>
        <v>#REF!</v>
      </c>
      <c r="DB128" s="16" t="e">
        <f>SUMIF('City Level Data'!#REF!,$F128,'City Level Data'!DC:DC)</f>
        <v>#REF!</v>
      </c>
    </row>
    <row r="129" spans="1:106" x14ac:dyDescent="0.2">
      <c r="A129" s="1"/>
      <c r="B129" s="1"/>
      <c r="C129" s="1"/>
      <c r="D129" s="1" t="s">
        <v>1683</v>
      </c>
      <c r="E129" s="1" t="s">
        <v>1385</v>
      </c>
      <c r="F129" s="1" t="s">
        <v>1496</v>
      </c>
      <c r="G129" s="1" t="s">
        <v>1517</v>
      </c>
      <c r="H129" s="1"/>
      <c r="I129" s="1"/>
      <c r="J129" s="1" t="s">
        <v>1518</v>
      </c>
      <c r="K129" s="1"/>
      <c r="L129" s="1"/>
      <c r="M129" s="1"/>
      <c r="N129" s="16" t="e">
        <f>SUMIF('City Level Data'!#REF!,$F129,'City Level Data'!J:J)</f>
        <v>#REF!</v>
      </c>
      <c r="O129" s="16" t="e">
        <f>SUMIF('City Level Data'!#REF!,$F129,'City Level Data'!L:L)</f>
        <v>#REF!</v>
      </c>
      <c r="P129" s="16" t="e">
        <f>SUMIF('City Level Data'!#REF!,$F129,'City Level Data'!M:M)</f>
        <v>#REF!</v>
      </c>
      <c r="Q129" s="16" t="e">
        <f t="shared" si="0"/>
        <v>#REF!</v>
      </c>
      <c r="R129" s="16" t="e">
        <f>SUMIF('City Level Data'!#REF!,$F129,'City Level Data'!P:P)</f>
        <v>#REF!</v>
      </c>
      <c r="S129" s="16" t="e">
        <f t="shared" si="1"/>
        <v>#REF!</v>
      </c>
      <c r="T129" s="16" t="e">
        <f>SUMIF('City Level Data'!#REF!,$F129,'City Level Data'!U:U)*1000000000/N129</f>
        <v>#REF!</v>
      </c>
      <c r="U129" s="16" t="e">
        <f>IF(Q129&gt;'Clustering (Sub City)'!$C$4,'Clustering (Sub City)'!$B$3,IF(Q129&gt;'Clustering (Sub City)'!$H$4,'Clustering (Sub City)'!$G$3,IF(Q129&gt;'Clustering (Sub City)'!$M$4,'Clustering (Sub City)'!$L$3,'Clustering (Sub City)'!$Q$3)))</f>
        <v>#REF!</v>
      </c>
      <c r="V129" s="16" t="e">
        <f>IF(S129&gt;'Clustering (Sub City)'!$C$24,'Clustering (Sub City)'!$B$23,IF(S129&gt;'Clustering (Sub City)'!$H$24,'Clustering (Sub City)'!$G$23,IF(S129&gt;'Clustering (Sub City)'!$M$24,'Clustering (Sub City)'!$L$23,'Clustering (Sub City)'!$Q$23)))</f>
        <v>#REF!</v>
      </c>
      <c r="W129" s="16" t="e">
        <f>VLOOKUP(U129&amp;V129,'Clustering (Gov City)'!$X$4:$Y$19,2,0)</f>
        <v>#REF!</v>
      </c>
      <c r="X129" s="16" t="e">
        <f>SUMIF('City Level Data'!#REF!,$F129,'City Level Data'!Z:Z)</f>
        <v>#REF!</v>
      </c>
      <c r="Y129" s="16" t="e">
        <f>SUMIF('City Level Data'!#REF!,$F129,'City Level Data'!AA:AA)</f>
        <v>#REF!</v>
      </c>
      <c r="Z129" s="16" t="e">
        <f>SUMIF('City Level Data'!#REF!,$F129,'City Level Data'!AB:AB)</f>
        <v>#REF!</v>
      </c>
      <c r="AA129" s="16" t="e">
        <f>SUMIF('City Level Data'!#REF!,$F129,'City Level Data'!AC:AC)</f>
        <v>#REF!</v>
      </c>
      <c r="AB129" s="16" t="e">
        <f>SUMIF('City Level Data'!#REF!,$F129,'City Level Data'!AD:AD)</f>
        <v>#REF!</v>
      </c>
      <c r="AC129" s="16" t="e">
        <f>SUMIF('City Level Data'!#REF!,$F129,'City Level Data'!AE:AE)</f>
        <v>#REF!</v>
      </c>
      <c r="AD129" s="16" t="e">
        <f>SUMIF('City Level Data'!#REF!,$F129,'City Level Data'!AF:AF)</f>
        <v>#REF!</v>
      </c>
      <c r="AE129" s="16" t="e">
        <f>SUMIF('City Level Data'!#REF!,$F129,'City Level Data'!AG:AG)</f>
        <v>#REF!</v>
      </c>
      <c r="AF129" s="16" t="e">
        <f>SUMIF('City Level Data'!#REF!,$F129,'City Level Data'!AH:AH)</f>
        <v>#REF!</v>
      </c>
      <c r="AG129" s="16" t="e">
        <f>SUMIF('City Level Data'!#REF!,$F129,'City Level Data'!AI:AI)</f>
        <v>#REF!</v>
      </c>
      <c r="AH129" s="16" t="e">
        <f>SUMIF('City Level Data'!#REF!,$F129,'City Level Data'!AJ:AJ)</f>
        <v>#REF!</v>
      </c>
      <c r="AI129" s="16" t="e">
        <f>SUMIF('City Level Data'!#REF!,$F129,'City Level Data'!AK:AK)</f>
        <v>#REF!</v>
      </c>
      <c r="AJ129" s="16" t="e">
        <f>SUMIF('City Level Data'!#REF!,$F129,'City Level Data'!AL:AL)</f>
        <v>#REF!</v>
      </c>
      <c r="AK129" s="16" t="e">
        <f>SUMIF('City Level Data'!#REF!,$F129,'City Level Data'!AM:AM)</f>
        <v>#REF!</v>
      </c>
      <c r="AL129" s="16" t="e">
        <f>SUMIF('City Level Data'!#REF!,$F129,'City Level Data'!AN:AN)</f>
        <v>#REF!</v>
      </c>
      <c r="AM129" s="16" t="e">
        <f>SUMIF('City Level Data'!#REF!,$F129,'City Level Data'!AO:AO)</f>
        <v>#REF!</v>
      </c>
      <c r="AN129" s="16" t="e">
        <f>SUMIF('City Level Data'!#REF!,$F129,'City Level Data'!AP:AP)</f>
        <v>#REF!</v>
      </c>
      <c r="AO129" s="16" t="e">
        <f>SUMIF('City Level Data'!#REF!,$F129,'City Level Data'!AQ:AQ)</f>
        <v>#REF!</v>
      </c>
      <c r="AP129" s="16" t="e">
        <f>SUMIF('City Level Data'!#REF!,$F129,'City Level Data'!AR:AR)</f>
        <v>#REF!</v>
      </c>
      <c r="AQ129" s="16" t="e">
        <f>SUMIF('City Level Data'!#REF!,$F129,'City Level Data'!AS:AS)</f>
        <v>#REF!</v>
      </c>
      <c r="AR129" s="16" t="e">
        <f>SUMIF('City Level Data'!#REF!,$F129,'City Level Data'!AT:AT)</f>
        <v>#REF!</v>
      </c>
      <c r="AS129" s="16" t="e">
        <f>SUMIF('City Level Data'!#REF!,$F129,'City Level Data'!AU:AU)</f>
        <v>#REF!</v>
      </c>
      <c r="AT129" s="16" t="e">
        <f>SUMIF('City Level Data'!#REF!,$F129,'City Level Data'!AV:AV)</f>
        <v>#REF!</v>
      </c>
      <c r="AU129" s="16" t="e">
        <f>SUMIF('City Level Data'!#REF!,$F129,'City Level Data'!AW:AW)</f>
        <v>#REF!</v>
      </c>
      <c r="AV129" s="16" t="e">
        <f>SUMIF('City Level Data'!#REF!,$F129,'City Level Data'!AX:AX)</f>
        <v>#REF!</v>
      </c>
      <c r="AW129" s="16" t="e">
        <f>SUMIF('City Level Data'!#REF!,$F129,'City Level Data'!AY:AY)</f>
        <v>#REF!</v>
      </c>
      <c r="AX129" s="16" t="e">
        <f>SUMIF('City Level Data'!#REF!,$F129,'City Level Data'!AZ:AZ)</f>
        <v>#REF!</v>
      </c>
      <c r="AY129" s="16" t="e">
        <f>SUMIF('City Level Data'!#REF!,$F129,'City Level Data'!BA:BA)</f>
        <v>#REF!</v>
      </c>
      <c r="AZ129" s="16" t="e">
        <f>SUMIF('City Level Data'!#REF!,$F129,'City Level Data'!BB:BB)</f>
        <v>#REF!</v>
      </c>
      <c r="BA129" s="16" t="e">
        <f>SUMIF('City Level Data'!#REF!,$F129,'City Level Data'!BC:BC)</f>
        <v>#REF!</v>
      </c>
      <c r="BB129" s="16" t="e">
        <f>SUMIF('City Level Data'!#REF!,$F129,'City Level Data'!BD:BD)</f>
        <v>#REF!</v>
      </c>
      <c r="BC129" s="16" t="e">
        <f>SUMIF('City Level Data'!#REF!,$F129,'City Level Data'!BE:BE)</f>
        <v>#REF!</v>
      </c>
      <c r="BD129" s="16" t="e">
        <f>SUMIF('City Level Data'!#REF!,$F129,'City Level Data'!BF:BF)</f>
        <v>#REF!</v>
      </c>
      <c r="BE129" s="16" t="e">
        <f t="shared" si="2"/>
        <v>#REF!</v>
      </c>
      <c r="BF129" s="16" t="e">
        <f>SUMIF('City Level Data'!#REF!,$F129,'City Level Data'!BG:BG)</f>
        <v>#REF!</v>
      </c>
      <c r="BG129" s="16" t="e">
        <f>SUMIF('City Level Data'!#REF!,$F129,'City Level Data'!BH:BH)</f>
        <v>#REF!</v>
      </c>
      <c r="BH129" s="16" t="e">
        <f>AVERAGEIF('City Level Data'!#REF!,$F129,'City Level Data'!BI:BI)</f>
        <v>#REF!</v>
      </c>
      <c r="BI129" s="16" t="e">
        <f>AVERAGEIF('City Level Data'!#REF!,$F129,'City Level Data'!BJ:BJ)</f>
        <v>#REF!</v>
      </c>
      <c r="BJ129" s="16" t="e">
        <f>AVERAGEIF('City Level Data'!#REF!,$F129,'City Level Data'!BK:BK)</f>
        <v>#REF!</v>
      </c>
      <c r="BK129" s="16" t="e">
        <f>AVERAGEIF('City Level Data'!#REF!,$F129,'City Level Data'!BL:BL)</f>
        <v>#REF!</v>
      </c>
      <c r="BL129" s="16" t="e">
        <f>AVERAGEIF('City Level Data'!#REF!,$F129,'City Level Data'!BM:BM)</f>
        <v>#REF!</v>
      </c>
      <c r="BM129" s="16" t="e">
        <f>SUMIF('City Level Data'!#REF!,$F129,'City Level Data'!BN:BN)</f>
        <v>#REF!</v>
      </c>
      <c r="BN129" s="16" t="e">
        <f>SUMIF('City Level Data'!#REF!,$F129,'City Level Data'!BO:BO)</f>
        <v>#REF!</v>
      </c>
      <c r="BO129" s="16" t="e">
        <f>SUMIF('City Level Data'!#REF!,$F129,'City Level Data'!BP:BP)</f>
        <v>#REF!</v>
      </c>
      <c r="BP129" s="16" t="e">
        <f>SUMIF('City Level Data'!#REF!,$F129,'City Level Data'!BQ:BQ)</f>
        <v>#REF!</v>
      </c>
      <c r="BQ129" s="16" t="e">
        <f>SUMIF('City Level Data'!#REF!,$F129,'City Level Data'!BR:BR)</f>
        <v>#REF!</v>
      </c>
      <c r="BR129" s="16" t="e">
        <f>SUMIF('City Level Data'!#REF!,$F129,'City Level Data'!BS:BS)</f>
        <v>#REF!</v>
      </c>
      <c r="BS129" s="16" t="e">
        <f>SUMIF('City Level Data'!#REF!,$F129,'City Level Data'!BT:BT)</f>
        <v>#REF!</v>
      </c>
      <c r="BT129" s="16" t="e">
        <f>SUMIF('City Level Data'!#REF!,$F129,'City Level Data'!BU:BU)</f>
        <v>#REF!</v>
      </c>
      <c r="BU129" s="16" t="e">
        <f>SUMIF('City Level Data'!#REF!,$F129,'City Level Data'!BV:BV)</f>
        <v>#REF!</v>
      </c>
      <c r="BV129" s="16" t="e">
        <f>SUMIF('City Level Data'!#REF!,$F129,'City Level Data'!BW:BW)</f>
        <v>#REF!</v>
      </c>
      <c r="BW129" s="16" t="e">
        <f>SUMIF('City Level Data'!#REF!,$F129,'City Level Data'!BX:BX)</f>
        <v>#REF!</v>
      </c>
      <c r="BX129" s="16" t="e">
        <f>SUMIF('City Level Data'!#REF!,$F129,'City Level Data'!BY:BY)</f>
        <v>#REF!</v>
      </c>
      <c r="BY129" s="16" t="e">
        <f>SUMIF('City Level Data'!#REF!,$F129,'City Level Data'!BZ:BZ)</f>
        <v>#REF!</v>
      </c>
      <c r="BZ129" s="16" t="e">
        <f>SUMIF('City Level Data'!#REF!,$F129,'City Level Data'!CA:CA)</f>
        <v>#REF!</v>
      </c>
      <c r="CA129" s="16" t="e">
        <f>SUMIF('City Level Data'!#REF!,$F129,'City Level Data'!CB:CB)</f>
        <v>#REF!</v>
      </c>
      <c r="CB129" s="16" t="e">
        <f>SUMIF('City Level Data'!#REF!,$F129,'City Level Data'!CC:CC)</f>
        <v>#REF!</v>
      </c>
      <c r="CC129" s="16" t="e">
        <f>SUMIF('City Level Data'!#REF!,$F129,'City Level Data'!CD:CD)</f>
        <v>#REF!</v>
      </c>
      <c r="CD129" s="16" t="e">
        <f>SUMIF('City Level Data'!#REF!,$F129,'City Level Data'!CE:CE)</f>
        <v>#REF!</v>
      </c>
      <c r="CE129" s="16" t="e">
        <f>SUMIF('City Level Data'!#REF!,$F129,'City Level Data'!CF:CF)</f>
        <v>#REF!</v>
      </c>
      <c r="CF129" s="16" t="e">
        <f>SUMIF('City Level Data'!#REF!,$F129,'City Level Data'!CG:CG)</f>
        <v>#REF!</v>
      </c>
      <c r="CG129" s="16" t="e">
        <f>SUMIF('City Level Data'!#REF!,$F129,'City Level Data'!CH:CH)</f>
        <v>#REF!</v>
      </c>
      <c r="CH129" s="16" t="e">
        <f>SUMIF('City Level Data'!#REF!,$F129,'City Level Data'!CI:CI)</f>
        <v>#REF!</v>
      </c>
      <c r="CI129" s="16" t="e">
        <f>SUMIF('City Level Data'!#REF!,$F129,'City Level Data'!CJ:CJ)</f>
        <v>#REF!</v>
      </c>
      <c r="CJ129" s="16" t="e">
        <f>SUMIF('City Level Data'!#REF!,$F129,'City Level Data'!CK:CK)</f>
        <v>#REF!</v>
      </c>
      <c r="CK129" s="16" t="e">
        <f>SUMIF('City Level Data'!#REF!,$F129,'City Level Data'!CL:CL)</f>
        <v>#REF!</v>
      </c>
      <c r="CL129" s="16" t="e">
        <f>SUMIF('City Level Data'!#REF!,$F129,'City Level Data'!CM:CM)</f>
        <v>#REF!</v>
      </c>
      <c r="CM129" s="16" t="e">
        <f>SUMIF('City Level Data'!#REF!,$F129,'City Level Data'!CN:CN)</f>
        <v>#REF!</v>
      </c>
      <c r="CN129" s="16" t="e">
        <f>SUMIF('City Level Data'!#REF!,$F129,'City Level Data'!CO:CO)</f>
        <v>#REF!</v>
      </c>
      <c r="CO129" s="16" t="e">
        <f>SUMIF('City Level Data'!#REF!,$F129,'City Level Data'!CP:CP)</f>
        <v>#REF!</v>
      </c>
      <c r="CP129" s="16" t="e">
        <f>SUMIF('City Level Data'!#REF!,$F129,'City Level Data'!CQ:CQ)</f>
        <v>#REF!</v>
      </c>
      <c r="CQ129" s="16" t="e">
        <f>SUMIF('City Level Data'!#REF!,$F129,'City Level Data'!CR:CR)</f>
        <v>#REF!</v>
      </c>
      <c r="CR129" s="16" t="e">
        <f>SUMIF('City Level Data'!#REF!,$F129,'City Level Data'!CS:CS)</f>
        <v>#REF!</v>
      </c>
      <c r="CS129" s="16" t="e">
        <f>SUMIF('City Level Data'!#REF!,$F129,'City Level Data'!CT:CT)</f>
        <v>#REF!</v>
      </c>
      <c r="CT129" s="16" t="e">
        <f>SUMIF('City Level Data'!#REF!,$F129,'City Level Data'!CU:CU)</f>
        <v>#REF!</v>
      </c>
      <c r="CU129" s="16" t="e">
        <f>SUMIF('City Level Data'!#REF!,$F129,'City Level Data'!CV:CV)</f>
        <v>#REF!</v>
      </c>
      <c r="CV129" s="16" t="e">
        <f>SUMIF('City Level Data'!#REF!,$F129,'City Level Data'!CW:CW)</f>
        <v>#REF!</v>
      </c>
      <c r="CW129" s="16" t="e">
        <f>SUMIF('City Level Data'!#REF!,$F129,'City Level Data'!CX:CX)</f>
        <v>#REF!</v>
      </c>
      <c r="CX129" s="16" t="e">
        <f>SUMIF('City Level Data'!#REF!,$F129,'City Level Data'!CY:CY)</f>
        <v>#REF!</v>
      </c>
      <c r="CY129" s="16" t="e">
        <f>SUMIF('City Level Data'!#REF!,$F129,'City Level Data'!CZ:CZ)</f>
        <v>#REF!</v>
      </c>
      <c r="CZ129" s="16" t="e">
        <f>SUMIF('City Level Data'!#REF!,$F129,'City Level Data'!DA:DA)</f>
        <v>#REF!</v>
      </c>
      <c r="DA129" s="16" t="e">
        <f>SUMIF('City Level Data'!#REF!,$F129,'City Level Data'!DB:DB)</f>
        <v>#REF!</v>
      </c>
      <c r="DB129" s="16" t="e">
        <f>SUMIF('City Level Data'!#REF!,$F129,'City Level Data'!DC:DC)</f>
        <v>#REF!</v>
      </c>
    </row>
    <row r="130" spans="1:106" x14ac:dyDescent="0.2">
      <c r="A130" s="1"/>
      <c r="B130" s="1"/>
      <c r="C130" s="1"/>
      <c r="D130" s="1" t="s">
        <v>1684</v>
      </c>
      <c r="E130" s="1" t="s">
        <v>1409</v>
      </c>
      <c r="F130" s="1" t="s">
        <v>1242</v>
      </c>
      <c r="G130" s="1" t="s">
        <v>1517</v>
      </c>
      <c r="H130" s="1"/>
      <c r="I130" s="1"/>
      <c r="J130" s="1" t="s">
        <v>1518</v>
      </c>
      <c r="K130" s="1"/>
      <c r="L130" s="1"/>
      <c r="M130" s="1"/>
      <c r="N130" s="16" t="e">
        <f>SUMIF('City Level Data'!#REF!,$F130,'City Level Data'!J:J)</f>
        <v>#REF!</v>
      </c>
      <c r="O130" s="16" t="e">
        <f>SUMIF('City Level Data'!#REF!,$F130,'City Level Data'!L:L)</f>
        <v>#REF!</v>
      </c>
      <c r="P130" s="16" t="e">
        <f>SUMIF('City Level Data'!#REF!,$F130,'City Level Data'!M:M)</f>
        <v>#REF!</v>
      </c>
      <c r="Q130" s="16" t="e">
        <f t="shared" si="0"/>
        <v>#REF!</v>
      </c>
      <c r="R130" s="16" t="e">
        <f>SUMIF('City Level Data'!#REF!,$F130,'City Level Data'!P:P)</f>
        <v>#REF!</v>
      </c>
      <c r="S130" s="16" t="e">
        <f t="shared" si="1"/>
        <v>#REF!</v>
      </c>
      <c r="T130" s="16" t="e">
        <f>SUMIF('City Level Data'!#REF!,$F130,'City Level Data'!U:U)*1000000000/N130</f>
        <v>#REF!</v>
      </c>
      <c r="U130" s="16" t="e">
        <f>IF(Q130&gt;'Clustering (Sub City)'!$C$4,'Clustering (Sub City)'!$B$3,IF(Q130&gt;'Clustering (Sub City)'!$H$4,'Clustering (Sub City)'!$G$3,IF(Q130&gt;'Clustering (Sub City)'!$M$4,'Clustering (Sub City)'!$L$3,'Clustering (Sub City)'!$Q$3)))</f>
        <v>#REF!</v>
      </c>
      <c r="V130" s="16" t="e">
        <f>IF(S130&gt;'Clustering (Sub City)'!$C$24,'Clustering (Sub City)'!$B$23,IF(S130&gt;'Clustering (Sub City)'!$H$24,'Clustering (Sub City)'!$G$23,IF(S130&gt;'Clustering (Sub City)'!$M$24,'Clustering (Sub City)'!$L$23,'Clustering (Sub City)'!$Q$23)))</f>
        <v>#REF!</v>
      </c>
      <c r="W130" s="16" t="e">
        <f>VLOOKUP(U130&amp;V130,'Clustering (Gov City)'!$X$4:$Y$19,2,0)</f>
        <v>#REF!</v>
      </c>
      <c r="X130" s="16" t="e">
        <f>SUMIF('City Level Data'!#REF!,$F130,'City Level Data'!Z:Z)</f>
        <v>#REF!</v>
      </c>
      <c r="Y130" s="16" t="e">
        <f>SUMIF('City Level Data'!#REF!,$F130,'City Level Data'!AA:AA)</f>
        <v>#REF!</v>
      </c>
      <c r="Z130" s="16" t="e">
        <f>SUMIF('City Level Data'!#REF!,$F130,'City Level Data'!AB:AB)</f>
        <v>#REF!</v>
      </c>
      <c r="AA130" s="16" t="e">
        <f>SUMIF('City Level Data'!#REF!,$F130,'City Level Data'!AC:AC)</f>
        <v>#REF!</v>
      </c>
      <c r="AB130" s="16" t="e">
        <f>SUMIF('City Level Data'!#REF!,$F130,'City Level Data'!AD:AD)</f>
        <v>#REF!</v>
      </c>
      <c r="AC130" s="16" t="e">
        <f>SUMIF('City Level Data'!#REF!,$F130,'City Level Data'!AE:AE)</f>
        <v>#REF!</v>
      </c>
      <c r="AD130" s="16" t="e">
        <f>SUMIF('City Level Data'!#REF!,$F130,'City Level Data'!AF:AF)</f>
        <v>#REF!</v>
      </c>
      <c r="AE130" s="16" t="e">
        <f>SUMIF('City Level Data'!#REF!,$F130,'City Level Data'!AG:AG)</f>
        <v>#REF!</v>
      </c>
      <c r="AF130" s="16" t="e">
        <f>SUMIF('City Level Data'!#REF!,$F130,'City Level Data'!AH:AH)</f>
        <v>#REF!</v>
      </c>
      <c r="AG130" s="16" t="e">
        <f>SUMIF('City Level Data'!#REF!,$F130,'City Level Data'!AI:AI)</f>
        <v>#REF!</v>
      </c>
      <c r="AH130" s="16" t="e">
        <f>SUMIF('City Level Data'!#REF!,$F130,'City Level Data'!AJ:AJ)</f>
        <v>#REF!</v>
      </c>
      <c r="AI130" s="16" t="e">
        <f>SUMIF('City Level Data'!#REF!,$F130,'City Level Data'!AK:AK)</f>
        <v>#REF!</v>
      </c>
      <c r="AJ130" s="16" t="e">
        <f>SUMIF('City Level Data'!#REF!,$F130,'City Level Data'!AL:AL)</f>
        <v>#REF!</v>
      </c>
      <c r="AK130" s="16" t="e">
        <f>SUMIF('City Level Data'!#REF!,$F130,'City Level Data'!AM:AM)</f>
        <v>#REF!</v>
      </c>
      <c r="AL130" s="16" t="e">
        <f>SUMIF('City Level Data'!#REF!,$F130,'City Level Data'!AN:AN)</f>
        <v>#REF!</v>
      </c>
      <c r="AM130" s="16" t="e">
        <f>SUMIF('City Level Data'!#REF!,$F130,'City Level Data'!AO:AO)</f>
        <v>#REF!</v>
      </c>
      <c r="AN130" s="16" t="e">
        <f>SUMIF('City Level Data'!#REF!,$F130,'City Level Data'!AP:AP)</f>
        <v>#REF!</v>
      </c>
      <c r="AO130" s="16" t="e">
        <f>SUMIF('City Level Data'!#REF!,$F130,'City Level Data'!AQ:AQ)</f>
        <v>#REF!</v>
      </c>
      <c r="AP130" s="16" t="e">
        <f>SUMIF('City Level Data'!#REF!,$F130,'City Level Data'!AR:AR)</f>
        <v>#REF!</v>
      </c>
      <c r="AQ130" s="16" t="e">
        <f>SUMIF('City Level Data'!#REF!,$F130,'City Level Data'!AS:AS)</f>
        <v>#REF!</v>
      </c>
      <c r="AR130" s="16" t="e">
        <f>SUMIF('City Level Data'!#REF!,$F130,'City Level Data'!AT:AT)</f>
        <v>#REF!</v>
      </c>
      <c r="AS130" s="16" t="e">
        <f>SUMIF('City Level Data'!#REF!,$F130,'City Level Data'!AU:AU)</f>
        <v>#REF!</v>
      </c>
      <c r="AT130" s="16" t="e">
        <f>SUMIF('City Level Data'!#REF!,$F130,'City Level Data'!AV:AV)</f>
        <v>#REF!</v>
      </c>
      <c r="AU130" s="16" t="e">
        <f>SUMIF('City Level Data'!#REF!,$F130,'City Level Data'!AW:AW)</f>
        <v>#REF!</v>
      </c>
      <c r="AV130" s="16" t="e">
        <f>SUMIF('City Level Data'!#REF!,$F130,'City Level Data'!AX:AX)</f>
        <v>#REF!</v>
      </c>
      <c r="AW130" s="16" t="e">
        <f>SUMIF('City Level Data'!#REF!,$F130,'City Level Data'!AY:AY)</f>
        <v>#REF!</v>
      </c>
      <c r="AX130" s="16" t="e">
        <f>SUMIF('City Level Data'!#REF!,$F130,'City Level Data'!AZ:AZ)</f>
        <v>#REF!</v>
      </c>
      <c r="AY130" s="16" t="e">
        <f>SUMIF('City Level Data'!#REF!,$F130,'City Level Data'!BA:BA)</f>
        <v>#REF!</v>
      </c>
      <c r="AZ130" s="16" t="e">
        <f>SUMIF('City Level Data'!#REF!,$F130,'City Level Data'!BB:BB)</f>
        <v>#REF!</v>
      </c>
      <c r="BA130" s="16" t="e">
        <f>SUMIF('City Level Data'!#REF!,$F130,'City Level Data'!BC:BC)</f>
        <v>#REF!</v>
      </c>
      <c r="BB130" s="16" t="e">
        <f>SUMIF('City Level Data'!#REF!,$F130,'City Level Data'!BD:BD)</f>
        <v>#REF!</v>
      </c>
      <c r="BC130" s="16" t="e">
        <f>SUMIF('City Level Data'!#REF!,$F130,'City Level Data'!BE:BE)</f>
        <v>#REF!</v>
      </c>
      <c r="BD130" s="16" t="e">
        <f>SUMIF('City Level Data'!#REF!,$F130,'City Level Data'!BF:BF)</f>
        <v>#REF!</v>
      </c>
      <c r="BE130" s="16" t="e">
        <f t="shared" si="2"/>
        <v>#REF!</v>
      </c>
      <c r="BF130" s="16" t="e">
        <f>SUMIF('City Level Data'!#REF!,$F130,'City Level Data'!BG:BG)</f>
        <v>#REF!</v>
      </c>
      <c r="BG130" s="16" t="e">
        <f>SUMIF('City Level Data'!#REF!,$F130,'City Level Data'!BH:BH)</f>
        <v>#REF!</v>
      </c>
      <c r="BH130" s="16" t="e">
        <f>AVERAGEIF('City Level Data'!#REF!,$F130,'City Level Data'!BI:BI)</f>
        <v>#REF!</v>
      </c>
      <c r="BI130" s="16" t="e">
        <f>AVERAGEIF('City Level Data'!#REF!,$F130,'City Level Data'!BJ:BJ)</f>
        <v>#REF!</v>
      </c>
      <c r="BJ130" s="16" t="e">
        <f>AVERAGEIF('City Level Data'!#REF!,$F130,'City Level Data'!BK:BK)</f>
        <v>#REF!</v>
      </c>
      <c r="BK130" s="16" t="e">
        <f>AVERAGEIF('City Level Data'!#REF!,$F130,'City Level Data'!BL:BL)</f>
        <v>#REF!</v>
      </c>
      <c r="BL130" s="16" t="e">
        <f>AVERAGEIF('City Level Data'!#REF!,$F130,'City Level Data'!BM:BM)</f>
        <v>#REF!</v>
      </c>
      <c r="BM130" s="16" t="e">
        <f>SUMIF('City Level Data'!#REF!,$F130,'City Level Data'!BN:BN)</f>
        <v>#REF!</v>
      </c>
      <c r="BN130" s="16" t="e">
        <f>SUMIF('City Level Data'!#REF!,$F130,'City Level Data'!BO:BO)</f>
        <v>#REF!</v>
      </c>
      <c r="BO130" s="16" t="e">
        <f>SUMIF('City Level Data'!#REF!,$F130,'City Level Data'!BP:BP)</f>
        <v>#REF!</v>
      </c>
      <c r="BP130" s="16" t="e">
        <f>SUMIF('City Level Data'!#REF!,$F130,'City Level Data'!BQ:BQ)</f>
        <v>#REF!</v>
      </c>
      <c r="BQ130" s="16" t="e">
        <f>SUMIF('City Level Data'!#REF!,$F130,'City Level Data'!BR:BR)</f>
        <v>#REF!</v>
      </c>
      <c r="BR130" s="16" t="e">
        <f>SUMIF('City Level Data'!#REF!,$F130,'City Level Data'!BS:BS)</f>
        <v>#REF!</v>
      </c>
      <c r="BS130" s="16" t="e">
        <f>SUMIF('City Level Data'!#REF!,$F130,'City Level Data'!BT:BT)</f>
        <v>#REF!</v>
      </c>
      <c r="BT130" s="16" t="e">
        <f>SUMIF('City Level Data'!#REF!,$F130,'City Level Data'!BU:BU)</f>
        <v>#REF!</v>
      </c>
      <c r="BU130" s="16" t="e">
        <f>SUMIF('City Level Data'!#REF!,$F130,'City Level Data'!BV:BV)</f>
        <v>#REF!</v>
      </c>
      <c r="BV130" s="16" t="e">
        <f>SUMIF('City Level Data'!#REF!,$F130,'City Level Data'!BW:BW)</f>
        <v>#REF!</v>
      </c>
      <c r="BW130" s="16" t="e">
        <f>SUMIF('City Level Data'!#REF!,$F130,'City Level Data'!BX:BX)</f>
        <v>#REF!</v>
      </c>
      <c r="BX130" s="16" t="e">
        <f>SUMIF('City Level Data'!#REF!,$F130,'City Level Data'!BY:BY)</f>
        <v>#REF!</v>
      </c>
      <c r="BY130" s="16" t="e">
        <f>SUMIF('City Level Data'!#REF!,$F130,'City Level Data'!BZ:BZ)</f>
        <v>#REF!</v>
      </c>
      <c r="BZ130" s="16" t="e">
        <f>SUMIF('City Level Data'!#REF!,$F130,'City Level Data'!CA:CA)</f>
        <v>#REF!</v>
      </c>
      <c r="CA130" s="16" t="e">
        <f>SUMIF('City Level Data'!#REF!,$F130,'City Level Data'!CB:CB)</f>
        <v>#REF!</v>
      </c>
      <c r="CB130" s="16" t="e">
        <f>SUMIF('City Level Data'!#REF!,$F130,'City Level Data'!CC:CC)</f>
        <v>#REF!</v>
      </c>
      <c r="CC130" s="16" t="e">
        <f>SUMIF('City Level Data'!#REF!,$F130,'City Level Data'!CD:CD)</f>
        <v>#REF!</v>
      </c>
      <c r="CD130" s="16" t="e">
        <f>SUMIF('City Level Data'!#REF!,$F130,'City Level Data'!CE:CE)</f>
        <v>#REF!</v>
      </c>
      <c r="CE130" s="16" t="e">
        <f>SUMIF('City Level Data'!#REF!,$F130,'City Level Data'!CF:CF)</f>
        <v>#REF!</v>
      </c>
      <c r="CF130" s="16" t="e">
        <f>SUMIF('City Level Data'!#REF!,$F130,'City Level Data'!CG:CG)</f>
        <v>#REF!</v>
      </c>
      <c r="CG130" s="16" t="e">
        <f>SUMIF('City Level Data'!#REF!,$F130,'City Level Data'!CH:CH)</f>
        <v>#REF!</v>
      </c>
      <c r="CH130" s="16" t="e">
        <f>SUMIF('City Level Data'!#REF!,$F130,'City Level Data'!CI:CI)</f>
        <v>#REF!</v>
      </c>
      <c r="CI130" s="16" t="e">
        <f>SUMIF('City Level Data'!#REF!,$F130,'City Level Data'!CJ:CJ)</f>
        <v>#REF!</v>
      </c>
      <c r="CJ130" s="16" t="e">
        <f>SUMIF('City Level Data'!#REF!,$F130,'City Level Data'!CK:CK)</f>
        <v>#REF!</v>
      </c>
      <c r="CK130" s="16" t="e">
        <f>SUMIF('City Level Data'!#REF!,$F130,'City Level Data'!CL:CL)</f>
        <v>#REF!</v>
      </c>
      <c r="CL130" s="16" t="e">
        <f>SUMIF('City Level Data'!#REF!,$F130,'City Level Data'!CM:CM)</f>
        <v>#REF!</v>
      </c>
      <c r="CM130" s="16" t="e">
        <f>SUMIF('City Level Data'!#REF!,$F130,'City Level Data'!CN:CN)</f>
        <v>#REF!</v>
      </c>
      <c r="CN130" s="16" t="e">
        <f>SUMIF('City Level Data'!#REF!,$F130,'City Level Data'!CO:CO)</f>
        <v>#REF!</v>
      </c>
      <c r="CO130" s="16" t="e">
        <f>SUMIF('City Level Data'!#REF!,$F130,'City Level Data'!CP:CP)</f>
        <v>#REF!</v>
      </c>
      <c r="CP130" s="16" t="e">
        <f>SUMIF('City Level Data'!#REF!,$F130,'City Level Data'!CQ:CQ)</f>
        <v>#REF!</v>
      </c>
      <c r="CQ130" s="16" t="e">
        <f>SUMIF('City Level Data'!#REF!,$F130,'City Level Data'!CR:CR)</f>
        <v>#REF!</v>
      </c>
      <c r="CR130" s="16" t="e">
        <f>SUMIF('City Level Data'!#REF!,$F130,'City Level Data'!CS:CS)</f>
        <v>#REF!</v>
      </c>
      <c r="CS130" s="16" t="e">
        <f>SUMIF('City Level Data'!#REF!,$F130,'City Level Data'!CT:CT)</f>
        <v>#REF!</v>
      </c>
      <c r="CT130" s="16" t="e">
        <f>SUMIF('City Level Data'!#REF!,$F130,'City Level Data'!CU:CU)</f>
        <v>#REF!</v>
      </c>
      <c r="CU130" s="16" t="e">
        <f>SUMIF('City Level Data'!#REF!,$F130,'City Level Data'!CV:CV)</f>
        <v>#REF!</v>
      </c>
      <c r="CV130" s="16" t="e">
        <f>SUMIF('City Level Data'!#REF!,$F130,'City Level Data'!CW:CW)</f>
        <v>#REF!</v>
      </c>
      <c r="CW130" s="16" t="e">
        <f>SUMIF('City Level Data'!#REF!,$F130,'City Level Data'!CX:CX)</f>
        <v>#REF!</v>
      </c>
      <c r="CX130" s="16" t="e">
        <f>SUMIF('City Level Data'!#REF!,$F130,'City Level Data'!CY:CY)</f>
        <v>#REF!</v>
      </c>
      <c r="CY130" s="16" t="e">
        <f>SUMIF('City Level Data'!#REF!,$F130,'City Level Data'!CZ:CZ)</f>
        <v>#REF!</v>
      </c>
      <c r="CZ130" s="16" t="e">
        <f>SUMIF('City Level Data'!#REF!,$F130,'City Level Data'!DA:DA)</f>
        <v>#REF!</v>
      </c>
      <c r="DA130" s="16" t="e">
        <f>SUMIF('City Level Data'!#REF!,$F130,'City Level Data'!DB:DB)</f>
        <v>#REF!</v>
      </c>
      <c r="DB130" s="16" t="e">
        <f>SUMIF('City Level Data'!#REF!,$F130,'City Level Data'!DC:DC)</f>
        <v>#REF!</v>
      </c>
    </row>
    <row r="131" spans="1:106" x14ac:dyDescent="0.2">
      <c r="A131" s="1"/>
      <c r="B131" s="1"/>
      <c r="C131" s="1"/>
      <c r="D131" s="1" t="s">
        <v>1685</v>
      </c>
      <c r="E131" s="1" t="s">
        <v>1409</v>
      </c>
      <c r="F131" s="1" t="s">
        <v>1294</v>
      </c>
      <c r="G131" s="1" t="s">
        <v>1517</v>
      </c>
      <c r="H131" s="1"/>
      <c r="I131" s="1"/>
      <c r="J131" s="1" t="s">
        <v>1518</v>
      </c>
      <c r="K131" s="1"/>
      <c r="L131" s="1"/>
      <c r="M131" s="1"/>
      <c r="N131" s="16" t="e">
        <f>SUMIF('City Level Data'!#REF!,$F131,'City Level Data'!J:J)</f>
        <v>#REF!</v>
      </c>
      <c r="O131" s="16" t="e">
        <f>SUMIF('City Level Data'!#REF!,$F131,'City Level Data'!L:L)</f>
        <v>#REF!</v>
      </c>
      <c r="P131" s="16" t="e">
        <f>SUMIF('City Level Data'!#REF!,$F131,'City Level Data'!M:M)</f>
        <v>#REF!</v>
      </c>
      <c r="Q131" s="16" t="e">
        <f t="shared" si="0"/>
        <v>#REF!</v>
      </c>
      <c r="R131" s="16" t="e">
        <f>SUMIF('City Level Data'!#REF!,$F131,'City Level Data'!P:P)</f>
        <v>#REF!</v>
      </c>
      <c r="S131" s="16" t="e">
        <f t="shared" si="1"/>
        <v>#REF!</v>
      </c>
      <c r="T131" s="16" t="e">
        <f>SUMIF('City Level Data'!#REF!,$F131,'City Level Data'!U:U)*1000000000/N131</f>
        <v>#REF!</v>
      </c>
      <c r="U131" s="16" t="e">
        <f>IF(Q131&gt;'Clustering (Sub City)'!$C$4,'Clustering (Sub City)'!$B$3,IF(Q131&gt;'Clustering (Sub City)'!$H$4,'Clustering (Sub City)'!$G$3,IF(Q131&gt;'Clustering (Sub City)'!$M$4,'Clustering (Sub City)'!$L$3,'Clustering (Sub City)'!$Q$3)))</f>
        <v>#REF!</v>
      </c>
      <c r="V131" s="16" t="e">
        <f>IF(S131&gt;'Clustering (Sub City)'!$C$24,'Clustering (Sub City)'!$B$23,IF(S131&gt;'Clustering (Sub City)'!$H$24,'Clustering (Sub City)'!$G$23,IF(S131&gt;'Clustering (Sub City)'!$M$24,'Clustering (Sub City)'!$L$23,'Clustering (Sub City)'!$Q$23)))</f>
        <v>#REF!</v>
      </c>
      <c r="W131" s="16" t="e">
        <f>VLOOKUP(U131&amp;V131,'Clustering (Gov City)'!$X$4:$Y$19,2,0)</f>
        <v>#REF!</v>
      </c>
      <c r="X131" s="16" t="e">
        <f>SUMIF('City Level Data'!#REF!,$F131,'City Level Data'!Z:Z)</f>
        <v>#REF!</v>
      </c>
      <c r="Y131" s="16" t="e">
        <f>SUMIF('City Level Data'!#REF!,$F131,'City Level Data'!AA:AA)</f>
        <v>#REF!</v>
      </c>
      <c r="Z131" s="16" t="e">
        <f>SUMIF('City Level Data'!#REF!,$F131,'City Level Data'!AB:AB)</f>
        <v>#REF!</v>
      </c>
      <c r="AA131" s="16" t="e">
        <f>SUMIF('City Level Data'!#REF!,$F131,'City Level Data'!AC:AC)</f>
        <v>#REF!</v>
      </c>
      <c r="AB131" s="16" t="e">
        <f>SUMIF('City Level Data'!#REF!,$F131,'City Level Data'!AD:AD)</f>
        <v>#REF!</v>
      </c>
      <c r="AC131" s="16" t="e">
        <f>SUMIF('City Level Data'!#REF!,$F131,'City Level Data'!AE:AE)</f>
        <v>#REF!</v>
      </c>
      <c r="AD131" s="16" t="e">
        <f>SUMIF('City Level Data'!#REF!,$F131,'City Level Data'!AF:AF)</f>
        <v>#REF!</v>
      </c>
      <c r="AE131" s="16" t="e">
        <f>SUMIF('City Level Data'!#REF!,$F131,'City Level Data'!AG:AG)</f>
        <v>#REF!</v>
      </c>
      <c r="AF131" s="16" t="e">
        <f>SUMIF('City Level Data'!#REF!,$F131,'City Level Data'!AH:AH)</f>
        <v>#REF!</v>
      </c>
      <c r="AG131" s="16" t="e">
        <f>SUMIF('City Level Data'!#REF!,$F131,'City Level Data'!AI:AI)</f>
        <v>#REF!</v>
      </c>
      <c r="AH131" s="16" t="e">
        <f>SUMIF('City Level Data'!#REF!,$F131,'City Level Data'!AJ:AJ)</f>
        <v>#REF!</v>
      </c>
      <c r="AI131" s="16" t="e">
        <f>SUMIF('City Level Data'!#REF!,$F131,'City Level Data'!AK:AK)</f>
        <v>#REF!</v>
      </c>
      <c r="AJ131" s="16" t="e">
        <f>SUMIF('City Level Data'!#REF!,$F131,'City Level Data'!AL:AL)</f>
        <v>#REF!</v>
      </c>
      <c r="AK131" s="16" t="e">
        <f>SUMIF('City Level Data'!#REF!,$F131,'City Level Data'!AM:AM)</f>
        <v>#REF!</v>
      </c>
      <c r="AL131" s="16" t="e">
        <f>SUMIF('City Level Data'!#REF!,$F131,'City Level Data'!AN:AN)</f>
        <v>#REF!</v>
      </c>
      <c r="AM131" s="16" t="e">
        <f>SUMIF('City Level Data'!#REF!,$F131,'City Level Data'!AO:AO)</f>
        <v>#REF!</v>
      </c>
      <c r="AN131" s="16" t="e">
        <f>SUMIF('City Level Data'!#REF!,$F131,'City Level Data'!AP:AP)</f>
        <v>#REF!</v>
      </c>
      <c r="AO131" s="16" t="e">
        <f>SUMIF('City Level Data'!#REF!,$F131,'City Level Data'!AQ:AQ)</f>
        <v>#REF!</v>
      </c>
      <c r="AP131" s="16" t="e">
        <f>SUMIF('City Level Data'!#REF!,$F131,'City Level Data'!AR:AR)</f>
        <v>#REF!</v>
      </c>
      <c r="AQ131" s="16" t="e">
        <f>SUMIF('City Level Data'!#REF!,$F131,'City Level Data'!AS:AS)</f>
        <v>#REF!</v>
      </c>
      <c r="AR131" s="16" t="e">
        <f>SUMIF('City Level Data'!#REF!,$F131,'City Level Data'!AT:AT)</f>
        <v>#REF!</v>
      </c>
      <c r="AS131" s="16" t="e">
        <f>SUMIF('City Level Data'!#REF!,$F131,'City Level Data'!AU:AU)</f>
        <v>#REF!</v>
      </c>
      <c r="AT131" s="16" t="e">
        <f>SUMIF('City Level Data'!#REF!,$F131,'City Level Data'!AV:AV)</f>
        <v>#REF!</v>
      </c>
      <c r="AU131" s="16" t="e">
        <f>SUMIF('City Level Data'!#REF!,$F131,'City Level Data'!AW:AW)</f>
        <v>#REF!</v>
      </c>
      <c r="AV131" s="16" t="e">
        <f>SUMIF('City Level Data'!#REF!,$F131,'City Level Data'!AX:AX)</f>
        <v>#REF!</v>
      </c>
      <c r="AW131" s="16" t="e">
        <f>SUMIF('City Level Data'!#REF!,$F131,'City Level Data'!AY:AY)</f>
        <v>#REF!</v>
      </c>
      <c r="AX131" s="16" t="e">
        <f>SUMIF('City Level Data'!#REF!,$F131,'City Level Data'!AZ:AZ)</f>
        <v>#REF!</v>
      </c>
      <c r="AY131" s="16" t="e">
        <f>SUMIF('City Level Data'!#REF!,$F131,'City Level Data'!BA:BA)</f>
        <v>#REF!</v>
      </c>
      <c r="AZ131" s="16" t="e">
        <f>SUMIF('City Level Data'!#REF!,$F131,'City Level Data'!BB:BB)</f>
        <v>#REF!</v>
      </c>
      <c r="BA131" s="16" t="e">
        <f>SUMIF('City Level Data'!#REF!,$F131,'City Level Data'!BC:BC)</f>
        <v>#REF!</v>
      </c>
      <c r="BB131" s="16" t="e">
        <f>SUMIF('City Level Data'!#REF!,$F131,'City Level Data'!BD:BD)</f>
        <v>#REF!</v>
      </c>
      <c r="BC131" s="16" t="e">
        <f>SUMIF('City Level Data'!#REF!,$F131,'City Level Data'!BE:BE)</f>
        <v>#REF!</v>
      </c>
      <c r="BD131" s="16" t="e">
        <f>SUMIF('City Level Data'!#REF!,$F131,'City Level Data'!BF:BF)</f>
        <v>#REF!</v>
      </c>
      <c r="BE131" s="16" t="e">
        <f t="shared" si="2"/>
        <v>#REF!</v>
      </c>
      <c r="BF131" s="16" t="e">
        <f>SUMIF('City Level Data'!#REF!,$F131,'City Level Data'!BG:BG)</f>
        <v>#REF!</v>
      </c>
      <c r="BG131" s="16" t="e">
        <f>SUMIF('City Level Data'!#REF!,$F131,'City Level Data'!BH:BH)</f>
        <v>#REF!</v>
      </c>
      <c r="BH131" s="16" t="e">
        <f>AVERAGEIF('City Level Data'!#REF!,$F131,'City Level Data'!BI:BI)</f>
        <v>#REF!</v>
      </c>
      <c r="BI131" s="16" t="e">
        <f>AVERAGEIF('City Level Data'!#REF!,$F131,'City Level Data'!BJ:BJ)</f>
        <v>#REF!</v>
      </c>
      <c r="BJ131" s="16" t="e">
        <f>AVERAGEIF('City Level Data'!#REF!,$F131,'City Level Data'!BK:BK)</f>
        <v>#REF!</v>
      </c>
      <c r="BK131" s="16" t="e">
        <f>AVERAGEIF('City Level Data'!#REF!,$F131,'City Level Data'!BL:BL)</f>
        <v>#REF!</v>
      </c>
      <c r="BL131" s="16" t="e">
        <f>AVERAGEIF('City Level Data'!#REF!,$F131,'City Level Data'!BM:BM)</f>
        <v>#REF!</v>
      </c>
      <c r="BM131" s="16" t="e">
        <f>SUMIF('City Level Data'!#REF!,$F131,'City Level Data'!BN:BN)</f>
        <v>#REF!</v>
      </c>
      <c r="BN131" s="16" t="e">
        <f>SUMIF('City Level Data'!#REF!,$F131,'City Level Data'!BO:BO)</f>
        <v>#REF!</v>
      </c>
      <c r="BO131" s="16" t="e">
        <f>SUMIF('City Level Data'!#REF!,$F131,'City Level Data'!BP:BP)</f>
        <v>#REF!</v>
      </c>
      <c r="BP131" s="16" t="e">
        <f>SUMIF('City Level Data'!#REF!,$F131,'City Level Data'!BQ:BQ)</f>
        <v>#REF!</v>
      </c>
      <c r="BQ131" s="16" t="e">
        <f>SUMIF('City Level Data'!#REF!,$F131,'City Level Data'!BR:BR)</f>
        <v>#REF!</v>
      </c>
      <c r="BR131" s="16" t="e">
        <f>SUMIF('City Level Data'!#REF!,$F131,'City Level Data'!BS:BS)</f>
        <v>#REF!</v>
      </c>
      <c r="BS131" s="16" t="e">
        <f>SUMIF('City Level Data'!#REF!,$F131,'City Level Data'!BT:BT)</f>
        <v>#REF!</v>
      </c>
      <c r="BT131" s="16" t="e">
        <f>SUMIF('City Level Data'!#REF!,$F131,'City Level Data'!BU:BU)</f>
        <v>#REF!</v>
      </c>
      <c r="BU131" s="16" t="e">
        <f>SUMIF('City Level Data'!#REF!,$F131,'City Level Data'!BV:BV)</f>
        <v>#REF!</v>
      </c>
      <c r="BV131" s="16" t="e">
        <f>SUMIF('City Level Data'!#REF!,$F131,'City Level Data'!BW:BW)</f>
        <v>#REF!</v>
      </c>
      <c r="BW131" s="16" t="e">
        <f>SUMIF('City Level Data'!#REF!,$F131,'City Level Data'!BX:BX)</f>
        <v>#REF!</v>
      </c>
      <c r="BX131" s="16" t="e">
        <f>SUMIF('City Level Data'!#REF!,$F131,'City Level Data'!BY:BY)</f>
        <v>#REF!</v>
      </c>
      <c r="BY131" s="16" t="e">
        <f>SUMIF('City Level Data'!#REF!,$F131,'City Level Data'!BZ:BZ)</f>
        <v>#REF!</v>
      </c>
      <c r="BZ131" s="16" t="e">
        <f>SUMIF('City Level Data'!#REF!,$F131,'City Level Data'!CA:CA)</f>
        <v>#REF!</v>
      </c>
      <c r="CA131" s="16" t="e">
        <f>SUMIF('City Level Data'!#REF!,$F131,'City Level Data'!CB:CB)</f>
        <v>#REF!</v>
      </c>
      <c r="CB131" s="16" t="e">
        <f>SUMIF('City Level Data'!#REF!,$F131,'City Level Data'!CC:CC)</f>
        <v>#REF!</v>
      </c>
      <c r="CC131" s="16" t="e">
        <f>SUMIF('City Level Data'!#REF!,$F131,'City Level Data'!CD:CD)</f>
        <v>#REF!</v>
      </c>
      <c r="CD131" s="16" t="e">
        <f>SUMIF('City Level Data'!#REF!,$F131,'City Level Data'!CE:CE)</f>
        <v>#REF!</v>
      </c>
      <c r="CE131" s="16" t="e">
        <f>SUMIF('City Level Data'!#REF!,$F131,'City Level Data'!CF:CF)</f>
        <v>#REF!</v>
      </c>
      <c r="CF131" s="16" t="e">
        <f>SUMIF('City Level Data'!#REF!,$F131,'City Level Data'!CG:CG)</f>
        <v>#REF!</v>
      </c>
      <c r="CG131" s="16" t="e">
        <f>SUMIF('City Level Data'!#REF!,$F131,'City Level Data'!CH:CH)</f>
        <v>#REF!</v>
      </c>
      <c r="CH131" s="16" t="e">
        <f>SUMIF('City Level Data'!#REF!,$F131,'City Level Data'!CI:CI)</f>
        <v>#REF!</v>
      </c>
      <c r="CI131" s="16" t="e">
        <f>SUMIF('City Level Data'!#REF!,$F131,'City Level Data'!CJ:CJ)</f>
        <v>#REF!</v>
      </c>
      <c r="CJ131" s="16" t="e">
        <f>SUMIF('City Level Data'!#REF!,$F131,'City Level Data'!CK:CK)</f>
        <v>#REF!</v>
      </c>
      <c r="CK131" s="16" t="e">
        <f>SUMIF('City Level Data'!#REF!,$F131,'City Level Data'!CL:CL)</f>
        <v>#REF!</v>
      </c>
      <c r="CL131" s="16" t="e">
        <f>SUMIF('City Level Data'!#REF!,$F131,'City Level Data'!CM:CM)</f>
        <v>#REF!</v>
      </c>
      <c r="CM131" s="16" t="e">
        <f>SUMIF('City Level Data'!#REF!,$F131,'City Level Data'!CN:CN)</f>
        <v>#REF!</v>
      </c>
      <c r="CN131" s="16" t="e">
        <f>SUMIF('City Level Data'!#REF!,$F131,'City Level Data'!CO:CO)</f>
        <v>#REF!</v>
      </c>
      <c r="CO131" s="16" t="e">
        <f>SUMIF('City Level Data'!#REF!,$F131,'City Level Data'!CP:CP)</f>
        <v>#REF!</v>
      </c>
      <c r="CP131" s="16" t="e">
        <f>SUMIF('City Level Data'!#REF!,$F131,'City Level Data'!CQ:CQ)</f>
        <v>#REF!</v>
      </c>
      <c r="CQ131" s="16" t="e">
        <f>SUMIF('City Level Data'!#REF!,$F131,'City Level Data'!CR:CR)</f>
        <v>#REF!</v>
      </c>
      <c r="CR131" s="16" t="e">
        <f>SUMIF('City Level Data'!#REF!,$F131,'City Level Data'!CS:CS)</f>
        <v>#REF!</v>
      </c>
      <c r="CS131" s="16" t="e">
        <f>SUMIF('City Level Data'!#REF!,$F131,'City Level Data'!CT:CT)</f>
        <v>#REF!</v>
      </c>
      <c r="CT131" s="16" t="e">
        <f>SUMIF('City Level Data'!#REF!,$F131,'City Level Data'!CU:CU)</f>
        <v>#REF!</v>
      </c>
      <c r="CU131" s="16" t="e">
        <f>SUMIF('City Level Data'!#REF!,$F131,'City Level Data'!CV:CV)</f>
        <v>#REF!</v>
      </c>
      <c r="CV131" s="16" t="e">
        <f>SUMIF('City Level Data'!#REF!,$F131,'City Level Data'!CW:CW)</f>
        <v>#REF!</v>
      </c>
      <c r="CW131" s="16" t="e">
        <f>SUMIF('City Level Data'!#REF!,$F131,'City Level Data'!CX:CX)</f>
        <v>#REF!</v>
      </c>
      <c r="CX131" s="16" t="e">
        <f>SUMIF('City Level Data'!#REF!,$F131,'City Level Data'!CY:CY)</f>
        <v>#REF!</v>
      </c>
      <c r="CY131" s="16" t="e">
        <f>SUMIF('City Level Data'!#REF!,$F131,'City Level Data'!CZ:CZ)</f>
        <v>#REF!</v>
      </c>
      <c r="CZ131" s="16" t="e">
        <f>SUMIF('City Level Data'!#REF!,$F131,'City Level Data'!DA:DA)</f>
        <v>#REF!</v>
      </c>
      <c r="DA131" s="16" t="e">
        <f>SUMIF('City Level Data'!#REF!,$F131,'City Level Data'!DB:DB)</f>
        <v>#REF!</v>
      </c>
      <c r="DB131" s="16" t="e">
        <f>SUMIF('City Level Data'!#REF!,$F131,'City Level Data'!DC:DC)</f>
        <v>#REF!</v>
      </c>
    </row>
    <row r="132" spans="1:106" x14ac:dyDescent="0.2">
      <c r="A132" s="1"/>
      <c r="B132" s="1"/>
      <c r="C132" s="1"/>
      <c r="D132" s="1" t="s">
        <v>1686</v>
      </c>
      <c r="E132" s="1" t="s">
        <v>1409</v>
      </c>
      <c r="F132" s="1" t="s">
        <v>1409</v>
      </c>
      <c r="G132" s="1" t="s">
        <v>1517</v>
      </c>
      <c r="H132" s="1"/>
      <c r="I132" s="1"/>
      <c r="J132" s="1" t="s">
        <v>1518</v>
      </c>
      <c r="K132" s="1"/>
      <c r="L132" s="1"/>
      <c r="M132" s="1"/>
      <c r="N132" s="16" t="e">
        <f>SUMIF('City Level Data'!#REF!,$F132,'City Level Data'!J:J)</f>
        <v>#REF!</v>
      </c>
      <c r="O132" s="16" t="e">
        <f>SUMIF('City Level Data'!#REF!,$F132,'City Level Data'!L:L)</f>
        <v>#REF!</v>
      </c>
      <c r="P132" s="16" t="e">
        <f>SUMIF('City Level Data'!#REF!,$F132,'City Level Data'!M:M)</f>
        <v>#REF!</v>
      </c>
      <c r="Q132" s="16" t="e">
        <f t="shared" si="0"/>
        <v>#REF!</v>
      </c>
      <c r="R132" s="16" t="e">
        <f>SUMIF('City Level Data'!#REF!,$F132,'City Level Data'!P:P)</f>
        <v>#REF!</v>
      </c>
      <c r="S132" s="16" t="e">
        <f t="shared" si="1"/>
        <v>#REF!</v>
      </c>
      <c r="T132" s="16" t="e">
        <f>SUMIF('City Level Data'!#REF!,$F132,'City Level Data'!U:U)*1000000000/N132</f>
        <v>#REF!</v>
      </c>
      <c r="U132" s="16" t="e">
        <f>IF(Q132&gt;'Clustering (Sub City)'!$C$4,'Clustering (Sub City)'!$B$3,IF(Q132&gt;'Clustering (Sub City)'!$H$4,'Clustering (Sub City)'!$G$3,IF(Q132&gt;'Clustering (Sub City)'!$M$4,'Clustering (Sub City)'!$L$3,'Clustering (Sub City)'!$Q$3)))</f>
        <v>#REF!</v>
      </c>
      <c r="V132" s="16" t="e">
        <f>IF(S132&gt;'Clustering (Sub City)'!$C$24,'Clustering (Sub City)'!$B$23,IF(S132&gt;'Clustering (Sub City)'!$H$24,'Clustering (Sub City)'!$G$23,IF(S132&gt;'Clustering (Sub City)'!$M$24,'Clustering (Sub City)'!$L$23,'Clustering (Sub City)'!$Q$23)))</f>
        <v>#REF!</v>
      </c>
      <c r="W132" s="16" t="e">
        <f>VLOOKUP(U132&amp;V132,'Clustering (Gov City)'!$X$4:$Y$19,2,0)</f>
        <v>#REF!</v>
      </c>
      <c r="X132" s="16" t="e">
        <f>SUMIF('City Level Data'!#REF!,$F132,'City Level Data'!Z:Z)</f>
        <v>#REF!</v>
      </c>
      <c r="Y132" s="16" t="e">
        <f>SUMIF('City Level Data'!#REF!,$F132,'City Level Data'!AA:AA)</f>
        <v>#REF!</v>
      </c>
      <c r="Z132" s="16" t="e">
        <f>SUMIF('City Level Data'!#REF!,$F132,'City Level Data'!AB:AB)</f>
        <v>#REF!</v>
      </c>
      <c r="AA132" s="16" t="e">
        <f>SUMIF('City Level Data'!#REF!,$F132,'City Level Data'!AC:AC)</f>
        <v>#REF!</v>
      </c>
      <c r="AB132" s="16" t="e">
        <f>SUMIF('City Level Data'!#REF!,$F132,'City Level Data'!AD:AD)</f>
        <v>#REF!</v>
      </c>
      <c r="AC132" s="16" t="e">
        <f>SUMIF('City Level Data'!#REF!,$F132,'City Level Data'!AE:AE)</f>
        <v>#REF!</v>
      </c>
      <c r="AD132" s="16" t="e">
        <f>SUMIF('City Level Data'!#REF!,$F132,'City Level Data'!AF:AF)</f>
        <v>#REF!</v>
      </c>
      <c r="AE132" s="16" t="e">
        <f>SUMIF('City Level Data'!#REF!,$F132,'City Level Data'!AG:AG)</f>
        <v>#REF!</v>
      </c>
      <c r="AF132" s="16" t="e">
        <f>SUMIF('City Level Data'!#REF!,$F132,'City Level Data'!AH:AH)</f>
        <v>#REF!</v>
      </c>
      <c r="AG132" s="16" t="e">
        <f>SUMIF('City Level Data'!#REF!,$F132,'City Level Data'!AI:AI)</f>
        <v>#REF!</v>
      </c>
      <c r="AH132" s="16" t="e">
        <f>SUMIF('City Level Data'!#REF!,$F132,'City Level Data'!AJ:AJ)</f>
        <v>#REF!</v>
      </c>
      <c r="AI132" s="16" t="e">
        <f>SUMIF('City Level Data'!#REF!,$F132,'City Level Data'!AK:AK)</f>
        <v>#REF!</v>
      </c>
      <c r="AJ132" s="16" t="e">
        <f>SUMIF('City Level Data'!#REF!,$F132,'City Level Data'!AL:AL)</f>
        <v>#REF!</v>
      </c>
      <c r="AK132" s="16" t="e">
        <f>SUMIF('City Level Data'!#REF!,$F132,'City Level Data'!AM:AM)</f>
        <v>#REF!</v>
      </c>
      <c r="AL132" s="16" t="e">
        <f>SUMIF('City Level Data'!#REF!,$F132,'City Level Data'!AN:AN)</f>
        <v>#REF!</v>
      </c>
      <c r="AM132" s="16" t="e">
        <f>SUMIF('City Level Data'!#REF!,$F132,'City Level Data'!AO:AO)</f>
        <v>#REF!</v>
      </c>
      <c r="AN132" s="16" t="e">
        <f>SUMIF('City Level Data'!#REF!,$F132,'City Level Data'!AP:AP)</f>
        <v>#REF!</v>
      </c>
      <c r="AO132" s="16" t="e">
        <f>SUMIF('City Level Data'!#REF!,$F132,'City Level Data'!AQ:AQ)</f>
        <v>#REF!</v>
      </c>
      <c r="AP132" s="16" t="e">
        <f>SUMIF('City Level Data'!#REF!,$F132,'City Level Data'!AR:AR)</f>
        <v>#REF!</v>
      </c>
      <c r="AQ132" s="16" t="e">
        <f>SUMIF('City Level Data'!#REF!,$F132,'City Level Data'!AS:AS)</f>
        <v>#REF!</v>
      </c>
      <c r="AR132" s="16" t="e">
        <f>SUMIF('City Level Data'!#REF!,$F132,'City Level Data'!AT:AT)</f>
        <v>#REF!</v>
      </c>
      <c r="AS132" s="16" t="e">
        <f>SUMIF('City Level Data'!#REF!,$F132,'City Level Data'!AU:AU)</f>
        <v>#REF!</v>
      </c>
      <c r="AT132" s="16" t="e">
        <f>SUMIF('City Level Data'!#REF!,$F132,'City Level Data'!AV:AV)</f>
        <v>#REF!</v>
      </c>
      <c r="AU132" s="16" t="e">
        <f>SUMIF('City Level Data'!#REF!,$F132,'City Level Data'!AW:AW)</f>
        <v>#REF!</v>
      </c>
      <c r="AV132" s="16" t="e">
        <f>SUMIF('City Level Data'!#REF!,$F132,'City Level Data'!AX:AX)</f>
        <v>#REF!</v>
      </c>
      <c r="AW132" s="16" t="e">
        <f>SUMIF('City Level Data'!#REF!,$F132,'City Level Data'!AY:AY)</f>
        <v>#REF!</v>
      </c>
      <c r="AX132" s="16" t="e">
        <f>SUMIF('City Level Data'!#REF!,$F132,'City Level Data'!AZ:AZ)</f>
        <v>#REF!</v>
      </c>
      <c r="AY132" s="16" t="e">
        <f>SUMIF('City Level Data'!#REF!,$F132,'City Level Data'!BA:BA)</f>
        <v>#REF!</v>
      </c>
      <c r="AZ132" s="16" t="e">
        <f>SUMIF('City Level Data'!#REF!,$F132,'City Level Data'!BB:BB)</f>
        <v>#REF!</v>
      </c>
      <c r="BA132" s="16" t="e">
        <f>SUMIF('City Level Data'!#REF!,$F132,'City Level Data'!BC:BC)</f>
        <v>#REF!</v>
      </c>
      <c r="BB132" s="16" t="e">
        <f>SUMIF('City Level Data'!#REF!,$F132,'City Level Data'!BD:BD)</f>
        <v>#REF!</v>
      </c>
      <c r="BC132" s="16" t="e">
        <f>SUMIF('City Level Data'!#REF!,$F132,'City Level Data'!BE:BE)</f>
        <v>#REF!</v>
      </c>
      <c r="BD132" s="16" t="e">
        <f>SUMIF('City Level Data'!#REF!,$F132,'City Level Data'!BF:BF)</f>
        <v>#REF!</v>
      </c>
      <c r="BE132" s="16" t="e">
        <f t="shared" si="2"/>
        <v>#REF!</v>
      </c>
      <c r="BF132" s="16" t="e">
        <f>SUMIF('City Level Data'!#REF!,$F132,'City Level Data'!BG:BG)</f>
        <v>#REF!</v>
      </c>
      <c r="BG132" s="16" t="e">
        <f>SUMIF('City Level Data'!#REF!,$F132,'City Level Data'!BH:BH)</f>
        <v>#REF!</v>
      </c>
      <c r="BH132" s="16" t="e">
        <f>AVERAGEIF('City Level Data'!#REF!,$F132,'City Level Data'!BI:BI)</f>
        <v>#REF!</v>
      </c>
      <c r="BI132" s="16" t="e">
        <f>AVERAGEIF('City Level Data'!#REF!,$F132,'City Level Data'!BJ:BJ)</f>
        <v>#REF!</v>
      </c>
      <c r="BJ132" s="16" t="e">
        <f>AVERAGEIF('City Level Data'!#REF!,$F132,'City Level Data'!BK:BK)</f>
        <v>#REF!</v>
      </c>
      <c r="BK132" s="16" t="e">
        <f>AVERAGEIF('City Level Data'!#REF!,$F132,'City Level Data'!BL:BL)</f>
        <v>#REF!</v>
      </c>
      <c r="BL132" s="16" t="e">
        <f>AVERAGEIF('City Level Data'!#REF!,$F132,'City Level Data'!BM:BM)</f>
        <v>#REF!</v>
      </c>
      <c r="BM132" s="16" t="e">
        <f>SUMIF('City Level Data'!#REF!,$F132,'City Level Data'!BN:BN)</f>
        <v>#REF!</v>
      </c>
      <c r="BN132" s="16" t="e">
        <f>SUMIF('City Level Data'!#REF!,$F132,'City Level Data'!BO:BO)</f>
        <v>#REF!</v>
      </c>
      <c r="BO132" s="16" t="e">
        <f>SUMIF('City Level Data'!#REF!,$F132,'City Level Data'!BP:BP)</f>
        <v>#REF!</v>
      </c>
      <c r="BP132" s="16" t="e">
        <f>SUMIF('City Level Data'!#REF!,$F132,'City Level Data'!BQ:BQ)</f>
        <v>#REF!</v>
      </c>
      <c r="BQ132" s="16" t="e">
        <f>SUMIF('City Level Data'!#REF!,$F132,'City Level Data'!BR:BR)</f>
        <v>#REF!</v>
      </c>
      <c r="BR132" s="16" t="e">
        <f>SUMIF('City Level Data'!#REF!,$F132,'City Level Data'!BS:BS)</f>
        <v>#REF!</v>
      </c>
      <c r="BS132" s="16" t="e">
        <f>SUMIF('City Level Data'!#REF!,$F132,'City Level Data'!BT:BT)</f>
        <v>#REF!</v>
      </c>
      <c r="BT132" s="16" t="e">
        <f>SUMIF('City Level Data'!#REF!,$F132,'City Level Data'!BU:BU)</f>
        <v>#REF!</v>
      </c>
      <c r="BU132" s="16" t="e">
        <f>SUMIF('City Level Data'!#REF!,$F132,'City Level Data'!BV:BV)</f>
        <v>#REF!</v>
      </c>
      <c r="BV132" s="16" t="e">
        <f>SUMIF('City Level Data'!#REF!,$F132,'City Level Data'!BW:BW)</f>
        <v>#REF!</v>
      </c>
      <c r="BW132" s="16" t="e">
        <f>SUMIF('City Level Data'!#REF!,$F132,'City Level Data'!BX:BX)</f>
        <v>#REF!</v>
      </c>
      <c r="BX132" s="16" t="e">
        <f>SUMIF('City Level Data'!#REF!,$F132,'City Level Data'!BY:BY)</f>
        <v>#REF!</v>
      </c>
      <c r="BY132" s="16" t="e">
        <f>SUMIF('City Level Data'!#REF!,$F132,'City Level Data'!BZ:BZ)</f>
        <v>#REF!</v>
      </c>
      <c r="BZ132" s="16" t="e">
        <f>SUMIF('City Level Data'!#REF!,$F132,'City Level Data'!CA:CA)</f>
        <v>#REF!</v>
      </c>
      <c r="CA132" s="16" t="e">
        <f>SUMIF('City Level Data'!#REF!,$F132,'City Level Data'!CB:CB)</f>
        <v>#REF!</v>
      </c>
      <c r="CB132" s="16" t="e">
        <f>SUMIF('City Level Data'!#REF!,$F132,'City Level Data'!CC:CC)</f>
        <v>#REF!</v>
      </c>
      <c r="CC132" s="16" t="e">
        <f>SUMIF('City Level Data'!#REF!,$F132,'City Level Data'!CD:CD)</f>
        <v>#REF!</v>
      </c>
      <c r="CD132" s="16" t="e">
        <f>SUMIF('City Level Data'!#REF!,$F132,'City Level Data'!CE:CE)</f>
        <v>#REF!</v>
      </c>
      <c r="CE132" s="16" t="e">
        <f>SUMIF('City Level Data'!#REF!,$F132,'City Level Data'!CF:CF)</f>
        <v>#REF!</v>
      </c>
      <c r="CF132" s="16" t="e">
        <f>SUMIF('City Level Data'!#REF!,$F132,'City Level Data'!CG:CG)</f>
        <v>#REF!</v>
      </c>
      <c r="CG132" s="16" t="e">
        <f>SUMIF('City Level Data'!#REF!,$F132,'City Level Data'!CH:CH)</f>
        <v>#REF!</v>
      </c>
      <c r="CH132" s="16" t="e">
        <f>SUMIF('City Level Data'!#REF!,$F132,'City Level Data'!CI:CI)</f>
        <v>#REF!</v>
      </c>
      <c r="CI132" s="16" t="e">
        <f>SUMIF('City Level Data'!#REF!,$F132,'City Level Data'!CJ:CJ)</f>
        <v>#REF!</v>
      </c>
      <c r="CJ132" s="16" t="e">
        <f>SUMIF('City Level Data'!#REF!,$F132,'City Level Data'!CK:CK)</f>
        <v>#REF!</v>
      </c>
      <c r="CK132" s="16" t="e">
        <f>SUMIF('City Level Data'!#REF!,$F132,'City Level Data'!CL:CL)</f>
        <v>#REF!</v>
      </c>
      <c r="CL132" s="16" t="e">
        <f>SUMIF('City Level Data'!#REF!,$F132,'City Level Data'!CM:CM)</f>
        <v>#REF!</v>
      </c>
      <c r="CM132" s="16" t="e">
        <f>SUMIF('City Level Data'!#REF!,$F132,'City Level Data'!CN:CN)</f>
        <v>#REF!</v>
      </c>
      <c r="CN132" s="16" t="e">
        <f>SUMIF('City Level Data'!#REF!,$F132,'City Level Data'!CO:CO)</f>
        <v>#REF!</v>
      </c>
      <c r="CO132" s="16" t="e">
        <f>SUMIF('City Level Data'!#REF!,$F132,'City Level Data'!CP:CP)</f>
        <v>#REF!</v>
      </c>
      <c r="CP132" s="16" t="e">
        <f>SUMIF('City Level Data'!#REF!,$F132,'City Level Data'!CQ:CQ)</f>
        <v>#REF!</v>
      </c>
      <c r="CQ132" s="16" t="e">
        <f>SUMIF('City Level Data'!#REF!,$F132,'City Level Data'!CR:CR)</f>
        <v>#REF!</v>
      </c>
      <c r="CR132" s="16" t="e">
        <f>SUMIF('City Level Data'!#REF!,$F132,'City Level Data'!CS:CS)</f>
        <v>#REF!</v>
      </c>
      <c r="CS132" s="16" t="e">
        <f>SUMIF('City Level Data'!#REF!,$F132,'City Level Data'!CT:CT)</f>
        <v>#REF!</v>
      </c>
      <c r="CT132" s="16" t="e">
        <f>SUMIF('City Level Data'!#REF!,$F132,'City Level Data'!CU:CU)</f>
        <v>#REF!</v>
      </c>
      <c r="CU132" s="16" t="e">
        <f>SUMIF('City Level Data'!#REF!,$F132,'City Level Data'!CV:CV)</f>
        <v>#REF!</v>
      </c>
      <c r="CV132" s="16" t="e">
        <f>SUMIF('City Level Data'!#REF!,$F132,'City Level Data'!CW:CW)</f>
        <v>#REF!</v>
      </c>
      <c r="CW132" s="16" t="e">
        <f>SUMIF('City Level Data'!#REF!,$F132,'City Level Data'!CX:CX)</f>
        <v>#REF!</v>
      </c>
      <c r="CX132" s="16" t="e">
        <f>SUMIF('City Level Data'!#REF!,$F132,'City Level Data'!CY:CY)</f>
        <v>#REF!</v>
      </c>
      <c r="CY132" s="16" t="e">
        <f>SUMIF('City Level Data'!#REF!,$F132,'City Level Data'!CZ:CZ)</f>
        <v>#REF!</v>
      </c>
      <c r="CZ132" s="16" t="e">
        <f>SUMIF('City Level Data'!#REF!,$F132,'City Level Data'!DA:DA)</f>
        <v>#REF!</v>
      </c>
      <c r="DA132" s="16" t="e">
        <f>SUMIF('City Level Data'!#REF!,$F132,'City Level Data'!DB:DB)</f>
        <v>#REF!</v>
      </c>
      <c r="DB132" s="16" t="e">
        <f>SUMIF('City Level Data'!#REF!,$F132,'City Level Data'!DC:DC)</f>
        <v>#REF!</v>
      </c>
    </row>
    <row r="133" spans="1:106" x14ac:dyDescent="0.2">
      <c r="A133" s="1"/>
      <c r="B133" s="1"/>
      <c r="C133" s="1"/>
      <c r="D133" s="1" t="s">
        <v>1687</v>
      </c>
      <c r="E133" s="1" t="s">
        <v>1409</v>
      </c>
      <c r="F133" s="1" t="s">
        <v>1417</v>
      </c>
      <c r="G133" s="1" t="s">
        <v>1517</v>
      </c>
      <c r="H133" s="1"/>
      <c r="I133" s="1"/>
      <c r="J133" s="1" t="s">
        <v>1518</v>
      </c>
      <c r="K133" s="1"/>
      <c r="L133" s="1"/>
      <c r="M133" s="1"/>
      <c r="N133" s="16" t="e">
        <f>SUMIF('City Level Data'!#REF!,$F133,'City Level Data'!J:J)</f>
        <v>#REF!</v>
      </c>
      <c r="O133" s="16" t="e">
        <f>SUMIF('City Level Data'!#REF!,$F133,'City Level Data'!L:L)</f>
        <v>#REF!</v>
      </c>
      <c r="P133" s="16" t="e">
        <f>SUMIF('City Level Data'!#REF!,$F133,'City Level Data'!M:M)</f>
        <v>#REF!</v>
      </c>
      <c r="Q133" s="16" t="e">
        <f t="shared" si="0"/>
        <v>#REF!</v>
      </c>
      <c r="R133" s="16" t="e">
        <f>SUMIF('City Level Data'!#REF!,$F133,'City Level Data'!P:P)</f>
        <v>#REF!</v>
      </c>
      <c r="S133" s="16" t="e">
        <f t="shared" si="1"/>
        <v>#REF!</v>
      </c>
      <c r="T133" s="16" t="e">
        <f>SUMIF('City Level Data'!#REF!,$F133,'City Level Data'!U:U)*1000000000/N133</f>
        <v>#REF!</v>
      </c>
      <c r="U133" s="16" t="e">
        <f>IF(Q133&gt;'Clustering (Sub City)'!$C$4,'Clustering (Sub City)'!$B$3,IF(Q133&gt;'Clustering (Sub City)'!$H$4,'Clustering (Sub City)'!$G$3,IF(Q133&gt;'Clustering (Sub City)'!$M$4,'Clustering (Sub City)'!$L$3,'Clustering (Sub City)'!$Q$3)))</f>
        <v>#REF!</v>
      </c>
      <c r="V133" s="16" t="e">
        <f>IF(S133&gt;'Clustering (Sub City)'!$C$24,'Clustering (Sub City)'!$B$23,IF(S133&gt;'Clustering (Sub City)'!$H$24,'Clustering (Sub City)'!$G$23,IF(S133&gt;'Clustering (Sub City)'!$M$24,'Clustering (Sub City)'!$L$23,'Clustering (Sub City)'!$Q$23)))</f>
        <v>#REF!</v>
      </c>
      <c r="W133" s="16" t="e">
        <f>VLOOKUP(U133&amp;V133,'Clustering (Gov City)'!$X$4:$Y$19,2,0)</f>
        <v>#REF!</v>
      </c>
      <c r="X133" s="16" t="e">
        <f>SUMIF('City Level Data'!#REF!,$F133,'City Level Data'!Z:Z)</f>
        <v>#REF!</v>
      </c>
      <c r="Y133" s="16" t="e">
        <f>SUMIF('City Level Data'!#REF!,$F133,'City Level Data'!AA:AA)</f>
        <v>#REF!</v>
      </c>
      <c r="Z133" s="16" t="e">
        <f>SUMIF('City Level Data'!#REF!,$F133,'City Level Data'!AB:AB)</f>
        <v>#REF!</v>
      </c>
      <c r="AA133" s="16" t="e">
        <f>SUMIF('City Level Data'!#REF!,$F133,'City Level Data'!AC:AC)</f>
        <v>#REF!</v>
      </c>
      <c r="AB133" s="16" t="e">
        <f>SUMIF('City Level Data'!#REF!,$F133,'City Level Data'!AD:AD)</f>
        <v>#REF!</v>
      </c>
      <c r="AC133" s="16" t="e">
        <f>SUMIF('City Level Data'!#REF!,$F133,'City Level Data'!AE:AE)</f>
        <v>#REF!</v>
      </c>
      <c r="AD133" s="16" t="e">
        <f>SUMIF('City Level Data'!#REF!,$F133,'City Level Data'!AF:AF)</f>
        <v>#REF!</v>
      </c>
      <c r="AE133" s="16" t="e">
        <f>SUMIF('City Level Data'!#REF!,$F133,'City Level Data'!AG:AG)</f>
        <v>#REF!</v>
      </c>
      <c r="AF133" s="16" t="e">
        <f>SUMIF('City Level Data'!#REF!,$F133,'City Level Data'!AH:AH)</f>
        <v>#REF!</v>
      </c>
      <c r="AG133" s="16" t="e">
        <f>SUMIF('City Level Data'!#REF!,$F133,'City Level Data'!AI:AI)</f>
        <v>#REF!</v>
      </c>
      <c r="AH133" s="16" t="e">
        <f>SUMIF('City Level Data'!#REF!,$F133,'City Level Data'!AJ:AJ)</f>
        <v>#REF!</v>
      </c>
      <c r="AI133" s="16" t="e">
        <f>SUMIF('City Level Data'!#REF!,$F133,'City Level Data'!AK:AK)</f>
        <v>#REF!</v>
      </c>
      <c r="AJ133" s="16" t="e">
        <f>SUMIF('City Level Data'!#REF!,$F133,'City Level Data'!AL:AL)</f>
        <v>#REF!</v>
      </c>
      <c r="AK133" s="16" t="e">
        <f>SUMIF('City Level Data'!#REF!,$F133,'City Level Data'!AM:AM)</f>
        <v>#REF!</v>
      </c>
      <c r="AL133" s="16" t="e">
        <f>SUMIF('City Level Data'!#REF!,$F133,'City Level Data'!AN:AN)</f>
        <v>#REF!</v>
      </c>
      <c r="AM133" s="16" t="e">
        <f>SUMIF('City Level Data'!#REF!,$F133,'City Level Data'!AO:AO)</f>
        <v>#REF!</v>
      </c>
      <c r="AN133" s="16" t="e">
        <f>SUMIF('City Level Data'!#REF!,$F133,'City Level Data'!AP:AP)</f>
        <v>#REF!</v>
      </c>
      <c r="AO133" s="16" t="e">
        <f>SUMIF('City Level Data'!#REF!,$F133,'City Level Data'!AQ:AQ)</f>
        <v>#REF!</v>
      </c>
      <c r="AP133" s="16" t="e">
        <f>SUMIF('City Level Data'!#REF!,$F133,'City Level Data'!AR:AR)</f>
        <v>#REF!</v>
      </c>
      <c r="AQ133" s="16" t="e">
        <f>SUMIF('City Level Data'!#REF!,$F133,'City Level Data'!AS:AS)</f>
        <v>#REF!</v>
      </c>
      <c r="AR133" s="16" t="e">
        <f>SUMIF('City Level Data'!#REF!,$F133,'City Level Data'!AT:AT)</f>
        <v>#REF!</v>
      </c>
      <c r="AS133" s="16" t="e">
        <f>SUMIF('City Level Data'!#REF!,$F133,'City Level Data'!AU:AU)</f>
        <v>#REF!</v>
      </c>
      <c r="AT133" s="16" t="e">
        <f>SUMIF('City Level Data'!#REF!,$F133,'City Level Data'!AV:AV)</f>
        <v>#REF!</v>
      </c>
      <c r="AU133" s="16" t="e">
        <f>SUMIF('City Level Data'!#REF!,$F133,'City Level Data'!AW:AW)</f>
        <v>#REF!</v>
      </c>
      <c r="AV133" s="16" t="e">
        <f>SUMIF('City Level Data'!#REF!,$F133,'City Level Data'!AX:AX)</f>
        <v>#REF!</v>
      </c>
      <c r="AW133" s="16" t="e">
        <f>SUMIF('City Level Data'!#REF!,$F133,'City Level Data'!AY:AY)</f>
        <v>#REF!</v>
      </c>
      <c r="AX133" s="16" t="e">
        <f>SUMIF('City Level Data'!#REF!,$F133,'City Level Data'!AZ:AZ)</f>
        <v>#REF!</v>
      </c>
      <c r="AY133" s="16" t="e">
        <f>SUMIF('City Level Data'!#REF!,$F133,'City Level Data'!BA:BA)</f>
        <v>#REF!</v>
      </c>
      <c r="AZ133" s="16" t="e">
        <f>SUMIF('City Level Data'!#REF!,$F133,'City Level Data'!BB:BB)</f>
        <v>#REF!</v>
      </c>
      <c r="BA133" s="16" t="e">
        <f>SUMIF('City Level Data'!#REF!,$F133,'City Level Data'!BC:BC)</f>
        <v>#REF!</v>
      </c>
      <c r="BB133" s="16" t="e">
        <f>SUMIF('City Level Data'!#REF!,$F133,'City Level Data'!BD:BD)</f>
        <v>#REF!</v>
      </c>
      <c r="BC133" s="16" t="e">
        <f>SUMIF('City Level Data'!#REF!,$F133,'City Level Data'!BE:BE)</f>
        <v>#REF!</v>
      </c>
      <c r="BD133" s="16" t="e">
        <f>SUMIF('City Level Data'!#REF!,$F133,'City Level Data'!BF:BF)</f>
        <v>#REF!</v>
      </c>
      <c r="BE133" s="16" t="e">
        <f t="shared" si="2"/>
        <v>#REF!</v>
      </c>
      <c r="BF133" s="16" t="e">
        <f>SUMIF('City Level Data'!#REF!,$F133,'City Level Data'!BG:BG)</f>
        <v>#REF!</v>
      </c>
      <c r="BG133" s="16" t="e">
        <f>SUMIF('City Level Data'!#REF!,$F133,'City Level Data'!BH:BH)</f>
        <v>#REF!</v>
      </c>
      <c r="BH133" s="16" t="e">
        <f>AVERAGEIF('City Level Data'!#REF!,$F133,'City Level Data'!BI:BI)</f>
        <v>#REF!</v>
      </c>
      <c r="BI133" s="16" t="e">
        <f>AVERAGEIF('City Level Data'!#REF!,$F133,'City Level Data'!BJ:BJ)</f>
        <v>#REF!</v>
      </c>
      <c r="BJ133" s="16" t="e">
        <f>AVERAGEIF('City Level Data'!#REF!,$F133,'City Level Data'!BK:BK)</f>
        <v>#REF!</v>
      </c>
      <c r="BK133" s="16" t="e">
        <f>AVERAGEIF('City Level Data'!#REF!,$F133,'City Level Data'!BL:BL)</f>
        <v>#REF!</v>
      </c>
      <c r="BL133" s="16" t="e">
        <f>AVERAGEIF('City Level Data'!#REF!,$F133,'City Level Data'!BM:BM)</f>
        <v>#REF!</v>
      </c>
      <c r="BM133" s="16" t="e">
        <f>SUMIF('City Level Data'!#REF!,$F133,'City Level Data'!BN:BN)</f>
        <v>#REF!</v>
      </c>
      <c r="BN133" s="16" t="e">
        <f>SUMIF('City Level Data'!#REF!,$F133,'City Level Data'!BO:BO)</f>
        <v>#REF!</v>
      </c>
      <c r="BO133" s="16" t="e">
        <f>SUMIF('City Level Data'!#REF!,$F133,'City Level Data'!BP:BP)</f>
        <v>#REF!</v>
      </c>
      <c r="BP133" s="16" t="e">
        <f>SUMIF('City Level Data'!#REF!,$F133,'City Level Data'!BQ:BQ)</f>
        <v>#REF!</v>
      </c>
      <c r="BQ133" s="16" t="e">
        <f>SUMIF('City Level Data'!#REF!,$F133,'City Level Data'!BR:BR)</f>
        <v>#REF!</v>
      </c>
      <c r="BR133" s="16" t="e">
        <f>SUMIF('City Level Data'!#REF!,$F133,'City Level Data'!BS:BS)</f>
        <v>#REF!</v>
      </c>
      <c r="BS133" s="16" t="e">
        <f>SUMIF('City Level Data'!#REF!,$F133,'City Level Data'!BT:BT)</f>
        <v>#REF!</v>
      </c>
      <c r="BT133" s="16" t="e">
        <f>SUMIF('City Level Data'!#REF!,$F133,'City Level Data'!BU:BU)</f>
        <v>#REF!</v>
      </c>
      <c r="BU133" s="16" t="e">
        <f>SUMIF('City Level Data'!#REF!,$F133,'City Level Data'!BV:BV)</f>
        <v>#REF!</v>
      </c>
      <c r="BV133" s="16" t="e">
        <f>SUMIF('City Level Data'!#REF!,$F133,'City Level Data'!BW:BW)</f>
        <v>#REF!</v>
      </c>
      <c r="BW133" s="16" t="e">
        <f>SUMIF('City Level Data'!#REF!,$F133,'City Level Data'!BX:BX)</f>
        <v>#REF!</v>
      </c>
      <c r="BX133" s="16" t="e">
        <f>SUMIF('City Level Data'!#REF!,$F133,'City Level Data'!BY:BY)</f>
        <v>#REF!</v>
      </c>
      <c r="BY133" s="16" t="e">
        <f>SUMIF('City Level Data'!#REF!,$F133,'City Level Data'!BZ:BZ)</f>
        <v>#REF!</v>
      </c>
      <c r="BZ133" s="16" t="e">
        <f>SUMIF('City Level Data'!#REF!,$F133,'City Level Data'!CA:CA)</f>
        <v>#REF!</v>
      </c>
      <c r="CA133" s="16" t="e">
        <f>SUMIF('City Level Data'!#REF!,$F133,'City Level Data'!CB:CB)</f>
        <v>#REF!</v>
      </c>
      <c r="CB133" s="16" t="e">
        <f>SUMIF('City Level Data'!#REF!,$F133,'City Level Data'!CC:CC)</f>
        <v>#REF!</v>
      </c>
      <c r="CC133" s="16" t="e">
        <f>SUMIF('City Level Data'!#REF!,$F133,'City Level Data'!CD:CD)</f>
        <v>#REF!</v>
      </c>
      <c r="CD133" s="16" t="e">
        <f>SUMIF('City Level Data'!#REF!,$F133,'City Level Data'!CE:CE)</f>
        <v>#REF!</v>
      </c>
      <c r="CE133" s="16" t="e">
        <f>SUMIF('City Level Data'!#REF!,$F133,'City Level Data'!CF:CF)</f>
        <v>#REF!</v>
      </c>
      <c r="CF133" s="16" t="e">
        <f>SUMIF('City Level Data'!#REF!,$F133,'City Level Data'!CG:CG)</f>
        <v>#REF!</v>
      </c>
      <c r="CG133" s="16" t="e">
        <f>SUMIF('City Level Data'!#REF!,$F133,'City Level Data'!CH:CH)</f>
        <v>#REF!</v>
      </c>
      <c r="CH133" s="16" t="e">
        <f>SUMIF('City Level Data'!#REF!,$F133,'City Level Data'!CI:CI)</f>
        <v>#REF!</v>
      </c>
      <c r="CI133" s="16" t="e">
        <f>SUMIF('City Level Data'!#REF!,$F133,'City Level Data'!CJ:CJ)</f>
        <v>#REF!</v>
      </c>
      <c r="CJ133" s="16" t="e">
        <f>SUMIF('City Level Data'!#REF!,$F133,'City Level Data'!CK:CK)</f>
        <v>#REF!</v>
      </c>
      <c r="CK133" s="16" t="e">
        <f>SUMIF('City Level Data'!#REF!,$F133,'City Level Data'!CL:CL)</f>
        <v>#REF!</v>
      </c>
      <c r="CL133" s="16" t="e">
        <f>SUMIF('City Level Data'!#REF!,$F133,'City Level Data'!CM:CM)</f>
        <v>#REF!</v>
      </c>
      <c r="CM133" s="16" t="e">
        <f>SUMIF('City Level Data'!#REF!,$F133,'City Level Data'!CN:CN)</f>
        <v>#REF!</v>
      </c>
      <c r="CN133" s="16" t="e">
        <f>SUMIF('City Level Data'!#REF!,$F133,'City Level Data'!CO:CO)</f>
        <v>#REF!</v>
      </c>
      <c r="CO133" s="16" t="e">
        <f>SUMIF('City Level Data'!#REF!,$F133,'City Level Data'!CP:CP)</f>
        <v>#REF!</v>
      </c>
      <c r="CP133" s="16" t="e">
        <f>SUMIF('City Level Data'!#REF!,$F133,'City Level Data'!CQ:CQ)</f>
        <v>#REF!</v>
      </c>
      <c r="CQ133" s="16" t="e">
        <f>SUMIF('City Level Data'!#REF!,$F133,'City Level Data'!CR:CR)</f>
        <v>#REF!</v>
      </c>
      <c r="CR133" s="16" t="e">
        <f>SUMIF('City Level Data'!#REF!,$F133,'City Level Data'!CS:CS)</f>
        <v>#REF!</v>
      </c>
      <c r="CS133" s="16" t="e">
        <f>SUMIF('City Level Data'!#REF!,$F133,'City Level Data'!CT:CT)</f>
        <v>#REF!</v>
      </c>
      <c r="CT133" s="16" t="e">
        <f>SUMIF('City Level Data'!#REF!,$F133,'City Level Data'!CU:CU)</f>
        <v>#REF!</v>
      </c>
      <c r="CU133" s="16" t="e">
        <f>SUMIF('City Level Data'!#REF!,$F133,'City Level Data'!CV:CV)</f>
        <v>#REF!</v>
      </c>
      <c r="CV133" s="16" t="e">
        <f>SUMIF('City Level Data'!#REF!,$F133,'City Level Data'!CW:CW)</f>
        <v>#REF!</v>
      </c>
      <c r="CW133" s="16" t="e">
        <f>SUMIF('City Level Data'!#REF!,$F133,'City Level Data'!CX:CX)</f>
        <v>#REF!</v>
      </c>
      <c r="CX133" s="16" t="e">
        <f>SUMIF('City Level Data'!#REF!,$F133,'City Level Data'!CY:CY)</f>
        <v>#REF!</v>
      </c>
      <c r="CY133" s="16" t="e">
        <f>SUMIF('City Level Data'!#REF!,$F133,'City Level Data'!CZ:CZ)</f>
        <v>#REF!</v>
      </c>
      <c r="CZ133" s="16" t="e">
        <f>SUMIF('City Level Data'!#REF!,$F133,'City Level Data'!DA:DA)</f>
        <v>#REF!</v>
      </c>
      <c r="DA133" s="16" t="e">
        <f>SUMIF('City Level Data'!#REF!,$F133,'City Level Data'!DB:DB)</f>
        <v>#REF!</v>
      </c>
      <c r="DB133" s="16" t="e">
        <f>SUMIF('City Level Data'!#REF!,$F133,'City Level Data'!DC:DC)</f>
        <v>#REF!</v>
      </c>
    </row>
    <row r="134" spans="1:106" x14ac:dyDescent="0.2">
      <c r="A134" s="1"/>
      <c r="B134" s="1"/>
      <c r="C134" s="1"/>
      <c r="D134" s="1" t="s">
        <v>1688</v>
      </c>
      <c r="E134" s="1" t="s">
        <v>1409</v>
      </c>
      <c r="F134" s="1" t="s">
        <v>1457</v>
      </c>
      <c r="G134" s="1" t="s">
        <v>1517</v>
      </c>
      <c r="H134" s="1"/>
      <c r="I134" s="1"/>
      <c r="J134" s="1" t="s">
        <v>1518</v>
      </c>
      <c r="K134" s="1"/>
      <c r="L134" s="1"/>
      <c r="M134" s="1"/>
      <c r="N134" s="16" t="e">
        <f>SUMIF('City Level Data'!#REF!,$F134,'City Level Data'!J:J)</f>
        <v>#REF!</v>
      </c>
      <c r="O134" s="16" t="e">
        <f>SUMIF('City Level Data'!#REF!,$F134,'City Level Data'!L:L)</f>
        <v>#REF!</v>
      </c>
      <c r="P134" s="16" t="e">
        <f>SUMIF('City Level Data'!#REF!,$F134,'City Level Data'!M:M)</f>
        <v>#REF!</v>
      </c>
      <c r="Q134" s="16" t="e">
        <f t="shared" si="0"/>
        <v>#REF!</v>
      </c>
      <c r="R134" s="16" t="e">
        <f>SUMIF('City Level Data'!#REF!,$F134,'City Level Data'!P:P)</f>
        <v>#REF!</v>
      </c>
      <c r="S134" s="16" t="e">
        <f t="shared" si="1"/>
        <v>#REF!</v>
      </c>
      <c r="T134" s="16" t="e">
        <f>SUMIF('City Level Data'!#REF!,$F134,'City Level Data'!U:U)*1000000000/N134</f>
        <v>#REF!</v>
      </c>
      <c r="U134" s="16" t="e">
        <f>IF(Q134&gt;'Clustering (Sub City)'!$C$4,'Clustering (Sub City)'!$B$3,IF(Q134&gt;'Clustering (Sub City)'!$H$4,'Clustering (Sub City)'!$G$3,IF(Q134&gt;'Clustering (Sub City)'!$M$4,'Clustering (Sub City)'!$L$3,'Clustering (Sub City)'!$Q$3)))</f>
        <v>#REF!</v>
      </c>
      <c r="V134" s="16" t="e">
        <f>IF(S134&gt;'Clustering (Sub City)'!$C$24,'Clustering (Sub City)'!$B$23,IF(S134&gt;'Clustering (Sub City)'!$H$24,'Clustering (Sub City)'!$G$23,IF(S134&gt;'Clustering (Sub City)'!$M$24,'Clustering (Sub City)'!$L$23,'Clustering (Sub City)'!$Q$23)))</f>
        <v>#REF!</v>
      </c>
      <c r="W134" s="16" t="e">
        <f>VLOOKUP(U134&amp;V134,'Clustering (Gov City)'!$X$4:$Y$19,2,0)</f>
        <v>#REF!</v>
      </c>
      <c r="X134" s="16" t="e">
        <f>SUMIF('City Level Data'!#REF!,$F134,'City Level Data'!Z:Z)</f>
        <v>#REF!</v>
      </c>
      <c r="Y134" s="16" t="e">
        <f>SUMIF('City Level Data'!#REF!,$F134,'City Level Data'!AA:AA)</f>
        <v>#REF!</v>
      </c>
      <c r="Z134" s="16" t="e">
        <f>SUMIF('City Level Data'!#REF!,$F134,'City Level Data'!AB:AB)</f>
        <v>#REF!</v>
      </c>
      <c r="AA134" s="16" t="e">
        <f>SUMIF('City Level Data'!#REF!,$F134,'City Level Data'!AC:AC)</f>
        <v>#REF!</v>
      </c>
      <c r="AB134" s="16" t="e">
        <f>SUMIF('City Level Data'!#REF!,$F134,'City Level Data'!AD:AD)</f>
        <v>#REF!</v>
      </c>
      <c r="AC134" s="16" t="e">
        <f>SUMIF('City Level Data'!#REF!,$F134,'City Level Data'!AE:AE)</f>
        <v>#REF!</v>
      </c>
      <c r="AD134" s="16" t="e">
        <f>SUMIF('City Level Data'!#REF!,$F134,'City Level Data'!AF:AF)</f>
        <v>#REF!</v>
      </c>
      <c r="AE134" s="16" t="e">
        <f>SUMIF('City Level Data'!#REF!,$F134,'City Level Data'!AG:AG)</f>
        <v>#REF!</v>
      </c>
      <c r="AF134" s="16" t="e">
        <f>SUMIF('City Level Data'!#REF!,$F134,'City Level Data'!AH:AH)</f>
        <v>#REF!</v>
      </c>
      <c r="AG134" s="16" t="e">
        <f>SUMIF('City Level Data'!#REF!,$F134,'City Level Data'!AI:AI)</f>
        <v>#REF!</v>
      </c>
      <c r="AH134" s="16" t="e">
        <f>SUMIF('City Level Data'!#REF!,$F134,'City Level Data'!AJ:AJ)</f>
        <v>#REF!</v>
      </c>
      <c r="AI134" s="16" t="e">
        <f>SUMIF('City Level Data'!#REF!,$F134,'City Level Data'!AK:AK)</f>
        <v>#REF!</v>
      </c>
      <c r="AJ134" s="16" t="e">
        <f>SUMIF('City Level Data'!#REF!,$F134,'City Level Data'!AL:AL)</f>
        <v>#REF!</v>
      </c>
      <c r="AK134" s="16" t="e">
        <f>SUMIF('City Level Data'!#REF!,$F134,'City Level Data'!AM:AM)</f>
        <v>#REF!</v>
      </c>
      <c r="AL134" s="16" t="e">
        <f>SUMIF('City Level Data'!#REF!,$F134,'City Level Data'!AN:AN)</f>
        <v>#REF!</v>
      </c>
      <c r="AM134" s="16" t="e">
        <f>SUMIF('City Level Data'!#REF!,$F134,'City Level Data'!AO:AO)</f>
        <v>#REF!</v>
      </c>
      <c r="AN134" s="16" t="e">
        <f>SUMIF('City Level Data'!#REF!,$F134,'City Level Data'!AP:AP)</f>
        <v>#REF!</v>
      </c>
      <c r="AO134" s="16" t="e">
        <f>SUMIF('City Level Data'!#REF!,$F134,'City Level Data'!AQ:AQ)</f>
        <v>#REF!</v>
      </c>
      <c r="AP134" s="16" t="e">
        <f>SUMIF('City Level Data'!#REF!,$F134,'City Level Data'!AR:AR)</f>
        <v>#REF!</v>
      </c>
      <c r="AQ134" s="16" t="e">
        <f>SUMIF('City Level Data'!#REF!,$F134,'City Level Data'!AS:AS)</f>
        <v>#REF!</v>
      </c>
      <c r="AR134" s="16" t="e">
        <f>SUMIF('City Level Data'!#REF!,$F134,'City Level Data'!AT:AT)</f>
        <v>#REF!</v>
      </c>
      <c r="AS134" s="16" t="e">
        <f>SUMIF('City Level Data'!#REF!,$F134,'City Level Data'!AU:AU)</f>
        <v>#REF!</v>
      </c>
      <c r="AT134" s="16" t="e">
        <f>SUMIF('City Level Data'!#REF!,$F134,'City Level Data'!AV:AV)</f>
        <v>#REF!</v>
      </c>
      <c r="AU134" s="16" t="e">
        <f>SUMIF('City Level Data'!#REF!,$F134,'City Level Data'!AW:AW)</f>
        <v>#REF!</v>
      </c>
      <c r="AV134" s="16" t="e">
        <f>SUMIF('City Level Data'!#REF!,$F134,'City Level Data'!AX:AX)</f>
        <v>#REF!</v>
      </c>
      <c r="AW134" s="16" t="e">
        <f>SUMIF('City Level Data'!#REF!,$F134,'City Level Data'!AY:AY)</f>
        <v>#REF!</v>
      </c>
      <c r="AX134" s="16" t="e">
        <f>SUMIF('City Level Data'!#REF!,$F134,'City Level Data'!AZ:AZ)</f>
        <v>#REF!</v>
      </c>
      <c r="AY134" s="16" t="e">
        <f>SUMIF('City Level Data'!#REF!,$F134,'City Level Data'!BA:BA)</f>
        <v>#REF!</v>
      </c>
      <c r="AZ134" s="16" t="e">
        <f>SUMIF('City Level Data'!#REF!,$F134,'City Level Data'!BB:BB)</f>
        <v>#REF!</v>
      </c>
      <c r="BA134" s="16" t="e">
        <f>SUMIF('City Level Data'!#REF!,$F134,'City Level Data'!BC:BC)</f>
        <v>#REF!</v>
      </c>
      <c r="BB134" s="16" t="e">
        <f>SUMIF('City Level Data'!#REF!,$F134,'City Level Data'!BD:BD)</f>
        <v>#REF!</v>
      </c>
      <c r="BC134" s="16" t="e">
        <f>SUMIF('City Level Data'!#REF!,$F134,'City Level Data'!BE:BE)</f>
        <v>#REF!</v>
      </c>
      <c r="BD134" s="16" t="e">
        <f>SUMIF('City Level Data'!#REF!,$F134,'City Level Data'!BF:BF)</f>
        <v>#REF!</v>
      </c>
      <c r="BE134" s="16" t="e">
        <f t="shared" si="2"/>
        <v>#REF!</v>
      </c>
      <c r="BF134" s="16" t="e">
        <f>SUMIF('City Level Data'!#REF!,$F134,'City Level Data'!BG:BG)</f>
        <v>#REF!</v>
      </c>
      <c r="BG134" s="16" t="e">
        <f>SUMIF('City Level Data'!#REF!,$F134,'City Level Data'!BH:BH)</f>
        <v>#REF!</v>
      </c>
      <c r="BH134" s="16" t="e">
        <f>AVERAGEIF('City Level Data'!#REF!,$F134,'City Level Data'!BI:BI)</f>
        <v>#REF!</v>
      </c>
      <c r="BI134" s="16" t="e">
        <f>AVERAGEIF('City Level Data'!#REF!,$F134,'City Level Data'!BJ:BJ)</f>
        <v>#REF!</v>
      </c>
      <c r="BJ134" s="16" t="e">
        <f>AVERAGEIF('City Level Data'!#REF!,$F134,'City Level Data'!BK:BK)</f>
        <v>#REF!</v>
      </c>
      <c r="BK134" s="16" t="e">
        <f>AVERAGEIF('City Level Data'!#REF!,$F134,'City Level Data'!BL:BL)</f>
        <v>#REF!</v>
      </c>
      <c r="BL134" s="16" t="e">
        <f>AVERAGEIF('City Level Data'!#REF!,$F134,'City Level Data'!BM:BM)</f>
        <v>#REF!</v>
      </c>
      <c r="BM134" s="16" t="e">
        <f>SUMIF('City Level Data'!#REF!,$F134,'City Level Data'!BN:BN)</f>
        <v>#REF!</v>
      </c>
      <c r="BN134" s="16" t="e">
        <f>SUMIF('City Level Data'!#REF!,$F134,'City Level Data'!BO:BO)</f>
        <v>#REF!</v>
      </c>
      <c r="BO134" s="16" t="e">
        <f>SUMIF('City Level Data'!#REF!,$F134,'City Level Data'!BP:BP)</f>
        <v>#REF!</v>
      </c>
      <c r="BP134" s="16" t="e">
        <f>SUMIF('City Level Data'!#REF!,$F134,'City Level Data'!BQ:BQ)</f>
        <v>#REF!</v>
      </c>
      <c r="BQ134" s="16" t="e">
        <f>SUMIF('City Level Data'!#REF!,$F134,'City Level Data'!BR:BR)</f>
        <v>#REF!</v>
      </c>
      <c r="BR134" s="16" t="e">
        <f>SUMIF('City Level Data'!#REF!,$F134,'City Level Data'!BS:BS)</f>
        <v>#REF!</v>
      </c>
      <c r="BS134" s="16" t="e">
        <f>SUMIF('City Level Data'!#REF!,$F134,'City Level Data'!BT:BT)</f>
        <v>#REF!</v>
      </c>
      <c r="BT134" s="16" t="e">
        <f>SUMIF('City Level Data'!#REF!,$F134,'City Level Data'!BU:BU)</f>
        <v>#REF!</v>
      </c>
      <c r="BU134" s="16" t="e">
        <f>SUMIF('City Level Data'!#REF!,$F134,'City Level Data'!BV:BV)</f>
        <v>#REF!</v>
      </c>
      <c r="BV134" s="16" t="e">
        <f>SUMIF('City Level Data'!#REF!,$F134,'City Level Data'!BW:BW)</f>
        <v>#REF!</v>
      </c>
      <c r="BW134" s="16" t="e">
        <f>SUMIF('City Level Data'!#REF!,$F134,'City Level Data'!BX:BX)</f>
        <v>#REF!</v>
      </c>
      <c r="BX134" s="16" t="e">
        <f>SUMIF('City Level Data'!#REF!,$F134,'City Level Data'!BY:BY)</f>
        <v>#REF!</v>
      </c>
      <c r="BY134" s="16" t="e">
        <f>SUMIF('City Level Data'!#REF!,$F134,'City Level Data'!BZ:BZ)</f>
        <v>#REF!</v>
      </c>
      <c r="BZ134" s="16" t="e">
        <f>SUMIF('City Level Data'!#REF!,$F134,'City Level Data'!CA:CA)</f>
        <v>#REF!</v>
      </c>
      <c r="CA134" s="16" t="e">
        <f>SUMIF('City Level Data'!#REF!,$F134,'City Level Data'!CB:CB)</f>
        <v>#REF!</v>
      </c>
      <c r="CB134" s="16" t="e">
        <f>SUMIF('City Level Data'!#REF!,$F134,'City Level Data'!CC:CC)</f>
        <v>#REF!</v>
      </c>
      <c r="CC134" s="16" t="e">
        <f>SUMIF('City Level Data'!#REF!,$F134,'City Level Data'!CD:CD)</f>
        <v>#REF!</v>
      </c>
      <c r="CD134" s="16" t="e">
        <f>SUMIF('City Level Data'!#REF!,$F134,'City Level Data'!CE:CE)</f>
        <v>#REF!</v>
      </c>
      <c r="CE134" s="16" t="e">
        <f>SUMIF('City Level Data'!#REF!,$F134,'City Level Data'!CF:CF)</f>
        <v>#REF!</v>
      </c>
      <c r="CF134" s="16" t="e">
        <f>SUMIF('City Level Data'!#REF!,$F134,'City Level Data'!CG:CG)</f>
        <v>#REF!</v>
      </c>
      <c r="CG134" s="16" t="e">
        <f>SUMIF('City Level Data'!#REF!,$F134,'City Level Data'!CH:CH)</f>
        <v>#REF!</v>
      </c>
      <c r="CH134" s="16" t="e">
        <f>SUMIF('City Level Data'!#REF!,$F134,'City Level Data'!CI:CI)</f>
        <v>#REF!</v>
      </c>
      <c r="CI134" s="16" t="e">
        <f>SUMIF('City Level Data'!#REF!,$F134,'City Level Data'!CJ:CJ)</f>
        <v>#REF!</v>
      </c>
      <c r="CJ134" s="16" t="e">
        <f>SUMIF('City Level Data'!#REF!,$F134,'City Level Data'!CK:CK)</f>
        <v>#REF!</v>
      </c>
      <c r="CK134" s="16" t="e">
        <f>SUMIF('City Level Data'!#REF!,$F134,'City Level Data'!CL:CL)</f>
        <v>#REF!</v>
      </c>
      <c r="CL134" s="16" t="e">
        <f>SUMIF('City Level Data'!#REF!,$F134,'City Level Data'!CM:CM)</f>
        <v>#REF!</v>
      </c>
      <c r="CM134" s="16" t="e">
        <f>SUMIF('City Level Data'!#REF!,$F134,'City Level Data'!CN:CN)</f>
        <v>#REF!</v>
      </c>
      <c r="CN134" s="16" t="e">
        <f>SUMIF('City Level Data'!#REF!,$F134,'City Level Data'!CO:CO)</f>
        <v>#REF!</v>
      </c>
      <c r="CO134" s="16" t="e">
        <f>SUMIF('City Level Data'!#REF!,$F134,'City Level Data'!CP:CP)</f>
        <v>#REF!</v>
      </c>
      <c r="CP134" s="16" t="e">
        <f>SUMIF('City Level Data'!#REF!,$F134,'City Level Data'!CQ:CQ)</f>
        <v>#REF!</v>
      </c>
      <c r="CQ134" s="16" t="e">
        <f>SUMIF('City Level Data'!#REF!,$F134,'City Level Data'!CR:CR)</f>
        <v>#REF!</v>
      </c>
      <c r="CR134" s="16" t="e">
        <f>SUMIF('City Level Data'!#REF!,$F134,'City Level Data'!CS:CS)</f>
        <v>#REF!</v>
      </c>
      <c r="CS134" s="16" t="e">
        <f>SUMIF('City Level Data'!#REF!,$F134,'City Level Data'!CT:CT)</f>
        <v>#REF!</v>
      </c>
      <c r="CT134" s="16" t="e">
        <f>SUMIF('City Level Data'!#REF!,$F134,'City Level Data'!CU:CU)</f>
        <v>#REF!</v>
      </c>
      <c r="CU134" s="16" t="e">
        <f>SUMIF('City Level Data'!#REF!,$F134,'City Level Data'!CV:CV)</f>
        <v>#REF!</v>
      </c>
      <c r="CV134" s="16" t="e">
        <f>SUMIF('City Level Data'!#REF!,$F134,'City Level Data'!CW:CW)</f>
        <v>#REF!</v>
      </c>
      <c r="CW134" s="16" t="e">
        <f>SUMIF('City Level Data'!#REF!,$F134,'City Level Data'!CX:CX)</f>
        <v>#REF!</v>
      </c>
      <c r="CX134" s="16" t="e">
        <f>SUMIF('City Level Data'!#REF!,$F134,'City Level Data'!CY:CY)</f>
        <v>#REF!</v>
      </c>
      <c r="CY134" s="16" t="e">
        <f>SUMIF('City Level Data'!#REF!,$F134,'City Level Data'!CZ:CZ)</f>
        <v>#REF!</v>
      </c>
      <c r="CZ134" s="16" t="e">
        <f>SUMIF('City Level Data'!#REF!,$F134,'City Level Data'!DA:DA)</f>
        <v>#REF!</v>
      </c>
      <c r="DA134" s="16" t="e">
        <f>SUMIF('City Level Data'!#REF!,$F134,'City Level Data'!DB:DB)</f>
        <v>#REF!</v>
      </c>
      <c r="DB134" s="16" t="e">
        <f>SUMIF('City Level Data'!#REF!,$F134,'City Level Data'!DC:DC)</f>
        <v>#REF!</v>
      </c>
    </row>
    <row r="135" spans="1:106" x14ac:dyDescent="0.2">
      <c r="A135" s="1"/>
      <c r="B135" s="1"/>
      <c r="C135" s="1"/>
      <c r="D135" s="1" t="s">
        <v>1535</v>
      </c>
      <c r="E135" s="1" t="s">
        <v>1309</v>
      </c>
      <c r="F135" s="1" t="s">
        <v>1260</v>
      </c>
      <c r="G135" s="1" t="s">
        <v>1309</v>
      </c>
      <c r="H135" s="1"/>
      <c r="I135" s="1"/>
      <c r="J135" s="1" t="s">
        <v>1518</v>
      </c>
      <c r="K135" s="1"/>
      <c r="L135" s="1"/>
      <c r="M135" s="1"/>
      <c r="N135" s="16" t="e">
        <f>SUMIF('City Level Data'!#REF!,$F135,'City Level Data'!J:J)</f>
        <v>#REF!</v>
      </c>
      <c r="O135" s="16" t="e">
        <f>SUMIF('City Level Data'!#REF!,$F135,'City Level Data'!L:L)</f>
        <v>#REF!</v>
      </c>
      <c r="P135" s="16" t="e">
        <f>SUMIF('City Level Data'!#REF!,$F135,'City Level Data'!M:M)</f>
        <v>#REF!</v>
      </c>
      <c r="Q135" s="16" t="e">
        <f t="shared" si="0"/>
        <v>#REF!</v>
      </c>
      <c r="R135" s="16" t="e">
        <f>SUMIF('City Level Data'!#REF!,$F135,'City Level Data'!P:P)</f>
        <v>#REF!</v>
      </c>
      <c r="S135" s="16" t="e">
        <f t="shared" si="1"/>
        <v>#REF!</v>
      </c>
      <c r="T135" s="16" t="e">
        <f>SUMIF('City Level Data'!#REF!,$F135,'City Level Data'!U:U)*1000000000/N135</f>
        <v>#REF!</v>
      </c>
      <c r="U135" s="16" t="e">
        <f>IF(Q135&gt;'Clustering (Sub City)'!$C$4,'Clustering (Sub City)'!$B$3,IF(Q135&gt;'Clustering (Sub City)'!$H$4,'Clustering (Sub City)'!$G$3,IF(Q135&gt;'Clustering (Sub City)'!$M$4,'Clustering (Sub City)'!$L$3,'Clustering (Sub City)'!$Q$3)))</f>
        <v>#REF!</v>
      </c>
      <c r="V135" s="16" t="e">
        <f>IF(S135&gt;'Clustering (Sub City)'!$C$24,'Clustering (Sub City)'!$B$23,IF(S135&gt;'Clustering (Sub City)'!$H$24,'Clustering (Sub City)'!$G$23,IF(S135&gt;'Clustering (Sub City)'!$M$24,'Clustering (Sub City)'!$L$23,'Clustering (Sub City)'!$Q$23)))</f>
        <v>#REF!</v>
      </c>
      <c r="W135" s="16" t="e">
        <f>VLOOKUP(U135&amp;V135,'Clustering (Gov City)'!$X$4:$Y$19,2,0)</f>
        <v>#REF!</v>
      </c>
      <c r="X135" s="16" t="e">
        <f>SUMIF('City Level Data'!#REF!,$F135,'City Level Data'!Z:Z)</f>
        <v>#REF!</v>
      </c>
      <c r="Y135" s="16" t="e">
        <f>SUMIF('City Level Data'!#REF!,$F135,'City Level Data'!AA:AA)</f>
        <v>#REF!</v>
      </c>
      <c r="Z135" s="16" t="e">
        <f>SUMIF('City Level Data'!#REF!,$F135,'City Level Data'!AB:AB)</f>
        <v>#REF!</v>
      </c>
      <c r="AA135" s="16" t="e">
        <f>SUMIF('City Level Data'!#REF!,$F135,'City Level Data'!AC:AC)</f>
        <v>#REF!</v>
      </c>
      <c r="AB135" s="16" t="e">
        <f>SUMIF('City Level Data'!#REF!,$F135,'City Level Data'!AD:AD)</f>
        <v>#REF!</v>
      </c>
      <c r="AC135" s="16" t="e">
        <f>SUMIF('City Level Data'!#REF!,$F135,'City Level Data'!AE:AE)</f>
        <v>#REF!</v>
      </c>
      <c r="AD135" s="16" t="e">
        <f>SUMIF('City Level Data'!#REF!,$F135,'City Level Data'!AF:AF)</f>
        <v>#REF!</v>
      </c>
      <c r="AE135" s="16" t="e">
        <f>SUMIF('City Level Data'!#REF!,$F135,'City Level Data'!AG:AG)</f>
        <v>#REF!</v>
      </c>
      <c r="AF135" s="16" t="e">
        <f>SUMIF('City Level Data'!#REF!,$F135,'City Level Data'!AH:AH)</f>
        <v>#REF!</v>
      </c>
      <c r="AG135" s="16" t="e">
        <f>SUMIF('City Level Data'!#REF!,$F135,'City Level Data'!AI:AI)</f>
        <v>#REF!</v>
      </c>
      <c r="AH135" s="16" t="e">
        <f>SUMIF('City Level Data'!#REF!,$F135,'City Level Data'!AJ:AJ)</f>
        <v>#REF!</v>
      </c>
      <c r="AI135" s="16" t="e">
        <f>SUMIF('City Level Data'!#REF!,$F135,'City Level Data'!AK:AK)</f>
        <v>#REF!</v>
      </c>
      <c r="AJ135" s="16" t="e">
        <f>SUMIF('City Level Data'!#REF!,$F135,'City Level Data'!AL:AL)</f>
        <v>#REF!</v>
      </c>
      <c r="AK135" s="16" t="e">
        <f>SUMIF('City Level Data'!#REF!,$F135,'City Level Data'!AM:AM)</f>
        <v>#REF!</v>
      </c>
      <c r="AL135" s="16" t="e">
        <f>SUMIF('City Level Data'!#REF!,$F135,'City Level Data'!AN:AN)</f>
        <v>#REF!</v>
      </c>
      <c r="AM135" s="16" t="e">
        <f>SUMIF('City Level Data'!#REF!,$F135,'City Level Data'!AO:AO)</f>
        <v>#REF!</v>
      </c>
      <c r="AN135" s="16" t="e">
        <f>SUMIF('City Level Data'!#REF!,$F135,'City Level Data'!AP:AP)</f>
        <v>#REF!</v>
      </c>
      <c r="AO135" s="16" t="e">
        <f>SUMIF('City Level Data'!#REF!,$F135,'City Level Data'!AQ:AQ)</f>
        <v>#REF!</v>
      </c>
      <c r="AP135" s="16" t="e">
        <f>SUMIF('City Level Data'!#REF!,$F135,'City Level Data'!AR:AR)</f>
        <v>#REF!</v>
      </c>
      <c r="AQ135" s="16" t="e">
        <f>SUMIF('City Level Data'!#REF!,$F135,'City Level Data'!AS:AS)</f>
        <v>#REF!</v>
      </c>
      <c r="AR135" s="16" t="e">
        <f>SUMIF('City Level Data'!#REF!,$F135,'City Level Data'!AT:AT)</f>
        <v>#REF!</v>
      </c>
      <c r="AS135" s="16" t="e">
        <f>SUMIF('City Level Data'!#REF!,$F135,'City Level Data'!AU:AU)</f>
        <v>#REF!</v>
      </c>
      <c r="AT135" s="16" t="e">
        <f>SUMIF('City Level Data'!#REF!,$F135,'City Level Data'!AV:AV)</f>
        <v>#REF!</v>
      </c>
      <c r="AU135" s="16" t="e">
        <f>SUMIF('City Level Data'!#REF!,$F135,'City Level Data'!AW:AW)</f>
        <v>#REF!</v>
      </c>
      <c r="AV135" s="16" t="e">
        <f>SUMIF('City Level Data'!#REF!,$F135,'City Level Data'!AX:AX)</f>
        <v>#REF!</v>
      </c>
      <c r="AW135" s="16" t="e">
        <f>SUMIF('City Level Data'!#REF!,$F135,'City Level Data'!AY:AY)</f>
        <v>#REF!</v>
      </c>
      <c r="AX135" s="16" t="e">
        <f>SUMIF('City Level Data'!#REF!,$F135,'City Level Data'!AZ:AZ)</f>
        <v>#REF!</v>
      </c>
      <c r="AY135" s="16" t="e">
        <f>SUMIF('City Level Data'!#REF!,$F135,'City Level Data'!BA:BA)</f>
        <v>#REF!</v>
      </c>
      <c r="AZ135" s="16" t="e">
        <f>SUMIF('City Level Data'!#REF!,$F135,'City Level Data'!BB:BB)</f>
        <v>#REF!</v>
      </c>
      <c r="BA135" s="16" t="e">
        <f>SUMIF('City Level Data'!#REF!,$F135,'City Level Data'!BC:BC)</f>
        <v>#REF!</v>
      </c>
      <c r="BB135" s="16" t="e">
        <f>SUMIF('City Level Data'!#REF!,$F135,'City Level Data'!BD:BD)</f>
        <v>#REF!</v>
      </c>
      <c r="BC135" s="16" t="e">
        <f>SUMIF('City Level Data'!#REF!,$F135,'City Level Data'!BE:BE)</f>
        <v>#REF!</v>
      </c>
      <c r="BD135" s="16" t="e">
        <f>SUMIF('City Level Data'!#REF!,$F135,'City Level Data'!BF:BF)</f>
        <v>#REF!</v>
      </c>
      <c r="BE135" s="16" t="e">
        <f t="shared" si="2"/>
        <v>#REF!</v>
      </c>
      <c r="BF135" s="16" t="e">
        <f>SUMIF('City Level Data'!#REF!,$F135,'City Level Data'!BG:BG)</f>
        <v>#REF!</v>
      </c>
      <c r="BG135" s="16" t="e">
        <f>SUMIF('City Level Data'!#REF!,$F135,'City Level Data'!BH:BH)</f>
        <v>#REF!</v>
      </c>
      <c r="BH135" s="16" t="e">
        <f>AVERAGEIF('City Level Data'!#REF!,$F135,'City Level Data'!BI:BI)</f>
        <v>#REF!</v>
      </c>
      <c r="BI135" s="16" t="e">
        <f>AVERAGEIF('City Level Data'!#REF!,$F135,'City Level Data'!BJ:BJ)</f>
        <v>#REF!</v>
      </c>
      <c r="BJ135" s="16" t="e">
        <f>AVERAGEIF('City Level Data'!#REF!,$F135,'City Level Data'!BK:BK)</f>
        <v>#REF!</v>
      </c>
      <c r="BK135" s="16" t="e">
        <f>AVERAGEIF('City Level Data'!#REF!,$F135,'City Level Data'!BL:BL)</f>
        <v>#REF!</v>
      </c>
      <c r="BL135" s="16" t="e">
        <f>AVERAGEIF('City Level Data'!#REF!,$F135,'City Level Data'!BM:BM)</f>
        <v>#REF!</v>
      </c>
      <c r="BM135" s="16" t="e">
        <f>SUMIF('City Level Data'!#REF!,$F135,'City Level Data'!BN:BN)</f>
        <v>#REF!</v>
      </c>
      <c r="BN135" s="16" t="e">
        <f>SUMIF('City Level Data'!#REF!,$F135,'City Level Data'!BO:BO)</f>
        <v>#REF!</v>
      </c>
      <c r="BO135" s="16" t="e">
        <f>SUMIF('City Level Data'!#REF!,$F135,'City Level Data'!BP:BP)</f>
        <v>#REF!</v>
      </c>
      <c r="BP135" s="16" t="e">
        <f>SUMIF('City Level Data'!#REF!,$F135,'City Level Data'!BQ:BQ)</f>
        <v>#REF!</v>
      </c>
      <c r="BQ135" s="16" t="e">
        <f>SUMIF('City Level Data'!#REF!,$F135,'City Level Data'!BR:BR)</f>
        <v>#REF!</v>
      </c>
      <c r="BR135" s="16" t="e">
        <f>SUMIF('City Level Data'!#REF!,$F135,'City Level Data'!BS:BS)</f>
        <v>#REF!</v>
      </c>
      <c r="BS135" s="16" t="e">
        <f>SUMIF('City Level Data'!#REF!,$F135,'City Level Data'!BT:BT)</f>
        <v>#REF!</v>
      </c>
      <c r="BT135" s="16" t="e">
        <f>SUMIF('City Level Data'!#REF!,$F135,'City Level Data'!BU:BU)</f>
        <v>#REF!</v>
      </c>
      <c r="BU135" s="16" t="e">
        <f>SUMIF('City Level Data'!#REF!,$F135,'City Level Data'!BV:BV)</f>
        <v>#REF!</v>
      </c>
      <c r="BV135" s="16" t="e">
        <f>SUMIF('City Level Data'!#REF!,$F135,'City Level Data'!BW:BW)</f>
        <v>#REF!</v>
      </c>
      <c r="BW135" s="16" t="e">
        <f>SUMIF('City Level Data'!#REF!,$F135,'City Level Data'!BX:BX)</f>
        <v>#REF!</v>
      </c>
      <c r="BX135" s="16" t="e">
        <f>SUMIF('City Level Data'!#REF!,$F135,'City Level Data'!BY:BY)</f>
        <v>#REF!</v>
      </c>
      <c r="BY135" s="16" t="e">
        <f>SUMIF('City Level Data'!#REF!,$F135,'City Level Data'!BZ:BZ)</f>
        <v>#REF!</v>
      </c>
      <c r="BZ135" s="16" t="e">
        <f>SUMIF('City Level Data'!#REF!,$F135,'City Level Data'!CA:CA)</f>
        <v>#REF!</v>
      </c>
      <c r="CA135" s="16" t="e">
        <f>SUMIF('City Level Data'!#REF!,$F135,'City Level Data'!CB:CB)</f>
        <v>#REF!</v>
      </c>
      <c r="CB135" s="16" t="e">
        <f>SUMIF('City Level Data'!#REF!,$F135,'City Level Data'!CC:CC)</f>
        <v>#REF!</v>
      </c>
      <c r="CC135" s="16" t="e">
        <f>SUMIF('City Level Data'!#REF!,$F135,'City Level Data'!CD:CD)</f>
        <v>#REF!</v>
      </c>
      <c r="CD135" s="16" t="e">
        <f>SUMIF('City Level Data'!#REF!,$F135,'City Level Data'!CE:CE)</f>
        <v>#REF!</v>
      </c>
      <c r="CE135" s="16" t="e">
        <f>SUMIF('City Level Data'!#REF!,$F135,'City Level Data'!CF:CF)</f>
        <v>#REF!</v>
      </c>
      <c r="CF135" s="16" t="e">
        <f>SUMIF('City Level Data'!#REF!,$F135,'City Level Data'!CG:CG)</f>
        <v>#REF!</v>
      </c>
      <c r="CG135" s="16" t="e">
        <f>SUMIF('City Level Data'!#REF!,$F135,'City Level Data'!CH:CH)</f>
        <v>#REF!</v>
      </c>
      <c r="CH135" s="16" t="e">
        <f>SUMIF('City Level Data'!#REF!,$F135,'City Level Data'!CI:CI)</f>
        <v>#REF!</v>
      </c>
      <c r="CI135" s="16" t="e">
        <f>SUMIF('City Level Data'!#REF!,$F135,'City Level Data'!CJ:CJ)</f>
        <v>#REF!</v>
      </c>
      <c r="CJ135" s="16" t="e">
        <f>SUMIF('City Level Data'!#REF!,$F135,'City Level Data'!CK:CK)</f>
        <v>#REF!</v>
      </c>
      <c r="CK135" s="16" t="e">
        <f>SUMIF('City Level Data'!#REF!,$F135,'City Level Data'!CL:CL)</f>
        <v>#REF!</v>
      </c>
      <c r="CL135" s="16" t="e">
        <f>SUMIF('City Level Data'!#REF!,$F135,'City Level Data'!CM:CM)</f>
        <v>#REF!</v>
      </c>
      <c r="CM135" s="16" t="e">
        <f>SUMIF('City Level Data'!#REF!,$F135,'City Level Data'!CN:CN)</f>
        <v>#REF!</v>
      </c>
      <c r="CN135" s="16" t="e">
        <f>SUMIF('City Level Data'!#REF!,$F135,'City Level Data'!CO:CO)</f>
        <v>#REF!</v>
      </c>
      <c r="CO135" s="16" t="e">
        <f>SUMIF('City Level Data'!#REF!,$F135,'City Level Data'!CP:CP)</f>
        <v>#REF!</v>
      </c>
      <c r="CP135" s="16" t="e">
        <f>SUMIF('City Level Data'!#REF!,$F135,'City Level Data'!CQ:CQ)</f>
        <v>#REF!</v>
      </c>
      <c r="CQ135" s="16" t="e">
        <f>SUMIF('City Level Data'!#REF!,$F135,'City Level Data'!CR:CR)</f>
        <v>#REF!</v>
      </c>
      <c r="CR135" s="16" t="e">
        <f>SUMIF('City Level Data'!#REF!,$F135,'City Level Data'!CS:CS)</f>
        <v>#REF!</v>
      </c>
      <c r="CS135" s="16" t="e">
        <f>SUMIF('City Level Data'!#REF!,$F135,'City Level Data'!CT:CT)</f>
        <v>#REF!</v>
      </c>
      <c r="CT135" s="16" t="e">
        <f>SUMIF('City Level Data'!#REF!,$F135,'City Level Data'!CU:CU)</f>
        <v>#REF!</v>
      </c>
      <c r="CU135" s="16" t="e">
        <f>SUMIF('City Level Data'!#REF!,$F135,'City Level Data'!CV:CV)</f>
        <v>#REF!</v>
      </c>
      <c r="CV135" s="16" t="e">
        <f>SUMIF('City Level Data'!#REF!,$F135,'City Level Data'!CW:CW)</f>
        <v>#REF!</v>
      </c>
      <c r="CW135" s="16" t="e">
        <f>SUMIF('City Level Data'!#REF!,$F135,'City Level Data'!CX:CX)</f>
        <v>#REF!</v>
      </c>
      <c r="CX135" s="16" t="e">
        <f>SUMIF('City Level Data'!#REF!,$F135,'City Level Data'!CY:CY)</f>
        <v>#REF!</v>
      </c>
      <c r="CY135" s="16" t="e">
        <f>SUMIF('City Level Data'!#REF!,$F135,'City Level Data'!CZ:CZ)</f>
        <v>#REF!</v>
      </c>
      <c r="CZ135" s="16" t="e">
        <f>SUMIF('City Level Data'!#REF!,$F135,'City Level Data'!DA:DA)</f>
        <v>#REF!</v>
      </c>
      <c r="DA135" s="16" t="e">
        <f>SUMIF('City Level Data'!#REF!,$F135,'City Level Data'!DB:DB)</f>
        <v>#REF!</v>
      </c>
      <c r="DB135" s="16" t="e">
        <f>SUMIF('City Level Data'!#REF!,$F135,'City Level Data'!DC:DC)</f>
        <v>#REF!</v>
      </c>
    </row>
    <row r="136" spans="1:106" x14ac:dyDescent="0.2">
      <c r="A136" s="1"/>
      <c r="B136" s="1"/>
      <c r="C136" s="1"/>
      <c r="D136" s="1" t="s">
        <v>1561</v>
      </c>
      <c r="E136" s="1" t="s">
        <v>1309</v>
      </c>
      <c r="F136" s="1" t="s">
        <v>1270</v>
      </c>
      <c r="G136" s="1" t="s">
        <v>1309</v>
      </c>
      <c r="H136" s="1"/>
      <c r="I136" s="1"/>
      <c r="J136" s="1" t="s">
        <v>1518</v>
      </c>
      <c r="K136" s="1"/>
      <c r="L136" s="1"/>
      <c r="M136" s="1"/>
      <c r="N136" s="16" t="e">
        <f>SUMIF('City Level Data'!#REF!,$F136,'City Level Data'!J:J)</f>
        <v>#REF!</v>
      </c>
      <c r="O136" s="16" t="e">
        <f>SUMIF('City Level Data'!#REF!,$F136,'City Level Data'!L:L)</f>
        <v>#REF!</v>
      </c>
      <c r="P136" s="16" t="e">
        <f>SUMIF('City Level Data'!#REF!,$F136,'City Level Data'!M:M)</f>
        <v>#REF!</v>
      </c>
      <c r="Q136" s="16" t="e">
        <f t="shared" si="0"/>
        <v>#REF!</v>
      </c>
      <c r="R136" s="16" t="e">
        <f>SUMIF('City Level Data'!#REF!,$F136,'City Level Data'!P:P)</f>
        <v>#REF!</v>
      </c>
      <c r="S136" s="16" t="e">
        <f t="shared" si="1"/>
        <v>#REF!</v>
      </c>
      <c r="T136" s="16" t="e">
        <f>SUMIF('City Level Data'!#REF!,$F136,'City Level Data'!U:U)*1000000000/N136</f>
        <v>#REF!</v>
      </c>
      <c r="U136" s="16" t="e">
        <f>IF(Q136&gt;'Clustering (Sub City)'!$C$4,'Clustering (Sub City)'!$B$3,IF(Q136&gt;'Clustering (Sub City)'!$H$4,'Clustering (Sub City)'!$G$3,IF(Q136&gt;'Clustering (Sub City)'!$M$4,'Clustering (Sub City)'!$L$3,'Clustering (Sub City)'!$Q$3)))</f>
        <v>#REF!</v>
      </c>
      <c r="V136" s="16" t="e">
        <f>IF(S136&gt;'Clustering (Sub City)'!$C$24,'Clustering (Sub City)'!$B$23,IF(S136&gt;'Clustering (Sub City)'!$H$24,'Clustering (Sub City)'!$G$23,IF(S136&gt;'Clustering (Sub City)'!$M$24,'Clustering (Sub City)'!$L$23,'Clustering (Sub City)'!$Q$23)))</f>
        <v>#REF!</v>
      </c>
      <c r="W136" s="16" t="e">
        <f>VLOOKUP(U136&amp;V136,'Clustering (Gov City)'!$X$4:$Y$19,2,0)</f>
        <v>#REF!</v>
      </c>
      <c r="X136" s="16" t="e">
        <f>SUMIF('City Level Data'!#REF!,$F136,'City Level Data'!Z:Z)</f>
        <v>#REF!</v>
      </c>
      <c r="Y136" s="16" t="e">
        <f>SUMIF('City Level Data'!#REF!,$F136,'City Level Data'!AA:AA)</f>
        <v>#REF!</v>
      </c>
      <c r="Z136" s="16" t="e">
        <f>SUMIF('City Level Data'!#REF!,$F136,'City Level Data'!AB:AB)</f>
        <v>#REF!</v>
      </c>
      <c r="AA136" s="16" t="e">
        <f>SUMIF('City Level Data'!#REF!,$F136,'City Level Data'!AC:AC)</f>
        <v>#REF!</v>
      </c>
      <c r="AB136" s="16" t="e">
        <f>SUMIF('City Level Data'!#REF!,$F136,'City Level Data'!AD:AD)</f>
        <v>#REF!</v>
      </c>
      <c r="AC136" s="16" t="e">
        <f>SUMIF('City Level Data'!#REF!,$F136,'City Level Data'!AE:AE)</f>
        <v>#REF!</v>
      </c>
      <c r="AD136" s="16" t="e">
        <f>SUMIF('City Level Data'!#REF!,$F136,'City Level Data'!AF:AF)</f>
        <v>#REF!</v>
      </c>
      <c r="AE136" s="16" t="e">
        <f>SUMIF('City Level Data'!#REF!,$F136,'City Level Data'!AG:AG)</f>
        <v>#REF!</v>
      </c>
      <c r="AF136" s="16" t="e">
        <f>SUMIF('City Level Data'!#REF!,$F136,'City Level Data'!AH:AH)</f>
        <v>#REF!</v>
      </c>
      <c r="AG136" s="16" t="e">
        <f>SUMIF('City Level Data'!#REF!,$F136,'City Level Data'!AI:AI)</f>
        <v>#REF!</v>
      </c>
      <c r="AH136" s="16" t="e">
        <f>SUMIF('City Level Data'!#REF!,$F136,'City Level Data'!AJ:AJ)</f>
        <v>#REF!</v>
      </c>
      <c r="AI136" s="16" t="e">
        <f>SUMIF('City Level Data'!#REF!,$F136,'City Level Data'!AK:AK)</f>
        <v>#REF!</v>
      </c>
      <c r="AJ136" s="16" t="e">
        <f>SUMIF('City Level Data'!#REF!,$F136,'City Level Data'!AL:AL)</f>
        <v>#REF!</v>
      </c>
      <c r="AK136" s="16" t="e">
        <f>SUMIF('City Level Data'!#REF!,$F136,'City Level Data'!AM:AM)</f>
        <v>#REF!</v>
      </c>
      <c r="AL136" s="16" t="e">
        <f>SUMIF('City Level Data'!#REF!,$F136,'City Level Data'!AN:AN)</f>
        <v>#REF!</v>
      </c>
      <c r="AM136" s="16" t="e">
        <f>SUMIF('City Level Data'!#REF!,$F136,'City Level Data'!AO:AO)</f>
        <v>#REF!</v>
      </c>
      <c r="AN136" s="16" t="e">
        <f>SUMIF('City Level Data'!#REF!,$F136,'City Level Data'!AP:AP)</f>
        <v>#REF!</v>
      </c>
      <c r="AO136" s="16" t="e">
        <f>SUMIF('City Level Data'!#REF!,$F136,'City Level Data'!AQ:AQ)</f>
        <v>#REF!</v>
      </c>
      <c r="AP136" s="16" t="e">
        <f>SUMIF('City Level Data'!#REF!,$F136,'City Level Data'!AR:AR)</f>
        <v>#REF!</v>
      </c>
      <c r="AQ136" s="16" t="e">
        <f>SUMIF('City Level Data'!#REF!,$F136,'City Level Data'!AS:AS)</f>
        <v>#REF!</v>
      </c>
      <c r="AR136" s="16" t="e">
        <f>SUMIF('City Level Data'!#REF!,$F136,'City Level Data'!AT:AT)</f>
        <v>#REF!</v>
      </c>
      <c r="AS136" s="16" t="e">
        <f>SUMIF('City Level Data'!#REF!,$F136,'City Level Data'!AU:AU)</f>
        <v>#REF!</v>
      </c>
      <c r="AT136" s="16" t="e">
        <f>SUMIF('City Level Data'!#REF!,$F136,'City Level Data'!AV:AV)</f>
        <v>#REF!</v>
      </c>
      <c r="AU136" s="16" t="e">
        <f>SUMIF('City Level Data'!#REF!,$F136,'City Level Data'!AW:AW)</f>
        <v>#REF!</v>
      </c>
      <c r="AV136" s="16" t="e">
        <f>SUMIF('City Level Data'!#REF!,$F136,'City Level Data'!AX:AX)</f>
        <v>#REF!</v>
      </c>
      <c r="AW136" s="16" t="e">
        <f>SUMIF('City Level Data'!#REF!,$F136,'City Level Data'!AY:AY)</f>
        <v>#REF!</v>
      </c>
      <c r="AX136" s="16" t="e">
        <f>SUMIF('City Level Data'!#REF!,$F136,'City Level Data'!AZ:AZ)</f>
        <v>#REF!</v>
      </c>
      <c r="AY136" s="16" t="e">
        <f>SUMIF('City Level Data'!#REF!,$F136,'City Level Data'!BA:BA)</f>
        <v>#REF!</v>
      </c>
      <c r="AZ136" s="16" t="e">
        <f>SUMIF('City Level Data'!#REF!,$F136,'City Level Data'!BB:BB)</f>
        <v>#REF!</v>
      </c>
      <c r="BA136" s="16" t="e">
        <f>SUMIF('City Level Data'!#REF!,$F136,'City Level Data'!BC:BC)</f>
        <v>#REF!</v>
      </c>
      <c r="BB136" s="16" t="e">
        <f>SUMIF('City Level Data'!#REF!,$F136,'City Level Data'!BD:BD)</f>
        <v>#REF!</v>
      </c>
      <c r="BC136" s="16" t="e">
        <f>SUMIF('City Level Data'!#REF!,$F136,'City Level Data'!BE:BE)</f>
        <v>#REF!</v>
      </c>
      <c r="BD136" s="16" t="e">
        <f>SUMIF('City Level Data'!#REF!,$F136,'City Level Data'!BF:BF)</f>
        <v>#REF!</v>
      </c>
      <c r="BE136" s="16" t="e">
        <f t="shared" si="2"/>
        <v>#REF!</v>
      </c>
      <c r="BF136" s="16" t="e">
        <f>SUMIF('City Level Data'!#REF!,$F136,'City Level Data'!BG:BG)</f>
        <v>#REF!</v>
      </c>
      <c r="BG136" s="16" t="e">
        <f>SUMIF('City Level Data'!#REF!,$F136,'City Level Data'!BH:BH)</f>
        <v>#REF!</v>
      </c>
      <c r="BH136" s="16" t="e">
        <f>AVERAGEIF('City Level Data'!#REF!,$F136,'City Level Data'!BI:BI)</f>
        <v>#REF!</v>
      </c>
      <c r="BI136" s="16" t="e">
        <f>AVERAGEIF('City Level Data'!#REF!,$F136,'City Level Data'!BJ:BJ)</f>
        <v>#REF!</v>
      </c>
      <c r="BJ136" s="16" t="e">
        <f>AVERAGEIF('City Level Data'!#REF!,$F136,'City Level Data'!BK:BK)</f>
        <v>#REF!</v>
      </c>
      <c r="BK136" s="16" t="e">
        <f>AVERAGEIF('City Level Data'!#REF!,$F136,'City Level Data'!BL:BL)</f>
        <v>#REF!</v>
      </c>
      <c r="BL136" s="16" t="e">
        <f>AVERAGEIF('City Level Data'!#REF!,$F136,'City Level Data'!BM:BM)</f>
        <v>#REF!</v>
      </c>
      <c r="BM136" s="16" t="e">
        <f>SUMIF('City Level Data'!#REF!,$F136,'City Level Data'!BN:BN)</f>
        <v>#REF!</v>
      </c>
      <c r="BN136" s="16" t="e">
        <f>SUMIF('City Level Data'!#REF!,$F136,'City Level Data'!BO:BO)</f>
        <v>#REF!</v>
      </c>
      <c r="BO136" s="16" t="e">
        <f>SUMIF('City Level Data'!#REF!,$F136,'City Level Data'!BP:BP)</f>
        <v>#REF!</v>
      </c>
      <c r="BP136" s="16" t="e">
        <f>SUMIF('City Level Data'!#REF!,$F136,'City Level Data'!BQ:BQ)</f>
        <v>#REF!</v>
      </c>
      <c r="BQ136" s="16" t="e">
        <f>SUMIF('City Level Data'!#REF!,$F136,'City Level Data'!BR:BR)</f>
        <v>#REF!</v>
      </c>
      <c r="BR136" s="16" t="e">
        <f>SUMIF('City Level Data'!#REF!,$F136,'City Level Data'!BS:BS)</f>
        <v>#REF!</v>
      </c>
      <c r="BS136" s="16" t="e">
        <f>SUMIF('City Level Data'!#REF!,$F136,'City Level Data'!BT:BT)</f>
        <v>#REF!</v>
      </c>
      <c r="BT136" s="16" t="e">
        <f>SUMIF('City Level Data'!#REF!,$F136,'City Level Data'!BU:BU)</f>
        <v>#REF!</v>
      </c>
      <c r="BU136" s="16" t="e">
        <f>SUMIF('City Level Data'!#REF!,$F136,'City Level Data'!BV:BV)</f>
        <v>#REF!</v>
      </c>
      <c r="BV136" s="16" t="e">
        <f>SUMIF('City Level Data'!#REF!,$F136,'City Level Data'!BW:BW)</f>
        <v>#REF!</v>
      </c>
      <c r="BW136" s="16" t="e">
        <f>SUMIF('City Level Data'!#REF!,$F136,'City Level Data'!BX:BX)</f>
        <v>#REF!</v>
      </c>
      <c r="BX136" s="16" t="e">
        <f>SUMIF('City Level Data'!#REF!,$F136,'City Level Data'!BY:BY)</f>
        <v>#REF!</v>
      </c>
      <c r="BY136" s="16" t="e">
        <f>SUMIF('City Level Data'!#REF!,$F136,'City Level Data'!BZ:BZ)</f>
        <v>#REF!</v>
      </c>
      <c r="BZ136" s="16" t="e">
        <f>SUMIF('City Level Data'!#REF!,$F136,'City Level Data'!CA:CA)</f>
        <v>#REF!</v>
      </c>
      <c r="CA136" s="16" t="e">
        <f>SUMIF('City Level Data'!#REF!,$F136,'City Level Data'!CB:CB)</f>
        <v>#REF!</v>
      </c>
      <c r="CB136" s="16" t="e">
        <f>SUMIF('City Level Data'!#REF!,$F136,'City Level Data'!CC:CC)</f>
        <v>#REF!</v>
      </c>
      <c r="CC136" s="16" t="e">
        <f>SUMIF('City Level Data'!#REF!,$F136,'City Level Data'!CD:CD)</f>
        <v>#REF!</v>
      </c>
      <c r="CD136" s="16" t="e">
        <f>SUMIF('City Level Data'!#REF!,$F136,'City Level Data'!CE:CE)</f>
        <v>#REF!</v>
      </c>
      <c r="CE136" s="16" t="e">
        <f>SUMIF('City Level Data'!#REF!,$F136,'City Level Data'!CF:CF)</f>
        <v>#REF!</v>
      </c>
      <c r="CF136" s="16" t="e">
        <f>SUMIF('City Level Data'!#REF!,$F136,'City Level Data'!CG:CG)</f>
        <v>#REF!</v>
      </c>
      <c r="CG136" s="16" t="e">
        <f>SUMIF('City Level Data'!#REF!,$F136,'City Level Data'!CH:CH)</f>
        <v>#REF!</v>
      </c>
      <c r="CH136" s="16" t="e">
        <f>SUMIF('City Level Data'!#REF!,$F136,'City Level Data'!CI:CI)</f>
        <v>#REF!</v>
      </c>
      <c r="CI136" s="16" t="e">
        <f>SUMIF('City Level Data'!#REF!,$F136,'City Level Data'!CJ:CJ)</f>
        <v>#REF!</v>
      </c>
      <c r="CJ136" s="16" t="e">
        <f>SUMIF('City Level Data'!#REF!,$F136,'City Level Data'!CK:CK)</f>
        <v>#REF!</v>
      </c>
      <c r="CK136" s="16" t="e">
        <f>SUMIF('City Level Data'!#REF!,$F136,'City Level Data'!CL:CL)</f>
        <v>#REF!</v>
      </c>
      <c r="CL136" s="16" t="e">
        <f>SUMIF('City Level Data'!#REF!,$F136,'City Level Data'!CM:CM)</f>
        <v>#REF!</v>
      </c>
      <c r="CM136" s="16" t="e">
        <f>SUMIF('City Level Data'!#REF!,$F136,'City Level Data'!CN:CN)</f>
        <v>#REF!</v>
      </c>
      <c r="CN136" s="16" t="e">
        <f>SUMIF('City Level Data'!#REF!,$F136,'City Level Data'!CO:CO)</f>
        <v>#REF!</v>
      </c>
      <c r="CO136" s="16" t="e">
        <f>SUMIF('City Level Data'!#REF!,$F136,'City Level Data'!CP:CP)</f>
        <v>#REF!</v>
      </c>
      <c r="CP136" s="16" t="e">
        <f>SUMIF('City Level Data'!#REF!,$F136,'City Level Data'!CQ:CQ)</f>
        <v>#REF!</v>
      </c>
      <c r="CQ136" s="16" t="e">
        <f>SUMIF('City Level Data'!#REF!,$F136,'City Level Data'!CR:CR)</f>
        <v>#REF!</v>
      </c>
      <c r="CR136" s="16" t="e">
        <f>SUMIF('City Level Data'!#REF!,$F136,'City Level Data'!CS:CS)</f>
        <v>#REF!</v>
      </c>
      <c r="CS136" s="16" t="e">
        <f>SUMIF('City Level Data'!#REF!,$F136,'City Level Data'!CT:CT)</f>
        <v>#REF!</v>
      </c>
      <c r="CT136" s="16" t="e">
        <f>SUMIF('City Level Data'!#REF!,$F136,'City Level Data'!CU:CU)</f>
        <v>#REF!</v>
      </c>
      <c r="CU136" s="16" t="e">
        <f>SUMIF('City Level Data'!#REF!,$F136,'City Level Data'!CV:CV)</f>
        <v>#REF!</v>
      </c>
      <c r="CV136" s="16" t="e">
        <f>SUMIF('City Level Data'!#REF!,$F136,'City Level Data'!CW:CW)</f>
        <v>#REF!</v>
      </c>
      <c r="CW136" s="16" t="e">
        <f>SUMIF('City Level Data'!#REF!,$F136,'City Level Data'!CX:CX)</f>
        <v>#REF!</v>
      </c>
      <c r="CX136" s="16" t="e">
        <f>SUMIF('City Level Data'!#REF!,$F136,'City Level Data'!CY:CY)</f>
        <v>#REF!</v>
      </c>
      <c r="CY136" s="16" t="e">
        <f>SUMIF('City Level Data'!#REF!,$F136,'City Level Data'!CZ:CZ)</f>
        <v>#REF!</v>
      </c>
      <c r="CZ136" s="16" t="e">
        <f>SUMIF('City Level Data'!#REF!,$F136,'City Level Data'!DA:DA)</f>
        <v>#REF!</v>
      </c>
      <c r="DA136" s="16" t="e">
        <f>SUMIF('City Level Data'!#REF!,$F136,'City Level Data'!DB:DB)</f>
        <v>#REF!</v>
      </c>
      <c r="DB136" s="16" t="e">
        <f>SUMIF('City Level Data'!#REF!,$F136,'City Level Data'!DC:DC)</f>
        <v>#REF!</v>
      </c>
    </row>
    <row r="137" spans="1:106" x14ac:dyDescent="0.2">
      <c r="A137" s="1"/>
      <c r="B137" s="1"/>
      <c r="C137" s="1"/>
      <c r="D137" s="1" t="s">
        <v>1520</v>
      </c>
      <c r="E137" s="1" t="s">
        <v>1309</v>
      </c>
      <c r="F137" s="1" t="s">
        <v>1286</v>
      </c>
      <c r="G137" s="1" t="s">
        <v>1309</v>
      </c>
      <c r="H137" s="1"/>
      <c r="I137" s="1"/>
      <c r="J137" s="1" t="s">
        <v>1518</v>
      </c>
      <c r="K137" s="1"/>
      <c r="L137" s="1"/>
      <c r="M137" s="1"/>
      <c r="N137" s="16" t="e">
        <f>SUMIF('City Level Data'!#REF!,$F137,'City Level Data'!J:J)</f>
        <v>#REF!</v>
      </c>
      <c r="O137" s="16" t="e">
        <f>SUMIF('City Level Data'!#REF!,$F137,'City Level Data'!L:L)</f>
        <v>#REF!</v>
      </c>
      <c r="P137" s="16" t="e">
        <f>SUMIF('City Level Data'!#REF!,$F137,'City Level Data'!M:M)</f>
        <v>#REF!</v>
      </c>
      <c r="Q137" s="16" t="e">
        <f t="shared" si="0"/>
        <v>#REF!</v>
      </c>
      <c r="R137" s="16" t="e">
        <f>SUMIF('City Level Data'!#REF!,$F137,'City Level Data'!P:P)</f>
        <v>#REF!</v>
      </c>
      <c r="S137" s="16" t="e">
        <f t="shared" si="1"/>
        <v>#REF!</v>
      </c>
      <c r="T137" s="16" t="e">
        <f>SUMIF('City Level Data'!#REF!,$F137,'City Level Data'!U:U)*1000000000/N137</f>
        <v>#REF!</v>
      </c>
      <c r="U137" s="16" t="e">
        <f>IF(Q137&gt;'Clustering (Sub City)'!$C$4,'Clustering (Sub City)'!$B$3,IF(Q137&gt;'Clustering (Sub City)'!$H$4,'Clustering (Sub City)'!$G$3,IF(Q137&gt;'Clustering (Sub City)'!$M$4,'Clustering (Sub City)'!$L$3,'Clustering (Sub City)'!$Q$3)))</f>
        <v>#REF!</v>
      </c>
      <c r="V137" s="16" t="e">
        <f>IF(S137&gt;'Clustering (Sub City)'!$C$24,'Clustering (Sub City)'!$B$23,IF(S137&gt;'Clustering (Sub City)'!$H$24,'Clustering (Sub City)'!$G$23,IF(S137&gt;'Clustering (Sub City)'!$M$24,'Clustering (Sub City)'!$L$23,'Clustering (Sub City)'!$Q$23)))</f>
        <v>#REF!</v>
      </c>
      <c r="W137" s="16" t="e">
        <f>VLOOKUP(U137&amp;V137,'Clustering (Gov City)'!$X$4:$Y$19,2,0)</f>
        <v>#REF!</v>
      </c>
      <c r="X137" s="16" t="e">
        <f>SUMIF('City Level Data'!#REF!,$F137,'City Level Data'!Z:Z)</f>
        <v>#REF!</v>
      </c>
      <c r="Y137" s="16" t="e">
        <f>SUMIF('City Level Data'!#REF!,$F137,'City Level Data'!AA:AA)</f>
        <v>#REF!</v>
      </c>
      <c r="Z137" s="16" t="e">
        <f>SUMIF('City Level Data'!#REF!,$F137,'City Level Data'!AB:AB)</f>
        <v>#REF!</v>
      </c>
      <c r="AA137" s="16" t="e">
        <f>SUMIF('City Level Data'!#REF!,$F137,'City Level Data'!AC:AC)</f>
        <v>#REF!</v>
      </c>
      <c r="AB137" s="16" t="e">
        <f>SUMIF('City Level Data'!#REF!,$F137,'City Level Data'!AD:AD)</f>
        <v>#REF!</v>
      </c>
      <c r="AC137" s="16" t="e">
        <f>SUMIF('City Level Data'!#REF!,$F137,'City Level Data'!AE:AE)</f>
        <v>#REF!</v>
      </c>
      <c r="AD137" s="16" t="e">
        <f>SUMIF('City Level Data'!#REF!,$F137,'City Level Data'!AF:AF)</f>
        <v>#REF!</v>
      </c>
      <c r="AE137" s="16" t="e">
        <f>SUMIF('City Level Data'!#REF!,$F137,'City Level Data'!AG:AG)</f>
        <v>#REF!</v>
      </c>
      <c r="AF137" s="16" t="e">
        <f>SUMIF('City Level Data'!#REF!,$F137,'City Level Data'!AH:AH)</f>
        <v>#REF!</v>
      </c>
      <c r="AG137" s="16" t="e">
        <f>SUMIF('City Level Data'!#REF!,$F137,'City Level Data'!AI:AI)</f>
        <v>#REF!</v>
      </c>
      <c r="AH137" s="16" t="e">
        <f>SUMIF('City Level Data'!#REF!,$F137,'City Level Data'!AJ:AJ)</f>
        <v>#REF!</v>
      </c>
      <c r="AI137" s="16" t="e">
        <f>SUMIF('City Level Data'!#REF!,$F137,'City Level Data'!AK:AK)</f>
        <v>#REF!</v>
      </c>
      <c r="AJ137" s="16" t="e">
        <f>SUMIF('City Level Data'!#REF!,$F137,'City Level Data'!AL:AL)</f>
        <v>#REF!</v>
      </c>
      <c r="AK137" s="16" t="e">
        <f>SUMIF('City Level Data'!#REF!,$F137,'City Level Data'!AM:AM)</f>
        <v>#REF!</v>
      </c>
      <c r="AL137" s="16" t="e">
        <f>SUMIF('City Level Data'!#REF!,$F137,'City Level Data'!AN:AN)</f>
        <v>#REF!</v>
      </c>
      <c r="AM137" s="16" t="e">
        <f>SUMIF('City Level Data'!#REF!,$F137,'City Level Data'!AO:AO)</f>
        <v>#REF!</v>
      </c>
      <c r="AN137" s="16" t="e">
        <f>SUMIF('City Level Data'!#REF!,$F137,'City Level Data'!AP:AP)</f>
        <v>#REF!</v>
      </c>
      <c r="AO137" s="16" t="e">
        <f>SUMIF('City Level Data'!#REF!,$F137,'City Level Data'!AQ:AQ)</f>
        <v>#REF!</v>
      </c>
      <c r="AP137" s="16" t="e">
        <f>SUMIF('City Level Data'!#REF!,$F137,'City Level Data'!AR:AR)</f>
        <v>#REF!</v>
      </c>
      <c r="AQ137" s="16" t="e">
        <f>SUMIF('City Level Data'!#REF!,$F137,'City Level Data'!AS:AS)</f>
        <v>#REF!</v>
      </c>
      <c r="AR137" s="16" t="e">
        <f>SUMIF('City Level Data'!#REF!,$F137,'City Level Data'!AT:AT)</f>
        <v>#REF!</v>
      </c>
      <c r="AS137" s="16" t="e">
        <f>SUMIF('City Level Data'!#REF!,$F137,'City Level Data'!AU:AU)</f>
        <v>#REF!</v>
      </c>
      <c r="AT137" s="16" t="e">
        <f>SUMIF('City Level Data'!#REF!,$F137,'City Level Data'!AV:AV)</f>
        <v>#REF!</v>
      </c>
      <c r="AU137" s="16" t="e">
        <f>SUMIF('City Level Data'!#REF!,$F137,'City Level Data'!AW:AW)</f>
        <v>#REF!</v>
      </c>
      <c r="AV137" s="16" t="e">
        <f>SUMIF('City Level Data'!#REF!,$F137,'City Level Data'!AX:AX)</f>
        <v>#REF!</v>
      </c>
      <c r="AW137" s="16" t="e">
        <f>SUMIF('City Level Data'!#REF!,$F137,'City Level Data'!AY:AY)</f>
        <v>#REF!</v>
      </c>
      <c r="AX137" s="16" t="e">
        <f>SUMIF('City Level Data'!#REF!,$F137,'City Level Data'!AZ:AZ)</f>
        <v>#REF!</v>
      </c>
      <c r="AY137" s="16" t="e">
        <f>SUMIF('City Level Data'!#REF!,$F137,'City Level Data'!BA:BA)</f>
        <v>#REF!</v>
      </c>
      <c r="AZ137" s="16" t="e">
        <f>SUMIF('City Level Data'!#REF!,$F137,'City Level Data'!BB:BB)</f>
        <v>#REF!</v>
      </c>
      <c r="BA137" s="16" t="e">
        <f>SUMIF('City Level Data'!#REF!,$F137,'City Level Data'!BC:BC)</f>
        <v>#REF!</v>
      </c>
      <c r="BB137" s="16" t="e">
        <f>SUMIF('City Level Data'!#REF!,$F137,'City Level Data'!BD:BD)</f>
        <v>#REF!</v>
      </c>
      <c r="BC137" s="16" t="e">
        <f>SUMIF('City Level Data'!#REF!,$F137,'City Level Data'!BE:BE)</f>
        <v>#REF!</v>
      </c>
      <c r="BD137" s="16" t="e">
        <f>SUMIF('City Level Data'!#REF!,$F137,'City Level Data'!BF:BF)</f>
        <v>#REF!</v>
      </c>
      <c r="BE137" s="16" t="e">
        <f t="shared" si="2"/>
        <v>#REF!</v>
      </c>
      <c r="BF137" s="16" t="e">
        <f>SUMIF('City Level Data'!#REF!,$F137,'City Level Data'!BG:BG)</f>
        <v>#REF!</v>
      </c>
      <c r="BG137" s="16" t="e">
        <f>SUMIF('City Level Data'!#REF!,$F137,'City Level Data'!BH:BH)</f>
        <v>#REF!</v>
      </c>
      <c r="BH137" s="16" t="e">
        <f>AVERAGEIF('City Level Data'!#REF!,$F137,'City Level Data'!BI:BI)</f>
        <v>#REF!</v>
      </c>
      <c r="BI137" s="16" t="e">
        <f>AVERAGEIF('City Level Data'!#REF!,$F137,'City Level Data'!BJ:BJ)</f>
        <v>#REF!</v>
      </c>
      <c r="BJ137" s="16" t="e">
        <f>AVERAGEIF('City Level Data'!#REF!,$F137,'City Level Data'!BK:BK)</f>
        <v>#REF!</v>
      </c>
      <c r="BK137" s="16" t="e">
        <f>AVERAGEIF('City Level Data'!#REF!,$F137,'City Level Data'!BL:BL)</f>
        <v>#REF!</v>
      </c>
      <c r="BL137" s="16" t="e">
        <f>AVERAGEIF('City Level Data'!#REF!,$F137,'City Level Data'!BM:BM)</f>
        <v>#REF!</v>
      </c>
      <c r="BM137" s="16" t="e">
        <f>SUMIF('City Level Data'!#REF!,$F137,'City Level Data'!BN:BN)</f>
        <v>#REF!</v>
      </c>
      <c r="BN137" s="16" t="e">
        <f>SUMIF('City Level Data'!#REF!,$F137,'City Level Data'!BO:BO)</f>
        <v>#REF!</v>
      </c>
      <c r="BO137" s="16" t="e">
        <f>SUMIF('City Level Data'!#REF!,$F137,'City Level Data'!BP:BP)</f>
        <v>#REF!</v>
      </c>
      <c r="BP137" s="16" t="e">
        <f>SUMIF('City Level Data'!#REF!,$F137,'City Level Data'!BQ:BQ)</f>
        <v>#REF!</v>
      </c>
      <c r="BQ137" s="16" t="e">
        <f>SUMIF('City Level Data'!#REF!,$F137,'City Level Data'!BR:BR)</f>
        <v>#REF!</v>
      </c>
      <c r="BR137" s="16" t="e">
        <f>SUMIF('City Level Data'!#REF!,$F137,'City Level Data'!BS:BS)</f>
        <v>#REF!</v>
      </c>
      <c r="BS137" s="16" t="e">
        <f>SUMIF('City Level Data'!#REF!,$F137,'City Level Data'!BT:BT)</f>
        <v>#REF!</v>
      </c>
      <c r="BT137" s="16" t="e">
        <f>SUMIF('City Level Data'!#REF!,$F137,'City Level Data'!BU:BU)</f>
        <v>#REF!</v>
      </c>
      <c r="BU137" s="16" t="e">
        <f>SUMIF('City Level Data'!#REF!,$F137,'City Level Data'!BV:BV)</f>
        <v>#REF!</v>
      </c>
      <c r="BV137" s="16" t="e">
        <f>SUMIF('City Level Data'!#REF!,$F137,'City Level Data'!BW:BW)</f>
        <v>#REF!</v>
      </c>
      <c r="BW137" s="16" t="e">
        <f>SUMIF('City Level Data'!#REF!,$F137,'City Level Data'!BX:BX)</f>
        <v>#REF!</v>
      </c>
      <c r="BX137" s="16" t="e">
        <f>SUMIF('City Level Data'!#REF!,$F137,'City Level Data'!BY:BY)</f>
        <v>#REF!</v>
      </c>
      <c r="BY137" s="16" t="e">
        <f>SUMIF('City Level Data'!#REF!,$F137,'City Level Data'!BZ:BZ)</f>
        <v>#REF!</v>
      </c>
      <c r="BZ137" s="16" t="e">
        <f>SUMIF('City Level Data'!#REF!,$F137,'City Level Data'!CA:CA)</f>
        <v>#REF!</v>
      </c>
      <c r="CA137" s="16" t="e">
        <f>SUMIF('City Level Data'!#REF!,$F137,'City Level Data'!CB:CB)</f>
        <v>#REF!</v>
      </c>
      <c r="CB137" s="16" t="e">
        <f>SUMIF('City Level Data'!#REF!,$F137,'City Level Data'!CC:CC)</f>
        <v>#REF!</v>
      </c>
      <c r="CC137" s="16" t="e">
        <f>SUMIF('City Level Data'!#REF!,$F137,'City Level Data'!CD:CD)</f>
        <v>#REF!</v>
      </c>
      <c r="CD137" s="16" t="e">
        <f>SUMIF('City Level Data'!#REF!,$F137,'City Level Data'!CE:CE)</f>
        <v>#REF!</v>
      </c>
      <c r="CE137" s="16" t="e">
        <f>SUMIF('City Level Data'!#REF!,$F137,'City Level Data'!CF:CF)</f>
        <v>#REF!</v>
      </c>
      <c r="CF137" s="16" t="e">
        <f>SUMIF('City Level Data'!#REF!,$F137,'City Level Data'!CG:CG)</f>
        <v>#REF!</v>
      </c>
      <c r="CG137" s="16" t="e">
        <f>SUMIF('City Level Data'!#REF!,$F137,'City Level Data'!CH:CH)</f>
        <v>#REF!</v>
      </c>
      <c r="CH137" s="16" t="e">
        <f>SUMIF('City Level Data'!#REF!,$F137,'City Level Data'!CI:CI)</f>
        <v>#REF!</v>
      </c>
      <c r="CI137" s="16" t="e">
        <f>SUMIF('City Level Data'!#REF!,$F137,'City Level Data'!CJ:CJ)</f>
        <v>#REF!</v>
      </c>
      <c r="CJ137" s="16" t="e">
        <f>SUMIF('City Level Data'!#REF!,$F137,'City Level Data'!CK:CK)</f>
        <v>#REF!</v>
      </c>
      <c r="CK137" s="16" t="e">
        <f>SUMIF('City Level Data'!#REF!,$F137,'City Level Data'!CL:CL)</f>
        <v>#REF!</v>
      </c>
      <c r="CL137" s="16" t="e">
        <f>SUMIF('City Level Data'!#REF!,$F137,'City Level Data'!CM:CM)</f>
        <v>#REF!</v>
      </c>
      <c r="CM137" s="16" t="e">
        <f>SUMIF('City Level Data'!#REF!,$F137,'City Level Data'!CN:CN)</f>
        <v>#REF!</v>
      </c>
      <c r="CN137" s="16" t="e">
        <f>SUMIF('City Level Data'!#REF!,$F137,'City Level Data'!CO:CO)</f>
        <v>#REF!</v>
      </c>
      <c r="CO137" s="16" t="e">
        <f>SUMIF('City Level Data'!#REF!,$F137,'City Level Data'!CP:CP)</f>
        <v>#REF!</v>
      </c>
      <c r="CP137" s="16" t="e">
        <f>SUMIF('City Level Data'!#REF!,$F137,'City Level Data'!CQ:CQ)</f>
        <v>#REF!</v>
      </c>
      <c r="CQ137" s="16" t="e">
        <f>SUMIF('City Level Data'!#REF!,$F137,'City Level Data'!CR:CR)</f>
        <v>#REF!</v>
      </c>
      <c r="CR137" s="16" t="e">
        <f>SUMIF('City Level Data'!#REF!,$F137,'City Level Data'!CS:CS)</f>
        <v>#REF!</v>
      </c>
      <c r="CS137" s="16" t="e">
        <f>SUMIF('City Level Data'!#REF!,$F137,'City Level Data'!CT:CT)</f>
        <v>#REF!</v>
      </c>
      <c r="CT137" s="16" t="e">
        <f>SUMIF('City Level Data'!#REF!,$F137,'City Level Data'!CU:CU)</f>
        <v>#REF!</v>
      </c>
      <c r="CU137" s="16" t="e">
        <f>SUMIF('City Level Data'!#REF!,$F137,'City Level Data'!CV:CV)</f>
        <v>#REF!</v>
      </c>
      <c r="CV137" s="16" t="e">
        <f>SUMIF('City Level Data'!#REF!,$F137,'City Level Data'!CW:CW)</f>
        <v>#REF!</v>
      </c>
      <c r="CW137" s="16" t="e">
        <f>SUMIF('City Level Data'!#REF!,$F137,'City Level Data'!CX:CX)</f>
        <v>#REF!</v>
      </c>
      <c r="CX137" s="16" t="e">
        <f>SUMIF('City Level Data'!#REF!,$F137,'City Level Data'!CY:CY)</f>
        <v>#REF!</v>
      </c>
      <c r="CY137" s="16" t="e">
        <f>SUMIF('City Level Data'!#REF!,$F137,'City Level Data'!CZ:CZ)</f>
        <v>#REF!</v>
      </c>
      <c r="CZ137" s="16" t="e">
        <f>SUMIF('City Level Data'!#REF!,$F137,'City Level Data'!DA:DA)</f>
        <v>#REF!</v>
      </c>
      <c r="DA137" s="16" t="e">
        <f>SUMIF('City Level Data'!#REF!,$F137,'City Level Data'!DB:DB)</f>
        <v>#REF!</v>
      </c>
      <c r="DB137" s="16" t="e">
        <f>SUMIF('City Level Data'!#REF!,$F137,'City Level Data'!DC:DC)</f>
        <v>#REF!</v>
      </c>
    </row>
    <row r="138" spans="1:106" x14ac:dyDescent="0.2">
      <c r="A138" s="1"/>
      <c r="B138" s="1"/>
      <c r="C138" s="1"/>
      <c r="D138" s="1" t="s">
        <v>1562</v>
      </c>
      <c r="E138" s="1" t="s">
        <v>1309</v>
      </c>
      <c r="F138" s="1" t="s">
        <v>1293</v>
      </c>
      <c r="G138" s="1" t="s">
        <v>1309</v>
      </c>
      <c r="H138" s="1"/>
      <c r="I138" s="1"/>
      <c r="J138" s="1" t="s">
        <v>1518</v>
      </c>
      <c r="K138" s="1"/>
      <c r="L138" s="1"/>
      <c r="M138" s="1"/>
      <c r="N138" s="16" t="e">
        <f>SUMIF('City Level Data'!#REF!,$F138,'City Level Data'!J:J)</f>
        <v>#REF!</v>
      </c>
      <c r="O138" s="16" t="e">
        <f>SUMIF('City Level Data'!#REF!,$F138,'City Level Data'!L:L)</f>
        <v>#REF!</v>
      </c>
      <c r="P138" s="16" t="e">
        <f>SUMIF('City Level Data'!#REF!,$F138,'City Level Data'!M:M)</f>
        <v>#REF!</v>
      </c>
      <c r="Q138" s="16" t="e">
        <f t="shared" si="0"/>
        <v>#REF!</v>
      </c>
      <c r="R138" s="16" t="e">
        <f>SUMIF('City Level Data'!#REF!,$F138,'City Level Data'!P:P)</f>
        <v>#REF!</v>
      </c>
      <c r="S138" s="16" t="e">
        <f t="shared" si="1"/>
        <v>#REF!</v>
      </c>
      <c r="T138" s="16" t="e">
        <f>SUMIF('City Level Data'!#REF!,$F138,'City Level Data'!U:U)*1000000000/N138</f>
        <v>#REF!</v>
      </c>
      <c r="U138" s="16" t="e">
        <f>IF(Q138&gt;'Clustering (Sub City)'!$C$4,'Clustering (Sub City)'!$B$3,IF(Q138&gt;'Clustering (Sub City)'!$H$4,'Clustering (Sub City)'!$G$3,IF(Q138&gt;'Clustering (Sub City)'!$M$4,'Clustering (Sub City)'!$L$3,'Clustering (Sub City)'!$Q$3)))</f>
        <v>#REF!</v>
      </c>
      <c r="V138" s="16" t="e">
        <f>IF(S138&gt;'Clustering (Sub City)'!$C$24,'Clustering (Sub City)'!$B$23,IF(S138&gt;'Clustering (Sub City)'!$H$24,'Clustering (Sub City)'!$G$23,IF(S138&gt;'Clustering (Sub City)'!$M$24,'Clustering (Sub City)'!$L$23,'Clustering (Sub City)'!$Q$23)))</f>
        <v>#REF!</v>
      </c>
      <c r="W138" s="16" t="e">
        <f>VLOOKUP(U138&amp;V138,'Clustering (Gov City)'!$X$4:$Y$19,2,0)</f>
        <v>#REF!</v>
      </c>
      <c r="X138" s="16" t="e">
        <f>SUMIF('City Level Data'!#REF!,$F138,'City Level Data'!Z:Z)</f>
        <v>#REF!</v>
      </c>
      <c r="Y138" s="16" t="e">
        <f>SUMIF('City Level Data'!#REF!,$F138,'City Level Data'!AA:AA)</f>
        <v>#REF!</v>
      </c>
      <c r="Z138" s="16" t="e">
        <f>SUMIF('City Level Data'!#REF!,$F138,'City Level Data'!AB:AB)</f>
        <v>#REF!</v>
      </c>
      <c r="AA138" s="16" t="e">
        <f>SUMIF('City Level Data'!#REF!,$F138,'City Level Data'!AC:AC)</f>
        <v>#REF!</v>
      </c>
      <c r="AB138" s="16" t="e">
        <f>SUMIF('City Level Data'!#REF!,$F138,'City Level Data'!AD:AD)</f>
        <v>#REF!</v>
      </c>
      <c r="AC138" s="16" t="e">
        <f>SUMIF('City Level Data'!#REF!,$F138,'City Level Data'!AE:AE)</f>
        <v>#REF!</v>
      </c>
      <c r="AD138" s="16" t="e">
        <f>SUMIF('City Level Data'!#REF!,$F138,'City Level Data'!AF:AF)</f>
        <v>#REF!</v>
      </c>
      <c r="AE138" s="16" t="e">
        <f>SUMIF('City Level Data'!#REF!,$F138,'City Level Data'!AG:AG)</f>
        <v>#REF!</v>
      </c>
      <c r="AF138" s="16" t="e">
        <f>SUMIF('City Level Data'!#REF!,$F138,'City Level Data'!AH:AH)</f>
        <v>#REF!</v>
      </c>
      <c r="AG138" s="16" t="e">
        <f>SUMIF('City Level Data'!#REF!,$F138,'City Level Data'!AI:AI)</f>
        <v>#REF!</v>
      </c>
      <c r="AH138" s="16" t="e">
        <f>SUMIF('City Level Data'!#REF!,$F138,'City Level Data'!AJ:AJ)</f>
        <v>#REF!</v>
      </c>
      <c r="AI138" s="16" t="e">
        <f>SUMIF('City Level Data'!#REF!,$F138,'City Level Data'!AK:AK)</f>
        <v>#REF!</v>
      </c>
      <c r="AJ138" s="16" t="e">
        <f>SUMIF('City Level Data'!#REF!,$F138,'City Level Data'!AL:AL)</f>
        <v>#REF!</v>
      </c>
      <c r="AK138" s="16" t="e">
        <f>SUMIF('City Level Data'!#REF!,$F138,'City Level Data'!AM:AM)</f>
        <v>#REF!</v>
      </c>
      <c r="AL138" s="16" t="e">
        <f>SUMIF('City Level Data'!#REF!,$F138,'City Level Data'!AN:AN)</f>
        <v>#REF!</v>
      </c>
      <c r="AM138" s="16" t="e">
        <f>SUMIF('City Level Data'!#REF!,$F138,'City Level Data'!AO:AO)</f>
        <v>#REF!</v>
      </c>
      <c r="AN138" s="16" t="e">
        <f>SUMIF('City Level Data'!#REF!,$F138,'City Level Data'!AP:AP)</f>
        <v>#REF!</v>
      </c>
      <c r="AO138" s="16" t="e">
        <f>SUMIF('City Level Data'!#REF!,$F138,'City Level Data'!AQ:AQ)</f>
        <v>#REF!</v>
      </c>
      <c r="AP138" s="16" t="e">
        <f>SUMIF('City Level Data'!#REF!,$F138,'City Level Data'!AR:AR)</f>
        <v>#REF!</v>
      </c>
      <c r="AQ138" s="16" t="e">
        <f>SUMIF('City Level Data'!#REF!,$F138,'City Level Data'!AS:AS)</f>
        <v>#REF!</v>
      </c>
      <c r="AR138" s="16" t="e">
        <f>SUMIF('City Level Data'!#REF!,$F138,'City Level Data'!AT:AT)</f>
        <v>#REF!</v>
      </c>
      <c r="AS138" s="16" t="e">
        <f>SUMIF('City Level Data'!#REF!,$F138,'City Level Data'!AU:AU)</f>
        <v>#REF!</v>
      </c>
      <c r="AT138" s="16" t="e">
        <f>SUMIF('City Level Data'!#REF!,$F138,'City Level Data'!AV:AV)</f>
        <v>#REF!</v>
      </c>
      <c r="AU138" s="16" t="e">
        <f>SUMIF('City Level Data'!#REF!,$F138,'City Level Data'!AW:AW)</f>
        <v>#REF!</v>
      </c>
      <c r="AV138" s="16" t="e">
        <f>SUMIF('City Level Data'!#REF!,$F138,'City Level Data'!AX:AX)</f>
        <v>#REF!</v>
      </c>
      <c r="AW138" s="16" t="e">
        <f>SUMIF('City Level Data'!#REF!,$F138,'City Level Data'!AY:AY)</f>
        <v>#REF!</v>
      </c>
      <c r="AX138" s="16" t="e">
        <f>SUMIF('City Level Data'!#REF!,$F138,'City Level Data'!AZ:AZ)</f>
        <v>#REF!</v>
      </c>
      <c r="AY138" s="16" t="e">
        <f>SUMIF('City Level Data'!#REF!,$F138,'City Level Data'!BA:BA)</f>
        <v>#REF!</v>
      </c>
      <c r="AZ138" s="16" t="e">
        <f>SUMIF('City Level Data'!#REF!,$F138,'City Level Data'!BB:BB)</f>
        <v>#REF!</v>
      </c>
      <c r="BA138" s="16" t="e">
        <f>SUMIF('City Level Data'!#REF!,$F138,'City Level Data'!BC:BC)</f>
        <v>#REF!</v>
      </c>
      <c r="BB138" s="16" t="e">
        <f>SUMIF('City Level Data'!#REF!,$F138,'City Level Data'!BD:BD)</f>
        <v>#REF!</v>
      </c>
      <c r="BC138" s="16" t="e">
        <f>SUMIF('City Level Data'!#REF!,$F138,'City Level Data'!BE:BE)</f>
        <v>#REF!</v>
      </c>
      <c r="BD138" s="16" t="e">
        <f>SUMIF('City Level Data'!#REF!,$F138,'City Level Data'!BF:BF)</f>
        <v>#REF!</v>
      </c>
      <c r="BE138" s="16" t="e">
        <f t="shared" si="2"/>
        <v>#REF!</v>
      </c>
      <c r="BF138" s="16" t="e">
        <f>SUMIF('City Level Data'!#REF!,$F138,'City Level Data'!BG:BG)</f>
        <v>#REF!</v>
      </c>
      <c r="BG138" s="16" t="e">
        <f>SUMIF('City Level Data'!#REF!,$F138,'City Level Data'!BH:BH)</f>
        <v>#REF!</v>
      </c>
      <c r="BH138" s="16" t="e">
        <f>AVERAGEIF('City Level Data'!#REF!,$F138,'City Level Data'!BI:BI)</f>
        <v>#REF!</v>
      </c>
      <c r="BI138" s="16" t="e">
        <f>AVERAGEIF('City Level Data'!#REF!,$F138,'City Level Data'!BJ:BJ)</f>
        <v>#REF!</v>
      </c>
      <c r="BJ138" s="16" t="e">
        <f>AVERAGEIF('City Level Data'!#REF!,$F138,'City Level Data'!BK:BK)</f>
        <v>#REF!</v>
      </c>
      <c r="BK138" s="16" t="e">
        <f>AVERAGEIF('City Level Data'!#REF!,$F138,'City Level Data'!BL:BL)</f>
        <v>#REF!</v>
      </c>
      <c r="BL138" s="16" t="e">
        <f>AVERAGEIF('City Level Data'!#REF!,$F138,'City Level Data'!BM:BM)</f>
        <v>#REF!</v>
      </c>
      <c r="BM138" s="16" t="e">
        <f>SUMIF('City Level Data'!#REF!,$F138,'City Level Data'!BN:BN)</f>
        <v>#REF!</v>
      </c>
      <c r="BN138" s="16" t="e">
        <f>SUMIF('City Level Data'!#REF!,$F138,'City Level Data'!BO:BO)</f>
        <v>#REF!</v>
      </c>
      <c r="BO138" s="16" t="e">
        <f>SUMIF('City Level Data'!#REF!,$F138,'City Level Data'!BP:BP)</f>
        <v>#REF!</v>
      </c>
      <c r="BP138" s="16" t="e">
        <f>SUMIF('City Level Data'!#REF!,$F138,'City Level Data'!BQ:BQ)</f>
        <v>#REF!</v>
      </c>
      <c r="BQ138" s="16" t="e">
        <f>SUMIF('City Level Data'!#REF!,$F138,'City Level Data'!BR:BR)</f>
        <v>#REF!</v>
      </c>
      <c r="BR138" s="16" t="e">
        <f>SUMIF('City Level Data'!#REF!,$F138,'City Level Data'!BS:BS)</f>
        <v>#REF!</v>
      </c>
      <c r="BS138" s="16" t="e">
        <f>SUMIF('City Level Data'!#REF!,$F138,'City Level Data'!BT:BT)</f>
        <v>#REF!</v>
      </c>
      <c r="BT138" s="16" t="e">
        <f>SUMIF('City Level Data'!#REF!,$F138,'City Level Data'!BU:BU)</f>
        <v>#REF!</v>
      </c>
      <c r="BU138" s="16" t="e">
        <f>SUMIF('City Level Data'!#REF!,$F138,'City Level Data'!BV:BV)</f>
        <v>#REF!</v>
      </c>
      <c r="BV138" s="16" t="e">
        <f>SUMIF('City Level Data'!#REF!,$F138,'City Level Data'!BW:BW)</f>
        <v>#REF!</v>
      </c>
      <c r="BW138" s="16" t="e">
        <f>SUMIF('City Level Data'!#REF!,$F138,'City Level Data'!BX:BX)</f>
        <v>#REF!</v>
      </c>
      <c r="BX138" s="16" t="e">
        <f>SUMIF('City Level Data'!#REF!,$F138,'City Level Data'!BY:BY)</f>
        <v>#REF!</v>
      </c>
      <c r="BY138" s="16" t="e">
        <f>SUMIF('City Level Data'!#REF!,$F138,'City Level Data'!BZ:BZ)</f>
        <v>#REF!</v>
      </c>
      <c r="BZ138" s="16" t="e">
        <f>SUMIF('City Level Data'!#REF!,$F138,'City Level Data'!CA:CA)</f>
        <v>#REF!</v>
      </c>
      <c r="CA138" s="16" t="e">
        <f>SUMIF('City Level Data'!#REF!,$F138,'City Level Data'!CB:CB)</f>
        <v>#REF!</v>
      </c>
      <c r="CB138" s="16" t="e">
        <f>SUMIF('City Level Data'!#REF!,$F138,'City Level Data'!CC:CC)</f>
        <v>#REF!</v>
      </c>
      <c r="CC138" s="16" t="e">
        <f>SUMIF('City Level Data'!#REF!,$F138,'City Level Data'!CD:CD)</f>
        <v>#REF!</v>
      </c>
      <c r="CD138" s="16" t="e">
        <f>SUMIF('City Level Data'!#REF!,$F138,'City Level Data'!CE:CE)</f>
        <v>#REF!</v>
      </c>
      <c r="CE138" s="16" t="e">
        <f>SUMIF('City Level Data'!#REF!,$F138,'City Level Data'!CF:CF)</f>
        <v>#REF!</v>
      </c>
      <c r="CF138" s="16" t="e">
        <f>SUMIF('City Level Data'!#REF!,$F138,'City Level Data'!CG:CG)</f>
        <v>#REF!</v>
      </c>
      <c r="CG138" s="16" t="e">
        <f>SUMIF('City Level Data'!#REF!,$F138,'City Level Data'!CH:CH)</f>
        <v>#REF!</v>
      </c>
      <c r="CH138" s="16" t="e">
        <f>SUMIF('City Level Data'!#REF!,$F138,'City Level Data'!CI:CI)</f>
        <v>#REF!</v>
      </c>
      <c r="CI138" s="16" t="e">
        <f>SUMIF('City Level Data'!#REF!,$F138,'City Level Data'!CJ:CJ)</f>
        <v>#REF!</v>
      </c>
      <c r="CJ138" s="16" t="e">
        <f>SUMIF('City Level Data'!#REF!,$F138,'City Level Data'!CK:CK)</f>
        <v>#REF!</v>
      </c>
      <c r="CK138" s="16" t="e">
        <f>SUMIF('City Level Data'!#REF!,$F138,'City Level Data'!CL:CL)</f>
        <v>#REF!</v>
      </c>
      <c r="CL138" s="16" t="e">
        <f>SUMIF('City Level Data'!#REF!,$F138,'City Level Data'!CM:CM)</f>
        <v>#REF!</v>
      </c>
      <c r="CM138" s="16" t="e">
        <f>SUMIF('City Level Data'!#REF!,$F138,'City Level Data'!CN:CN)</f>
        <v>#REF!</v>
      </c>
      <c r="CN138" s="16" t="e">
        <f>SUMIF('City Level Data'!#REF!,$F138,'City Level Data'!CO:CO)</f>
        <v>#REF!</v>
      </c>
      <c r="CO138" s="16" t="e">
        <f>SUMIF('City Level Data'!#REF!,$F138,'City Level Data'!CP:CP)</f>
        <v>#REF!</v>
      </c>
      <c r="CP138" s="16" t="e">
        <f>SUMIF('City Level Data'!#REF!,$F138,'City Level Data'!CQ:CQ)</f>
        <v>#REF!</v>
      </c>
      <c r="CQ138" s="16" t="e">
        <f>SUMIF('City Level Data'!#REF!,$F138,'City Level Data'!CR:CR)</f>
        <v>#REF!</v>
      </c>
      <c r="CR138" s="16" t="e">
        <f>SUMIF('City Level Data'!#REF!,$F138,'City Level Data'!CS:CS)</f>
        <v>#REF!</v>
      </c>
      <c r="CS138" s="16" t="e">
        <f>SUMIF('City Level Data'!#REF!,$F138,'City Level Data'!CT:CT)</f>
        <v>#REF!</v>
      </c>
      <c r="CT138" s="16" t="e">
        <f>SUMIF('City Level Data'!#REF!,$F138,'City Level Data'!CU:CU)</f>
        <v>#REF!</v>
      </c>
      <c r="CU138" s="16" t="e">
        <f>SUMIF('City Level Data'!#REF!,$F138,'City Level Data'!CV:CV)</f>
        <v>#REF!</v>
      </c>
      <c r="CV138" s="16" t="e">
        <f>SUMIF('City Level Data'!#REF!,$F138,'City Level Data'!CW:CW)</f>
        <v>#REF!</v>
      </c>
      <c r="CW138" s="16" t="e">
        <f>SUMIF('City Level Data'!#REF!,$F138,'City Level Data'!CX:CX)</f>
        <v>#REF!</v>
      </c>
      <c r="CX138" s="16" t="e">
        <f>SUMIF('City Level Data'!#REF!,$F138,'City Level Data'!CY:CY)</f>
        <v>#REF!</v>
      </c>
      <c r="CY138" s="16" t="e">
        <f>SUMIF('City Level Data'!#REF!,$F138,'City Level Data'!CZ:CZ)</f>
        <v>#REF!</v>
      </c>
      <c r="CZ138" s="16" t="e">
        <f>SUMIF('City Level Data'!#REF!,$F138,'City Level Data'!DA:DA)</f>
        <v>#REF!</v>
      </c>
      <c r="DA138" s="16" t="e">
        <f>SUMIF('City Level Data'!#REF!,$F138,'City Level Data'!DB:DB)</f>
        <v>#REF!</v>
      </c>
      <c r="DB138" s="16" t="e">
        <f>SUMIF('City Level Data'!#REF!,$F138,'City Level Data'!DC:DC)</f>
        <v>#REF!</v>
      </c>
    </row>
    <row r="139" spans="1:106" x14ac:dyDescent="0.2">
      <c r="A139" s="1"/>
      <c r="B139" s="1"/>
      <c r="C139" s="1"/>
      <c r="D139" s="1" t="s">
        <v>1521</v>
      </c>
      <c r="E139" s="1" t="s">
        <v>1309</v>
      </c>
      <c r="F139" s="1" t="s">
        <v>1309</v>
      </c>
      <c r="G139" s="1" t="s">
        <v>1309</v>
      </c>
      <c r="H139" s="1"/>
      <c r="I139" s="1"/>
      <c r="J139" s="1" t="s">
        <v>1518</v>
      </c>
      <c r="K139" s="1"/>
      <c r="L139" s="1"/>
      <c r="M139" s="1"/>
      <c r="N139" s="16" t="e">
        <f>SUMIF('City Level Data'!#REF!,$F139,'City Level Data'!J:J)</f>
        <v>#REF!</v>
      </c>
      <c r="O139" s="16" t="e">
        <f>SUMIF('City Level Data'!#REF!,$F139,'City Level Data'!L:L)</f>
        <v>#REF!</v>
      </c>
      <c r="P139" s="16" t="e">
        <f>SUMIF('City Level Data'!#REF!,$F139,'City Level Data'!M:M)</f>
        <v>#REF!</v>
      </c>
      <c r="Q139" s="16" t="e">
        <f t="shared" si="0"/>
        <v>#REF!</v>
      </c>
      <c r="R139" s="16" t="e">
        <f>SUMIF('City Level Data'!#REF!,$F139,'City Level Data'!P:P)</f>
        <v>#REF!</v>
      </c>
      <c r="S139" s="16" t="e">
        <f t="shared" si="1"/>
        <v>#REF!</v>
      </c>
      <c r="T139" s="16" t="e">
        <f>SUMIF('City Level Data'!#REF!,$F139,'City Level Data'!U:U)*1000000000/N139</f>
        <v>#REF!</v>
      </c>
      <c r="U139" s="16" t="e">
        <f>IF(Q139&gt;'Clustering (Sub City)'!$C$4,'Clustering (Sub City)'!$B$3,IF(Q139&gt;'Clustering (Sub City)'!$H$4,'Clustering (Sub City)'!$G$3,IF(Q139&gt;'Clustering (Sub City)'!$M$4,'Clustering (Sub City)'!$L$3,'Clustering (Sub City)'!$Q$3)))</f>
        <v>#REF!</v>
      </c>
      <c r="V139" s="16" t="e">
        <f>IF(S139&gt;'Clustering (Sub City)'!$C$24,'Clustering (Sub City)'!$B$23,IF(S139&gt;'Clustering (Sub City)'!$H$24,'Clustering (Sub City)'!$G$23,IF(S139&gt;'Clustering (Sub City)'!$M$24,'Clustering (Sub City)'!$L$23,'Clustering (Sub City)'!$Q$23)))</f>
        <v>#REF!</v>
      </c>
      <c r="W139" s="16" t="e">
        <f>VLOOKUP(U139&amp;V139,'Clustering (Gov City)'!$X$4:$Y$19,2,0)</f>
        <v>#REF!</v>
      </c>
      <c r="X139" s="16" t="e">
        <f>SUMIF('City Level Data'!#REF!,$F139,'City Level Data'!Z:Z)</f>
        <v>#REF!</v>
      </c>
      <c r="Y139" s="16" t="e">
        <f>SUMIF('City Level Data'!#REF!,$F139,'City Level Data'!AA:AA)</f>
        <v>#REF!</v>
      </c>
      <c r="Z139" s="16" t="e">
        <f>SUMIF('City Level Data'!#REF!,$F139,'City Level Data'!AB:AB)</f>
        <v>#REF!</v>
      </c>
      <c r="AA139" s="16" t="e">
        <f>SUMIF('City Level Data'!#REF!,$F139,'City Level Data'!AC:AC)</f>
        <v>#REF!</v>
      </c>
      <c r="AB139" s="16" t="e">
        <f>SUMIF('City Level Data'!#REF!,$F139,'City Level Data'!AD:AD)</f>
        <v>#REF!</v>
      </c>
      <c r="AC139" s="16" t="e">
        <f>SUMIF('City Level Data'!#REF!,$F139,'City Level Data'!AE:AE)</f>
        <v>#REF!</v>
      </c>
      <c r="AD139" s="16" t="e">
        <f>SUMIF('City Level Data'!#REF!,$F139,'City Level Data'!AF:AF)</f>
        <v>#REF!</v>
      </c>
      <c r="AE139" s="16" t="e">
        <f>SUMIF('City Level Data'!#REF!,$F139,'City Level Data'!AG:AG)</f>
        <v>#REF!</v>
      </c>
      <c r="AF139" s="16" t="e">
        <f>SUMIF('City Level Data'!#REF!,$F139,'City Level Data'!AH:AH)</f>
        <v>#REF!</v>
      </c>
      <c r="AG139" s="16" t="e">
        <f>SUMIF('City Level Data'!#REF!,$F139,'City Level Data'!AI:AI)</f>
        <v>#REF!</v>
      </c>
      <c r="AH139" s="16" t="e">
        <f>SUMIF('City Level Data'!#REF!,$F139,'City Level Data'!AJ:AJ)</f>
        <v>#REF!</v>
      </c>
      <c r="AI139" s="16" t="e">
        <f>SUMIF('City Level Data'!#REF!,$F139,'City Level Data'!AK:AK)</f>
        <v>#REF!</v>
      </c>
      <c r="AJ139" s="16" t="e">
        <f>SUMIF('City Level Data'!#REF!,$F139,'City Level Data'!AL:AL)</f>
        <v>#REF!</v>
      </c>
      <c r="AK139" s="16" t="e">
        <f>SUMIF('City Level Data'!#REF!,$F139,'City Level Data'!AM:AM)</f>
        <v>#REF!</v>
      </c>
      <c r="AL139" s="16" t="e">
        <f>SUMIF('City Level Data'!#REF!,$F139,'City Level Data'!AN:AN)</f>
        <v>#REF!</v>
      </c>
      <c r="AM139" s="16" t="e">
        <f>SUMIF('City Level Data'!#REF!,$F139,'City Level Data'!AO:AO)</f>
        <v>#REF!</v>
      </c>
      <c r="AN139" s="16" t="e">
        <f>SUMIF('City Level Data'!#REF!,$F139,'City Level Data'!AP:AP)</f>
        <v>#REF!</v>
      </c>
      <c r="AO139" s="16" t="e">
        <f>SUMIF('City Level Data'!#REF!,$F139,'City Level Data'!AQ:AQ)</f>
        <v>#REF!</v>
      </c>
      <c r="AP139" s="16" t="e">
        <f>SUMIF('City Level Data'!#REF!,$F139,'City Level Data'!AR:AR)</f>
        <v>#REF!</v>
      </c>
      <c r="AQ139" s="16" t="e">
        <f>SUMIF('City Level Data'!#REF!,$F139,'City Level Data'!AS:AS)</f>
        <v>#REF!</v>
      </c>
      <c r="AR139" s="16" t="e">
        <f>SUMIF('City Level Data'!#REF!,$F139,'City Level Data'!AT:AT)</f>
        <v>#REF!</v>
      </c>
      <c r="AS139" s="16" t="e">
        <f>SUMIF('City Level Data'!#REF!,$F139,'City Level Data'!AU:AU)</f>
        <v>#REF!</v>
      </c>
      <c r="AT139" s="16" t="e">
        <f>SUMIF('City Level Data'!#REF!,$F139,'City Level Data'!AV:AV)</f>
        <v>#REF!</v>
      </c>
      <c r="AU139" s="16" t="e">
        <f>SUMIF('City Level Data'!#REF!,$F139,'City Level Data'!AW:AW)</f>
        <v>#REF!</v>
      </c>
      <c r="AV139" s="16" t="e">
        <f>SUMIF('City Level Data'!#REF!,$F139,'City Level Data'!AX:AX)</f>
        <v>#REF!</v>
      </c>
      <c r="AW139" s="16" t="e">
        <f>SUMIF('City Level Data'!#REF!,$F139,'City Level Data'!AY:AY)</f>
        <v>#REF!</v>
      </c>
      <c r="AX139" s="16" t="e">
        <f>SUMIF('City Level Data'!#REF!,$F139,'City Level Data'!AZ:AZ)</f>
        <v>#REF!</v>
      </c>
      <c r="AY139" s="16" t="e">
        <f>SUMIF('City Level Data'!#REF!,$F139,'City Level Data'!BA:BA)</f>
        <v>#REF!</v>
      </c>
      <c r="AZ139" s="16" t="e">
        <f>SUMIF('City Level Data'!#REF!,$F139,'City Level Data'!BB:BB)</f>
        <v>#REF!</v>
      </c>
      <c r="BA139" s="16" t="e">
        <f>SUMIF('City Level Data'!#REF!,$F139,'City Level Data'!BC:BC)</f>
        <v>#REF!</v>
      </c>
      <c r="BB139" s="16" t="e">
        <f>SUMIF('City Level Data'!#REF!,$F139,'City Level Data'!BD:BD)</f>
        <v>#REF!</v>
      </c>
      <c r="BC139" s="16" t="e">
        <f>SUMIF('City Level Data'!#REF!,$F139,'City Level Data'!BE:BE)</f>
        <v>#REF!</v>
      </c>
      <c r="BD139" s="16" t="e">
        <f>SUMIF('City Level Data'!#REF!,$F139,'City Level Data'!BF:BF)</f>
        <v>#REF!</v>
      </c>
      <c r="BE139" s="16" t="e">
        <f t="shared" si="2"/>
        <v>#REF!</v>
      </c>
      <c r="BF139" s="16" t="e">
        <f>SUMIF('City Level Data'!#REF!,$F139,'City Level Data'!BG:BG)</f>
        <v>#REF!</v>
      </c>
      <c r="BG139" s="16" t="e">
        <f>SUMIF('City Level Data'!#REF!,$F139,'City Level Data'!BH:BH)</f>
        <v>#REF!</v>
      </c>
      <c r="BH139" s="16" t="e">
        <f>AVERAGEIF('City Level Data'!#REF!,$F139,'City Level Data'!BI:BI)</f>
        <v>#REF!</v>
      </c>
      <c r="BI139" s="16" t="e">
        <f>AVERAGEIF('City Level Data'!#REF!,$F139,'City Level Data'!BJ:BJ)</f>
        <v>#REF!</v>
      </c>
      <c r="BJ139" s="16" t="e">
        <f>AVERAGEIF('City Level Data'!#REF!,$F139,'City Level Data'!BK:BK)</f>
        <v>#REF!</v>
      </c>
      <c r="BK139" s="16" t="e">
        <f>AVERAGEIF('City Level Data'!#REF!,$F139,'City Level Data'!BL:BL)</f>
        <v>#REF!</v>
      </c>
      <c r="BL139" s="16" t="e">
        <f>AVERAGEIF('City Level Data'!#REF!,$F139,'City Level Data'!BM:BM)</f>
        <v>#REF!</v>
      </c>
      <c r="BM139" s="16" t="e">
        <f>SUMIF('City Level Data'!#REF!,$F139,'City Level Data'!BN:BN)</f>
        <v>#REF!</v>
      </c>
      <c r="BN139" s="16" t="e">
        <f>SUMIF('City Level Data'!#REF!,$F139,'City Level Data'!BO:BO)</f>
        <v>#REF!</v>
      </c>
      <c r="BO139" s="16" t="e">
        <f>SUMIF('City Level Data'!#REF!,$F139,'City Level Data'!BP:BP)</f>
        <v>#REF!</v>
      </c>
      <c r="BP139" s="16" t="e">
        <f>SUMIF('City Level Data'!#REF!,$F139,'City Level Data'!BQ:BQ)</f>
        <v>#REF!</v>
      </c>
      <c r="BQ139" s="16" t="e">
        <f>SUMIF('City Level Data'!#REF!,$F139,'City Level Data'!BR:BR)</f>
        <v>#REF!</v>
      </c>
      <c r="BR139" s="16" t="e">
        <f>SUMIF('City Level Data'!#REF!,$F139,'City Level Data'!BS:BS)</f>
        <v>#REF!</v>
      </c>
      <c r="BS139" s="16" t="e">
        <f>SUMIF('City Level Data'!#REF!,$F139,'City Level Data'!BT:BT)</f>
        <v>#REF!</v>
      </c>
      <c r="BT139" s="16" t="e">
        <f>SUMIF('City Level Data'!#REF!,$F139,'City Level Data'!BU:BU)</f>
        <v>#REF!</v>
      </c>
      <c r="BU139" s="16" t="e">
        <f>SUMIF('City Level Data'!#REF!,$F139,'City Level Data'!BV:BV)</f>
        <v>#REF!</v>
      </c>
      <c r="BV139" s="16" t="e">
        <f>SUMIF('City Level Data'!#REF!,$F139,'City Level Data'!BW:BW)</f>
        <v>#REF!</v>
      </c>
      <c r="BW139" s="16" t="e">
        <f>SUMIF('City Level Data'!#REF!,$F139,'City Level Data'!BX:BX)</f>
        <v>#REF!</v>
      </c>
      <c r="BX139" s="16" t="e">
        <f>SUMIF('City Level Data'!#REF!,$F139,'City Level Data'!BY:BY)</f>
        <v>#REF!</v>
      </c>
      <c r="BY139" s="16" t="e">
        <f>SUMIF('City Level Data'!#REF!,$F139,'City Level Data'!BZ:BZ)</f>
        <v>#REF!</v>
      </c>
      <c r="BZ139" s="16" t="e">
        <f>SUMIF('City Level Data'!#REF!,$F139,'City Level Data'!CA:CA)</f>
        <v>#REF!</v>
      </c>
      <c r="CA139" s="16" t="e">
        <f>SUMIF('City Level Data'!#REF!,$F139,'City Level Data'!CB:CB)</f>
        <v>#REF!</v>
      </c>
      <c r="CB139" s="16" t="e">
        <f>SUMIF('City Level Data'!#REF!,$F139,'City Level Data'!CC:CC)</f>
        <v>#REF!</v>
      </c>
      <c r="CC139" s="16" t="e">
        <f>SUMIF('City Level Data'!#REF!,$F139,'City Level Data'!CD:CD)</f>
        <v>#REF!</v>
      </c>
      <c r="CD139" s="16" t="e">
        <f>SUMIF('City Level Data'!#REF!,$F139,'City Level Data'!CE:CE)</f>
        <v>#REF!</v>
      </c>
      <c r="CE139" s="16" t="e">
        <f>SUMIF('City Level Data'!#REF!,$F139,'City Level Data'!CF:CF)</f>
        <v>#REF!</v>
      </c>
      <c r="CF139" s="16" t="e">
        <f>SUMIF('City Level Data'!#REF!,$F139,'City Level Data'!CG:CG)</f>
        <v>#REF!</v>
      </c>
      <c r="CG139" s="16" t="e">
        <f>SUMIF('City Level Data'!#REF!,$F139,'City Level Data'!CH:CH)</f>
        <v>#REF!</v>
      </c>
      <c r="CH139" s="16" t="e">
        <f>SUMIF('City Level Data'!#REF!,$F139,'City Level Data'!CI:CI)</f>
        <v>#REF!</v>
      </c>
      <c r="CI139" s="16" t="e">
        <f>SUMIF('City Level Data'!#REF!,$F139,'City Level Data'!CJ:CJ)</f>
        <v>#REF!</v>
      </c>
      <c r="CJ139" s="16" t="e">
        <f>SUMIF('City Level Data'!#REF!,$F139,'City Level Data'!CK:CK)</f>
        <v>#REF!</v>
      </c>
      <c r="CK139" s="16" t="e">
        <f>SUMIF('City Level Data'!#REF!,$F139,'City Level Data'!CL:CL)</f>
        <v>#REF!</v>
      </c>
      <c r="CL139" s="16" t="e">
        <f>SUMIF('City Level Data'!#REF!,$F139,'City Level Data'!CM:CM)</f>
        <v>#REF!</v>
      </c>
      <c r="CM139" s="16" t="e">
        <f>SUMIF('City Level Data'!#REF!,$F139,'City Level Data'!CN:CN)</f>
        <v>#REF!</v>
      </c>
      <c r="CN139" s="16" t="e">
        <f>SUMIF('City Level Data'!#REF!,$F139,'City Level Data'!CO:CO)</f>
        <v>#REF!</v>
      </c>
      <c r="CO139" s="16" t="e">
        <f>SUMIF('City Level Data'!#REF!,$F139,'City Level Data'!CP:CP)</f>
        <v>#REF!</v>
      </c>
      <c r="CP139" s="16" t="e">
        <f>SUMIF('City Level Data'!#REF!,$F139,'City Level Data'!CQ:CQ)</f>
        <v>#REF!</v>
      </c>
      <c r="CQ139" s="16" t="e">
        <f>SUMIF('City Level Data'!#REF!,$F139,'City Level Data'!CR:CR)</f>
        <v>#REF!</v>
      </c>
      <c r="CR139" s="16" t="e">
        <f>SUMIF('City Level Data'!#REF!,$F139,'City Level Data'!CS:CS)</f>
        <v>#REF!</v>
      </c>
      <c r="CS139" s="16" t="e">
        <f>SUMIF('City Level Data'!#REF!,$F139,'City Level Data'!CT:CT)</f>
        <v>#REF!</v>
      </c>
      <c r="CT139" s="16" t="e">
        <f>SUMIF('City Level Data'!#REF!,$F139,'City Level Data'!CU:CU)</f>
        <v>#REF!</v>
      </c>
      <c r="CU139" s="16" t="e">
        <f>SUMIF('City Level Data'!#REF!,$F139,'City Level Data'!CV:CV)</f>
        <v>#REF!</v>
      </c>
      <c r="CV139" s="16" t="e">
        <f>SUMIF('City Level Data'!#REF!,$F139,'City Level Data'!CW:CW)</f>
        <v>#REF!</v>
      </c>
      <c r="CW139" s="16" t="e">
        <f>SUMIF('City Level Data'!#REF!,$F139,'City Level Data'!CX:CX)</f>
        <v>#REF!</v>
      </c>
      <c r="CX139" s="16" t="e">
        <f>SUMIF('City Level Data'!#REF!,$F139,'City Level Data'!CY:CY)</f>
        <v>#REF!</v>
      </c>
      <c r="CY139" s="16" t="e">
        <f>SUMIF('City Level Data'!#REF!,$F139,'City Level Data'!CZ:CZ)</f>
        <v>#REF!</v>
      </c>
      <c r="CZ139" s="16" t="e">
        <f>SUMIF('City Level Data'!#REF!,$F139,'City Level Data'!DA:DA)</f>
        <v>#REF!</v>
      </c>
      <c r="DA139" s="16" t="e">
        <f>SUMIF('City Level Data'!#REF!,$F139,'City Level Data'!DB:DB)</f>
        <v>#REF!</v>
      </c>
      <c r="DB139" s="16" t="e">
        <f>SUMIF('City Level Data'!#REF!,$F139,'City Level Data'!DC:DC)</f>
        <v>#REF!</v>
      </c>
    </row>
    <row r="140" spans="1:106" x14ac:dyDescent="0.2">
      <c r="A140" s="1"/>
      <c r="B140" s="1"/>
      <c r="C140" s="1"/>
      <c r="D140" s="1" t="s">
        <v>1536</v>
      </c>
      <c r="E140" s="1" t="s">
        <v>1309</v>
      </c>
      <c r="F140" s="1" t="s">
        <v>1343</v>
      </c>
      <c r="G140" s="1" t="s">
        <v>1309</v>
      </c>
      <c r="H140" s="1"/>
      <c r="I140" s="1"/>
      <c r="J140" s="1" t="s">
        <v>1518</v>
      </c>
      <c r="K140" s="1"/>
      <c r="L140" s="1"/>
      <c r="M140" s="1"/>
      <c r="N140" s="16" t="e">
        <f>SUMIF('City Level Data'!#REF!,$F140,'City Level Data'!J:J)</f>
        <v>#REF!</v>
      </c>
      <c r="O140" s="16" t="e">
        <f>SUMIF('City Level Data'!#REF!,$F140,'City Level Data'!L:L)</f>
        <v>#REF!</v>
      </c>
      <c r="P140" s="16" t="e">
        <f>SUMIF('City Level Data'!#REF!,$F140,'City Level Data'!M:M)</f>
        <v>#REF!</v>
      </c>
      <c r="Q140" s="16" t="e">
        <f t="shared" si="0"/>
        <v>#REF!</v>
      </c>
      <c r="R140" s="16" t="e">
        <f>SUMIF('City Level Data'!#REF!,$F140,'City Level Data'!P:P)</f>
        <v>#REF!</v>
      </c>
      <c r="S140" s="16" t="e">
        <f t="shared" si="1"/>
        <v>#REF!</v>
      </c>
      <c r="T140" s="16" t="e">
        <f>SUMIF('City Level Data'!#REF!,$F140,'City Level Data'!U:U)*1000000000/N140</f>
        <v>#REF!</v>
      </c>
      <c r="U140" s="16" t="e">
        <f>IF(Q140&gt;'Clustering (Sub City)'!$C$4,'Clustering (Sub City)'!$B$3,IF(Q140&gt;'Clustering (Sub City)'!$H$4,'Clustering (Sub City)'!$G$3,IF(Q140&gt;'Clustering (Sub City)'!$M$4,'Clustering (Sub City)'!$L$3,'Clustering (Sub City)'!$Q$3)))</f>
        <v>#REF!</v>
      </c>
      <c r="V140" s="16" t="e">
        <f>IF(S140&gt;'Clustering (Sub City)'!$C$24,'Clustering (Sub City)'!$B$23,IF(S140&gt;'Clustering (Sub City)'!$H$24,'Clustering (Sub City)'!$G$23,IF(S140&gt;'Clustering (Sub City)'!$M$24,'Clustering (Sub City)'!$L$23,'Clustering (Sub City)'!$Q$23)))</f>
        <v>#REF!</v>
      </c>
      <c r="W140" s="16" t="e">
        <f>VLOOKUP(U140&amp;V140,'Clustering (Gov City)'!$X$4:$Y$19,2,0)</f>
        <v>#REF!</v>
      </c>
      <c r="X140" s="16" t="e">
        <f>SUMIF('City Level Data'!#REF!,$F140,'City Level Data'!Z:Z)</f>
        <v>#REF!</v>
      </c>
      <c r="Y140" s="16" t="e">
        <f>SUMIF('City Level Data'!#REF!,$F140,'City Level Data'!AA:AA)</f>
        <v>#REF!</v>
      </c>
      <c r="Z140" s="16" t="e">
        <f>SUMIF('City Level Data'!#REF!,$F140,'City Level Data'!AB:AB)</f>
        <v>#REF!</v>
      </c>
      <c r="AA140" s="16" t="e">
        <f>SUMIF('City Level Data'!#REF!,$F140,'City Level Data'!AC:AC)</f>
        <v>#REF!</v>
      </c>
      <c r="AB140" s="16" t="e">
        <f>SUMIF('City Level Data'!#REF!,$F140,'City Level Data'!AD:AD)</f>
        <v>#REF!</v>
      </c>
      <c r="AC140" s="16" t="e">
        <f>SUMIF('City Level Data'!#REF!,$F140,'City Level Data'!AE:AE)</f>
        <v>#REF!</v>
      </c>
      <c r="AD140" s="16" t="e">
        <f>SUMIF('City Level Data'!#REF!,$F140,'City Level Data'!AF:AF)</f>
        <v>#REF!</v>
      </c>
      <c r="AE140" s="16" t="e">
        <f>SUMIF('City Level Data'!#REF!,$F140,'City Level Data'!AG:AG)</f>
        <v>#REF!</v>
      </c>
      <c r="AF140" s="16" t="e">
        <f>SUMIF('City Level Data'!#REF!,$F140,'City Level Data'!AH:AH)</f>
        <v>#REF!</v>
      </c>
      <c r="AG140" s="16" t="e">
        <f>SUMIF('City Level Data'!#REF!,$F140,'City Level Data'!AI:AI)</f>
        <v>#REF!</v>
      </c>
      <c r="AH140" s="16" t="e">
        <f>SUMIF('City Level Data'!#REF!,$F140,'City Level Data'!AJ:AJ)</f>
        <v>#REF!</v>
      </c>
      <c r="AI140" s="16" t="e">
        <f>SUMIF('City Level Data'!#REF!,$F140,'City Level Data'!AK:AK)</f>
        <v>#REF!</v>
      </c>
      <c r="AJ140" s="16" t="e">
        <f>SUMIF('City Level Data'!#REF!,$F140,'City Level Data'!AL:AL)</f>
        <v>#REF!</v>
      </c>
      <c r="AK140" s="16" t="e">
        <f>SUMIF('City Level Data'!#REF!,$F140,'City Level Data'!AM:AM)</f>
        <v>#REF!</v>
      </c>
      <c r="AL140" s="16" t="e">
        <f>SUMIF('City Level Data'!#REF!,$F140,'City Level Data'!AN:AN)</f>
        <v>#REF!</v>
      </c>
      <c r="AM140" s="16" t="e">
        <f>SUMIF('City Level Data'!#REF!,$F140,'City Level Data'!AO:AO)</f>
        <v>#REF!</v>
      </c>
      <c r="AN140" s="16" t="e">
        <f>SUMIF('City Level Data'!#REF!,$F140,'City Level Data'!AP:AP)</f>
        <v>#REF!</v>
      </c>
      <c r="AO140" s="16" t="e">
        <f>SUMIF('City Level Data'!#REF!,$F140,'City Level Data'!AQ:AQ)</f>
        <v>#REF!</v>
      </c>
      <c r="AP140" s="16" t="e">
        <f>SUMIF('City Level Data'!#REF!,$F140,'City Level Data'!AR:AR)</f>
        <v>#REF!</v>
      </c>
      <c r="AQ140" s="16" t="e">
        <f>SUMIF('City Level Data'!#REF!,$F140,'City Level Data'!AS:AS)</f>
        <v>#REF!</v>
      </c>
      <c r="AR140" s="16" t="e">
        <f>SUMIF('City Level Data'!#REF!,$F140,'City Level Data'!AT:AT)</f>
        <v>#REF!</v>
      </c>
      <c r="AS140" s="16" t="e">
        <f>SUMIF('City Level Data'!#REF!,$F140,'City Level Data'!AU:AU)</f>
        <v>#REF!</v>
      </c>
      <c r="AT140" s="16" t="e">
        <f>SUMIF('City Level Data'!#REF!,$F140,'City Level Data'!AV:AV)</f>
        <v>#REF!</v>
      </c>
      <c r="AU140" s="16" t="e">
        <f>SUMIF('City Level Data'!#REF!,$F140,'City Level Data'!AW:AW)</f>
        <v>#REF!</v>
      </c>
      <c r="AV140" s="16" t="e">
        <f>SUMIF('City Level Data'!#REF!,$F140,'City Level Data'!AX:AX)</f>
        <v>#REF!</v>
      </c>
      <c r="AW140" s="16" t="e">
        <f>SUMIF('City Level Data'!#REF!,$F140,'City Level Data'!AY:AY)</f>
        <v>#REF!</v>
      </c>
      <c r="AX140" s="16" t="e">
        <f>SUMIF('City Level Data'!#REF!,$F140,'City Level Data'!AZ:AZ)</f>
        <v>#REF!</v>
      </c>
      <c r="AY140" s="16" t="e">
        <f>SUMIF('City Level Data'!#REF!,$F140,'City Level Data'!BA:BA)</f>
        <v>#REF!</v>
      </c>
      <c r="AZ140" s="16" t="e">
        <f>SUMIF('City Level Data'!#REF!,$F140,'City Level Data'!BB:BB)</f>
        <v>#REF!</v>
      </c>
      <c r="BA140" s="16" t="e">
        <f>SUMIF('City Level Data'!#REF!,$F140,'City Level Data'!BC:BC)</f>
        <v>#REF!</v>
      </c>
      <c r="BB140" s="16" t="e">
        <f>SUMIF('City Level Data'!#REF!,$F140,'City Level Data'!BD:BD)</f>
        <v>#REF!</v>
      </c>
      <c r="BC140" s="16" t="e">
        <f>SUMIF('City Level Data'!#REF!,$F140,'City Level Data'!BE:BE)</f>
        <v>#REF!</v>
      </c>
      <c r="BD140" s="16" t="e">
        <f>SUMIF('City Level Data'!#REF!,$F140,'City Level Data'!BF:BF)</f>
        <v>#REF!</v>
      </c>
      <c r="BE140" s="16" t="e">
        <f t="shared" si="2"/>
        <v>#REF!</v>
      </c>
      <c r="BF140" s="16" t="e">
        <f>SUMIF('City Level Data'!#REF!,$F140,'City Level Data'!BG:BG)</f>
        <v>#REF!</v>
      </c>
      <c r="BG140" s="16" t="e">
        <f>SUMIF('City Level Data'!#REF!,$F140,'City Level Data'!BH:BH)</f>
        <v>#REF!</v>
      </c>
      <c r="BH140" s="16" t="e">
        <f>AVERAGEIF('City Level Data'!#REF!,$F140,'City Level Data'!BI:BI)</f>
        <v>#REF!</v>
      </c>
      <c r="BI140" s="16" t="e">
        <f>AVERAGEIF('City Level Data'!#REF!,$F140,'City Level Data'!BJ:BJ)</f>
        <v>#REF!</v>
      </c>
      <c r="BJ140" s="16" t="e">
        <f>AVERAGEIF('City Level Data'!#REF!,$F140,'City Level Data'!BK:BK)</f>
        <v>#REF!</v>
      </c>
      <c r="BK140" s="16" t="e">
        <f>AVERAGEIF('City Level Data'!#REF!,$F140,'City Level Data'!BL:BL)</f>
        <v>#REF!</v>
      </c>
      <c r="BL140" s="16" t="e">
        <f>AVERAGEIF('City Level Data'!#REF!,$F140,'City Level Data'!BM:BM)</f>
        <v>#REF!</v>
      </c>
      <c r="BM140" s="16" t="e">
        <f>SUMIF('City Level Data'!#REF!,$F140,'City Level Data'!BN:BN)</f>
        <v>#REF!</v>
      </c>
      <c r="BN140" s="16" t="e">
        <f>SUMIF('City Level Data'!#REF!,$F140,'City Level Data'!BO:BO)</f>
        <v>#REF!</v>
      </c>
      <c r="BO140" s="16" t="e">
        <f>SUMIF('City Level Data'!#REF!,$F140,'City Level Data'!BP:BP)</f>
        <v>#REF!</v>
      </c>
      <c r="BP140" s="16" t="e">
        <f>SUMIF('City Level Data'!#REF!,$F140,'City Level Data'!BQ:BQ)</f>
        <v>#REF!</v>
      </c>
      <c r="BQ140" s="16" t="e">
        <f>SUMIF('City Level Data'!#REF!,$F140,'City Level Data'!BR:BR)</f>
        <v>#REF!</v>
      </c>
      <c r="BR140" s="16" t="e">
        <f>SUMIF('City Level Data'!#REF!,$F140,'City Level Data'!BS:BS)</f>
        <v>#REF!</v>
      </c>
      <c r="BS140" s="16" t="e">
        <f>SUMIF('City Level Data'!#REF!,$F140,'City Level Data'!BT:BT)</f>
        <v>#REF!</v>
      </c>
      <c r="BT140" s="16" t="e">
        <f>SUMIF('City Level Data'!#REF!,$F140,'City Level Data'!BU:BU)</f>
        <v>#REF!</v>
      </c>
      <c r="BU140" s="16" t="e">
        <f>SUMIF('City Level Data'!#REF!,$F140,'City Level Data'!BV:BV)</f>
        <v>#REF!</v>
      </c>
      <c r="BV140" s="16" t="e">
        <f>SUMIF('City Level Data'!#REF!,$F140,'City Level Data'!BW:BW)</f>
        <v>#REF!</v>
      </c>
      <c r="BW140" s="16" t="e">
        <f>SUMIF('City Level Data'!#REF!,$F140,'City Level Data'!BX:BX)</f>
        <v>#REF!</v>
      </c>
      <c r="BX140" s="16" t="e">
        <f>SUMIF('City Level Data'!#REF!,$F140,'City Level Data'!BY:BY)</f>
        <v>#REF!</v>
      </c>
      <c r="BY140" s="16" t="e">
        <f>SUMIF('City Level Data'!#REF!,$F140,'City Level Data'!BZ:BZ)</f>
        <v>#REF!</v>
      </c>
      <c r="BZ140" s="16" t="e">
        <f>SUMIF('City Level Data'!#REF!,$F140,'City Level Data'!CA:CA)</f>
        <v>#REF!</v>
      </c>
      <c r="CA140" s="16" t="e">
        <f>SUMIF('City Level Data'!#REF!,$F140,'City Level Data'!CB:CB)</f>
        <v>#REF!</v>
      </c>
      <c r="CB140" s="16" t="e">
        <f>SUMIF('City Level Data'!#REF!,$F140,'City Level Data'!CC:CC)</f>
        <v>#REF!</v>
      </c>
      <c r="CC140" s="16" t="e">
        <f>SUMIF('City Level Data'!#REF!,$F140,'City Level Data'!CD:CD)</f>
        <v>#REF!</v>
      </c>
      <c r="CD140" s="16" t="e">
        <f>SUMIF('City Level Data'!#REF!,$F140,'City Level Data'!CE:CE)</f>
        <v>#REF!</v>
      </c>
      <c r="CE140" s="16" t="e">
        <f>SUMIF('City Level Data'!#REF!,$F140,'City Level Data'!CF:CF)</f>
        <v>#REF!</v>
      </c>
      <c r="CF140" s="16" t="e">
        <f>SUMIF('City Level Data'!#REF!,$F140,'City Level Data'!CG:CG)</f>
        <v>#REF!</v>
      </c>
      <c r="CG140" s="16" t="e">
        <f>SUMIF('City Level Data'!#REF!,$F140,'City Level Data'!CH:CH)</f>
        <v>#REF!</v>
      </c>
      <c r="CH140" s="16" t="e">
        <f>SUMIF('City Level Data'!#REF!,$F140,'City Level Data'!CI:CI)</f>
        <v>#REF!</v>
      </c>
      <c r="CI140" s="16" t="e">
        <f>SUMIF('City Level Data'!#REF!,$F140,'City Level Data'!CJ:CJ)</f>
        <v>#REF!</v>
      </c>
      <c r="CJ140" s="16" t="e">
        <f>SUMIF('City Level Data'!#REF!,$F140,'City Level Data'!CK:CK)</f>
        <v>#REF!</v>
      </c>
      <c r="CK140" s="16" t="e">
        <f>SUMIF('City Level Data'!#REF!,$F140,'City Level Data'!CL:CL)</f>
        <v>#REF!</v>
      </c>
      <c r="CL140" s="16" t="e">
        <f>SUMIF('City Level Data'!#REF!,$F140,'City Level Data'!CM:CM)</f>
        <v>#REF!</v>
      </c>
      <c r="CM140" s="16" t="e">
        <f>SUMIF('City Level Data'!#REF!,$F140,'City Level Data'!CN:CN)</f>
        <v>#REF!</v>
      </c>
      <c r="CN140" s="16" t="e">
        <f>SUMIF('City Level Data'!#REF!,$F140,'City Level Data'!CO:CO)</f>
        <v>#REF!</v>
      </c>
      <c r="CO140" s="16" t="e">
        <f>SUMIF('City Level Data'!#REF!,$F140,'City Level Data'!CP:CP)</f>
        <v>#REF!</v>
      </c>
      <c r="CP140" s="16" t="e">
        <f>SUMIF('City Level Data'!#REF!,$F140,'City Level Data'!CQ:CQ)</f>
        <v>#REF!</v>
      </c>
      <c r="CQ140" s="16" t="e">
        <f>SUMIF('City Level Data'!#REF!,$F140,'City Level Data'!CR:CR)</f>
        <v>#REF!</v>
      </c>
      <c r="CR140" s="16" t="e">
        <f>SUMIF('City Level Data'!#REF!,$F140,'City Level Data'!CS:CS)</f>
        <v>#REF!</v>
      </c>
      <c r="CS140" s="16" t="e">
        <f>SUMIF('City Level Data'!#REF!,$F140,'City Level Data'!CT:CT)</f>
        <v>#REF!</v>
      </c>
      <c r="CT140" s="16" t="e">
        <f>SUMIF('City Level Data'!#REF!,$F140,'City Level Data'!CU:CU)</f>
        <v>#REF!</v>
      </c>
      <c r="CU140" s="16" t="e">
        <f>SUMIF('City Level Data'!#REF!,$F140,'City Level Data'!CV:CV)</f>
        <v>#REF!</v>
      </c>
      <c r="CV140" s="16" t="e">
        <f>SUMIF('City Level Data'!#REF!,$F140,'City Level Data'!CW:CW)</f>
        <v>#REF!</v>
      </c>
      <c r="CW140" s="16" t="e">
        <f>SUMIF('City Level Data'!#REF!,$F140,'City Level Data'!CX:CX)</f>
        <v>#REF!</v>
      </c>
      <c r="CX140" s="16" t="e">
        <f>SUMIF('City Level Data'!#REF!,$F140,'City Level Data'!CY:CY)</f>
        <v>#REF!</v>
      </c>
      <c r="CY140" s="16" t="e">
        <f>SUMIF('City Level Data'!#REF!,$F140,'City Level Data'!CZ:CZ)</f>
        <v>#REF!</v>
      </c>
      <c r="CZ140" s="16" t="e">
        <f>SUMIF('City Level Data'!#REF!,$F140,'City Level Data'!DA:DA)</f>
        <v>#REF!</v>
      </c>
      <c r="DA140" s="16" t="e">
        <f>SUMIF('City Level Data'!#REF!,$F140,'City Level Data'!DB:DB)</f>
        <v>#REF!</v>
      </c>
      <c r="DB140" s="16" t="e">
        <f>SUMIF('City Level Data'!#REF!,$F140,'City Level Data'!DC:DC)</f>
        <v>#REF!</v>
      </c>
    </row>
    <row r="141" spans="1:106" x14ac:dyDescent="0.2">
      <c r="A141" s="1"/>
      <c r="B141" s="1"/>
      <c r="C141" s="1"/>
      <c r="D141" s="1" t="s">
        <v>1689</v>
      </c>
      <c r="E141" s="1" t="s">
        <v>1309</v>
      </c>
      <c r="F141" s="1" t="s">
        <v>1453</v>
      </c>
      <c r="G141" s="1" t="s">
        <v>1309</v>
      </c>
      <c r="H141" s="1"/>
      <c r="I141" s="1"/>
      <c r="J141" s="1" t="s">
        <v>1518</v>
      </c>
      <c r="K141" s="1"/>
      <c r="L141" s="1"/>
      <c r="M141" s="1"/>
      <c r="N141" s="16" t="e">
        <f>SUMIF('City Level Data'!#REF!,$F141,'City Level Data'!J:J)</f>
        <v>#REF!</v>
      </c>
      <c r="O141" s="16" t="e">
        <f>SUMIF('City Level Data'!#REF!,$F141,'City Level Data'!L:L)</f>
        <v>#REF!</v>
      </c>
      <c r="P141" s="16" t="e">
        <f>SUMIF('City Level Data'!#REF!,$F141,'City Level Data'!M:M)</f>
        <v>#REF!</v>
      </c>
      <c r="Q141" s="16" t="e">
        <f t="shared" si="0"/>
        <v>#REF!</v>
      </c>
      <c r="R141" s="16" t="e">
        <f>SUMIF('City Level Data'!#REF!,$F141,'City Level Data'!P:P)</f>
        <v>#REF!</v>
      </c>
      <c r="S141" s="16" t="e">
        <f t="shared" si="1"/>
        <v>#REF!</v>
      </c>
      <c r="T141" s="16" t="e">
        <f>SUMIF('City Level Data'!#REF!,$F141,'City Level Data'!U:U)*1000000000/N141</f>
        <v>#REF!</v>
      </c>
      <c r="U141" s="16" t="e">
        <f>IF(Q141&gt;'Clustering (Sub City)'!$C$4,'Clustering (Sub City)'!$B$3,IF(Q141&gt;'Clustering (Sub City)'!$H$4,'Clustering (Sub City)'!$G$3,IF(Q141&gt;'Clustering (Sub City)'!$M$4,'Clustering (Sub City)'!$L$3,'Clustering (Sub City)'!$Q$3)))</f>
        <v>#REF!</v>
      </c>
      <c r="V141" s="16" t="e">
        <f>IF(S141&gt;'Clustering (Sub City)'!$C$24,'Clustering (Sub City)'!$B$23,IF(S141&gt;'Clustering (Sub City)'!$H$24,'Clustering (Sub City)'!$G$23,IF(S141&gt;'Clustering (Sub City)'!$M$24,'Clustering (Sub City)'!$L$23,'Clustering (Sub City)'!$Q$23)))</f>
        <v>#REF!</v>
      </c>
      <c r="W141" s="16" t="e">
        <f>VLOOKUP(U141&amp;V141,'Clustering (Gov City)'!$X$4:$Y$19,2,0)</f>
        <v>#REF!</v>
      </c>
      <c r="X141" s="16" t="e">
        <f>SUMIF('City Level Data'!#REF!,$F141,'City Level Data'!Z:Z)</f>
        <v>#REF!</v>
      </c>
      <c r="Y141" s="16" t="e">
        <f>SUMIF('City Level Data'!#REF!,$F141,'City Level Data'!AA:AA)</f>
        <v>#REF!</v>
      </c>
      <c r="Z141" s="16" t="e">
        <f>SUMIF('City Level Data'!#REF!,$F141,'City Level Data'!AB:AB)</f>
        <v>#REF!</v>
      </c>
      <c r="AA141" s="16" t="e">
        <f>SUMIF('City Level Data'!#REF!,$F141,'City Level Data'!AC:AC)</f>
        <v>#REF!</v>
      </c>
      <c r="AB141" s="16" t="e">
        <f>SUMIF('City Level Data'!#REF!,$F141,'City Level Data'!AD:AD)</f>
        <v>#REF!</v>
      </c>
      <c r="AC141" s="16" t="e">
        <f>SUMIF('City Level Data'!#REF!,$F141,'City Level Data'!AE:AE)</f>
        <v>#REF!</v>
      </c>
      <c r="AD141" s="16" t="e">
        <f>SUMIF('City Level Data'!#REF!,$F141,'City Level Data'!AF:AF)</f>
        <v>#REF!</v>
      </c>
      <c r="AE141" s="16" t="e">
        <f>SUMIF('City Level Data'!#REF!,$F141,'City Level Data'!AG:AG)</f>
        <v>#REF!</v>
      </c>
      <c r="AF141" s="16" t="e">
        <f>SUMIF('City Level Data'!#REF!,$F141,'City Level Data'!AH:AH)</f>
        <v>#REF!</v>
      </c>
      <c r="AG141" s="16" t="e">
        <f>SUMIF('City Level Data'!#REF!,$F141,'City Level Data'!AI:AI)</f>
        <v>#REF!</v>
      </c>
      <c r="AH141" s="16" t="e">
        <f>SUMIF('City Level Data'!#REF!,$F141,'City Level Data'!AJ:AJ)</f>
        <v>#REF!</v>
      </c>
      <c r="AI141" s="16" t="e">
        <f>SUMIF('City Level Data'!#REF!,$F141,'City Level Data'!AK:AK)</f>
        <v>#REF!</v>
      </c>
      <c r="AJ141" s="16" t="e">
        <f>SUMIF('City Level Data'!#REF!,$F141,'City Level Data'!AL:AL)</f>
        <v>#REF!</v>
      </c>
      <c r="AK141" s="16" t="e">
        <f>SUMIF('City Level Data'!#REF!,$F141,'City Level Data'!AM:AM)</f>
        <v>#REF!</v>
      </c>
      <c r="AL141" s="16" t="e">
        <f>SUMIF('City Level Data'!#REF!,$F141,'City Level Data'!AN:AN)</f>
        <v>#REF!</v>
      </c>
      <c r="AM141" s="16" t="e">
        <f>SUMIF('City Level Data'!#REF!,$F141,'City Level Data'!AO:AO)</f>
        <v>#REF!</v>
      </c>
      <c r="AN141" s="16" t="e">
        <f>SUMIF('City Level Data'!#REF!,$F141,'City Level Data'!AP:AP)</f>
        <v>#REF!</v>
      </c>
      <c r="AO141" s="16" t="e">
        <f>SUMIF('City Level Data'!#REF!,$F141,'City Level Data'!AQ:AQ)</f>
        <v>#REF!</v>
      </c>
      <c r="AP141" s="16" t="e">
        <f>SUMIF('City Level Data'!#REF!,$F141,'City Level Data'!AR:AR)</f>
        <v>#REF!</v>
      </c>
      <c r="AQ141" s="16" t="e">
        <f>SUMIF('City Level Data'!#REF!,$F141,'City Level Data'!AS:AS)</f>
        <v>#REF!</v>
      </c>
      <c r="AR141" s="16" t="e">
        <f>SUMIF('City Level Data'!#REF!,$F141,'City Level Data'!AT:AT)</f>
        <v>#REF!</v>
      </c>
      <c r="AS141" s="16" t="e">
        <f>SUMIF('City Level Data'!#REF!,$F141,'City Level Data'!AU:AU)</f>
        <v>#REF!</v>
      </c>
      <c r="AT141" s="16" t="e">
        <f>SUMIF('City Level Data'!#REF!,$F141,'City Level Data'!AV:AV)</f>
        <v>#REF!</v>
      </c>
      <c r="AU141" s="16" t="e">
        <f>SUMIF('City Level Data'!#REF!,$F141,'City Level Data'!AW:AW)</f>
        <v>#REF!</v>
      </c>
      <c r="AV141" s="16" t="e">
        <f>SUMIF('City Level Data'!#REF!,$F141,'City Level Data'!AX:AX)</f>
        <v>#REF!</v>
      </c>
      <c r="AW141" s="16" t="e">
        <f>SUMIF('City Level Data'!#REF!,$F141,'City Level Data'!AY:AY)</f>
        <v>#REF!</v>
      </c>
      <c r="AX141" s="16" t="e">
        <f>SUMIF('City Level Data'!#REF!,$F141,'City Level Data'!AZ:AZ)</f>
        <v>#REF!</v>
      </c>
      <c r="AY141" s="16" t="e">
        <f>SUMIF('City Level Data'!#REF!,$F141,'City Level Data'!BA:BA)</f>
        <v>#REF!</v>
      </c>
      <c r="AZ141" s="16" t="e">
        <f>SUMIF('City Level Data'!#REF!,$F141,'City Level Data'!BB:BB)</f>
        <v>#REF!</v>
      </c>
      <c r="BA141" s="16" t="e">
        <f>SUMIF('City Level Data'!#REF!,$F141,'City Level Data'!BC:BC)</f>
        <v>#REF!</v>
      </c>
      <c r="BB141" s="16" t="e">
        <f>SUMIF('City Level Data'!#REF!,$F141,'City Level Data'!BD:BD)</f>
        <v>#REF!</v>
      </c>
      <c r="BC141" s="16" t="e">
        <f>SUMIF('City Level Data'!#REF!,$F141,'City Level Data'!BE:BE)</f>
        <v>#REF!</v>
      </c>
      <c r="BD141" s="16" t="e">
        <f>SUMIF('City Level Data'!#REF!,$F141,'City Level Data'!BF:BF)</f>
        <v>#REF!</v>
      </c>
      <c r="BE141" s="16" t="e">
        <f t="shared" si="2"/>
        <v>#REF!</v>
      </c>
      <c r="BF141" s="16" t="e">
        <f>SUMIF('City Level Data'!#REF!,$F141,'City Level Data'!BG:BG)</f>
        <v>#REF!</v>
      </c>
      <c r="BG141" s="16" t="e">
        <f>SUMIF('City Level Data'!#REF!,$F141,'City Level Data'!BH:BH)</f>
        <v>#REF!</v>
      </c>
      <c r="BH141" s="16" t="e">
        <f>AVERAGEIF('City Level Data'!#REF!,$F141,'City Level Data'!BI:BI)</f>
        <v>#REF!</v>
      </c>
      <c r="BI141" s="16" t="e">
        <f>AVERAGEIF('City Level Data'!#REF!,$F141,'City Level Data'!BJ:BJ)</f>
        <v>#REF!</v>
      </c>
      <c r="BJ141" s="16" t="e">
        <f>AVERAGEIF('City Level Data'!#REF!,$F141,'City Level Data'!BK:BK)</f>
        <v>#REF!</v>
      </c>
      <c r="BK141" s="16" t="e">
        <f>AVERAGEIF('City Level Data'!#REF!,$F141,'City Level Data'!BL:BL)</f>
        <v>#REF!</v>
      </c>
      <c r="BL141" s="16" t="e">
        <f>AVERAGEIF('City Level Data'!#REF!,$F141,'City Level Data'!BM:BM)</f>
        <v>#REF!</v>
      </c>
      <c r="BM141" s="16" t="e">
        <f>SUMIF('City Level Data'!#REF!,$F141,'City Level Data'!BN:BN)</f>
        <v>#REF!</v>
      </c>
      <c r="BN141" s="16" t="e">
        <f>SUMIF('City Level Data'!#REF!,$F141,'City Level Data'!BO:BO)</f>
        <v>#REF!</v>
      </c>
      <c r="BO141" s="16" t="e">
        <f>SUMIF('City Level Data'!#REF!,$F141,'City Level Data'!BP:BP)</f>
        <v>#REF!</v>
      </c>
      <c r="BP141" s="16" t="e">
        <f>SUMIF('City Level Data'!#REF!,$F141,'City Level Data'!BQ:BQ)</f>
        <v>#REF!</v>
      </c>
      <c r="BQ141" s="16" t="e">
        <f>SUMIF('City Level Data'!#REF!,$F141,'City Level Data'!BR:BR)</f>
        <v>#REF!</v>
      </c>
      <c r="BR141" s="16" t="e">
        <f>SUMIF('City Level Data'!#REF!,$F141,'City Level Data'!BS:BS)</f>
        <v>#REF!</v>
      </c>
      <c r="BS141" s="16" t="e">
        <f>SUMIF('City Level Data'!#REF!,$F141,'City Level Data'!BT:BT)</f>
        <v>#REF!</v>
      </c>
      <c r="BT141" s="16" t="e">
        <f>SUMIF('City Level Data'!#REF!,$F141,'City Level Data'!BU:BU)</f>
        <v>#REF!</v>
      </c>
      <c r="BU141" s="16" t="e">
        <f>SUMIF('City Level Data'!#REF!,$F141,'City Level Data'!BV:BV)</f>
        <v>#REF!</v>
      </c>
      <c r="BV141" s="16" t="e">
        <f>SUMIF('City Level Data'!#REF!,$F141,'City Level Data'!BW:BW)</f>
        <v>#REF!</v>
      </c>
      <c r="BW141" s="16" t="e">
        <f>SUMIF('City Level Data'!#REF!,$F141,'City Level Data'!BX:BX)</f>
        <v>#REF!</v>
      </c>
      <c r="BX141" s="16" t="e">
        <f>SUMIF('City Level Data'!#REF!,$F141,'City Level Data'!BY:BY)</f>
        <v>#REF!</v>
      </c>
      <c r="BY141" s="16" t="e">
        <f>SUMIF('City Level Data'!#REF!,$F141,'City Level Data'!BZ:BZ)</f>
        <v>#REF!</v>
      </c>
      <c r="BZ141" s="16" t="e">
        <f>SUMIF('City Level Data'!#REF!,$F141,'City Level Data'!CA:CA)</f>
        <v>#REF!</v>
      </c>
      <c r="CA141" s="16" t="e">
        <f>SUMIF('City Level Data'!#REF!,$F141,'City Level Data'!CB:CB)</f>
        <v>#REF!</v>
      </c>
      <c r="CB141" s="16" t="e">
        <f>SUMIF('City Level Data'!#REF!,$F141,'City Level Data'!CC:CC)</f>
        <v>#REF!</v>
      </c>
      <c r="CC141" s="16" t="e">
        <f>SUMIF('City Level Data'!#REF!,$F141,'City Level Data'!CD:CD)</f>
        <v>#REF!</v>
      </c>
      <c r="CD141" s="16" t="e">
        <f>SUMIF('City Level Data'!#REF!,$F141,'City Level Data'!CE:CE)</f>
        <v>#REF!</v>
      </c>
      <c r="CE141" s="16" t="e">
        <f>SUMIF('City Level Data'!#REF!,$F141,'City Level Data'!CF:CF)</f>
        <v>#REF!</v>
      </c>
      <c r="CF141" s="16" t="e">
        <f>SUMIF('City Level Data'!#REF!,$F141,'City Level Data'!CG:CG)</f>
        <v>#REF!</v>
      </c>
      <c r="CG141" s="16" t="e">
        <f>SUMIF('City Level Data'!#REF!,$F141,'City Level Data'!CH:CH)</f>
        <v>#REF!</v>
      </c>
      <c r="CH141" s="16" t="e">
        <f>SUMIF('City Level Data'!#REF!,$F141,'City Level Data'!CI:CI)</f>
        <v>#REF!</v>
      </c>
      <c r="CI141" s="16" t="e">
        <f>SUMIF('City Level Data'!#REF!,$F141,'City Level Data'!CJ:CJ)</f>
        <v>#REF!</v>
      </c>
      <c r="CJ141" s="16" t="e">
        <f>SUMIF('City Level Data'!#REF!,$F141,'City Level Data'!CK:CK)</f>
        <v>#REF!</v>
      </c>
      <c r="CK141" s="16" t="e">
        <f>SUMIF('City Level Data'!#REF!,$F141,'City Level Data'!CL:CL)</f>
        <v>#REF!</v>
      </c>
      <c r="CL141" s="16" t="e">
        <f>SUMIF('City Level Data'!#REF!,$F141,'City Level Data'!CM:CM)</f>
        <v>#REF!</v>
      </c>
      <c r="CM141" s="16" t="e">
        <f>SUMIF('City Level Data'!#REF!,$F141,'City Level Data'!CN:CN)</f>
        <v>#REF!</v>
      </c>
      <c r="CN141" s="16" t="e">
        <f>SUMIF('City Level Data'!#REF!,$F141,'City Level Data'!CO:CO)</f>
        <v>#REF!</v>
      </c>
      <c r="CO141" s="16" t="e">
        <f>SUMIF('City Level Data'!#REF!,$F141,'City Level Data'!CP:CP)</f>
        <v>#REF!</v>
      </c>
      <c r="CP141" s="16" t="e">
        <f>SUMIF('City Level Data'!#REF!,$F141,'City Level Data'!CQ:CQ)</f>
        <v>#REF!</v>
      </c>
      <c r="CQ141" s="16" t="e">
        <f>SUMIF('City Level Data'!#REF!,$F141,'City Level Data'!CR:CR)</f>
        <v>#REF!</v>
      </c>
      <c r="CR141" s="16" t="e">
        <f>SUMIF('City Level Data'!#REF!,$F141,'City Level Data'!CS:CS)</f>
        <v>#REF!</v>
      </c>
      <c r="CS141" s="16" t="e">
        <f>SUMIF('City Level Data'!#REF!,$F141,'City Level Data'!CT:CT)</f>
        <v>#REF!</v>
      </c>
      <c r="CT141" s="16" t="e">
        <f>SUMIF('City Level Data'!#REF!,$F141,'City Level Data'!CU:CU)</f>
        <v>#REF!</v>
      </c>
      <c r="CU141" s="16" t="e">
        <f>SUMIF('City Level Data'!#REF!,$F141,'City Level Data'!CV:CV)</f>
        <v>#REF!</v>
      </c>
      <c r="CV141" s="16" t="e">
        <f>SUMIF('City Level Data'!#REF!,$F141,'City Level Data'!CW:CW)</f>
        <v>#REF!</v>
      </c>
      <c r="CW141" s="16" t="e">
        <f>SUMIF('City Level Data'!#REF!,$F141,'City Level Data'!CX:CX)</f>
        <v>#REF!</v>
      </c>
      <c r="CX141" s="16" t="e">
        <f>SUMIF('City Level Data'!#REF!,$F141,'City Level Data'!CY:CY)</f>
        <v>#REF!</v>
      </c>
      <c r="CY141" s="16" t="e">
        <f>SUMIF('City Level Data'!#REF!,$F141,'City Level Data'!CZ:CZ)</f>
        <v>#REF!</v>
      </c>
      <c r="CZ141" s="16" t="e">
        <f>SUMIF('City Level Data'!#REF!,$F141,'City Level Data'!DA:DA)</f>
        <v>#REF!</v>
      </c>
      <c r="DA141" s="16" t="e">
        <f>SUMIF('City Level Data'!#REF!,$F141,'City Level Data'!DB:DB)</f>
        <v>#REF!</v>
      </c>
      <c r="DB141" s="16" t="e">
        <f>SUMIF('City Level Data'!#REF!,$F141,'City Level Data'!DC:DC)</f>
        <v>#REF!</v>
      </c>
    </row>
    <row r="142" spans="1:106" x14ac:dyDescent="0.2">
      <c r="A142" s="1"/>
      <c r="B142" s="1"/>
      <c r="C142" s="1"/>
      <c r="D142" s="1" t="s">
        <v>1563</v>
      </c>
      <c r="E142" s="1" t="s">
        <v>1309</v>
      </c>
      <c r="F142" s="1" t="s">
        <v>1481</v>
      </c>
      <c r="G142" s="1" t="s">
        <v>1309</v>
      </c>
      <c r="H142" s="1"/>
      <c r="I142" s="1"/>
      <c r="J142" s="1" t="s">
        <v>1518</v>
      </c>
      <c r="K142" s="1"/>
      <c r="L142" s="1"/>
      <c r="M142" s="1"/>
      <c r="N142" s="16" t="e">
        <f>SUMIF('City Level Data'!#REF!,$F142,'City Level Data'!J:J)</f>
        <v>#REF!</v>
      </c>
      <c r="O142" s="16" t="e">
        <f>SUMIF('City Level Data'!#REF!,$F142,'City Level Data'!L:L)</f>
        <v>#REF!</v>
      </c>
      <c r="P142" s="16" t="e">
        <f>SUMIF('City Level Data'!#REF!,$F142,'City Level Data'!M:M)</f>
        <v>#REF!</v>
      </c>
      <c r="Q142" s="16" t="e">
        <f t="shared" si="0"/>
        <v>#REF!</v>
      </c>
      <c r="R142" s="16" t="e">
        <f>SUMIF('City Level Data'!#REF!,$F142,'City Level Data'!P:P)</f>
        <v>#REF!</v>
      </c>
      <c r="S142" s="16" t="e">
        <f t="shared" si="1"/>
        <v>#REF!</v>
      </c>
      <c r="T142" s="16" t="e">
        <f>SUMIF('City Level Data'!#REF!,$F142,'City Level Data'!U:U)*1000000000/N142</f>
        <v>#REF!</v>
      </c>
      <c r="U142" s="16" t="e">
        <f>IF(Q142&gt;'Clustering (Sub City)'!$C$4,'Clustering (Sub City)'!$B$3,IF(Q142&gt;'Clustering (Sub City)'!$H$4,'Clustering (Sub City)'!$G$3,IF(Q142&gt;'Clustering (Sub City)'!$M$4,'Clustering (Sub City)'!$L$3,'Clustering (Sub City)'!$Q$3)))</f>
        <v>#REF!</v>
      </c>
      <c r="V142" s="16" t="e">
        <f>IF(S142&gt;'Clustering (Sub City)'!$C$24,'Clustering (Sub City)'!$B$23,IF(S142&gt;'Clustering (Sub City)'!$H$24,'Clustering (Sub City)'!$G$23,IF(S142&gt;'Clustering (Sub City)'!$M$24,'Clustering (Sub City)'!$L$23,'Clustering (Sub City)'!$Q$23)))</f>
        <v>#REF!</v>
      </c>
      <c r="W142" s="16" t="e">
        <f>VLOOKUP(U142&amp;V142,'Clustering (Gov City)'!$X$4:$Y$19,2,0)</f>
        <v>#REF!</v>
      </c>
      <c r="X142" s="16" t="e">
        <f>SUMIF('City Level Data'!#REF!,$F142,'City Level Data'!Z:Z)</f>
        <v>#REF!</v>
      </c>
      <c r="Y142" s="16" t="e">
        <f>SUMIF('City Level Data'!#REF!,$F142,'City Level Data'!AA:AA)</f>
        <v>#REF!</v>
      </c>
      <c r="Z142" s="16" t="e">
        <f>SUMIF('City Level Data'!#REF!,$F142,'City Level Data'!AB:AB)</f>
        <v>#REF!</v>
      </c>
      <c r="AA142" s="16" t="e">
        <f>SUMIF('City Level Data'!#REF!,$F142,'City Level Data'!AC:AC)</f>
        <v>#REF!</v>
      </c>
      <c r="AB142" s="16" t="e">
        <f>SUMIF('City Level Data'!#REF!,$F142,'City Level Data'!AD:AD)</f>
        <v>#REF!</v>
      </c>
      <c r="AC142" s="16" t="e">
        <f>SUMIF('City Level Data'!#REF!,$F142,'City Level Data'!AE:AE)</f>
        <v>#REF!</v>
      </c>
      <c r="AD142" s="16" t="e">
        <f>SUMIF('City Level Data'!#REF!,$F142,'City Level Data'!AF:AF)</f>
        <v>#REF!</v>
      </c>
      <c r="AE142" s="16" t="e">
        <f>SUMIF('City Level Data'!#REF!,$F142,'City Level Data'!AG:AG)</f>
        <v>#REF!</v>
      </c>
      <c r="AF142" s="16" t="e">
        <f>SUMIF('City Level Data'!#REF!,$F142,'City Level Data'!AH:AH)</f>
        <v>#REF!</v>
      </c>
      <c r="AG142" s="16" t="e">
        <f>SUMIF('City Level Data'!#REF!,$F142,'City Level Data'!AI:AI)</f>
        <v>#REF!</v>
      </c>
      <c r="AH142" s="16" t="e">
        <f>SUMIF('City Level Data'!#REF!,$F142,'City Level Data'!AJ:AJ)</f>
        <v>#REF!</v>
      </c>
      <c r="AI142" s="16" t="e">
        <f>SUMIF('City Level Data'!#REF!,$F142,'City Level Data'!AK:AK)</f>
        <v>#REF!</v>
      </c>
      <c r="AJ142" s="16" t="e">
        <f>SUMIF('City Level Data'!#REF!,$F142,'City Level Data'!AL:AL)</f>
        <v>#REF!</v>
      </c>
      <c r="AK142" s="16" t="e">
        <f>SUMIF('City Level Data'!#REF!,$F142,'City Level Data'!AM:AM)</f>
        <v>#REF!</v>
      </c>
      <c r="AL142" s="16" t="e">
        <f>SUMIF('City Level Data'!#REF!,$F142,'City Level Data'!AN:AN)</f>
        <v>#REF!</v>
      </c>
      <c r="AM142" s="16" t="e">
        <f>SUMIF('City Level Data'!#REF!,$F142,'City Level Data'!AO:AO)</f>
        <v>#REF!</v>
      </c>
      <c r="AN142" s="16" t="e">
        <f>SUMIF('City Level Data'!#REF!,$F142,'City Level Data'!AP:AP)</f>
        <v>#REF!</v>
      </c>
      <c r="AO142" s="16" t="e">
        <f>SUMIF('City Level Data'!#REF!,$F142,'City Level Data'!AQ:AQ)</f>
        <v>#REF!</v>
      </c>
      <c r="AP142" s="16" t="e">
        <f>SUMIF('City Level Data'!#REF!,$F142,'City Level Data'!AR:AR)</f>
        <v>#REF!</v>
      </c>
      <c r="AQ142" s="16" t="e">
        <f>SUMIF('City Level Data'!#REF!,$F142,'City Level Data'!AS:AS)</f>
        <v>#REF!</v>
      </c>
      <c r="AR142" s="16" t="e">
        <f>SUMIF('City Level Data'!#REF!,$F142,'City Level Data'!AT:AT)</f>
        <v>#REF!</v>
      </c>
      <c r="AS142" s="16" t="e">
        <f>SUMIF('City Level Data'!#REF!,$F142,'City Level Data'!AU:AU)</f>
        <v>#REF!</v>
      </c>
      <c r="AT142" s="16" t="e">
        <f>SUMIF('City Level Data'!#REF!,$F142,'City Level Data'!AV:AV)</f>
        <v>#REF!</v>
      </c>
      <c r="AU142" s="16" t="e">
        <f>SUMIF('City Level Data'!#REF!,$F142,'City Level Data'!AW:AW)</f>
        <v>#REF!</v>
      </c>
      <c r="AV142" s="16" t="e">
        <f>SUMIF('City Level Data'!#REF!,$F142,'City Level Data'!AX:AX)</f>
        <v>#REF!</v>
      </c>
      <c r="AW142" s="16" t="e">
        <f>SUMIF('City Level Data'!#REF!,$F142,'City Level Data'!AY:AY)</f>
        <v>#REF!</v>
      </c>
      <c r="AX142" s="16" t="e">
        <f>SUMIF('City Level Data'!#REF!,$F142,'City Level Data'!AZ:AZ)</f>
        <v>#REF!</v>
      </c>
      <c r="AY142" s="16" t="e">
        <f>SUMIF('City Level Data'!#REF!,$F142,'City Level Data'!BA:BA)</f>
        <v>#REF!</v>
      </c>
      <c r="AZ142" s="16" t="e">
        <f>SUMIF('City Level Data'!#REF!,$F142,'City Level Data'!BB:BB)</f>
        <v>#REF!</v>
      </c>
      <c r="BA142" s="16" t="e">
        <f>SUMIF('City Level Data'!#REF!,$F142,'City Level Data'!BC:BC)</f>
        <v>#REF!</v>
      </c>
      <c r="BB142" s="16" t="e">
        <f>SUMIF('City Level Data'!#REF!,$F142,'City Level Data'!BD:BD)</f>
        <v>#REF!</v>
      </c>
      <c r="BC142" s="16" t="e">
        <f>SUMIF('City Level Data'!#REF!,$F142,'City Level Data'!BE:BE)</f>
        <v>#REF!</v>
      </c>
      <c r="BD142" s="16" t="e">
        <f>SUMIF('City Level Data'!#REF!,$F142,'City Level Data'!BF:BF)</f>
        <v>#REF!</v>
      </c>
      <c r="BE142" s="16" t="e">
        <f t="shared" si="2"/>
        <v>#REF!</v>
      </c>
      <c r="BF142" s="16" t="e">
        <f>SUMIF('City Level Data'!#REF!,$F142,'City Level Data'!BG:BG)</f>
        <v>#REF!</v>
      </c>
      <c r="BG142" s="16" t="e">
        <f>SUMIF('City Level Data'!#REF!,$F142,'City Level Data'!BH:BH)</f>
        <v>#REF!</v>
      </c>
      <c r="BH142" s="16" t="e">
        <f>AVERAGEIF('City Level Data'!#REF!,$F142,'City Level Data'!BI:BI)</f>
        <v>#REF!</v>
      </c>
      <c r="BI142" s="16" t="e">
        <f>AVERAGEIF('City Level Data'!#REF!,$F142,'City Level Data'!BJ:BJ)</f>
        <v>#REF!</v>
      </c>
      <c r="BJ142" s="16" t="e">
        <f>AVERAGEIF('City Level Data'!#REF!,$F142,'City Level Data'!BK:BK)</f>
        <v>#REF!</v>
      </c>
      <c r="BK142" s="16" t="e">
        <f>AVERAGEIF('City Level Data'!#REF!,$F142,'City Level Data'!BL:BL)</f>
        <v>#REF!</v>
      </c>
      <c r="BL142" s="16" t="e">
        <f>AVERAGEIF('City Level Data'!#REF!,$F142,'City Level Data'!BM:BM)</f>
        <v>#REF!</v>
      </c>
      <c r="BM142" s="16" t="e">
        <f>SUMIF('City Level Data'!#REF!,$F142,'City Level Data'!BN:BN)</f>
        <v>#REF!</v>
      </c>
      <c r="BN142" s="16" t="e">
        <f>SUMIF('City Level Data'!#REF!,$F142,'City Level Data'!BO:BO)</f>
        <v>#REF!</v>
      </c>
      <c r="BO142" s="16" t="e">
        <f>SUMIF('City Level Data'!#REF!,$F142,'City Level Data'!BP:BP)</f>
        <v>#REF!</v>
      </c>
      <c r="BP142" s="16" t="e">
        <f>SUMIF('City Level Data'!#REF!,$F142,'City Level Data'!BQ:BQ)</f>
        <v>#REF!</v>
      </c>
      <c r="BQ142" s="16" t="e">
        <f>SUMIF('City Level Data'!#REF!,$F142,'City Level Data'!BR:BR)</f>
        <v>#REF!</v>
      </c>
      <c r="BR142" s="16" t="e">
        <f>SUMIF('City Level Data'!#REF!,$F142,'City Level Data'!BS:BS)</f>
        <v>#REF!</v>
      </c>
      <c r="BS142" s="16" t="e">
        <f>SUMIF('City Level Data'!#REF!,$F142,'City Level Data'!BT:BT)</f>
        <v>#REF!</v>
      </c>
      <c r="BT142" s="16" t="e">
        <f>SUMIF('City Level Data'!#REF!,$F142,'City Level Data'!BU:BU)</f>
        <v>#REF!</v>
      </c>
      <c r="BU142" s="16" t="e">
        <f>SUMIF('City Level Data'!#REF!,$F142,'City Level Data'!BV:BV)</f>
        <v>#REF!</v>
      </c>
      <c r="BV142" s="16" t="e">
        <f>SUMIF('City Level Data'!#REF!,$F142,'City Level Data'!BW:BW)</f>
        <v>#REF!</v>
      </c>
      <c r="BW142" s="16" t="e">
        <f>SUMIF('City Level Data'!#REF!,$F142,'City Level Data'!BX:BX)</f>
        <v>#REF!</v>
      </c>
      <c r="BX142" s="16" t="e">
        <f>SUMIF('City Level Data'!#REF!,$F142,'City Level Data'!BY:BY)</f>
        <v>#REF!</v>
      </c>
      <c r="BY142" s="16" t="e">
        <f>SUMIF('City Level Data'!#REF!,$F142,'City Level Data'!BZ:BZ)</f>
        <v>#REF!</v>
      </c>
      <c r="BZ142" s="16" t="e">
        <f>SUMIF('City Level Data'!#REF!,$F142,'City Level Data'!CA:CA)</f>
        <v>#REF!</v>
      </c>
      <c r="CA142" s="16" t="e">
        <f>SUMIF('City Level Data'!#REF!,$F142,'City Level Data'!CB:CB)</f>
        <v>#REF!</v>
      </c>
      <c r="CB142" s="16" t="e">
        <f>SUMIF('City Level Data'!#REF!,$F142,'City Level Data'!CC:CC)</f>
        <v>#REF!</v>
      </c>
      <c r="CC142" s="16" t="e">
        <f>SUMIF('City Level Data'!#REF!,$F142,'City Level Data'!CD:CD)</f>
        <v>#REF!</v>
      </c>
      <c r="CD142" s="16" t="e">
        <f>SUMIF('City Level Data'!#REF!,$F142,'City Level Data'!CE:CE)</f>
        <v>#REF!</v>
      </c>
      <c r="CE142" s="16" t="e">
        <f>SUMIF('City Level Data'!#REF!,$F142,'City Level Data'!CF:CF)</f>
        <v>#REF!</v>
      </c>
      <c r="CF142" s="16" t="e">
        <f>SUMIF('City Level Data'!#REF!,$F142,'City Level Data'!CG:CG)</f>
        <v>#REF!</v>
      </c>
      <c r="CG142" s="16" t="e">
        <f>SUMIF('City Level Data'!#REF!,$F142,'City Level Data'!CH:CH)</f>
        <v>#REF!</v>
      </c>
      <c r="CH142" s="16" t="e">
        <f>SUMIF('City Level Data'!#REF!,$F142,'City Level Data'!CI:CI)</f>
        <v>#REF!</v>
      </c>
      <c r="CI142" s="16" t="e">
        <f>SUMIF('City Level Data'!#REF!,$F142,'City Level Data'!CJ:CJ)</f>
        <v>#REF!</v>
      </c>
      <c r="CJ142" s="16" t="e">
        <f>SUMIF('City Level Data'!#REF!,$F142,'City Level Data'!CK:CK)</f>
        <v>#REF!</v>
      </c>
      <c r="CK142" s="16" t="e">
        <f>SUMIF('City Level Data'!#REF!,$F142,'City Level Data'!CL:CL)</f>
        <v>#REF!</v>
      </c>
      <c r="CL142" s="16" t="e">
        <f>SUMIF('City Level Data'!#REF!,$F142,'City Level Data'!CM:CM)</f>
        <v>#REF!</v>
      </c>
      <c r="CM142" s="16" t="e">
        <f>SUMIF('City Level Data'!#REF!,$F142,'City Level Data'!CN:CN)</f>
        <v>#REF!</v>
      </c>
      <c r="CN142" s="16" t="e">
        <f>SUMIF('City Level Data'!#REF!,$F142,'City Level Data'!CO:CO)</f>
        <v>#REF!</v>
      </c>
      <c r="CO142" s="16" t="e">
        <f>SUMIF('City Level Data'!#REF!,$F142,'City Level Data'!CP:CP)</f>
        <v>#REF!</v>
      </c>
      <c r="CP142" s="16" t="e">
        <f>SUMIF('City Level Data'!#REF!,$F142,'City Level Data'!CQ:CQ)</f>
        <v>#REF!</v>
      </c>
      <c r="CQ142" s="16" t="e">
        <f>SUMIF('City Level Data'!#REF!,$F142,'City Level Data'!CR:CR)</f>
        <v>#REF!</v>
      </c>
      <c r="CR142" s="16" t="e">
        <f>SUMIF('City Level Data'!#REF!,$F142,'City Level Data'!CS:CS)</f>
        <v>#REF!</v>
      </c>
      <c r="CS142" s="16" t="e">
        <f>SUMIF('City Level Data'!#REF!,$F142,'City Level Data'!CT:CT)</f>
        <v>#REF!</v>
      </c>
      <c r="CT142" s="16" t="e">
        <f>SUMIF('City Level Data'!#REF!,$F142,'City Level Data'!CU:CU)</f>
        <v>#REF!</v>
      </c>
      <c r="CU142" s="16" t="e">
        <f>SUMIF('City Level Data'!#REF!,$F142,'City Level Data'!CV:CV)</f>
        <v>#REF!</v>
      </c>
      <c r="CV142" s="16" t="e">
        <f>SUMIF('City Level Data'!#REF!,$F142,'City Level Data'!CW:CW)</f>
        <v>#REF!</v>
      </c>
      <c r="CW142" s="16" t="e">
        <f>SUMIF('City Level Data'!#REF!,$F142,'City Level Data'!CX:CX)</f>
        <v>#REF!</v>
      </c>
      <c r="CX142" s="16" t="e">
        <f>SUMIF('City Level Data'!#REF!,$F142,'City Level Data'!CY:CY)</f>
        <v>#REF!</v>
      </c>
      <c r="CY142" s="16" t="e">
        <f>SUMIF('City Level Data'!#REF!,$F142,'City Level Data'!CZ:CZ)</f>
        <v>#REF!</v>
      </c>
      <c r="CZ142" s="16" t="e">
        <f>SUMIF('City Level Data'!#REF!,$F142,'City Level Data'!DA:DA)</f>
        <v>#REF!</v>
      </c>
      <c r="DA142" s="16" t="e">
        <f>SUMIF('City Level Data'!#REF!,$F142,'City Level Data'!DB:DB)</f>
        <v>#REF!</v>
      </c>
      <c r="DB142" s="16" t="e">
        <f>SUMIF('City Level Data'!#REF!,$F142,'City Level Data'!DC:DC)</f>
        <v>#REF!</v>
      </c>
    </row>
    <row r="143" spans="1:106" x14ac:dyDescent="0.2">
      <c r="A143" s="1"/>
      <c r="B143" s="1"/>
      <c r="C143" s="1"/>
      <c r="D143" s="1" t="s">
        <v>1690</v>
      </c>
      <c r="E143" s="1" t="s">
        <v>1452</v>
      </c>
      <c r="F143" s="1" t="s">
        <v>1249</v>
      </c>
      <c r="G143" s="1" t="s">
        <v>1523</v>
      </c>
      <c r="H143" s="1"/>
      <c r="I143" s="1"/>
      <c r="J143" s="1" t="s">
        <v>1518</v>
      </c>
      <c r="K143" s="1"/>
      <c r="L143" s="1"/>
      <c r="M143" s="1"/>
      <c r="N143" s="16" t="e">
        <f>SUMIF('City Level Data'!#REF!,$F143,'City Level Data'!J:J)</f>
        <v>#REF!</v>
      </c>
      <c r="O143" s="16" t="e">
        <f>SUMIF('City Level Data'!#REF!,$F143,'City Level Data'!L:L)</f>
        <v>#REF!</v>
      </c>
      <c r="P143" s="16" t="e">
        <f>SUMIF('City Level Data'!#REF!,$F143,'City Level Data'!M:M)</f>
        <v>#REF!</v>
      </c>
      <c r="Q143" s="16" t="e">
        <f t="shared" si="0"/>
        <v>#REF!</v>
      </c>
      <c r="R143" s="16" t="e">
        <f>SUMIF('City Level Data'!#REF!,$F143,'City Level Data'!P:P)</f>
        <v>#REF!</v>
      </c>
      <c r="S143" s="16" t="e">
        <f t="shared" si="1"/>
        <v>#REF!</v>
      </c>
      <c r="T143" s="16" t="e">
        <f>SUMIF('City Level Data'!#REF!,$F143,'City Level Data'!U:U)*1000000000/N143</f>
        <v>#REF!</v>
      </c>
      <c r="U143" s="16" t="e">
        <f>IF(Q143&gt;'Clustering (Sub City)'!$C$4,'Clustering (Sub City)'!$B$3,IF(Q143&gt;'Clustering (Sub City)'!$H$4,'Clustering (Sub City)'!$G$3,IF(Q143&gt;'Clustering (Sub City)'!$M$4,'Clustering (Sub City)'!$L$3,'Clustering (Sub City)'!$Q$3)))</f>
        <v>#REF!</v>
      </c>
      <c r="V143" s="16" t="e">
        <f>IF(S143&gt;'Clustering (Sub City)'!$C$24,'Clustering (Sub City)'!$B$23,IF(S143&gt;'Clustering (Sub City)'!$H$24,'Clustering (Sub City)'!$G$23,IF(S143&gt;'Clustering (Sub City)'!$M$24,'Clustering (Sub City)'!$L$23,'Clustering (Sub City)'!$Q$23)))</f>
        <v>#REF!</v>
      </c>
      <c r="W143" s="16" t="e">
        <f>VLOOKUP(U143&amp;V143,'Clustering (Gov City)'!$X$4:$Y$19,2,0)</f>
        <v>#REF!</v>
      </c>
      <c r="X143" s="16" t="e">
        <f>SUMIF('City Level Data'!#REF!,$F143,'City Level Data'!Z:Z)</f>
        <v>#REF!</v>
      </c>
      <c r="Y143" s="16" t="e">
        <f>SUMIF('City Level Data'!#REF!,$F143,'City Level Data'!AA:AA)</f>
        <v>#REF!</v>
      </c>
      <c r="Z143" s="16" t="e">
        <f>SUMIF('City Level Data'!#REF!,$F143,'City Level Data'!AB:AB)</f>
        <v>#REF!</v>
      </c>
      <c r="AA143" s="16" t="e">
        <f>SUMIF('City Level Data'!#REF!,$F143,'City Level Data'!AC:AC)</f>
        <v>#REF!</v>
      </c>
      <c r="AB143" s="16" t="e">
        <f>SUMIF('City Level Data'!#REF!,$F143,'City Level Data'!AD:AD)</f>
        <v>#REF!</v>
      </c>
      <c r="AC143" s="16" t="e">
        <f>SUMIF('City Level Data'!#REF!,$F143,'City Level Data'!AE:AE)</f>
        <v>#REF!</v>
      </c>
      <c r="AD143" s="16" t="e">
        <f>SUMIF('City Level Data'!#REF!,$F143,'City Level Data'!AF:AF)</f>
        <v>#REF!</v>
      </c>
      <c r="AE143" s="16" t="e">
        <f>SUMIF('City Level Data'!#REF!,$F143,'City Level Data'!AG:AG)</f>
        <v>#REF!</v>
      </c>
      <c r="AF143" s="16" t="e">
        <f>SUMIF('City Level Data'!#REF!,$F143,'City Level Data'!AH:AH)</f>
        <v>#REF!</v>
      </c>
      <c r="AG143" s="16" t="e">
        <f>SUMIF('City Level Data'!#REF!,$F143,'City Level Data'!AI:AI)</f>
        <v>#REF!</v>
      </c>
      <c r="AH143" s="16" t="e">
        <f>SUMIF('City Level Data'!#REF!,$F143,'City Level Data'!AJ:AJ)</f>
        <v>#REF!</v>
      </c>
      <c r="AI143" s="16" t="e">
        <f>SUMIF('City Level Data'!#REF!,$F143,'City Level Data'!AK:AK)</f>
        <v>#REF!</v>
      </c>
      <c r="AJ143" s="16" t="e">
        <f>SUMIF('City Level Data'!#REF!,$F143,'City Level Data'!AL:AL)</f>
        <v>#REF!</v>
      </c>
      <c r="AK143" s="16" t="e">
        <f>SUMIF('City Level Data'!#REF!,$F143,'City Level Data'!AM:AM)</f>
        <v>#REF!</v>
      </c>
      <c r="AL143" s="16" t="e">
        <f>SUMIF('City Level Data'!#REF!,$F143,'City Level Data'!AN:AN)</f>
        <v>#REF!</v>
      </c>
      <c r="AM143" s="16" t="e">
        <f>SUMIF('City Level Data'!#REF!,$F143,'City Level Data'!AO:AO)</f>
        <v>#REF!</v>
      </c>
      <c r="AN143" s="16" t="e">
        <f>SUMIF('City Level Data'!#REF!,$F143,'City Level Data'!AP:AP)</f>
        <v>#REF!</v>
      </c>
      <c r="AO143" s="16" t="e">
        <f>SUMIF('City Level Data'!#REF!,$F143,'City Level Data'!AQ:AQ)</f>
        <v>#REF!</v>
      </c>
      <c r="AP143" s="16" t="e">
        <f>SUMIF('City Level Data'!#REF!,$F143,'City Level Data'!AR:AR)</f>
        <v>#REF!</v>
      </c>
      <c r="AQ143" s="16" t="e">
        <f>SUMIF('City Level Data'!#REF!,$F143,'City Level Data'!AS:AS)</f>
        <v>#REF!</v>
      </c>
      <c r="AR143" s="16" t="e">
        <f>SUMIF('City Level Data'!#REF!,$F143,'City Level Data'!AT:AT)</f>
        <v>#REF!</v>
      </c>
      <c r="AS143" s="16" t="e">
        <f>SUMIF('City Level Data'!#REF!,$F143,'City Level Data'!AU:AU)</f>
        <v>#REF!</v>
      </c>
      <c r="AT143" s="16" t="e">
        <f>SUMIF('City Level Data'!#REF!,$F143,'City Level Data'!AV:AV)</f>
        <v>#REF!</v>
      </c>
      <c r="AU143" s="16" t="e">
        <f>SUMIF('City Level Data'!#REF!,$F143,'City Level Data'!AW:AW)</f>
        <v>#REF!</v>
      </c>
      <c r="AV143" s="16" t="e">
        <f>SUMIF('City Level Data'!#REF!,$F143,'City Level Data'!AX:AX)</f>
        <v>#REF!</v>
      </c>
      <c r="AW143" s="16" t="e">
        <f>SUMIF('City Level Data'!#REF!,$F143,'City Level Data'!AY:AY)</f>
        <v>#REF!</v>
      </c>
      <c r="AX143" s="16" t="e">
        <f>SUMIF('City Level Data'!#REF!,$F143,'City Level Data'!AZ:AZ)</f>
        <v>#REF!</v>
      </c>
      <c r="AY143" s="16" t="e">
        <f>SUMIF('City Level Data'!#REF!,$F143,'City Level Data'!BA:BA)</f>
        <v>#REF!</v>
      </c>
      <c r="AZ143" s="16" t="e">
        <f>SUMIF('City Level Data'!#REF!,$F143,'City Level Data'!BB:BB)</f>
        <v>#REF!</v>
      </c>
      <c r="BA143" s="16" t="e">
        <f>SUMIF('City Level Data'!#REF!,$F143,'City Level Data'!BC:BC)</f>
        <v>#REF!</v>
      </c>
      <c r="BB143" s="16" t="e">
        <f>SUMIF('City Level Data'!#REF!,$F143,'City Level Data'!BD:BD)</f>
        <v>#REF!</v>
      </c>
      <c r="BC143" s="16" t="e">
        <f>SUMIF('City Level Data'!#REF!,$F143,'City Level Data'!BE:BE)</f>
        <v>#REF!</v>
      </c>
      <c r="BD143" s="16" t="e">
        <f>SUMIF('City Level Data'!#REF!,$F143,'City Level Data'!BF:BF)</f>
        <v>#REF!</v>
      </c>
      <c r="BE143" s="16" t="e">
        <f t="shared" si="2"/>
        <v>#REF!</v>
      </c>
      <c r="BF143" s="16" t="e">
        <f>SUMIF('City Level Data'!#REF!,$F143,'City Level Data'!BG:BG)</f>
        <v>#REF!</v>
      </c>
      <c r="BG143" s="16" t="e">
        <f>SUMIF('City Level Data'!#REF!,$F143,'City Level Data'!BH:BH)</f>
        <v>#REF!</v>
      </c>
      <c r="BH143" s="16" t="e">
        <f>AVERAGEIF('City Level Data'!#REF!,$F143,'City Level Data'!BI:BI)</f>
        <v>#REF!</v>
      </c>
      <c r="BI143" s="16" t="e">
        <f>AVERAGEIF('City Level Data'!#REF!,$F143,'City Level Data'!BJ:BJ)</f>
        <v>#REF!</v>
      </c>
      <c r="BJ143" s="16" t="e">
        <f>AVERAGEIF('City Level Data'!#REF!,$F143,'City Level Data'!BK:BK)</f>
        <v>#REF!</v>
      </c>
      <c r="BK143" s="16" t="e">
        <f>AVERAGEIF('City Level Data'!#REF!,$F143,'City Level Data'!BL:BL)</f>
        <v>#REF!</v>
      </c>
      <c r="BL143" s="16" t="e">
        <f>AVERAGEIF('City Level Data'!#REF!,$F143,'City Level Data'!BM:BM)</f>
        <v>#REF!</v>
      </c>
      <c r="BM143" s="16" t="e">
        <f>SUMIF('City Level Data'!#REF!,$F143,'City Level Data'!BN:BN)</f>
        <v>#REF!</v>
      </c>
      <c r="BN143" s="16" t="e">
        <f>SUMIF('City Level Data'!#REF!,$F143,'City Level Data'!BO:BO)</f>
        <v>#REF!</v>
      </c>
      <c r="BO143" s="16" t="e">
        <f>SUMIF('City Level Data'!#REF!,$F143,'City Level Data'!BP:BP)</f>
        <v>#REF!</v>
      </c>
      <c r="BP143" s="16" t="e">
        <f>SUMIF('City Level Data'!#REF!,$F143,'City Level Data'!BQ:BQ)</f>
        <v>#REF!</v>
      </c>
      <c r="BQ143" s="16" t="e">
        <f>SUMIF('City Level Data'!#REF!,$F143,'City Level Data'!BR:BR)</f>
        <v>#REF!</v>
      </c>
      <c r="BR143" s="16" t="e">
        <f>SUMIF('City Level Data'!#REF!,$F143,'City Level Data'!BS:BS)</f>
        <v>#REF!</v>
      </c>
      <c r="BS143" s="16" t="e">
        <f>SUMIF('City Level Data'!#REF!,$F143,'City Level Data'!BT:BT)</f>
        <v>#REF!</v>
      </c>
      <c r="BT143" s="16" t="e">
        <f>SUMIF('City Level Data'!#REF!,$F143,'City Level Data'!BU:BU)</f>
        <v>#REF!</v>
      </c>
      <c r="BU143" s="16" t="e">
        <f>SUMIF('City Level Data'!#REF!,$F143,'City Level Data'!BV:BV)</f>
        <v>#REF!</v>
      </c>
      <c r="BV143" s="16" t="e">
        <f>SUMIF('City Level Data'!#REF!,$F143,'City Level Data'!BW:BW)</f>
        <v>#REF!</v>
      </c>
      <c r="BW143" s="16" t="e">
        <f>SUMIF('City Level Data'!#REF!,$F143,'City Level Data'!BX:BX)</f>
        <v>#REF!</v>
      </c>
      <c r="BX143" s="16" t="e">
        <f>SUMIF('City Level Data'!#REF!,$F143,'City Level Data'!BY:BY)</f>
        <v>#REF!</v>
      </c>
      <c r="BY143" s="16" t="e">
        <f>SUMIF('City Level Data'!#REF!,$F143,'City Level Data'!BZ:BZ)</f>
        <v>#REF!</v>
      </c>
      <c r="BZ143" s="16" t="e">
        <f>SUMIF('City Level Data'!#REF!,$F143,'City Level Data'!CA:CA)</f>
        <v>#REF!</v>
      </c>
      <c r="CA143" s="16" t="e">
        <f>SUMIF('City Level Data'!#REF!,$F143,'City Level Data'!CB:CB)</f>
        <v>#REF!</v>
      </c>
      <c r="CB143" s="16" t="e">
        <f>SUMIF('City Level Data'!#REF!,$F143,'City Level Data'!CC:CC)</f>
        <v>#REF!</v>
      </c>
      <c r="CC143" s="16" t="e">
        <f>SUMIF('City Level Data'!#REF!,$F143,'City Level Data'!CD:CD)</f>
        <v>#REF!</v>
      </c>
      <c r="CD143" s="16" t="e">
        <f>SUMIF('City Level Data'!#REF!,$F143,'City Level Data'!CE:CE)</f>
        <v>#REF!</v>
      </c>
      <c r="CE143" s="16" t="e">
        <f>SUMIF('City Level Data'!#REF!,$F143,'City Level Data'!CF:CF)</f>
        <v>#REF!</v>
      </c>
      <c r="CF143" s="16" t="e">
        <f>SUMIF('City Level Data'!#REF!,$F143,'City Level Data'!CG:CG)</f>
        <v>#REF!</v>
      </c>
      <c r="CG143" s="16" t="e">
        <f>SUMIF('City Level Data'!#REF!,$F143,'City Level Data'!CH:CH)</f>
        <v>#REF!</v>
      </c>
      <c r="CH143" s="16" t="e">
        <f>SUMIF('City Level Data'!#REF!,$F143,'City Level Data'!CI:CI)</f>
        <v>#REF!</v>
      </c>
      <c r="CI143" s="16" t="e">
        <f>SUMIF('City Level Data'!#REF!,$F143,'City Level Data'!CJ:CJ)</f>
        <v>#REF!</v>
      </c>
      <c r="CJ143" s="16" t="e">
        <f>SUMIF('City Level Data'!#REF!,$F143,'City Level Data'!CK:CK)</f>
        <v>#REF!</v>
      </c>
      <c r="CK143" s="16" t="e">
        <f>SUMIF('City Level Data'!#REF!,$F143,'City Level Data'!CL:CL)</f>
        <v>#REF!</v>
      </c>
      <c r="CL143" s="16" t="e">
        <f>SUMIF('City Level Data'!#REF!,$F143,'City Level Data'!CM:CM)</f>
        <v>#REF!</v>
      </c>
      <c r="CM143" s="16" t="e">
        <f>SUMIF('City Level Data'!#REF!,$F143,'City Level Data'!CN:CN)</f>
        <v>#REF!</v>
      </c>
      <c r="CN143" s="16" t="e">
        <f>SUMIF('City Level Data'!#REF!,$F143,'City Level Data'!CO:CO)</f>
        <v>#REF!</v>
      </c>
      <c r="CO143" s="16" t="e">
        <f>SUMIF('City Level Data'!#REF!,$F143,'City Level Data'!CP:CP)</f>
        <v>#REF!</v>
      </c>
      <c r="CP143" s="16" t="e">
        <f>SUMIF('City Level Data'!#REF!,$F143,'City Level Data'!CQ:CQ)</f>
        <v>#REF!</v>
      </c>
      <c r="CQ143" s="16" t="e">
        <f>SUMIF('City Level Data'!#REF!,$F143,'City Level Data'!CR:CR)</f>
        <v>#REF!</v>
      </c>
      <c r="CR143" s="16" t="e">
        <f>SUMIF('City Level Data'!#REF!,$F143,'City Level Data'!CS:CS)</f>
        <v>#REF!</v>
      </c>
      <c r="CS143" s="16" t="e">
        <f>SUMIF('City Level Data'!#REF!,$F143,'City Level Data'!CT:CT)</f>
        <v>#REF!</v>
      </c>
      <c r="CT143" s="16" t="e">
        <f>SUMIF('City Level Data'!#REF!,$F143,'City Level Data'!CU:CU)</f>
        <v>#REF!</v>
      </c>
      <c r="CU143" s="16" t="e">
        <f>SUMIF('City Level Data'!#REF!,$F143,'City Level Data'!CV:CV)</f>
        <v>#REF!</v>
      </c>
      <c r="CV143" s="16" t="e">
        <f>SUMIF('City Level Data'!#REF!,$F143,'City Level Data'!CW:CW)</f>
        <v>#REF!</v>
      </c>
      <c r="CW143" s="16" t="e">
        <f>SUMIF('City Level Data'!#REF!,$F143,'City Level Data'!CX:CX)</f>
        <v>#REF!</v>
      </c>
      <c r="CX143" s="16" t="e">
        <f>SUMIF('City Level Data'!#REF!,$F143,'City Level Data'!CY:CY)</f>
        <v>#REF!</v>
      </c>
      <c r="CY143" s="16" t="e">
        <f>SUMIF('City Level Data'!#REF!,$F143,'City Level Data'!CZ:CZ)</f>
        <v>#REF!</v>
      </c>
      <c r="CZ143" s="16" t="e">
        <f>SUMIF('City Level Data'!#REF!,$F143,'City Level Data'!DA:DA)</f>
        <v>#REF!</v>
      </c>
      <c r="DA143" s="16" t="e">
        <f>SUMIF('City Level Data'!#REF!,$F143,'City Level Data'!DB:DB)</f>
        <v>#REF!</v>
      </c>
      <c r="DB143" s="16" t="e">
        <f>SUMIF('City Level Data'!#REF!,$F143,'City Level Data'!DC:DC)</f>
        <v>#REF!</v>
      </c>
    </row>
    <row r="144" spans="1:106" x14ac:dyDescent="0.2">
      <c r="A144" s="1"/>
      <c r="B144" s="1"/>
      <c r="C144" s="1"/>
      <c r="D144" s="1" t="s">
        <v>1691</v>
      </c>
      <c r="E144" s="1" t="s">
        <v>1452</v>
      </c>
      <c r="F144" s="1" t="s">
        <v>1258</v>
      </c>
      <c r="G144" s="1" t="s">
        <v>1523</v>
      </c>
      <c r="H144" s="1"/>
      <c r="I144" s="1"/>
      <c r="J144" s="1" t="s">
        <v>1518</v>
      </c>
      <c r="K144" s="1"/>
      <c r="L144" s="1"/>
      <c r="M144" s="1"/>
      <c r="N144" s="16" t="e">
        <f>SUMIF('City Level Data'!#REF!,$F144,'City Level Data'!J:J)</f>
        <v>#REF!</v>
      </c>
      <c r="O144" s="16" t="e">
        <f>SUMIF('City Level Data'!#REF!,$F144,'City Level Data'!L:L)</f>
        <v>#REF!</v>
      </c>
      <c r="P144" s="16" t="e">
        <f>SUMIF('City Level Data'!#REF!,$F144,'City Level Data'!M:M)</f>
        <v>#REF!</v>
      </c>
      <c r="Q144" s="16" t="e">
        <f t="shared" si="0"/>
        <v>#REF!</v>
      </c>
      <c r="R144" s="16" t="e">
        <f>SUMIF('City Level Data'!#REF!,$F144,'City Level Data'!P:P)</f>
        <v>#REF!</v>
      </c>
      <c r="S144" s="16" t="e">
        <f t="shared" si="1"/>
        <v>#REF!</v>
      </c>
      <c r="T144" s="16" t="e">
        <f>SUMIF('City Level Data'!#REF!,$F144,'City Level Data'!U:U)*1000000000/N144</f>
        <v>#REF!</v>
      </c>
      <c r="U144" s="16" t="e">
        <f>IF(Q144&gt;'Clustering (Sub City)'!$C$4,'Clustering (Sub City)'!$B$3,IF(Q144&gt;'Clustering (Sub City)'!$H$4,'Clustering (Sub City)'!$G$3,IF(Q144&gt;'Clustering (Sub City)'!$M$4,'Clustering (Sub City)'!$L$3,'Clustering (Sub City)'!$Q$3)))</f>
        <v>#REF!</v>
      </c>
      <c r="V144" s="16" t="e">
        <f>IF(S144&gt;'Clustering (Sub City)'!$C$24,'Clustering (Sub City)'!$B$23,IF(S144&gt;'Clustering (Sub City)'!$H$24,'Clustering (Sub City)'!$G$23,IF(S144&gt;'Clustering (Sub City)'!$M$24,'Clustering (Sub City)'!$L$23,'Clustering (Sub City)'!$Q$23)))</f>
        <v>#REF!</v>
      </c>
      <c r="W144" s="16" t="e">
        <f>VLOOKUP(U144&amp;V144,'Clustering (Gov City)'!$X$4:$Y$19,2,0)</f>
        <v>#REF!</v>
      </c>
      <c r="X144" s="16" t="e">
        <f>SUMIF('City Level Data'!#REF!,$F144,'City Level Data'!Z:Z)</f>
        <v>#REF!</v>
      </c>
      <c r="Y144" s="16" t="e">
        <f>SUMIF('City Level Data'!#REF!,$F144,'City Level Data'!AA:AA)</f>
        <v>#REF!</v>
      </c>
      <c r="Z144" s="16" t="e">
        <f>SUMIF('City Level Data'!#REF!,$F144,'City Level Data'!AB:AB)</f>
        <v>#REF!</v>
      </c>
      <c r="AA144" s="16" t="e">
        <f>SUMIF('City Level Data'!#REF!,$F144,'City Level Data'!AC:AC)</f>
        <v>#REF!</v>
      </c>
      <c r="AB144" s="16" t="e">
        <f>SUMIF('City Level Data'!#REF!,$F144,'City Level Data'!AD:AD)</f>
        <v>#REF!</v>
      </c>
      <c r="AC144" s="16" t="e">
        <f>SUMIF('City Level Data'!#REF!,$F144,'City Level Data'!AE:AE)</f>
        <v>#REF!</v>
      </c>
      <c r="AD144" s="16" t="e">
        <f>SUMIF('City Level Data'!#REF!,$F144,'City Level Data'!AF:AF)</f>
        <v>#REF!</v>
      </c>
      <c r="AE144" s="16" t="e">
        <f>SUMIF('City Level Data'!#REF!,$F144,'City Level Data'!AG:AG)</f>
        <v>#REF!</v>
      </c>
      <c r="AF144" s="16" t="e">
        <f>SUMIF('City Level Data'!#REF!,$F144,'City Level Data'!AH:AH)</f>
        <v>#REF!</v>
      </c>
      <c r="AG144" s="16" t="e">
        <f>SUMIF('City Level Data'!#REF!,$F144,'City Level Data'!AI:AI)</f>
        <v>#REF!</v>
      </c>
      <c r="AH144" s="16" t="e">
        <f>SUMIF('City Level Data'!#REF!,$F144,'City Level Data'!AJ:AJ)</f>
        <v>#REF!</v>
      </c>
      <c r="AI144" s="16" t="e">
        <f>SUMIF('City Level Data'!#REF!,$F144,'City Level Data'!AK:AK)</f>
        <v>#REF!</v>
      </c>
      <c r="AJ144" s="16" t="e">
        <f>SUMIF('City Level Data'!#REF!,$F144,'City Level Data'!AL:AL)</f>
        <v>#REF!</v>
      </c>
      <c r="AK144" s="16" t="e">
        <f>SUMIF('City Level Data'!#REF!,$F144,'City Level Data'!AM:AM)</f>
        <v>#REF!</v>
      </c>
      <c r="AL144" s="16" t="e">
        <f>SUMIF('City Level Data'!#REF!,$F144,'City Level Data'!AN:AN)</f>
        <v>#REF!</v>
      </c>
      <c r="AM144" s="16" t="e">
        <f>SUMIF('City Level Data'!#REF!,$F144,'City Level Data'!AO:AO)</f>
        <v>#REF!</v>
      </c>
      <c r="AN144" s="16" t="e">
        <f>SUMIF('City Level Data'!#REF!,$F144,'City Level Data'!AP:AP)</f>
        <v>#REF!</v>
      </c>
      <c r="AO144" s="16" t="e">
        <f>SUMIF('City Level Data'!#REF!,$F144,'City Level Data'!AQ:AQ)</f>
        <v>#REF!</v>
      </c>
      <c r="AP144" s="16" t="e">
        <f>SUMIF('City Level Data'!#REF!,$F144,'City Level Data'!AR:AR)</f>
        <v>#REF!</v>
      </c>
      <c r="AQ144" s="16" t="e">
        <f>SUMIF('City Level Data'!#REF!,$F144,'City Level Data'!AS:AS)</f>
        <v>#REF!</v>
      </c>
      <c r="AR144" s="16" t="e">
        <f>SUMIF('City Level Data'!#REF!,$F144,'City Level Data'!AT:AT)</f>
        <v>#REF!</v>
      </c>
      <c r="AS144" s="16" t="e">
        <f>SUMIF('City Level Data'!#REF!,$F144,'City Level Data'!AU:AU)</f>
        <v>#REF!</v>
      </c>
      <c r="AT144" s="16" t="e">
        <f>SUMIF('City Level Data'!#REF!,$F144,'City Level Data'!AV:AV)</f>
        <v>#REF!</v>
      </c>
      <c r="AU144" s="16" t="e">
        <f>SUMIF('City Level Data'!#REF!,$F144,'City Level Data'!AW:AW)</f>
        <v>#REF!</v>
      </c>
      <c r="AV144" s="16" t="e">
        <f>SUMIF('City Level Data'!#REF!,$F144,'City Level Data'!AX:AX)</f>
        <v>#REF!</v>
      </c>
      <c r="AW144" s="16" t="e">
        <f>SUMIF('City Level Data'!#REF!,$F144,'City Level Data'!AY:AY)</f>
        <v>#REF!</v>
      </c>
      <c r="AX144" s="16" t="e">
        <f>SUMIF('City Level Data'!#REF!,$F144,'City Level Data'!AZ:AZ)</f>
        <v>#REF!</v>
      </c>
      <c r="AY144" s="16" t="e">
        <f>SUMIF('City Level Data'!#REF!,$F144,'City Level Data'!BA:BA)</f>
        <v>#REF!</v>
      </c>
      <c r="AZ144" s="16" t="e">
        <f>SUMIF('City Level Data'!#REF!,$F144,'City Level Data'!BB:BB)</f>
        <v>#REF!</v>
      </c>
      <c r="BA144" s="16" t="e">
        <f>SUMIF('City Level Data'!#REF!,$F144,'City Level Data'!BC:BC)</f>
        <v>#REF!</v>
      </c>
      <c r="BB144" s="16" t="e">
        <f>SUMIF('City Level Data'!#REF!,$F144,'City Level Data'!BD:BD)</f>
        <v>#REF!</v>
      </c>
      <c r="BC144" s="16" t="e">
        <f>SUMIF('City Level Data'!#REF!,$F144,'City Level Data'!BE:BE)</f>
        <v>#REF!</v>
      </c>
      <c r="BD144" s="16" t="e">
        <f>SUMIF('City Level Data'!#REF!,$F144,'City Level Data'!BF:BF)</f>
        <v>#REF!</v>
      </c>
      <c r="BE144" s="16" t="e">
        <f t="shared" si="2"/>
        <v>#REF!</v>
      </c>
      <c r="BF144" s="16" t="e">
        <f>SUMIF('City Level Data'!#REF!,$F144,'City Level Data'!BG:BG)</f>
        <v>#REF!</v>
      </c>
      <c r="BG144" s="16" t="e">
        <f>SUMIF('City Level Data'!#REF!,$F144,'City Level Data'!BH:BH)</f>
        <v>#REF!</v>
      </c>
      <c r="BH144" s="16" t="e">
        <f>AVERAGEIF('City Level Data'!#REF!,$F144,'City Level Data'!BI:BI)</f>
        <v>#REF!</v>
      </c>
      <c r="BI144" s="16" t="e">
        <f>AVERAGEIF('City Level Data'!#REF!,$F144,'City Level Data'!BJ:BJ)</f>
        <v>#REF!</v>
      </c>
      <c r="BJ144" s="16" t="e">
        <f>AVERAGEIF('City Level Data'!#REF!,$F144,'City Level Data'!BK:BK)</f>
        <v>#REF!</v>
      </c>
      <c r="BK144" s="16" t="e">
        <f>AVERAGEIF('City Level Data'!#REF!,$F144,'City Level Data'!BL:BL)</f>
        <v>#REF!</v>
      </c>
      <c r="BL144" s="16" t="e">
        <f>AVERAGEIF('City Level Data'!#REF!,$F144,'City Level Data'!BM:BM)</f>
        <v>#REF!</v>
      </c>
      <c r="BM144" s="16" t="e">
        <f>SUMIF('City Level Data'!#REF!,$F144,'City Level Data'!BN:BN)</f>
        <v>#REF!</v>
      </c>
      <c r="BN144" s="16" t="e">
        <f>SUMIF('City Level Data'!#REF!,$F144,'City Level Data'!BO:BO)</f>
        <v>#REF!</v>
      </c>
      <c r="BO144" s="16" t="e">
        <f>SUMIF('City Level Data'!#REF!,$F144,'City Level Data'!BP:BP)</f>
        <v>#REF!</v>
      </c>
      <c r="BP144" s="16" t="e">
        <f>SUMIF('City Level Data'!#REF!,$F144,'City Level Data'!BQ:BQ)</f>
        <v>#REF!</v>
      </c>
      <c r="BQ144" s="16" t="e">
        <f>SUMIF('City Level Data'!#REF!,$F144,'City Level Data'!BR:BR)</f>
        <v>#REF!</v>
      </c>
      <c r="BR144" s="16" t="e">
        <f>SUMIF('City Level Data'!#REF!,$F144,'City Level Data'!BS:BS)</f>
        <v>#REF!</v>
      </c>
      <c r="BS144" s="16" t="e">
        <f>SUMIF('City Level Data'!#REF!,$F144,'City Level Data'!BT:BT)</f>
        <v>#REF!</v>
      </c>
      <c r="BT144" s="16" t="e">
        <f>SUMIF('City Level Data'!#REF!,$F144,'City Level Data'!BU:BU)</f>
        <v>#REF!</v>
      </c>
      <c r="BU144" s="16" t="e">
        <f>SUMIF('City Level Data'!#REF!,$F144,'City Level Data'!BV:BV)</f>
        <v>#REF!</v>
      </c>
      <c r="BV144" s="16" t="e">
        <f>SUMIF('City Level Data'!#REF!,$F144,'City Level Data'!BW:BW)</f>
        <v>#REF!</v>
      </c>
      <c r="BW144" s="16" t="e">
        <f>SUMIF('City Level Data'!#REF!,$F144,'City Level Data'!BX:BX)</f>
        <v>#REF!</v>
      </c>
      <c r="BX144" s="16" t="e">
        <f>SUMIF('City Level Data'!#REF!,$F144,'City Level Data'!BY:BY)</f>
        <v>#REF!</v>
      </c>
      <c r="BY144" s="16" t="e">
        <f>SUMIF('City Level Data'!#REF!,$F144,'City Level Data'!BZ:BZ)</f>
        <v>#REF!</v>
      </c>
      <c r="BZ144" s="16" t="e">
        <f>SUMIF('City Level Data'!#REF!,$F144,'City Level Data'!CA:CA)</f>
        <v>#REF!</v>
      </c>
      <c r="CA144" s="16" t="e">
        <f>SUMIF('City Level Data'!#REF!,$F144,'City Level Data'!CB:CB)</f>
        <v>#REF!</v>
      </c>
      <c r="CB144" s="16" t="e">
        <f>SUMIF('City Level Data'!#REF!,$F144,'City Level Data'!CC:CC)</f>
        <v>#REF!</v>
      </c>
      <c r="CC144" s="16" t="e">
        <f>SUMIF('City Level Data'!#REF!,$F144,'City Level Data'!CD:CD)</f>
        <v>#REF!</v>
      </c>
      <c r="CD144" s="16" t="e">
        <f>SUMIF('City Level Data'!#REF!,$F144,'City Level Data'!CE:CE)</f>
        <v>#REF!</v>
      </c>
      <c r="CE144" s="16" t="e">
        <f>SUMIF('City Level Data'!#REF!,$F144,'City Level Data'!CF:CF)</f>
        <v>#REF!</v>
      </c>
      <c r="CF144" s="16" t="e">
        <f>SUMIF('City Level Data'!#REF!,$F144,'City Level Data'!CG:CG)</f>
        <v>#REF!</v>
      </c>
      <c r="CG144" s="16" t="e">
        <f>SUMIF('City Level Data'!#REF!,$F144,'City Level Data'!CH:CH)</f>
        <v>#REF!</v>
      </c>
      <c r="CH144" s="16" t="e">
        <f>SUMIF('City Level Data'!#REF!,$F144,'City Level Data'!CI:CI)</f>
        <v>#REF!</v>
      </c>
      <c r="CI144" s="16" t="e">
        <f>SUMIF('City Level Data'!#REF!,$F144,'City Level Data'!CJ:CJ)</f>
        <v>#REF!</v>
      </c>
      <c r="CJ144" s="16" t="e">
        <f>SUMIF('City Level Data'!#REF!,$F144,'City Level Data'!CK:CK)</f>
        <v>#REF!</v>
      </c>
      <c r="CK144" s="16" t="e">
        <f>SUMIF('City Level Data'!#REF!,$F144,'City Level Data'!CL:CL)</f>
        <v>#REF!</v>
      </c>
      <c r="CL144" s="16" t="e">
        <f>SUMIF('City Level Data'!#REF!,$F144,'City Level Data'!CM:CM)</f>
        <v>#REF!</v>
      </c>
      <c r="CM144" s="16" t="e">
        <f>SUMIF('City Level Data'!#REF!,$F144,'City Level Data'!CN:CN)</f>
        <v>#REF!</v>
      </c>
      <c r="CN144" s="16" t="e">
        <f>SUMIF('City Level Data'!#REF!,$F144,'City Level Data'!CO:CO)</f>
        <v>#REF!</v>
      </c>
      <c r="CO144" s="16" t="e">
        <f>SUMIF('City Level Data'!#REF!,$F144,'City Level Data'!CP:CP)</f>
        <v>#REF!</v>
      </c>
      <c r="CP144" s="16" t="e">
        <f>SUMIF('City Level Data'!#REF!,$F144,'City Level Data'!CQ:CQ)</f>
        <v>#REF!</v>
      </c>
      <c r="CQ144" s="16" t="e">
        <f>SUMIF('City Level Data'!#REF!,$F144,'City Level Data'!CR:CR)</f>
        <v>#REF!</v>
      </c>
      <c r="CR144" s="16" t="e">
        <f>SUMIF('City Level Data'!#REF!,$F144,'City Level Data'!CS:CS)</f>
        <v>#REF!</v>
      </c>
      <c r="CS144" s="16" t="e">
        <f>SUMIF('City Level Data'!#REF!,$F144,'City Level Data'!CT:CT)</f>
        <v>#REF!</v>
      </c>
      <c r="CT144" s="16" t="e">
        <f>SUMIF('City Level Data'!#REF!,$F144,'City Level Data'!CU:CU)</f>
        <v>#REF!</v>
      </c>
      <c r="CU144" s="16" t="e">
        <f>SUMIF('City Level Data'!#REF!,$F144,'City Level Data'!CV:CV)</f>
        <v>#REF!</v>
      </c>
      <c r="CV144" s="16" t="e">
        <f>SUMIF('City Level Data'!#REF!,$F144,'City Level Data'!CW:CW)</f>
        <v>#REF!</v>
      </c>
      <c r="CW144" s="16" t="e">
        <f>SUMIF('City Level Data'!#REF!,$F144,'City Level Data'!CX:CX)</f>
        <v>#REF!</v>
      </c>
      <c r="CX144" s="16" t="e">
        <f>SUMIF('City Level Data'!#REF!,$F144,'City Level Data'!CY:CY)</f>
        <v>#REF!</v>
      </c>
      <c r="CY144" s="16" t="e">
        <f>SUMIF('City Level Data'!#REF!,$F144,'City Level Data'!CZ:CZ)</f>
        <v>#REF!</v>
      </c>
      <c r="CZ144" s="16" t="e">
        <f>SUMIF('City Level Data'!#REF!,$F144,'City Level Data'!DA:DA)</f>
        <v>#REF!</v>
      </c>
      <c r="DA144" s="16" t="e">
        <f>SUMIF('City Level Data'!#REF!,$F144,'City Level Data'!DB:DB)</f>
        <v>#REF!</v>
      </c>
      <c r="DB144" s="16" t="e">
        <f>SUMIF('City Level Data'!#REF!,$F144,'City Level Data'!DC:DC)</f>
        <v>#REF!</v>
      </c>
    </row>
    <row r="145" spans="1:106" x14ac:dyDescent="0.2">
      <c r="A145" s="1"/>
      <c r="B145" s="1"/>
      <c r="C145" s="1"/>
      <c r="D145" s="1" t="s">
        <v>1692</v>
      </c>
      <c r="E145" s="1" t="s">
        <v>1452</v>
      </c>
      <c r="F145" s="1" t="s">
        <v>1268</v>
      </c>
      <c r="G145" s="1" t="s">
        <v>1523</v>
      </c>
      <c r="H145" s="1"/>
      <c r="I145" s="1"/>
      <c r="J145" s="1" t="s">
        <v>1518</v>
      </c>
      <c r="K145" s="1"/>
      <c r="L145" s="1"/>
      <c r="M145" s="1"/>
      <c r="N145" s="16" t="e">
        <f>SUMIF('City Level Data'!#REF!,$F145,'City Level Data'!J:J)</f>
        <v>#REF!</v>
      </c>
      <c r="O145" s="16" t="e">
        <f>SUMIF('City Level Data'!#REF!,$F145,'City Level Data'!L:L)</f>
        <v>#REF!</v>
      </c>
      <c r="P145" s="16" t="e">
        <f>SUMIF('City Level Data'!#REF!,$F145,'City Level Data'!M:M)</f>
        <v>#REF!</v>
      </c>
      <c r="Q145" s="16" t="e">
        <f t="shared" si="0"/>
        <v>#REF!</v>
      </c>
      <c r="R145" s="16" t="e">
        <f>SUMIF('City Level Data'!#REF!,$F145,'City Level Data'!P:P)</f>
        <v>#REF!</v>
      </c>
      <c r="S145" s="16" t="e">
        <f t="shared" si="1"/>
        <v>#REF!</v>
      </c>
      <c r="T145" s="16" t="e">
        <f>SUMIF('City Level Data'!#REF!,$F145,'City Level Data'!U:U)*1000000000/N145</f>
        <v>#REF!</v>
      </c>
      <c r="U145" s="16" t="e">
        <f>IF(Q145&gt;'Clustering (Sub City)'!$C$4,'Clustering (Sub City)'!$B$3,IF(Q145&gt;'Clustering (Sub City)'!$H$4,'Clustering (Sub City)'!$G$3,IF(Q145&gt;'Clustering (Sub City)'!$M$4,'Clustering (Sub City)'!$L$3,'Clustering (Sub City)'!$Q$3)))</f>
        <v>#REF!</v>
      </c>
      <c r="V145" s="16" t="e">
        <f>IF(S145&gt;'Clustering (Sub City)'!$C$24,'Clustering (Sub City)'!$B$23,IF(S145&gt;'Clustering (Sub City)'!$H$24,'Clustering (Sub City)'!$G$23,IF(S145&gt;'Clustering (Sub City)'!$M$24,'Clustering (Sub City)'!$L$23,'Clustering (Sub City)'!$Q$23)))</f>
        <v>#REF!</v>
      </c>
      <c r="W145" s="16" t="e">
        <f>VLOOKUP(U145&amp;V145,'Clustering (Gov City)'!$X$4:$Y$19,2,0)</f>
        <v>#REF!</v>
      </c>
      <c r="X145" s="16" t="e">
        <f>SUMIF('City Level Data'!#REF!,$F145,'City Level Data'!Z:Z)</f>
        <v>#REF!</v>
      </c>
      <c r="Y145" s="16" t="e">
        <f>SUMIF('City Level Data'!#REF!,$F145,'City Level Data'!AA:AA)</f>
        <v>#REF!</v>
      </c>
      <c r="Z145" s="16" t="e">
        <f>SUMIF('City Level Data'!#REF!,$F145,'City Level Data'!AB:AB)</f>
        <v>#REF!</v>
      </c>
      <c r="AA145" s="16" t="e">
        <f>SUMIF('City Level Data'!#REF!,$F145,'City Level Data'!AC:AC)</f>
        <v>#REF!</v>
      </c>
      <c r="AB145" s="16" t="e">
        <f>SUMIF('City Level Data'!#REF!,$F145,'City Level Data'!AD:AD)</f>
        <v>#REF!</v>
      </c>
      <c r="AC145" s="16" t="e">
        <f>SUMIF('City Level Data'!#REF!,$F145,'City Level Data'!AE:AE)</f>
        <v>#REF!</v>
      </c>
      <c r="AD145" s="16" t="e">
        <f>SUMIF('City Level Data'!#REF!,$F145,'City Level Data'!AF:AF)</f>
        <v>#REF!</v>
      </c>
      <c r="AE145" s="16" t="e">
        <f>SUMIF('City Level Data'!#REF!,$F145,'City Level Data'!AG:AG)</f>
        <v>#REF!</v>
      </c>
      <c r="AF145" s="16" t="e">
        <f>SUMIF('City Level Data'!#REF!,$F145,'City Level Data'!AH:AH)</f>
        <v>#REF!</v>
      </c>
      <c r="AG145" s="16" t="e">
        <f>SUMIF('City Level Data'!#REF!,$F145,'City Level Data'!AI:AI)</f>
        <v>#REF!</v>
      </c>
      <c r="AH145" s="16" t="e">
        <f>SUMIF('City Level Data'!#REF!,$F145,'City Level Data'!AJ:AJ)</f>
        <v>#REF!</v>
      </c>
      <c r="AI145" s="16" t="e">
        <f>SUMIF('City Level Data'!#REF!,$F145,'City Level Data'!AK:AK)</f>
        <v>#REF!</v>
      </c>
      <c r="AJ145" s="16" t="e">
        <f>SUMIF('City Level Data'!#REF!,$F145,'City Level Data'!AL:AL)</f>
        <v>#REF!</v>
      </c>
      <c r="AK145" s="16" t="e">
        <f>SUMIF('City Level Data'!#REF!,$F145,'City Level Data'!AM:AM)</f>
        <v>#REF!</v>
      </c>
      <c r="AL145" s="16" t="e">
        <f>SUMIF('City Level Data'!#REF!,$F145,'City Level Data'!AN:AN)</f>
        <v>#REF!</v>
      </c>
      <c r="AM145" s="16" t="e">
        <f>SUMIF('City Level Data'!#REF!,$F145,'City Level Data'!AO:AO)</f>
        <v>#REF!</v>
      </c>
      <c r="AN145" s="16" t="e">
        <f>SUMIF('City Level Data'!#REF!,$F145,'City Level Data'!AP:AP)</f>
        <v>#REF!</v>
      </c>
      <c r="AO145" s="16" t="e">
        <f>SUMIF('City Level Data'!#REF!,$F145,'City Level Data'!AQ:AQ)</f>
        <v>#REF!</v>
      </c>
      <c r="AP145" s="16" t="e">
        <f>SUMIF('City Level Data'!#REF!,$F145,'City Level Data'!AR:AR)</f>
        <v>#REF!</v>
      </c>
      <c r="AQ145" s="16" t="e">
        <f>SUMIF('City Level Data'!#REF!,$F145,'City Level Data'!AS:AS)</f>
        <v>#REF!</v>
      </c>
      <c r="AR145" s="16" t="e">
        <f>SUMIF('City Level Data'!#REF!,$F145,'City Level Data'!AT:AT)</f>
        <v>#REF!</v>
      </c>
      <c r="AS145" s="16" t="e">
        <f>SUMIF('City Level Data'!#REF!,$F145,'City Level Data'!AU:AU)</f>
        <v>#REF!</v>
      </c>
      <c r="AT145" s="16" t="e">
        <f>SUMIF('City Level Data'!#REF!,$F145,'City Level Data'!AV:AV)</f>
        <v>#REF!</v>
      </c>
      <c r="AU145" s="16" t="e">
        <f>SUMIF('City Level Data'!#REF!,$F145,'City Level Data'!AW:AW)</f>
        <v>#REF!</v>
      </c>
      <c r="AV145" s="16" t="e">
        <f>SUMIF('City Level Data'!#REF!,$F145,'City Level Data'!AX:AX)</f>
        <v>#REF!</v>
      </c>
      <c r="AW145" s="16" t="e">
        <f>SUMIF('City Level Data'!#REF!,$F145,'City Level Data'!AY:AY)</f>
        <v>#REF!</v>
      </c>
      <c r="AX145" s="16" t="e">
        <f>SUMIF('City Level Data'!#REF!,$F145,'City Level Data'!AZ:AZ)</f>
        <v>#REF!</v>
      </c>
      <c r="AY145" s="16" t="e">
        <f>SUMIF('City Level Data'!#REF!,$F145,'City Level Data'!BA:BA)</f>
        <v>#REF!</v>
      </c>
      <c r="AZ145" s="16" t="e">
        <f>SUMIF('City Level Data'!#REF!,$F145,'City Level Data'!BB:BB)</f>
        <v>#REF!</v>
      </c>
      <c r="BA145" s="16" t="e">
        <f>SUMIF('City Level Data'!#REF!,$F145,'City Level Data'!BC:BC)</f>
        <v>#REF!</v>
      </c>
      <c r="BB145" s="16" t="e">
        <f>SUMIF('City Level Data'!#REF!,$F145,'City Level Data'!BD:BD)</f>
        <v>#REF!</v>
      </c>
      <c r="BC145" s="16" t="e">
        <f>SUMIF('City Level Data'!#REF!,$F145,'City Level Data'!BE:BE)</f>
        <v>#REF!</v>
      </c>
      <c r="BD145" s="16" t="e">
        <f>SUMIF('City Level Data'!#REF!,$F145,'City Level Data'!BF:BF)</f>
        <v>#REF!</v>
      </c>
      <c r="BE145" s="16" t="e">
        <f t="shared" si="2"/>
        <v>#REF!</v>
      </c>
      <c r="BF145" s="16" t="e">
        <f>SUMIF('City Level Data'!#REF!,$F145,'City Level Data'!BG:BG)</f>
        <v>#REF!</v>
      </c>
      <c r="BG145" s="16" t="e">
        <f>SUMIF('City Level Data'!#REF!,$F145,'City Level Data'!BH:BH)</f>
        <v>#REF!</v>
      </c>
      <c r="BH145" s="16" t="e">
        <f>AVERAGEIF('City Level Data'!#REF!,$F145,'City Level Data'!BI:BI)</f>
        <v>#REF!</v>
      </c>
      <c r="BI145" s="16" t="e">
        <f>AVERAGEIF('City Level Data'!#REF!,$F145,'City Level Data'!BJ:BJ)</f>
        <v>#REF!</v>
      </c>
      <c r="BJ145" s="16" t="e">
        <f>AVERAGEIF('City Level Data'!#REF!,$F145,'City Level Data'!BK:BK)</f>
        <v>#REF!</v>
      </c>
      <c r="BK145" s="16" t="e">
        <f>AVERAGEIF('City Level Data'!#REF!,$F145,'City Level Data'!BL:BL)</f>
        <v>#REF!</v>
      </c>
      <c r="BL145" s="16" t="e">
        <f>AVERAGEIF('City Level Data'!#REF!,$F145,'City Level Data'!BM:BM)</f>
        <v>#REF!</v>
      </c>
      <c r="BM145" s="16" t="e">
        <f>SUMIF('City Level Data'!#REF!,$F145,'City Level Data'!BN:BN)</f>
        <v>#REF!</v>
      </c>
      <c r="BN145" s="16" t="e">
        <f>SUMIF('City Level Data'!#REF!,$F145,'City Level Data'!BO:BO)</f>
        <v>#REF!</v>
      </c>
      <c r="BO145" s="16" t="e">
        <f>SUMIF('City Level Data'!#REF!,$F145,'City Level Data'!BP:BP)</f>
        <v>#REF!</v>
      </c>
      <c r="BP145" s="16" t="e">
        <f>SUMIF('City Level Data'!#REF!,$F145,'City Level Data'!BQ:BQ)</f>
        <v>#REF!</v>
      </c>
      <c r="BQ145" s="16" t="e">
        <f>SUMIF('City Level Data'!#REF!,$F145,'City Level Data'!BR:BR)</f>
        <v>#REF!</v>
      </c>
      <c r="BR145" s="16" t="e">
        <f>SUMIF('City Level Data'!#REF!,$F145,'City Level Data'!BS:BS)</f>
        <v>#REF!</v>
      </c>
      <c r="BS145" s="16" t="e">
        <f>SUMIF('City Level Data'!#REF!,$F145,'City Level Data'!BT:BT)</f>
        <v>#REF!</v>
      </c>
      <c r="BT145" s="16" t="e">
        <f>SUMIF('City Level Data'!#REF!,$F145,'City Level Data'!BU:BU)</f>
        <v>#REF!</v>
      </c>
      <c r="BU145" s="16" t="e">
        <f>SUMIF('City Level Data'!#REF!,$F145,'City Level Data'!BV:BV)</f>
        <v>#REF!</v>
      </c>
      <c r="BV145" s="16" t="e">
        <f>SUMIF('City Level Data'!#REF!,$F145,'City Level Data'!BW:BW)</f>
        <v>#REF!</v>
      </c>
      <c r="BW145" s="16" t="e">
        <f>SUMIF('City Level Data'!#REF!,$F145,'City Level Data'!BX:BX)</f>
        <v>#REF!</v>
      </c>
      <c r="BX145" s="16" t="e">
        <f>SUMIF('City Level Data'!#REF!,$F145,'City Level Data'!BY:BY)</f>
        <v>#REF!</v>
      </c>
      <c r="BY145" s="16" t="e">
        <f>SUMIF('City Level Data'!#REF!,$F145,'City Level Data'!BZ:BZ)</f>
        <v>#REF!</v>
      </c>
      <c r="BZ145" s="16" t="e">
        <f>SUMIF('City Level Data'!#REF!,$F145,'City Level Data'!CA:CA)</f>
        <v>#REF!</v>
      </c>
      <c r="CA145" s="16" t="e">
        <f>SUMIF('City Level Data'!#REF!,$F145,'City Level Data'!CB:CB)</f>
        <v>#REF!</v>
      </c>
      <c r="CB145" s="16" t="e">
        <f>SUMIF('City Level Data'!#REF!,$F145,'City Level Data'!CC:CC)</f>
        <v>#REF!</v>
      </c>
      <c r="CC145" s="16" t="e">
        <f>SUMIF('City Level Data'!#REF!,$F145,'City Level Data'!CD:CD)</f>
        <v>#REF!</v>
      </c>
      <c r="CD145" s="16" t="e">
        <f>SUMIF('City Level Data'!#REF!,$F145,'City Level Data'!CE:CE)</f>
        <v>#REF!</v>
      </c>
      <c r="CE145" s="16" t="e">
        <f>SUMIF('City Level Data'!#REF!,$F145,'City Level Data'!CF:CF)</f>
        <v>#REF!</v>
      </c>
      <c r="CF145" s="16" t="e">
        <f>SUMIF('City Level Data'!#REF!,$F145,'City Level Data'!CG:CG)</f>
        <v>#REF!</v>
      </c>
      <c r="CG145" s="16" t="e">
        <f>SUMIF('City Level Data'!#REF!,$F145,'City Level Data'!CH:CH)</f>
        <v>#REF!</v>
      </c>
      <c r="CH145" s="16" t="e">
        <f>SUMIF('City Level Data'!#REF!,$F145,'City Level Data'!CI:CI)</f>
        <v>#REF!</v>
      </c>
      <c r="CI145" s="16" t="e">
        <f>SUMIF('City Level Data'!#REF!,$F145,'City Level Data'!CJ:CJ)</f>
        <v>#REF!</v>
      </c>
      <c r="CJ145" s="16" t="e">
        <f>SUMIF('City Level Data'!#REF!,$F145,'City Level Data'!CK:CK)</f>
        <v>#REF!</v>
      </c>
      <c r="CK145" s="16" t="e">
        <f>SUMIF('City Level Data'!#REF!,$F145,'City Level Data'!CL:CL)</f>
        <v>#REF!</v>
      </c>
      <c r="CL145" s="16" t="e">
        <f>SUMIF('City Level Data'!#REF!,$F145,'City Level Data'!CM:CM)</f>
        <v>#REF!</v>
      </c>
      <c r="CM145" s="16" t="e">
        <f>SUMIF('City Level Data'!#REF!,$F145,'City Level Data'!CN:CN)</f>
        <v>#REF!</v>
      </c>
      <c r="CN145" s="16" t="e">
        <f>SUMIF('City Level Data'!#REF!,$F145,'City Level Data'!CO:CO)</f>
        <v>#REF!</v>
      </c>
      <c r="CO145" s="16" t="e">
        <f>SUMIF('City Level Data'!#REF!,$F145,'City Level Data'!CP:CP)</f>
        <v>#REF!</v>
      </c>
      <c r="CP145" s="16" t="e">
        <f>SUMIF('City Level Data'!#REF!,$F145,'City Level Data'!CQ:CQ)</f>
        <v>#REF!</v>
      </c>
      <c r="CQ145" s="16" t="e">
        <f>SUMIF('City Level Data'!#REF!,$F145,'City Level Data'!CR:CR)</f>
        <v>#REF!</v>
      </c>
      <c r="CR145" s="16" t="e">
        <f>SUMIF('City Level Data'!#REF!,$F145,'City Level Data'!CS:CS)</f>
        <v>#REF!</v>
      </c>
      <c r="CS145" s="16" t="e">
        <f>SUMIF('City Level Data'!#REF!,$F145,'City Level Data'!CT:CT)</f>
        <v>#REF!</v>
      </c>
      <c r="CT145" s="16" t="e">
        <f>SUMIF('City Level Data'!#REF!,$F145,'City Level Data'!CU:CU)</f>
        <v>#REF!</v>
      </c>
      <c r="CU145" s="16" t="e">
        <f>SUMIF('City Level Data'!#REF!,$F145,'City Level Data'!CV:CV)</f>
        <v>#REF!</v>
      </c>
      <c r="CV145" s="16" t="e">
        <f>SUMIF('City Level Data'!#REF!,$F145,'City Level Data'!CW:CW)</f>
        <v>#REF!</v>
      </c>
      <c r="CW145" s="16" t="e">
        <f>SUMIF('City Level Data'!#REF!,$F145,'City Level Data'!CX:CX)</f>
        <v>#REF!</v>
      </c>
      <c r="CX145" s="16" t="e">
        <f>SUMIF('City Level Data'!#REF!,$F145,'City Level Data'!CY:CY)</f>
        <v>#REF!</v>
      </c>
      <c r="CY145" s="16" t="e">
        <f>SUMIF('City Level Data'!#REF!,$F145,'City Level Data'!CZ:CZ)</f>
        <v>#REF!</v>
      </c>
      <c r="CZ145" s="16" t="e">
        <f>SUMIF('City Level Data'!#REF!,$F145,'City Level Data'!DA:DA)</f>
        <v>#REF!</v>
      </c>
      <c r="DA145" s="16" t="e">
        <f>SUMIF('City Level Data'!#REF!,$F145,'City Level Data'!DB:DB)</f>
        <v>#REF!</v>
      </c>
      <c r="DB145" s="16" t="e">
        <f>SUMIF('City Level Data'!#REF!,$F145,'City Level Data'!DC:DC)</f>
        <v>#REF!</v>
      </c>
    </row>
    <row r="146" spans="1:106" x14ac:dyDescent="0.2">
      <c r="A146" s="1"/>
      <c r="B146" s="1"/>
      <c r="C146" s="1"/>
      <c r="D146" s="1" t="s">
        <v>1693</v>
      </c>
      <c r="E146" s="1" t="s">
        <v>1452</v>
      </c>
      <c r="F146" s="1" t="s">
        <v>1279</v>
      </c>
      <c r="G146" s="1" t="s">
        <v>1523</v>
      </c>
      <c r="H146" s="1"/>
      <c r="I146" s="1"/>
      <c r="J146" s="1" t="s">
        <v>1518</v>
      </c>
      <c r="K146" s="1"/>
      <c r="L146" s="1"/>
      <c r="M146" s="1"/>
      <c r="N146" s="16" t="e">
        <f>SUMIF('City Level Data'!#REF!,$F146,'City Level Data'!J:J)</f>
        <v>#REF!</v>
      </c>
      <c r="O146" s="16" t="e">
        <f>SUMIF('City Level Data'!#REF!,$F146,'City Level Data'!L:L)</f>
        <v>#REF!</v>
      </c>
      <c r="P146" s="16" t="e">
        <f>SUMIF('City Level Data'!#REF!,$F146,'City Level Data'!M:M)</f>
        <v>#REF!</v>
      </c>
      <c r="Q146" s="16" t="e">
        <f t="shared" si="0"/>
        <v>#REF!</v>
      </c>
      <c r="R146" s="16" t="e">
        <f>SUMIF('City Level Data'!#REF!,$F146,'City Level Data'!P:P)</f>
        <v>#REF!</v>
      </c>
      <c r="S146" s="16" t="e">
        <f t="shared" si="1"/>
        <v>#REF!</v>
      </c>
      <c r="T146" s="16" t="e">
        <f>SUMIF('City Level Data'!#REF!,$F146,'City Level Data'!U:U)*1000000000/N146</f>
        <v>#REF!</v>
      </c>
      <c r="U146" s="16" t="e">
        <f>IF(Q146&gt;'Clustering (Sub City)'!$C$4,'Clustering (Sub City)'!$B$3,IF(Q146&gt;'Clustering (Sub City)'!$H$4,'Clustering (Sub City)'!$G$3,IF(Q146&gt;'Clustering (Sub City)'!$M$4,'Clustering (Sub City)'!$L$3,'Clustering (Sub City)'!$Q$3)))</f>
        <v>#REF!</v>
      </c>
      <c r="V146" s="16" t="e">
        <f>IF(S146&gt;'Clustering (Sub City)'!$C$24,'Clustering (Sub City)'!$B$23,IF(S146&gt;'Clustering (Sub City)'!$H$24,'Clustering (Sub City)'!$G$23,IF(S146&gt;'Clustering (Sub City)'!$M$24,'Clustering (Sub City)'!$L$23,'Clustering (Sub City)'!$Q$23)))</f>
        <v>#REF!</v>
      </c>
      <c r="W146" s="16" t="e">
        <f>VLOOKUP(U146&amp;V146,'Clustering (Gov City)'!$X$4:$Y$19,2,0)</f>
        <v>#REF!</v>
      </c>
      <c r="X146" s="16" t="e">
        <f>SUMIF('City Level Data'!#REF!,$F146,'City Level Data'!Z:Z)</f>
        <v>#REF!</v>
      </c>
      <c r="Y146" s="16" t="e">
        <f>SUMIF('City Level Data'!#REF!,$F146,'City Level Data'!AA:AA)</f>
        <v>#REF!</v>
      </c>
      <c r="Z146" s="16" t="e">
        <f>SUMIF('City Level Data'!#REF!,$F146,'City Level Data'!AB:AB)</f>
        <v>#REF!</v>
      </c>
      <c r="AA146" s="16" t="e">
        <f>SUMIF('City Level Data'!#REF!,$F146,'City Level Data'!AC:AC)</f>
        <v>#REF!</v>
      </c>
      <c r="AB146" s="16" t="e">
        <f>SUMIF('City Level Data'!#REF!,$F146,'City Level Data'!AD:AD)</f>
        <v>#REF!</v>
      </c>
      <c r="AC146" s="16" t="e">
        <f>SUMIF('City Level Data'!#REF!,$F146,'City Level Data'!AE:AE)</f>
        <v>#REF!</v>
      </c>
      <c r="AD146" s="16" t="e">
        <f>SUMIF('City Level Data'!#REF!,$F146,'City Level Data'!AF:AF)</f>
        <v>#REF!</v>
      </c>
      <c r="AE146" s="16" t="e">
        <f>SUMIF('City Level Data'!#REF!,$F146,'City Level Data'!AG:AG)</f>
        <v>#REF!</v>
      </c>
      <c r="AF146" s="16" t="e">
        <f>SUMIF('City Level Data'!#REF!,$F146,'City Level Data'!AH:AH)</f>
        <v>#REF!</v>
      </c>
      <c r="AG146" s="16" t="e">
        <f>SUMIF('City Level Data'!#REF!,$F146,'City Level Data'!AI:AI)</f>
        <v>#REF!</v>
      </c>
      <c r="AH146" s="16" t="e">
        <f>SUMIF('City Level Data'!#REF!,$F146,'City Level Data'!AJ:AJ)</f>
        <v>#REF!</v>
      </c>
      <c r="AI146" s="16" t="e">
        <f>SUMIF('City Level Data'!#REF!,$F146,'City Level Data'!AK:AK)</f>
        <v>#REF!</v>
      </c>
      <c r="AJ146" s="16" t="e">
        <f>SUMIF('City Level Data'!#REF!,$F146,'City Level Data'!AL:AL)</f>
        <v>#REF!</v>
      </c>
      <c r="AK146" s="16" t="e">
        <f>SUMIF('City Level Data'!#REF!,$F146,'City Level Data'!AM:AM)</f>
        <v>#REF!</v>
      </c>
      <c r="AL146" s="16" t="e">
        <f>SUMIF('City Level Data'!#REF!,$F146,'City Level Data'!AN:AN)</f>
        <v>#REF!</v>
      </c>
      <c r="AM146" s="16" t="e">
        <f>SUMIF('City Level Data'!#REF!,$F146,'City Level Data'!AO:AO)</f>
        <v>#REF!</v>
      </c>
      <c r="AN146" s="16" t="e">
        <f>SUMIF('City Level Data'!#REF!,$F146,'City Level Data'!AP:AP)</f>
        <v>#REF!</v>
      </c>
      <c r="AO146" s="16" t="e">
        <f>SUMIF('City Level Data'!#REF!,$F146,'City Level Data'!AQ:AQ)</f>
        <v>#REF!</v>
      </c>
      <c r="AP146" s="16" t="e">
        <f>SUMIF('City Level Data'!#REF!,$F146,'City Level Data'!AR:AR)</f>
        <v>#REF!</v>
      </c>
      <c r="AQ146" s="16" t="e">
        <f>SUMIF('City Level Data'!#REF!,$F146,'City Level Data'!AS:AS)</f>
        <v>#REF!</v>
      </c>
      <c r="AR146" s="16" t="e">
        <f>SUMIF('City Level Data'!#REF!,$F146,'City Level Data'!AT:AT)</f>
        <v>#REF!</v>
      </c>
      <c r="AS146" s="16" t="e">
        <f>SUMIF('City Level Data'!#REF!,$F146,'City Level Data'!AU:AU)</f>
        <v>#REF!</v>
      </c>
      <c r="AT146" s="16" t="e">
        <f>SUMIF('City Level Data'!#REF!,$F146,'City Level Data'!AV:AV)</f>
        <v>#REF!</v>
      </c>
      <c r="AU146" s="16" t="e">
        <f>SUMIF('City Level Data'!#REF!,$F146,'City Level Data'!AW:AW)</f>
        <v>#REF!</v>
      </c>
      <c r="AV146" s="16" t="e">
        <f>SUMIF('City Level Data'!#REF!,$F146,'City Level Data'!AX:AX)</f>
        <v>#REF!</v>
      </c>
      <c r="AW146" s="16" t="e">
        <f>SUMIF('City Level Data'!#REF!,$F146,'City Level Data'!AY:AY)</f>
        <v>#REF!</v>
      </c>
      <c r="AX146" s="16" t="e">
        <f>SUMIF('City Level Data'!#REF!,$F146,'City Level Data'!AZ:AZ)</f>
        <v>#REF!</v>
      </c>
      <c r="AY146" s="16" t="e">
        <f>SUMIF('City Level Data'!#REF!,$F146,'City Level Data'!BA:BA)</f>
        <v>#REF!</v>
      </c>
      <c r="AZ146" s="16" t="e">
        <f>SUMIF('City Level Data'!#REF!,$F146,'City Level Data'!BB:BB)</f>
        <v>#REF!</v>
      </c>
      <c r="BA146" s="16" t="e">
        <f>SUMIF('City Level Data'!#REF!,$F146,'City Level Data'!BC:BC)</f>
        <v>#REF!</v>
      </c>
      <c r="BB146" s="16" t="e">
        <f>SUMIF('City Level Data'!#REF!,$F146,'City Level Data'!BD:BD)</f>
        <v>#REF!</v>
      </c>
      <c r="BC146" s="16" t="e">
        <f>SUMIF('City Level Data'!#REF!,$F146,'City Level Data'!BE:BE)</f>
        <v>#REF!</v>
      </c>
      <c r="BD146" s="16" t="e">
        <f>SUMIF('City Level Data'!#REF!,$F146,'City Level Data'!BF:BF)</f>
        <v>#REF!</v>
      </c>
      <c r="BE146" s="16" t="e">
        <f t="shared" si="2"/>
        <v>#REF!</v>
      </c>
      <c r="BF146" s="16" t="e">
        <f>SUMIF('City Level Data'!#REF!,$F146,'City Level Data'!BG:BG)</f>
        <v>#REF!</v>
      </c>
      <c r="BG146" s="16" t="e">
        <f>SUMIF('City Level Data'!#REF!,$F146,'City Level Data'!BH:BH)</f>
        <v>#REF!</v>
      </c>
      <c r="BH146" s="16" t="e">
        <f>AVERAGEIF('City Level Data'!#REF!,$F146,'City Level Data'!BI:BI)</f>
        <v>#REF!</v>
      </c>
      <c r="BI146" s="16" t="e">
        <f>AVERAGEIF('City Level Data'!#REF!,$F146,'City Level Data'!BJ:BJ)</f>
        <v>#REF!</v>
      </c>
      <c r="BJ146" s="16" t="e">
        <f>AVERAGEIF('City Level Data'!#REF!,$F146,'City Level Data'!BK:BK)</f>
        <v>#REF!</v>
      </c>
      <c r="BK146" s="16" t="e">
        <f>AVERAGEIF('City Level Data'!#REF!,$F146,'City Level Data'!BL:BL)</f>
        <v>#REF!</v>
      </c>
      <c r="BL146" s="16" t="e">
        <f>AVERAGEIF('City Level Data'!#REF!,$F146,'City Level Data'!BM:BM)</f>
        <v>#REF!</v>
      </c>
      <c r="BM146" s="16" t="e">
        <f>SUMIF('City Level Data'!#REF!,$F146,'City Level Data'!BN:BN)</f>
        <v>#REF!</v>
      </c>
      <c r="BN146" s="16" t="e">
        <f>SUMIF('City Level Data'!#REF!,$F146,'City Level Data'!BO:BO)</f>
        <v>#REF!</v>
      </c>
      <c r="BO146" s="16" t="e">
        <f>SUMIF('City Level Data'!#REF!,$F146,'City Level Data'!BP:BP)</f>
        <v>#REF!</v>
      </c>
      <c r="BP146" s="16" t="e">
        <f>SUMIF('City Level Data'!#REF!,$F146,'City Level Data'!BQ:BQ)</f>
        <v>#REF!</v>
      </c>
      <c r="BQ146" s="16" t="e">
        <f>SUMIF('City Level Data'!#REF!,$F146,'City Level Data'!BR:BR)</f>
        <v>#REF!</v>
      </c>
      <c r="BR146" s="16" t="e">
        <f>SUMIF('City Level Data'!#REF!,$F146,'City Level Data'!BS:BS)</f>
        <v>#REF!</v>
      </c>
      <c r="BS146" s="16" t="e">
        <f>SUMIF('City Level Data'!#REF!,$F146,'City Level Data'!BT:BT)</f>
        <v>#REF!</v>
      </c>
      <c r="BT146" s="16" t="e">
        <f>SUMIF('City Level Data'!#REF!,$F146,'City Level Data'!BU:BU)</f>
        <v>#REF!</v>
      </c>
      <c r="BU146" s="16" t="e">
        <f>SUMIF('City Level Data'!#REF!,$F146,'City Level Data'!BV:BV)</f>
        <v>#REF!</v>
      </c>
      <c r="BV146" s="16" t="e">
        <f>SUMIF('City Level Data'!#REF!,$F146,'City Level Data'!BW:BW)</f>
        <v>#REF!</v>
      </c>
      <c r="BW146" s="16" t="e">
        <f>SUMIF('City Level Data'!#REF!,$F146,'City Level Data'!BX:BX)</f>
        <v>#REF!</v>
      </c>
      <c r="BX146" s="16" t="e">
        <f>SUMIF('City Level Data'!#REF!,$F146,'City Level Data'!BY:BY)</f>
        <v>#REF!</v>
      </c>
      <c r="BY146" s="16" t="e">
        <f>SUMIF('City Level Data'!#REF!,$F146,'City Level Data'!BZ:BZ)</f>
        <v>#REF!</v>
      </c>
      <c r="BZ146" s="16" t="e">
        <f>SUMIF('City Level Data'!#REF!,$F146,'City Level Data'!CA:CA)</f>
        <v>#REF!</v>
      </c>
      <c r="CA146" s="16" t="e">
        <f>SUMIF('City Level Data'!#REF!,$F146,'City Level Data'!CB:CB)</f>
        <v>#REF!</v>
      </c>
      <c r="CB146" s="16" t="e">
        <f>SUMIF('City Level Data'!#REF!,$F146,'City Level Data'!CC:CC)</f>
        <v>#REF!</v>
      </c>
      <c r="CC146" s="16" t="e">
        <f>SUMIF('City Level Data'!#REF!,$F146,'City Level Data'!CD:CD)</f>
        <v>#REF!</v>
      </c>
      <c r="CD146" s="16" t="e">
        <f>SUMIF('City Level Data'!#REF!,$F146,'City Level Data'!CE:CE)</f>
        <v>#REF!</v>
      </c>
      <c r="CE146" s="16" t="e">
        <f>SUMIF('City Level Data'!#REF!,$F146,'City Level Data'!CF:CF)</f>
        <v>#REF!</v>
      </c>
      <c r="CF146" s="16" t="e">
        <f>SUMIF('City Level Data'!#REF!,$F146,'City Level Data'!CG:CG)</f>
        <v>#REF!</v>
      </c>
      <c r="CG146" s="16" t="e">
        <f>SUMIF('City Level Data'!#REF!,$F146,'City Level Data'!CH:CH)</f>
        <v>#REF!</v>
      </c>
      <c r="CH146" s="16" t="e">
        <f>SUMIF('City Level Data'!#REF!,$F146,'City Level Data'!CI:CI)</f>
        <v>#REF!</v>
      </c>
      <c r="CI146" s="16" t="e">
        <f>SUMIF('City Level Data'!#REF!,$F146,'City Level Data'!CJ:CJ)</f>
        <v>#REF!</v>
      </c>
      <c r="CJ146" s="16" t="e">
        <f>SUMIF('City Level Data'!#REF!,$F146,'City Level Data'!CK:CK)</f>
        <v>#REF!</v>
      </c>
      <c r="CK146" s="16" t="e">
        <f>SUMIF('City Level Data'!#REF!,$F146,'City Level Data'!CL:CL)</f>
        <v>#REF!</v>
      </c>
      <c r="CL146" s="16" t="e">
        <f>SUMIF('City Level Data'!#REF!,$F146,'City Level Data'!CM:CM)</f>
        <v>#REF!</v>
      </c>
      <c r="CM146" s="16" t="e">
        <f>SUMIF('City Level Data'!#REF!,$F146,'City Level Data'!CN:CN)</f>
        <v>#REF!</v>
      </c>
      <c r="CN146" s="16" t="e">
        <f>SUMIF('City Level Data'!#REF!,$F146,'City Level Data'!CO:CO)</f>
        <v>#REF!</v>
      </c>
      <c r="CO146" s="16" t="e">
        <f>SUMIF('City Level Data'!#REF!,$F146,'City Level Data'!CP:CP)</f>
        <v>#REF!</v>
      </c>
      <c r="CP146" s="16" t="e">
        <f>SUMIF('City Level Data'!#REF!,$F146,'City Level Data'!CQ:CQ)</f>
        <v>#REF!</v>
      </c>
      <c r="CQ146" s="16" t="e">
        <f>SUMIF('City Level Data'!#REF!,$F146,'City Level Data'!CR:CR)</f>
        <v>#REF!</v>
      </c>
      <c r="CR146" s="16" t="e">
        <f>SUMIF('City Level Data'!#REF!,$F146,'City Level Data'!CS:CS)</f>
        <v>#REF!</v>
      </c>
      <c r="CS146" s="16" t="e">
        <f>SUMIF('City Level Data'!#REF!,$F146,'City Level Data'!CT:CT)</f>
        <v>#REF!</v>
      </c>
      <c r="CT146" s="16" t="e">
        <f>SUMIF('City Level Data'!#REF!,$F146,'City Level Data'!CU:CU)</f>
        <v>#REF!</v>
      </c>
      <c r="CU146" s="16" t="e">
        <f>SUMIF('City Level Data'!#REF!,$F146,'City Level Data'!CV:CV)</f>
        <v>#REF!</v>
      </c>
      <c r="CV146" s="16" t="e">
        <f>SUMIF('City Level Data'!#REF!,$F146,'City Level Data'!CW:CW)</f>
        <v>#REF!</v>
      </c>
      <c r="CW146" s="16" t="e">
        <f>SUMIF('City Level Data'!#REF!,$F146,'City Level Data'!CX:CX)</f>
        <v>#REF!</v>
      </c>
      <c r="CX146" s="16" t="e">
        <f>SUMIF('City Level Data'!#REF!,$F146,'City Level Data'!CY:CY)</f>
        <v>#REF!</v>
      </c>
      <c r="CY146" s="16" t="e">
        <f>SUMIF('City Level Data'!#REF!,$F146,'City Level Data'!CZ:CZ)</f>
        <v>#REF!</v>
      </c>
      <c r="CZ146" s="16" t="e">
        <f>SUMIF('City Level Data'!#REF!,$F146,'City Level Data'!DA:DA)</f>
        <v>#REF!</v>
      </c>
      <c r="DA146" s="16" t="e">
        <f>SUMIF('City Level Data'!#REF!,$F146,'City Level Data'!DB:DB)</f>
        <v>#REF!</v>
      </c>
      <c r="DB146" s="16" t="e">
        <f>SUMIF('City Level Data'!#REF!,$F146,'City Level Data'!DC:DC)</f>
        <v>#REF!</v>
      </c>
    </row>
    <row r="147" spans="1:106" x14ac:dyDescent="0.2">
      <c r="A147" s="1"/>
      <c r="B147" s="1"/>
      <c r="C147" s="1"/>
      <c r="D147" s="1" t="s">
        <v>1694</v>
      </c>
      <c r="E147" s="1" t="s">
        <v>1452</v>
      </c>
      <c r="F147" s="1" t="s">
        <v>1285</v>
      </c>
      <c r="G147" s="1" t="s">
        <v>1523</v>
      </c>
      <c r="H147" s="1"/>
      <c r="I147" s="1"/>
      <c r="J147" s="1" t="s">
        <v>1518</v>
      </c>
      <c r="K147" s="1"/>
      <c r="L147" s="1"/>
      <c r="M147" s="1"/>
      <c r="N147" s="16" t="e">
        <f>SUMIF('City Level Data'!#REF!,$F147,'City Level Data'!J:J)</f>
        <v>#REF!</v>
      </c>
      <c r="O147" s="16" t="e">
        <f>SUMIF('City Level Data'!#REF!,$F147,'City Level Data'!L:L)</f>
        <v>#REF!</v>
      </c>
      <c r="P147" s="16" t="e">
        <f>SUMIF('City Level Data'!#REF!,$F147,'City Level Data'!M:M)</f>
        <v>#REF!</v>
      </c>
      <c r="Q147" s="16" t="e">
        <f t="shared" si="0"/>
        <v>#REF!</v>
      </c>
      <c r="R147" s="16" t="e">
        <f>SUMIF('City Level Data'!#REF!,$F147,'City Level Data'!P:P)</f>
        <v>#REF!</v>
      </c>
      <c r="S147" s="16" t="e">
        <f t="shared" si="1"/>
        <v>#REF!</v>
      </c>
      <c r="T147" s="16" t="e">
        <f>SUMIF('City Level Data'!#REF!,$F147,'City Level Data'!U:U)*1000000000/N147</f>
        <v>#REF!</v>
      </c>
      <c r="U147" s="16" t="e">
        <f>IF(Q147&gt;'Clustering (Sub City)'!$C$4,'Clustering (Sub City)'!$B$3,IF(Q147&gt;'Clustering (Sub City)'!$H$4,'Clustering (Sub City)'!$G$3,IF(Q147&gt;'Clustering (Sub City)'!$M$4,'Clustering (Sub City)'!$L$3,'Clustering (Sub City)'!$Q$3)))</f>
        <v>#REF!</v>
      </c>
      <c r="V147" s="16" t="e">
        <f>IF(S147&gt;'Clustering (Sub City)'!$C$24,'Clustering (Sub City)'!$B$23,IF(S147&gt;'Clustering (Sub City)'!$H$24,'Clustering (Sub City)'!$G$23,IF(S147&gt;'Clustering (Sub City)'!$M$24,'Clustering (Sub City)'!$L$23,'Clustering (Sub City)'!$Q$23)))</f>
        <v>#REF!</v>
      </c>
      <c r="W147" s="16" t="e">
        <f>VLOOKUP(U147&amp;V147,'Clustering (Gov City)'!$X$4:$Y$19,2,0)</f>
        <v>#REF!</v>
      </c>
      <c r="X147" s="16" t="e">
        <f>SUMIF('City Level Data'!#REF!,$F147,'City Level Data'!Z:Z)</f>
        <v>#REF!</v>
      </c>
      <c r="Y147" s="16" t="e">
        <f>SUMIF('City Level Data'!#REF!,$F147,'City Level Data'!AA:AA)</f>
        <v>#REF!</v>
      </c>
      <c r="Z147" s="16" t="e">
        <f>SUMIF('City Level Data'!#REF!,$F147,'City Level Data'!AB:AB)</f>
        <v>#REF!</v>
      </c>
      <c r="AA147" s="16" t="e">
        <f>SUMIF('City Level Data'!#REF!,$F147,'City Level Data'!AC:AC)</f>
        <v>#REF!</v>
      </c>
      <c r="AB147" s="16" t="e">
        <f>SUMIF('City Level Data'!#REF!,$F147,'City Level Data'!AD:AD)</f>
        <v>#REF!</v>
      </c>
      <c r="AC147" s="16" t="e">
        <f>SUMIF('City Level Data'!#REF!,$F147,'City Level Data'!AE:AE)</f>
        <v>#REF!</v>
      </c>
      <c r="AD147" s="16" t="e">
        <f>SUMIF('City Level Data'!#REF!,$F147,'City Level Data'!AF:AF)</f>
        <v>#REF!</v>
      </c>
      <c r="AE147" s="16" t="e">
        <f>SUMIF('City Level Data'!#REF!,$F147,'City Level Data'!AG:AG)</f>
        <v>#REF!</v>
      </c>
      <c r="AF147" s="16" t="e">
        <f>SUMIF('City Level Data'!#REF!,$F147,'City Level Data'!AH:AH)</f>
        <v>#REF!</v>
      </c>
      <c r="AG147" s="16" t="e">
        <f>SUMIF('City Level Data'!#REF!,$F147,'City Level Data'!AI:AI)</f>
        <v>#REF!</v>
      </c>
      <c r="AH147" s="16" t="e">
        <f>SUMIF('City Level Data'!#REF!,$F147,'City Level Data'!AJ:AJ)</f>
        <v>#REF!</v>
      </c>
      <c r="AI147" s="16" t="e">
        <f>SUMIF('City Level Data'!#REF!,$F147,'City Level Data'!AK:AK)</f>
        <v>#REF!</v>
      </c>
      <c r="AJ147" s="16" t="e">
        <f>SUMIF('City Level Data'!#REF!,$F147,'City Level Data'!AL:AL)</f>
        <v>#REF!</v>
      </c>
      <c r="AK147" s="16" t="e">
        <f>SUMIF('City Level Data'!#REF!,$F147,'City Level Data'!AM:AM)</f>
        <v>#REF!</v>
      </c>
      <c r="AL147" s="16" t="e">
        <f>SUMIF('City Level Data'!#REF!,$F147,'City Level Data'!AN:AN)</f>
        <v>#REF!</v>
      </c>
      <c r="AM147" s="16" t="e">
        <f>SUMIF('City Level Data'!#REF!,$F147,'City Level Data'!AO:AO)</f>
        <v>#REF!</v>
      </c>
      <c r="AN147" s="16" t="e">
        <f>SUMIF('City Level Data'!#REF!,$F147,'City Level Data'!AP:AP)</f>
        <v>#REF!</v>
      </c>
      <c r="AO147" s="16" t="e">
        <f>SUMIF('City Level Data'!#REF!,$F147,'City Level Data'!AQ:AQ)</f>
        <v>#REF!</v>
      </c>
      <c r="AP147" s="16" t="e">
        <f>SUMIF('City Level Data'!#REF!,$F147,'City Level Data'!AR:AR)</f>
        <v>#REF!</v>
      </c>
      <c r="AQ147" s="16" t="e">
        <f>SUMIF('City Level Data'!#REF!,$F147,'City Level Data'!AS:AS)</f>
        <v>#REF!</v>
      </c>
      <c r="AR147" s="16" t="e">
        <f>SUMIF('City Level Data'!#REF!,$F147,'City Level Data'!AT:AT)</f>
        <v>#REF!</v>
      </c>
      <c r="AS147" s="16" t="e">
        <f>SUMIF('City Level Data'!#REF!,$F147,'City Level Data'!AU:AU)</f>
        <v>#REF!</v>
      </c>
      <c r="AT147" s="16" t="e">
        <f>SUMIF('City Level Data'!#REF!,$F147,'City Level Data'!AV:AV)</f>
        <v>#REF!</v>
      </c>
      <c r="AU147" s="16" t="e">
        <f>SUMIF('City Level Data'!#REF!,$F147,'City Level Data'!AW:AW)</f>
        <v>#REF!</v>
      </c>
      <c r="AV147" s="16" t="e">
        <f>SUMIF('City Level Data'!#REF!,$F147,'City Level Data'!AX:AX)</f>
        <v>#REF!</v>
      </c>
      <c r="AW147" s="16" t="e">
        <f>SUMIF('City Level Data'!#REF!,$F147,'City Level Data'!AY:AY)</f>
        <v>#REF!</v>
      </c>
      <c r="AX147" s="16" t="e">
        <f>SUMIF('City Level Data'!#REF!,$F147,'City Level Data'!AZ:AZ)</f>
        <v>#REF!</v>
      </c>
      <c r="AY147" s="16" t="e">
        <f>SUMIF('City Level Data'!#REF!,$F147,'City Level Data'!BA:BA)</f>
        <v>#REF!</v>
      </c>
      <c r="AZ147" s="16" t="e">
        <f>SUMIF('City Level Data'!#REF!,$F147,'City Level Data'!BB:BB)</f>
        <v>#REF!</v>
      </c>
      <c r="BA147" s="16" t="e">
        <f>SUMIF('City Level Data'!#REF!,$F147,'City Level Data'!BC:BC)</f>
        <v>#REF!</v>
      </c>
      <c r="BB147" s="16" t="e">
        <f>SUMIF('City Level Data'!#REF!,$F147,'City Level Data'!BD:BD)</f>
        <v>#REF!</v>
      </c>
      <c r="BC147" s="16" t="e">
        <f>SUMIF('City Level Data'!#REF!,$F147,'City Level Data'!BE:BE)</f>
        <v>#REF!</v>
      </c>
      <c r="BD147" s="16" t="e">
        <f>SUMIF('City Level Data'!#REF!,$F147,'City Level Data'!BF:BF)</f>
        <v>#REF!</v>
      </c>
      <c r="BE147" s="16" t="e">
        <f t="shared" si="2"/>
        <v>#REF!</v>
      </c>
      <c r="BF147" s="16" t="e">
        <f>SUMIF('City Level Data'!#REF!,$F147,'City Level Data'!BG:BG)</f>
        <v>#REF!</v>
      </c>
      <c r="BG147" s="16" t="e">
        <f>SUMIF('City Level Data'!#REF!,$F147,'City Level Data'!BH:BH)</f>
        <v>#REF!</v>
      </c>
      <c r="BH147" s="16" t="e">
        <f>AVERAGEIF('City Level Data'!#REF!,$F147,'City Level Data'!BI:BI)</f>
        <v>#REF!</v>
      </c>
      <c r="BI147" s="16" t="e">
        <f>AVERAGEIF('City Level Data'!#REF!,$F147,'City Level Data'!BJ:BJ)</f>
        <v>#REF!</v>
      </c>
      <c r="BJ147" s="16" t="e">
        <f>AVERAGEIF('City Level Data'!#REF!,$F147,'City Level Data'!BK:BK)</f>
        <v>#REF!</v>
      </c>
      <c r="BK147" s="16" t="e">
        <f>AVERAGEIF('City Level Data'!#REF!,$F147,'City Level Data'!BL:BL)</f>
        <v>#REF!</v>
      </c>
      <c r="BL147" s="16" t="e">
        <f>AVERAGEIF('City Level Data'!#REF!,$F147,'City Level Data'!BM:BM)</f>
        <v>#REF!</v>
      </c>
      <c r="BM147" s="16" t="e">
        <f>SUMIF('City Level Data'!#REF!,$F147,'City Level Data'!BN:BN)</f>
        <v>#REF!</v>
      </c>
      <c r="BN147" s="16" t="e">
        <f>SUMIF('City Level Data'!#REF!,$F147,'City Level Data'!BO:BO)</f>
        <v>#REF!</v>
      </c>
      <c r="BO147" s="16" t="e">
        <f>SUMIF('City Level Data'!#REF!,$F147,'City Level Data'!BP:BP)</f>
        <v>#REF!</v>
      </c>
      <c r="BP147" s="16" t="e">
        <f>SUMIF('City Level Data'!#REF!,$F147,'City Level Data'!BQ:BQ)</f>
        <v>#REF!</v>
      </c>
      <c r="BQ147" s="16" t="e">
        <f>SUMIF('City Level Data'!#REF!,$F147,'City Level Data'!BR:BR)</f>
        <v>#REF!</v>
      </c>
      <c r="BR147" s="16" t="e">
        <f>SUMIF('City Level Data'!#REF!,$F147,'City Level Data'!BS:BS)</f>
        <v>#REF!</v>
      </c>
      <c r="BS147" s="16" t="e">
        <f>SUMIF('City Level Data'!#REF!,$F147,'City Level Data'!BT:BT)</f>
        <v>#REF!</v>
      </c>
      <c r="BT147" s="16" t="e">
        <f>SUMIF('City Level Data'!#REF!,$F147,'City Level Data'!BU:BU)</f>
        <v>#REF!</v>
      </c>
      <c r="BU147" s="16" t="e">
        <f>SUMIF('City Level Data'!#REF!,$F147,'City Level Data'!BV:BV)</f>
        <v>#REF!</v>
      </c>
      <c r="BV147" s="16" t="e">
        <f>SUMIF('City Level Data'!#REF!,$F147,'City Level Data'!BW:BW)</f>
        <v>#REF!</v>
      </c>
      <c r="BW147" s="16" t="e">
        <f>SUMIF('City Level Data'!#REF!,$F147,'City Level Data'!BX:BX)</f>
        <v>#REF!</v>
      </c>
      <c r="BX147" s="16" t="e">
        <f>SUMIF('City Level Data'!#REF!,$F147,'City Level Data'!BY:BY)</f>
        <v>#REF!</v>
      </c>
      <c r="BY147" s="16" t="e">
        <f>SUMIF('City Level Data'!#REF!,$F147,'City Level Data'!BZ:BZ)</f>
        <v>#REF!</v>
      </c>
      <c r="BZ147" s="16" t="e">
        <f>SUMIF('City Level Data'!#REF!,$F147,'City Level Data'!CA:CA)</f>
        <v>#REF!</v>
      </c>
      <c r="CA147" s="16" t="e">
        <f>SUMIF('City Level Data'!#REF!,$F147,'City Level Data'!CB:CB)</f>
        <v>#REF!</v>
      </c>
      <c r="CB147" s="16" t="e">
        <f>SUMIF('City Level Data'!#REF!,$F147,'City Level Data'!CC:CC)</f>
        <v>#REF!</v>
      </c>
      <c r="CC147" s="16" t="e">
        <f>SUMIF('City Level Data'!#REF!,$F147,'City Level Data'!CD:CD)</f>
        <v>#REF!</v>
      </c>
      <c r="CD147" s="16" t="e">
        <f>SUMIF('City Level Data'!#REF!,$F147,'City Level Data'!CE:CE)</f>
        <v>#REF!</v>
      </c>
      <c r="CE147" s="16" t="e">
        <f>SUMIF('City Level Data'!#REF!,$F147,'City Level Data'!CF:CF)</f>
        <v>#REF!</v>
      </c>
      <c r="CF147" s="16" t="e">
        <f>SUMIF('City Level Data'!#REF!,$F147,'City Level Data'!CG:CG)</f>
        <v>#REF!</v>
      </c>
      <c r="CG147" s="16" t="e">
        <f>SUMIF('City Level Data'!#REF!,$F147,'City Level Data'!CH:CH)</f>
        <v>#REF!</v>
      </c>
      <c r="CH147" s="16" t="e">
        <f>SUMIF('City Level Data'!#REF!,$F147,'City Level Data'!CI:CI)</f>
        <v>#REF!</v>
      </c>
      <c r="CI147" s="16" t="e">
        <f>SUMIF('City Level Data'!#REF!,$F147,'City Level Data'!CJ:CJ)</f>
        <v>#REF!</v>
      </c>
      <c r="CJ147" s="16" t="e">
        <f>SUMIF('City Level Data'!#REF!,$F147,'City Level Data'!CK:CK)</f>
        <v>#REF!</v>
      </c>
      <c r="CK147" s="16" t="e">
        <f>SUMIF('City Level Data'!#REF!,$F147,'City Level Data'!CL:CL)</f>
        <v>#REF!</v>
      </c>
      <c r="CL147" s="16" t="e">
        <f>SUMIF('City Level Data'!#REF!,$F147,'City Level Data'!CM:CM)</f>
        <v>#REF!</v>
      </c>
      <c r="CM147" s="16" t="e">
        <f>SUMIF('City Level Data'!#REF!,$F147,'City Level Data'!CN:CN)</f>
        <v>#REF!</v>
      </c>
      <c r="CN147" s="16" t="e">
        <f>SUMIF('City Level Data'!#REF!,$F147,'City Level Data'!CO:CO)</f>
        <v>#REF!</v>
      </c>
      <c r="CO147" s="16" t="e">
        <f>SUMIF('City Level Data'!#REF!,$F147,'City Level Data'!CP:CP)</f>
        <v>#REF!</v>
      </c>
      <c r="CP147" s="16" t="e">
        <f>SUMIF('City Level Data'!#REF!,$F147,'City Level Data'!CQ:CQ)</f>
        <v>#REF!</v>
      </c>
      <c r="CQ147" s="16" t="e">
        <f>SUMIF('City Level Data'!#REF!,$F147,'City Level Data'!CR:CR)</f>
        <v>#REF!</v>
      </c>
      <c r="CR147" s="16" t="e">
        <f>SUMIF('City Level Data'!#REF!,$F147,'City Level Data'!CS:CS)</f>
        <v>#REF!</v>
      </c>
      <c r="CS147" s="16" t="e">
        <f>SUMIF('City Level Data'!#REF!,$F147,'City Level Data'!CT:CT)</f>
        <v>#REF!</v>
      </c>
      <c r="CT147" s="16" t="e">
        <f>SUMIF('City Level Data'!#REF!,$F147,'City Level Data'!CU:CU)</f>
        <v>#REF!</v>
      </c>
      <c r="CU147" s="16" t="e">
        <f>SUMIF('City Level Data'!#REF!,$F147,'City Level Data'!CV:CV)</f>
        <v>#REF!</v>
      </c>
      <c r="CV147" s="16" t="e">
        <f>SUMIF('City Level Data'!#REF!,$F147,'City Level Data'!CW:CW)</f>
        <v>#REF!</v>
      </c>
      <c r="CW147" s="16" t="e">
        <f>SUMIF('City Level Data'!#REF!,$F147,'City Level Data'!CX:CX)</f>
        <v>#REF!</v>
      </c>
      <c r="CX147" s="16" t="e">
        <f>SUMIF('City Level Data'!#REF!,$F147,'City Level Data'!CY:CY)</f>
        <v>#REF!</v>
      </c>
      <c r="CY147" s="16" t="e">
        <f>SUMIF('City Level Data'!#REF!,$F147,'City Level Data'!CZ:CZ)</f>
        <v>#REF!</v>
      </c>
      <c r="CZ147" s="16" t="e">
        <f>SUMIF('City Level Data'!#REF!,$F147,'City Level Data'!DA:DA)</f>
        <v>#REF!</v>
      </c>
      <c r="DA147" s="16" t="e">
        <f>SUMIF('City Level Data'!#REF!,$F147,'City Level Data'!DB:DB)</f>
        <v>#REF!</v>
      </c>
      <c r="DB147" s="16" t="e">
        <f>SUMIF('City Level Data'!#REF!,$F147,'City Level Data'!DC:DC)</f>
        <v>#REF!</v>
      </c>
    </row>
    <row r="148" spans="1:106" x14ac:dyDescent="0.2">
      <c r="A148" s="1"/>
      <c r="B148" s="1"/>
      <c r="C148" s="1"/>
      <c r="D148" s="1" t="s">
        <v>1695</v>
      </c>
      <c r="E148" s="1" t="s">
        <v>1452</v>
      </c>
      <c r="F148" s="1" t="s">
        <v>1291</v>
      </c>
      <c r="G148" s="1" t="s">
        <v>1523</v>
      </c>
      <c r="H148" s="1"/>
      <c r="I148" s="1"/>
      <c r="J148" s="1" t="s">
        <v>1518</v>
      </c>
      <c r="K148" s="1"/>
      <c r="L148" s="1"/>
      <c r="M148" s="1"/>
      <c r="N148" s="16" t="e">
        <f>SUMIF('City Level Data'!#REF!,$F148,'City Level Data'!J:J)</f>
        <v>#REF!</v>
      </c>
      <c r="O148" s="16" t="e">
        <f>SUMIF('City Level Data'!#REF!,$F148,'City Level Data'!L:L)</f>
        <v>#REF!</v>
      </c>
      <c r="P148" s="16" t="e">
        <f>SUMIF('City Level Data'!#REF!,$F148,'City Level Data'!M:M)</f>
        <v>#REF!</v>
      </c>
      <c r="Q148" s="16" t="e">
        <f t="shared" si="0"/>
        <v>#REF!</v>
      </c>
      <c r="R148" s="16" t="e">
        <f>SUMIF('City Level Data'!#REF!,$F148,'City Level Data'!P:P)</f>
        <v>#REF!</v>
      </c>
      <c r="S148" s="16" t="e">
        <f t="shared" si="1"/>
        <v>#REF!</v>
      </c>
      <c r="T148" s="16" t="e">
        <f>SUMIF('City Level Data'!#REF!,$F148,'City Level Data'!U:U)*1000000000/N148</f>
        <v>#REF!</v>
      </c>
      <c r="U148" s="16" t="e">
        <f>IF(Q148&gt;'Clustering (Sub City)'!$C$4,'Clustering (Sub City)'!$B$3,IF(Q148&gt;'Clustering (Sub City)'!$H$4,'Clustering (Sub City)'!$G$3,IF(Q148&gt;'Clustering (Sub City)'!$M$4,'Clustering (Sub City)'!$L$3,'Clustering (Sub City)'!$Q$3)))</f>
        <v>#REF!</v>
      </c>
      <c r="V148" s="16" t="e">
        <f>IF(S148&gt;'Clustering (Sub City)'!$C$24,'Clustering (Sub City)'!$B$23,IF(S148&gt;'Clustering (Sub City)'!$H$24,'Clustering (Sub City)'!$G$23,IF(S148&gt;'Clustering (Sub City)'!$M$24,'Clustering (Sub City)'!$L$23,'Clustering (Sub City)'!$Q$23)))</f>
        <v>#REF!</v>
      </c>
      <c r="W148" s="16" t="e">
        <f>VLOOKUP(U148&amp;V148,'Clustering (Gov City)'!$X$4:$Y$19,2,0)</f>
        <v>#REF!</v>
      </c>
      <c r="X148" s="16" t="e">
        <f>SUMIF('City Level Data'!#REF!,$F148,'City Level Data'!Z:Z)</f>
        <v>#REF!</v>
      </c>
      <c r="Y148" s="16" t="e">
        <f>SUMIF('City Level Data'!#REF!,$F148,'City Level Data'!AA:AA)</f>
        <v>#REF!</v>
      </c>
      <c r="Z148" s="16" t="e">
        <f>SUMIF('City Level Data'!#REF!,$F148,'City Level Data'!AB:AB)</f>
        <v>#REF!</v>
      </c>
      <c r="AA148" s="16" t="e">
        <f>SUMIF('City Level Data'!#REF!,$F148,'City Level Data'!AC:AC)</f>
        <v>#REF!</v>
      </c>
      <c r="AB148" s="16" t="e">
        <f>SUMIF('City Level Data'!#REF!,$F148,'City Level Data'!AD:AD)</f>
        <v>#REF!</v>
      </c>
      <c r="AC148" s="16" t="e">
        <f>SUMIF('City Level Data'!#REF!,$F148,'City Level Data'!AE:AE)</f>
        <v>#REF!</v>
      </c>
      <c r="AD148" s="16" t="e">
        <f>SUMIF('City Level Data'!#REF!,$F148,'City Level Data'!AF:AF)</f>
        <v>#REF!</v>
      </c>
      <c r="AE148" s="16" t="e">
        <f>SUMIF('City Level Data'!#REF!,$F148,'City Level Data'!AG:AG)</f>
        <v>#REF!</v>
      </c>
      <c r="AF148" s="16" t="e">
        <f>SUMIF('City Level Data'!#REF!,$F148,'City Level Data'!AH:AH)</f>
        <v>#REF!</v>
      </c>
      <c r="AG148" s="16" t="e">
        <f>SUMIF('City Level Data'!#REF!,$F148,'City Level Data'!AI:AI)</f>
        <v>#REF!</v>
      </c>
      <c r="AH148" s="16" t="e">
        <f>SUMIF('City Level Data'!#REF!,$F148,'City Level Data'!AJ:AJ)</f>
        <v>#REF!</v>
      </c>
      <c r="AI148" s="16" t="e">
        <f>SUMIF('City Level Data'!#REF!,$F148,'City Level Data'!AK:AK)</f>
        <v>#REF!</v>
      </c>
      <c r="AJ148" s="16" t="e">
        <f>SUMIF('City Level Data'!#REF!,$F148,'City Level Data'!AL:AL)</f>
        <v>#REF!</v>
      </c>
      <c r="AK148" s="16" t="e">
        <f>SUMIF('City Level Data'!#REF!,$F148,'City Level Data'!AM:AM)</f>
        <v>#REF!</v>
      </c>
      <c r="AL148" s="16" t="e">
        <f>SUMIF('City Level Data'!#REF!,$F148,'City Level Data'!AN:AN)</f>
        <v>#REF!</v>
      </c>
      <c r="AM148" s="16" t="e">
        <f>SUMIF('City Level Data'!#REF!,$F148,'City Level Data'!AO:AO)</f>
        <v>#REF!</v>
      </c>
      <c r="AN148" s="16" t="e">
        <f>SUMIF('City Level Data'!#REF!,$F148,'City Level Data'!AP:AP)</f>
        <v>#REF!</v>
      </c>
      <c r="AO148" s="16" t="e">
        <f>SUMIF('City Level Data'!#REF!,$F148,'City Level Data'!AQ:AQ)</f>
        <v>#REF!</v>
      </c>
      <c r="AP148" s="16" t="e">
        <f>SUMIF('City Level Data'!#REF!,$F148,'City Level Data'!AR:AR)</f>
        <v>#REF!</v>
      </c>
      <c r="AQ148" s="16" t="e">
        <f>SUMIF('City Level Data'!#REF!,$F148,'City Level Data'!AS:AS)</f>
        <v>#REF!</v>
      </c>
      <c r="AR148" s="16" t="e">
        <f>SUMIF('City Level Data'!#REF!,$F148,'City Level Data'!AT:AT)</f>
        <v>#REF!</v>
      </c>
      <c r="AS148" s="16" t="e">
        <f>SUMIF('City Level Data'!#REF!,$F148,'City Level Data'!AU:AU)</f>
        <v>#REF!</v>
      </c>
      <c r="AT148" s="16" t="e">
        <f>SUMIF('City Level Data'!#REF!,$F148,'City Level Data'!AV:AV)</f>
        <v>#REF!</v>
      </c>
      <c r="AU148" s="16" t="e">
        <f>SUMIF('City Level Data'!#REF!,$F148,'City Level Data'!AW:AW)</f>
        <v>#REF!</v>
      </c>
      <c r="AV148" s="16" t="e">
        <f>SUMIF('City Level Data'!#REF!,$F148,'City Level Data'!AX:AX)</f>
        <v>#REF!</v>
      </c>
      <c r="AW148" s="16" t="e">
        <f>SUMIF('City Level Data'!#REF!,$F148,'City Level Data'!AY:AY)</f>
        <v>#REF!</v>
      </c>
      <c r="AX148" s="16" t="e">
        <f>SUMIF('City Level Data'!#REF!,$F148,'City Level Data'!AZ:AZ)</f>
        <v>#REF!</v>
      </c>
      <c r="AY148" s="16" t="e">
        <f>SUMIF('City Level Data'!#REF!,$F148,'City Level Data'!BA:BA)</f>
        <v>#REF!</v>
      </c>
      <c r="AZ148" s="16" t="e">
        <f>SUMIF('City Level Data'!#REF!,$F148,'City Level Data'!BB:BB)</f>
        <v>#REF!</v>
      </c>
      <c r="BA148" s="16" t="e">
        <f>SUMIF('City Level Data'!#REF!,$F148,'City Level Data'!BC:BC)</f>
        <v>#REF!</v>
      </c>
      <c r="BB148" s="16" t="e">
        <f>SUMIF('City Level Data'!#REF!,$F148,'City Level Data'!BD:BD)</f>
        <v>#REF!</v>
      </c>
      <c r="BC148" s="16" t="e">
        <f>SUMIF('City Level Data'!#REF!,$F148,'City Level Data'!BE:BE)</f>
        <v>#REF!</v>
      </c>
      <c r="BD148" s="16" t="e">
        <f>SUMIF('City Level Data'!#REF!,$F148,'City Level Data'!BF:BF)</f>
        <v>#REF!</v>
      </c>
      <c r="BE148" s="16" t="e">
        <f t="shared" si="2"/>
        <v>#REF!</v>
      </c>
      <c r="BF148" s="16" t="e">
        <f>SUMIF('City Level Data'!#REF!,$F148,'City Level Data'!BG:BG)</f>
        <v>#REF!</v>
      </c>
      <c r="BG148" s="16" t="e">
        <f>SUMIF('City Level Data'!#REF!,$F148,'City Level Data'!BH:BH)</f>
        <v>#REF!</v>
      </c>
      <c r="BH148" s="16" t="e">
        <f>AVERAGEIF('City Level Data'!#REF!,$F148,'City Level Data'!BI:BI)</f>
        <v>#REF!</v>
      </c>
      <c r="BI148" s="16" t="e">
        <f>AVERAGEIF('City Level Data'!#REF!,$F148,'City Level Data'!BJ:BJ)</f>
        <v>#REF!</v>
      </c>
      <c r="BJ148" s="16" t="e">
        <f>AVERAGEIF('City Level Data'!#REF!,$F148,'City Level Data'!BK:BK)</f>
        <v>#REF!</v>
      </c>
      <c r="BK148" s="16" t="e">
        <f>AVERAGEIF('City Level Data'!#REF!,$F148,'City Level Data'!BL:BL)</f>
        <v>#REF!</v>
      </c>
      <c r="BL148" s="16" t="e">
        <f>AVERAGEIF('City Level Data'!#REF!,$F148,'City Level Data'!BM:BM)</f>
        <v>#REF!</v>
      </c>
      <c r="BM148" s="16" t="e">
        <f>SUMIF('City Level Data'!#REF!,$F148,'City Level Data'!BN:BN)</f>
        <v>#REF!</v>
      </c>
      <c r="BN148" s="16" t="e">
        <f>SUMIF('City Level Data'!#REF!,$F148,'City Level Data'!BO:BO)</f>
        <v>#REF!</v>
      </c>
      <c r="BO148" s="16" t="e">
        <f>SUMIF('City Level Data'!#REF!,$F148,'City Level Data'!BP:BP)</f>
        <v>#REF!</v>
      </c>
      <c r="BP148" s="16" t="e">
        <f>SUMIF('City Level Data'!#REF!,$F148,'City Level Data'!BQ:BQ)</f>
        <v>#REF!</v>
      </c>
      <c r="BQ148" s="16" t="e">
        <f>SUMIF('City Level Data'!#REF!,$F148,'City Level Data'!BR:BR)</f>
        <v>#REF!</v>
      </c>
      <c r="BR148" s="16" t="e">
        <f>SUMIF('City Level Data'!#REF!,$F148,'City Level Data'!BS:BS)</f>
        <v>#REF!</v>
      </c>
      <c r="BS148" s="16" t="e">
        <f>SUMIF('City Level Data'!#REF!,$F148,'City Level Data'!BT:BT)</f>
        <v>#REF!</v>
      </c>
      <c r="BT148" s="16" t="e">
        <f>SUMIF('City Level Data'!#REF!,$F148,'City Level Data'!BU:BU)</f>
        <v>#REF!</v>
      </c>
      <c r="BU148" s="16" t="e">
        <f>SUMIF('City Level Data'!#REF!,$F148,'City Level Data'!BV:BV)</f>
        <v>#REF!</v>
      </c>
      <c r="BV148" s="16" t="e">
        <f>SUMIF('City Level Data'!#REF!,$F148,'City Level Data'!BW:BW)</f>
        <v>#REF!</v>
      </c>
      <c r="BW148" s="16" t="e">
        <f>SUMIF('City Level Data'!#REF!,$F148,'City Level Data'!BX:BX)</f>
        <v>#REF!</v>
      </c>
      <c r="BX148" s="16" t="e">
        <f>SUMIF('City Level Data'!#REF!,$F148,'City Level Data'!BY:BY)</f>
        <v>#REF!</v>
      </c>
      <c r="BY148" s="16" t="e">
        <f>SUMIF('City Level Data'!#REF!,$F148,'City Level Data'!BZ:BZ)</f>
        <v>#REF!</v>
      </c>
      <c r="BZ148" s="16" t="e">
        <f>SUMIF('City Level Data'!#REF!,$F148,'City Level Data'!CA:CA)</f>
        <v>#REF!</v>
      </c>
      <c r="CA148" s="16" t="e">
        <f>SUMIF('City Level Data'!#REF!,$F148,'City Level Data'!CB:CB)</f>
        <v>#REF!</v>
      </c>
      <c r="CB148" s="16" t="e">
        <f>SUMIF('City Level Data'!#REF!,$F148,'City Level Data'!CC:CC)</f>
        <v>#REF!</v>
      </c>
      <c r="CC148" s="16" t="e">
        <f>SUMIF('City Level Data'!#REF!,$F148,'City Level Data'!CD:CD)</f>
        <v>#REF!</v>
      </c>
      <c r="CD148" s="16" t="e">
        <f>SUMIF('City Level Data'!#REF!,$F148,'City Level Data'!CE:CE)</f>
        <v>#REF!</v>
      </c>
      <c r="CE148" s="16" t="e">
        <f>SUMIF('City Level Data'!#REF!,$F148,'City Level Data'!CF:CF)</f>
        <v>#REF!</v>
      </c>
      <c r="CF148" s="16" t="e">
        <f>SUMIF('City Level Data'!#REF!,$F148,'City Level Data'!CG:CG)</f>
        <v>#REF!</v>
      </c>
      <c r="CG148" s="16" t="e">
        <f>SUMIF('City Level Data'!#REF!,$F148,'City Level Data'!CH:CH)</f>
        <v>#REF!</v>
      </c>
      <c r="CH148" s="16" t="e">
        <f>SUMIF('City Level Data'!#REF!,$F148,'City Level Data'!CI:CI)</f>
        <v>#REF!</v>
      </c>
      <c r="CI148" s="16" t="e">
        <f>SUMIF('City Level Data'!#REF!,$F148,'City Level Data'!CJ:CJ)</f>
        <v>#REF!</v>
      </c>
      <c r="CJ148" s="16" t="e">
        <f>SUMIF('City Level Data'!#REF!,$F148,'City Level Data'!CK:CK)</f>
        <v>#REF!</v>
      </c>
      <c r="CK148" s="16" t="e">
        <f>SUMIF('City Level Data'!#REF!,$F148,'City Level Data'!CL:CL)</f>
        <v>#REF!</v>
      </c>
      <c r="CL148" s="16" t="e">
        <f>SUMIF('City Level Data'!#REF!,$F148,'City Level Data'!CM:CM)</f>
        <v>#REF!</v>
      </c>
      <c r="CM148" s="16" t="e">
        <f>SUMIF('City Level Data'!#REF!,$F148,'City Level Data'!CN:CN)</f>
        <v>#REF!</v>
      </c>
      <c r="CN148" s="16" t="e">
        <f>SUMIF('City Level Data'!#REF!,$F148,'City Level Data'!CO:CO)</f>
        <v>#REF!</v>
      </c>
      <c r="CO148" s="16" t="e">
        <f>SUMIF('City Level Data'!#REF!,$F148,'City Level Data'!CP:CP)</f>
        <v>#REF!</v>
      </c>
      <c r="CP148" s="16" t="e">
        <f>SUMIF('City Level Data'!#REF!,$F148,'City Level Data'!CQ:CQ)</f>
        <v>#REF!</v>
      </c>
      <c r="CQ148" s="16" t="e">
        <f>SUMIF('City Level Data'!#REF!,$F148,'City Level Data'!CR:CR)</f>
        <v>#REF!</v>
      </c>
      <c r="CR148" s="16" t="e">
        <f>SUMIF('City Level Data'!#REF!,$F148,'City Level Data'!CS:CS)</f>
        <v>#REF!</v>
      </c>
      <c r="CS148" s="16" t="e">
        <f>SUMIF('City Level Data'!#REF!,$F148,'City Level Data'!CT:CT)</f>
        <v>#REF!</v>
      </c>
      <c r="CT148" s="16" t="e">
        <f>SUMIF('City Level Data'!#REF!,$F148,'City Level Data'!CU:CU)</f>
        <v>#REF!</v>
      </c>
      <c r="CU148" s="16" t="e">
        <f>SUMIF('City Level Data'!#REF!,$F148,'City Level Data'!CV:CV)</f>
        <v>#REF!</v>
      </c>
      <c r="CV148" s="16" t="e">
        <f>SUMIF('City Level Data'!#REF!,$F148,'City Level Data'!CW:CW)</f>
        <v>#REF!</v>
      </c>
      <c r="CW148" s="16" t="e">
        <f>SUMIF('City Level Data'!#REF!,$F148,'City Level Data'!CX:CX)</f>
        <v>#REF!</v>
      </c>
      <c r="CX148" s="16" t="e">
        <f>SUMIF('City Level Data'!#REF!,$F148,'City Level Data'!CY:CY)</f>
        <v>#REF!</v>
      </c>
      <c r="CY148" s="16" t="e">
        <f>SUMIF('City Level Data'!#REF!,$F148,'City Level Data'!CZ:CZ)</f>
        <v>#REF!</v>
      </c>
      <c r="CZ148" s="16" t="e">
        <f>SUMIF('City Level Data'!#REF!,$F148,'City Level Data'!DA:DA)</f>
        <v>#REF!</v>
      </c>
      <c r="DA148" s="16" t="e">
        <f>SUMIF('City Level Data'!#REF!,$F148,'City Level Data'!DB:DB)</f>
        <v>#REF!</v>
      </c>
      <c r="DB148" s="16" t="e">
        <f>SUMIF('City Level Data'!#REF!,$F148,'City Level Data'!DC:DC)</f>
        <v>#REF!</v>
      </c>
    </row>
    <row r="149" spans="1:106" x14ac:dyDescent="0.2">
      <c r="A149" s="1"/>
      <c r="B149" s="1"/>
      <c r="C149" s="1"/>
      <c r="D149" s="1" t="s">
        <v>1696</v>
      </c>
      <c r="E149" s="1" t="s">
        <v>1452</v>
      </c>
      <c r="F149" s="1" t="s">
        <v>1304</v>
      </c>
      <c r="G149" s="1" t="s">
        <v>1523</v>
      </c>
      <c r="H149" s="1"/>
      <c r="I149" s="1"/>
      <c r="J149" s="1" t="s">
        <v>1518</v>
      </c>
      <c r="K149" s="1"/>
      <c r="L149" s="1"/>
      <c r="M149" s="1"/>
      <c r="N149" s="16" t="e">
        <f>SUMIF('City Level Data'!#REF!,$F149,'City Level Data'!J:J)</f>
        <v>#REF!</v>
      </c>
      <c r="O149" s="16" t="e">
        <f>SUMIF('City Level Data'!#REF!,$F149,'City Level Data'!L:L)</f>
        <v>#REF!</v>
      </c>
      <c r="P149" s="16" t="e">
        <f>SUMIF('City Level Data'!#REF!,$F149,'City Level Data'!M:M)</f>
        <v>#REF!</v>
      </c>
      <c r="Q149" s="16" t="e">
        <f t="shared" si="0"/>
        <v>#REF!</v>
      </c>
      <c r="R149" s="16" t="e">
        <f>SUMIF('City Level Data'!#REF!,$F149,'City Level Data'!P:P)</f>
        <v>#REF!</v>
      </c>
      <c r="S149" s="16" t="e">
        <f t="shared" si="1"/>
        <v>#REF!</v>
      </c>
      <c r="T149" s="16" t="e">
        <f>SUMIF('City Level Data'!#REF!,$F149,'City Level Data'!U:U)*1000000000/N149</f>
        <v>#REF!</v>
      </c>
      <c r="U149" s="16" t="e">
        <f>IF(Q149&gt;'Clustering (Sub City)'!$C$4,'Clustering (Sub City)'!$B$3,IF(Q149&gt;'Clustering (Sub City)'!$H$4,'Clustering (Sub City)'!$G$3,IF(Q149&gt;'Clustering (Sub City)'!$M$4,'Clustering (Sub City)'!$L$3,'Clustering (Sub City)'!$Q$3)))</f>
        <v>#REF!</v>
      </c>
      <c r="V149" s="16" t="e">
        <f>IF(S149&gt;'Clustering (Sub City)'!$C$24,'Clustering (Sub City)'!$B$23,IF(S149&gt;'Clustering (Sub City)'!$H$24,'Clustering (Sub City)'!$G$23,IF(S149&gt;'Clustering (Sub City)'!$M$24,'Clustering (Sub City)'!$L$23,'Clustering (Sub City)'!$Q$23)))</f>
        <v>#REF!</v>
      </c>
      <c r="W149" s="16" t="e">
        <f>VLOOKUP(U149&amp;V149,'Clustering (Gov City)'!$X$4:$Y$19,2,0)</f>
        <v>#REF!</v>
      </c>
      <c r="X149" s="16" t="e">
        <f>SUMIF('City Level Data'!#REF!,$F149,'City Level Data'!Z:Z)</f>
        <v>#REF!</v>
      </c>
      <c r="Y149" s="16" t="e">
        <f>SUMIF('City Level Data'!#REF!,$F149,'City Level Data'!AA:AA)</f>
        <v>#REF!</v>
      </c>
      <c r="Z149" s="16" t="e">
        <f>SUMIF('City Level Data'!#REF!,$F149,'City Level Data'!AB:AB)</f>
        <v>#REF!</v>
      </c>
      <c r="AA149" s="16" t="e">
        <f>SUMIF('City Level Data'!#REF!,$F149,'City Level Data'!AC:AC)</f>
        <v>#REF!</v>
      </c>
      <c r="AB149" s="16" t="e">
        <f>SUMIF('City Level Data'!#REF!,$F149,'City Level Data'!AD:AD)</f>
        <v>#REF!</v>
      </c>
      <c r="AC149" s="16" t="e">
        <f>SUMIF('City Level Data'!#REF!,$F149,'City Level Data'!AE:AE)</f>
        <v>#REF!</v>
      </c>
      <c r="AD149" s="16" t="e">
        <f>SUMIF('City Level Data'!#REF!,$F149,'City Level Data'!AF:AF)</f>
        <v>#REF!</v>
      </c>
      <c r="AE149" s="16" t="e">
        <f>SUMIF('City Level Data'!#REF!,$F149,'City Level Data'!AG:AG)</f>
        <v>#REF!</v>
      </c>
      <c r="AF149" s="16" t="e">
        <f>SUMIF('City Level Data'!#REF!,$F149,'City Level Data'!AH:AH)</f>
        <v>#REF!</v>
      </c>
      <c r="AG149" s="16" t="e">
        <f>SUMIF('City Level Data'!#REF!,$F149,'City Level Data'!AI:AI)</f>
        <v>#REF!</v>
      </c>
      <c r="AH149" s="16" t="e">
        <f>SUMIF('City Level Data'!#REF!,$F149,'City Level Data'!AJ:AJ)</f>
        <v>#REF!</v>
      </c>
      <c r="AI149" s="16" t="e">
        <f>SUMIF('City Level Data'!#REF!,$F149,'City Level Data'!AK:AK)</f>
        <v>#REF!</v>
      </c>
      <c r="AJ149" s="16" t="e">
        <f>SUMIF('City Level Data'!#REF!,$F149,'City Level Data'!AL:AL)</f>
        <v>#REF!</v>
      </c>
      <c r="AK149" s="16" t="e">
        <f>SUMIF('City Level Data'!#REF!,$F149,'City Level Data'!AM:AM)</f>
        <v>#REF!</v>
      </c>
      <c r="AL149" s="16" t="e">
        <f>SUMIF('City Level Data'!#REF!,$F149,'City Level Data'!AN:AN)</f>
        <v>#REF!</v>
      </c>
      <c r="AM149" s="16" t="e">
        <f>SUMIF('City Level Data'!#REF!,$F149,'City Level Data'!AO:AO)</f>
        <v>#REF!</v>
      </c>
      <c r="AN149" s="16" t="e">
        <f>SUMIF('City Level Data'!#REF!,$F149,'City Level Data'!AP:AP)</f>
        <v>#REF!</v>
      </c>
      <c r="AO149" s="16" t="e">
        <f>SUMIF('City Level Data'!#REF!,$F149,'City Level Data'!AQ:AQ)</f>
        <v>#REF!</v>
      </c>
      <c r="AP149" s="16" t="e">
        <f>SUMIF('City Level Data'!#REF!,$F149,'City Level Data'!AR:AR)</f>
        <v>#REF!</v>
      </c>
      <c r="AQ149" s="16" t="e">
        <f>SUMIF('City Level Data'!#REF!,$F149,'City Level Data'!AS:AS)</f>
        <v>#REF!</v>
      </c>
      <c r="AR149" s="16" t="e">
        <f>SUMIF('City Level Data'!#REF!,$F149,'City Level Data'!AT:AT)</f>
        <v>#REF!</v>
      </c>
      <c r="AS149" s="16" t="e">
        <f>SUMIF('City Level Data'!#REF!,$F149,'City Level Data'!AU:AU)</f>
        <v>#REF!</v>
      </c>
      <c r="AT149" s="16" t="e">
        <f>SUMIF('City Level Data'!#REF!,$F149,'City Level Data'!AV:AV)</f>
        <v>#REF!</v>
      </c>
      <c r="AU149" s="16" t="e">
        <f>SUMIF('City Level Data'!#REF!,$F149,'City Level Data'!AW:AW)</f>
        <v>#REF!</v>
      </c>
      <c r="AV149" s="16" t="e">
        <f>SUMIF('City Level Data'!#REF!,$F149,'City Level Data'!AX:AX)</f>
        <v>#REF!</v>
      </c>
      <c r="AW149" s="16" t="e">
        <f>SUMIF('City Level Data'!#REF!,$F149,'City Level Data'!AY:AY)</f>
        <v>#REF!</v>
      </c>
      <c r="AX149" s="16" t="e">
        <f>SUMIF('City Level Data'!#REF!,$F149,'City Level Data'!AZ:AZ)</f>
        <v>#REF!</v>
      </c>
      <c r="AY149" s="16" t="e">
        <f>SUMIF('City Level Data'!#REF!,$F149,'City Level Data'!BA:BA)</f>
        <v>#REF!</v>
      </c>
      <c r="AZ149" s="16" t="e">
        <f>SUMIF('City Level Data'!#REF!,$F149,'City Level Data'!BB:BB)</f>
        <v>#REF!</v>
      </c>
      <c r="BA149" s="16" t="e">
        <f>SUMIF('City Level Data'!#REF!,$F149,'City Level Data'!BC:BC)</f>
        <v>#REF!</v>
      </c>
      <c r="BB149" s="16" t="e">
        <f>SUMIF('City Level Data'!#REF!,$F149,'City Level Data'!BD:BD)</f>
        <v>#REF!</v>
      </c>
      <c r="BC149" s="16" t="e">
        <f>SUMIF('City Level Data'!#REF!,$F149,'City Level Data'!BE:BE)</f>
        <v>#REF!</v>
      </c>
      <c r="BD149" s="16" t="e">
        <f>SUMIF('City Level Data'!#REF!,$F149,'City Level Data'!BF:BF)</f>
        <v>#REF!</v>
      </c>
      <c r="BE149" s="16" t="e">
        <f t="shared" si="2"/>
        <v>#REF!</v>
      </c>
      <c r="BF149" s="16" t="e">
        <f>SUMIF('City Level Data'!#REF!,$F149,'City Level Data'!BG:BG)</f>
        <v>#REF!</v>
      </c>
      <c r="BG149" s="16" t="e">
        <f>SUMIF('City Level Data'!#REF!,$F149,'City Level Data'!BH:BH)</f>
        <v>#REF!</v>
      </c>
      <c r="BH149" s="16" t="e">
        <f>AVERAGEIF('City Level Data'!#REF!,$F149,'City Level Data'!BI:BI)</f>
        <v>#REF!</v>
      </c>
      <c r="BI149" s="16" t="e">
        <f>AVERAGEIF('City Level Data'!#REF!,$F149,'City Level Data'!BJ:BJ)</f>
        <v>#REF!</v>
      </c>
      <c r="BJ149" s="16" t="e">
        <f>AVERAGEIF('City Level Data'!#REF!,$F149,'City Level Data'!BK:BK)</f>
        <v>#REF!</v>
      </c>
      <c r="BK149" s="16" t="e">
        <f>AVERAGEIF('City Level Data'!#REF!,$F149,'City Level Data'!BL:BL)</f>
        <v>#REF!</v>
      </c>
      <c r="BL149" s="16" t="e">
        <f>AVERAGEIF('City Level Data'!#REF!,$F149,'City Level Data'!BM:BM)</f>
        <v>#REF!</v>
      </c>
      <c r="BM149" s="16" t="e">
        <f>SUMIF('City Level Data'!#REF!,$F149,'City Level Data'!BN:BN)</f>
        <v>#REF!</v>
      </c>
      <c r="BN149" s="16" t="e">
        <f>SUMIF('City Level Data'!#REF!,$F149,'City Level Data'!BO:BO)</f>
        <v>#REF!</v>
      </c>
      <c r="BO149" s="16" t="e">
        <f>SUMIF('City Level Data'!#REF!,$F149,'City Level Data'!BP:BP)</f>
        <v>#REF!</v>
      </c>
      <c r="BP149" s="16" t="e">
        <f>SUMIF('City Level Data'!#REF!,$F149,'City Level Data'!BQ:BQ)</f>
        <v>#REF!</v>
      </c>
      <c r="BQ149" s="16" t="e">
        <f>SUMIF('City Level Data'!#REF!,$F149,'City Level Data'!BR:BR)</f>
        <v>#REF!</v>
      </c>
      <c r="BR149" s="16" t="e">
        <f>SUMIF('City Level Data'!#REF!,$F149,'City Level Data'!BS:BS)</f>
        <v>#REF!</v>
      </c>
      <c r="BS149" s="16" t="e">
        <f>SUMIF('City Level Data'!#REF!,$F149,'City Level Data'!BT:BT)</f>
        <v>#REF!</v>
      </c>
      <c r="BT149" s="16" t="e">
        <f>SUMIF('City Level Data'!#REF!,$F149,'City Level Data'!BU:BU)</f>
        <v>#REF!</v>
      </c>
      <c r="BU149" s="16" t="e">
        <f>SUMIF('City Level Data'!#REF!,$F149,'City Level Data'!BV:BV)</f>
        <v>#REF!</v>
      </c>
      <c r="BV149" s="16" t="e">
        <f>SUMIF('City Level Data'!#REF!,$F149,'City Level Data'!BW:BW)</f>
        <v>#REF!</v>
      </c>
      <c r="BW149" s="16" t="e">
        <f>SUMIF('City Level Data'!#REF!,$F149,'City Level Data'!BX:BX)</f>
        <v>#REF!</v>
      </c>
      <c r="BX149" s="16" t="e">
        <f>SUMIF('City Level Data'!#REF!,$F149,'City Level Data'!BY:BY)</f>
        <v>#REF!</v>
      </c>
      <c r="BY149" s="16" t="e">
        <f>SUMIF('City Level Data'!#REF!,$F149,'City Level Data'!BZ:BZ)</f>
        <v>#REF!</v>
      </c>
      <c r="BZ149" s="16" t="e">
        <f>SUMIF('City Level Data'!#REF!,$F149,'City Level Data'!CA:CA)</f>
        <v>#REF!</v>
      </c>
      <c r="CA149" s="16" t="e">
        <f>SUMIF('City Level Data'!#REF!,$F149,'City Level Data'!CB:CB)</f>
        <v>#REF!</v>
      </c>
      <c r="CB149" s="16" t="e">
        <f>SUMIF('City Level Data'!#REF!,$F149,'City Level Data'!CC:CC)</f>
        <v>#REF!</v>
      </c>
      <c r="CC149" s="16" t="e">
        <f>SUMIF('City Level Data'!#REF!,$F149,'City Level Data'!CD:CD)</f>
        <v>#REF!</v>
      </c>
      <c r="CD149" s="16" t="e">
        <f>SUMIF('City Level Data'!#REF!,$F149,'City Level Data'!CE:CE)</f>
        <v>#REF!</v>
      </c>
      <c r="CE149" s="16" t="e">
        <f>SUMIF('City Level Data'!#REF!,$F149,'City Level Data'!CF:CF)</f>
        <v>#REF!</v>
      </c>
      <c r="CF149" s="16" t="e">
        <f>SUMIF('City Level Data'!#REF!,$F149,'City Level Data'!CG:CG)</f>
        <v>#REF!</v>
      </c>
      <c r="CG149" s="16" t="e">
        <f>SUMIF('City Level Data'!#REF!,$F149,'City Level Data'!CH:CH)</f>
        <v>#REF!</v>
      </c>
      <c r="CH149" s="16" t="e">
        <f>SUMIF('City Level Data'!#REF!,$F149,'City Level Data'!CI:CI)</f>
        <v>#REF!</v>
      </c>
      <c r="CI149" s="16" t="e">
        <f>SUMIF('City Level Data'!#REF!,$F149,'City Level Data'!CJ:CJ)</f>
        <v>#REF!</v>
      </c>
      <c r="CJ149" s="16" t="e">
        <f>SUMIF('City Level Data'!#REF!,$F149,'City Level Data'!CK:CK)</f>
        <v>#REF!</v>
      </c>
      <c r="CK149" s="16" t="e">
        <f>SUMIF('City Level Data'!#REF!,$F149,'City Level Data'!CL:CL)</f>
        <v>#REF!</v>
      </c>
      <c r="CL149" s="16" t="e">
        <f>SUMIF('City Level Data'!#REF!,$F149,'City Level Data'!CM:CM)</f>
        <v>#REF!</v>
      </c>
      <c r="CM149" s="16" t="e">
        <f>SUMIF('City Level Data'!#REF!,$F149,'City Level Data'!CN:CN)</f>
        <v>#REF!</v>
      </c>
      <c r="CN149" s="16" t="e">
        <f>SUMIF('City Level Data'!#REF!,$F149,'City Level Data'!CO:CO)</f>
        <v>#REF!</v>
      </c>
      <c r="CO149" s="16" t="e">
        <f>SUMIF('City Level Data'!#REF!,$F149,'City Level Data'!CP:CP)</f>
        <v>#REF!</v>
      </c>
      <c r="CP149" s="16" t="e">
        <f>SUMIF('City Level Data'!#REF!,$F149,'City Level Data'!CQ:CQ)</f>
        <v>#REF!</v>
      </c>
      <c r="CQ149" s="16" t="e">
        <f>SUMIF('City Level Data'!#REF!,$F149,'City Level Data'!CR:CR)</f>
        <v>#REF!</v>
      </c>
      <c r="CR149" s="16" t="e">
        <f>SUMIF('City Level Data'!#REF!,$F149,'City Level Data'!CS:CS)</f>
        <v>#REF!</v>
      </c>
      <c r="CS149" s="16" t="e">
        <f>SUMIF('City Level Data'!#REF!,$F149,'City Level Data'!CT:CT)</f>
        <v>#REF!</v>
      </c>
      <c r="CT149" s="16" t="e">
        <f>SUMIF('City Level Data'!#REF!,$F149,'City Level Data'!CU:CU)</f>
        <v>#REF!</v>
      </c>
      <c r="CU149" s="16" t="e">
        <f>SUMIF('City Level Data'!#REF!,$F149,'City Level Data'!CV:CV)</f>
        <v>#REF!</v>
      </c>
      <c r="CV149" s="16" t="e">
        <f>SUMIF('City Level Data'!#REF!,$F149,'City Level Data'!CW:CW)</f>
        <v>#REF!</v>
      </c>
      <c r="CW149" s="16" t="e">
        <f>SUMIF('City Level Data'!#REF!,$F149,'City Level Data'!CX:CX)</f>
        <v>#REF!</v>
      </c>
      <c r="CX149" s="16" t="e">
        <f>SUMIF('City Level Data'!#REF!,$F149,'City Level Data'!CY:CY)</f>
        <v>#REF!</v>
      </c>
      <c r="CY149" s="16" t="e">
        <f>SUMIF('City Level Data'!#REF!,$F149,'City Level Data'!CZ:CZ)</f>
        <v>#REF!</v>
      </c>
      <c r="CZ149" s="16" t="e">
        <f>SUMIF('City Level Data'!#REF!,$F149,'City Level Data'!DA:DA)</f>
        <v>#REF!</v>
      </c>
      <c r="DA149" s="16" t="e">
        <f>SUMIF('City Level Data'!#REF!,$F149,'City Level Data'!DB:DB)</f>
        <v>#REF!</v>
      </c>
      <c r="DB149" s="16" t="e">
        <f>SUMIF('City Level Data'!#REF!,$F149,'City Level Data'!DC:DC)</f>
        <v>#REF!</v>
      </c>
    </row>
    <row r="150" spans="1:106" x14ac:dyDescent="0.2">
      <c r="A150" s="1"/>
      <c r="B150" s="1"/>
      <c r="C150" s="1"/>
      <c r="D150" s="1" t="s">
        <v>1697</v>
      </c>
      <c r="E150" s="1" t="s">
        <v>1452</v>
      </c>
      <c r="F150" s="1" t="s">
        <v>1314</v>
      </c>
      <c r="G150" s="1" t="s">
        <v>1523</v>
      </c>
      <c r="H150" s="1"/>
      <c r="I150" s="1"/>
      <c r="J150" s="1" t="s">
        <v>1518</v>
      </c>
      <c r="K150" s="1"/>
      <c r="L150" s="1"/>
      <c r="M150" s="1"/>
      <c r="N150" s="16" t="e">
        <f>SUMIF('City Level Data'!#REF!,$F150,'City Level Data'!J:J)</f>
        <v>#REF!</v>
      </c>
      <c r="O150" s="16" t="e">
        <f>SUMIF('City Level Data'!#REF!,$F150,'City Level Data'!L:L)</f>
        <v>#REF!</v>
      </c>
      <c r="P150" s="16" t="e">
        <f>SUMIF('City Level Data'!#REF!,$F150,'City Level Data'!M:M)</f>
        <v>#REF!</v>
      </c>
      <c r="Q150" s="16" t="e">
        <f t="shared" si="0"/>
        <v>#REF!</v>
      </c>
      <c r="R150" s="16" t="e">
        <f>SUMIF('City Level Data'!#REF!,$F150,'City Level Data'!P:P)</f>
        <v>#REF!</v>
      </c>
      <c r="S150" s="16" t="e">
        <f t="shared" si="1"/>
        <v>#REF!</v>
      </c>
      <c r="T150" s="16" t="e">
        <f>SUMIF('City Level Data'!#REF!,$F150,'City Level Data'!U:U)*1000000000/N150</f>
        <v>#REF!</v>
      </c>
      <c r="U150" s="16" t="e">
        <f>IF(Q150&gt;'Clustering (Sub City)'!$C$4,'Clustering (Sub City)'!$B$3,IF(Q150&gt;'Clustering (Sub City)'!$H$4,'Clustering (Sub City)'!$G$3,IF(Q150&gt;'Clustering (Sub City)'!$M$4,'Clustering (Sub City)'!$L$3,'Clustering (Sub City)'!$Q$3)))</f>
        <v>#REF!</v>
      </c>
      <c r="V150" s="16" t="e">
        <f>IF(S150&gt;'Clustering (Sub City)'!$C$24,'Clustering (Sub City)'!$B$23,IF(S150&gt;'Clustering (Sub City)'!$H$24,'Clustering (Sub City)'!$G$23,IF(S150&gt;'Clustering (Sub City)'!$M$24,'Clustering (Sub City)'!$L$23,'Clustering (Sub City)'!$Q$23)))</f>
        <v>#REF!</v>
      </c>
      <c r="W150" s="16" t="e">
        <f>VLOOKUP(U150&amp;V150,'Clustering (Gov City)'!$X$4:$Y$19,2,0)</f>
        <v>#REF!</v>
      </c>
      <c r="X150" s="16" t="e">
        <f>SUMIF('City Level Data'!#REF!,$F150,'City Level Data'!Z:Z)</f>
        <v>#REF!</v>
      </c>
      <c r="Y150" s="16" t="e">
        <f>SUMIF('City Level Data'!#REF!,$F150,'City Level Data'!AA:AA)</f>
        <v>#REF!</v>
      </c>
      <c r="Z150" s="16" t="e">
        <f>SUMIF('City Level Data'!#REF!,$F150,'City Level Data'!AB:AB)</f>
        <v>#REF!</v>
      </c>
      <c r="AA150" s="16" t="e">
        <f>SUMIF('City Level Data'!#REF!,$F150,'City Level Data'!AC:AC)</f>
        <v>#REF!</v>
      </c>
      <c r="AB150" s="16" t="e">
        <f>SUMIF('City Level Data'!#REF!,$F150,'City Level Data'!AD:AD)</f>
        <v>#REF!</v>
      </c>
      <c r="AC150" s="16" t="e">
        <f>SUMIF('City Level Data'!#REF!,$F150,'City Level Data'!AE:AE)</f>
        <v>#REF!</v>
      </c>
      <c r="AD150" s="16" t="e">
        <f>SUMIF('City Level Data'!#REF!,$F150,'City Level Data'!AF:AF)</f>
        <v>#REF!</v>
      </c>
      <c r="AE150" s="16" t="e">
        <f>SUMIF('City Level Data'!#REF!,$F150,'City Level Data'!AG:AG)</f>
        <v>#REF!</v>
      </c>
      <c r="AF150" s="16" t="e">
        <f>SUMIF('City Level Data'!#REF!,$F150,'City Level Data'!AH:AH)</f>
        <v>#REF!</v>
      </c>
      <c r="AG150" s="16" t="e">
        <f>SUMIF('City Level Data'!#REF!,$F150,'City Level Data'!AI:AI)</f>
        <v>#REF!</v>
      </c>
      <c r="AH150" s="16" t="e">
        <f>SUMIF('City Level Data'!#REF!,$F150,'City Level Data'!AJ:AJ)</f>
        <v>#REF!</v>
      </c>
      <c r="AI150" s="16" t="e">
        <f>SUMIF('City Level Data'!#REF!,$F150,'City Level Data'!AK:AK)</f>
        <v>#REF!</v>
      </c>
      <c r="AJ150" s="16" t="e">
        <f>SUMIF('City Level Data'!#REF!,$F150,'City Level Data'!AL:AL)</f>
        <v>#REF!</v>
      </c>
      <c r="AK150" s="16" t="e">
        <f>SUMIF('City Level Data'!#REF!,$F150,'City Level Data'!AM:AM)</f>
        <v>#REF!</v>
      </c>
      <c r="AL150" s="16" t="e">
        <f>SUMIF('City Level Data'!#REF!,$F150,'City Level Data'!AN:AN)</f>
        <v>#REF!</v>
      </c>
      <c r="AM150" s="16" t="e">
        <f>SUMIF('City Level Data'!#REF!,$F150,'City Level Data'!AO:AO)</f>
        <v>#REF!</v>
      </c>
      <c r="AN150" s="16" t="e">
        <f>SUMIF('City Level Data'!#REF!,$F150,'City Level Data'!AP:AP)</f>
        <v>#REF!</v>
      </c>
      <c r="AO150" s="16" t="e">
        <f>SUMIF('City Level Data'!#REF!,$F150,'City Level Data'!AQ:AQ)</f>
        <v>#REF!</v>
      </c>
      <c r="AP150" s="16" t="e">
        <f>SUMIF('City Level Data'!#REF!,$F150,'City Level Data'!AR:AR)</f>
        <v>#REF!</v>
      </c>
      <c r="AQ150" s="16" t="e">
        <f>SUMIF('City Level Data'!#REF!,$F150,'City Level Data'!AS:AS)</f>
        <v>#REF!</v>
      </c>
      <c r="AR150" s="16" t="e">
        <f>SUMIF('City Level Data'!#REF!,$F150,'City Level Data'!AT:AT)</f>
        <v>#REF!</v>
      </c>
      <c r="AS150" s="16" t="e">
        <f>SUMIF('City Level Data'!#REF!,$F150,'City Level Data'!AU:AU)</f>
        <v>#REF!</v>
      </c>
      <c r="AT150" s="16" t="e">
        <f>SUMIF('City Level Data'!#REF!,$F150,'City Level Data'!AV:AV)</f>
        <v>#REF!</v>
      </c>
      <c r="AU150" s="16" t="e">
        <f>SUMIF('City Level Data'!#REF!,$F150,'City Level Data'!AW:AW)</f>
        <v>#REF!</v>
      </c>
      <c r="AV150" s="16" t="e">
        <f>SUMIF('City Level Data'!#REF!,$F150,'City Level Data'!AX:AX)</f>
        <v>#REF!</v>
      </c>
      <c r="AW150" s="16" t="e">
        <f>SUMIF('City Level Data'!#REF!,$F150,'City Level Data'!AY:AY)</f>
        <v>#REF!</v>
      </c>
      <c r="AX150" s="16" t="e">
        <f>SUMIF('City Level Data'!#REF!,$F150,'City Level Data'!AZ:AZ)</f>
        <v>#REF!</v>
      </c>
      <c r="AY150" s="16" t="e">
        <f>SUMIF('City Level Data'!#REF!,$F150,'City Level Data'!BA:BA)</f>
        <v>#REF!</v>
      </c>
      <c r="AZ150" s="16" t="e">
        <f>SUMIF('City Level Data'!#REF!,$F150,'City Level Data'!BB:BB)</f>
        <v>#REF!</v>
      </c>
      <c r="BA150" s="16" t="e">
        <f>SUMIF('City Level Data'!#REF!,$F150,'City Level Data'!BC:BC)</f>
        <v>#REF!</v>
      </c>
      <c r="BB150" s="16" t="e">
        <f>SUMIF('City Level Data'!#REF!,$F150,'City Level Data'!BD:BD)</f>
        <v>#REF!</v>
      </c>
      <c r="BC150" s="16" t="e">
        <f>SUMIF('City Level Data'!#REF!,$F150,'City Level Data'!BE:BE)</f>
        <v>#REF!</v>
      </c>
      <c r="BD150" s="16" t="e">
        <f>SUMIF('City Level Data'!#REF!,$F150,'City Level Data'!BF:BF)</f>
        <v>#REF!</v>
      </c>
      <c r="BE150" s="16" t="e">
        <f t="shared" si="2"/>
        <v>#REF!</v>
      </c>
      <c r="BF150" s="16" t="e">
        <f>SUMIF('City Level Data'!#REF!,$F150,'City Level Data'!BG:BG)</f>
        <v>#REF!</v>
      </c>
      <c r="BG150" s="16" t="e">
        <f>SUMIF('City Level Data'!#REF!,$F150,'City Level Data'!BH:BH)</f>
        <v>#REF!</v>
      </c>
      <c r="BH150" s="16" t="e">
        <f>AVERAGEIF('City Level Data'!#REF!,$F150,'City Level Data'!BI:BI)</f>
        <v>#REF!</v>
      </c>
      <c r="BI150" s="16" t="e">
        <f>AVERAGEIF('City Level Data'!#REF!,$F150,'City Level Data'!BJ:BJ)</f>
        <v>#REF!</v>
      </c>
      <c r="BJ150" s="16" t="e">
        <f>AVERAGEIF('City Level Data'!#REF!,$F150,'City Level Data'!BK:BK)</f>
        <v>#REF!</v>
      </c>
      <c r="BK150" s="16" t="e">
        <f>AVERAGEIF('City Level Data'!#REF!,$F150,'City Level Data'!BL:BL)</f>
        <v>#REF!</v>
      </c>
      <c r="BL150" s="16" t="e">
        <f>AVERAGEIF('City Level Data'!#REF!,$F150,'City Level Data'!BM:BM)</f>
        <v>#REF!</v>
      </c>
      <c r="BM150" s="16" t="e">
        <f>SUMIF('City Level Data'!#REF!,$F150,'City Level Data'!BN:BN)</f>
        <v>#REF!</v>
      </c>
      <c r="BN150" s="16" t="e">
        <f>SUMIF('City Level Data'!#REF!,$F150,'City Level Data'!BO:BO)</f>
        <v>#REF!</v>
      </c>
      <c r="BO150" s="16" t="e">
        <f>SUMIF('City Level Data'!#REF!,$F150,'City Level Data'!BP:BP)</f>
        <v>#REF!</v>
      </c>
      <c r="BP150" s="16" t="e">
        <f>SUMIF('City Level Data'!#REF!,$F150,'City Level Data'!BQ:BQ)</f>
        <v>#REF!</v>
      </c>
      <c r="BQ150" s="16" t="e">
        <f>SUMIF('City Level Data'!#REF!,$F150,'City Level Data'!BR:BR)</f>
        <v>#REF!</v>
      </c>
      <c r="BR150" s="16" t="e">
        <f>SUMIF('City Level Data'!#REF!,$F150,'City Level Data'!BS:BS)</f>
        <v>#REF!</v>
      </c>
      <c r="BS150" s="16" t="e">
        <f>SUMIF('City Level Data'!#REF!,$F150,'City Level Data'!BT:BT)</f>
        <v>#REF!</v>
      </c>
      <c r="BT150" s="16" t="e">
        <f>SUMIF('City Level Data'!#REF!,$F150,'City Level Data'!BU:BU)</f>
        <v>#REF!</v>
      </c>
      <c r="BU150" s="16" t="e">
        <f>SUMIF('City Level Data'!#REF!,$F150,'City Level Data'!BV:BV)</f>
        <v>#REF!</v>
      </c>
      <c r="BV150" s="16" t="e">
        <f>SUMIF('City Level Data'!#REF!,$F150,'City Level Data'!BW:BW)</f>
        <v>#REF!</v>
      </c>
      <c r="BW150" s="16" t="e">
        <f>SUMIF('City Level Data'!#REF!,$F150,'City Level Data'!BX:BX)</f>
        <v>#REF!</v>
      </c>
      <c r="BX150" s="16" t="e">
        <f>SUMIF('City Level Data'!#REF!,$F150,'City Level Data'!BY:BY)</f>
        <v>#REF!</v>
      </c>
      <c r="BY150" s="16" t="e">
        <f>SUMIF('City Level Data'!#REF!,$F150,'City Level Data'!BZ:BZ)</f>
        <v>#REF!</v>
      </c>
      <c r="BZ150" s="16" t="e">
        <f>SUMIF('City Level Data'!#REF!,$F150,'City Level Data'!CA:CA)</f>
        <v>#REF!</v>
      </c>
      <c r="CA150" s="16" t="e">
        <f>SUMIF('City Level Data'!#REF!,$F150,'City Level Data'!CB:CB)</f>
        <v>#REF!</v>
      </c>
      <c r="CB150" s="16" t="e">
        <f>SUMIF('City Level Data'!#REF!,$F150,'City Level Data'!CC:CC)</f>
        <v>#REF!</v>
      </c>
      <c r="CC150" s="16" t="e">
        <f>SUMIF('City Level Data'!#REF!,$F150,'City Level Data'!CD:CD)</f>
        <v>#REF!</v>
      </c>
      <c r="CD150" s="16" t="e">
        <f>SUMIF('City Level Data'!#REF!,$F150,'City Level Data'!CE:CE)</f>
        <v>#REF!</v>
      </c>
      <c r="CE150" s="16" t="e">
        <f>SUMIF('City Level Data'!#REF!,$F150,'City Level Data'!CF:CF)</f>
        <v>#REF!</v>
      </c>
      <c r="CF150" s="16" t="e">
        <f>SUMIF('City Level Data'!#REF!,$F150,'City Level Data'!CG:CG)</f>
        <v>#REF!</v>
      </c>
      <c r="CG150" s="16" t="e">
        <f>SUMIF('City Level Data'!#REF!,$F150,'City Level Data'!CH:CH)</f>
        <v>#REF!</v>
      </c>
      <c r="CH150" s="16" t="e">
        <f>SUMIF('City Level Data'!#REF!,$F150,'City Level Data'!CI:CI)</f>
        <v>#REF!</v>
      </c>
      <c r="CI150" s="16" t="e">
        <f>SUMIF('City Level Data'!#REF!,$F150,'City Level Data'!CJ:CJ)</f>
        <v>#REF!</v>
      </c>
      <c r="CJ150" s="16" t="e">
        <f>SUMIF('City Level Data'!#REF!,$F150,'City Level Data'!CK:CK)</f>
        <v>#REF!</v>
      </c>
      <c r="CK150" s="16" t="e">
        <f>SUMIF('City Level Data'!#REF!,$F150,'City Level Data'!CL:CL)</f>
        <v>#REF!</v>
      </c>
      <c r="CL150" s="16" t="e">
        <f>SUMIF('City Level Data'!#REF!,$F150,'City Level Data'!CM:CM)</f>
        <v>#REF!</v>
      </c>
      <c r="CM150" s="16" t="e">
        <f>SUMIF('City Level Data'!#REF!,$F150,'City Level Data'!CN:CN)</f>
        <v>#REF!</v>
      </c>
      <c r="CN150" s="16" t="e">
        <f>SUMIF('City Level Data'!#REF!,$F150,'City Level Data'!CO:CO)</f>
        <v>#REF!</v>
      </c>
      <c r="CO150" s="16" t="e">
        <f>SUMIF('City Level Data'!#REF!,$F150,'City Level Data'!CP:CP)</f>
        <v>#REF!</v>
      </c>
      <c r="CP150" s="16" t="e">
        <f>SUMIF('City Level Data'!#REF!,$F150,'City Level Data'!CQ:CQ)</f>
        <v>#REF!</v>
      </c>
      <c r="CQ150" s="16" t="e">
        <f>SUMIF('City Level Data'!#REF!,$F150,'City Level Data'!CR:CR)</f>
        <v>#REF!</v>
      </c>
      <c r="CR150" s="16" t="e">
        <f>SUMIF('City Level Data'!#REF!,$F150,'City Level Data'!CS:CS)</f>
        <v>#REF!</v>
      </c>
      <c r="CS150" s="16" t="e">
        <f>SUMIF('City Level Data'!#REF!,$F150,'City Level Data'!CT:CT)</f>
        <v>#REF!</v>
      </c>
      <c r="CT150" s="16" t="e">
        <f>SUMIF('City Level Data'!#REF!,$F150,'City Level Data'!CU:CU)</f>
        <v>#REF!</v>
      </c>
      <c r="CU150" s="16" t="e">
        <f>SUMIF('City Level Data'!#REF!,$F150,'City Level Data'!CV:CV)</f>
        <v>#REF!</v>
      </c>
      <c r="CV150" s="16" t="e">
        <f>SUMIF('City Level Data'!#REF!,$F150,'City Level Data'!CW:CW)</f>
        <v>#REF!</v>
      </c>
      <c r="CW150" s="16" t="e">
        <f>SUMIF('City Level Data'!#REF!,$F150,'City Level Data'!CX:CX)</f>
        <v>#REF!</v>
      </c>
      <c r="CX150" s="16" t="e">
        <f>SUMIF('City Level Data'!#REF!,$F150,'City Level Data'!CY:CY)</f>
        <v>#REF!</v>
      </c>
      <c r="CY150" s="16" t="e">
        <f>SUMIF('City Level Data'!#REF!,$F150,'City Level Data'!CZ:CZ)</f>
        <v>#REF!</v>
      </c>
      <c r="CZ150" s="16" t="e">
        <f>SUMIF('City Level Data'!#REF!,$F150,'City Level Data'!DA:DA)</f>
        <v>#REF!</v>
      </c>
      <c r="DA150" s="16" t="e">
        <f>SUMIF('City Level Data'!#REF!,$F150,'City Level Data'!DB:DB)</f>
        <v>#REF!</v>
      </c>
      <c r="DB150" s="16" t="e">
        <f>SUMIF('City Level Data'!#REF!,$F150,'City Level Data'!DC:DC)</f>
        <v>#REF!</v>
      </c>
    </row>
    <row r="151" spans="1:106" x14ac:dyDescent="0.2">
      <c r="A151" s="1"/>
      <c r="B151" s="1"/>
      <c r="C151" s="1"/>
      <c r="D151" s="1" t="s">
        <v>1698</v>
      </c>
      <c r="E151" s="1" t="s">
        <v>1452</v>
      </c>
      <c r="F151" s="1" t="s">
        <v>1347</v>
      </c>
      <c r="G151" s="1" t="s">
        <v>1523</v>
      </c>
      <c r="H151" s="1"/>
      <c r="I151" s="1"/>
      <c r="J151" s="1" t="s">
        <v>1518</v>
      </c>
      <c r="K151" s="1"/>
      <c r="L151" s="1"/>
      <c r="M151" s="1"/>
      <c r="N151" s="16" t="e">
        <f>SUMIF('City Level Data'!#REF!,$F151,'City Level Data'!J:J)</f>
        <v>#REF!</v>
      </c>
      <c r="O151" s="16" t="e">
        <f>SUMIF('City Level Data'!#REF!,$F151,'City Level Data'!L:L)</f>
        <v>#REF!</v>
      </c>
      <c r="P151" s="16" t="e">
        <f>SUMIF('City Level Data'!#REF!,$F151,'City Level Data'!M:M)</f>
        <v>#REF!</v>
      </c>
      <c r="Q151" s="16" t="e">
        <f t="shared" si="0"/>
        <v>#REF!</v>
      </c>
      <c r="R151" s="16" t="e">
        <f>SUMIF('City Level Data'!#REF!,$F151,'City Level Data'!P:P)</f>
        <v>#REF!</v>
      </c>
      <c r="S151" s="16" t="e">
        <f t="shared" si="1"/>
        <v>#REF!</v>
      </c>
      <c r="T151" s="16" t="e">
        <f>SUMIF('City Level Data'!#REF!,$F151,'City Level Data'!U:U)*1000000000/N151</f>
        <v>#REF!</v>
      </c>
      <c r="U151" s="16" t="e">
        <f>IF(Q151&gt;'Clustering (Sub City)'!$C$4,'Clustering (Sub City)'!$B$3,IF(Q151&gt;'Clustering (Sub City)'!$H$4,'Clustering (Sub City)'!$G$3,IF(Q151&gt;'Clustering (Sub City)'!$M$4,'Clustering (Sub City)'!$L$3,'Clustering (Sub City)'!$Q$3)))</f>
        <v>#REF!</v>
      </c>
      <c r="V151" s="16" t="e">
        <f>IF(S151&gt;'Clustering (Sub City)'!$C$24,'Clustering (Sub City)'!$B$23,IF(S151&gt;'Clustering (Sub City)'!$H$24,'Clustering (Sub City)'!$G$23,IF(S151&gt;'Clustering (Sub City)'!$M$24,'Clustering (Sub City)'!$L$23,'Clustering (Sub City)'!$Q$23)))</f>
        <v>#REF!</v>
      </c>
      <c r="W151" s="16" t="e">
        <f>VLOOKUP(U151&amp;V151,'Clustering (Gov City)'!$X$4:$Y$19,2,0)</f>
        <v>#REF!</v>
      </c>
      <c r="X151" s="16" t="e">
        <f>SUMIF('City Level Data'!#REF!,$F151,'City Level Data'!Z:Z)</f>
        <v>#REF!</v>
      </c>
      <c r="Y151" s="16" t="e">
        <f>SUMIF('City Level Data'!#REF!,$F151,'City Level Data'!AA:AA)</f>
        <v>#REF!</v>
      </c>
      <c r="Z151" s="16" t="e">
        <f>SUMIF('City Level Data'!#REF!,$F151,'City Level Data'!AB:AB)</f>
        <v>#REF!</v>
      </c>
      <c r="AA151" s="16" t="e">
        <f>SUMIF('City Level Data'!#REF!,$F151,'City Level Data'!AC:AC)</f>
        <v>#REF!</v>
      </c>
      <c r="AB151" s="16" t="e">
        <f>SUMIF('City Level Data'!#REF!,$F151,'City Level Data'!AD:AD)</f>
        <v>#REF!</v>
      </c>
      <c r="AC151" s="16" t="e">
        <f>SUMIF('City Level Data'!#REF!,$F151,'City Level Data'!AE:AE)</f>
        <v>#REF!</v>
      </c>
      <c r="AD151" s="16" t="e">
        <f>SUMIF('City Level Data'!#REF!,$F151,'City Level Data'!AF:AF)</f>
        <v>#REF!</v>
      </c>
      <c r="AE151" s="16" t="e">
        <f>SUMIF('City Level Data'!#REF!,$F151,'City Level Data'!AG:AG)</f>
        <v>#REF!</v>
      </c>
      <c r="AF151" s="16" t="e">
        <f>SUMIF('City Level Data'!#REF!,$F151,'City Level Data'!AH:AH)</f>
        <v>#REF!</v>
      </c>
      <c r="AG151" s="16" t="e">
        <f>SUMIF('City Level Data'!#REF!,$F151,'City Level Data'!AI:AI)</f>
        <v>#REF!</v>
      </c>
      <c r="AH151" s="16" t="e">
        <f>SUMIF('City Level Data'!#REF!,$F151,'City Level Data'!AJ:AJ)</f>
        <v>#REF!</v>
      </c>
      <c r="AI151" s="16" t="e">
        <f>SUMIF('City Level Data'!#REF!,$F151,'City Level Data'!AK:AK)</f>
        <v>#REF!</v>
      </c>
      <c r="AJ151" s="16" t="e">
        <f>SUMIF('City Level Data'!#REF!,$F151,'City Level Data'!AL:AL)</f>
        <v>#REF!</v>
      </c>
      <c r="AK151" s="16" t="e">
        <f>SUMIF('City Level Data'!#REF!,$F151,'City Level Data'!AM:AM)</f>
        <v>#REF!</v>
      </c>
      <c r="AL151" s="16" t="e">
        <f>SUMIF('City Level Data'!#REF!,$F151,'City Level Data'!AN:AN)</f>
        <v>#REF!</v>
      </c>
      <c r="AM151" s="16" t="e">
        <f>SUMIF('City Level Data'!#REF!,$F151,'City Level Data'!AO:AO)</f>
        <v>#REF!</v>
      </c>
      <c r="AN151" s="16" t="e">
        <f>SUMIF('City Level Data'!#REF!,$F151,'City Level Data'!AP:AP)</f>
        <v>#REF!</v>
      </c>
      <c r="AO151" s="16" t="e">
        <f>SUMIF('City Level Data'!#REF!,$F151,'City Level Data'!AQ:AQ)</f>
        <v>#REF!</v>
      </c>
      <c r="AP151" s="16" t="e">
        <f>SUMIF('City Level Data'!#REF!,$F151,'City Level Data'!AR:AR)</f>
        <v>#REF!</v>
      </c>
      <c r="AQ151" s="16" t="e">
        <f>SUMIF('City Level Data'!#REF!,$F151,'City Level Data'!AS:AS)</f>
        <v>#REF!</v>
      </c>
      <c r="AR151" s="16" t="e">
        <f>SUMIF('City Level Data'!#REF!,$F151,'City Level Data'!AT:AT)</f>
        <v>#REF!</v>
      </c>
      <c r="AS151" s="16" t="e">
        <f>SUMIF('City Level Data'!#REF!,$F151,'City Level Data'!AU:AU)</f>
        <v>#REF!</v>
      </c>
      <c r="AT151" s="16" t="e">
        <f>SUMIF('City Level Data'!#REF!,$F151,'City Level Data'!AV:AV)</f>
        <v>#REF!</v>
      </c>
      <c r="AU151" s="16" t="e">
        <f>SUMIF('City Level Data'!#REF!,$F151,'City Level Data'!AW:AW)</f>
        <v>#REF!</v>
      </c>
      <c r="AV151" s="16" t="e">
        <f>SUMIF('City Level Data'!#REF!,$F151,'City Level Data'!AX:AX)</f>
        <v>#REF!</v>
      </c>
      <c r="AW151" s="16" t="e">
        <f>SUMIF('City Level Data'!#REF!,$F151,'City Level Data'!AY:AY)</f>
        <v>#REF!</v>
      </c>
      <c r="AX151" s="16" t="e">
        <f>SUMIF('City Level Data'!#REF!,$F151,'City Level Data'!AZ:AZ)</f>
        <v>#REF!</v>
      </c>
      <c r="AY151" s="16" t="e">
        <f>SUMIF('City Level Data'!#REF!,$F151,'City Level Data'!BA:BA)</f>
        <v>#REF!</v>
      </c>
      <c r="AZ151" s="16" t="e">
        <f>SUMIF('City Level Data'!#REF!,$F151,'City Level Data'!BB:BB)</f>
        <v>#REF!</v>
      </c>
      <c r="BA151" s="16" t="e">
        <f>SUMIF('City Level Data'!#REF!,$F151,'City Level Data'!BC:BC)</f>
        <v>#REF!</v>
      </c>
      <c r="BB151" s="16" t="e">
        <f>SUMIF('City Level Data'!#REF!,$F151,'City Level Data'!BD:BD)</f>
        <v>#REF!</v>
      </c>
      <c r="BC151" s="16" t="e">
        <f>SUMIF('City Level Data'!#REF!,$F151,'City Level Data'!BE:BE)</f>
        <v>#REF!</v>
      </c>
      <c r="BD151" s="16" t="e">
        <f>SUMIF('City Level Data'!#REF!,$F151,'City Level Data'!BF:BF)</f>
        <v>#REF!</v>
      </c>
      <c r="BE151" s="16" t="e">
        <f t="shared" si="2"/>
        <v>#REF!</v>
      </c>
      <c r="BF151" s="16" t="e">
        <f>SUMIF('City Level Data'!#REF!,$F151,'City Level Data'!BG:BG)</f>
        <v>#REF!</v>
      </c>
      <c r="BG151" s="16" t="e">
        <f>SUMIF('City Level Data'!#REF!,$F151,'City Level Data'!BH:BH)</f>
        <v>#REF!</v>
      </c>
      <c r="BH151" s="16" t="e">
        <f>AVERAGEIF('City Level Data'!#REF!,$F151,'City Level Data'!BI:BI)</f>
        <v>#REF!</v>
      </c>
      <c r="BI151" s="16" t="e">
        <f>AVERAGEIF('City Level Data'!#REF!,$F151,'City Level Data'!BJ:BJ)</f>
        <v>#REF!</v>
      </c>
      <c r="BJ151" s="16" t="e">
        <f>AVERAGEIF('City Level Data'!#REF!,$F151,'City Level Data'!BK:BK)</f>
        <v>#REF!</v>
      </c>
      <c r="BK151" s="16" t="e">
        <f>AVERAGEIF('City Level Data'!#REF!,$F151,'City Level Data'!BL:BL)</f>
        <v>#REF!</v>
      </c>
      <c r="BL151" s="16" t="e">
        <f>AVERAGEIF('City Level Data'!#REF!,$F151,'City Level Data'!BM:BM)</f>
        <v>#REF!</v>
      </c>
      <c r="BM151" s="16" t="e">
        <f>SUMIF('City Level Data'!#REF!,$F151,'City Level Data'!BN:BN)</f>
        <v>#REF!</v>
      </c>
      <c r="BN151" s="16" t="e">
        <f>SUMIF('City Level Data'!#REF!,$F151,'City Level Data'!BO:BO)</f>
        <v>#REF!</v>
      </c>
      <c r="BO151" s="16" t="e">
        <f>SUMIF('City Level Data'!#REF!,$F151,'City Level Data'!BP:BP)</f>
        <v>#REF!</v>
      </c>
      <c r="BP151" s="16" t="e">
        <f>SUMIF('City Level Data'!#REF!,$F151,'City Level Data'!BQ:BQ)</f>
        <v>#REF!</v>
      </c>
      <c r="BQ151" s="16" t="e">
        <f>SUMIF('City Level Data'!#REF!,$F151,'City Level Data'!BR:BR)</f>
        <v>#REF!</v>
      </c>
      <c r="BR151" s="16" t="e">
        <f>SUMIF('City Level Data'!#REF!,$F151,'City Level Data'!BS:BS)</f>
        <v>#REF!</v>
      </c>
      <c r="BS151" s="16" t="e">
        <f>SUMIF('City Level Data'!#REF!,$F151,'City Level Data'!BT:BT)</f>
        <v>#REF!</v>
      </c>
      <c r="BT151" s="16" t="e">
        <f>SUMIF('City Level Data'!#REF!,$F151,'City Level Data'!BU:BU)</f>
        <v>#REF!</v>
      </c>
      <c r="BU151" s="16" t="e">
        <f>SUMIF('City Level Data'!#REF!,$F151,'City Level Data'!BV:BV)</f>
        <v>#REF!</v>
      </c>
      <c r="BV151" s="16" t="e">
        <f>SUMIF('City Level Data'!#REF!,$F151,'City Level Data'!BW:BW)</f>
        <v>#REF!</v>
      </c>
      <c r="BW151" s="16" t="e">
        <f>SUMIF('City Level Data'!#REF!,$F151,'City Level Data'!BX:BX)</f>
        <v>#REF!</v>
      </c>
      <c r="BX151" s="16" t="e">
        <f>SUMIF('City Level Data'!#REF!,$F151,'City Level Data'!BY:BY)</f>
        <v>#REF!</v>
      </c>
      <c r="BY151" s="16" t="e">
        <f>SUMIF('City Level Data'!#REF!,$F151,'City Level Data'!BZ:BZ)</f>
        <v>#REF!</v>
      </c>
      <c r="BZ151" s="16" t="e">
        <f>SUMIF('City Level Data'!#REF!,$F151,'City Level Data'!CA:CA)</f>
        <v>#REF!</v>
      </c>
      <c r="CA151" s="16" t="e">
        <f>SUMIF('City Level Data'!#REF!,$F151,'City Level Data'!CB:CB)</f>
        <v>#REF!</v>
      </c>
      <c r="CB151" s="16" t="e">
        <f>SUMIF('City Level Data'!#REF!,$F151,'City Level Data'!CC:CC)</f>
        <v>#REF!</v>
      </c>
      <c r="CC151" s="16" t="e">
        <f>SUMIF('City Level Data'!#REF!,$F151,'City Level Data'!CD:CD)</f>
        <v>#REF!</v>
      </c>
      <c r="CD151" s="16" t="e">
        <f>SUMIF('City Level Data'!#REF!,$F151,'City Level Data'!CE:CE)</f>
        <v>#REF!</v>
      </c>
      <c r="CE151" s="16" t="e">
        <f>SUMIF('City Level Data'!#REF!,$F151,'City Level Data'!CF:CF)</f>
        <v>#REF!</v>
      </c>
      <c r="CF151" s="16" t="e">
        <f>SUMIF('City Level Data'!#REF!,$F151,'City Level Data'!CG:CG)</f>
        <v>#REF!</v>
      </c>
      <c r="CG151" s="16" t="e">
        <f>SUMIF('City Level Data'!#REF!,$F151,'City Level Data'!CH:CH)</f>
        <v>#REF!</v>
      </c>
      <c r="CH151" s="16" t="e">
        <f>SUMIF('City Level Data'!#REF!,$F151,'City Level Data'!CI:CI)</f>
        <v>#REF!</v>
      </c>
      <c r="CI151" s="16" t="e">
        <f>SUMIF('City Level Data'!#REF!,$F151,'City Level Data'!CJ:CJ)</f>
        <v>#REF!</v>
      </c>
      <c r="CJ151" s="16" t="e">
        <f>SUMIF('City Level Data'!#REF!,$F151,'City Level Data'!CK:CK)</f>
        <v>#REF!</v>
      </c>
      <c r="CK151" s="16" t="e">
        <f>SUMIF('City Level Data'!#REF!,$F151,'City Level Data'!CL:CL)</f>
        <v>#REF!</v>
      </c>
      <c r="CL151" s="16" t="e">
        <f>SUMIF('City Level Data'!#REF!,$F151,'City Level Data'!CM:CM)</f>
        <v>#REF!</v>
      </c>
      <c r="CM151" s="16" t="e">
        <f>SUMIF('City Level Data'!#REF!,$F151,'City Level Data'!CN:CN)</f>
        <v>#REF!</v>
      </c>
      <c r="CN151" s="16" t="e">
        <f>SUMIF('City Level Data'!#REF!,$F151,'City Level Data'!CO:CO)</f>
        <v>#REF!</v>
      </c>
      <c r="CO151" s="16" t="e">
        <f>SUMIF('City Level Data'!#REF!,$F151,'City Level Data'!CP:CP)</f>
        <v>#REF!</v>
      </c>
      <c r="CP151" s="16" t="e">
        <f>SUMIF('City Level Data'!#REF!,$F151,'City Level Data'!CQ:CQ)</f>
        <v>#REF!</v>
      </c>
      <c r="CQ151" s="16" t="e">
        <f>SUMIF('City Level Data'!#REF!,$F151,'City Level Data'!CR:CR)</f>
        <v>#REF!</v>
      </c>
      <c r="CR151" s="16" t="e">
        <f>SUMIF('City Level Data'!#REF!,$F151,'City Level Data'!CS:CS)</f>
        <v>#REF!</v>
      </c>
      <c r="CS151" s="16" t="e">
        <f>SUMIF('City Level Data'!#REF!,$F151,'City Level Data'!CT:CT)</f>
        <v>#REF!</v>
      </c>
      <c r="CT151" s="16" t="e">
        <f>SUMIF('City Level Data'!#REF!,$F151,'City Level Data'!CU:CU)</f>
        <v>#REF!</v>
      </c>
      <c r="CU151" s="16" t="e">
        <f>SUMIF('City Level Data'!#REF!,$F151,'City Level Data'!CV:CV)</f>
        <v>#REF!</v>
      </c>
      <c r="CV151" s="16" t="e">
        <f>SUMIF('City Level Data'!#REF!,$F151,'City Level Data'!CW:CW)</f>
        <v>#REF!</v>
      </c>
      <c r="CW151" s="16" t="e">
        <f>SUMIF('City Level Data'!#REF!,$F151,'City Level Data'!CX:CX)</f>
        <v>#REF!</v>
      </c>
      <c r="CX151" s="16" t="e">
        <f>SUMIF('City Level Data'!#REF!,$F151,'City Level Data'!CY:CY)</f>
        <v>#REF!</v>
      </c>
      <c r="CY151" s="16" t="e">
        <f>SUMIF('City Level Data'!#REF!,$F151,'City Level Data'!CZ:CZ)</f>
        <v>#REF!</v>
      </c>
      <c r="CZ151" s="16" t="e">
        <f>SUMIF('City Level Data'!#REF!,$F151,'City Level Data'!DA:DA)</f>
        <v>#REF!</v>
      </c>
      <c r="DA151" s="16" t="e">
        <f>SUMIF('City Level Data'!#REF!,$F151,'City Level Data'!DB:DB)</f>
        <v>#REF!</v>
      </c>
      <c r="DB151" s="16" t="e">
        <f>SUMIF('City Level Data'!#REF!,$F151,'City Level Data'!DC:DC)</f>
        <v>#REF!</v>
      </c>
    </row>
    <row r="152" spans="1:106" x14ac:dyDescent="0.2">
      <c r="A152" s="1"/>
      <c r="B152" s="1"/>
      <c r="C152" s="1"/>
      <c r="D152" s="1" t="s">
        <v>1537</v>
      </c>
      <c r="E152" s="1" t="s">
        <v>1452</v>
      </c>
      <c r="F152" s="1" t="s">
        <v>1364</v>
      </c>
      <c r="G152" s="1" t="s">
        <v>1523</v>
      </c>
      <c r="H152" s="1"/>
      <c r="I152" s="1"/>
      <c r="J152" s="1" t="s">
        <v>1518</v>
      </c>
      <c r="K152" s="1"/>
      <c r="L152" s="1"/>
      <c r="M152" s="1"/>
      <c r="N152" s="16" t="e">
        <f>SUMIF('City Level Data'!#REF!,$F152,'City Level Data'!J:J)</f>
        <v>#REF!</v>
      </c>
      <c r="O152" s="16" t="e">
        <f>SUMIF('City Level Data'!#REF!,$F152,'City Level Data'!L:L)</f>
        <v>#REF!</v>
      </c>
      <c r="P152" s="16" t="e">
        <f>SUMIF('City Level Data'!#REF!,$F152,'City Level Data'!M:M)</f>
        <v>#REF!</v>
      </c>
      <c r="Q152" s="16" t="e">
        <f t="shared" si="0"/>
        <v>#REF!</v>
      </c>
      <c r="R152" s="16" t="e">
        <f>SUMIF('City Level Data'!#REF!,$F152,'City Level Data'!P:P)</f>
        <v>#REF!</v>
      </c>
      <c r="S152" s="16" t="e">
        <f t="shared" si="1"/>
        <v>#REF!</v>
      </c>
      <c r="T152" s="16" t="e">
        <f>SUMIF('City Level Data'!#REF!,$F152,'City Level Data'!U:U)*1000000000/N152</f>
        <v>#REF!</v>
      </c>
      <c r="U152" s="16" t="e">
        <f>IF(Q152&gt;'Clustering (Sub City)'!$C$4,'Clustering (Sub City)'!$B$3,IF(Q152&gt;'Clustering (Sub City)'!$H$4,'Clustering (Sub City)'!$G$3,IF(Q152&gt;'Clustering (Sub City)'!$M$4,'Clustering (Sub City)'!$L$3,'Clustering (Sub City)'!$Q$3)))</f>
        <v>#REF!</v>
      </c>
      <c r="V152" s="16" t="e">
        <f>IF(S152&gt;'Clustering (Sub City)'!$C$24,'Clustering (Sub City)'!$B$23,IF(S152&gt;'Clustering (Sub City)'!$H$24,'Clustering (Sub City)'!$G$23,IF(S152&gt;'Clustering (Sub City)'!$M$24,'Clustering (Sub City)'!$L$23,'Clustering (Sub City)'!$Q$23)))</f>
        <v>#REF!</v>
      </c>
      <c r="W152" s="16" t="e">
        <f>VLOOKUP(U152&amp;V152,'Clustering (Gov City)'!$X$4:$Y$19,2,0)</f>
        <v>#REF!</v>
      </c>
      <c r="X152" s="16" t="e">
        <f>SUMIF('City Level Data'!#REF!,$F152,'City Level Data'!Z:Z)</f>
        <v>#REF!</v>
      </c>
      <c r="Y152" s="16" t="e">
        <f>SUMIF('City Level Data'!#REF!,$F152,'City Level Data'!AA:AA)</f>
        <v>#REF!</v>
      </c>
      <c r="Z152" s="16" t="e">
        <f>SUMIF('City Level Data'!#REF!,$F152,'City Level Data'!AB:AB)</f>
        <v>#REF!</v>
      </c>
      <c r="AA152" s="16" t="e">
        <f>SUMIF('City Level Data'!#REF!,$F152,'City Level Data'!AC:AC)</f>
        <v>#REF!</v>
      </c>
      <c r="AB152" s="16" t="e">
        <f>SUMIF('City Level Data'!#REF!,$F152,'City Level Data'!AD:AD)</f>
        <v>#REF!</v>
      </c>
      <c r="AC152" s="16" t="e">
        <f>SUMIF('City Level Data'!#REF!,$F152,'City Level Data'!AE:AE)</f>
        <v>#REF!</v>
      </c>
      <c r="AD152" s="16" t="e">
        <f>SUMIF('City Level Data'!#REF!,$F152,'City Level Data'!AF:AF)</f>
        <v>#REF!</v>
      </c>
      <c r="AE152" s="16" t="e">
        <f>SUMIF('City Level Data'!#REF!,$F152,'City Level Data'!AG:AG)</f>
        <v>#REF!</v>
      </c>
      <c r="AF152" s="16" t="e">
        <f>SUMIF('City Level Data'!#REF!,$F152,'City Level Data'!AH:AH)</f>
        <v>#REF!</v>
      </c>
      <c r="AG152" s="16" t="e">
        <f>SUMIF('City Level Data'!#REF!,$F152,'City Level Data'!AI:AI)</f>
        <v>#REF!</v>
      </c>
      <c r="AH152" s="16" t="e">
        <f>SUMIF('City Level Data'!#REF!,$F152,'City Level Data'!AJ:AJ)</f>
        <v>#REF!</v>
      </c>
      <c r="AI152" s="16" t="e">
        <f>SUMIF('City Level Data'!#REF!,$F152,'City Level Data'!AK:AK)</f>
        <v>#REF!</v>
      </c>
      <c r="AJ152" s="16" t="e">
        <f>SUMIF('City Level Data'!#REF!,$F152,'City Level Data'!AL:AL)</f>
        <v>#REF!</v>
      </c>
      <c r="AK152" s="16" t="e">
        <f>SUMIF('City Level Data'!#REF!,$F152,'City Level Data'!AM:AM)</f>
        <v>#REF!</v>
      </c>
      <c r="AL152" s="16" t="e">
        <f>SUMIF('City Level Data'!#REF!,$F152,'City Level Data'!AN:AN)</f>
        <v>#REF!</v>
      </c>
      <c r="AM152" s="16" t="e">
        <f>SUMIF('City Level Data'!#REF!,$F152,'City Level Data'!AO:AO)</f>
        <v>#REF!</v>
      </c>
      <c r="AN152" s="16" t="e">
        <f>SUMIF('City Level Data'!#REF!,$F152,'City Level Data'!AP:AP)</f>
        <v>#REF!</v>
      </c>
      <c r="AO152" s="16" t="e">
        <f>SUMIF('City Level Data'!#REF!,$F152,'City Level Data'!AQ:AQ)</f>
        <v>#REF!</v>
      </c>
      <c r="AP152" s="16" t="e">
        <f>SUMIF('City Level Data'!#REF!,$F152,'City Level Data'!AR:AR)</f>
        <v>#REF!</v>
      </c>
      <c r="AQ152" s="16" t="e">
        <f>SUMIF('City Level Data'!#REF!,$F152,'City Level Data'!AS:AS)</f>
        <v>#REF!</v>
      </c>
      <c r="AR152" s="16" t="e">
        <f>SUMIF('City Level Data'!#REF!,$F152,'City Level Data'!AT:AT)</f>
        <v>#REF!</v>
      </c>
      <c r="AS152" s="16" t="e">
        <f>SUMIF('City Level Data'!#REF!,$F152,'City Level Data'!AU:AU)</f>
        <v>#REF!</v>
      </c>
      <c r="AT152" s="16" t="e">
        <f>SUMIF('City Level Data'!#REF!,$F152,'City Level Data'!AV:AV)</f>
        <v>#REF!</v>
      </c>
      <c r="AU152" s="16" t="e">
        <f>SUMIF('City Level Data'!#REF!,$F152,'City Level Data'!AW:AW)</f>
        <v>#REF!</v>
      </c>
      <c r="AV152" s="16" t="e">
        <f>SUMIF('City Level Data'!#REF!,$F152,'City Level Data'!AX:AX)</f>
        <v>#REF!</v>
      </c>
      <c r="AW152" s="16" t="e">
        <f>SUMIF('City Level Data'!#REF!,$F152,'City Level Data'!AY:AY)</f>
        <v>#REF!</v>
      </c>
      <c r="AX152" s="16" t="e">
        <f>SUMIF('City Level Data'!#REF!,$F152,'City Level Data'!AZ:AZ)</f>
        <v>#REF!</v>
      </c>
      <c r="AY152" s="16" t="e">
        <f>SUMIF('City Level Data'!#REF!,$F152,'City Level Data'!BA:BA)</f>
        <v>#REF!</v>
      </c>
      <c r="AZ152" s="16" t="e">
        <f>SUMIF('City Level Data'!#REF!,$F152,'City Level Data'!BB:BB)</f>
        <v>#REF!</v>
      </c>
      <c r="BA152" s="16" t="e">
        <f>SUMIF('City Level Data'!#REF!,$F152,'City Level Data'!BC:BC)</f>
        <v>#REF!</v>
      </c>
      <c r="BB152" s="16" t="e">
        <f>SUMIF('City Level Data'!#REF!,$F152,'City Level Data'!BD:BD)</f>
        <v>#REF!</v>
      </c>
      <c r="BC152" s="16" t="e">
        <f>SUMIF('City Level Data'!#REF!,$F152,'City Level Data'!BE:BE)</f>
        <v>#REF!</v>
      </c>
      <c r="BD152" s="16" t="e">
        <f>SUMIF('City Level Data'!#REF!,$F152,'City Level Data'!BF:BF)</f>
        <v>#REF!</v>
      </c>
      <c r="BE152" s="16" t="e">
        <f t="shared" si="2"/>
        <v>#REF!</v>
      </c>
      <c r="BF152" s="16" t="e">
        <f>SUMIF('City Level Data'!#REF!,$F152,'City Level Data'!BG:BG)</f>
        <v>#REF!</v>
      </c>
      <c r="BG152" s="16" t="e">
        <f>SUMIF('City Level Data'!#REF!,$F152,'City Level Data'!BH:BH)</f>
        <v>#REF!</v>
      </c>
      <c r="BH152" s="16" t="e">
        <f>AVERAGEIF('City Level Data'!#REF!,$F152,'City Level Data'!BI:BI)</f>
        <v>#REF!</v>
      </c>
      <c r="BI152" s="16" t="e">
        <f>AVERAGEIF('City Level Data'!#REF!,$F152,'City Level Data'!BJ:BJ)</f>
        <v>#REF!</v>
      </c>
      <c r="BJ152" s="16" t="e">
        <f>AVERAGEIF('City Level Data'!#REF!,$F152,'City Level Data'!BK:BK)</f>
        <v>#REF!</v>
      </c>
      <c r="BK152" s="16" t="e">
        <f>AVERAGEIF('City Level Data'!#REF!,$F152,'City Level Data'!BL:BL)</f>
        <v>#REF!</v>
      </c>
      <c r="BL152" s="16" t="e">
        <f>AVERAGEIF('City Level Data'!#REF!,$F152,'City Level Data'!BM:BM)</f>
        <v>#REF!</v>
      </c>
      <c r="BM152" s="16" t="e">
        <f>SUMIF('City Level Data'!#REF!,$F152,'City Level Data'!BN:BN)</f>
        <v>#REF!</v>
      </c>
      <c r="BN152" s="16" t="e">
        <f>SUMIF('City Level Data'!#REF!,$F152,'City Level Data'!BO:BO)</f>
        <v>#REF!</v>
      </c>
      <c r="BO152" s="16" t="e">
        <f>SUMIF('City Level Data'!#REF!,$F152,'City Level Data'!BP:BP)</f>
        <v>#REF!</v>
      </c>
      <c r="BP152" s="16" t="e">
        <f>SUMIF('City Level Data'!#REF!,$F152,'City Level Data'!BQ:BQ)</f>
        <v>#REF!</v>
      </c>
      <c r="BQ152" s="16" t="e">
        <f>SUMIF('City Level Data'!#REF!,$F152,'City Level Data'!BR:BR)</f>
        <v>#REF!</v>
      </c>
      <c r="BR152" s="16" t="e">
        <f>SUMIF('City Level Data'!#REF!,$F152,'City Level Data'!BS:BS)</f>
        <v>#REF!</v>
      </c>
      <c r="BS152" s="16" t="e">
        <f>SUMIF('City Level Data'!#REF!,$F152,'City Level Data'!BT:BT)</f>
        <v>#REF!</v>
      </c>
      <c r="BT152" s="16" t="e">
        <f>SUMIF('City Level Data'!#REF!,$F152,'City Level Data'!BU:BU)</f>
        <v>#REF!</v>
      </c>
      <c r="BU152" s="16" t="e">
        <f>SUMIF('City Level Data'!#REF!,$F152,'City Level Data'!BV:BV)</f>
        <v>#REF!</v>
      </c>
      <c r="BV152" s="16" t="e">
        <f>SUMIF('City Level Data'!#REF!,$F152,'City Level Data'!BW:BW)</f>
        <v>#REF!</v>
      </c>
      <c r="BW152" s="16" t="e">
        <f>SUMIF('City Level Data'!#REF!,$F152,'City Level Data'!BX:BX)</f>
        <v>#REF!</v>
      </c>
      <c r="BX152" s="16" t="e">
        <f>SUMIF('City Level Data'!#REF!,$F152,'City Level Data'!BY:BY)</f>
        <v>#REF!</v>
      </c>
      <c r="BY152" s="16" t="e">
        <f>SUMIF('City Level Data'!#REF!,$F152,'City Level Data'!BZ:BZ)</f>
        <v>#REF!</v>
      </c>
      <c r="BZ152" s="16" t="e">
        <f>SUMIF('City Level Data'!#REF!,$F152,'City Level Data'!CA:CA)</f>
        <v>#REF!</v>
      </c>
      <c r="CA152" s="16" t="e">
        <f>SUMIF('City Level Data'!#REF!,$F152,'City Level Data'!CB:CB)</f>
        <v>#REF!</v>
      </c>
      <c r="CB152" s="16" t="e">
        <f>SUMIF('City Level Data'!#REF!,$F152,'City Level Data'!CC:CC)</f>
        <v>#REF!</v>
      </c>
      <c r="CC152" s="16" t="e">
        <f>SUMIF('City Level Data'!#REF!,$F152,'City Level Data'!CD:CD)</f>
        <v>#REF!</v>
      </c>
      <c r="CD152" s="16" t="e">
        <f>SUMIF('City Level Data'!#REF!,$F152,'City Level Data'!CE:CE)</f>
        <v>#REF!</v>
      </c>
      <c r="CE152" s="16" t="e">
        <f>SUMIF('City Level Data'!#REF!,$F152,'City Level Data'!CF:CF)</f>
        <v>#REF!</v>
      </c>
      <c r="CF152" s="16" t="e">
        <f>SUMIF('City Level Data'!#REF!,$F152,'City Level Data'!CG:CG)</f>
        <v>#REF!</v>
      </c>
      <c r="CG152" s="16" t="e">
        <f>SUMIF('City Level Data'!#REF!,$F152,'City Level Data'!CH:CH)</f>
        <v>#REF!</v>
      </c>
      <c r="CH152" s="16" t="e">
        <f>SUMIF('City Level Data'!#REF!,$F152,'City Level Data'!CI:CI)</f>
        <v>#REF!</v>
      </c>
      <c r="CI152" s="16" t="e">
        <f>SUMIF('City Level Data'!#REF!,$F152,'City Level Data'!CJ:CJ)</f>
        <v>#REF!</v>
      </c>
      <c r="CJ152" s="16" t="e">
        <f>SUMIF('City Level Data'!#REF!,$F152,'City Level Data'!CK:CK)</f>
        <v>#REF!</v>
      </c>
      <c r="CK152" s="16" t="e">
        <f>SUMIF('City Level Data'!#REF!,$F152,'City Level Data'!CL:CL)</f>
        <v>#REF!</v>
      </c>
      <c r="CL152" s="16" t="e">
        <f>SUMIF('City Level Data'!#REF!,$F152,'City Level Data'!CM:CM)</f>
        <v>#REF!</v>
      </c>
      <c r="CM152" s="16" t="e">
        <f>SUMIF('City Level Data'!#REF!,$F152,'City Level Data'!CN:CN)</f>
        <v>#REF!</v>
      </c>
      <c r="CN152" s="16" t="e">
        <f>SUMIF('City Level Data'!#REF!,$F152,'City Level Data'!CO:CO)</f>
        <v>#REF!</v>
      </c>
      <c r="CO152" s="16" t="e">
        <f>SUMIF('City Level Data'!#REF!,$F152,'City Level Data'!CP:CP)</f>
        <v>#REF!</v>
      </c>
      <c r="CP152" s="16" t="e">
        <f>SUMIF('City Level Data'!#REF!,$F152,'City Level Data'!CQ:CQ)</f>
        <v>#REF!</v>
      </c>
      <c r="CQ152" s="16" t="e">
        <f>SUMIF('City Level Data'!#REF!,$F152,'City Level Data'!CR:CR)</f>
        <v>#REF!</v>
      </c>
      <c r="CR152" s="16" t="e">
        <f>SUMIF('City Level Data'!#REF!,$F152,'City Level Data'!CS:CS)</f>
        <v>#REF!</v>
      </c>
      <c r="CS152" s="16" t="e">
        <f>SUMIF('City Level Data'!#REF!,$F152,'City Level Data'!CT:CT)</f>
        <v>#REF!</v>
      </c>
      <c r="CT152" s="16" t="e">
        <f>SUMIF('City Level Data'!#REF!,$F152,'City Level Data'!CU:CU)</f>
        <v>#REF!</v>
      </c>
      <c r="CU152" s="16" t="e">
        <f>SUMIF('City Level Data'!#REF!,$F152,'City Level Data'!CV:CV)</f>
        <v>#REF!</v>
      </c>
      <c r="CV152" s="16" t="e">
        <f>SUMIF('City Level Data'!#REF!,$F152,'City Level Data'!CW:CW)</f>
        <v>#REF!</v>
      </c>
      <c r="CW152" s="16" t="e">
        <f>SUMIF('City Level Data'!#REF!,$F152,'City Level Data'!CX:CX)</f>
        <v>#REF!</v>
      </c>
      <c r="CX152" s="16" t="e">
        <f>SUMIF('City Level Data'!#REF!,$F152,'City Level Data'!CY:CY)</f>
        <v>#REF!</v>
      </c>
      <c r="CY152" s="16" t="e">
        <f>SUMIF('City Level Data'!#REF!,$F152,'City Level Data'!CZ:CZ)</f>
        <v>#REF!</v>
      </c>
      <c r="CZ152" s="16" t="e">
        <f>SUMIF('City Level Data'!#REF!,$F152,'City Level Data'!DA:DA)</f>
        <v>#REF!</v>
      </c>
      <c r="DA152" s="16" t="e">
        <f>SUMIF('City Level Data'!#REF!,$F152,'City Level Data'!DB:DB)</f>
        <v>#REF!</v>
      </c>
      <c r="DB152" s="16" t="e">
        <f>SUMIF('City Level Data'!#REF!,$F152,'City Level Data'!DC:DC)</f>
        <v>#REF!</v>
      </c>
    </row>
    <row r="153" spans="1:106" x14ac:dyDescent="0.2">
      <c r="A153" s="1"/>
      <c r="B153" s="1"/>
      <c r="C153" s="1"/>
      <c r="D153" s="1" t="s">
        <v>1699</v>
      </c>
      <c r="E153" s="1" t="s">
        <v>1452</v>
      </c>
      <c r="F153" s="1" t="s">
        <v>1420</v>
      </c>
      <c r="G153" s="1" t="s">
        <v>1523</v>
      </c>
      <c r="H153" s="1"/>
      <c r="I153" s="1"/>
      <c r="J153" s="1" t="s">
        <v>1518</v>
      </c>
      <c r="K153" s="1"/>
      <c r="L153" s="1"/>
      <c r="M153" s="1"/>
      <c r="N153" s="16" t="e">
        <f>SUMIF('City Level Data'!#REF!,$F153,'City Level Data'!J:J)</f>
        <v>#REF!</v>
      </c>
      <c r="O153" s="16" t="e">
        <f>SUMIF('City Level Data'!#REF!,$F153,'City Level Data'!L:L)</f>
        <v>#REF!</v>
      </c>
      <c r="P153" s="16" t="e">
        <f>SUMIF('City Level Data'!#REF!,$F153,'City Level Data'!M:M)</f>
        <v>#REF!</v>
      </c>
      <c r="Q153" s="16" t="e">
        <f t="shared" si="0"/>
        <v>#REF!</v>
      </c>
      <c r="R153" s="16" t="e">
        <f>SUMIF('City Level Data'!#REF!,$F153,'City Level Data'!P:P)</f>
        <v>#REF!</v>
      </c>
      <c r="S153" s="16" t="e">
        <f t="shared" si="1"/>
        <v>#REF!</v>
      </c>
      <c r="T153" s="16" t="e">
        <f>SUMIF('City Level Data'!#REF!,$F153,'City Level Data'!U:U)*1000000000/N153</f>
        <v>#REF!</v>
      </c>
      <c r="U153" s="16" t="e">
        <f>IF(Q153&gt;'Clustering (Sub City)'!$C$4,'Clustering (Sub City)'!$B$3,IF(Q153&gt;'Clustering (Sub City)'!$H$4,'Clustering (Sub City)'!$G$3,IF(Q153&gt;'Clustering (Sub City)'!$M$4,'Clustering (Sub City)'!$L$3,'Clustering (Sub City)'!$Q$3)))</f>
        <v>#REF!</v>
      </c>
      <c r="V153" s="16" t="e">
        <f>IF(S153&gt;'Clustering (Sub City)'!$C$24,'Clustering (Sub City)'!$B$23,IF(S153&gt;'Clustering (Sub City)'!$H$24,'Clustering (Sub City)'!$G$23,IF(S153&gt;'Clustering (Sub City)'!$M$24,'Clustering (Sub City)'!$L$23,'Clustering (Sub City)'!$Q$23)))</f>
        <v>#REF!</v>
      </c>
      <c r="W153" s="16" t="e">
        <f>VLOOKUP(U153&amp;V153,'Clustering (Gov City)'!$X$4:$Y$19,2,0)</f>
        <v>#REF!</v>
      </c>
      <c r="X153" s="16" t="e">
        <f>SUMIF('City Level Data'!#REF!,$F153,'City Level Data'!Z:Z)</f>
        <v>#REF!</v>
      </c>
      <c r="Y153" s="16" t="e">
        <f>SUMIF('City Level Data'!#REF!,$F153,'City Level Data'!AA:AA)</f>
        <v>#REF!</v>
      </c>
      <c r="Z153" s="16" t="e">
        <f>SUMIF('City Level Data'!#REF!,$F153,'City Level Data'!AB:AB)</f>
        <v>#REF!</v>
      </c>
      <c r="AA153" s="16" t="e">
        <f>SUMIF('City Level Data'!#REF!,$F153,'City Level Data'!AC:AC)</f>
        <v>#REF!</v>
      </c>
      <c r="AB153" s="16" t="e">
        <f>SUMIF('City Level Data'!#REF!,$F153,'City Level Data'!AD:AD)</f>
        <v>#REF!</v>
      </c>
      <c r="AC153" s="16" t="e">
        <f>SUMIF('City Level Data'!#REF!,$F153,'City Level Data'!AE:AE)</f>
        <v>#REF!</v>
      </c>
      <c r="AD153" s="16" t="e">
        <f>SUMIF('City Level Data'!#REF!,$F153,'City Level Data'!AF:AF)</f>
        <v>#REF!</v>
      </c>
      <c r="AE153" s="16" t="e">
        <f>SUMIF('City Level Data'!#REF!,$F153,'City Level Data'!AG:AG)</f>
        <v>#REF!</v>
      </c>
      <c r="AF153" s="16" t="e">
        <f>SUMIF('City Level Data'!#REF!,$F153,'City Level Data'!AH:AH)</f>
        <v>#REF!</v>
      </c>
      <c r="AG153" s="16" t="e">
        <f>SUMIF('City Level Data'!#REF!,$F153,'City Level Data'!AI:AI)</f>
        <v>#REF!</v>
      </c>
      <c r="AH153" s="16" t="e">
        <f>SUMIF('City Level Data'!#REF!,$F153,'City Level Data'!AJ:AJ)</f>
        <v>#REF!</v>
      </c>
      <c r="AI153" s="16" t="e">
        <f>SUMIF('City Level Data'!#REF!,$F153,'City Level Data'!AK:AK)</f>
        <v>#REF!</v>
      </c>
      <c r="AJ153" s="16" t="e">
        <f>SUMIF('City Level Data'!#REF!,$F153,'City Level Data'!AL:AL)</f>
        <v>#REF!</v>
      </c>
      <c r="AK153" s="16" t="e">
        <f>SUMIF('City Level Data'!#REF!,$F153,'City Level Data'!AM:AM)</f>
        <v>#REF!</v>
      </c>
      <c r="AL153" s="16" t="e">
        <f>SUMIF('City Level Data'!#REF!,$F153,'City Level Data'!AN:AN)</f>
        <v>#REF!</v>
      </c>
      <c r="AM153" s="16" t="e">
        <f>SUMIF('City Level Data'!#REF!,$F153,'City Level Data'!AO:AO)</f>
        <v>#REF!</v>
      </c>
      <c r="AN153" s="16" t="e">
        <f>SUMIF('City Level Data'!#REF!,$F153,'City Level Data'!AP:AP)</f>
        <v>#REF!</v>
      </c>
      <c r="AO153" s="16" t="e">
        <f>SUMIF('City Level Data'!#REF!,$F153,'City Level Data'!AQ:AQ)</f>
        <v>#REF!</v>
      </c>
      <c r="AP153" s="16" t="e">
        <f>SUMIF('City Level Data'!#REF!,$F153,'City Level Data'!AR:AR)</f>
        <v>#REF!</v>
      </c>
      <c r="AQ153" s="16" t="e">
        <f>SUMIF('City Level Data'!#REF!,$F153,'City Level Data'!AS:AS)</f>
        <v>#REF!</v>
      </c>
      <c r="AR153" s="16" t="e">
        <f>SUMIF('City Level Data'!#REF!,$F153,'City Level Data'!AT:AT)</f>
        <v>#REF!</v>
      </c>
      <c r="AS153" s="16" t="e">
        <f>SUMIF('City Level Data'!#REF!,$F153,'City Level Data'!AU:AU)</f>
        <v>#REF!</v>
      </c>
      <c r="AT153" s="16" t="e">
        <f>SUMIF('City Level Data'!#REF!,$F153,'City Level Data'!AV:AV)</f>
        <v>#REF!</v>
      </c>
      <c r="AU153" s="16" t="e">
        <f>SUMIF('City Level Data'!#REF!,$F153,'City Level Data'!AW:AW)</f>
        <v>#REF!</v>
      </c>
      <c r="AV153" s="16" t="e">
        <f>SUMIF('City Level Data'!#REF!,$F153,'City Level Data'!AX:AX)</f>
        <v>#REF!</v>
      </c>
      <c r="AW153" s="16" t="e">
        <f>SUMIF('City Level Data'!#REF!,$F153,'City Level Data'!AY:AY)</f>
        <v>#REF!</v>
      </c>
      <c r="AX153" s="16" t="e">
        <f>SUMIF('City Level Data'!#REF!,$F153,'City Level Data'!AZ:AZ)</f>
        <v>#REF!</v>
      </c>
      <c r="AY153" s="16" t="e">
        <f>SUMIF('City Level Data'!#REF!,$F153,'City Level Data'!BA:BA)</f>
        <v>#REF!</v>
      </c>
      <c r="AZ153" s="16" t="e">
        <f>SUMIF('City Level Data'!#REF!,$F153,'City Level Data'!BB:BB)</f>
        <v>#REF!</v>
      </c>
      <c r="BA153" s="16" t="e">
        <f>SUMIF('City Level Data'!#REF!,$F153,'City Level Data'!BC:BC)</f>
        <v>#REF!</v>
      </c>
      <c r="BB153" s="16" t="e">
        <f>SUMIF('City Level Data'!#REF!,$F153,'City Level Data'!BD:BD)</f>
        <v>#REF!</v>
      </c>
      <c r="BC153" s="16" t="e">
        <f>SUMIF('City Level Data'!#REF!,$F153,'City Level Data'!BE:BE)</f>
        <v>#REF!</v>
      </c>
      <c r="BD153" s="16" t="e">
        <f>SUMIF('City Level Data'!#REF!,$F153,'City Level Data'!BF:BF)</f>
        <v>#REF!</v>
      </c>
      <c r="BE153" s="16" t="e">
        <f t="shared" si="2"/>
        <v>#REF!</v>
      </c>
      <c r="BF153" s="16" t="e">
        <f>SUMIF('City Level Data'!#REF!,$F153,'City Level Data'!BG:BG)</f>
        <v>#REF!</v>
      </c>
      <c r="BG153" s="16" t="e">
        <f>SUMIF('City Level Data'!#REF!,$F153,'City Level Data'!BH:BH)</f>
        <v>#REF!</v>
      </c>
      <c r="BH153" s="16" t="e">
        <f>AVERAGEIF('City Level Data'!#REF!,$F153,'City Level Data'!BI:BI)</f>
        <v>#REF!</v>
      </c>
      <c r="BI153" s="16" t="e">
        <f>AVERAGEIF('City Level Data'!#REF!,$F153,'City Level Data'!BJ:BJ)</f>
        <v>#REF!</v>
      </c>
      <c r="BJ153" s="16" t="e">
        <f>AVERAGEIF('City Level Data'!#REF!,$F153,'City Level Data'!BK:BK)</f>
        <v>#REF!</v>
      </c>
      <c r="BK153" s="16" t="e">
        <f>AVERAGEIF('City Level Data'!#REF!,$F153,'City Level Data'!BL:BL)</f>
        <v>#REF!</v>
      </c>
      <c r="BL153" s="16" t="e">
        <f>AVERAGEIF('City Level Data'!#REF!,$F153,'City Level Data'!BM:BM)</f>
        <v>#REF!</v>
      </c>
      <c r="BM153" s="16" t="e">
        <f>SUMIF('City Level Data'!#REF!,$F153,'City Level Data'!BN:BN)</f>
        <v>#REF!</v>
      </c>
      <c r="BN153" s="16" t="e">
        <f>SUMIF('City Level Data'!#REF!,$F153,'City Level Data'!BO:BO)</f>
        <v>#REF!</v>
      </c>
      <c r="BO153" s="16" t="e">
        <f>SUMIF('City Level Data'!#REF!,$F153,'City Level Data'!BP:BP)</f>
        <v>#REF!</v>
      </c>
      <c r="BP153" s="16" t="e">
        <f>SUMIF('City Level Data'!#REF!,$F153,'City Level Data'!BQ:BQ)</f>
        <v>#REF!</v>
      </c>
      <c r="BQ153" s="16" t="e">
        <f>SUMIF('City Level Data'!#REF!,$F153,'City Level Data'!BR:BR)</f>
        <v>#REF!</v>
      </c>
      <c r="BR153" s="16" t="e">
        <f>SUMIF('City Level Data'!#REF!,$F153,'City Level Data'!BS:BS)</f>
        <v>#REF!</v>
      </c>
      <c r="BS153" s="16" t="e">
        <f>SUMIF('City Level Data'!#REF!,$F153,'City Level Data'!BT:BT)</f>
        <v>#REF!</v>
      </c>
      <c r="BT153" s="16" t="e">
        <f>SUMIF('City Level Data'!#REF!,$F153,'City Level Data'!BU:BU)</f>
        <v>#REF!</v>
      </c>
      <c r="BU153" s="16" t="e">
        <f>SUMIF('City Level Data'!#REF!,$F153,'City Level Data'!BV:BV)</f>
        <v>#REF!</v>
      </c>
      <c r="BV153" s="16" t="e">
        <f>SUMIF('City Level Data'!#REF!,$F153,'City Level Data'!BW:BW)</f>
        <v>#REF!</v>
      </c>
      <c r="BW153" s="16" t="e">
        <f>SUMIF('City Level Data'!#REF!,$F153,'City Level Data'!BX:BX)</f>
        <v>#REF!</v>
      </c>
      <c r="BX153" s="16" t="e">
        <f>SUMIF('City Level Data'!#REF!,$F153,'City Level Data'!BY:BY)</f>
        <v>#REF!</v>
      </c>
      <c r="BY153" s="16" t="e">
        <f>SUMIF('City Level Data'!#REF!,$F153,'City Level Data'!BZ:BZ)</f>
        <v>#REF!</v>
      </c>
      <c r="BZ153" s="16" t="e">
        <f>SUMIF('City Level Data'!#REF!,$F153,'City Level Data'!CA:CA)</f>
        <v>#REF!</v>
      </c>
      <c r="CA153" s="16" t="e">
        <f>SUMIF('City Level Data'!#REF!,$F153,'City Level Data'!CB:CB)</f>
        <v>#REF!</v>
      </c>
      <c r="CB153" s="16" t="e">
        <f>SUMIF('City Level Data'!#REF!,$F153,'City Level Data'!CC:CC)</f>
        <v>#REF!</v>
      </c>
      <c r="CC153" s="16" t="e">
        <f>SUMIF('City Level Data'!#REF!,$F153,'City Level Data'!CD:CD)</f>
        <v>#REF!</v>
      </c>
      <c r="CD153" s="16" t="e">
        <f>SUMIF('City Level Data'!#REF!,$F153,'City Level Data'!CE:CE)</f>
        <v>#REF!</v>
      </c>
      <c r="CE153" s="16" t="e">
        <f>SUMIF('City Level Data'!#REF!,$F153,'City Level Data'!CF:CF)</f>
        <v>#REF!</v>
      </c>
      <c r="CF153" s="16" t="e">
        <f>SUMIF('City Level Data'!#REF!,$F153,'City Level Data'!CG:CG)</f>
        <v>#REF!</v>
      </c>
      <c r="CG153" s="16" t="e">
        <f>SUMIF('City Level Data'!#REF!,$F153,'City Level Data'!CH:CH)</f>
        <v>#REF!</v>
      </c>
      <c r="CH153" s="16" t="e">
        <f>SUMIF('City Level Data'!#REF!,$F153,'City Level Data'!CI:CI)</f>
        <v>#REF!</v>
      </c>
      <c r="CI153" s="16" t="e">
        <f>SUMIF('City Level Data'!#REF!,$F153,'City Level Data'!CJ:CJ)</f>
        <v>#REF!</v>
      </c>
      <c r="CJ153" s="16" t="e">
        <f>SUMIF('City Level Data'!#REF!,$F153,'City Level Data'!CK:CK)</f>
        <v>#REF!</v>
      </c>
      <c r="CK153" s="16" t="e">
        <f>SUMIF('City Level Data'!#REF!,$F153,'City Level Data'!CL:CL)</f>
        <v>#REF!</v>
      </c>
      <c r="CL153" s="16" t="e">
        <f>SUMIF('City Level Data'!#REF!,$F153,'City Level Data'!CM:CM)</f>
        <v>#REF!</v>
      </c>
      <c r="CM153" s="16" t="e">
        <f>SUMIF('City Level Data'!#REF!,$F153,'City Level Data'!CN:CN)</f>
        <v>#REF!</v>
      </c>
      <c r="CN153" s="16" t="e">
        <f>SUMIF('City Level Data'!#REF!,$F153,'City Level Data'!CO:CO)</f>
        <v>#REF!</v>
      </c>
      <c r="CO153" s="16" t="e">
        <f>SUMIF('City Level Data'!#REF!,$F153,'City Level Data'!CP:CP)</f>
        <v>#REF!</v>
      </c>
      <c r="CP153" s="16" t="e">
        <f>SUMIF('City Level Data'!#REF!,$F153,'City Level Data'!CQ:CQ)</f>
        <v>#REF!</v>
      </c>
      <c r="CQ153" s="16" t="e">
        <f>SUMIF('City Level Data'!#REF!,$F153,'City Level Data'!CR:CR)</f>
        <v>#REF!</v>
      </c>
      <c r="CR153" s="16" t="e">
        <f>SUMIF('City Level Data'!#REF!,$F153,'City Level Data'!CS:CS)</f>
        <v>#REF!</v>
      </c>
      <c r="CS153" s="16" t="e">
        <f>SUMIF('City Level Data'!#REF!,$F153,'City Level Data'!CT:CT)</f>
        <v>#REF!</v>
      </c>
      <c r="CT153" s="16" t="e">
        <f>SUMIF('City Level Data'!#REF!,$F153,'City Level Data'!CU:CU)</f>
        <v>#REF!</v>
      </c>
      <c r="CU153" s="16" t="e">
        <f>SUMIF('City Level Data'!#REF!,$F153,'City Level Data'!CV:CV)</f>
        <v>#REF!</v>
      </c>
      <c r="CV153" s="16" t="e">
        <f>SUMIF('City Level Data'!#REF!,$F153,'City Level Data'!CW:CW)</f>
        <v>#REF!</v>
      </c>
      <c r="CW153" s="16" t="e">
        <f>SUMIF('City Level Data'!#REF!,$F153,'City Level Data'!CX:CX)</f>
        <v>#REF!</v>
      </c>
      <c r="CX153" s="16" t="e">
        <f>SUMIF('City Level Data'!#REF!,$F153,'City Level Data'!CY:CY)</f>
        <v>#REF!</v>
      </c>
      <c r="CY153" s="16" t="e">
        <f>SUMIF('City Level Data'!#REF!,$F153,'City Level Data'!CZ:CZ)</f>
        <v>#REF!</v>
      </c>
      <c r="CZ153" s="16" t="e">
        <f>SUMIF('City Level Data'!#REF!,$F153,'City Level Data'!DA:DA)</f>
        <v>#REF!</v>
      </c>
      <c r="DA153" s="16" t="e">
        <f>SUMIF('City Level Data'!#REF!,$F153,'City Level Data'!DB:DB)</f>
        <v>#REF!</v>
      </c>
      <c r="DB153" s="16" t="e">
        <f>SUMIF('City Level Data'!#REF!,$F153,'City Level Data'!DC:DC)</f>
        <v>#REF!</v>
      </c>
    </row>
    <row r="154" spans="1:106" x14ac:dyDescent="0.2">
      <c r="A154" s="1"/>
      <c r="B154" s="1"/>
      <c r="C154" s="1"/>
      <c r="D154" s="1" t="s">
        <v>1700</v>
      </c>
      <c r="E154" s="1" t="s">
        <v>1452</v>
      </c>
      <c r="F154" s="1" t="s">
        <v>1422</v>
      </c>
      <c r="G154" s="1" t="s">
        <v>1523</v>
      </c>
      <c r="H154" s="1"/>
      <c r="I154" s="1"/>
      <c r="J154" s="1" t="s">
        <v>1518</v>
      </c>
      <c r="K154" s="1"/>
      <c r="L154" s="1"/>
      <c r="M154" s="1"/>
      <c r="N154" s="16" t="e">
        <f>SUMIF('City Level Data'!#REF!,$F154,'City Level Data'!J:J)</f>
        <v>#REF!</v>
      </c>
      <c r="O154" s="16" t="e">
        <f>SUMIF('City Level Data'!#REF!,$F154,'City Level Data'!L:L)</f>
        <v>#REF!</v>
      </c>
      <c r="P154" s="16" t="e">
        <f>SUMIF('City Level Data'!#REF!,$F154,'City Level Data'!M:M)</f>
        <v>#REF!</v>
      </c>
      <c r="Q154" s="16" t="e">
        <f t="shared" si="0"/>
        <v>#REF!</v>
      </c>
      <c r="R154" s="16" t="e">
        <f>SUMIF('City Level Data'!#REF!,$F154,'City Level Data'!P:P)</f>
        <v>#REF!</v>
      </c>
      <c r="S154" s="16" t="e">
        <f t="shared" si="1"/>
        <v>#REF!</v>
      </c>
      <c r="T154" s="16" t="e">
        <f>SUMIF('City Level Data'!#REF!,$F154,'City Level Data'!U:U)*1000000000/N154</f>
        <v>#REF!</v>
      </c>
      <c r="U154" s="16" t="e">
        <f>IF(Q154&gt;'Clustering (Sub City)'!$C$4,'Clustering (Sub City)'!$B$3,IF(Q154&gt;'Clustering (Sub City)'!$H$4,'Clustering (Sub City)'!$G$3,IF(Q154&gt;'Clustering (Sub City)'!$M$4,'Clustering (Sub City)'!$L$3,'Clustering (Sub City)'!$Q$3)))</f>
        <v>#REF!</v>
      </c>
      <c r="V154" s="16" t="e">
        <f>IF(S154&gt;'Clustering (Sub City)'!$C$24,'Clustering (Sub City)'!$B$23,IF(S154&gt;'Clustering (Sub City)'!$H$24,'Clustering (Sub City)'!$G$23,IF(S154&gt;'Clustering (Sub City)'!$M$24,'Clustering (Sub City)'!$L$23,'Clustering (Sub City)'!$Q$23)))</f>
        <v>#REF!</v>
      </c>
      <c r="W154" s="16" t="e">
        <f>VLOOKUP(U154&amp;V154,'Clustering (Gov City)'!$X$4:$Y$19,2,0)</f>
        <v>#REF!</v>
      </c>
      <c r="X154" s="16" t="e">
        <f>SUMIF('City Level Data'!#REF!,$F154,'City Level Data'!Z:Z)</f>
        <v>#REF!</v>
      </c>
      <c r="Y154" s="16" t="e">
        <f>SUMIF('City Level Data'!#REF!,$F154,'City Level Data'!AA:AA)</f>
        <v>#REF!</v>
      </c>
      <c r="Z154" s="16" t="e">
        <f>SUMIF('City Level Data'!#REF!,$F154,'City Level Data'!AB:AB)</f>
        <v>#REF!</v>
      </c>
      <c r="AA154" s="16" t="e">
        <f>SUMIF('City Level Data'!#REF!,$F154,'City Level Data'!AC:AC)</f>
        <v>#REF!</v>
      </c>
      <c r="AB154" s="16" t="e">
        <f>SUMIF('City Level Data'!#REF!,$F154,'City Level Data'!AD:AD)</f>
        <v>#REF!</v>
      </c>
      <c r="AC154" s="16" t="e">
        <f>SUMIF('City Level Data'!#REF!,$F154,'City Level Data'!AE:AE)</f>
        <v>#REF!</v>
      </c>
      <c r="AD154" s="16" t="e">
        <f>SUMIF('City Level Data'!#REF!,$F154,'City Level Data'!AF:AF)</f>
        <v>#REF!</v>
      </c>
      <c r="AE154" s="16" t="e">
        <f>SUMIF('City Level Data'!#REF!,$F154,'City Level Data'!AG:AG)</f>
        <v>#REF!</v>
      </c>
      <c r="AF154" s="16" t="e">
        <f>SUMIF('City Level Data'!#REF!,$F154,'City Level Data'!AH:AH)</f>
        <v>#REF!</v>
      </c>
      <c r="AG154" s="16" t="e">
        <f>SUMIF('City Level Data'!#REF!,$F154,'City Level Data'!AI:AI)</f>
        <v>#REF!</v>
      </c>
      <c r="AH154" s="16" t="e">
        <f>SUMIF('City Level Data'!#REF!,$F154,'City Level Data'!AJ:AJ)</f>
        <v>#REF!</v>
      </c>
      <c r="AI154" s="16" t="e">
        <f>SUMIF('City Level Data'!#REF!,$F154,'City Level Data'!AK:AK)</f>
        <v>#REF!</v>
      </c>
      <c r="AJ154" s="16" t="e">
        <f>SUMIF('City Level Data'!#REF!,$F154,'City Level Data'!AL:AL)</f>
        <v>#REF!</v>
      </c>
      <c r="AK154" s="16" t="e">
        <f>SUMIF('City Level Data'!#REF!,$F154,'City Level Data'!AM:AM)</f>
        <v>#REF!</v>
      </c>
      <c r="AL154" s="16" t="e">
        <f>SUMIF('City Level Data'!#REF!,$F154,'City Level Data'!AN:AN)</f>
        <v>#REF!</v>
      </c>
      <c r="AM154" s="16" t="e">
        <f>SUMIF('City Level Data'!#REF!,$F154,'City Level Data'!AO:AO)</f>
        <v>#REF!</v>
      </c>
      <c r="AN154" s="16" t="e">
        <f>SUMIF('City Level Data'!#REF!,$F154,'City Level Data'!AP:AP)</f>
        <v>#REF!</v>
      </c>
      <c r="AO154" s="16" t="e">
        <f>SUMIF('City Level Data'!#REF!,$F154,'City Level Data'!AQ:AQ)</f>
        <v>#REF!</v>
      </c>
      <c r="AP154" s="16" t="e">
        <f>SUMIF('City Level Data'!#REF!,$F154,'City Level Data'!AR:AR)</f>
        <v>#REF!</v>
      </c>
      <c r="AQ154" s="16" t="e">
        <f>SUMIF('City Level Data'!#REF!,$F154,'City Level Data'!AS:AS)</f>
        <v>#REF!</v>
      </c>
      <c r="AR154" s="16" t="e">
        <f>SUMIF('City Level Data'!#REF!,$F154,'City Level Data'!AT:AT)</f>
        <v>#REF!</v>
      </c>
      <c r="AS154" s="16" t="e">
        <f>SUMIF('City Level Data'!#REF!,$F154,'City Level Data'!AU:AU)</f>
        <v>#REF!</v>
      </c>
      <c r="AT154" s="16" t="e">
        <f>SUMIF('City Level Data'!#REF!,$F154,'City Level Data'!AV:AV)</f>
        <v>#REF!</v>
      </c>
      <c r="AU154" s="16" t="e">
        <f>SUMIF('City Level Data'!#REF!,$F154,'City Level Data'!AW:AW)</f>
        <v>#REF!</v>
      </c>
      <c r="AV154" s="16" t="e">
        <f>SUMIF('City Level Data'!#REF!,$F154,'City Level Data'!AX:AX)</f>
        <v>#REF!</v>
      </c>
      <c r="AW154" s="16" t="e">
        <f>SUMIF('City Level Data'!#REF!,$F154,'City Level Data'!AY:AY)</f>
        <v>#REF!</v>
      </c>
      <c r="AX154" s="16" t="e">
        <f>SUMIF('City Level Data'!#REF!,$F154,'City Level Data'!AZ:AZ)</f>
        <v>#REF!</v>
      </c>
      <c r="AY154" s="16" t="e">
        <f>SUMIF('City Level Data'!#REF!,$F154,'City Level Data'!BA:BA)</f>
        <v>#REF!</v>
      </c>
      <c r="AZ154" s="16" t="e">
        <f>SUMIF('City Level Data'!#REF!,$F154,'City Level Data'!BB:BB)</f>
        <v>#REF!</v>
      </c>
      <c r="BA154" s="16" t="e">
        <f>SUMIF('City Level Data'!#REF!,$F154,'City Level Data'!BC:BC)</f>
        <v>#REF!</v>
      </c>
      <c r="BB154" s="16" t="e">
        <f>SUMIF('City Level Data'!#REF!,$F154,'City Level Data'!BD:BD)</f>
        <v>#REF!</v>
      </c>
      <c r="BC154" s="16" t="e">
        <f>SUMIF('City Level Data'!#REF!,$F154,'City Level Data'!BE:BE)</f>
        <v>#REF!</v>
      </c>
      <c r="BD154" s="16" t="e">
        <f>SUMIF('City Level Data'!#REF!,$F154,'City Level Data'!BF:BF)</f>
        <v>#REF!</v>
      </c>
      <c r="BE154" s="16" t="e">
        <f t="shared" si="2"/>
        <v>#REF!</v>
      </c>
      <c r="BF154" s="16" t="e">
        <f>SUMIF('City Level Data'!#REF!,$F154,'City Level Data'!BG:BG)</f>
        <v>#REF!</v>
      </c>
      <c r="BG154" s="16" t="e">
        <f>SUMIF('City Level Data'!#REF!,$F154,'City Level Data'!BH:BH)</f>
        <v>#REF!</v>
      </c>
      <c r="BH154" s="16" t="e">
        <f>AVERAGEIF('City Level Data'!#REF!,$F154,'City Level Data'!BI:BI)</f>
        <v>#REF!</v>
      </c>
      <c r="BI154" s="16" t="e">
        <f>AVERAGEIF('City Level Data'!#REF!,$F154,'City Level Data'!BJ:BJ)</f>
        <v>#REF!</v>
      </c>
      <c r="BJ154" s="16" t="e">
        <f>AVERAGEIF('City Level Data'!#REF!,$F154,'City Level Data'!BK:BK)</f>
        <v>#REF!</v>
      </c>
      <c r="BK154" s="16" t="e">
        <f>AVERAGEIF('City Level Data'!#REF!,$F154,'City Level Data'!BL:BL)</f>
        <v>#REF!</v>
      </c>
      <c r="BL154" s="16" t="e">
        <f>AVERAGEIF('City Level Data'!#REF!,$F154,'City Level Data'!BM:BM)</f>
        <v>#REF!</v>
      </c>
      <c r="BM154" s="16" t="e">
        <f>SUMIF('City Level Data'!#REF!,$F154,'City Level Data'!BN:BN)</f>
        <v>#REF!</v>
      </c>
      <c r="BN154" s="16" t="e">
        <f>SUMIF('City Level Data'!#REF!,$F154,'City Level Data'!BO:BO)</f>
        <v>#REF!</v>
      </c>
      <c r="BO154" s="16" t="e">
        <f>SUMIF('City Level Data'!#REF!,$F154,'City Level Data'!BP:BP)</f>
        <v>#REF!</v>
      </c>
      <c r="BP154" s="16" t="e">
        <f>SUMIF('City Level Data'!#REF!,$F154,'City Level Data'!BQ:BQ)</f>
        <v>#REF!</v>
      </c>
      <c r="BQ154" s="16" t="e">
        <f>SUMIF('City Level Data'!#REF!,$F154,'City Level Data'!BR:BR)</f>
        <v>#REF!</v>
      </c>
      <c r="BR154" s="16" t="e">
        <f>SUMIF('City Level Data'!#REF!,$F154,'City Level Data'!BS:BS)</f>
        <v>#REF!</v>
      </c>
      <c r="BS154" s="16" t="e">
        <f>SUMIF('City Level Data'!#REF!,$F154,'City Level Data'!BT:BT)</f>
        <v>#REF!</v>
      </c>
      <c r="BT154" s="16" t="e">
        <f>SUMIF('City Level Data'!#REF!,$F154,'City Level Data'!BU:BU)</f>
        <v>#REF!</v>
      </c>
      <c r="BU154" s="16" t="e">
        <f>SUMIF('City Level Data'!#REF!,$F154,'City Level Data'!BV:BV)</f>
        <v>#REF!</v>
      </c>
      <c r="BV154" s="16" t="e">
        <f>SUMIF('City Level Data'!#REF!,$F154,'City Level Data'!BW:BW)</f>
        <v>#REF!</v>
      </c>
      <c r="BW154" s="16" t="e">
        <f>SUMIF('City Level Data'!#REF!,$F154,'City Level Data'!BX:BX)</f>
        <v>#REF!</v>
      </c>
      <c r="BX154" s="16" t="e">
        <f>SUMIF('City Level Data'!#REF!,$F154,'City Level Data'!BY:BY)</f>
        <v>#REF!</v>
      </c>
      <c r="BY154" s="16" t="e">
        <f>SUMIF('City Level Data'!#REF!,$F154,'City Level Data'!BZ:BZ)</f>
        <v>#REF!</v>
      </c>
      <c r="BZ154" s="16" t="e">
        <f>SUMIF('City Level Data'!#REF!,$F154,'City Level Data'!CA:CA)</f>
        <v>#REF!</v>
      </c>
      <c r="CA154" s="16" t="e">
        <f>SUMIF('City Level Data'!#REF!,$F154,'City Level Data'!CB:CB)</f>
        <v>#REF!</v>
      </c>
      <c r="CB154" s="16" t="e">
        <f>SUMIF('City Level Data'!#REF!,$F154,'City Level Data'!CC:CC)</f>
        <v>#REF!</v>
      </c>
      <c r="CC154" s="16" t="e">
        <f>SUMIF('City Level Data'!#REF!,$F154,'City Level Data'!CD:CD)</f>
        <v>#REF!</v>
      </c>
      <c r="CD154" s="16" t="e">
        <f>SUMIF('City Level Data'!#REF!,$F154,'City Level Data'!CE:CE)</f>
        <v>#REF!</v>
      </c>
      <c r="CE154" s="16" t="e">
        <f>SUMIF('City Level Data'!#REF!,$F154,'City Level Data'!CF:CF)</f>
        <v>#REF!</v>
      </c>
      <c r="CF154" s="16" t="e">
        <f>SUMIF('City Level Data'!#REF!,$F154,'City Level Data'!CG:CG)</f>
        <v>#REF!</v>
      </c>
      <c r="CG154" s="16" t="e">
        <f>SUMIF('City Level Data'!#REF!,$F154,'City Level Data'!CH:CH)</f>
        <v>#REF!</v>
      </c>
      <c r="CH154" s="16" t="e">
        <f>SUMIF('City Level Data'!#REF!,$F154,'City Level Data'!CI:CI)</f>
        <v>#REF!</v>
      </c>
      <c r="CI154" s="16" t="e">
        <f>SUMIF('City Level Data'!#REF!,$F154,'City Level Data'!CJ:CJ)</f>
        <v>#REF!</v>
      </c>
      <c r="CJ154" s="16" t="e">
        <f>SUMIF('City Level Data'!#REF!,$F154,'City Level Data'!CK:CK)</f>
        <v>#REF!</v>
      </c>
      <c r="CK154" s="16" t="e">
        <f>SUMIF('City Level Data'!#REF!,$F154,'City Level Data'!CL:CL)</f>
        <v>#REF!</v>
      </c>
      <c r="CL154" s="16" t="e">
        <f>SUMIF('City Level Data'!#REF!,$F154,'City Level Data'!CM:CM)</f>
        <v>#REF!</v>
      </c>
      <c r="CM154" s="16" t="e">
        <f>SUMIF('City Level Data'!#REF!,$F154,'City Level Data'!CN:CN)</f>
        <v>#REF!</v>
      </c>
      <c r="CN154" s="16" t="e">
        <f>SUMIF('City Level Data'!#REF!,$F154,'City Level Data'!CO:CO)</f>
        <v>#REF!</v>
      </c>
      <c r="CO154" s="16" t="e">
        <f>SUMIF('City Level Data'!#REF!,$F154,'City Level Data'!CP:CP)</f>
        <v>#REF!</v>
      </c>
      <c r="CP154" s="16" t="e">
        <f>SUMIF('City Level Data'!#REF!,$F154,'City Level Data'!CQ:CQ)</f>
        <v>#REF!</v>
      </c>
      <c r="CQ154" s="16" t="e">
        <f>SUMIF('City Level Data'!#REF!,$F154,'City Level Data'!CR:CR)</f>
        <v>#REF!</v>
      </c>
      <c r="CR154" s="16" t="e">
        <f>SUMIF('City Level Data'!#REF!,$F154,'City Level Data'!CS:CS)</f>
        <v>#REF!</v>
      </c>
      <c r="CS154" s="16" t="e">
        <f>SUMIF('City Level Data'!#REF!,$F154,'City Level Data'!CT:CT)</f>
        <v>#REF!</v>
      </c>
      <c r="CT154" s="16" t="e">
        <f>SUMIF('City Level Data'!#REF!,$F154,'City Level Data'!CU:CU)</f>
        <v>#REF!</v>
      </c>
      <c r="CU154" s="16" t="e">
        <f>SUMIF('City Level Data'!#REF!,$F154,'City Level Data'!CV:CV)</f>
        <v>#REF!</v>
      </c>
      <c r="CV154" s="16" t="e">
        <f>SUMIF('City Level Data'!#REF!,$F154,'City Level Data'!CW:CW)</f>
        <v>#REF!</v>
      </c>
      <c r="CW154" s="16" t="e">
        <f>SUMIF('City Level Data'!#REF!,$F154,'City Level Data'!CX:CX)</f>
        <v>#REF!</v>
      </c>
      <c r="CX154" s="16" t="e">
        <f>SUMIF('City Level Data'!#REF!,$F154,'City Level Data'!CY:CY)</f>
        <v>#REF!</v>
      </c>
      <c r="CY154" s="16" t="e">
        <f>SUMIF('City Level Data'!#REF!,$F154,'City Level Data'!CZ:CZ)</f>
        <v>#REF!</v>
      </c>
      <c r="CZ154" s="16" t="e">
        <f>SUMIF('City Level Data'!#REF!,$F154,'City Level Data'!DA:DA)</f>
        <v>#REF!</v>
      </c>
      <c r="DA154" s="16" t="e">
        <f>SUMIF('City Level Data'!#REF!,$F154,'City Level Data'!DB:DB)</f>
        <v>#REF!</v>
      </c>
      <c r="DB154" s="16" t="e">
        <f>SUMIF('City Level Data'!#REF!,$F154,'City Level Data'!DC:DC)</f>
        <v>#REF!</v>
      </c>
    </row>
    <row r="155" spans="1:106" x14ac:dyDescent="0.2">
      <c r="A155" s="1"/>
      <c r="B155" s="1"/>
      <c r="C155" s="1"/>
      <c r="D155" s="1" t="s">
        <v>1701</v>
      </c>
      <c r="E155" s="1" t="s">
        <v>1452</v>
      </c>
      <c r="F155" s="1" t="s">
        <v>1425</v>
      </c>
      <c r="G155" s="1" t="s">
        <v>1523</v>
      </c>
      <c r="H155" s="1"/>
      <c r="I155" s="1"/>
      <c r="J155" s="1" t="s">
        <v>1518</v>
      </c>
      <c r="K155" s="1"/>
      <c r="L155" s="1"/>
      <c r="M155" s="1"/>
      <c r="N155" s="16" t="e">
        <f>SUMIF('City Level Data'!#REF!,$F155,'City Level Data'!J:J)</f>
        <v>#REF!</v>
      </c>
      <c r="O155" s="16" t="e">
        <f>SUMIF('City Level Data'!#REF!,$F155,'City Level Data'!L:L)</f>
        <v>#REF!</v>
      </c>
      <c r="P155" s="16" t="e">
        <f>SUMIF('City Level Data'!#REF!,$F155,'City Level Data'!M:M)</f>
        <v>#REF!</v>
      </c>
      <c r="Q155" s="16" t="e">
        <f t="shared" si="0"/>
        <v>#REF!</v>
      </c>
      <c r="R155" s="16" t="e">
        <f>SUMIF('City Level Data'!#REF!,$F155,'City Level Data'!P:P)</f>
        <v>#REF!</v>
      </c>
      <c r="S155" s="16" t="e">
        <f t="shared" si="1"/>
        <v>#REF!</v>
      </c>
      <c r="T155" s="16" t="e">
        <f>SUMIF('City Level Data'!#REF!,$F155,'City Level Data'!U:U)*1000000000/N155</f>
        <v>#REF!</v>
      </c>
      <c r="U155" s="16" t="e">
        <f>IF(Q155&gt;'Clustering (Sub City)'!$C$4,'Clustering (Sub City)'!$B$3,IF(Q155&gt;'Clustering (Sub City)'!$H$4,'Clustering (Sub City)'!$G$3,IF(Q155&gt;'Clustering (Sub City)'!$M$4,'Clustering (Sub City)'!$L$3,'Clustering (Sub City)'!$Q$3)))</f>
        <v>#REF!</v>
      </c>
      <c r="V155" s="16" t="e">
        <f>IF(S155&gt;'Clustering (Sub City)'!$C$24,'Clustering (Sub City)'!$B$23,IF(S155&gt;'Clustering (Sub City)'!$H$24,'Clustering (Sub City)'!$G$23,IF(S155&gt;'Clustering (Sub City)'!$M$24,'Clustering (Sub City)'!$L$23,'Clustering (Sub City)'!$Q$23)))</f>
        <v>#REF!</v>
      </c>
      <c r="W155" s="16" t="e">
        <f>VLOOKUP(U155&amp;V155,'Clustering (Gov City)'!$X$4:$Y$19,2,0)</f>
        <v>#REF!</v>
      </c>
      <c r="X155" s="16" t="e">
        <f>SUMIF('City Level Data'!#REF!,$F155,'City Level Data'!Z:Z)</f>
        <v>#REF!</v>
      </c>
      <c r="Y155" s="16" t="e">
        <f>SUMIF('City Level Data'!#REF!,$F155,'City Level Data'!AA:AA)</f>
        <v>#REF!</v>
      </c>
      <c r="Z155" s="16" t="e">
        <f>SUMIF('City Level Data'!#REF!,$F155,'City Level Data'!AB:AB)</f>
        <v>#REF!</v>
      </c>
      <c r="AA155" s="16" t="e">
        <f>SUMIF('City Level Data'!#REF!,$F155,'City Level Data'!AC:AC)</f>
        <v>#REF!</v>
      </c>
      <c r="AB155" s="16" t="e">
        <f>SUMIF('City Level Data'!#REF!,$F155,'City Level Data'!AD:AD)</f>
        <v>#REF!</v>
      </c>
      <c r="AC155" s="16" t="e">
        <f>SUMIF('City Level Data'!#REF!,$F155,'City Level Data'!AE:AE)</f>
        <v>#REF!</v>
      </c>
      <c r="AD155" s="16" t="e">
        <f>SUMIF('City Level Data'!#REF!,$F155,'City Level Data'!AF:AF)</f>
        <v>#REF!</v>
      </c>
      <c r="AE155" s="16" t="e">
        <f>SUMIF('City Level Data'!#REF!,$F155,'City Level Data'!AG:AG)</f>
        <v>#REF!</v>
      </c>
      <c r="AF155" s="16" t="e">
        <f>SUMIF('City Level Data'!#REF!,$F155,'City Level Data'!AH:AH)</f>
        <v>#REF!</v>
      </c>
      <c r="AG155" s="16" t="e">
        <f>SUMIF('City Level Data'!#REF!,$F155,'City Level Data'!AI:AI)</f>
        <v>#REF!</v>
      </c>
      <c r="AH155" s="16" t="e">
        <f>SUMIF('City Level Data'!#REF!,$F155,'City Level Data'!AJ:AJ)</f>
        <v>#REF!</v>
      </c>
      <c r="AI155" s="16" t="e">
        <f>SUMIF('City Level Data'!#REF!,$F155,'City Level Data'!AK:AK)</f>
        <v>#REF!</v>
      </c>
      <c r="AJ155" s="16" t="e">
        <f>SUMIF('City Level Data'!#REF!,$F155,'City Level Data'!AL:AL)</f>
        <v>#REF!</v>
      </c>
      <c r="AK155" s="16" t="e">
        <f>SUMIF('City Level Data'!#REF!,$F155,'City Level Data'!AM:AM)</f>
        <v>#REF!</v>
      </c>
      <c r="AL155" s="16" t="e">
        <f>SUMIF('City Level Data'!#REF!,$F155,'City Level Data'!AN:AN)</f>
        <v>#REF!</v>
      </c>
      <c r="AM155" s="16" t="e">
        <f>SUMIF('City Level Data'!#REF!,$F155,'City Level Data'!AO:AO)</f>
        <v>#REF!</v>
      </c>
      <c r="AN155" s="16" t="e">
        <f>SUMIF('City Level Data'!#REF!,$F155,'City Level Data'!AP:AP)</f>
        <v>#REF!</v>
      </c>
      <c r="AO155" s="16" t="e">
        <f>SUMIF('City Level Data'!#REF!,$F155,'City Level Data'!AQ:AQ)</f>
        <v>#REF!</v>
      </c>
      <c r="AP155" s="16" t="e">
        <f>SUMIF('City Level Data'!#REF!,$F155,'City Level Data'!AR:AR)</f>
        <v>#REF!</v>
      </c>
      <c r="AQ155" s="16" t="e">
        <f>SUMIF('City Level Data'!#REF!,$F155,'City Level Data'!AS:AS)</f>
        <v>#REF!</v>
      </c>
      <c r="AR155" s="16" t="e">
        <f>SUMIF('City Level Data'!#REF!,$F155,'City Level Data'!AT:AT)</f>
        <v>#REF!</v>
      </c>
      <c r="AS155" s="16" t="e">
        <f>SUMIF('City Level Data'!#REF!,$F155,'City Level Data'!AU:AU)</f>
        <v>#REF!</v>
      </c>
      <c r="AT155" s="16" t="e">
        <f>SUMIF('City Level Data'!#REF!,$F155,'City Level Data'!AV:AV)</f>
        <v>#REF!</v>
      </c>
      <c r="AU155" s="16" t="e">
        <f>SUMIF('City Level Data'!#REF!,$F155,'City Level Data'!AW:AW)</f>
        <v>#REF!</v>
      </c>
      <c r="AV155" s="16" t="e">
        <f>SUMIF('City Level Data'!#REF!,$F155,'City Level Data'!AX:AX)</f>
        <v>#REF!</v>
      </c>
      <c r="AW155" s="16" t="e">
        <f>SUMIF('City Level Data'!#REF!,$F155,'City Level Data'!AY:AY)</f>
        <v>#REF!</v>
      </c>
      <c r="AX155" s="16" t="e">
        <f>SUMIF('City Level Data'!#REF!,$F155,'City Level Data'!AZ:AZ)</f>
        <v>#REF!</v>
      </c>
      <c r="AY155" s="16" t="e">
        <f>SUMIF('City Level Data'!#REF!,$F155,'City Level Data'!BA:BA)</f>
        <v>#REF!</v>
      </c>
      <c r="AZ155" s="16" t="e">
        <f>SUMIF('City Level Data'!#REF!,$F155,'City Level Data'!BB:BB)</f>
        <v>#REF!</v>
      </c>
      <c r="BA155" s="16" t="e">
        <f>SUMIF('City Level Data'!#REF!,$F155,'City Level Data'!BC:BC)</f>
        <v>#REF!</v>
      </c>
      <c r="BB155" s="16" t="e">
        <f>SUMIF('City Level Data'!#REF!,$F155,'City Level Data'!BD:BD)</f>
        <v>#REF!</v>
      </c>
      <c r="BC155" s="16" t="e">
        <f>SUMIF('City Level Data'!#REF!,$F155,'City Level Data'!BE:BE)</f>
        <v>#REF!</v>
      </c>
      <c r="BD155" s="16" t="e">
        <f>SUMIF('City Level Data'!#REF!,$F155,'City Level Data'!BF:BF)</f>
        <v>#REF!</v>
      </c>
      <c r="BE155" s="16" t="e">
        <f t="shared" si="2"/>
        <v>#REF!</v>
      </c>
      <c r="BF155" s="16" t="e">
        <f>SUMIF('City Level Data'!#REF!,$F155,'City Level Data'!BG:BG)</f>
        <v>#REF!</v>
      </c>
      <c r="BG155" s="16" t="e">
        <f>SUMIF('City Level Data'!#REF!,$F155,'City Level Data'!BH:BH)</f>
        <v>#REF!</v>
      </c>
      <c r="BH155" s="16" t="e">
        <f>AVERAGEIF('City Level Data'!#REF!,$F155,'City Level Data'!BI:BI)</f>
        <v>#REF!</v>
      </c>
      <c r="BI155" s="16" t="e">
        <f>AVERAGEIF('City Level Data'!#REF!,$F155,'City Level Data'!BJ:BJ)</f>
        <v>#REF!</v>
      </c>
      <c r="BJ155" s="16" t="e">
        <f>AVERAGEIF('City Level Data'!#REF!,$F155,'City Level Data'!BK:BK)</f>
        <v>#REF!</v>
      </c>
      <c r="BK155" s="16" t="e">
        <f>AVERAGEIF('City Level Data'!#REF!,$F155,'City Level Data'!BL:BL)</f>
        <v>#REF!</v>
      </c>
      <c r="BL155" s="16" t="e">
        <f>AVERAGEIF('City Level Data'!#REF!,$F155,'City Level Data'!BM:BM)</f>
        <v>#REF!</v>
      </c>
      <c r="BM155" s="16" t="e">
        <f>SUMIF('City Level Data'!#REF!,$F155,'City Level Data'!BN:BN)</f>
        <v>#REF!</v>
      </c>
      <c r="BN155" s="16" t="e">
        <f>SUMIF('City Level Data'!#REF!,$F155,'City Level Data'!BO:BO)</f>
        <v>#REF!</v>
      </c>
      <c r="BO155" s="16" t="e">
        <f>SUMIF('City Level Data'!#REF!,$F155,'City Level Data'!BP:BP)</f>
        <v>#REF!</v>
      </c>
      <c r="BP155" s="16" t="e">
        <f>SUMIF('City Level Data'!#REF!,$F155,'City Level Data'!BQ:BQ)</f>
        <v>#REF!</v>
      </c>
      <c r="BQ155" s="16" t="e">
        <f>SUMIF('City Level Data'!#REF!,$F155,'City Level Data'!BR:BR)</f>
        <v>#REF!</v>
      </c>
      <c r="BR155" s="16" t="e">
        <f>SUMIF('City Level Data'!#REF!,$F155,'City Level Data'!BS:BS)</f>
        <v>#REF!</v>
      </c>
      <c r="BS155" s="16" t="e">
        <f>SUMIF('City Level Data'!#REF!,$F155,'City Level Data'!BT:BT)</f>
        <v>#REF!</v>
      </c>
      <c r="BT155" s="16" t="e">
        <f>SUMIF('City Level Data'!#REF!,$F155,'City Level Data'!BU:BU)</f>
        <v>#REF!</v>
      </c>
      <c r="BU155" s="16" t="e">
        <f>SUMIF('City Level Data'!#REF!,$F155,'City Level Data'!BV:BV)</f>
        <v>#REF!</v>
      </c>
      <c r="BV155" s="16" t="e">
        <f>SUMIF('City Level Data'!#REF!,$F155,'City Level Data'!BW:BW)</f>
        <v>#REF!</v>
      </c>
      <c r="BW155" s="16" t="e">
        <f>SUMIF('City Level Data'!#REF!,$F155,'City Level Data'!BX:BX)</f>
        <v>#REF!</v>
      </c>
      <c r="BX155" s="16" t="e">
        <f>SUMIF('City Level Data'!#REF!,$F155,'City Level Data'!BY:BY)</f>
        <v>#REF!</v>
      </c>
      <c r="BY155" s="16" t="e">
        <f>SUMIF('City Level Data'!#REF!,$F155,'City Level Data'!BZ:BZ)</f>
        <v>#REF!</v>
      </c>
      <c r="BZ155" s="16" t="e">
        <f>SUMIF('City Level Data'!#REF!,$F155,'City Level Data'!CA:CA)</f>
        <v>#REF!</v>
      </c>
      <c r="CA155" s="16" t="e">
        <f>SUMIF('City Level Data'!#REF!,$F155,'City Level Data'!CB:CB)</f>
        <v>#REF!</v>
      </c>
      <c r="CB155" s="16" t="e">
        <f>SUMIF('City Level Data'!#REF!,$F155,'City Level Data'!CC:CC)</f>
        <v>#REF!</v>
      </c>
      <c r="CC155" s="16" t="e">
        <f>SUMIF('City Level Data'!#REF!,$F155,'City Level Data'!CD:CD)</f>
        <v>#REF!</v>
      </c>
      <c r="CD155" s="16" t="e">
        <f>SUMIF('City Level Data'!#REF!,$F155,'City Level Data'!CE:CE)</f>
        <v>#REF!</v>
      </c>
      <c r="CE155" s="16" t="e">
        <f>SUMIF('City Level Data'!#REF!,$F155,'City Level Data'!CF:CF)</f>
        <v>#REF!</v>
      </c>
      <c r="CF155" s="16" t="e">
        <f>SUMIF('City Level Data'!#REF!,$F155,'City Level Data'!CG:CG)</f>
        <v>#REF!</v>
      </c>
      <c r="CG155" s="16" t="e">
        <f>SUMIF('City Level Data'!#REF!,$F155,'City Level Data'!CH:CH)</f>
        <v>#REF!</v>
      </c>
      <c r="CH155" s="16" t="e">
        <f>SUMIF('City Level Data'!#REF!,$F155,'City Level Data'!CI:CI)</f>
        <v>#REF!</v>
      </c>
      <c r="CI155" s="16" t="e">
        <f>SUMIF('City Level Data'!#REF!,$F155,'City Level Data'!CJ:CJ)</f>
        <v>#REF!</v>
      </c>
      <c r="CJ155" s="16" t="e">
        <f>SUMIF('City Level Data'!#REF!,$F155,'City Level Data'!CK:CK)</f>
        <v>#REF!</v>
      </c>
      <c r="CK155" s="16" t="e">
        <f>SUMIF('City Level Data'!#REF!,$F155,'City Level Data'!CL:CL)</f>
        <v>#REF!</v>
      </c>
      <c r="CL155" s="16" t="e">
        <f>SUMIF('City Level Data'!#REF!,$F155,'City Level Data'!CM:CM)</f>
        <v>#REF!</v>
      </c>
      <c r="CM155" s="16" t="e">
        <f>SUMIF('City Level Data'!#REF!,$F155,'City Level Data'!CN:CN)</f>
        <v>#REF!</v>
      </c>
      <c r="CN155" s="16" t="e">
        <f>SUMIF('City Level Data'!#REF!,$F155,'City Level Data'!CO:CO)</f>
        <v>#REF!</v>
      </c>
      <c r="CO155" s="16" t="e">
        <f>SUMIF('City Level Data'!#REF!,$F155,'City Level Data'!CP:CP)</f>
        <v>#REF!</v>
      </c>
      <c r="CP155" s="16" t="e">
        <f>SUMIF('City Level Data'!#REF!,$F155,'City Level Data'!CQ:CQ)</f>
        <v>#REF!</v>
      </c>
      <c r="CQ155" s="16" t="e">
        <f>SUMIF('City Level Data'!#REF!,$F155,'City Level Data'!CR:CR)</f>
        <v>#REF!</v>
      </c>
      <c r="CR155" s="16" t="e">
        <f>SUMIF('City Level Data'!#REF!,$F155,'City Level Data'!CS:CS)</f>
        <v>#REF!</v>
      </c>
      <c r="CS155" s="16" t="e">
        <f>SUMIF('City Level Data'!#REF!,$F155,'City Level Data'!CT:CT)</f>
        <v>#REF!</v>
      </c>
      <c r="CT155" s="16" t="e">
        <f>SUMIF('City Level Data'!#REF!,$F155,'City Level Data'!CU:CU)</f>
        <v>#REF!</v>
      </c>
      <c r="CU155" s="16" t="e">
        <f>SUMIF('City Level Data'!#REF!,$F155,'City Level Data'!CV:CV)</f>
        <v>#REF!</v>
      </c>
      <c r="CV155" s="16" t="e">
        <f>SUMIF('City Level Data'!#REF!,$F155,'City Level Data'!CW:CW)</f>
        <v>#REF!</v>
      </c>
      <c r="CW155" s="16" t="e">
        <f>SUMIF('City Level Data'!#REF!,$F155,'City Level Data'!CX:CX)</f>
        <v>#REF!</v>
      </c>
      <c r="CX155" s="16" t="e">
        <f>SUMIF('City Level Data'!#REF!,$F155,'City Level Data'!CY:CY)</f>
        <v>#REF!</v>
      </c>
      <c r="CY155" s="16" t="e">
        <f>SUMIF('City Level Data'!#REF!,$F155,'City Level Data'!CZ:CZ)</f>
        <v>#REF!</v>
      </c>
      <c r="CZ155" s="16" t="e">
        <f>SUMIF('City Level Data'!#REF!,$F155,'City Level Data'!DA:DA)</f>
        <v>#REF!</v>
      </c>
      <c r="DA155" s="16" t="e">
        <f>SUMIF('City Level Data'!#REF!,$F155,'City Level Data'!DB:DB)</f>
        <v>#REF!</v>
      </c>
      <c r="DB155" s="16" t="e">
        <f>SUMIF('City Level Data'!#REF!,$F155,'City Level Data'!DC:DC)</f>
        <v>#REF!</v>
      </c>
    </row>
    <row r="156" spans="1:106" x14ac:dyDescent="0.2">
      <c r="A156" s="1"/>
      <c r="B156" s="1"/>
      <c r="C156" s="1"/>
      <c r="D156" s="1" t="s">
        <v>1702</v>
      </c>
      <c r="E156" s="1" t="s">
        <v>1452</v>
      </c>
      <c r="F156" s="1" t="s">
        <v>1437</v>
      </c>
      <c r="G156" s="1" t="s">
        <v>1523</v>
      </c>
      <c r="H156" s="1"/>
      <c r="I156" s="1"/>
      <c r="J156" s="1" t="s">
        <v>1518</v>
      </c>
      <c r="K156" s="1"/>
      <c r="L156" s="1"/>
      <c r="M156" s="1"/>
      <c r="N156" s="16" t="e">
        <f>SUMIF('City Level Data'!#REF!,$F156,'City Level Data'!J:J)</f>
        <v>#REF!</v>
      </c>
      <c r="O156" s="16" t="e">
        <f>SUMIF('City Level Data'!#REF!,$F156,'City Level Data'!L:L)</f>
        <v>#REF!</v>
      </c>
      <c r="P156" s="16" t="e">
        <f>SUMIF('City Level Data'!#REF!,$F156,'City Level Data'!M:M)</f>
        <v>#REF!</v>
      </c>
      <c r="Q156" s="16" t="e">
        <f t="shared" si="0"/>
        <v>#REF!</v>
      </c>
      <c r="R156" s="16" t="e">
        <f>SUMIF('City Level Data'!#REF!,$F156,'City Level Data'!P:P)</f>
        <v>#REF!</v>
      </c>
      <c r="S156" s="16" t="e">
        <f t="shared" si="1"/>
        <v>#REF!</v>
      </c>
      <c r="T156" s="16" t="e">
        <f>SUMIF('City Level Data'!#REF!,$F156,'City Level Data'!U:U)*1000000000/N156</f>
        <v>#REF!</v>
      </c>
      <c r="U156" s="16" t="e">
        <f>IF(Q156&gt;'Clustering (Sub City)'!$C$4,'Clustering (Sub City)'!$B$3,IF(Q156&gt;'Clustering (Sub City)'!$H$4,'Clustering (Sub City)'!$G$3,IF(Q156&gt;'Clustering (Sub City)'!$M$4,'Clustering (Sub City)'!$L$3,'Clustering (Sub City)'!$Q$3)))</f>
        <v>#REF!</v>
      </c>
      <c r="V156" s="16" t="e">
        <f>IF(S156&gt;'Clustering (Sub City)'!$C$24,'Clustering (Sub City)'!$B$23,IF(S156&gt;'Clustering (Sub City)'!$H$24,'Clustering (Sub City)'!$G$23,IF(S156&gt;'Clustering (Sub City)'!$M$24,'Clustering (Sub City)'!$L$23,'Clustering (Sub City)'!$Q$23)))</f>
        <v>#REF!</v>
      </c>
      <c r="W156" s="16" t="e">
        <f>VLOOKUP(U156&amp;V156,'Clustering (Gov City)'!$X$4:$Y$19,2,0)</f>
        <v>#REF!</v>
      </c>
      <c r="X156" s="16" t="e">
        <f>SUMIF('City Level Data'!#REF!,$F156,'City Level Data'!Z:Z)</f>
        <v>#REF!</v>
      </c>
      <c r="Y156" s="16" t="e">
        <f>SUMIF('City Level Data'!#REF!,$F156,'City Level Data'!AA:AA)</f>
        <v>#REF!</v>
      </c>
      <c r="Z156" s="16" t="e">
        <f>SUMIF('City Level Data'!#REF!,$F156,'City Level Data'!AB:AB)</f>
        <v>#REF!</v>
      </c>
      <c r="AA156" s="16" t="e">
        <f>SUMIF('City Level Data'!#REF!,$F156,'City Level Data'!AC:AC)</f>
        <v>#REF!</v>
      </c>
      <c r="AB156" s="16" t="e">
        <f>SUMIF('City Level Data'!#REF!,$F156,'City Level Data'!AD:AD)</f>
        <v>#REF!</v>
      </c>
      <c r="AC156" s="16" t="e">
        <f>SUMIF('City Level Data'!#REF!,$F156,'City Level Data'!AE:AE)</f>
        <v>#REF!</v>
      </c>
      <c r="AD156" s="16" t="e">
        <f>SUMIF('City Level Data'!#REF!,$F156,'City Level Data'!AF:AF)</f>
        <v>#REF!</v>
      </c>
      <c r="AE156" s="16" t="e">
        <f>SUMIF('City Level Data'!#REF!,$F156,'City Level Data'!AG:AG)</f>
        <v>#REF!</v>
      </c>
      <c r="AF156" s="16" t="e">
        <f>SUMIF('City Level Data'!#REF!,$F156,'City Level Data'!AH:AH)</f>
        <v>#REF!</v>
      </c>
      <c r="AG156" s="16" t="e">
        <f>SUMIF('City Level Data'!#REF!,$F156,'City Level Data'!AI:AI)</f>
        <v>#REF!</v>
      </c>
      <c r="AH156" s="16" t="e">
        <f>SUMIF('City Level Data'!#REF!,$F156,'City Level Data'!AJ:AJ)</f>
        <v>#REF!</v>
      </c>
      <c r="AI156" s="16" t="e">
        <f>SUMIF('City Level Data'!#REF!,$F156,'City Level Data'!AK:AK)</f>
        <v>#REF!</v>
      </c>
      <c r="AJ156" s="16" t="e">
        <f>SUMIF('City Level Data'!#REF!,$F156,'City Level Data'!AL:AL)</f>
        <v>#REF!</v>
      </c>
      <c r="AK156" s="16" t="e">
        <f>SUMIF('City Level Data'!#REF!,$F156,'City Level Data'!AM:AM)</f>
        <v>#REF!</v>
      </c>
      <c r="AL156" s="16" t="e">
        <f>SUMIF('City Level Data'!#REF!,$F156,'City Level Data'!AN:AN)</f>
        <v>#REF!</v>
      </c>
      <c r="AM156" s="16" t="e">
        <f>SUMIF('City Level Data'!#REF!,$F156,'City Level Data'!AO:AO)</f>
        <v>#REF!</v>
      </c>
      <c r="AN156" s="16" t="e">
        <f>SUMIF('City Level Data'!#REF!,$F156,'City Level Data'!AP:AP)</f>
        <v>#REF!</v>
      </c>
      <c r="AO156" s="16" t="e">
        <f>SUMIF('City Level Data'!#REF!,$F156,'City Level Data'!AQ:AQ)</f>
        <v>#REF!</v>
      </c>
      <c r="AP156" s="16" t="e">
        <f>SUMIF('City Level Data'!#REF!,$F156,'City Level Data'!AR:AR)</f>
        <v>#REF!</v>
      </c>
      <c r="AQ156" s="16" t="e">
        <f>SUMIF('City Level Data'!#REF!,$F156,'City Level Data'!AS:AS)</f>
        <v>#REF!</v>
      </c>
      <c r="AR156" s="16" t="e">
        <f>SUMIF('City Level Data'!#REF!,$F156,'City Level Data'!AT:AT)</f>
        <v>#REF!</v>
      </c>
      <c r="AS156" s="16" t="e">
        <f>SUMIF('City Level Data'!#REF!,$F156,'City Level Data'!AU:AU)</f>
        <v>#REF!</v>
      </c>
      <c r="AT156" s="16" t="e">
        <f>SUMIF('City Level Data'!#REF!,$F156,'City Level Data'!AV:AV)</f>
        <v>#REF!</v>
      </c>
      <c r="AU156" s="16" t="e">
        <f>SUMIF('City Level Data'!#REF!,$F156,'City Level Data'!AW:AW)</f>
        <v>#REF!</v>
      </c>
      <c r="AV156" s="16" t="e">
        <f>SUMIF('City Level Data'!#REF!,$F156,'City Level Data'!AX:AX)</f>
        <v>#REF!</v>
      </c>
      <c r="AW156" s="16" t="e">
        <f>SUMIF('City Level Data'!#REF!,$F156,'City Level Data'!AY:AY)</f>
        <v>#REF!</v>
      </c>
      <c r="AX156" s="16" t="e">
        <f>SUMIF('City Level Data'!#REF!,$F156,'City Level Data'!AZ:AZ)</f>
        <v>#REF!</v>
      </c>
      <c r="AY156" s="16" t="e">
        <f>SUMIF('City Level Data'!#REF!,$F156,'City Level Data'!BA:BA)</f>
        <v>#REF!</v>
      </c>
      <c r="AZ156" s="16" t="e">
        <f>SUMIF('City Level Data'!#REF!,$F156,'City Level Data'!BB:BB)</f>
        <v>#REF!</v>
      </c>
      <c r="BA156" s="16" t="e">
        <f>SUMIF('City Level Data'!#REF!,$F156,'City Level Data'!BC:BC)</f>
        <v>#REF!</v>
      </c>
      <c r="BB156" s="16" t="e">
        <f>SUMIF('City Level Data'!#REF!,$F156,'City Level Data'!BD:BD)</f>
        <v>#REF!</v>
      </c>
      <c r="BC156" s="16" t="e">
        <f>SUMIF('City Level Data'!#REF!,$F156,'City Level Data'!BE:BE)</f>
        <v>#REF!</v>
      </c>
      <c r="BD156" s="16" t="e">
        <f>SUMIF('City Level Data'!#REF!,$F156,'City Level Data'!BF:BF)</f>
        <v>#REF!</v>
      </c>
      <c r="BE156" s="16" t="e">
        <f t="shared" si="2"/>
        <v>#REF!</v>
      </c>
      <c r="BF156" s="16" t="e">
        <f>SUMIF('City Level Data'!#REF!,$F156,'City Level Data'!BG:BG)</f>
        <v>#REF!</v>
      </c>
      <c r="BG156" s="16" t="e">
        <f>SUMIF('City Level Data'!#REF!,$F156,'City Level Data'!BH:BH)</f>
        <v>#REF!</v>
      </c>
      <c r="BH156" s="16" t="e">
        <f>AVERAGEIF('City Level Data'!#REF!,$F156,'City Level Data'!BI:BI)</f>
        <v>#REF!</v>
      </c>
      <c r="BI156" s="16" t="e">
        <f>AVERAGEIF('City Level Data'!#REF!,$F156,'City Level Data'!BJ:BJ)</f>
        <v>#REF!</v>
      </c>
      <c r="BJ156" s="16" t="e">
        <f>AVERAGEIF('City Level Data'!#REF!,$F156,'City Level Data'!BK:BK)</f>
        <v>#REF!</v>
      </c>
      <c r="BK156" s="16" t="e">
        <f>AVERAGEIF('City Level Data'!#REF!,$F156,'City Level Data'!BL:BL)</f>
        <v>#REF!</v>
      </c>
      <c r="BL156" s="16" t="e">
        <f>AVERAGEIF('City Level Data'!#REF!,$F156,'City Level Data'!BM:BM)</f>
        <v>#REF!</v>
      </c>
      <c r="BM156" s="16" t="e">
        <f>SUMIF('City Level Data'!#REF!,$F156,'City Level Data'!BN:BN)</f>
        <v>#REF!</v>
      </c>
      <c r="BN156" s="16" t="e">
        <f>SUMIF('City Level Data'!#REF!,$F156,'City Level Data'!BO:BO)</f>
        <v>#REF!</v>
      </c>
      <c r="BO156" s="16" t="e">
        <f>SUMIF('City Level Data'!#REF!,$F156,'City Level Data'!BP:BP)</f>
        <v>#REF!</v>
      </c>
      <c r="BP156" s="16" t="e">
        <f>SUMIF('City Level Data'!#REF!,$F156,'City Level Data'!BQ:BQ)</f>
        <v>#REF!</v>
      </c>
      <c r="BQ156" s="16" t="e">
        <f>SUMIF('City Level Data'!#REF!,$F156,'City Level Data'!BR:BR)</f>
        <v>#REF!</v>
      </c>
      <c r="BR156" s="16" t="e">
        <f>SUMIF('City Level Data'!#REF!,$F156,'City Level Data'!BS:BS)</f>
        <v>#REF!</v>
      </c>
      <c r="BS156" s="16" t="e">
        <f>SUMIF('City Level Data'!#REF!,$F156,'City Level Data'!BT:BT)</f>
        <v>#REF!</v>
      </c>
      <c r="BT156" s="16" t="e">
        <f>SUMIF('City Level Data'!#REF!,$F156,'City Level Data'!BU:BU)</f>
        <v>#REF!</v>
      </c>
      <c r="BU156" s="16" t="e">
        <f>SUMIF('City Level Data'!#REF!,$F156,'City Level Data'!BV:BV)</f>
        <v>#REF!</v>
      </c>
      <c r="BV156" s="16" t="e">
        <f>SUMIF('City Level Data'!#REF!,$F156,'City Level Data'!BW:BW)</f>
        <v>#REF!</v>
      </c>
      <c r="BW156" s="16" t="e">
        <f>SUMIF('City Level Data'!#REF!,$F156,'City Level Data'!BX:BX)</f>
        <v>#REF!</v>
      </c>
      <c r="BX156" s="16" t="e">
        <f>SUMIF('City Level Data'!#REF!,$F156,'City Level Data'!BY:BY)</f>
        <v>#REF!</v>
      </c>
      <c r="BY156" s="16" t="e">
        <f>SUMIF('City Level Data'!#REF!,$F156,'City Level Data'!BZ:BZ)</f>
        <v>#REF!</v>
      </c>
      <c r="BZ156" s="16" t="e">
        <f>SUMIF('City Level Data'!#REF!,$F156,'City Level Data'!CA:CA)</f>
        <v>#REF!</v>
      </c>
      <c r="CA156" s="16" t="e">
        <f>SUMIF('City Level Data'!#REF!,$F156,'City Level Data'!CB:CB)</f>
        <v>#REF!</v>
      </c>
      <c r="CB156" s="16" t="e">
        <f>SUMIF('City Level Data'!#REF!,$F156,'City Level Data'!CC:CC)</f>
        <v>#REF!</v>
      </c>
      <c r="CC156" s="16" t="e">
        <f>SUMIF('City Level Data'!#REF!,$F156,'City Level Data'!CD:CD)</f>
        <v>#REF!</v>
      </c>
      <c r="CD156" s="16" t="e">
        <f>SUMIF('City Level Data'!#REF!,$F156,'City Level Data'!CE:CE)</f>
        <v>#REF!</v>
      </c>
      <c r="CE156" s="16" t="e">
        <f>SUMIF('City Level Data'!#REF!,$F156,'City Level Data'!CF:CF)</f>
        <v>#REF!</v>
      </c>
      <c r="CF156" s="16" t="e">
        <f>SUMIF('City Level Data'!#REF!,$F156,'City Level Data'!CG:CG)</f>
        <v>#REF!</v>
      </c>
      <c r="CG156" s="16" t="e">
        <f>SUMIF('City Level Data'!#REF!,$F156,'City Level Data'!CH:CH)</f>
        <v>#REF!</v>
      </c>
      <c r="CH156" s="16" t="e">
        <f>SUMIF('City Level Data'!#REF!,$F156,'City Level Data'!CI:CI)</f>
        <v>#REF!</v>
      </c>
      <c r="CI156" s="16" t="e">
        <f>SUMIF('City Level Data'!#REF!,$F156,'City Level Data'!CJ:CJ)</f>
        <v>#REF!</v>
      </c>
      <c r="CJ156" s="16" t="e">
        <f>SUMIF('City Level Data'!#REF!,$F156,'City Level Data'!CK:CK)</f>
        <v>#REF!</v>
      </c>
      <c r="CK156" s="16" t="e">
        <f>SUMIF('City Level Data'!#REF!,$F156,'City Level Data'!CL:CL)</f>
        <v>#REF!</v>
      </c>
      <c r="CL156" s="16" t="e">
        <f>SUMIF('City Level Data'!#REF!,$F156,'City Level Data'!CM:CM)</f>
        <v>#REF!</v>
      </c>
      <c r="CM156" s="16" t="e">
        <f>SUMIF('City Level Data'!#REF!,$F156,'City Level Data'!CN:CN)</f>
        <v>#REF!</v>
      </c>
      <c r="CN156" s="16" t="e">
        <f>SUMIF('City Level Data'!#REF!,$F156,'City Level Data'!CO:CO)</f>
        <v>#REF!</v>
      </c>
      <c r="CO156" s="16" t="e">
        <f>SUMIF('City Level Data'!#REF!,$F156,'City Level Data'!CP:CP)</f>
        <v>#REF!</v>
      </c>
      <c r="CP156" s="16" t="e">
        <f>SUMIF('City Level Data'!#REF!,$F156,'City Level Data'!CQ:CQ)</f>
        <v>#REF!</v>
      </c>
      <c r="CQ156" s="16" t="e">
        <f>SUMIF('City Level Data'!#REF!,$F156,'City Level Data'!CR:CR)</f>
        <v>#REF!</v>
      </c>
      <c r="CR156" s="16" t="e">
        <f>SUMIF('City Level Data'!#REF!,$F156,'City Level Data'!CS:CS)</f>
        <v>#REF!</v>
      </c>
      <c r="CS156" s="16" t="e">
        <f>SUMIF('City Level Data'!#REF!,$F156,'City Level Data'!CT:CT)</f>
        <v>#REF!</v>
      </c>
      <c r="CT156" s="16" t="e">
        <f>SUMIF('City Level Data'!#REF!,$F156,'City Level Data'!CU:CU)</f>
        <v>#REF!</v>
      </c>
      <c r="CU156" s="16" t="e">
        <f>SUMIF('City Level Data'!#REF!,$F156,'City Level Data'!CV:CV)</f>
        <v>#REF!</v>
      </c>
      <c r="CV156" s="16" t="e">
        <f>SUMIF('City Level Data'!#REF!,$F156,'City Level Data'!CW:CW)</f>
        <v>#REF!</v>
      </c>
      <c r="CW156" s="16" t="e">
        <f>SUMIF('City Level Data'!#REF!,$F156,'City Level Data'!CX:CX)</f>
        <v>#REF!</v>
      </c>
      <c r="CX156" s="16" t="e">
        <f>SUMIF('City Level Data'!#REF!,$F156,'City Level Data'!CY:CY)</f>
        <v>#REF!</v>
      </c>
      <c r="CY156" s="16" t="e">
        <f>SUMIF('City Level Data'!#REF!,$F156,'City Level Data'!CZ:CZ)</f>
        <v>#REF!</v>
      </c>
      <c r="CZ156" s="16" t="e">
        <f>SUMIF('City Level Data'!#REF!,$F156,'City Level Data'!DA:DA)</f>
        <v>#REF!</v>
      </c>
      <c r="DA156" s="16" t="e">
        <f>SUMIF('City Level Data'!#REF!,$F156,'City Level Data'!DB:DB)</f>
        <v>#REF!</v>
      </c>
      <c r="DB156" s="16" t="e">
        <f>SUMIF('City Level Data'!#REF!,$F156,'City Level Data'!DC:DC)</f>
        <v>#REF!</v>
      </c>
    </row>
    <row r="157" spans="1:106" x14ac:dyDescent="0.2">
      <c r="A157" s="1"/>
      <c r="B157" s="1"/>
      <c r="C157" s="1"/>
      <c r="D157" s="1" t="s">
        <v>1703</v>
      </c>
      <c r="E157" s="1" t="s">
        <v>1452</v>
      </c>
      <c r="F157" s="1" t="s">
        <v>1253</v>
      </c>
      <c r="G157" s="1" t="s">
        <v>1523</v>
      </c>
      <c r="H157" s="1"/>
      <c r="I157" s="1"/>
      <c r="J157" s="1" t="s">
        <v>1518</v>
      </c>
      <c r="K157" s="1"/>
      <c r="L157" s="1"/>
      <c r="M157" s="1"/>
      <c r="N157" s="16" t="e">
        <f>SUMIF('City Level Data'!#REF!,$F157,'City Level Data'!J:J)</f>
        <v>#REF!</v>
      </c>
      <c r="O157" s="16" t="e">
        <f>SUMIF('City Level Data'!#REF!,$F157,'City Level Data'!L:L)</f>
        <v>#REF!</v>
      </c>
      <c r="P157" s="16" t="e">
        <f>SUMIF('City Level Data'!#REF!,$F157,'City Level Data'!M:M)</f>
        <v>#REF!</v>
      </c>
      <c r="Q157" s="16" t="e">
        <f t="shared" si="0"/>
        <v>#REF!</v>
      </c>
      <c r="R157" s="16" t="e">
        <f>SUMIF('City Level Data'!#REF!,$F157,'City Level Data'!P:P)</f>
        <v>#REF!</v>
      </c>
      <c r="S157" s="16" t="e">
        <f t="shared" si="1"/>
        <v>#REF!</v>
      </c>
      <c r="T157" s="16" t="e">
        <f>SUMIF('City Level Data'!#REF!,$F157,'City Level Data'!U:U)*1000000000/N157</f>
        <v>#REF!</v>
      </c>
      <c r="U157" s="16" t="e">
        <f>IF(Q157&gt;'Clustering (Sub City)'!$C$4,'Clustering (Sub City)'!$B$3,IF(Q157&gt;'Clustering (Sub City)'!$H$4,'Clustering (Sub City)'!$G$3,IF(Q157&gt;'Clustering (Sub City)'!$M$4,'Clustering (Sub City)'!$L$3,'Clustering (Sub City)'!$Q$3)))</f>
        <v>#REF!</v>
      </c>
      <c r="V157" s="16" t="e">
        <f>IF(S157&gt;'Clustering (Sub City)'!$C$24,'Clustering (Sub City)'!$B$23,IF(S157&gt;'Clustering (Sub City)'!$H$24,'Clustering (Sub City)'!$G$23,IF(S157&gt;'Clustering (Sub City)'!$M$24,'Clustering (Sub City)'!$L$23,'Clustering (Sub City)'!$Q$23)))</f>
        <v>#REF!</v>
      </c>
      <c r="W157" s="16" t="e">
        <f>VLOOKUP(U157&amp;V157,'Clustering (Gov City)'!$X$4:$Y$19,2,0)</f>
        <v>#REF!</v>
      </c>
      <c r="X157" s="16" t="e">
        <f>SUMIF('City Level Data'!#REF!,$F157,'City Level Data'!Z:Z)</f>
        <v>#REF!</v>
      </c>
      <c r="Y157" s="16" t="e">
        <f>SUMIF('City Level Data'!#REF!,$F157,'City Level Data'!AA:AA)</f>
        <v>#REF!</v>
      </c>
      <c r="Z157" s="16" t="e">
        <f>SUMIF('City Level Data'!#REF!,$F157,'City Level Data'!AB:AB)</f>
        <v>#REF!</v>
      </c>
      <c r="AA157" s="16" t="e">
        <f>SUMIF('City Level Data'!#REF!,$F157,'City Level Data'!AC:AC)</f>
        <v>#REF!</v>
      </c>
      <c r="AB157" s="16" t="e">
        <f>SUMIF('City Level Data'!#REF!,$F157,'City Level Data'!AD:AD)</f>
        <v>#REF!</v>
      </c>
      <c r="AC157" s="16" t="e">
        <f>SUMIF('City Level Data'!#REF!,$F157,'City Level Data'!AE:AE)</f>
        <v>#REF!</v>
      </c>
      <c r="AD157" s="16" t="e">
        <f>SUMIF('City Level Data'!#REF!,$F157,'City Level Data'!AF:AF)</f>
        <v>#REF!</v>
      </c>
      <c r="AE157" s="16" t="e">
        <f>SUMIF('City Level Data'!#REF!,$F157,'City Level Data'!AG:AG)</f>
        <v>#REF!</v>
      </c>
      <c r="AF157" s="16" t="e">
        <f>SUMIF('City Level Data'!#REF!,$F157,'City Level Data'!AH:AH)</f>
        <v>#REF!</v>
      </c>
      <c r="AG157" s="16" t="e">
        <f>SUMIF('City Level Data'!#REF!,$F157,'City Level Data'!AI:AI)</f>
        <v>#REF!</v>
      </c>
      <c r="AH157" s="16" t="e">
        <f>SUMIF('City Level Data'!#REF!,$F157,'City Level Data'!AJ:AJ)</f>
        <v>#REF!</v>
      </c>
      <c r="AI157" s="16" t="e">
        <f>SUMIF('City Level Data'!#REF!,$F157,'City Level Data'!AK:AK)</f>
        <v>#REF!</v>
      </c>
      <c r="AJ157" s="16" t="e">
        <f>SUMIF('City Level Data'!#REF!,$F157,'City Level Data'!AL:AL)</f>
        <v>#REF!</v>
      </c>
      <c r="AK157" s="16" t="e">
        <f>SUMIF('City Level Data'!#REF!,$F157,'City Level Data'!AM:AM)</f>
        <v>#REF!</v>
      </c>
      <c r="AL157" s="16" t="e">
        <f>SUMIF('City Level Data'!#REF!,$F157,'City Level Data'!AN:AN)</f>
        <v>#REF!</v>
      </c>
      <c r="AM157" s="16" t="e">
        <f>SUMIF('City Level Data'!#REF!,$F157,'City Level Data'!AO:AO)</f>
        <v>#REF!</v>
      </c>
      <c r="AN157" s="16" t="e">
        <f>SUMIF('City Level Data'!#REF!,$F157,'City Level Data'!AP:AP)</f>
        <v>#REF!</v>
      </c>
      <c r="AO157" s="16" t="e">
        <f>SUMIF('City Level Data'!#REF!,$F157,'City Level Data'!AQ:AQ)</f>
        <v>#REF!</v>
      </c>
      <c r="AP157" s="16" t="e">
        <f>SUMIF('City Level Data'!#REF!,$F157,'City Level Data'!AR:AR)</f>
        <v>#REF!</v>
      </c>
      <c r="AQ157" s="16" t="e">
        <f>SUMIF('City Level Data'!#REF!,$F157,'City Level Data'!AS:AS)</f>
        <v>#REF!</v>
      </c>
      <c r="AR157" s="16" t="e">
        <f>SUMIF('City Level Data'!#REF!,$F157,'City Level Data'!AT:AT)</f>
        <v>#REF!</v>
      </c>
      <c r="AS157" s="16" t="e">
        <f>SUMIF('City Level Data'!#REF!,$F157,'City Level Data'!AU:AU)</f>
        <v>#REF!</v>
      </c>
      <c r="AT157" s="16" t="e">
        <f>SUMIF('City Level Data'!#REF!,$F157,'City Level Data'!AV:AV)</f>
        <v>#REF!</v>
      </c>
      <c r="AU157" s="16" t="e">
        <f>SUMIF('City Level Data'!#REF!,$F157,'City Level Data'!AW:AW)</f>
        <v>#REF!</v>
      </c>
      <c r="AV157" s="16" t="e">
        <f>SUMIF('City Level Data'!#REF!,$F157,'City Level Data'!AX:AX)</f>
        <v>#REF!</v>
      </c>
      <c r="AW157" s="16" t="e">
        <f>SUMIF('City Level Data'!#REF!,$F157,'City Level Data'!AY:AY)</f>
        <v>#REF!</v>
      </c>
      <c r="AX157" s="16" t="e">
        <f>SUMIF('City Level Data'!#REF!,$F157,'City Level Data'!AZ:AZ)</f>
        <v>#REF!</v>
      </c>
      <c r="AY157" s="16" t="e">
        <f>SUMIF('City Level Data'!#REF!,$F157,'City Level Data'!BA:BA)</f>
        <v>#REF!</v>
      </c>
      <c r="AZ157" s="16" t="e">
        <f>SUMIF('City Level Data'!#REF!,$F157,'City Level Data'!BB:BB)</f>
        <v>#REF!</v>
      </c>
      <c r="BA157" s="16" t="e">
        <f>SUMIF('City Level Data'!#REF!,$F157,'City Level Data'!BC:BC)</f>
        <v>#REF!</v>
      </c>
      <c r="BB157" s="16" t="e">
        <f>SUMIF('City Level Data'!#REF!,$F157,'City Level Data'!BD:BD)</f>
        <v>#REF!</v>
      </c>
      <c r="BC157" s="16" t="e">
        <f>SUMIF('City Level Data'!#REF!,$F157,'City Level Data'!BE:BE)</f>
        <v>#REF!</v>
      </c>
      <c r="BD157" s="16" t="e">
        <f>SUMIF('City Level Data'!#REF!,$F157,'City Level Data'!BF:BF)</f>
        <v>#REF!</v>
      </c>
      <c r="BE157" s="16" t="e">
        <f t="shared" si="2"/>
        <v>#REF!</v>
      </c>
      <c r="BF157" s="16" t="e">
        <f>SUMIF('City Level Data'!#REF!,$F157,'City Level Data'!BG:BG)</f>
        <v>#REF!</v>
      </c>
      <c r="BG157" s="16" t="e">
        <f>SUMIF('City Level Data'!#REF!,$F157,'City Level Data'!BH:BH)</f>
        <v>#REF!</v>
      </c>
      <c r="BH157" s="16" t="e">
        <f>AVERAGEIF('City Level Data'!#REF!,$F157,'City Level Data'!BI:BI)</f>
        <v>#REF!</v>
      </c>
      <c r="BI157" s="16" t="e">
        <f>AVERAGEIF('City Level Data'!#REF!,$F157,'City Level Data'!BJ:BJ)</f>
        <v>#REF!</v>
      </c>
      <c r="BJ157" s="16" t="e">
        <f>AVERAGEIF('City Level Data'!#REF!,$F157,'City Level Data'!BK:BK)</f>
        <v>#REF!</v>
      </c>
      <c r="BK157" s="16" t="e">
        <f>AVERAGEIF('City Level Data'!#REF!,$F157,'City Level Data'!BL:BL)</f>
        <v>#REF!</v>
      </c>
      <c r="BL157" s="16" t="e">
        <f>AVERAGEIF('City Level Data'!#REF!,$F157,'City Level Data'!BM:BM)</f>
        <v>#REF!</v>
      </c>
      <c r="BM157" s="16" t="e">
        <f>SUMIF('City Level Data'!#REF!,$F157,'City Level Data'!BN:BN)</f>
        <v>#REF!</v>
      </c>
      <c r="BN157" s="16" t="e">
        <f>SUMIF('City Level Data'!#REF!,$F157,'City Level Data'!BO:BO)</f>
        <v>#REF!</v>
      </c>
      <c r="BO157" s="16" t="e">
        <f>SUMIF('City Level Data'!#REF!,$F157,'City Level Data'!BP:BP)</f>
        <v>#REF!</v>
      </c>
      <c r="BP157" s="16" t="e">
        <f>SUMIF('City Level Data'!#REF!,$F157,'City Level Data'!BQ:BQ)</f>
        <v>#REF!</v>
      </c>
      <c r="BQ157" s="16" t="e">
        <f>SUMIF('City Level Data'!#REF!,$F157,'City Level Data'!BR:BR)</f>
        <v>#REF!</v>
      </c>
      <c r="BR157" s="16" t="e">
        <f>SUMIF('City Level Data'!#REF!,$F157,'City Level Data'!BS:BS)</f>
        <v>#REF!</v>
      </c>
      <c r="BS157" s="16" t="e">
        <f>SUMIF('City Level Data'!#REF!,$F157,'City Level Data'!BT:BT)</f>
        <v>#REF!</v>
      </c>
      <c r="BT157" s="16" t="e">
        <f>SUMIF('City Level Data'!#REF!,$F157,'City Level Data'!BU:BU)</f>
        <v>#REF!</v>
      </c>
      <c r="BU157" s="16" t="e">
        <f>SUMIF('City Level Data'!#REF!,$F157,'City Level Data'!BV:BV)</f>
        <v>#REF!</v>
      </c>
      <c r="BV157" s="16" t="e">
        <f>SUMIF('City Level Data'!#REF!,$F157,'City Level Data'!BW:BW)</f>
        <v>#REF!</v>
      </c>
      <c r="BW157" s="16" t="e">
        <f>SUMIF('City Level Data'!#REF!,$F157,'City Level Data'!BX:BX)</f>
        <v>#REF!</v>
      </c>
      <c r="BX157" s="16" t="e">
        <f>SUMIF('City Level Data'!#REF!,$F157,'City Level Data'!BY:BY)</f>
        <v>#REF!</v>
      </c>
      <c r="BY157" s="16" t="e">
        <f>SUMIF('City Level Data'!#REF!,$F157,'City Level Data'!BZ:BZ)</f>
        <v>#REF!</v>
      </c>
      <c r="BZ157" s="16" t="e">
        <f>SUMIF('City Level Data'!#REF!,$F157,'City Level Data'!CA:CA)</f>
        <v>#REF!</v>
      </c>
      <c r="CA157" s="16" t="e">
        <f>SUMIF('City Level Data'!#REF!,$F157,'City Level Data'!CB:CB)</f>
        <v>#REF!</v>
      </c>
      <c r="CB157" s="16" t="e">
        <f>SUMIF('City Level Data'!#REF!,$F157,'City Level Data'!CC:CC)</f>
        <v>#REF!</v>
      </c>
      <c r="CC157" s="16" t="e">
        <f>SUMIF('City Level Data'!#REF!,$F157,'City Level Data'!CD:CD)</f>
        <v>#REF!</v>
      </c>
      <c r="CD157" s="16" t="e">
        <f>SUMIF('City Level Data'!#REF!,$F157,'City Level Data'!CE:CE)</f>
        <v>#REF!</v>
      </c>
      <c r="CE157" s="16" t="e">
        <f>SUMIF('City Level Data'!#REF!,$F157,'City Level Data'!CF:CF)</f>
        <v>#REF!</v>
      </c>
      <c r="CF157" s="16" t="e">
        <f>SUMIF('City Level Data'!#REF!,$F157,'City Level Data'!CG:CG)</f>
        <v>#REF!</v>
      </c>
      <c r="CG157" s="16" t="e">
        <f>SUMIF('City Level Data'!#REF!,$F157,'City Level Data'!CH:CH)</f>
        <v>#REF!</v>
      </c>
      <c r="CH157" s="16" t="e">
        <f>SUMIF('City Level Data'!#REF!,$F157,'City Level Data'!CI:CI)</f>
        <v>#REF!</v>
      </c>
      <c r="CI157" s="16" t="e">
        <f>SUMIF('City Level Data'!#REF!,$F157,'City Level Data'!CJ:CJ)</f>
        <v>#REF!</v>
      </c>
      <c r="CJ157" s="16" t="e">
        <f>SUMIF('City Level Data'!#REF!,$F157,'City Level Data'!CK:CK)</f>
        <v>#REF!</v>
      </c>
      <c r="CK157" s="16" t="e">
        <f>SUMIF('City Level Data'!#REF!,$F157,'City Level Data'!CL:CL)</f>
        <v>#REF!</v>
      </c>
      <c r="CL157" s="16" t="e">
        <f>SUMIF('City Level Data'!#REF!,$F157,'City Level Data'!CM:CM)</f>
        <v>#REF!</v>
      </c>
      <c r="CM157" s="16" t="e">
        <f>SUMIF('City Level Data'!#REF!,$F157,'City Level Data'!CN:CN)</f>
        <v>#REF!</v>
      </c>
      <c r="CN157" s="16" t="e">
        <f>SUMIF('City Level Data'!#REF!,$F157,'City Level Data'!CO:CO)</f>
        <v>#REF!</v>
      </c>
      <c r="CO157" s="16" t="e">
        <f>SUMIF('City Level Data'!#REF!,$F157,'City Level Data'!CP:CP)</f>
        <v>#REF!</v>
      </c>
      <c r="CP157" s="16" t="e">
        <f>SUMIF('City Level Data'!#REF!,$F157,'City Level Data'!CQ:CQ)</f>
        <v>#REF!</v>
      </c>
      <c r="CQ157" s="16" t="e">
        <f>SUMIF('City Level Data'!#REF!,$F157,'City Level Data'!CR:CR)</f>
        <v>#REF!</v>
      </c>
      <c r="CR157" s="16" t="e">
        <f>SUMIF('City Level Data'!#REF!,$F157,'City Level Data'!CS:CS)</f>
        <v>#REF!</v>
      </c>
      <c r="CS157" s="16" t="e">
        <f>SUMIF('City Level Data'!#REF!,$F157,'City Level Data'!CT:CT)</f>
        <v>#REF!</v>
      </c>
      <c r="CT157" s="16" t="e">
        <f>SUMIF('City Level Data'!#REF!,$F157,'City Level Data'!CU:CU)</f>
        <v>#REF!</v>
      </c>
      <c r="CU157" s="16" t="e">
        <f>SUMIF('City Level Data'!#REF!,$F157,'City Level Data'!CV:CV)</f>
        <v>#REF!</v>
      </c>
      <c r="CV157" s="16" t="e">
        <f>SUMIF('City Level Data'!#REF!,$F157,'City Level Data'!CW:CW)</f>
        <v>#REF!</v>
      </c>
      <c r="CW157" s="16" t="e">
        <f>SUMIF('City Level Data'!#REF!,$F157,'City Level Data'!CX:CX)</f>
        <v>#REF!</v>
      </c>
      <c r="CX157" s="16" t="e">
        <f>SUMIF('City Level Data'!#REF!,$F157,'City Level Data'!CY:CY)</f>
        <v>#REF!</v>
      </c>
      <c r="CY157" s="16" t="e">
        <f>SUMIF('City Level Data'!#REF!,$F157,'City Level Data'!CZ:CZ)</f>
        <v>#REF!</v>
      </c>
      <c r="CZ157" s="16" t="e">
        <f>SUMIF('City Level Data'!#REF!,$F157,'City Level Data'!DA:DA)</f>
        <v>#REF!</v>
      </c>
      <c r="DA157" s="16" t="e">
        <f>SUMIF('City Level Data'!#REF!,$F157,'City Level Data'!DB:DB)</f>
        <v>#REF!</v>
      </c>
      <c r="DB157" s="16" t="e">
        <f>SUMIF('City Level Data'!#REF!,$F157,'City Level Data'!DC:DC)</f>
        <v>#REF!</v>
      </c>
    </row>
    <row r="158" spans="1:106" x14ac:dyDescent="0.2">
      <c r="A158" s="1"/>
      <c r="B158" s="1"/>
      <c r="C158" s="1"/>
      <c r="D158" s="1" t="s">
        <v>1704</v>
      </c>
      <c r="E158" s="1" t="s">
        <v>1452</v>
      </c>
      <c r="F158" s="1" t="s">
        <v>1440</v>
      </c>
      <c r="G158" s="1" t="s">
        <v>1523</v>
      </c>
      <c r="H158" s="1"/>
      <c r="I158" s="1"/>
      <c r="J158" s="1" t="s">
        <v>1518</v>
      </c>
      <c r="K158" s="1"/>
      <c r="L158" s="1"/>
      <c r="M158" s="1"/>
      <c r="N158" s="16" t="e">
        <f>SUMIF('City Level Data'!#REF!,$F158,'City Level Data'!J:J)</f>
        <v>#REF!</v>
      </c>
      <c r="O158" s="16" t="e">
        <f>SUMIF('City Level Data'!#REF!,$F158,'City Level Data'!L:L)</f>
        <v>#REF!</v>
      </c>
      <c r="P158" s="16" t="e">
        <f>SUMIF('City Level Data'!#REF!,$F158,'City Level Data'!M:M)</f>
        <v>#REF!</v>
      </c>
      <c r="Q158" s="16" t="e">
        <f t="shared" si="0"/>
        <v>#REF!</v>
      </c>
      <c r="R158" s="16" t="e">
        <f>SUMIF('City Level Data'!#REF!,$F158,'City Level Data'!P:P)</f>
        <v>#REF!</v>
      </c>
      <c r="S158" s="16" t="e">
        <f t="shared" si="1"/>
        <v>#REF!</v>
      </c>
      <c r="T158" s="16" t="e">
        <f>SUMIF('City Level Data'!#REF!,$F158,'City Level Data'!U:U)*1000000000/N158</f>
        <v>#REF!</v>
      </c>
      <c r="U158" s="16" t="e">
        <f>IF(Q158&gt;'Clustering (Sub City)'!$C$4,'Clustering (Sub City)'!$B$3,IF(Q158&gt;'Clustering (Sub City)'!$H$4,'Clustering (Sub City)'!$G$3,IF(Q158&gt;'Clustering (Sub City)'!$M$4,'Clustering (Sub City)'!$L$3,'Clustering (Sub City)'!$Q$3)))</f>
        <v>#REF!</v>
      </c>
      <c r="V158" s="16" t="e">
        <f>IF(S158&gt;'Clustering (Sub City)'!$C$24,'Clustering (Sub City)'!$B$23,IF(S158&gt;'Clustering (Sub City)'!$H$24,'Clustering (Sub City)'!$G$23,IF(S158&gt;'Clustering (Sub City)'!$M$24,'Clustering (Sub City)'!$L$23,'Clustering (Sub City)'!$Q$23)))</f>
        <v>#REF!</v>
      </c>
      <c r="W158" s="16" t="e">
        <f>VLOOKUP(U158&amp;V158,'Clustering (Gov City)'!$X$4:$Y$19,2,0)</f>
        <v>#REF!</v>
      </c>
      <c r="X158" s="16" t="e">
        <f>SUMIF('City Level Data'!#REF!,$F158,'City Level Data'!Z:Z)</f>
        <v>#REF!</v>
      </c>
      <c r="Y158" s="16" t="e">
        <f>SUMIF('City Level Data'!#REF!,$F158,'City Level Data'!AA:AA)</f>
        <v>#REF!</v>
      </c>
      <c r="Z158" s="16" t="e">
        <f>SUMIF('City Level Data'!#REF!,$F158,'City Level Data'!AB:AB)</f>
        <v>#REF!</v>
      </c>
      <c r="AA158" s="16" t="e">
        <f>SUMIF('City Level Data'!#REF!,$F158,'City Level Data'!AC:AC)</f>
        <v>#REF!</v>
      </c>
      <c r="AB158" s="16" t="e">
        <f>SUMIF('City Level Data'!#REF!,$F158,'City Level Data'!AD:AD)</f>
        <v>#REF!</v>
      </c>
      <c r="AC158" s="16" t="e">
        <f>SUMIF('City Level Data'!#REF!,$F158,'City Level Data'!AE:AE)</f>
        <v>#REF!</v>
      </c>
      <c r="AD158" s="16" t="e">
        <f>SUMIF('City Level Data'!#REF!,$F158,'City Level Data'!AF:AF)</f>
        <v>#REF!</v>
      </c>
      <c r="AE158" s="16" t="e">
        <f>SUMIF('City Level Data'!#REF!,$F158,'City Level Data'!AG:AG)</f>
        <v>#REF!</v>
      </c>
      <c r="AF158" s="16" t="e">
        <f>SUMIF('City Level Data'!#REF!,$F158,'City Level Data'!AH:AH)</f>
        <v>#REF!</v>
      </c>
      <c r="AG158" s="16" t="e">
        <f>SUMIF('City Level Data'!#REF!,$F158,'City Level Data'!AI:AI)</f>
        <v>#REF!</v>
      </c>
      <c r="AH158" s="16" t="e">
        <f>SUMIF('City Level Data'!#REF!,$F158,'City Level Data'!AJ:AJ)</f>
        <v>#REF!</v>
      </c>
      <c r="AI158" s="16" t="e">
        <f>SUMIF('City Level Data'!#REF!,$F158,'City Level Data'!AK:AK)</f>
        <v>#REF!</v>
      </c>
      <c r="AJ158" s="16" t="e">
        <f>SUMIF('City Level Data'!#REF!,$F158,'City Level Data'!AL:AL)</f>
        <v>#REF!</v>
      </c>
      <c r="AK158" s="16" t="e">
        <f>SUMIF('City Level Data'!#REF!,$F158,'City Level Data'!AM:AM)</f>
        <v>#REF!</v>
      </c>
      <c r="AL158" s="16" t="e">
        <f>SUMIF('City Level Data'!#REF!,$F158,'City Level Data'!AN:AN)</f>
        <v>#REF!</v>
      </c>
      <c r="AM158" s="16" t="e">
        <f>SUMIF('City Level Data'!#REF!,$F158,'City Level Data'!AO:AO)</f>
        <v>#REF!</v>
      </c>
      <c r="AN158" s="16" t="e">
        <f>SUMIF('City Level Data'!#REF!,$F158,'City Level Data'!AP:AP)</f>
        <v>#REF!</v>
      </c>
      <c r="AO158" s="16" t="e">
        <f>SUMIF('City Level Data'!#REF!,$F158,'City Level Data'!AQ:AQ)</f>
        <v>#REF!</v>
      </c>
      <c r="AP158" s="16" t="e">
        <f>SUMIF('City Level Data'!#REF!,$F158,'City Level Data'!AR:AR)</f>
        <v>#REF!</v>
      </c>
      <c r="AQ158" s="16" t="e">
        <f>SUMIF('City Level Data'!#REF!,$F158,'City Level Data'!AS:AS)</f>
        <v>#REF!</v>
      </c>
      <c r="AR158" s="16" t="e">
        <f>SUMIF('City Level Data'!#REF!,$F158,'City Level Data'!AT:AT)</f>
        <v>#REF!</v>
      </c>
      <c r="AS158" s="16" t="e">
        <f>SUMIF('City Level Data'!#REF!,$F158,'City Level Data'!AU:AU)</f>
        <v>#REF!</v>
      </c>
      <c r="AT158" s="16" t="e">
        <f>SUMIF('City Level Data'!#REF!,$F158,'City Level Data'!AV:AV)</f>
        <v>#REF!</v>
      </c>
      <c r="AU158" s="16" t="e">
        <f>SUMIF('City Level Data'!#REF!,$F158,'City Level Data'!AW:AW)</f>
        <v>#REF!</v>
      </c>
      <c r="AV158" s="16" t="e">
        <f>SUMIF('City Level Data'!#REF!,$F158,'City Level Data'!AX:AX)</f>
        <v>#REF!</v>
      </c>
      <c r="AW158" s="16" t="e">
        <f>SUMIF('City Level Data'!#REF!,$F158,'City Level Data'!AY:AY)</f>
        <v>#REF!</v>
      </c>
      <c r="AX158" s="16" t="e">
        <f>SUMIF('City Level Data'!#REF!,$F158,'City Level Data'!AZ:AZ)</f>
        <v>#REF!</v>
      </c>
      <c r="AY158" s="16" t="e">
        <f>SUMIF('City Level Data'!#REF!,$F158,'City Level Data'!BA:BA)</f>
        <v>#REF!</v>
      </c>
      <c r="AZ158" s="16" t="e">
        <f>SUMIF('City Level Data'!#REF!,$F158,'City Level Data'!BB:BB)</f>
        <v>#REF!</v>
      </c>
      <c r="BA158" s="16" t="e">
        <f>SUMIF('City Level Data'!#REF!,$F158,'City Level Data'!BC:BC)</f>
        <v>#REF!</v>
      </c>
      <c r="BB158" s="16" t="e">
        <f>SUMIF('City Level Data'!#REF!,$F158,'City Level Data'!BD:BD)</f>
        <v>#REF!</v>
      </c>
      <c r="BC158" s="16" t="e">
        <f>SUMIF('City Level Data'!#REF!,$F158,'City Level Data'!BE:BE)</f>
        <v>#REF!</v>
      </c>
      <c r="BD158" s="16" t="e">
        <f>SUMIF('City Level Data'!#REF!,$F158,'City Level Data'!BF:BF)</f>
        <v>#REF!</v>
      </c>
      <c r="BE158" s="16" t="e">
        <f t="shared" si="2"/>
        <v>#REF!</v>
      </c>
      <c r="BF158" s="16" t="e">
        <f>SUMIF('City Level Data'!#REF!,$F158,'City Level Data'!BG:BG)</f>
        <v>#REF!</v>
      </c>
      <c r="BG158" s="16" t="e">
        <f>SUMIF('City Level Data'!#REF!,$F158,'City Level Data'!BH:BH)</f>
        <v>#REF!</v>
      </c>
      <c r="BH158" s="16" t="e">
        <f>AVERAGEIF('City Level Data'!#REF!,$F158,'City Level Data'!BI:BI)</f>
        <v>#REF!</v>
      </c>
      <c r="BI158" s="16" t="e">
        <f>AVERAGEIF('City Level Data'!#REF!,$F158,'City Level Data'!BJ:BJ)</f>
        <v>#REF!</v>
      </c>
      <c r="BJ158" s="16" t="e">
        <f>AVERAGEIF('City Level Data'!#REF!,$F158,'City Level Data'!BK:BK)</f>
        <v>#REF!</v>
      </c>
      <c r="BK158" s="16" t="e">
        <f>AVERAGEIF('City Level Data'!#REF!,$F158,'City Level Data'!BL:BL)</f>
        <v>#REF!</v>
      </c>
      <c r="BL158" s="16" t="e">
        <f>AVERAGEIF('City Level Data'!#REF!,$F158,'City Level Data'!BM:BM)</f>
        <v>#REF!</v>
      </c>
      <c r="BM158" s="16" t="e">
        <f>SUMIF('City Level Data'!#REF!,$F158,'City Level Data'!BN:BN)</f>
        <v>#REF!</v>
      </c>
      <c r="BN158" s="16" t="e">
        <f>SUMIF('City Level Data'!#REF!,$F158,'City Level Data'!BO:BO)</f>
        <v>#REF!</v>
      </c>
      <c r="BO158" s="16" t="e">
        <f>SUMIF('City Level Data'!#REF!,$F158,'City Level Data'!BP:BP)</f>
        <v>#REF!</v>
      </c>
      <c r="BP158" s="16" t="e">
        <f>SUMIF('City Level Data'!#REF!,$F158,'City Level Data'!BQ:BQ)</f>
        <v>#REF!</v>
      </c>
      <c r="BQ158" s="16" t="e">
        <f>SUMIF('City Level Data'!#REF!,$F158,'City Level Data'!BR:BR)</f>
        <v>#REF!</v>
      </c>
      <c r="BR158" s="16" t="e">
        <f>SUMIF('City Level Data'!#REF!,$F158,'City Level Data'!BS:BS)</f>
        <v>#REF!</v>
      </c>
      <c r="BS158" s="16" t="e">
        <f>SUMIF('City Level Data'!#REF!,$F158,'City Level Data'!BT:BT)</f>
        <v>#REF!</v>
      </c>
      <c r="BT158" s="16" t="e">
        <f>SUMIF('City Level Data'!#REF!,$F158,'City Level Data'!BU:BU)</f>
        <v>#REF!</v>
      </c>
      <c r="BU158" s="16" t="e">
        <f>SUMIF('City Level Data'!#REF!,$F158,'City Level Data'!BV:BV)</f>
        <v>#REF!</v>
      </c>
      <c r="BV158" s="16" t="e">
        <f>SUMIF('City Level Data'!#REF!,$F158,'City Level Data'!BW:BW)</f>
        <v>#REF!</v>
      </c>
      <c r="BW158" s="16" t="e">
        <f>SUMIF('City Level Data'!#REF!,$F158,'City Level Data'!BX:BX)</f>
        <v>#REF!</v>
      </c>
      <c r="BX158" s="16" t="e">
        <f>SUMIF('City Level Data'!#REF!,$F158,'City Level Data'!BY:BY)</f>
        <v>#REF!</v>
      </c>
      <c r="BY158" s="16" t="e">
        <f>SUMIF('City Level Data'!#REF!,$F158,'City Level Data'!BZ:BZ)</f>
        <v>#REF!</v>
      </c>
      <c r="BZ158" s="16" t="e">
        <f>SUMIF('City Level Data'!#REF!,$F158,'City Level Data'!CA:CA)</f>
        <v>#REF!</v>
      </c>
      <c r="CA158" s="16" t="e">
        <f>SUMIF('City Level Data'!#REF!,$F158,'City Level Data'!CB:CB)</f>
        <v>#REF!</v>
      </c>
      <c r="CB158" s="16" t="e">
        <f>SUMIF('City Level Data'!#REF!,$F158,'City Level Data'!CC:CC)</f>
        <v>#REF!</v>
      </c>
      <c r="CC158" s="16" t="e">
        <f>SUMIF('City Level Data'!#REF!,$F158,'City Level Data'!CD:CD)</f>
        <v>#REF!</v>
      </c>
      <c r="CD158" s="16" t="e">
        <f>SUMIF('City Level Data'!#REF!,$F158,'City Level Data'!CE:CE)</f>
        <v>#REF!</v>
      </c>
      <c r="CE158" s="16" t="e">
        <f>SUMIF('City Level Data'!#REF!,$F158,'City Level Data'!CF:CF)</f>
        <v>#REF!</v>
      </c>
      <c r="CF158" s="16" t="e">
        <f>SUMIF('City Level Data'!#REF!,$F158,'City Level Data'!CG:CG)</f>
        <v>#REF!</v>
      </c>
      <c r="CG158" s="16" t="e">
        <f>SUMIF('City Level Data'!#REF!,$F158,'City Level Data'!CH:CH)</f>
        <v>#REF!</v>
      </c>
      <c r="CH158" s="16" t="e">
        <f>SUMIF('City Level Data'!#REF!,$F158,'City Level Data'!CI:CI)</f>
        <v>#REF!</v>
      </c>
      <c r="CI158" s="16" t="e">
        <f>SUMIF('City Level Data'!#REF!,$F158,'City Level Data'!CJ:CJ)</f>
        <v>#REF!</v>
      </c>
      <c r="CJ158" s="16" t="e">
        <f>SUMIF('City Level Data'!#REF!,$F158,'City Level Data'!CK:CK)</f>
        <v>#REF!</v>
      </c>
      <c r="CK158" s="16" t="e">
        <f>SUMIF('City Level Data'!#REF!,$F158,'City Level Data'!CL:CL)</f>
        <v>#REF!</v>
      </c>
      <c r="CL158" s="16" t="e">
        <f>SUMIF('City Level Data'!#REF!,$F158,'City Level Data'!CM:CM)</f>
        <v>#REF!</v>
      </c>
      <c r="CM158" s="16" t="e">
        <f>SUMIF('City Level Data'!#REF!,$F158,'City Level Data'!CN:CN)</f>
        <v>#REF!</v>
      </c>
      <c r="CN158" s="16" t="e">
        <f>SUMIF('City Level Data'!#REF!,$F158,'City Level Data'!CO:CO)</f>
        <v>#REF!</v>
      </c>
      <c r="CO158" s="16" t="e">
        <f>SUMIF('City Level Data'!#REF!,$F158,'City Level Data'!CP:CP)</f>
        <v>#REF!</v>
      </c>
      <c r="CP158" s="16" t="e">
        <f>SUMIF('City Level Data'!#REF!,$F158,'City Level Data'!CQ:CQ)</f>
        <v>#REF!</v>
      </c>
      <c r="CQ158" s="16" t="e">
        <f>SUMIF('City Level Data'!#REF!,$F158,'City Level Data'!CR:CR)</f>
        <v>#REF!</v>
      </c>
      <c r="CR158" s="16" t="e">
        <f>SUMIF('City Level Data'!#REF!,$F158,'City Level Data'!CS:CS)</f>
        <v>#REF!</v>
      </c>
      <c r="CS158" s="16" t="e">
        <f>SUMIF('City Level Data'!#REF!,$F158,'City Level Data'!CT:CT)</f>
        <v>#REF!</v>
      </c>
      <c r="CT158" s="16" t="e">
        <f>SUMIF('City Level Data'!#REF!,$F158,'City Level Data'!CU:CU)</f>
        <v>#REF!</v>
      </c>
      <c r="CU158" s="16" t="e">
        <f>SUMIF('City Level Data'!#REF!,$F158,'City Level Data'!CV:CV)</f>
        <v>#REF!</v>
      </c>
      <c r="CV158" s="16" t="e">
        <f>SUMIF('City Level Data'!#REF!,$F158,'City Level Data'!CW:CW)</f>
        <v>#REF!</v>
      </c>
      <c r="CW158" s="16" t="e">
        <f>SUMIF('City Level Data'!#REF!,$F158,'City Level Data'!CX:CX)</f>
        <v>#REF!</v>
      </c>
      <c r="CX158" s="16" t="e">
        <f>SUMIF('City Level Data'!#REF!,$F158,'City Level Data'!CY:CY)</f>
        <v>#REF!</v>
      </c>
      <c r="CY158" s="16" t="e">
        <f>SUMIF('City Level Data'!#REF!,$F158,'City Level Data'!CZ:CZ)</f>
        <v>#REF!</v>
      </c>
      <c r="CZ158" s="16" t="e">
        <f>SUMIF('City Level Data'!#REF!,$F158,'City Level Data'!DA:DA)</f>
        <v>#REF!</v>
      </c>
      <c r="DA158" s="16" t="e">
        <f>SUMIF('City Level Data'!#REF!,$F158,'City Level Data'!DB:DB)</f>
        <v>#REF!</v>
      </c>
      <c r="DB158" s="16" t="e">
        <f>SUMIF('City Level Data'!#REF!,$F158,'City Level Data'!DC:DC)</f>
        <v>#REF!</v>
      </c>
    </row>
    <row r="159" spans="1:106" x14ac:dyDescent="0.2">
      <c r="A159" s="1"/>
      <c r="B159" s="1"/>
      <c r="C159" s="1"/>
      <c r="D159" s="1" t="s">
        <v>1564</v>
      </c>
      <c r="E159" s="1" t="s">
        <v>1452</v>
      </c>
      <c r="F159" s="1" t="s">
        <v>1445</v>
      </c>
      <c r="G159" s="1" t="s">
        <v>1523</v>
      </c>
      <c r="H159" s="1"/>
      <c r="I159" s="1"/>
      <c r="J159" s="1" t="s">
        <v>1518</v>
      </c>
      <c r="K159" s="1"/>
      <c r="L159" s="1"/>
      <c r="M159" s="1"/>
      <c r="N159" s="16" t="e">
        <f>SUMIF('City Level Data'!#REF!,$F159,'City Level Data'!J:J)</f>
        <v>#REF!</v>
      </c>
      <c r="O159" s="16" t="e">
        <f>SUMIF('City Level Data'!#REF!,$F159,'City Level Data'!L:L)</f>
        <v>#REF!</v>
      </c>
      <c r="P159" s="16" t="e">
        <f>SUMIF('City Level Data'!#REF!,$F159,'City Level Data'!M:M)</f>
        <v>#REF!</v>
      </c>
      <c r="Q159" s="16" t="e">
        <f t="shared" si="0"/>
        <v>#REF!</v>
      </c>
      <c r="R159" s="16" t="e">
        <f>SUMIF('City Level Data'!#REF!,$F159,'City Level Data'!P:P)</f>
        <v>#REF!</v>
      </c>
      <c r="S159" s="16" t="e">
        <f t="shared" si="1"/>
        <v>#REF!</v>
      </c>
      <c r="T159" s="16" t="e">
        <f>SUMIF('City Level Data'!#REF!,$F159,'City Level Data'!U:U)*1000000000/N159</f>
        <v>#REF!</v>
      </c>
      <c r="U159" s="16" t="e">
        <f>IF(Q159&gt;'Clustering (Sub City)'!$C$4,'Clustering (Sub City)'!$B$3,IF(Q159&gt;'Clustering (Sub City)'!$H$4,'Clustering (Sub City)'!$G$3,IF(Q159&gt;'Clustering (Sub City)'!$M$4,'Clustering (Sub City)'!$L$3,'Clustering (Sub City)'!$Q$3)))</f>
        <v>#REF!</v>
      </c>
      <c r="V159" s="16" t="e">
        <f>IF(S159&gt;'Clustering (Sub City)'!$C$24,'Clustering (Sub City)'!$B$23,IF(S159&gt;'Clustering (Sub City)'!$H$24,'Clustering (Sub City)'!$G$23,IF(S159&gt;'Clustering (Sub City)'!$M$24,'Clustering (Sub City)'!$L$23,'Clustering (Sub City)'!$Q$23)))</f>
        <v>#REF!</v>
      </c>
      <c r="W159" s="16" t="e">
        <f>VLOOKUP(U159&amp;V159,'Clustering (Gov City)'!$X$4:$Y$19,2,0)</f>
        <v>#REF!</v>
      </c>
      <c r="X159" s="16" t="e">
        <f>SUMIF('City Level Data'!#REF!,$F159,'City Level Data'!Z:Z)</f>
        <v>#REF!</v>
      </c>
      <c r="Y159" s="16" t="e">
        <f>SUMIF('City Level Data'!#REF!,$F159,'City Level Data'!AA:AA)</f>
        <v>#REF!</v>
      </c>
      <c r="Z159" s="16" t="e">
        <f>SUMIF('City Level Data'!#REF!,$F159,'City Level Data'!AB:AB)</f>
        <v>#REF!</v>
      </c>
      <c r="AA159" s="16" t="e">
        <f>SUMIF('City Level Data'!#REF!,$F159,'City Level Data'!AC:AC)</f>
        <v>#REF!</v>
      </c>
      <c r="AB159" s="16" t="e">
        <f>SUMIF('City Level Data'!#REF!,$F159,'City Level Data'!AD:AD)</f>
        <v>#REF!</v>
      </c>
      <c r="AC159" s="16" t="e">
        <f>SUMIF('City Level Data'!#REF!,$F159,'City Level Data'!AE:AE)</f>
        <v>#REF!</v>
      </c>
      <c r="AD159" s="16" t="e">
        <f>SUMIF('City Level Data'!#REF!,$F159,'City Level Data'!AF:AF)</f>
        <v>#REF!</v>
      </c>
      <c r="AE159" s="16" t="e">
        <f>SUMIF('City Level Data'!#REF!,$F159,'City Level Data'!AG:AG)</f>
        <v>#REF!</v>
      </c>
      <c r="AF159" s="16" t="e">
        <f>SUMIF('City Level Data'!#REF!,$F159,'City Level Data'!AH:AH)</f>
        <v>#REF!</v>
      </c>
      <c r="AG159" s="16" t="e">
        <f>SUMIF('City Level Data'!#REF!,$F159,'City Level Data'!AI:AI)</f>
        <v>#REF!</v>
      </c>
      <c r="AH159" s="16" t="e">
        <f>SUMIF('City Level Data'!#REF!,$F159,'City Level Data'!AJ:AJ)</f>
        <v>#REF!</v>
      </c>
      <c r="AI159" s="16" t="e">
        <f>SUMIF('City Level Data'!#REF!,$F159,'City Level Data'!AK:AK)</f>
        <v>#REF!</v>
      </c>
      <c r="AJ159" s="16" t="e">
        <f>SUMIF('City Level Data'!#REF!,$F159,'City Level Data'!AL:AL)</f>
        <v>#REF!</v>
      </c>
      <c r="AK159" s="16" t="e">
        <f>SUMIF('City Level Data'!#REF!,$F159,'City Level Data'!AM:AM)</f>
        <v>#REF!</v>
      </c>
      <c r="AL159" s="16" t="e">
        <f>SUMIF('City Level Data'!#REF!,$F159,'City Level Data'!AN:AN)</f>
        <v>#REF!</v>
      </c>
      <c r="AM159" s="16" t="e">
        <f>SUMIF('City Level Data'!#REF!,$F159,'City Level Data'!AO:AO)</f>
        <v>#REF!</v>
      </c>
      <c r="AN159" s="16" t="e">
        <f>SUMIF('City Level Data'!#REF!,$F159,'City Level Data'!AP:AP)</f>
        <v>#REF!</v>
      </c>
      <c r="AO159" s="16" t="e">
        <f>SUMIF('City Level Data'!#REF!,$F159,'City Level Data'!AQ:AQ)</f>
        <v>#REF!</v>
      </c>
      <c r="AP159" s="16" t="e">
        <f>SUMIF('City Level Data'!#REF!,$F159,'City Level Data'!AR:AR)</f>
        <v>#REF!</v>
      </c>
      <c r="AQ159" s="16" t="e">
        <f>SUMIF('City Level Data'!#REF!,$F159,'City Level Data'!AS:AS)</f>
        <v>#REF!</v>
      </c>
      <c r="AR159" s="16" t="e">
        <f>SUMIF('City Level Data'!#REF!,$F159,'City Level Data'!AT:AT)</f>
        <v>#REF!</v>
      </c>
      <c r="AS159" s="16" t="e">
        <f>SUMIF('City Level Data'!#REF!,$F159,'City Level Data'!AU:AU)</f>
        <v>#REF!</v>
      </c>
      <c r="AT159" s="16" t="e">
        <f>SUMIF('City Level Data'!#REF!,$F159,'City Level Data'!AV:AV)</f>
        <v>#REF!</v>
      </c>
      <c r="AU159" s="16" t="e">
        <f>SUMIF('City Level Data'!#REF!,$F159,'City Level Data'!AW:AW)</f>
        <v>#REF!</v>
      </c>
      <c r="AV159" s="16" t="e">
        <f>SUMIF('City Level Data'!#REF!,$F159,'City Level Data'!AX:AX)</f>
        <v>#REF!</v>
      </c>
      <c r="AW159" s="16" t="e">
        <f>SUMIF('City Level Data'!#REF!,$F159,'City Level Data'!AY:AY)</f>
        <v>#REF!</v>
      </c>
      <c r="AX159" s="16" t="e">
        <f>SUMIF('City Level Data'!#REF!,$F159,'City Level Data'!AZ:AZ)</f>
        <v>#REF!</v>
      </c>
      <c r="AY159" s="16" t="e">
        <f>SUMIF('City Level Data'!#REF!,$F159,'City Level Data'!BA:BA)</f>
        <v>#REF!</v>
      </c>
      <c r="AZ159" s="16" t="e">
        <f>SUMIF('City Level Data'!#REF!,$F159,'City Level Data'!BB:BB)</f>
        <v>#REF!</v>
      </c>
      <c r="BA159" s="16" t="e">
        <f>SUMIF('City Level Data'!#REF!,$F159,'City Level Data'!BC:BC)</f>
        <v>#REF!</v>
      </c>
      <c r="BB159" s="16" t="e">
        <f>SUMIF('City Level Data'!#REF!,$F159,'City Level Data'!BD:BD)</f>
        <v>#REF!</v>
      </c>
      <c r="BC159" s="16" t="e">
        <f>SUMIF('City Level Data'!#REF!,$F159,'City Level Data'!BE:BE)</f>
        <v>#REF!</v>
      </c>
      <c r="BD159" s="16" t="e">
        <f>SUMIF('City Level Data'!#REF!,$F159,'City Level Data'!BF:BF)</f>
        <v>#REF!</v>
      </c>
      <c r="BE159" s="16" t="e">
        <f t="shared" si="2"/>
        <v>#REF!</v>
      </c>
      <c r="BF159" s="16" t="e">
        <f>SUMIF('City Level Data'!#REF!,$F159,'City Level Data'!BG:BG)</f>
        <v>#REF!</v>
      </c>
      <c r="BG159" s="16" t="e">
        <f>SUMIF('City Level Data'!#REF!,$F159,'City Level Data'!BH:BH)</f>
        <v>#REF!</v>
      </c>
      <c r="BH159" s="16" t="e">
        <f>AVERAGEIF('City Level Data'!#REF!,$F159,'City Level Data'!BI:BI)</f>
        <v>#REF!</v>
      </c>
      <c r="BI159" s="16" t="e">
        <f>AVERAGEIF('City Level Data'!#REF!,$F159,'City Level Data'!BJ:BJ)</f>
        <v>#REF!</v>
      </c>
      <c r="BJ159" s="16" t="e">
        <f>AVERAGEIF('City Level Data'!#REF!,$F159,'City Level Data'!BK:BK)</f>
        <v>#REF!</v>
      </c>
      <c r="BK159" s="16" t="e">
        <f>AVERAGEIF('City Level Data'!#REF!,$F159,'City Level Data'!BL:BL)</f>
        <v>#REF!</v>
      </c>
      <c r="BL159" s="16" t="e">
        <f>AVERAGEIF('City Level Data'!#REF!,$F159,'City Level Data'!BM:BM)</f>
        <v>#REF!</v>
      </c>
      <c r="BM159" s="16" t="e">
        <f>SUMIF('City Level Data'!#REF!,$F159,'City Level Data'!BN:BN)</f>
        <v>#REF!</v>
      </c>
      <c r="BN159" s="16" t="e">
        <f>SUMIF('City Level Data'!#REF!,$F159,'City Level Data'!BO:BO)</f>
        <v>#REF!</v>
      </c>
      <c r="BO159" s="16" t="e">
        <f>SUMIF('City Level Data'!#REF!,$F159,'City Level Data'!BP:BP)</f>
        <v>#REF!</v>
      </c>
      <c r="BP159" s="16" t="e">
        <f>SUMIF('City Level Data'!#REF!,$F159,'City Level Data'!BQ:BQ)</f>
        <v>#REF!</v>
      </c>
      <c r="BQ159" s="16" t="e">
        <f>SUMIF('City Level Data'!#REF!,$F159,'City Level Data'!BR:BR)</f>
        <v>#REF!</v>
      </c>
      <c r="BR159" s="16" t="e">
        <f>SUMIF('City Level Data'!#REF!,$F159,'City Level Data'!BS:BS)</f>
        <v>#REF!</v>
      </c>
      <c r="BS159" s="16" t="e">
        <f>SUMIF('City Level Data'!#REF!,$F159,'City Level Data'!BT:BT)</f>
        <v>#REF!</v>
      </c>
      <c r="BT159" s="16" t="e">
        <f>SUMIF('City Level Data'!#REF!,$F159,'City Level Data'!BU:BU)</f>
        <v>#REF!</v>
      </c>
      <c r="BU159" s="16" t="e">
        <f>SUMIF('City Level Data'!#REF!,$F159,'City Level Data'!BV:BV)</f>
        <v>#REF!</v>
      </c>
      <c r="BV159" s="16" t="e">
        <f>SUMIF('City Level Data'!#REF!,$F159,'City Level Data'!BW:BW)</f>
        <v>#REF!</v>
      </c>
      <c r="BW159" s="16" t="e">
        <f>SUMIF('City Level Data'!#REF!,$F159,'City Level Data'!BX:BX)</f>
        <v>#REF!</v>
      </c>
      <c r="BX159" s="16" t="e">
        <f>SUMIF('City Level Data'!#REF!,$F159,'City Level Data'!BY:BY)</f>
        <v>#REF!</v>
      </c>
      <c r="BY159" s="16" t="e">
        <f>SUMIF('City Level Data'!#REF!,$F159,'City Level Data'!BZ:BZ)</f>
        <v>#REF!</v>
      </c>
      <c r="BZ159" s="16" t="e">
        <f>SUMIF('City Level Data'!#REF!,$F159,'City Level Data'!CA:CA)</f>
        <v>#REF!</v>
      </c>
      <c r="CA159" s="16" t="e">
        <f>SUMIF('City Level Data'!#REF!,$F159,'City Level Data'!CB:CB)</f>
        <v>#REF!</v>
      </c>
      <c r="CB159" s="16" t="e">
        <f>SUMIF('City Level Data'!#REF!,$F159,'City Level Data'!CC:CC)</f>
        <v>#REF!</v>
      </c>
      <c r="CC159" s="16" t="e">
        <f>SUMIF('City Level Data'!#REF!,$F159,'City Level Data'!CD:CD)</f>
        <v>#REF!</v>
      </c>
      <c r="CD159" s="16" t="e">
        <f>SUMIF('City Level Data'!#REF!,$F159,'City Level Data'!CE:CE)</f>
        <v>#REF!</v>
      </c>
      <c r="CE159" s="16" t="e">
        <f>SUMIF('City Level Data'!#REF!,$F159,'City Level Data'!CF:CF)</f>
        <v>#REF!</v>
      </c>
      <c r="CF159" s="16" t="e">
        <f>SUMIF('City Level Data'!#REF!,$F159,'City Level Data'!CG:CG)</f>
        <v>#REF!</v>
      </c>
      <c r="CG159" s="16" t="e">
        <f>SUMIF('City Level Data'!#REF!,$F159,'City Level Data'!CH:CH)</f>
        <v>#REF!</v>
      </c>
      <c r="CH159" s="16" t="e">
        <f>SUMIF('City Level Data'!#REF!,$F159,'City Level Data'!CI:CI)</f>
        <v>#REF!</v>
      </c>
      <c r="CI159" s="16" t="e">
        <f>SUMIF('City Level Data'!#REF!,$F159,'City Level Data'!CJ:CJ)</f>
        <v>#REF!</v>
      </c>
      <c r="CJ159" s="16" t="e">
        <f>SUMIF('City Level Data'!#REF!,$F159,'City Level Data'!CK:CK)</f>
        <v>#REF!</v>
      </c>
      <c r="CK159" s="16" t="e">
        <f>SUMIF('City Level Data'!#REF!,$F159,'City Level Data'!CL:CL)</f>
        <v>#REF!</v>
      </c>
      <c r="CL159" s="16" t="e">
        <f>SUMIF('City Level Data'!#REF!,$F159,'City Level Data'!CM:CM)</f>
        <v>#REF!</v>
      </c>
      <c r="CM159" s="16" t="e">
        <f>SUMIF('City Level Data'!#REF!,$F159,'City Level Data'!CN:CN)</f>
        <v>#REF!</v>
      </c>
      <c r="CN159" s="16" t="e">
        <f>SUMIF('City Level Data'!#REF!,$F159,'City Level Data'!CO:CO)</f>
        <v>#REF!</v>
      </c>
      <c r="CO159" s="16" t="e">
        <f>SUMIF('City Level Data'!#REF!,$F159,'City Level Data'!CP:CP)</f>
        <v>#REF!</v>
      </c>
      <c r="CP159" s="16" t="e">
        <f>SUMIF('City Level Data'!#REF!,$F159,'City Level Data'!CQ:CQ)</f>
        <v>#REF!</v>
      </c>
      <c r="CQ159" s="16" t="e">
        <f>SUMIF('City Level Data'!#REF!,$F159,'City Level Data'!CR:CR)</f>
        <v>#REF!</v>
      </c>
      <c r="CR159" s="16" t="e">
        <f>SUMIF('City Level Data'!#REF!,$F159,'City Level Data'!CS:CS)</f>
        <v>#REF!</v>
      </c>
      <c r="CS159" s="16" t="e">
        <f>SUMIF('City Level Data'!#REF!,$F159,'City Level Data'!CT:CT)</f>
        <v>#REF!</v>
      </c>
      <c r="CT159" s="16" t="e">
        <f>SUMIF('City Level Data'!#REF!,$F159,'City Level Data'!CU:CU)</f>
        <v>#REF!</v>
      </c>
      <c r="CU159" s="16" t="e">
        <f>SUMIF('City Level Data'!#REF!,$F159,'City Level Data'!CV:CV)</f>
        <v>#REF!</v>
      </c>
      <c r="CV159" s="16" t="e">
        <f>SUMIF('City Level Data'!#REF!,$F159,'City Level Data'!CW:CW)</f>
        <v>#REF!</v>
      </c>
      <c r="CW159" s="16" t="e">
        <f>SUMIF('City Level Data'!#REF!,$F159,'City Level Data'!CX:CX)</f>
        <v>#REF!</v>
      </c>
      <c r="CX159" s="16" t="e">
        <f>SUMIF('City Level Data'!#REF!,$F159,'City Level Data'!CY:CY)</f>
        <v>#REF!</v>
      </c>
      <c r="CY159" s="16" t="e">
        <f>SUMIF('City Level Data'!#REF!,$F159,'City Level Data'!CZ:CZ)</f>
        <v>#REF!</v>
      </c>
      <c r="CZ159" s="16" t="e">
        <f>SUMIF('City Level Data'!#REF!,$F159,'City Level Data'!DA:DA)</f>
        <v>#REF!</v>
      </c>
      <c r="DA159" s="16" t="e">
        <f>SUMIF('City Level Data'!#REF!,$F159,'City Level Data'!DB:DB)</f>
        <v>#REF!</v>
      </c>
      <c r="DB159" s="16" t="e">
        <f>SUMIF('City Level Data'!#REF!,$F159,'City Level Data'!DC:DC)</f>
        <v>#REF!</v>
      </c>
    </row>
    <row r="160" spans="1:106" x14ac:dyDescent="0.2">
      <c r="A160" s="1"/>
      <c r="B160" s="1"/>
      <c r="C160" s="1"/>
      <c r="D160" s="1" t="s">
        <v>1538</v>
      </c>
      <c r="E160" s="1" t="s">
        <v>1452</v>
      </c>
      <c r="F160" s="1" t="s">
        <v>1452</v>
      </c>
      <c r="G160" s="1" t="s">
        <v>1523</v>
      </c>
      <c r="H160" s="1"/>
      <c r="I160" s="1"/>
      <c r="J160" s="1" t="s">
        <v>1518</v>
      </c>
      <c r="K160" s="1"/>
      <c r="L160" s="1"/>
      <c r="M160" s="1"/>
      <c r="N160" s="16" t="e">
        <f>SUMIF('City Level Data'!#REF!,$F160,'City Level Data'!J:J)</f>
        <v>#REF!</v>
      </c>
      <c r="O160" s="16" t="e">
        <f>SUMIF('City Level Data'!#REF!,$F160,'City Level Data'!L:L)</f>
        <v>#REF!</v>
      </c>
      <c r="P160" s="16" t="e">
        <f>SUMIF('City Level Data'!#REF!,$F160,'City Level Data'!M:M)</f>
        <v>#REF!</v>
      </c>
      <c r="Q160" s="16" t="e">
        <f t="shared" si="0"/>
        <v>#REF!</v>
      </c>
      <c r="R160" s="16" t="e">
        <f>SUMIF('City Level Data'!#REF!,$F160,'City Level Data'!P:P)</f>
        <v>#REF!</v>
      </c>
      <c r="S160" s="16" t="e">
        <f t="shared" si="1"/>
        <v>#REF!</v>
      </c>
      <c r="T160" s="16" t="e">
        <f>SUMIF('City Level Data'!#REF!,$F160,'City Level Data'!U:U)*1000000000/N160</f>
        <v>#REF!</v>
      </c>
      <c r="U160" s="16" t="e">
        <f>IF(Q160&gt;'Clustering (Sub City)'!$C$4,'Clustering (Sub City)'!$B$3,IF(Q160&gt;'Clustering (Sub City)'!$H$4,'Clustering (Sub City)'!$G$3,IF(Q160&gt;'Clustering (Sub City)'!$M$4,'Clustering (Sub City)'!$L$3,'Clustering (Sub City)'!$Q$3)))</f>
        <v>#REF!</v>
      </c>
      <c r="V160" s="16" t="e">
        <f>IF(S160&gt;'Clustering (Sub City)'!$C$24,'Clustering (Sub City)'!$B$23,IF(S160&gt;'Clustering (Sub City)'!$H$24,'Clustering (Sub City)'!$G$23,IF(S160&gt;'Clustering (Sub City)'!$M$24,'Clustering (Sub City)'!$L$23,'Clustering (Sub City)'!$Q$23)))</f>
        <v>#REF!</v>
      </c>
      <c r="W160" s="16" t="e">
        <f>VLOOKUP(U160&amp;V160,'Clustering (Gov City)'!$X$4:$Y$19,2,0)</f>
        <v>#REF!</v>
      </c>
      <c r="X160" s="16" t="e">
        <f>SUMIF('City Level Data'!#REF!,$F160,'City Level Data'!Z:Z)</f>
        <v>#REF!</v>
      </c>
      <c r="Y160" s="16" t="e">
        <f>SUMIF('City Level Data'!#REF!,$F160,'City Level Data'!AA:AA)</f>
        <v>#REF!</v>
      </c>
      <c r="Z160" s="16" t="e">
        <f>SUMIF('City Level Data'!#REF!,$F160,'City Level Data'!AB:AB)</f>
        <v>#REF!</v>
      </c>
      <c r="AA160" s="16" t="e">
        <f>SUMIF('City Level Data'!#REF!,$F160,'City Level Data'!AC:AC)</f>
        <v>#REF!</v>
      </c>
      <c r="AB160" s="16" t="e">
        <f>SUMIF('City Level Data'!#REF!,$F160,'City Level Data'!AD:AD)</f>
        <v>#REF!</v>
      </c>
      <c r="AC160" s="16" t="e">
        <f>SUMIF('City Level Data'!#REF!,$F160,'City Level Data'!AE:AE)</f>
        <v>#REF!</v>
      </c>
      <c r="AD160" s="16" t="e">
        <f>SUMIF('City Level Data'!#REF!,$F160,'City Level Data'!AF:AF)</f>
        <v>#REF!</v>
      </c>
      <c r="AE160" s="16" t="e">
        <f>SUMIF('City Level Data'!#REF!,$F160,'City Level Data'!AG:AG)</f>
        <v>#REF!</v>
      </c>
      <c r="AF160" s="16" t="e">
        <f>SUMIF('City Level Data'!#REF!,$F160,'City Level Data'!AH:AH)</f>
        <v>#REF!</v>
      </c>
      <c r="AG160" s="16" t="e">
        <f>SUMIF('City Level Data'!#REF!,$F160,'City Level Data'!AI:AI)</f>
        <v>#REF!</v>
      </c>
      <c r="AH160" s="16" t="e">
        <f>SUMIF('City Level Data'!#REF!,$F160,'City Level Data'!AJ:AJ)</f>
        <v>#REF!</v>
      </c>
      <c r="AI160" s="16" t="e">
        <f>SUMIF('City Level Data'!#REF!,$F160,'City Level Data'!AK:AK)</f>
        <v>#REF!</v>
      </c>
      <c r="AJ160" s="16" t="e">
        <f>SUMIF('City Level Data'!#REF!,$F160,'City Level Data'!AL:AL)</f>
        <v>#REF!</v>
      </c>
      <c r="AK160" s="16" t="e">
        <f>SUMIF('City Level Data'!#REF!,$F160,'City Level Data'!AM:AM)</f>
        <v>#REF!</v>
      </c>
      <c r="AL160" s="16" t="e">
        <f>SUMIF('City Level Data'!#REF!,$F160,'City Level Data'!AN:AN)</f>
        <v>#REF!</v>
      </c>
      <c r="AM160" s="16" t="e">
        <f>SUMIF('City Level Data'!#REF!,$F160,'City Level Data'!AO:AO)</f>
        <v>#REF!</v>
      </c>
      <c r="AN160" s="16" t="e">
        <f>SUMIF('City Level Data'!#REF!,$F160,'City Level Data'!AP:AP)</f>
        <v>#REF!</v>
      </c>
      <c r="AO160" s="16" t="e">
        <f>SUMIF('City Level Data'!#REF!,$F160,'City Level Data'!AQ:AQ)</f>
        <v>#REF!</v>
      </c>
      <c r="AP160" s="16" t="e">
        <f>SUMIF('City Level Data'!#REF!,$F160,'City Level Data'!AR:AR)</f>
        <v>#REF!</v>
      </c>
      <c r="AQ160" s="16" t="e">
        <f>SUMIF('City Level Data'!#REF!,$F160,'City Level Data'!AS:AS)</f>
        <v>#REF!</v>
      </c>
      <c r="AR160" s="16" t="e">
        <f>SUMIF('City Level Data'!#REF!,$F160,'City Level Data'!AT:AT)</f>
        <v>#REF!</v>
      </c>
      <c r="AS160" s="16" t="e">
        <f>SUMIF('City Level Data'!#REF!,$F160,'City Level Data'!AU:AU)</f>
        <v>#REF!</v>
      </c>
      <c r="AT160" s="16" t="e">
        <f>SUMIF('City Level Data'!#REF!,$F160,'City Level Data'!AV:AV)</f>
        <v>#REF!</v>
      </c>
      <c r="AU160" s="16" t="e">
        <f>SUMIF('City Level Data'!#REF!,$F160,'City Level Data'!AW:AW)</f>
        <v>#REF!</v>
      </c>
      <c r="AV160" s="16" t="e">
        <f>SUMIF('City Level Data'!#REF!,$F160,'City Level Data'!AX:AX)</f>
        <v>#REF!</v>
      </c>
      <c r="AW160" s="16" t="e">
        <f>SUMIF('City Level Data'!#REF!,$F160,'City Level Data'!AY:AY)</f>
        <v>#REF!</v>
      </c>
      <c r="AX160" s="16" t="e">
        <f>SUMIF('City Level Data'!#REF!,$F160,'City Level Data'!AZ:AZ)</f>
        <v>#REF!</v>
      </c>
      <c r="AY160" s="16" t="e">
        <f>SUMIF('City Level Data'!#REF!,$F160,'City Level Data'!BA:BA)</f>
        <v>#REF!</v>
      </c>
      <c r="AZ160" s="16" t="e">
        <f>SUMIF('City Level Data'!#REF!,$F160,'City Level Data'!BB:BB)</f>
        <v>#REF!</v>
      </c>
      <c r="BA160" s="16" t="e">
        <f>SUMIF('City Level Data'!#REF!,$F160,'City Level Data'!BC:BC)</f>
        <v>#REF!</v>
      </c>
      <c r="BB160" s="16" t="e">
        <f>SUMIF('City Level Data'!#REF!,$F160,'City Level Data'!BD:BD)</f>
        <v>#REF!</v>
      </c>
      <c r="BC160" s="16" t="e">
        <f>SUMIF('City Level Data'!#REF!,$F160,'City Level Data'!BE:BE)</f>
        <v>#REF!</v>
      </c>
      <c r="BD160" s="16" t="e">
        <f>SUMIF('City Level Data'!#REF!,$F160,'City Level Data'!BF:BF)</f>
        <v>#REF!</v>
      </c>
      <c r="BE160" s="16" t="e">
        <f t="shared" si="2"/>
        <v>#REF!</v>
      </c>
      <c r="BF160" s="16" t="e">
        <f>SUMIF('City Level Data'!#REF!,$F160,'City Level Data'!BG:BG)</f>
        <v>#REF!</v>
      </c>
      <c r="BG160" s="16" t="e">
        <f>SUMIF('City Level Data'!#REF!,$F160,'City Level Data'!BH:BH)</f>
        <v>#REF!</v>
      </c>
      <c r="BH160" s="16" t="e">
        <f>AVERAGEIF('City Level Data'!#REF!,$F160,'City Level Data'!BI:BI)</f>
        <v>#REF!</v>
      </c>
      <c r="BI160" s="16" t="e">
        <f>AVERAGEIF('City Level Data'!#REF!,$F160,'City Level Data'!BJ:BJ)</f>
        <v>#REF!</v>
      </c>
      <c r="BJ160" s="16" t="e">
        <f>AVERAGEIF('City Level Data'!#REF!,$F160,'City Level Data'!BK:BK)</f>
        <v>#REF!</v>
      </c>
      <c r="BK160" s="16" t="e">
        <f>AVERAGEIF('City Level Data'!#REF!,$F160,'City Level Data'!BL:BL)</f>
        <v>#REF!</v>
      </c>
      <c r="BL160" s="16" t="e">
        <f>AVERAGEIF('City Level Data'!#REF!,$F160,'City Level Data'!BM:BM)</f>
        <v>#REF!</v>
      </c>
      <c r="BM160" s="16" t="e">
        <f>SUMIF('City Level Data'!#REF!,$F160,'City Level Data'!BN:BN)</f>
        <v>#REF!</v>
      </c>
      <c r="BN160" s="16" t="e">
        <f>SUMIF('City Level Data'!#REF!,$F160,'City Level Data'!BO:BO)</f>
        <v>#REF!</v>
      </c>
      <c r="BO160" s="16" t="e">
        <f>SUMIF('City Level Data'!#REF!,$F160,'City Level Data'!BP:BP)</f>
        <v>#REF!</v>
      </c>
      <c r="BP160" s="16" t="e">
        <f>SUMIF('City Level Data'!#REF!,$F160,'City Level Data'!BQ:BQ)</f>
        <v>#REF!</v>
      </c>
      <c r="BQ160" s="16" t="e">
        <f>SUMIF('City Level Data'!#REF!,$F160,'City Level Data'!BR:BR)</f>
        <v>#REF!</v>
      </c>
      <c r="BR160" s="16" t="e">
        <f>SUMIF('City Level Data'!#REF!,$F160,'City Level Data'!BS:BS)</f>
        <v>#REF!</v>
      </c>
      <c r="BS160" s="16" t="e">
        <f>SUMIF('City Level Data'!#REF!,$F160,'City Level Data'!BT:BT)</f>
        <v>#REF!</v>
      </c>
      <c r="BT160" s="16" t="e">
        <f>SUMIF('City Level Data'!#REF!,$F160,'City Level Data'!BU:BU)</f>
        <v>#REF!</v>
      </c>
      <c r="BU160" s="16" t="e">
        <f>SUMIF('City Level Data'!#REF!,$F160,'City Level Data'!BV:BV)</f>
        <v>#REF!</v>
      </c>
      <c r="BV160" s="16" t="e">
        <f>SUMIF('City Level Data'!#REF!,$F160,'City Level Data'!BW:BW)</f>
        <v>#REF!</v>
      </c>
      <c r="BW160" s="16" t="e">
        <f>SUMIF('City Level Data'!#REF!,$F160,'City Level Data'!BX:BX)</f>
        <v>#REF!</v>
      </c>
      <c r="BX160" s="16" t="e">
        <f>SUMIF('City Level Data'!#REF!,$F160,'City Level Data'!BY:BY)</f>
        <v>#REF!</v>
      </c>
      <c r="BY160" s="16" t="e">
        <f>SUMIF('City Level Data'!#REF!,$F160,'City Level Data'!BZ:BZ)</f>
        <v>#REF!</v>
      </c>
      <c r="BZ160" s="16" t="e">
        <f>SUMIF('City Level Data'!#REF!,$F160,'City Level Data'!CA:CA)</f>
        <v>#REF!</v>
      </c>
      <c r="CA160" s="16" t="e">
        <f>SUMIF('City Level Data'!#REF!,$F160,'City Level Data'!CB:CB)</f>
        <v>#REF!</v>
      </c>
      <c r="CB160" s="16" t="e">
        <f>SUMIF('City Level Data'!#REF!,$F160,'City Level Data'!CC:CC)</f>
        <v>#REF!</v>
      </c>
      <c r="CC160" s="16" t="e">
        <f>SUMIF('City Level Data'!#REF!,$F160,'City Level Data'!CD:CD)</f>
        <v>#REF!</v>
      </c>
      <c r="CD160" s="16" t="e">
        <f>SUMIF('City Level Data'!#REF!,$F160,'City Level Data'!CE:CE)</f>
        <v>#REF!</v>
      </c>
      <c r="CE160" s="16" t="e">
        <f>SUMIF('City Level Data'!#REF!,$F160,'City Level Data'!CF:CF)</f>
        <v>#REF!</v>
      </c>
      <c r="CF160" s="16" t="e">
        <f>SUMIF('City Level Data'!#REF!,$F160,'City Level Data'!CG:CG)</f>
        <v>#REF!</v>
      </c>
      <c r="CG160" s="16" t="e">
        <f>SUMIF('City Level Data'!#REF!,$F160,'City Level Data'!CH:CH)</f>
        <v>#REF!</v>
      </c>
      <c r="CH160" s="16" t="e">
        <f>SUMIF('City Level Data'!#REF!,$F160,'City Level Data'!CI:CI)</f>
        <v>#REF!</v>
      </c>
      <c r="CI160" s="16" t="e">
        <f>SUMIF('City Level Data'!#REF!,$F160,'City Level Data'!CJ:CJ)</f>
        <v>#REF!</v>
      </c>
      <c r="CJ160" s="16" t="e">
        <f>SUMIF('City Level Data'!#REF!,$F160,'City Level Data'!CK:CK)</f>
        <v>#REF!</v>
      </c>
      <c r="CK160" s="16" t="e">
        <f>SUMIF('City Level Data'!#REF!,$F160,'City Level Data'!CL:CL)</f>
        <v>#REF!</v>
      </c>
      <c r="CL160" s="16" t="e">
        <f>SUMIF('City Level Data'!#REF!,$F160,'City Level Data'!CM:CM)</f>
        <v>#REF!</v>
      </c>
      <c r="CM160" s="16" t="e">
        <f>SUMIF('City Level Data'!#REF!,$F160,'City Level Data'!CN:CN)</f>
        <v>#REF!</v>
      </c>
      <c r="CN160" s="16" t="e">
        <f>SUMIF('City Level Data'!#REF!,$F160,'City Level Data'!CO:CO)</f>
        <v>#REF!</v>
      </c>
      <c r="CO160" s="16" t="e">
        <f>SUMIF('City Level Data'!#REF!,$F160,'City Level Data'!CP:CP)</f>
        <v>#REF!</v>
      </c>
      <c r="CP160" s="16" t="e">
        <f>SUMIF('City Level Data'!#REF!,$F160,'City Level Data'!CQ:CQ)</f>
        <v>#REF!</v>
      </c>
      <c r="CQ160" s="16" t="e">
        <f>SUMIF('City Level Data'!#REF!,$F160,'City Level Data'!CR:CR)</f>
        <v>#REF!</v>
      </c>
      <c r="CR160" s="16" t="e">
        <f>SUMIF('City Level Data'!#REF!,$F160,'City Level Data'!CS:CS)</f>
        <v>#REF!</v>
      </c>
      <c r="CS160" s="16" t="e">
        <f>SUMIF('City Level Data'!#REF!,$F160,'City Level Data'!CT:CT)</f>
        <v>#REF!</v>
      </c>
      <c r="CT160" s="16" t="e">
        <f>SUMIF('City Level Data'!#REF!,$F160,'City Level Data'!CU:CU)</f>
        <v>#REF!</v>
      </c>
      <c r="CU160" s="16" t="e">
        <f>SUMIF('City Level Data'!#REF!,$F160,'City Level Data'!CV:CV)</f>
        <v>#REF!</v>
      </c>
      <c r="CV160" s="16" t="e">
        <f>SUMIF('City Level Data'!#REF!,$F160,'City Level Data'!CW:CW)</f>
        <v>#REF!</v>
      </c>
      <c r="CW160" s="16" t="e">
        <f>SUMIF('City Level Data'!#REF!,$F160,'City Level Data'!CX:CX)</f>
        <v>#REF!</v>
      </c>
      <c r="CX160" s="16" t="e">
        <f>SUMIF('City Level Data'!#REF!,$F160,'City Level Data'!CY:CY)</f>
        <v>#REF!</v>
      </c>
      <c r="CY160" s="16" t="e">
        <f>SUMIF('City Level Data'!#REF!,$F160,'City Level Data'!CZ:CZ)</f>
        <v>#REF!</v>
      </c>
      <c r="CZ160" s="16" t="e">
        <f>SUMIF('City Level Data'!#REF!,$F160,'City Level Data'!DA:DA)</f>
        <v>#REF!</v>
      </c>
      <c r="DA160" s="16" t="e">
        <f>SUMIF('City Level Data'!#REF!,$F160,'City Level Data'!DB:DB)</f>
        <v>#REF!</v>
      </c>
      <c r="DB160" s="16" t="e">
        <f>SUMIF('City Level Data'!#REF!,$F160,'City Level Data'!DC:DC)</f>
        <v>#REF!</v>
      </c>
    </row>
    <row r="161" spans="1:106" x14ac:dyDescent="0.2">
      <c r="A161" s="1"/>
      <c r="B161" s="1"/>
      <c r="C161" s="1"/>
      <c r="D161" s="1" t="s">
        <v>1705</v>
      </c>
      <c r="E161" s="1" t="s">
        <v>1452</v>
      </c>
      <c r="F161" s="1" t="s">
        <v>1490</v>
      </c>
      <c r="G161" s="1" t="s">
        <v>1523</v>
      </c>
      <c r="H161" s="1"/>
      <c r="I161" s="1"/>
      <c r="J161" s="1" t="s">
        <v>1518</v>
      </c>
      <c r="K161" s="1"/>
      <c r="L161" s="1"/>
      <c r="M161" s="1"/>
      <c r="N161" s="16" t="e">
        <f>SUMIF('City Level Data'!#REF!,$F161,'City Level Data'!J:J)</f>
        <v>#REF!</v>
      </c>
      <c r="O161" s="16" t="e">
        <f>SUMIF('City Level Data'!#REF!,$F161,'City Level Data'!L:L)</f>
        <v>#REF!</v>
      </c>
      <c r="P161" s="16" t="e">
        <f>SUMIF('City Level Data'!#REF!,$F161,'City Level Data'!M:M)</f>
        <v>#REF!</v>
      </c>
      <c r="Q161" s="16" t="e">
        <f t="shared" si="0"/>
        <v>#REF!</v>
      </c>
      <c r="R161" s="16" t="e">
        <f>SUMIF('City Level Data'!#REF!,$F161,'City Level Data'!P:P)</f>
        <v>#REF!</v>
      </c>
      <c r="S161" s="16" t="e">
        <f t="shared" si="1"/>
        <v>#REF!</v>
      </c>
      <c r="T161" s="16" t="e">
        <f>SUMIF('City Level Data'!#REF!,$F161,'City Level Data'!U:U)*1000000000/N161</f>
        <v>#REF!</v>
      </c>
      <c r="U161" s="16" t="e">
        <f>IF(Q161&gt;'Clustering (Sub City)'!$C$4,'Clustering (Sub City)'!$B$3,IF(Q161&gt;'Clustering (Sub City)'!$H$4,'Clustering (Sub City)'!$G$3,IF(Q161&gt;'Clustering (Sub City)'!$M$4,'Clustering (Sub City)'!$L$3,'Clustering (Sub City)'!$Q$3)))</f>
        <v>#REF!</v>
      </c>
      <c r="V161" s="16" t="e">
        <f>IF(S161&gt;'Clustering (Sub City)'!$C$24,'Clustering (Sub City)'!$B$23,IF(S161&gt;'Clustering (Sub City)'!$H$24,'Clustering (Sub City)'!$G$23,IF(S161&gt;'Clustering (Sub City)'!$M$24,'Clustering (Sub City)'!$L$23,'Clustering (Sub City)'!$Q$23)))</f>
        <v>#REF!</v>
      </c>
      <c r="W161" s="16" t="e">
        <f>VLOOKUP(U161&amp;V161,'Clustering (Gov City)'!$X$4:$Y$19,2,0)</f>
        <v>#REF!</v>
      </c>
      <c r="X161" s="16" t="e">
        <f>SUMIF('City Level Data'!#REF!,$F161,'City Level Data'!Z:Z)</f>
        <v>#REF!</v>
      </c>
      <c r="Y161" s="16" t="e">
        <f>SUMIF('City Level Data'!#REF!,$F161,'City Level Data'!AA:AA)</f>
        <v>#REF!</v>
      </c>
      <c r="Z161" s="16" t="e">
        <f>SUMIF('City Level Data'!#REF!,$F161,'City Level Data'!AB:AB)</f>
        <v>#REF!</v>
      </c>
      <c r="AA161" s="16" t="e">
        <f>SUMIF('City Level Data'!#REF!,$F161,'City Level Data'!AC:AC)</f>
        <v>#REF!</v>
      </c>
      <c r="AB161" s="16" t="e">
        <f>SUMIF('City Level Data'!#REF!,$F161,'City Level Data'!AD:AD)</f>
        <v>#REF!</v>
      </c>
      <c r="AC161" s="16" t="e">
        <f>SUMIF('City Level Data'!#REF!,$F161,'City Level Data'!AE:AE)</f>
        <v>#REF!</v>
      </c>
      <c r="AD161" s="16" t="e">
        <f>SUMIF('City Level Data'!#REF!,$F161,'City Level Data'!AF:AF)</f>
        <v>#REF!</v>
      </c>
      <c r="AE161" s="16" t="e">
        <f>SUMIF('City Level Data'!#REF!,$F161,'City Level Data'!AG:AG)</f>
        <v>#REF!</v>
      </c>
      <c r="AF161" s="16" t="e">
        <f>SUMIF('City Level Data'!#REF!,$F161,'City Level Data'!AH:AH)</f>
        <v>#REF!</v>
      </c>
      <c r="AG161" s="16" t="e">
        <f>SUMIF('City Level Data'!#REF!,$F161,'City Level Data'!AI:AI)</f>
        <v>#REF!</v>
      </c>
      <c r="AH161" s="16" t="e">
        <f>SUMIF('City Level Data'!#REF!,$F161,'City Level Data'!AJ:AJ)</f>
        <v>#REF!</v>
      </c>
      <c r="AI161" s="16" t="e">
        <f>SUMIF('City Level Data'!#REF!,$F161,'City Level Data'!AK:AK)</f>
        <v>#REF!</v>
      </c>
      <c r="AJ161" s="16" t="e">
        <f>SUMIF('City Level Data'!#REF!,$F161,'City Level Data'!AL:AL)</f>
        <v>#REF!</v>
      </c>
      <c r="AK161" s="16" t="e">
        <f>SUMIF('City Level Data'!#REF!,$F161,'City Level Data'!AM:AM)</f>
        <v>#REF!</v>
      </c>
      <c r="AL161" s="16" t="e">
        <f>SUMIF('City Level Data'!#REF!,$F161,'City Level Data'!AN:AN)</f>
        <v>#REF!</v>
      </c>
      <c r="AM161" s="16" t="e">
        <f>SUMIF('City Level Data'!#REF!,$F161,'City Level Data'!AO:AO)</f>
        <v>#REF!</v>
      </c>
      <c r="AN161" s="16" t="e">
        <f>SUMIF('City Level Data'!#REF!,$F161,'City Level Data'!AP:AP)</f>
        <v>#REF!</v>
      </c>
      <c r="AO161" s="16" t="e">
        <f>SUMIF('City Level Data'!#REF!,$F161,'City Level Data'!AQ:AQ)</f>
        <v>#REF!</v>
      </c>
      <c r="AP161" s="16" t="e">
        <f>SUMIF('City Level Data'!#REF!,$F161,'City Level Data'!AR:AR)</f>
        <v>#REF!</v>
      </c>
      <c r="AQ161" s="16" t="e">
        <f>SUMIF('City Level Data'!#REF!,$F161,'City Level Data'!AS:AS)</f>
        <v>#REF!</v>
      </c>
      <c r="AR161" s="16" t="e">
        <f>SUMIF('City Level Data'!#REF!,$F161,'City Level Data'!AT:AT)</f>
        <v>#REF!</v>
      </c>
      <c r="AS161" s="16" t="e">
        <f>SUMIF('City Level Data'!#REF!,$F161,'City Level Data'!AU:AU)</f>
        <v>#REF!</v>
      </c>
      <c r="AT161" s="16" t="e">
        <f>SUMIF('City Level Data'!#REF!,$F161,'City Level Data'!AV:AV)</f>
        <v>#REF!</v>
      </c>
      <c r="AU161" s="16" t="e">
        <f>SUMIF('City Level Data'!#REF!,$F161,'City Level Data'!AW:AW)</f>
        <v>#REF!</v>
      </c>
      <c r="AV161" s="16" t="e">
        <f>SUMIF('City Level Data'!#REF!,$F161,'City Level Data'!AX:AX)</f>
        <v>#REF!</v>
      </c>
      <c r="AW161" s="16" t="e">
        <f>SUMIF('City Level Data'!#REF!,$F161,'City Level Data'!AY:AY)</f>
        <v>#REF!</v>
      </c>
      <c r="AX161" s="16" t="e">
        <f>SUMIF('City Level Data'!#REF!,$F161,'City Level Data'!AZ:AZ)</f>
        <v>#REF!</v>
      </c>
      <c r="AY161" s="16" t="e">
        <f>SUMIF('City Level Data'!#REF!,$F161,'City Level Data'!BA:BA)</f>
        <v>#REF!</v>
      </c>
      <c r="AZ161" s="16" t="e">
        <f>SUMIF('City Level Data'!#REF!,$F161,'City Level Data'!BB:BB)</f>
        <v>#REF!</v>
      </c>
      <c r="BA161" s="16" t="e">
        <f>SUMIF('City Level Data'!#REF!,$F161,'City Level Data'!BC:BC)</f>
        <v>#REF!</v>
      </c>
      <c r="BB161" s="16" t="e">
        <f>SUMIF('City Level Data'!#REF!,$F161,'City Level Data'!BD:BD)</f>
        <v>#REF!</v>
      </c>
      <c r="BC161" s="16" t="e">
        <f>SUMIF('City Level Data'!#REF!,$F161,'City Level Data'!BE:BE)</f>
        <v>#REF!</v>
      </c>
      <c r="BD161" s="16" t="e">
        <f>SUMIF('City Level Data'!#REF!,$F161,'City Level Data'!BF:BF)</f>
        <v>#REF!</v>
      </c>
      <c r="BE161" s="16" t="e">
        <f t="shared" si="2"/>
        <v>#REF!</v>
      </c>
      <c r="BF161" s="16" t="e">
        <f>SUMIF('City Level Data'!#REF!,$F161,'City Level Data'!BG:BG)</f>
        <v>#REF!</v>
      </c>
      <c r="BG161" s="16" t="e">
        <f>SUMIF('City Level Data'!#REF!,$F161,'City Level Data'!BH:BH)</f>
        <v>#REF!</v>
      </c>
      <c r="BH161" s="16" t="e">
        <f>AVERAGEIF('City Level Data'!#REF!,$F161,'City Level Data'!BI:BI)</f>
        <v>#REF!</v>
      </c>
      <c r="BI161" s="16" t="e">
        <f>AVERAGEIF('City Level Data'!#REF!,$F161,'City Level Data'!BJ:BJ)</f>
        <v>#REF!</v>
      </c>
      <c r="BJ161" s="16" t="e">
        <f>AVERAGEIF('City Level Data'!#REF!,$F161,'City Level Data'!BK:BK)</f>
        <v>#REF!</v>
      </c>
      <c r="BK161" s="16" t="e">
        <f>AVERAGEIF('City Level Data'!#REF!,$F161,'City Level Data'!BL:BL)</f>
        <v>#REF!</v>
      </c>
      <c r="BL161" s="16" t="e">
        <f>AVERAGEIF('City Level Data'!#REF!,$F161,'City Level Data'!BM:BM)</f>
        <v>#REF!</v>
      </c>
      <c r="BM161" s="16" t="e">
        <f>SUMIF('City Level Data'!#REF!,$F161,'City Level Data'!BN:BN)</f>
        <v>#REF!</v>
      </c>
      <c r="BN161" s="16" t="e">
        <f>SUMIF('City Level Data'!#REF!,$F161,'City Level Data'!BO:BO)</f>
        <v>#REF!</v>
      </c>
      <c r="BO161" s="16" t="e">
        <f>SUMIF('City Level Data'!#REF!,$F161,'City Level Data'!BP:BP)</f>
        <v>#REF!</v>
      </c>
      <c r="BP161" s="16" t="e">
        <f>SUMIF('City Level Data'!#REF!,$F161,'City Level Data'!BQ:BQ)</f>
        <v>#REF!</v>
      </c>
      <c r="BQ161" s="16" t="e">
        <f>SUMIF('City Level Data'!#REF!,$F161,'City Level Data'!BR:BR)</f>
        <v>#REF!</v>
      </c>
      <c r="BR161" s="16" t="e">
        <f>SUMIF('City Level Data'!#REF!,$F161,'City Level Data'!BS:BS)</f>
        <v>#REF!</v>
      </c>
      <c r="BS161" s="16" t="e">
        <f>SUMIF('City Level Data'!#REF!,$F161,'City Level Data'!BT:BT)</f>
        <v>#REF!</v>
      </c>
      <c r="BT161" s="16" t="e">
        <f>SUMIF('City Level Data'!#REF!,$F161,'City Level Data'!BU:BU)</f>
        <v>#REF!</v>
      </c>
      <c r="BU161" s="16" t="e">
        <f>SUMIF('City Level Data'!#REF!,$F161,'City Level Data'!BV:BV)</f>
        <v>#REF!</v>
      </c>
      <c r="BV161" s="16" t="e">
        <f>SUMIF('City Level Data'!#REF!,$F161,'City Level Data'!BW:BW)</f>
        <v>#REF!</v>
      </c>
      <c r="BW161" s="16" t="e">
        <f>SUMIF('City Level Data'!#REF!,$F161,'City Level Data'!BX:BX)</f>
        <v>#REF!</v>
      </c>
      <c r="BX161" s="16" t="e">
        <f>SUMIF('City Level Data'!#REF!,$F161,'City Level Data'!BY:BY)</f>
        <v>#REF!</v>
      </c>
      <c r="BY161" s="16" t="e">
        <f>SUMIF('City Level Data'!#REF!,$F161,'City Level Data'!BZ:BZ)</f>
        <v>#REF!</v>
      </c>
      <c r="BZ161" s="16" t="e">
        <f>SUMIF('City Level Data'!#REF!,$F161,'City Level Data'!CA:CA)</f>
        <v>#REF!</v>
      </c>
      <c r="CA161" s="16" t="e">
        <f>SUMIF('City Level Data'!#REF!,$F161,'City Level Data'!CB:CB)</f>
        <v>#REF!</v>
      </c>
      <c r="CB161" s="16" t="e">
        <f>SUMIF('City Level Data'!#REF!,$F161,'City Level Data'!CC:CC)</f>
        <v>#REF!</v>
      </c>
      <c r="CC161" s="16" t="e">
        <f>SUMIF('City Level Data'!#REF!,$F161,'City Level Data'!CD:CD)</f>
        <v>#REF!</v>
      </c>
      <c r="CD161" s="16" t="e">
        <f>SUMIF('City Level Data'!#REF!,$F161,'City Level Data'!CE:CE)</f>
        <v>#REF!</v>
      </c>
      <c r="CE161" s="16" t="e">
        <f>SUMIF('City Level Data'!#REF!,$F161,'City Level Data'!CF:CF)</f>
        <v>#REF!</v>
      </c>
      <c r="CF161" s="16" t="e">
        <f>SUMIF('City Level Data'!#REF!,$F161,'City Level Data'!CG:CG)</f>
        <v>#REF!</v>
      </c>
      <c r="CG161" s="16" t="e">
        <f>SUMIF('City Level Data'!#REF!,$F161,'City Level Data'!CH:CH)</f>
        <v>#REF!</v>
      </c>
      <c r="CH161" s="16" t="e">
        <f>SUMIF('City Level Data'!#REF!,$F161,'City Level Data'!CI:CI)</f>
        <v>#REF!</v>
      </c>
      <c r="CI161" s="16" t="e">
        <f>SUMIF('City Level Data'!#REF!,$F161,'City Level Data'!CJ:CJ)</f>
        <v>#REF!</v>
      </c>
      <c r="CJ161" s="16" t="e">
        <f>SUMIF('City Level Data'!#REF!,$F161,'City Level Data'!CK:CK)</f>
        <v>#REF!</v>
      </c>
      <c r="CK161" s="16" t="e">
        <f>SUMIF('City Level Data'!#REF!,$F161,'City Level Data'!CL:CL)</f>
        <v>#REF!</v>
      </c>
      <c r="CL161" s="16" t="e">
        <f>SUMIF('City Level Data'!#REF!,$F161,'City Level Data'!CM:CM)</f>
        <v>#REF!</v>
      </c>
      <c r="CM161" s="16" t="e">
        <f>SUMIF('City Level Data'!#REF!,$F161,'City Level Data'!CN:CN)</f>
        <v>#REF!</v>
      </c>
      <c r="CN161" s="16" t="e">
        <f>SUMIF('City Level Data'!#REF!,$F161,'City Level Data'!CO:CO)</f>
        <v>#REF!</v>
      </c>
      <c r="CO161" s="16" t="e">
        <f>SUMIF('City Level Data'!#REF!,$F161,'City Level Data'!CP:CP)</f>
        <v>#REF!</v>
      </c>
      <c r="CP161" s="16" t="e">
        <f>SUMIF('City Level Data'!#REF!,$F161,'City Level Data'!CQ:CQ)</f>
        <v>#REF!</v>
      </c>
      <c r="CQ161" s="16" t="e">
        <f>SUMIF('City Level Data'!#REF!,$F161,'City Level Data'!CR:CR)</f>
        <v>#REF!</v>
      </c>
      <c r="CR161" s="16" t="e">
        <f>SUMIF('City Level Data'!#REF!,$F161,'City Level Data'!CS:CS)</f>
        <v>#REF!</v>
      </c>
      <c r="CS161" s="16" t="e">
        <f>SUMIF('City Level Data'!#REF!,$F161,'City Level Data'!CT:CT)</f>
        <v>#REF!</v>
      </c>
      <c r="CT161" s="16" t="e">
        <f>SUMIF('City Level Data'!#REF!,$F161,'City Level Data'!CU:CU)</f>
        <v>#REF!</v>
      </c>
      <c r="CU161" s="16" t="e">
        <f>SUMIF('City Level Data'!#REF!,$F161,'City Level Data'!CV:CV)</f>
        <v>#REF!</v>
      </c>
      <c r="CV161" s="16" t="e">
        <f>SUMIF('City Level Data'!#REF!,$F161,'City Level Data'!CW:CW)</f>
        <v>#REF!</v>
      </c>
      <c r="CW161" s="16" t="e">
        <f>SUMIF('City Level Data'!#REF!,$F161,'City Level Data'!CX:CX)</f>
        <v>#REF!</v>
      </c>
      <c r="CX161" s="16" t="e">
        <f>SUMIF('City Level Data'!#REF!,$F161,'City Level Data'!CY:CY)</f>
        <v>#REF!</v>
      </c>
      <c r="CY161" s="16" t="e">
        <f>SUMIF('City Level Data'!#REF!,$F161,'City Level Data'!CZ:CZ)</f>
        <v>#REF!</v>
      </c>
      <c r="CZ161" s="16" t="e">
        <f>SUMIF('City Level Data'!#REF!,$F161,'City Level Data'!DA:DA)</f>
        <v>#REF!</v>
      </c>
      <c r="DA161" s="16" t="e">
        <f>SUMIF('City Level Data'!#REF!,$F161,'City Level Data'!DB:DB)</f>
        <v>#REF!</v>
      </c>
      <c r="DB161" s="16" t="e">
        <f>SUMIF('City Level Data'!#REF!,$F161,'City Level Data'!DC:DC)</f>
        <v>#REF!</v>
      </c>
    </row>
    <row r="162" spans="1:106" x14ac:dyDescent="0.2">
      <c r="A162" s="1"/>
      <c r="B162" s="1"/>
      <c r="C162" s="1"/>
      <c r="D162" s="1" t="s">
        <v>1706</v>
      </c>
      <c r="E162" s="1" t="s">
        <v>1506</v>
      </c>
      <c r="F162" s="1" t="s">
        <v>1251</v>
      </c>
      <c r="G162" s="1" t="s">
        <v>1523</v>
      </c>
      <c r="H162" s="1"/>
      <c r="I162" s="1"/>
      <c r="J162" s="1" t="s">
        <v>1518</v>
      </c>
      <c r="K162" s="1"/>
      <c r="L162" s="1"/>
      <c r="M162" s="1"/>
      <c r="N162" s="16" t="e">
        <f>SUMIF('City Level Data'!#REF!,$F162,'City Level Data'!J:J)</f>
        <v>#REF!</v>
      </c>
      <c r="O162" s="16" t="e">
        <f>SUMIF('City Level Data'!#REF!,$F162,'City Level Data'!L:L)</f>
        <v>#REF!</v>
      </c>
      <c r="P162" s="16" t="e">
        <f>SUMIF('City Level Data'!#REF!,$F162,'City Level Data'!M:M)</f>
        <v>#REF!</v>
      </c>
      <c r="Q162" s="16" t="e">
        <f t="shared" si="0"/>
        <v>#REF!</v>
      </c>
      <c r="R162" s="16" t="e">
        <f>SUMIF('City Level Data'!#REF!,$F162,'City Level Data'!P:P)</f>
        <v>#REF!</v>
      </c>
      <c r="S162" s="16" t="e">
        <f t="shared" si="1"/>
        <v>#REF!</v>
      </c>
      <c r="T162" s="16" t="e">
        <f>SUMIF('City Level Data'!#REF!,$F162,'City Level Data'!U:U)*1000000000/N162</f>
        <v>#REF!</v>
      </c>
      <c r="U162" s="16" t="e">
        <f>IF(Q162&gt;'Clustering (Sub City)'!$C$4,'Clustering (Sub City)'!$B$3,IF(Q162&gt;'Clustering (Sub City)'!$H$4,'Clustering (Sub City)'!$G$3,IF(Q162&gt;'Clustering (Sub City)'!$M$4,'Clustering (Sub City)'!$L$3,'Clustering (Sub City)'!$Q$3)))</f>
        <v>#REF!</v>
      </c>
      <c r="V162" s="16" t="e">
        <f>IF(S162&gt;'Clustering (Sub City)'!$C$24,'Clustering (Sub City)'!$B$23,IF(S162&gt;'Clustering (Sub City)'!$H$24,'Clustering (Sub City)'!$G$23,IF(S162&gt;'Clustering (Sub City)'!$M$24,'Clustering (Sub City)'!$L$23,'Clustering (Sub City)'!$Q$23)))</f>
        <v>#REF!</v>
      </c>
      <c r="W162" s="16" t="e">
        <f>VLOOKUP(U162&amp;V162,'Clustering (Gov City)'!$X$4:$Y$19,2,0)</f>
        <v>#REF!</v>
      </c>
      <c r="X162" s="16" t="e">
        <f>SUMIF('City Level Data'!#REF!,$F162,'City Level Data'!Z:Z)</f>
        <v>#REF!</v>
      </c>
      <c r="Y162" s="16" t="e">
        <f>SUMIF('City Level Data'!#REF!,$F162,'City Level Data'!AA:AA)</f>
        <v>#REF!</v>
      </c>
      <c r="Z162" s="16" t="e">
        <f>SUMIF('City Level Data'!#REF!,$F162,'City Level Data'!AB:AB)</f>
        <v>#REF!</v>
      </c>
      <c r="AA162" s="16" t="e">
        <f>SUMIF('City Level Data'!#REF!,$F162,'City Level Data'!AC:AC)</f>
        <v>#REF!</v>
      </c>
      <c r="AB162" s="16" t="e">
        <f>SUMIF('City Level Data'!#REF!,$F162,'City Level Data'!AD:AD)</f>
        <v>#REF!</v>
      </c>
      <c r="AC162" s="16" t="e">
        <f>SUMIF('City Level Data'!#REF!,$F162,'City Level Data'!AE:AE)</f>
        <v>#REF!</v>
      </c>
      <c r="AD162" s="16" t="e">
        <f>SUMIF('City Level Data'!#REF!,$F162,'City Level Data'!AF:AF)</f>
        <v>#REF!</v>
      </c>
      <c r="AE162" s="16" t="e">
        <f>SUMIF('City Level Data'!#REF!,$F162,'City Level Data'!AG:AG)</f>
        <v>#REF!</v>
      </c>
      <c r="AF162" s="16" t="e">
        <f>SUMIF('City Level Data'!#REF!,$F162,'City Level Data'!AH:AH)</f>
        <v>#REF!</v>
      </c>
      <c r="AG162" s="16" t="e">
        <f>SUMIF('City Level Data'!#REF!,$F162,'City Level Data'!AI:AI)</f>
        <v>#REF!</v>
      </c>
      <c r="AH162" s="16" t="e">
        <f>SUMIF('City Level Data'!#REF!,$F162,'City Level Data'!AJ:AJ)</f>
        <v>#REF!</v>
      </c>
      <c r="AI162" s="16" t="e">
        <f>SUMIF('City Level Data'!#REF!,$F162,'City Level Data'!AK:AK)</f>
        <v>#REF!</v>
      </c>
      <c r="AJ162" s="16" t="e">
        <f>SUMIF('City Level Data'!#REF!,$F162,'City Level Data'!AL:AL)</f>
        <v>#REF!</v>
      </c>
      <c r="AK162" s="16" t="e">
        <f>SUMIF('City Level Data'!#REF!,$F162,'City Level Data'!AM:AM)</f>
        <v>#REF!</v>
      </c>
      <c r="AL162" s="16" t="e">
        <f>SUMIF('City Level Data'!#REF!,$F162,'City Level Data'!AN:AN)</f>
        <v>#REF!</v>
      </c>
      <c r="AM162" s="16" t="e">
        <f>SUMIF('City Level Data'!#REF!,$F162,'City Level Data'!AO:AO)</f>
        <v>#REF!</v>
      </c>
      <c r="AN162" s="16" t="e">
        <f>SUMIF('City Level Data'!#REF!,$F162,'City Level Data'!AP:AP)</f>
        <v>#REF!</v>
      </c>
      <c r="AO162" s="16" t="e">
        <f>SUMIF('City Level Data'!#REF!,$F162,'City Level Data'!AQ:AQ)</f>
        <v>#REF!</v>
      </c>
      <c r="AP162" s="16" t="e">
        <f>SUMIF('City Level Data'!#REF!,$F162,'City Level Data'!AR:AR)</f>
        <v>#REF!</v>
      </c>
      <c r="AQ162" s="16" t="e">
        <f>SUMIF('City Level Data'!#REF!,$F162,'City Level Data'!AS:AS)</f>
        <v>#REF!</v>
      </c>
      <c r="AR162" s="16" t="e">
        <f>SUMIF('City Level Data'!#REF!,$F162,'City Level Data'!AT:AT)</f>
        <v>#REF!</v>
      </c>
      <c r="AS162" s="16" t="e">
        <f>SUMIF('City Level Data'!#REF!,$F162,'City Level Data'!AU:AU)</f>
        <v>#REF!</v>
      </c>
      <c r="AT162" s="16" t="e">
        <f>SUMIF('City Level Data'!#REF!,$F162,'City Level Data'!AV:AV)</f>
        <v>#REF!</v>
      </c>
      <c r="AU162" s="16" t="e">
        <f>SUMIF('City Level Data'!#REF!,$F162,'City Level Data'!AW:AW)</f>
        <v>#REF!</v>
      </c>
      <c r="AV162" s="16" t="e">
        <f>SUMIF('City Level Data'!#REF!,$F162,'City Level Data'!AX:AX)</f>
        <v>#REF!</v>
      </c>
      <c r="AW162" s="16" t="e">
        <f>SUMIF('City Level Data'!#REF!,$F162,'City Level Data'!AY:AY)</f>
        <v>#REF!</v>
      </c>
      <c r="AX162" s="16" t="e">
        <f>SUMIF('City Level Data'!#REF!,$F162,'City Level Data'!AZ:AZ)</f>
        <v>#REF!</v>
      </c>
      <c r="AY162" s="16" t="e">
        <f>SUMIF('City Level Data'!#REF!,$F162,'City Level Data'!BA:BA)</f>
        <v>#REF!</v>
      </c>
      <c r="AZ162" s="16" t="e">
        <f>SUMIF('City Level Data'!#REF!,$F162,'City Level Data'!BB:BB)</f>
        <v>#REF!</v>
      </c>
      <c r="BA162" s="16" t="e">
        <f>SUMIF('City Level Data'!#REF!,$F162,'City Level Data'!BC:BC)</f>
        <v>#REF!</v>
      </c>
      <c r="BB162" s="16" t="e">
        <f>SUMIF('City Level Data'!#REF!,$F162,'City Level Data'!BD:BD)</f>
        <v>#REF!</v>
      </c>
      <c r="BC162" s="16" t="e">
        <f>SUMIF('City Level Data'!#REF!,$F162,'City Level Data'!BE:BE)</f>
        <v>#REF!</v>
      </c>
      <c r="BD162" s="16" t="e">
        <f>SUMIF('City Level Data'!#REF!,$F162,'City Level Data'!BF:BF)</f>
        <v>#REF!</v>
      </c>
      <c r="BE162" s="16" t="e">
        <f t="shared" si="2"/>
        <v>#REF!</v>
      </c>
      <c r="BF162" s="16" t="e">
        <f>SUMIF('City Level Data'!#REF!,$F162,'City Level Data'!BG:BG)</f>
        <v>#REF!</v>
      </c>
      <c r="BG162" s="16" t="e">
        <f>SUMIF('City Level Data'!#REF!,$F162,'City Level Data'!BH:BH)</f>
        <v>#REF!</v>
      </c>
      <c r="BH162" s="16" t="e">
        <f>AVERAGEIF('City Level Data'!#REF!,$F162,'City Level Data'!BI:BI)</f>
        <v>#REF!</v>
      </c>
      <c r="BI162" s="16" t="e">
        <f>AVERAGEIF('City Level Data'!#REF!,$F162,'City Level Data'!BJ:BJ)</f>
        <v>#REF!</v>
      </c>
      <c r="BJ162" s="16" t="e">
        <f>AVERAGEIF('City Level Data'!#REF!,$F162,'City Level Data'!BK:BK)</f>
        <v>#REF!</v>
      </c>
      <c r="BK162" s="16" t="e">
        <f>AVERAGEIF('City Level Data'!#REF!,$F162,'City Level Data'!BL:BL)</f>
        <v>#REF!</v>
      </c>
      <c r="BL162" s="16" t="e">
        <f>AVERAGEIF('City Level Data'!#REF!,$F162,'City Level Data'!BM:BM)</f>
        <v>#REF!</v>
      </c>
      <c r="BM162" s="16" t="e">
        <f>SUMIF('City Level Data'!#REF!,$F162,'City Level Data'!BN:BN)</f>
        <v>#REF!</v>
      </c>
      <c r="BN162" s="16" t="e">
        <f>SUMIF('City Level Data'!#REF!,$F162,'City Level Data'!BO:BO)</f>
        <v>#REF!</v>
      </c>
      <c r="BO162" s="16" t="e">
        <f>SUMIF('City Level Data'!#REF!,$F162,'City Level Data'!BP:BP)</f>
        <v>#REF!</v>
      </c>
      <c r="BP162" s="16" t="e">
        <f>SUMIF('City Level Data'!#REF!,$F162,'City Level Data'!BQ:BQ)</f>
        <v>#REF!</v>
      </c>
      <c r="BQ162" s="16" t="e">
        <f>SUMIF('City Level Data'!#REF!,$F162,'City Level Data'!BR:BR)</f>
        <v>#REF!</v>
      </c>
      <c r="BR162" s="16" t="e">
        <f>SUMIF('City Level Data'!#REF!,$F162,'City Level Data'!BS:BS)</f>
        <v>#REF!</v>
      </c>
      <c r="BS162" s="16" t="e">
        <f>SUMIF('City Level Data'!#REF!,$F162,'City Level Data'!BT:BT)</f>
        <v>#REF!</v>
      </c>
      <c r="BT162" s="16" t="e">
        <f>SUMIF('City Level Data'!#REF!,$F162,'City Level Data'!BU:BU)</f>
        <v>#REF!</v>
      </c>
      <c r="BU162" s="16" t="e">
        <f>SUMIF('City Level Data'!#REF!,$F162,'City Level Data'!BV:BV)</f>
        <v>#REF!</v>
      </c>
      <c r="BV162" s="16" t="e">
        <f>SUMIF('City Level Data'!#REF!,$F162,'City Level Data'!BW:BW)</f>
        <v>#REF!</v>
      </c>
      <c r="BW162" s="16" t="e">
        <f>SUMIF('City Level Data'!#REF!,$F162,'City Level Data'!BX:BX)</f>
        <v>#REF!</v>
      </c>
      <c r="BX162" s="16" t="e">
        <f>SUMIF('City Level Data'!#REF!,$F162,'City Level Data'!BY:BY)</f>
        <v>#REF!</v>
      </c>
      <c r="BY162" s="16" t="e">
        <f>SUMIF('City Level Data'!#REF!,$F162,'City Level Data'!BZ:BZ)</f>
        <v>#REF!</v>
      </c>
      <c r="BZ162" s="16" t="e">
        <f>SUMIF('City Level Data'!#REF!,$F162,'City Level Data'!CA:CA)</f>
        <v>#REF!</v>
      </c>
      <c r="CA162" s="16" t="e">
        <f>SUMIF('City Level Data'!#REF!,$F162,'City Level Data'!CB:CB)</f>
        <v>#REF!</v>
      </c>
      <c r="CB162" s="16" t="e">
        <f>SUMIF('City Level Data'!#REF!,$F162,'City Level Data'!CC:CC)</f>
        <v>#REF!</v>
      </c>
      <c r="CC162" s="16" t="e">
        <f>SUMIF('City Level Data'!#REF!,$F162,'City Level Data'!CD:CD)</f>
        <v>#REF!</v>
      </c>
      <c r="CD162" s="16" t="e">
        <f>SUMIF('City Level Data'!#REF!,$F162,'City Level Data'!CE:CE)</f>
        <v>#REF!</v>
      </c>
      <c r="CE162" s="16" t="e">
        <f>SUMIF('City Level Data'!#REF!,$F162,'City Level Data'!CF:CF)</f>
        <v>#REF!</v>
      </c>
      <c r="CF162" s="16" t="e">
        <f>SUMIF('City Level Data'!#REF!,$F162,'City Level Data'!CG:CG)</f>
        <v>#REF!</v>
      </c>
      <c r="CG162" s="16" t="e">
        <f>SUMIF('City Level Data'!#REF!,$F162,'City Level Data'!CH:CH)</f>
        <v>#REF!</v>
      </c>
      <c r="CH162" s="16" t="e">
        <f>SUMIF('City Level Data'!#REF!,$F162,'City Level Data'!CI:CI)</f>
        <v>#REF!</v>
      </c>
      <c r="CI162" s="16" t="e">
        <f>SUMIF('City Level Data'!#REF!,$F162,'City Level Data'!CJ:CJ)</f>
        <v>#REF!</v>
      </c>
      <c r="CJ162" s="16" t="e">
        <f>SUMIF('City Level Data'!#REF!,$F162,'City Level Data'!CK:CK)</f>
        <v>#REF!</v>
      </c>
      <c r="CK162" s="16" t="e">
        <f>SUMIF('City Level Data'!#REF!,$F162,'City Level Data'!CL:CL)</f>
        <v>#REF!</v>
      </c>
      <c r="CL162" s="16" t="e">
        <f>SUMIF('City Level Data'!#REF!,$F162,'City Level Data'!CM:CM)</f>
        <v>#REF!</v>
      </c>
      <c r="CM162" s="16" t="e">
        <f>SUMIF('City Level Data'!#REF!,$F162,'City Level Data'!CN:CN)</f>
        <v>#REF!</v>
      </c>
      <c r="CN162" s="16" t="e">
        <f>SUMIF('City Level Data'!#REF!,$F162,'City Level Data'!CO:CO)</f>
        <v>#REF!</v>
      </c>
      <c r="CO162" s="16" t="e">
        <f>SUMIF('City Level Data'!#REF!,$F162,'City Level Data'!CP:CP)</f>
        <v>#REF!</v>
      </c>
      <c r="CP162" s="16" t="e">
        <f>SUMIF('City Level Data'!#REF!,$F162,'City Level Data'!CQ:CQ)</f>
        <v>#REF!</v>
      </c>
      <c r="CQ162" s="16" t="e">
        <f>SUMIF('City Level Data'!#REF!,$F162,'City Level Data'!CR:CR)</f>
        <v>#REF!</v>
      </c>
      <c r="CR162" s="16" t="e">
        <f>SUMIF('City Level Data'!#REF!,$F162,'City Level Data'!CS:CS)</f>
        <v>#REF!</v>
      </c>
      <c r="CS162" s="16" t="e">
        <f>SUMIF('City Level Data'!#REF!,$F162,'City Level Data'!CT:CT)</f>
        <v>#REF!</v>
      </c>
      <c r="CT162" s="16" t="e">
        <f>SUMIF('City Level Data'!#REF!,$F162,'City Level Data'!CU:CU)</f>
        <v>#REF!</v>
      </c>
      <c r="CU162" s="16" t="e">
        <f>SUMIF('City Level Data'!#REF!,$F162,'City Level Data'!CV:CV)</f>
        <v>#REF!</v>
      </c>
      <c r="CV162" s="16" t="e">
        <f>SUMIF('City Level Data'!#REF!,$F162,'City Level Data'!CW:CW)</f>
        <v>#REF!</v>
      </c>
      <c r="CW162" s="16" t="e">
        <f>SUMIF('City Level Data'!#REF!,$F162,'City Level Data'!CX:CX)</f>
        <v>#REF!</v>
      </c>
      <c r="CX162" s="16" t="e">
        <f>SUMIF('City Level Data'!#REF!,$F162,'City Level Data'!CY:CY)</f>
        <v>#REF!</v>
      </c>
      <c r="CY162" s="16" t="e">
        <f>SUMIF('City Level Data'!#REF!,$F162,'City Level Data'!CZ:CZ)</f>
        <v>#REF!</v>
      </c>
      <c r="CZ162" s="16" t="e">
        <f>SUMIF('City Level Data'!#REF!,$F162,'City Level Data'!DA:DA)</f>
        <v>#REF!</v>
      </c>
      <c r="DA162" s="16" t="e">
        <f>SUMIF('City Level Data'!#REF!,$F162,'City Level Data'!DB:DB)</f>
        <v>#REF!</v>
      </c>
      <c r="DB162" s="16" t="e">
        <f>SUMIF('City Level Data'!#REF!,$F162,'City Level Data'!DC:DC)</f>
        <v>#REF!</v>
      </c>
    </row>
    <row r="163" spans="1:106" x14ac:dyDescent="0.2">
      <c r="A163" s="1"/>
      <c r="B163" s="1"/>
      <c r="C163" s="1"/>
      <c r="D163" s="1" t="s">
        <v>1707</v>
      </c>
      <c r="E163" s="1" t="s">
        <v>1506</v>
      </c>
      <c r="F163" s="1" t="s">
        <v>1278</v>
      </c>
      <c r="G163" s="1" t="s">
        <v>1523</v>
      </c>
      <c r="H163" s="1"/>
      <c r="I163" s="1"/>
      <c r="J163" s="1" t="s">
        <v>1518</v>
      </c>
      <c r="K163" s="1"/>
      <c r="L163" s="1"/>
      <c r="M163" s="1"/>
      <c r="N163" s="16" t="e">
        <f>SUMIF('City Level Data'!#REF!,$F163,'City Level Data'!J:J)</f>
        <v>#REF!</v>
      </c>
      <c r="O163" s="16" t="e">
        <f>SUMIF('City Level Data'!#REF!,$F163,'City Level Data'!L:L)</f>
        <v>#REF!</v>
      </c>
      <c r="P163" s="16" t="e">
        <f>SUMIF('City Level Data'!#REF!,$F163,'City Level Data'!M:M)</f>
        <v>#REF!</v>
      </c>
      <c r="Q163" s="16" t="e">
        <f t="shared" si="0"/>
        <v>#REF!</v>
      </c>
      <c r="R163" s="16" t="e">
        <f>SUMIF('City Level Data'!#REF!,$F163,'City Level Data'!P:P)</f>
        <v>#REF!</v>
      </c>
      <c r="S163" s="16" t="e">
        <f t="shared" si="1"/>
        <v>#REF!</v>
      </c>
      <c r="T163" s="16" t="e">
        <f>SUMIF('City Level Data'!#REF!,$F163,'City Level Data'!U:U)*1000000000/N163</f>
        <v>#REF!</v>
      </c>
      <c r="U163" s="16" t="e">
        <f>IF(Q163&gt;'Clustering (Sub City)'!$C$4,'Clustering (Sub City)'!$B$3,IF(Q163&gt;'Clustering (Sub City)'!$H$4,'Clustering (Sub City)'!$G$3,IF(Q163&gt;'Clustering (Sub City)'!$M$4,'Clustering (Sub City)'!$L$3,'Clustering (Sub City)'!$Q$3)))</f>
        <v>#REF!</v>
      </c>
      <c r="V163" s="16" t="e">
        <f>IF(S163&gt;'Clustering (Sub City)'!$C$24,'Clustering (Sub City)'!$B$23,IF(S163&gt;'Clustering (Sub City)'!$H$24,'Clustering (Sub City)'!$G$23,IF(S163&gt;'Clustering (Sub City)'!$M$24,'Clustering (Sub City)'!$L$23,'Clustering (Sub City)'!$Q$23)))</f>
        <v>#REF!</v>
      </c>
      <c r="W163" s="16" t="e">
        <f>VLOOKUP(U163&amp;V163,'Clustering (Gov City)'!$X$4:$Y$19,2,0)</f>
        <v>#REF!</v>
      </c>
      <c r="X163" s="16" t="e">
        <f>SUMIF('City Level Data'!#REF!,$F163,'City Level Data'!Z:Z)</f>
        <v>#REF!</v>
      </c>
      <c r="Y163" s="16" t="e">
        <f>SUMIF('City Level Data'!#REF!,$F163,'City Level Data'!AA:AA)</f>
        <v>#REF!</v>
      </c>
      <c r="Z163" s="16" t="e">
        <f>SUMIF('City Level Data'!#REF!,$F163,'City Level Data'!AB:AB)</f>
        <v>#REF!</v>
      </c>
      <c r="AA163" s="16" t="e">
        <f>SUMIF('City Level Data'!#REF!,$F163,'City Level Data'!AC:AC)</f>
        <v>#REF!</v>
      </c>
      <c r="AB163" s="16" t="e">
        <f>SUMIF('City Level Data'!#REF!,$F163,'City Level Data'!AD:AD)</f>
        <v>#REF!</v>
      </c>
      <c r="AC163" s="16" t="e">
        <f>SUMIF('City Level Data'!#REF!,$F163,'City Level Data'!AE:AE)</f>
        <v>#REF!</v>
      </c>
      <c r="AD163" s="16" t="e">
        <f>SUMIF('City Level Data'!#REF!,$F163,'City Level Data'!AF:AF)</f>
        <v>#REF!</v>
      </c>
      <c r="AE163" s="16" t="e">
        <f>SUMIF('City Level Data'!#REF!,$F163,'City Level Data'!AG:AG)</f>
        <v>#REF!</v>
      </c>
      <c r="AF163" s="16" t="e">
        <f>SUMIF('City Level Data'!#REF!,$F163,'City Level Data'!AH:AH)</f>
        <v>#REF!</v>
      </c>
      <c r="AG163" s="16" t="e">
        <f>SUMIF('City Level Data'!#REF!,$F163,'City Level Data'!AI:AI)</f>
        <v>#REF!</v>
      </c>
      <c r="AH163" s="16" t="e">
        <f>SUMIF('City Level Data'!#REF!,$F163,'City Level Data'!AJ:AJ)</f>
        <v>#REF!</v>
      </c>
      <c r="AI163" s="16" t="e">
        <f>SUMIF('City Level Data'!#REF!,$F163,'City Level Data'!AK:AK)</f>
        <v>#REF!</v>
      </c>
      <c r="AJ163" s="16" t="e">
        <f>SUMIF('City Level Data'!#REF!,$F163,'City Level Data'!AL:AL)</f>
        <v>#REF!</v>
      </c>
      <c r="AK163" s="16" t="e">
        <f>SUMIF('City Level Data'!#REF!,$F163,'City Level Data'!AM:AM)</f>
        <v>#REF!</v>
      </c>
      <c r="AL163" s="16" t="e">
        <f>SUMIF('City Level Data'!#REF!,$F163,'City Level Data'!AN:AN)</f>
        <v>#REF!</v>
      </c>
      <c r="AM163" s="16" t="e">
        <f>SUMIF('City Level Data'!#REF!,$F163,'City Level Data'!AO:AO)</f>
        <v>#REF!</v>
      </c>
      <c r="AN163" s="16" t="e">
        <f>SUMIF('City Level Data'!#REF!,$F163,'City Level Data'!AP:AP)</f>
        <v>#REF!</v>
      </c>
      <c r="AO163" s="16" t="e">
        <f>SUMIF('City Level Data'!#REF!,$F163,'City Level Data'!AQ:AQ)</f>
        <v>#REF!</v>
      </c>
      <c r="AP163" s="16" t="e">
        <f>SUMIF('City Level Data'!#REF!,$F163,'City Level Data'!AR:AR)</f>
        <v>#REF!</v>
      </c>
      <c r="AQ163" s="16" t="e">
        <f>SUMIF('City Level Data'!#REF!,$F163,'City Level Data'!AS:AS)</f>
        <v>#REF!</v>
      </c>
      <c r="AR163" s="16" t="e">
        <f>SUMIF('City Level Data'!#REF!,$F163,'City Level Data'!AT:AT)</f>
        <v>#REF!</v>
      </c>
      <c r="AS163" s="16" t="e">
        <f>SUMIF('City Level Data'!#REF!,$F163,'City Level Data'!AU:AU)</f>
        <v>#REF!</v>
      </c>
      <c r="AT163" s="16" t="e">
        <f>SUMIF('City Level Data'!#REF!,$F163,'City Level Data'!AV:AV)</f>
        <v>#REF!</v>
      </c>
      <c r="AU163" s="16" t="e">
        <f>SUMIF('City Level Data'!#REF!,$F163,'City Level Data'!AW:AW)</f>
        <v>#REF!</v>
      </c>
      <c r="AV163" s="16" t="e">
        <f>SUMIF('City Level Data'!#REF!,$F163,'City Level Data'!AX:AX)</f>
        <v>#REF!</v>
      </c>
      <c r="AW163" s="16" t="e">
        <f>SUMIF('City Level Data'!#REF!,$F163,'City Level Data'!AY:AY)</f>
        <v>#REF!</v>
      </c>
      <c r="AX163" s="16" t="e">
        <f>SUMIF('City Level Data'!#REF!,$F163,'City Level Data'!AZ:AZ)</f>
        <v>#REF!</v>
      </c>
      <c r="AY163" s="16" t="e">
        <f>SUMIF('City Level Data'!#REF!,$F163,'City Level Data'!BA:BA)</f>
        <v>#REF!</v>
      </c>
      <c r="AZ163" s="16" t="e">
        <f>SUMIF('City Level Data'!#REF!,$F163,'City Level Data'!BB:BB)</f>
        <v>#REF!</v>
      </c>
      <c r="BA163" s="16" t="e">
        <f>SUMIF('City Level Data'!#REF!,$F163,'City Level Data'!BC:BC)</f>
        <v>#REF!</v>
      </c>
      <c r="BB163" s="16" t="e">
        <f>SUMIF('City Level Data'!#REF!,$F163,'City Level Data'!BD:BD)</f>
        <v>#REF!</v>
      </c>
      <c r="BC163" s="16" t="e">
        <f>SUMIF('City Level Data'!#REF!,$F163,'City Level Data'!BE:BE)</f>
        <v>#REF!</v>
      </c>
      <c r="BD163" s="16" t="e">
        <f>SUMIF('City Level Data'!#REF!,$F163,'City Level Data'!BF:BF)</f>
        <v>#REF!</v>
      </c>
      <c r="BE163" s="16" t="e">
        <f t="shared" si="2"/>
        <v>#REF!</v>
      </c>
      <c r="BF163" s="16" t="e">
        <f>SUMIF('City Level Data'!#REF!,$F163,'City Level Data'!BG:BG)</f>
        <v>#REF!</v>
      </c>
      <c r="BG163" s="16" t="e">
        <f>SUMIF('City Level Data'!#REF!,$F163,'City Level Data'!BH:BH)</f>
        <v>#REF!</v>
      </c>
      <c r="BH163" s="16" t="e">
        <f>AVERAGEIF('City Level Data'!#REF!,$F163,'City Level Data'!BI:BI)</f>
        <v>#REF!</v>
      </c>
      <c r="BI163" s="16" t="e">
        <f>AVERAGEIF('City Level Data'!#REF!,$F163,'City Level Data'!BJ:BJ)</f>
        <v>#REF!</v>
      </c>
      <c r="BJ163" s="16" t="e">
        <f>AVERAGEIF('City Level Data'!#REF!,$F163,'City Level Data'!BK:BK)</f>
        <v>#REF!</v>
      </c>
      <c r="BK163" s="16" t="e">
        <f>AVERAGEIF('City Level Data'!#REF!,$F163,'City Level Data'!BL:BL)</f>
        <v>#REF!</v>
      </c>
      <c r="BL163" s="16" t="e">
        <f>AVERAGEIF('City Level Data'!#REF!,$F163,'City Level Data'!BM:BM)</f>
        <v>#REF!</v>
      </c>
      <c r="BM163" s="16" t="e">
        <f>SUMIF('City Level Data'!#REF!,$F163,'City Level Data'!BN:BN)</f>
        <v>#REF!</v>
      </c>
      <c r="BN163" s="16" t="e">
        <f>SUMIF('City Level Data'!#REF!,$F163,'City Level Data'!BO:BO)</f>
        <v>#REF!</v>
      </c>
      <c r="BO163" s="16" t="e">
        <f>SUMIF('City Level Data'!#REF!,$F163,'City Level Data'!BP:BP)</f>
        <v>#REF!</v>
      </c>
      <c r="BP163" s="16" t="e">
        <f>SUMIF('City Level Data'!#REF!,$F163,'City Level Data'!BQ:BQ)</f>
        <v>#REF!</v>
      </c>
      <c r="BQ163" s="16" t="e">
        <f>SUMIF('City Level Data'!#REF!,$F163,'City Level Data'!BR:BR)</f>
        <v>#REF!</v>
      </c>
      <c r="BR163" s="16" t="e">
        <f>SUMIF('City Level Data'!#REF!,$F163,'City Level Data'!BS:BS)</f>
        <v>#REF!</v>
      </c>
      <c r="BS163" s="16" t="e">
        <f>SUMIF('City Level Data'!#REF!,$F163,'City Level Data'!BT:BT)</f>
        <v>#REF!</v>
      </c>
      <c r="BT163" s="16" t="e">
        <f>SUMIF('City Level Data'!#REF!,$F163,'City Level Data'!BU:BU)</f>
        <v>#REF!</v>
      </c>
      <c r="BU163" s="16" t="e">
        <f>SUMIF('City Level Data'!#REF!,$F163,'City Level Data'!BV:BV)</f>
        <v>#REF!</v>
      </c>
      <c r="BV163" s="16" t="e">
        <f>SUMIF('City Level Data'!#REF!,$F163,'City Level Data'!BW:BW)</f>
        <v>#REF!</v>
      </c>
      <c r="BW163" s="16" t="e">
        <f>SUMIF('City Level Data'!#REF!,$F163,'City Level Data'!BX:BX)</f>
        <v>#REF!</v>
      </c>
      <c r="BX163" s="16" t="e">
        <f>SUMIF('City Level Data'!#REF!,$F163,'City Level Data'!BY:BY)</f>
        <v>#REF!</v>
      </c>
      <c r="BY163" s="16" t="e">
        <f>SUMIF('City Level Data'!#REF!,$F163,'City Level Data'!BZ:BZ)</f>
        <v>#REF!</v>
      </c>
      <c r="BZ163" s="16" t="e">
        <f>SUMIF('City Level Data'!#REF!,$F163,'City Level Data'!CA:CA)</f>
        <v>#REF!</v>
      </c>
      <c r="CA163" s="16" t="e">
        <f>SUMIF('City Level Data'!#REF!,$F163,'City Level Data'!CB:CB)</f>
        <v>#REF!</v>
      </c>
      <c r="CB163" s="16" t="e">
        <f>SUMIF('City Level Data'!#REF!,$F163,'City Level Data'!CC:CC)</f>
        <v>#REF!</v>
      </c>
      <c r="CC163" s="16" t="e">
        <f>SUMIF('City Level Data'!#REF!,$F163,'City Level Data'!CD:CD)</f>
        <v>#REF!</v>
      </c>
      <c r="CD163" s="16" t="e">
        <f>SUMIF('City Level Data'!#REF!,$F163,'City Level Data'!CE:CE)</f>
        <v>#REF!</v>
      </c>
      <c r="CE163" s="16" t="e">
        <f>SUMIF('City Level Data'!#REF!,$F163,'City Level Data'!CF:CF)</f>
        <v>#REF!</v>
      </c>
      <c r="CF163" s="16" t="e">
        <f>SUMIF('City Level Data'!#REF!,$F163,'City Level Data'!CG:CG)</f>
        <v>#REF!</v>
      </c>
      <c r="CG163" s="16" t="e">
        <f>SUMIF('City Level Data'!#REF!,$F163,'City Level Data'!CH:CH)</f>
        <v>#REF!</v>
      </c>
      <c r="CH163" s="16" t="e">
        <f>SUMIF('City Level Data'!#REF!,$F163,'City Level Data'!CI:CI)</f>
        <v>#REF!</v>
      </c>
      <c r="CI163" s="16" t="e">
        <f>SUMIF('City Level Data'!#REF!,$F163,'City Level Data'!CJ:CJ)</f>
        <v>#REF!</v>
      </c>
      <c r="CJ163" s="16" t="e">
        <f>SUMIF('City Level Data'!#REF!,$F163,'City Level Data'!CK:CK)</f>
        <v>#REF!</v>
      </c>
      <c r="CK163" s="16" t="e">
        <f>SUMIF('City Level Data'!#REF!,$F163,'City Level Data'!CL:CL)</f>
        <v>#REF!</v>
      </c>
      <c r="CL163" s="16" t="e">
        <f>SUMIF('City Level Data'!#REF!,$F163,'City Level Data'!CM:CM)</f>
        <v>#REF!</v>
      </c>
      <c r="CM163" s="16" t="e">
        <f>SUMIF('City Level Data'!#REF!,$F163,'City Level Data'!CN:CN)</f>
        <v>#REF!</v>
      </c>
      <c r="CN163" s="16" t="e">
        <f>SUMIF('City Level Data'!#REF!,$F163,'City Level Data'!CO:CO)</f>
        <v>#REF!</v>
      </c>
      <c r="CO163" s="16" t="e">
        <f>SUMIF('City Level Data'!#REF!,$F163,'City Level Data'!CP:CP)</f>
        <v>#REF!</v>
      </c>
      <c r="CP163" s="16" t="e">
        <f>SUMIF('City Level Data'!#REF!,$F163,'City Level Data'!CQ:CQ)</f>
        <v>#REF!</v>
      </c>
      <c r="CQ163" s="16" t="e">
        <f>SUMIF('City Level Data'!#REF!,$F163,'City Level Data'!CR:CR)</f>
        <v>#REF!</v>
      </c>
      <c r="CR163" s="16" t="e">
        <f>SUMIF('City Level Data'!#REF!,$F163,'City Level Data'!CS:CS)</f>
        <v>#REF!</v>
      </c>
      <c r="CS163" s="16" t="e">
        <f>SUMIF('City Level Data'!#REF!,$F163,'City Level Data'!CT:CT)</f>
        <v>#REF!</v>
      </c>
      <c r="CT163" s="16" t="e">
        <f>SUMIF('City Level Data'!#REF!,$F163,'City Level Data'!CU:CU)</f>
        <v>#REF!</v>
      </c>
      <c r="CU163" s="16" t="e">
        <f>SUMIF('City Level Data'!#REF!,$F163,'City Level Data'!CV:CV)</f>
        <v>#REF!</v>
      </c>
      <c r="CV163" s="16" t="e">
        <f>SUMIF('City Level Data'!#REF!,$F163,'City Level Data'!CW:CW)</f>
        <v>#REF!</v>
      </c>
      <c r="CW163" s="16" t="e">
        <f>SUMIF('City Level Data'!#REF!,$F163,'City Level Data'!CX:CX)</f>
        <v>#REF!</v>
      </c>
      <c r="CX163" s="16" t="e">
        <f>SUMIF('City Level Data'!#REF!,$F163,'City Level Data'!CY:CY)</f>
        <v>#REF!</v>
      </c>
      <c r="CY163" s="16" t="e">
        <f>SUMIF('City Level Data'!#REF!,$F163,'City Level Data'!CZ:CZ)</f>
        <v>#REF!</v>
      </c>
      <c r="CZ163" s="16" t="e">
        <f>SUMIF('City Level Data'!#REF!,$F163,'City Level Data'!DA:DA)</f>
        <v>#REF!</v>
      </c>
      <c r="DA163" s="16" t="e">
        <f>SUMIF('City Level Data'!#REF!,$F163,'City Level Data'!DB:DB)</f>
        <v>#REF!</v>
      </c>
      <c r="DB163" s="16" t="e">
        <f>SUMIF('City Level Data'!#REF!,$F163,'City Level Data'!DC:DC)</f>
        <v>#REF!</v>
      </c>
    </row>
    <row r="164" spans="1:106" x14ac:dyDescent="0.2">
      <c r="A164" s="1"/>
      <c r="B164" s="1"/>
      <c r="C164" s="1"/>
      <c r="D164" s="1" t="s">
        <v>1565</v>
      </c>
      <c r="E164" s="1" t="s">
        <v>1506</v>
      </c>
      <c r="F164" s="1" t="s">
        <v>1341</v>
      </c>
      <c r="G164" s="1" t="s">
        <v>1523</v>
      </c>
      <c r="H164" s="1"/>
      <c r="I164" s="1"/>
      <c r="J164" s="1" t="s">
        <v>1518</v>
      </c>
      <c r="K164" s="1"/>
      <c r="L164" s="1"/>
      <c r="M164" s="1"/>
      <c r="N164" s="16" t="e">
        <f>SUMIF('City Level Data'!#REF!,$F164,'City Level Data'!J:J)</f>
        <v>#REF!</v>
      </c>
      <c r="O164" s="16" t="e">
        <f>SUMIF('City Level Data'!#REF!,$F164,'City Level Data'!L:L)</f>
        <v>#REF!</v>
      </c>
      <c r="P164" s="16" t="e">
        <f>SUMIF('City Level Data'!#REF!,$F164,'City Level Data'!M:M)</f>
        <v>#REF!</v>
      </c>
      <c r="Q164" s="16" t="e">
        <f t="shared" si="0"/>
        <v>#REF!</v>
      </c>
      <c r="R164" s="16" t="e">
        <f>SUMIF('City Level Data'!#REF!,$F164,'City Level Data'!P:P)</f>
        <v>#REF!</v>
      </c>
      <c r="S164" s="16" t="e">
        <f t="shared" si="1"/>
        <v>#REF!</v>
      </c>
      <c r="T164" s="16" t="e">
        <f>SUMIF('City Level Data'!#REF!,$F164,'City Level Data'!U:U)*1000000000/N164</f>
        <v>#REF!</v>
      </c>
      <c r="U164" s="16" t="e">
        <f>IF(Q164&gt;'Clustering (Sub City)'!$C$4,'Clustering (Sub City)'!$B$3,IF(Q164&gt;'Clustering (Sub City)'!$H$4,'Clustering (Sub City)'!$G$3,IF(Q164&gt;'Clustering (Sub City)'!$M$4,'Clustering (Sub City)'!$L$3,'Clustering (Sub City)'!$Q$3)))</f>
        <v>#REF!</v>
      </c>
      <c r="V164" s="16" t="e">
        <f>IF(S164&gt;'Clustering (Sub City)'!$C$24,'Clustering (Sub City)'!$B$23,IF(S164&gt;'Clustering (Sub City)'!$H$24,'Clustering (Sub City)'!$G$23,IF(S164&gt;'Clustering (Sub City)'!$M$24,'Clustering (Sub City)'!$L$23,'Clustering (Sub City)'!$Q$23)))</f>
        <v>#REF!</v>
      </c>
      <c r="W164" s="16" t="e">
        <f>VLOOKUP(U164&amp;V164,'Clustering (Gov City)'!$X$4:$Y$19,2,0)</f>
        <v>#REF!</v>
      </c>
      <c r="X164" s="16" t="e">
        <f>SUMIF('City Level Data'!#REF!,$F164,'City Level Data'!Z:Z)</f>
        <v>#REF!</v>
      </c>
      <c r="Y164" s="16" t="e">
        <f>SUMIF('City Level Data'!#REF!,$F164,'City Level Data'!AA:AA)</f>
        <v>#REF!</v>
      </c>
      <c r="Z164" s="16" t="e">
        <f>SUMIF('City Level Data'!#REF!,$F164,'City Level Data'!AB:AB)</f>
        <v>#REF!</v>
      </c>
      <c r="AA164" s="16" t="e">
        <f>SUMIF('City Level Data'!#REF!,$F164,'City Level Data'!AC:AC)</f>
        <v>#REF!</v>
      </c>
      <c r="AB164" s="16" t="e">
        <f>SUMIF('City Level Data'!#REF!,$F164,'City Level Data'!AD:AD)</f>
        <v>#REF!</v>
      </c>
      <c r="AC164" s="16" t="e">
        <f>SUMIF('City Level Data'!#REF!,$F164,'City Level Data'!AE:AE)</f>
        <v>#REF!</v>
      </c>
      <c r="AD164" s="16" t="e">
        <f>SUMIF('City Level Data'!#REF!,$F164,'City Level Data'!AF:AF)</f>
        <v>#REF!</v>
      </c>
      <c r="AE164" s="16" t="e">
        <f>SUMIF('City Level Data'!#REF!,$F164,'City Level Data'!AG:AG)</f>
        <v>#REF!</v>
      </c>
      <c r="AF164" s="16" t="e">
        <f>SUMIF('City Level Data'!#REF!,$F164,'City Level Data'!AH:AH)</f>
        <v>#REF!</v>
      </c>
      <c r="AG164" s="16" t="e">
        <f>SUMIF('City Level Data'!#REF!,$F164,'City Level Data'!AI:AI)</f>
        <v>#REF!</v>
      </c>
      <c r="AH164" s="16" t="e">
        <f>SUMIF('City Level Data'!#REF!,$F164,'City Level Data'!AJ:AJ)</f>
        <v>#REF!</v>
      </c>
      <c r="AI164" s="16" t="e">
        <f>SUMIF('City Level Data'!#REF!,$F164,'City Level Data'!AK:AK)</f>
        <v>#REF!</v>
      </c>
      <c r="AJ164" s="16" t="e">
        <f>SUMIF('City Level Data'!#REF!,$F164,'City Level Data'!AL:AL)</f>
        <v>#REF!</v>
      </c>
      <c r="AK164" s="16" t="e">
        <f>SUMIF('City Level Data'!#REF!,$F164,'City Level Data'!AM:AM)</f>
        <v>#REF!</v>
      </c>
      <c r="AL164" s="16" t="e">
        <f>SUMIF('City Level Data'!#REF!,$F164,'City Level Data'!AN:AN)</f>
        <v>#REF!</v>
      </c>
      <c r="AM164" s="16" t="e">
        <f>SUMIF('City Level Data'!#REF!,$F164,'City Level Data'!AO:AO)</f>
        <v>#REF!</v>
      </c>
      <c r="AN164" s="16" t="e">
        <f>SUMIF('City Level Data'!#REF!,$F164,'City Level Data'!AP:AP)</f>
        <v>#REF!</v>
      </c>
      <c r="AO164" s="16" t="e">
        <f>SUMIF('City Level Data'!#REF!,$F164,'City Level Data'!AQ:AQ)</f>
        <v>#REF!</v>
      </c>
      <c r="AP164" s="16" t="e">
        <f>SUMIF('City Level Data'!#REF!,$F164,'City Level Data'!AR:AR)</f>
        <v>#REF!</v>
      </c>
      <c r="AQ164" s="16" t="e">
        <f>SUMIF('City Level Data'!#REF!,$F164,'City Level Data'!AS:AS)</f>
        <v>#REF!</v>
      </c>
      <c r="AR164" s="16" t="e">
        <f>SUMIF('City Level Data'!#REF!,$F164,'City Level Data'!AT:AT)</f>
        <v>#REF!</v>
      </c>
      <c r="AS164" s="16" t="e">
        <f>SUMIF('City Level Data'!#REF!,$F164,'City Level Data'!AU:AU)</f>
        <v>#REF!</v>
      </c>
      <c r="AT164" s="16" t="e">
        <f>SUMIF('City Level Data'!#REF!,$F164,'City Level Data'!AV:AV)</f>
        <v>#REF!</v>
      </c>
      <c r="AU164" s="16" t="e">
        <f>SUMIF('City Level Data'!#REF!,$F164,'City Level Data'!AW:AW)</f>
        <v>#REF!</v>
      </c>
      <c r="AV164" s="16" t="e">
        <f>SUMIF('City Level Data'!#REF!,$F164,'City Level Data'!AX:AX)</f>
        <v>#REF!</v>
      </c>
      <c r="AW164" s="16" t="e">
        <f>SUMIF('City Level Data'!#REF!,$F164,'City Level Data'!AY:AY)</f>
        <v>#REF!</v>
      </c>
      <c r="AX164" s="16" t="e">
        <f>SUMIF('City Level Data'!#REF!,$F164,'City Level Data'!AZ:AZ)</f>
        <v>#REF!</v>
      </c>
      <c r="AY164" s="16" t="e">
        <f>SUMIF('City Level Data'!#REF!,$F164,'City Level Data'!BA:BA)</f>
        <v>#REF!</v>
      </c>
      <c r="AZ164" s="16" t="e">
        <f>SUMIF('City Level Data'!#REF!,$F164,'City Level Data'!BB:BB)</f>
        <v>#REF!</v>
      </c>
      <c r="BA164" s="16" t="e">
        <f>SUMIF('City Level Data'!#REF!,$F164,'City Level Data'!BC:BC)</f>
        <v>#REF!</v>
      </c>
      <c r="BB164" s="16" t="e">
        <f>SUMIF('City Level Data'!#REF!,$F164,'City Level Data'!BD:BD)</f>
        <v>#REF!</v>
      </c>
      <c r="BC164" s="16" t="e">
        <f>SUMIF('City Level Data'!#REF!,$F164,'City Level Data'!BE:BE)</f>
        <v>#REF!</v>
      </c>
      <c r="BD164" s="16" t="e">
        <f>SUMIF('City Level Data'!#REF!,$F164,'City Level Data'!BF:BF)</f>
        <v>#REF!</v>
      </c>
      <c r="BE164" s="16" t="e">
        <f t="shared" si="2"/>
        <v>#REF!</v>
      </c>
      <c r="BF164" s="16" t="e">
        <f>SUMIF('City Level Data'!#REF!,$F164,'City Level Data'!BG:BG)</f>
        <v>#REF!</v>
      </c>
      <c r="BG164" s="16" t="e">
        <f>SUMIF('City Level Data'!#REF!,$F164,'City Level Data'!BH:BH)</f>
        <v>#REF!</v>
      </c>
      <c r="BH164" s="16" t="e">
        <f>AVERAGEIF('City Level Data'!#REF!,$F164,'City Level Data'!BI:BI)</f>
        <v>#REF!</v>
      </c>
      <c r="BI164" s="16" t="e">
        <f>AVERAGEIF('City Level Data'!#REF!,$F164,'City Level Data'!BJ:BJ)</f>
        <v>#REF!</v>
      </c>
      <c r="BJ164" s="16" t="e">
        <f>AVERAGEIF('City Level Data'!#REF!,$F164,'City Level Data'!BK:BK)</f>
        <v>#REF!</v>
      </c>
      <c r="BK164" s="16" t="e">
        <f>AVERAGEIF('City Level Data'!#REF!,$F164,'City Level Data'!BL:BL)</f>
        <v>#REF!</v>
      </c>
      <c r="BL164" s="16" t="e">
        <f>AVERAGEIF('City Level Data'!#REF!,$F164,'City Level Data'!BM:BM)</f>
        <v>#REF!</v>
      </c>
      <c r="BM164" s="16" t="e">
        <f>SUMIF('City Level Data'!#REF!,$F164,'City Level Data'!BN:BN)</f>
        <v>#REF!</v>
      </c>
      <c r="BN164" s="16" t="e">
        <f>SUMIF('City Level Data'!#REF!,$F164,'City Level Data'!BO:BO)</f>
        <v>#REF!</v>
      </c>
      <c r="BO164" s="16" t="e">
        <f>SUMIF('City Level Data'!#REF!,$F164,'City Level Data'!BP:BP)</f>
        <v>#REF!</v>
      </c>
      <c r="BP164" s="16" t="e">
        <f>SUMIF('City Level Data'!#REF!,$F164,'City Level Data'!BQ:BQ)</f>
        <v>#REF!</v>
      </c>
      <c r="BQ164" s="16" t="e">
        <f>SUMIF('City Level Data'!#REF!,$F164,'City Level Data'!BR:BR)</f>
        <v>#REF!</v>
      </c>
      <c r="BR164" s="16" t="e">
        <f>SUMIF('City Level Data'!#REF!,$F164,'City Level Data'!BS:BS)</f>
        <v>#REF!</v>
      </c>
      <c r="BS164" s="16" t="e">
        <f>SUMIF('City Level Data'!#REF!,$F164,'City Level Data'!BT:BT)</f>
        <v>#REF!</v>
      </c>
      <c r="BT164" s="16" t="e">
        <f>SUMIF('City Level Data'!#REF!,$F164,'City Level Data'!BU:BU)</f>
        <v>#REF!</v>
      </c>
      <c r="BU164" s="16" t="e">
        <f>SUMIF('City Level Data'!#REF!,$F164,'City Level Data'!BV:BV)</f>
        <v>#REF!</v>
      </c>
      <c r="BV164" s="16" t="e">
        <f>SUMIF('City Level Data'!#REF!,$F164,'City Level Data'!BW:BW)</f>
        <v>#REF!</v>
      </c>
      <c r="BW164" s="16" t="e">
        <f>SUMIF('City Level Data'!#REF!,$F164,'City Level Data'!BX:BX)</f>
        <v>#REF!</v>
      </c>
      <c r="BX164" s="16" t="e">
        <f>SUMIF('City Level Data'!#REF!,$F164,'City Level Data'!BY:BY)</f>
        <v>#REF!</v>
      </c>
      <c r="BY164" s="16" t="e">
        <f>SUMIF('City Level Data'!#REF!,$F164,'City Level Data'!BZ:BZ)</f>
        <v>#REF!</v>
      </c>
      <c r="BZ164" s="16" t="e">
        <f>SUMIF('City Level Data'!#REF!,$F164,'City Level Data'!CA:CA)</f>
        <v>#REF!</v>
      </c>
      <c r="CA164" s="16" t="e">
        <f>SUMIF('City Level Data'!#REF!,$F164,'City Level Data'!CB:CB)</f>
        <v>#REF!</v>
      </c>
      <c r="CB164" s="16" t="e">
        <f>SUMIF('City Level Data'!#REF!,$F164,'City Level Data'!CC:CC)</f>
        <v>#REF!</v>
      </c>
      <c r="CC164" s="16" t="e">
        <f>SUMIF('City Level Data'!#REF!,$F164,'City Level Data'!CD:CD)</f>
        <v>#REF!</v>
      </c>
      <c r="CD164" s="16" t="e">
        <f>SUMIF('City Level Data'!#REF!,$F164,'City Level Data'!CE:CE)</f>
        <v>#REF!</v>
      </c>
      <c r="CE164" s="16" t="e">
        <f>SUMIF('City Level Data'!#REF!,$F164,'City Level Data'!CF:CF)</f>
        <v>#REF!</v>
      </c>
      <c r="CF164" s="16" t="e">
        <f>SUMIF('City Level Data'!#REF!,$F164,'City Level Data'!CG:CG)</f>
        <v>#REF!</v>
      </c>
      <c r="CG164" s="16" t="e">
        <f>SUMIF('City Level Data'!#REF!,$F164,'City Level Data'!CH:CH)</f>
        <v>#REF!</v>
      </c>
      <c r="CH164" s="16" t="e">
        <f>SUMIF('City Level Data'!#REF!,$F164,'City Level Data'!CI:CI)</f>
        <v>#REF!</v>
      </c>
      <c r="CI164" s="16" t="e">
        <f>SUMIF('City Level Data'!#REF!,$F164,'City Level Data'!CJ:CJ)</f>
        <v>#REF!</v>
      </c>
      <c r="CJ164" s="16" t="e">
        <f>SUMIF('City Level Data'!#REF!,$F164,'City Level Data'!CK:CK)</f>
        <v>#REF!</v>
      </c>
      <c r="CK164" s="16" t="e">
        <f>SUMIF('City Level Data'!#REF!,$F164,'City Level Data'!CL:CL)</f>
        <v>#REF!</v>
      </c>
      <c r="CL164" s="16" t="e">
        <f>SUMIF('City Level Data'!#REF!,$F164,'City Level Data'!CM:CM)</f>
        <v>#REF!</v>
      </c>
      <c r="CM164" s="16" t="e">
        <f>SUMIF('City Level Data'!#REF!,$F164,'City Level Data'!CN:CN)</f>
        <v>#REF!</v>
      </c>
      <c r="CN164" s="16" t="e">
        <f>SUMIF('City Level Data'!#REF!,$F164,'City Level Data'!CO:CO)</f>
        <v>#REF!</v>
      </c>
      <c r="CO164" s="16" t="e">
        <f>SUMIF('City Level Data'!#REF!,$F164,'City Level Data'!CP:CP)</f>
        <v>#REF!</v>
      </c>
      <c r="CP164" s="16" t="e">
        <f>SUMIF('City Level Data'!#REF!,$F164,'City Level Data'!CQ:CQ)</f>
        <v>#REF!</v>
      </c>
      <c r="CQ164" s="16" t="e">
        <f>SUMIF('City Level Data'!#REF!,$F164,'City Level Data'!CR:CR)</f>
        <v>#REF!</v>
      </c>
      <c r="CR164" s="16" t="e">
        <f>SUMIF('City Level Data'!#REF!,$F164,'City Level Data'!CS:CS)</f>
        <v>#REF!</v>
      </c>
      <c r="CS164" s="16" t="e">
        <f>SUMIF('City Level Data'!#REF!,$F164,'City Level Data'!CT:CT)</f>
        <v>#REF!</v>
      </c>
      <c r="CT164" s="16" t="e">
        <f>SUMIF('City Level Data'!#REF!,$F164,'City Level Data'!CU:CU)</f>
        <v>#REF!</v>
      </c>
      <c r="CU164" s="16" t="e">
        <f>SUMIF('City Level Data'!#REF!,$F164,'City Level Data'!CV:CV)</f>
        <v>#REF!</v>
      </c>
      <c r="CV164" s="16" t="e">
        <f>SUMIF('City Level Data'!#REF!,$F164,'City Level Data'!CW:CW)</f>
        <v>#REF!</v>
      </c>
      <c r="CW164" s="16" t="e">
        <f>SUMIF('City Level Data'!#REF!,$F164,'City Level Data'!CX:CX)</f>
        <v>#REF!</v>
      </c>
      <c r="CX164" s="16" t="e">
        <f>SUMIF('City Level Data'!#REF!,$F164,'City Level Data'!CY:CY)</f>
        <v>#REF!</v>
      </c>
      <c r="CY164" s="16" t="e">
        <f>SUMIF('City Level Data'!#REF!,$F164,'City Level Data'!CZ:CZ)</f>
        <v>#REF!</v>
      </c>
      <c r="CZ164" s="16" t="e">
        <f>SUMIF('City Level Data'!#REF!,$F164,'City Level Data'!DA:DA)</f>
        <v>#REF!</v>
      </c>
      <c r="DA164" s="16" t="e">
        <f>SUMIF('City Level Data'!#REF!,$F164,'City Level Data'!DB:DB)</f>
        <v>#REF!</v>
      </c>
      <c r="DB164" s="16" t="e">
        <f>SUMIF('City Level Data'!#REF!,$F164,'City Level Data'!DC:DC)</f>
        <v>#REF!</v>
      </c>
    </row>
    <row r="165" spans="1:106" x14ac:dyDescent="0.2">
      <c r="A165" s="1"/>
      <c r="B165" s="1"/>
      <c r="C165" s="1"/>
      <c r="D165" s="1" t="s">
        <v>1708</v>
      </c>
      <c r="E165" s="1" t="s">
        <v>1506</v>
      </c>
      <c r="F165" s="1" t="s">
        <v>1345</v>
      </c>
      <c r="G165" s="1" t="s">
        <v>1523</v>
      </c>
      <c r="H165" s="1"/>
      <c r="I165" s="1"/>
      <c r="J165" s="1" t="s">
        <v>1518</v>
      </c>
      <c r="K165" s="1"/>
      <c r="L165" s="1"/>
      <c r="M165" s="1"/>
      <c r="N165" s="16" t="e">
        <f>SUMIF('City Level Data'!#REF!,$F165,'City Level Data'!J:J)</f>
        <v>#REF!</v>
      </c>
      <c r="O165" s="16" t="e">
        <f>SUMIF('City Level Data'!#REF!,$F165,'City Level Data'!L:L)</f>
        <v>#REF!</v>
      </c>
      <c r="P165" s="16" t="e">
        <f>SUMIF('City Level Data'!#REF!,$F165,'City Level Data'!M:M)</f>
        <v>#REF!</v>
      </c>
      <c r="Q165" s="16" t="e">
        <f t="shared" si="0"/>
        <v>#REF!</v>
      </c>
      <c r="R165" s="16" t="e">
        <f>SUMIF('City Level Data'!#REF!,$F165,'City Level Data'!P:P)</f>
        <v>#REF!</v>
      </c>
      <c r="S165" s="16" t="e">
        <f t="shared" si="1"/>
        <v>#REF!</v>
      </c>
      <c r="T165" s="16" t="e">
        <f>SUMIF('City Level Data'!#REF!,$F165,'City Level Data'!U:U)*1000000000/N165</f>
        <v>#REF!</v>
      </c>
      <c r="U165" s="16" t="e">
        <f>IF(Q165&gt;'Clustering (Sub City)'!$C$4,'Clustering (Sub City)'!$B$3,IF(Q165&gt;'Clustering (Sub City)'!$H$4,'Clustering (Sub City)'!$G$3,IF(Q165&gt;'Clustering (Sub City)'!$M$4,'Clustering (Sub City)'!$L$3,'Clustering (Sub City)'!$Q$3)))</f>
        <v>#REF!</v>
      </c>
      <c r="V165" s="16" t="e">
        <f>IF(S165&gt;'Clustering (Sub City)'!$C$24,'Clustering (Sub City)'!$B$23,IF(S165&gt;'Clustering (Sub City)'!$H$24,'Clustering (Sub City)'!$G$23,IF(S165&gt;'Clustering (Sub City)'!$M$24,'Clustering (Sub City)'!$L$23,'Clustering (Sub City)'!$Q$23)))</f>
        <v>#REF!</v>
      </c>
      <c r="W165" s="16" t="e">
        <f>VLOOKUP(U165&amp;V165,'Clustering (Gov City)'!$X$4:$Y$19,2,0)</f>
        <v>#REF!</v>
      </c>
      <c r="X165" s="16" t="e">
        <f>SUMIF('City Level Data'!#REF!,$F165,'City Level Data'!Z:Z)</f>
        <v>#REF!</v>
      </c>
      <c r="Y165" s="16" t="e">
        <f>SUMIF('City Level Data'!#REF!,$F165,'City Level Data'!AA:AA)</f>
        <v>#REF!</v>
      </c>
      <c r="Z165" s="16" t="e">
        <f>SUMIF('City Level Data'!#REF!,$F165,'City Level Data'!AB:AB)</f>
        <v>#REF!</v>
      </c>
      <c r="AA165" s="16" t="e">
        <f>SUMIF('City Level Data'!#REF!,$F165,'City Level Data'!AC:AC)</f>
        <v>#REF!</v>
      </c>
      <c r="AB165" s="16" t="e">
        <f>SUMIF('City Level Data'!#REF!,$F165,'City Level Data'!AD:AD)</f>
        <v>#REF!</v>
      </c>
      <c r="AC165" s="16" t="e">
        <f>SUMIF('City Level Data'!#REF!,$F165,'City Level Data'!AE:AE)</f>
        <v>#REF!</v>
      </c>
      <c r="AD165" s="16" t="e">
        <f>SUMIF('City Level Data'!#REF!,$F165,'City Level Data'!AF:AF)</f>
        <v>#REF!</v>
      </c>
      <c r="AE165" s="16" t="e">
        <f>SUMIF('City Level Data'!#REF!,$F165,'City Level Data'!AG:AG)</f>
        <v>#REF!</v>
      </c>
      <c r="AF165" s="16" t="e">
        <f>SUMIF('City Level Data'!#REF!,$F165,'City Level Data'!AH:AH)</f>
        <v>#REF!</v>
      </c>
      <c r="AG165" s="16" t="e">
        <f>SUMIF('City Level Data'!#REF!,$F165,'City Level Data'!AI:AI)</f>
        <v>#REF!</v>
      </c>
      <c r="AH165" s="16" t="e">
        <f>SUMIF('City Level Data'!#REF!,$F165,'City Level Data'!AJ:AJ)</f>
        <v>#REF!</v>
      </c>
      <c r="AI165" s="16" t="e">
        <f>SUMIF('City Level Data'!#REF!,$F165,'City Level Data'!AK:AK)</f>
        <v>#REF!</v>
      </c>
      <c r="AJ165" s="16" t="e">
        <f>SUMIF('City Level Data'!#REF!,$F165,'City Level Data'!AL:AL)</f>
        <v>#REF!</v>
      </c>
      <c r="AK165" s="16" t="e">
        <f>SUMIF('City Level Data'!#REF!,$F165,'City Level Data'!AM:AM)</f>
        <v>#REF!</v>
      </c>
      <c r="AL165" s="16" t="e">
        <f>SUMIF('City Level Data'!#REF!,$F165,'City Level Data'!AN:AN)</f>
        <v>#REF!</v>
      </c>
      <c r="AM165" s="16" t="e">
        <f>SUMIF('City Level Data'!#REF!,$F165,'City Level Data'!AO:AO)</f>
        <v>#REF!</v>
      </c>
      <c r="AN165" s="16" t="e">
        <f>SUMIF('City Level Data'!#REF!,$F165,'City Level Data'!AP:AP)</f>
        <v>#REF!</v>
      </c>
      <c r="AO165" s="16" t="e">
        <f>SUMIF('City Level Data'!#REF!,$F165,'City Level Data'!AQ:AQ)</f>
        <v>#REF!</v>
      </c>
      <c r="AP165" s="16" t="e">
        <f>SUMIF('City Level Data'!#REF!,$F165,'City Level Data'!AR:AR)</f>
        <v>#REF!</v>
      </c>
      <c r="AQ165" s="16" t="e">
        <f>SUMIF('City Level Data'!#REF!,$F165,'City Level Data'!AS:AS)</f>
        <v>#REF!</v>
      </c>
      <c r="AR165" s="16" t="e">
        <f>SUMIF('City Level Data'!#REF!,$F165,'City Level Data'!AT:AT)</f>
        <v>#REF!</v>
      </c>
      <c r="AS165" s="16" t="e">
        <f>SUMIF('City Level Data'!#REF!,$F165,'City Level Data'!AU:AU)</f>
        <v>#REF!</v>
      </c>
      <c r="AT165" s="16" t="e">
        <f>SUMIF('City Level Data'!#REF!,$F165,'City Level Data'!AV:AV)</f>
        <v>#REF!</v>
      </c>
      <c r="AU165" s="16" t="e">
        <f>SUMIF('City Level Data'!#REF!,$F165,'City Level Data'!AW:AW)</f>
        <v>#REF!</v>
      </c>
      <c r="AV165" s="16" t="e">
        <f>SUMIF('City Level Data'!#REF!,$F165,'City Level Data'!AX:AX)</f>
        <v>#REF!</v>
      </c>
      <c r="AW165" s="16" t="e">
        <f>SUMIF('City Level Data'!#REF!,$F165,'City Level Data'!AY:AY)</f>
        <v>#REF!</v>
      </c>
      <c r="AX165" s="16" t="e">
        <f>SUMIF('City Level Data'!#REF!,$F165,'City Level Data'!AZ:AZ)</f>
        <v>#REF!</v>
      </c>
      <c r="AY165" s="16" t="e">
        <f>SUMIF('City Level Data'!#REF!,$F165,'City Level Data'!BA:BA)</f>
        <v>#REF!</v>
      </c>
      <c r="AZ165" s="16" t="e">
        <f>SUMIF('City Level Data'!#REF!,$F165,'City Level Data'!BB:BB)</f>
        <v>#REF!</v>
      </c>
      <c r="BA165" s="16" t="e">
        <f>SUMIF('City Level Data'!#REF!,$F165,'City Level Data'!BC:BC)</f>
        <v>#REF!</v>
      </c>
      <c r="BB165" s="16" t="e">
        <f>SUMIF('City Level Data'!#REF!,$F165,'City Level Data'!BD:BD)</f>
        <v>#REF!</v>
      </c>
      <c r="BC165" s="16" t="e">
        <f>SUMIF('City Level Data'!#REF!,$F165,'City Level Data'!BE:BE)</f>
        <v>#REF!</v>
      </c>
      <c r="BD165" s="16" t="e">
        <f>SUMIF('City Level Data'!#REF!,$F165,'City Level Data'!BF:BF)</f>
        <v>#REF!</v>
      </c>
      <c r="BE165" s="16" t="e">
        <f t="shared" si="2"/>
        <v>#REF!</v>
      </c>
      <c r="BF165" s="16" t="e">
        <f>SUMIF('City Level Data'!#REF!,$F165,'City Level Data'!BG:BG)</f>
        <v>#REF!</v>
      </c>
      <c r="BG165" s="16" t="e">
        <f>SUMIF('City Level Data'!#REF!,$F165,'City Level Data'!BH:BH)</f>
        <v>#REF!</v>
      </c>
      <c r="BH165" s="16" t="e">
        <f>AVERAGEIF('City Level Data'!#REF!,$F165,'City Level Data'!BI:BI)</f>
        <v>#REF!</v>
      </c>
      <c r="BI165" s="16" t="e">
        <f>AVERAGEIF('City Level Data'!#REF!,$F165,'City Level Data'!BJ:BJ)</f>
        <v>#REF!</v>
      </c>
      <c r="BJ165" s="16" t="e">
        <f>AVERAGEIF('City Level Data'!#REF!,$F165,'City Level Data'!BK:BK)</f>
        <v>#REF!</v>
      </c>
      <c r="BK165" s="16" t="e">
        <f>AVERAGEIF('City Level Data'!#REF!,$F165,'City Level Data'!BL:BL)</f>
        <v>#REF!</v>
      </c>
      <c r="BL165" s="16" t="e">
        <f>AVERAGEIF('City Level Data'!#REF!,$F165,'City Level Data'!BM:BM)</f>
        <v>#REF!</v>
      </c>
      <c r="BM165" s="16" t="e">
        <f>SUMIF('City Level Data'!#REF!,$F165,'City Level Data'!BN:BN)</f>
        <v>#REF!</v>
      </c>
      <c r="BN165" s="16" t="e">
        <f>SUMIF('City Level Data'!#REF!,$F165,'City Level Data'!BO:BO)</f>
        <v>#REF!</v>
      </c>
      <c r="BO165" s="16" t="e">
        <f>SUMIF('City Level Data'!#REF!,$F165,'City Level Data'!BP:BP)</f>
        <v>#REF!</v>
      </c>
      <c r="BP165" s="16" t="e">
        <f>SUMIF('City Level Data'!#REF!,$F165,'City Level Data'!BQ:BQ)</f>
        <v>#REF!</v>
      </c>
      <c r="BQ165" s="16" t="e">
        <f>SUMIF('City Level Data'!#REF!,$F165,'City Level Data'!BR:BR)</f>
        <v>#REF!</v>
      </c>
      <c r="BR165" s="16" t="e">
        <f>SUMIF('City Level Data'!#REF!,$F165,'City Level Data'!BS:BS)</f>
        <v>#REF!</v>
      </c>
      <c r="BS165" s="16" t="e">
        <f>SUMIF('City Level Data'!#REF!,$F165,'City Level Data'!BT:BT)</f>
        <v>#REF!</v>
      </c>
      <c r="BT165" s="16" t="e">
        <f>SUMIF('City Level Data'!#REF!,$F165,'City Level Data'!BU:BU)</f>
        <v>#REF!</v>
      </c>
      <c r="BU165" s="16" t="e">
        <f>SUMIF('City Level Data'!#REF!,$F165,'City Level Data'!BV:BV)</f>
        <v>#REF!</v>
      </c>
      <c r="BV165" s="16" t="e">
        <f>SUMIF('City Level Data'!#REF!,$F165,'City Level Data'!BW:BW)</f>
        <v>#REF!</v>
      </c>
      <c r="BW165" s="16" t="e">
        <f>SUMIF('City Level Data'!#REF!,$F165,'City Level Data'!BX:BX)</f>
        <v>#REF!</v>
      </c>
      <c r="BX165" s="16" t="e">
        <f>SUMIF('City Level Data'!#REF!,$F165,'City Level Data'!BY:BY)</f>
        <v>#REF!</v>
      </c>
      <c r="BY165" s="16" t="e">
        <f>SUMIF('City Level Data'!#REF!,$F165,'City Level Data'!BZ:BZ)</f>
        <v>#REF!</v>
      </c>
      <c r="BZ165" s="16" t="e">
        <f>SUMIF('City Level Data'!#REF!,$F165,'City Level Data'!CA:CA)</f>
        <v>#REF!</v>
      </c>
      <c r="CA165" s="16" t="e">
        <f>SUMIF('City Level Data'!#REF!,$F165,'City Level Data'!CB:CB)</f>
        <v>#REF!</v>
      </c>
      <c r="CB165" s="16" t="e">
        <f>SUMIF('City Level Data'!#REF!,$F165,'City Level Data'!CC:CC)</f>
        <v>#REF!</v>
      </c>
      <c r="CC165" s="16" t="e">
        <f>SUMIF('City Level Data'!#REF!,$F165,'City Level Data'!CD:CD)</f>
        <v>#REF!</v>
      </c>
      <c r="CD165" s="16" t="e">
        <f>SUMIF('City Level Data'!#REF!,$F165,'City Level Data'!CE:CE)</f>
        <v>#REF!</v>
      </c>
      <c r="CE165" s="16" t="e">
        <f>SUMIF('City Level Data'!#REF!,$F165,'City Level Data'!CF:CF)</f>
        <v>#REF!</v>
      </c>
      <c r="CF165" s="16" t="e">
        <f>SUMIF('City Level Data'!#REF!,$F165,'City Level Data'!CG:CG)</f>
        <v>#REF!</v>
      </c>
      <c r="CG165" s="16" t="e">
        <f>SUMIF('City Level Data'!#REF!,$F165,'City Level Data'!CH:CH)</f>
        <v>#REF!</v>
      </c>
      <c r="CH165" s="16" t="e">
        <f>SUMIF('City Level Data'!#REF!,$F165,'City Level Data'!CI:CI)</f>
        <v>#REF!</v>
      </c>
      <c r="CI165" s="16" t="e">
        <f>SUMIF('City Level Data'!#REF!,$F165,'City Level Data'!CJ:CJ)</f>
        <v>#REF!</v>
      </c>
      <c r="CJ165" s="16" t="e">
        <f>SUMIF('City Level Data'!#REF!,$F165,'City Level Data'!CK:CK)</f>
        <v>#REF!</v>
      </c>
      <c r="CK165" s="16" t="e">
        <f>SUMIF('City Level Data'!#REF!,$F165,'City Level Data'!CL:CL)</f>
        <v>#REF!</v>
      </c>
      <c r="CL165" s="16" t="e">
        <f>SUMIF('City Level Data'!#REF!,$F165,'City Level Data'!CM:CM)</f>
        <v>#REF!</v>
      </c>
      <c r="CM165" s="16" t="e">
        <f>SUMIF('City Level Data'!#REF!,$F165,'City Level Data'!CN:CN)</f>
        <v>#REF!</v>
      </c>
      <c r="CN165" s="16" t="e">
        <f>SUMIF('City Level Data'!#REF!,$F165,'City Level Data'!CO:CO)</f>
        <v>#REF!</v>
      </c>
      <c r="CO165" s="16" t="e">
        <f>SUMIF('City Level Data'!#REF!,$F165,'City Level Data'!CP:CP)</f>
        <v>#REF!</v>
      </c>
      <c r="CP165" s="16" t="e">
        <f>SUMIF('City Level Data'!#REF!,$F165,'City Level Data'!CQ:CQ)</f>
        <v>#REF!</v>
      </c>
      <c r="CQ165" s="16" t="e">
        <f>SUMIF('City Level Data'!#REF!,$F165,'City Level Data'!CR:CR)</f>
        <v>#REF!</v>
      </c>
      <c r="CR165" s="16" t="e">
        <f>SUMIF('City Level Data'!#REF!,$F165,'City Level Data'!CS:CS)</f>
        <v>#REF!</v>
      </c>
      <c r="CS165" s="16" t="e">
        <f>SUMIF('City Level Data'!#REF!,$F165,'City Level Data'!CT:CT)</f>
        <v>#REF!</v>
      </c>
      <c r="CT165" s="16" t="e">
        <f>SUMIF('City Level Data'!#REF!,$F165,'City Level Data'!CU:CU)</f>
        <v>#REF!</v>
      </c>
      <c r="CU165" s="16" t="e">
        <f>SUMIF('City Level Data'!#REF!,$F165,'City Level Data'!CV:CV)</f>
        <v>#REF!</v>
      </c>
      <c r="CV165" s="16" t="e">
        <f>SUMIF('City Level Data'!#REF!,$F165,'City Level Data'!CW:CW)</f>
        <v>#REF!</v>
      </c>
      <c r="CW165" s="16" t="e">
        <f>SUMIF('City Level Data'!#REF!,$F165,'City Level Data'!CX:CX)</f>
        <v>#REF!</v>
      </c>
      <c r="CX165" s="16" t="e">
        <f>SUMIF('City Level Data'!#REF!,$F165,'City Level Data'!CY:CY)</f>
        <v>#REF!</v>
      </c>
      <c r="CY165" s="16" t="e">
        <f>SUMIF('City Level Data'!#REF!,$F165,'City Level Data'!CZ:CZ)</f>
        <v>#REF!</v>
      </c>
      <c r="CZ165" s="16" t="e">
        <f>SUMIF('City Level Data'!#REF!,$F165,'City Level Data'!DA:DA)</f>
        <v>#REF!</v>
      </c>
      <c r="DA165" s="16" t="e">
        <f>SUMIF('City Level Data'!#REF!,$F165,'City Level Data'!DB:DB)</f>
        <v>#REF!</v>
      </c>
      <c r="DB165" s="16" t="e">
        <f>SUMIF('City Level Data'!#REF!,$F165,'City Level Data'!DC:DC)</f>
        <v>#REF!</v>
      </c>
    </row>
    <row r="166" spans="1:106" x14ac:dyDescent="0.2">
      <c r="A166" s="1"/>
      <c r="B166" s="1"/>
      <c r="C166" s="1"/>
      <c r="D166" s="1" t="s">
        <v>1709</v>
      </c>
      <c r="E166" s="1" t="s">
        <v>1506</v>
      </c>
      <c r="F166" s="1" t="s">
        <v>1352</v>
      </c>
      <c r="G166" s="1" t="s">
        <v>1523</v>
      </c>
      <c r="H166" s="1"/>
      <c r="I166" s="1"/>
      <c r="J166" s="1" t="s">
        <v>1518</v>
      </c>
      <c r="K166" s="1"/>
      <c r="L166" s="1"/>
      <c r="M166" s="1"/>
      <c r="N166" s="16" t="e">
        <f>SUMIF('City Level Data'!#REF!,$F166,'City Level Data'!J:J)</f>
        <v>#REF!</v>
      </c>
      <c r="O166" s="16" t="e">
        <f>SUMIF('City Level Data'!#REF!,$F166,'City Level Data'!L:L)</f>
        <v>#REF!</v>
      </c>
      <c r="P166" s="16" t="e">
        <f>SUMIF('City Level Data'!#REF!,$F166,'City Level Data'!M:M)</f>
        <v>#REF!</v>
      </c>
      <c r="Q166" s="16" t="e">
        <f t="shared" si="0"/>
        <v>#REF!</v>
      </c>
      <c r="R166" s="16" t="e">
        <f>SUMIF('City Level Data'!#REF!,$F166,'City Level Data'!P:P)</f>
        <v>#REF!</v>
      </c>
      <c r="S166" s="16" t="e">
        <f t="shared" si="1"/>
        <v>#REF!</v>
      </c>
      <c r="T166" s="16" t="e">
        <f>SUMIF('City Level Data'!#REF!,$F166,'City Level Data'!U:U)*1000000000/N166</f>
        <v>#REF!</v>
      </c>
      <c r="U166" s="16" t="e">
        <f>IF(Q166&gt;'Clustering (Sub City)'!$C$4,'Clustering (Sub City)'!$B$3,IF(Q166&gt;'Clustering (Sub City)'!$H$4,'Clustering (Sub City)'!$G$3,IF(Q166&gt;'Clustering (Sub City)'!$M$4,'Clustering (Sub City)'!$L$3,'Clustering (Sub City)'!$Q$3)))</f>
        <v>#REF!</v>
      </c>
      <c r="V166" s="16" t="e">
        <f>IF(S166&gt;'Clustering (Sub City)'!$C$24,'Clustering (Sub City)'!$B$23,IF(S166&gt;'Clustering (Sub City)'!$H$24,'Clustering (Sub City)'!$G$23,IF(S166&gt;'Clustering (Sub City)'!$M$24,'Clustering (Sub City)'!$L$23,'Clustering (Sub City)'!$Q$23)))</f>
        <v>#REF!</v>
      </c>
      <c r="W166" s="16" t="e">
        <f>VLOOKUP(U166&amp;V166,'Clustering (Gov City)'!$X$4:$Y$19,2,0)</f>
        <v>#REF!</v>
      </c>
      <c r="X166" s="16" t="e">
        <f>SUMIF('City Level Data'!#REF!,$F166,'City Level Data'!Z:Z)</f>
        <v>#REF!</v>
      </c>
      <c r="Y166" s="16" t="e">
        <f>SUMIF('City Level Data'!#REF!,$F166,'City Level Data'!AA:AA)</f>
        <v>#REF!</v>
      </c>
      <c r="Z166" s="16" t="e">
        <f>SUMIF('City Level Data'!#REF!,$F166,'City Level Data'!AB:AB)</f>
        <v>#REF!</v>
      </c>
      <c r="AA166" s="16" t="e">
        <f>SUMIF('City Level Data'!#REF!,$F166,'City Level Data'!AC:AC)</f>
        <v>#REF!</v>
      </c>
      <c r="AB166" s="16" t="e">
        <f>SUMIF('City Level Data'!#REF!,$F166,'City Level Data'!AD:AD)</f>
        <v>#REF!</v>
      </c>
      <c r="AC166" s="16" t="e">
        <f>SUMIF('City Level Data'!#REF!,$F166,'City Level Data'!AE:AE)</f>
        <v>#REF!</v>
      </c>
      <c r="AD166" s="16" t="e">
        <f>SUMIF('City Level Data'!#REF!,$F166,'City Level Data'!AF:AF)</f>
        <v>#REF!</v>
      </c>
      <c r="AE166" s="16" t="e">
        <f>SUMIF('City Level Data'!#REF!,$F166,'City Level Data'!AG:AG)</f>
        <v>#REF!</v>
      </c>
      <c r="AF166" s="16" t="e">
        <f>SUMIF('City Level Data'!#REF!,$F166,'City Level Data'!AH:AH)</f>
        <v>#REF!</v>
      </c>
      <c r="AG166" s="16" t="e">
        <f>SUMIF('City Level Data'!#REF!,$F166,'City Level Data'!AI:AI)</f>
        <v>#REF!</v>
      </c>
      <c r="AH166" s="16" t="e">
        <f>SUMIF('City Level Data'!#REF!,$F166,'City Level Data'!AJ:AJ)</f>
        <v>#REF!</v>
      </c>
      <c r="AI166" s="16" t="e">
        <f>SUMIF('City Level Data'!#REF!,$F166,'City Level Data'!AK:AK)</f>
        <v>#REF!</v>
      </c>
      <c r="AJ166" s="16" t="e">
        <f>SUMIF('City Level Data'!#REF!,$F166,'City Level Data'!AL:AL)</f>
        <v>#REF!</v>
      </c>
      <c r="AK166" s="16" t="e">
        <f>SUMIF('City Level Data'!#REF!,$F166,'City Level Data'!AM:AM)</f>
        <v>#REF!</v>
      </c>
      <c r="AL166" s="16" t="e">
        <f>SUMIF('City Level Data'!#REF!,$F166,'City Level Data'!AN:AN)</f>
        <v>#REF!</v>
      </c>
      <c r="AM166" s="16" t="e">
        <f>SUMIF('City Level Data'!#REF!,$F166,'City Level Data'!AO:AO)</f>
        <v>#REF!</v>
      </c>
      <c r="AN166" s="16" t="e">
        <f>SUMIF('City Level Data'!#REF!,$F166,'City Level Data'!AP:AP)</f>
        <v>#REF!</v>
      </c>
      <c r="AO166" s="16" t="e">
        <f>SUMIF('City Level Data'!#REF!,$F166,'City Level Data'!AQ:AQ)</f>
        <v>#REF!</v>
      </c>
      <c r="AP166" s="16" t="e">
        <f>SUMIF('City Level Data'!#REF!,$F166,'City Level Data'!AR:AR)</f>
        <v>#REF!</v>
      </c>
      <c r="AQ166" s="16" t="e">
        <f>SUMIF('City Level Data'!#REF!,$F166,'City Level Data'!AS:AS)</f>
        <v>#REF!</v>
      </c>
      <c r="AR166" s="16" t="e">
        <f>SUMIF('City Level Data'!#REF!,$F166,'City Level Data'!AT:AT)</f>
        <v>#REF!</v>
      </c>
      <c r="AS166" s="16" t="e">
        <f>SUMIF('City Level Data'!#REF!,$F166,'City Level Data'!AU:AU)</f>
        <v>#REF!</v>
      </c>
      <c r="AT166" s="16" t="e">
        <f>SUMIF('City Level Data'!#REF!,$F166,'City Level Data'!AV:AV)</f>
        <v>#REF!</v>
      </c>
      <c r="AU166" s="16" t="e">
        <f>SUMIF('City Level Data'!#REF!,$F166,'City Level Data'!AW:AW)</f>
        <v>#REF!</v>
      </c>
      <c r="AV166" s="16" t="e">
        <f>SUMIF('City Level Data'!#REF!,$F166,'City Level Data'!AX:AX)</f>
        <v>#REF!</v>
      </c>
      <c r="AW166" s="16" t="e">
        <f>SUMIF('City Level Data'!#REF!,$F166,'City Level Data'!AY:AY)</f>
        <v>#REF!</v>
      </c>
      <c r="AX166" s="16" t="e">
        <f>SUMIF('City Level Data'!#REF!,$F166,'City Level Data'!AZ:AZ)</f>
        <v>#REF!</v>
      </c>
      <c r="AY166" s="16" t="e">
        <f>SUMIF('City Level Data'!#REF!,$F166,'City Level Data'!BA:BA)</f>
        <v>#REF!</v>
      </c>
      <c r="AZ166" s="16" t="e">
        <f>SUMIF('City Level Data'!#REF!,$F166,'City Level Data'!BB:BB)</f>
        <v>#REF!</v>
      </c>
      <c r="BA166" s="16" t="e">
        <f>SUMIF('City Level Data'!#REF!,$F166,'City Level Data'!BC:BC)</f>
        <v>#REF!</v>
      </c>
      <c r="BB166" s="16" t="e">
        <f>SUMIF('City Level Data'!#REF!,$F166,'City Level Data'!BD:BD)</f>
        <v>#REF!</v>
      </c>
      <c r="BC166" s="16" t="e">
        <f>SUMIF('City Level Data'!#REF!,$F166,'City Level Data'!BE:BE)</f>
        <v>#REF!</v>
      </c>
      <c r="BD166" s="16" t="e">
        <f>SUMIF('City Level Data'!#REF!,$F166,'City Level Data'!BF:BF)</f>
        <v>#REF!</v>
      </c>
      <c r="BE166" s="16" t="e">
        <f t="shared" si="2"/>
        <v>#REF!</v>
      </c>
      <c r="BF166" s="16" t="e">
        <f>SUMIF('City Level Data'!#REF!,$F166,'City Level Data'!BG:BG)</f>
        <v>#REF!</v>
      </c>
      <c r="BG166" s="16" t="e">
        <f>SUMIF('City Level Data'!#REF!,$F166,'City Level Data'!BH:BH)</f>
        <v>#REF!</v>
      </c>
      <c r="BH166" s="16" t="e">
        <f>AVERAGEIF('City Level Data'!#REF!,$F166,'City Level Data'!BI:BI)</f>
        <v>#REF!</v>
      </c>
      <c r="BI166" s="16" t="e">
        <f>AVERAGEIF('City Level Data'!#REF!,$F166,'City Level Data'!BJ:BJ)</f>
        <v>#REF!</v>
      </c>
      <c r="BJ166" s="16" t="e">
        <f>AVERAGEIF('City Level Data'!#REF!,$F166,'City Level Data'!BK:BK)</f>
        <v>#REF!</v>
      </c>
      <c r="BK166" s="16" t="e">
        <f>AVERAGEIF('City Level Data'!#REF!,$F166,'City Level Data'!BL:BL)</f>
        <v>#REF!</v>
      </c>
      <c r="BL166" s="16" t="e">
        <f>AVERAGEIF('City Level Data'!#REF!,$F166,'City Level Data'!BM:BM)</f>
        <v>#REF!</v>
      </c>
      <c r="BM166" s="16" t="e">
        <f>SUMIF('City Level Data'!#REF!,$F166,'City Level Data'!BN:BN)</f>
        <v>#REF!</v>
      </c>
      <c r="BN166" s="16" t="e">
        <f>SUMIF('City Level Data'!#REF!,$F166,'City Level Data'!BO:BO)</f>
        <v>#REF!</v>
      </c>
      <c r="BO166" s="16" t="e">
        <f>SUMIF('City Level Data'!#REF!,$F166,'City Level Data'!BP:BP)</f>
        <v>#REF!</v>
      </c>
      <c r="BP166" s="16" t="e">
        <f>SUMIF('City Level Data'!#REF!,$F166,'City Level Data'!BQ:BQ)</f>
        <v>#REF!</v>
      </c>
      <c r="BQ166" s="16" t="e">
        <f>SUMIF('City Level Data'!#REF!,$F166,'City Level Data'!BR:BR)</f>
        <v>#REF!</v>
      </c>
      <c r="BR166" s="16" t="e">
        <f>SUMIF('City Level Data'!#REF!,$F166,'City Level Data'!BS:BS)</f>
        <v>#REF!</v>
      </c>
      <c r="BS166" s="16" t="e">
        <f>SUMIF('City Level Data'!#REF!,$F166,'City Level Data'!BT:BT)</f>
        <v>#REF!</v>
      </c>
      <c r="BT166" s="16" t="e">
        <f>SUMIF('City Level Data'!#REF!,$F166,'City Level Data'!BU:BU)</f>
        <v>#REF!</v>
      </c>
      <c r="BU166" s="16" t="e">
        <f>SUMIF('City Level Data'!#REF!,$F166,'City Level Data'!BV:BV)</f>
        <v>#REF!</v>
      </c>
      <c r="BV166" s="16" t="e">
        <f>SUMIF('City Level Data'!#REF!,$F166,'City Level Data'!BW:BW)</f>
        <v>#REF!</v>
      </c>
      <c r="BW166" s="16" t="e">
        <f>SUMIF('City Level Data'!#REF!,$F166,'City Level Data'!BX:BX)</f>
        <v>#REF!</v>
      </c>
      <c r="BX166" s="16" t="e">
        <f>SUMIF('City Level Data'!#REF!,$F166,'City Level Data'!BY:BY)</f>
        <v>#REF!</v>
      </c>
      <c r="BY166" s="16" t="e">
        <f>SUMIF('City Level Data'!#REF!,$F166,'City Level Data'!BZ:BZ)</f>
        <v>#REF!</v>
      </c>
      <c r="BZ166" s="16" t="e">
        <f>SUMIF('City Level Data'!#REF!,$F166,'City Level Data'!CA:CA)</f>
        <v>#REF!</v>
      </c>
      <c r="CA166" s="16" t="e">
        <f>SUMIF('City Level Data'!#REF!,$F166,'City Level Data'!CB:CB)</f>
        <v>#REF!</v>
      </c>
      <c r="CB166" s="16" t="e">
        <f>SUMIF('City Level Data'!#REF!,$F166,'City Level Data'!CC:CC)</f>
        <v>#REF!</v>
      </c>
      <c r="CC166" s="16" t="e">
        <f>SUMIF('City Level Data'!#REF!,$F166,'City Level Data'!CD:CD)</f>
        <v>#REF!</v>
      </c>
      <c r="CD166" s="16" t="e">
        <f>SUMIF('City Level Data'!#REF!,$F166,'City Level Data'!CE:CE)</f>
        <v>#REF!</v>
      </c>
      <c r="CE166" s="16" t="e">
        <f>SUMIF('City Level Data'!#REF!,$F166,'City Level Data'!CF:CF)</f>
        <v>#REF!</v>
      </c>
      <c r="CF166" s="16" t="e">
        <f>SUMIF('City Level Data'!#REF!,$F166,'City Level Data'!CG:CG)</f>
        <v>#REF!</v>
      </c>
      <c r="CG166" s="16" t="e">
        <f>SUMIF('City Level Data'!#REF!,$F166,'City Level Data'!CH:CH)</f>
        <v>#REF!</v>
      </c>
      <c r="CH166" s="16" t="e">
        <f>SUMIF('City Level Data'!#REF!,$F166,'City Level Data'!CI:CI)</f>
        <v>#REF!</v>
      </c>
      <c r="CI166" s="16" t="e">
        <f>SUMIF('City Level Data'!#REF!,$F166,'City Level Data'!CJ:CJ)</f>
        <v>#REF!</v>
      </c>
      <c r="CJ166" s="16" t="e">
        <f>SUMIF('City Level Data'!#REF!,$F166,'City Level Data'!CK:CK)</f>
        <v>#REF!</v>
      </c>
      <c r="CK166" s="16" t="e">
        <f>SUMIF('City Level Data'!#REF!,$F166,'City Level Data'!CL:CL)</f>
        <v>#REF!</v>
      </c>
      <c r="CL166" s="16" t="e">
        <f>SUMIF('City Level Data'!#REF!,$F166,'City Level Data'!CM:CM)</f>
        <v>#REF!</v>
      </c>
      <c r="CM166" s="16" t="e">
        <f>SUMIF('City Level Data'!#REF!,$F166,'City Level Data'!CN:CN)</f>
        <v>#REF!</v>
      </c>
      <c r="CN166" s="16" t="e">
        <f>SUMIF('City Level Data'!#REF!,$F166,'City Level Data'!CO:CO)</f>
        <v>#REF!</v>
      </c>
      <c r="CO166" s="16" t="e">
        <f>SUMIF('City Level Data'!#REF!,$F166,'City Level Data'!CP:CP)</f>
        <v>#REF!</v>
      </c>
      <c r="CP166" s="16" t="e">
        <f>SUMIF('City Level Data'!#REF!,$F166,'City Level Data'!CQ:CQ)</f>
        <v>#REF!</v>
      </c>
      <c r="CQ166" s="16" t="e">
        <f>SUMIF('City Level Data'!#REF!,$F166,'City Level Data'!CR:CR)</f>
        <v>#REF!</v>
      </c>
      <c r="CR166" s="16" t="e">
        <f>SUMIF('City Level Data'!#REF!,$F166,'City Level Data'!CS:CS)</f>
        <v>#REF!</v>
      </c>
      <c r="CS166" s="16" t="e">
        <f>SUMIF('City Level Data'!#REF!,$F166,'City Level Data'!CT:CT)</f>
        <v>#REF!</v>
      </c>
      <c r="CT166" s="16" t="e">
        <f>SUMIF('City Level Data'!#REF!,$F166,'City Level Data'!CU:CU)</f>
        <v>#REF!</v>
      </c>
      <c r="CU166" s="16" t="e">
        <f>SUMIF('City Level Data'!#REF!,$F166,'City Level Data'!CV:CV)</f>
        <v>#REF!</v>
      </c>
      <c r="CV166" s="16" t="e">
        <f>SUMIF('City Level Data'!#REF!,$F166,'City Level Data'!CW:CW)</f>
        <v>#REF!</v>
      </c>
      <c r="CW166" s="16" t="e">
        <f>SUMIF('City Level Data'!#REF!,$F166,'City Level Data'!CX:CX)</f>
        <v>#REF!</v>
      </c>
      <c r="CX166" s="16" t="e">
        <f>SUMIF('City Level Data'!#REF!,$F166,'City Level Data'!CY:CY)</f>
        <v>#REF!</v>
      </c>
      <c r="CY166" s="16" t="e">
        <f>SUMIF('City Level Data'!#REF!,$F166,'City Level Data'!CZ:CZ)</f>
        <v>#REF!</v>
      </c>
      <c r="CZ166" s="16" t="e">
        <f>SUMIF('City Level Data'!#REF!,$F166,'City Level Data'!DA:DA)</f>
        <v>#REF!</v>
      </c>
      <c r="DA166" s="16" t="e">
        <f>SUMIF('City Level Data'!#REF!,$F166,'City Level Data'!DB:DB)</f>
        <v>#REF!</v>
      </c>
      <c r="DB166" s="16" t="e">
        <f>SUMIF('City Level Data'!#REF!,$F166,'City Level Data'!DC:DC)</f>
        <v>#REF!</v>
      </c>
    </row>
    <row r="167" spans="1:106" x14ac:dyDescent="0.2">
      <c r="A167" s="1"/>
      <c r="B167" s="1"/>
      <c r="C167" s="1"/>
      <c r="D167" s="1" t="s">
        <v>1710</v>
      </c>
      <c r="E167" s="1" t="s">
        <v>1506</v>
      </c>
      <c r="F167" s="1" t="s">
        <v>1377</v>
      </c>
      <c r="G167" s="1" t="s">
        <v>1523</v>
      </c>
      <c r="H167" s="1"/>
      <c r="I167" s="1"/>
      <c r="J167" s="1" t="s">
        <v>1518</v>
      </c>
      <c r="K167" s="1"/>
      <c r="L167" s="1"/>
      <c r="M167" s="1"/>
      <c r="N167" s="16" t="e">
        <f>SUMIF('City Level Data'!#REF!,$F167,'City Level Data'!J:J)</f>
        <v>#REF!</v>
      </c>
      <c r="O167" s="16" t="e">
        <f>SUMIF('City Level Data'!#REF!,$F167,'City Level Data'!L:L)</f>
        <v>#REF!</v>
      </c>
      <c r="P167" s="16" t="e">
        <f>SUMIF('City Level Data'!#REF!,$F167,'City Level Data'!M:M)</f>
        <v>#REF!</v>
      </c>
      <c r="Q167" s="16" t="e">
        <f t="shared" si="0"/>
        <v>#REF!</v>
      </c>
      <c r="R167" s="16" t="e">
        <f>SUMIF('City Level Data'!#REF!,$F167,'City Level Data'!P:P)</f>
        <v>#REF!</v>
      </c>
      <c r="S167" s="16" t="e">
        <f t="shared" si="1"/>
        <v>#REF!</v>
      </c>
      <c r="T167" s="16" t="e">
        <f>SUMIF('City Level Data'!#REF!,$F167,'City Level Data'!U:U)*1000000000/N167</f>
        <v>#REF!</v>
      </c>
      <c r="U167" s="16" t="e">
        <f>IF(Q167&gt;'Clustering (Sub City)'!$C$4,'Clustering (Sub City)'!$B$3,IF(Q167&gt;'Clustering (Sub City)'!$H$4,'Clustering (Sub City)'!$G$3,IF(Q167&gt;'Clustering (Sub City)'!$M$4,'Clustering (Sub City)'!$L$3,'Clustering (Sub City)'!$Q$3)))</f>
        <v>#REF!</v>
      </c>
      <c r="V167" s="16" t="e">
        <f>IF(S167&gt;'Clustering (Sub City)'!$C$24,'Clustering (Sub City)'!$B$23,IF(S167&gt;'Clustering (Sub City)'!$H$24,'Clustering (Sub City)'!$G$23,IF(S167&gt;'Clustering (Sub City)'!$M$24,'Clustering (Sub City)'!$L$23,'Clustering (Sub City)'!$Q$23)))</f>
        <v>#REF!</v>
      </c>
      <c r="W167" s="16" t="e">
        <f>VLOOKUP(U167&amp;V167,'Clustering (Gov City)'!$X$4:$Y$19,2,0)</f>
        <v>#REF!</v>
      </c>
      <c r="X167" s="16" t="e">
        <f>SUMIF('City Level Data'!#REF!,$F167,'City Level Data'!Z:Z)</f>
        <v>#REF!</v>
      </c>
      <c r="Y167" s="16" t="e">
        <f>SUMIF('City Level Data'!#REF!,$F167,'City Level Data'!AA:AA)</f>
        <v>#REF!</v>
      </c>
      <c r="Z167" s="16" t="e">
        <f>SUMIF('City Level Data'!#REF!,$F167,'City Level Data'!AB:AB)</f>
        <v>#REF!</v>
      </c>
      <c r="AA167" s="16" t="e">
        <f>SUMIF('City Level Data'!#REF!,$F167,'City Level Data'!AC:AC)</f>
        <v>#REF!</v>
      </c>
      <c r="AB167" s="16" t="e">
        <f>SUMIF('City Level Data'!#REF!,$F167,'City Level Data'!AD:AD)</f>
        <v>#REF!</v>
      </c>
      <c r="AC167" s="16" t="e">
        <f>SUMIF('City Level Data'!#REF!,$F167,'City Level Data'!AE:AE)</f>
        <v>#REF!</v>
      </c>
      <c r="AD167" s="16" t="e">
        <f>SUMIF('City Level Data'!#REF!,$F167,'City Level Data'!AF:AF)</f>
        <v>#REF!</v>
      </c>
      <c r="AE167" s="16" t="e">
        <f>SUMIF('City Level Data'!#REF!,$F167,'City Level Data'!AG:AG)</f>
        <v>#REF!</v>
      </c>
      <c r="AF167" s="16" t="e">
        <f>SUMIF('City Level Data'!#REF!,$F167,'City Level Data'!AH:AH)</f>
        <v>#REF!</v>
      </c>
      <c r="AG167" s="16" t="e">
        <f>SUMIF('City Level Data'!#REF!,$F167,'City Level Data'!AI:AI)</f>
        <v>#REF!</v>
      </c>
      <c r="AH167" s="16" t="e">
        <f>SUMIF('City Level Data'!#REF!,$F167,'City Level Data'!AJ:AJ)</f>
        <v>#REF!</v>
      </c>
      <c r="AI167" s="16" t="e">
        <f>SUMIF('City Level Data'!#REF!,$F167,'City Level Data'!AK:AK)</f>
        <v>#REF!</v>
      </c>
      <c r="AJ167" s="16" t="e">
        <f>SUMIF('City Level Data'!#REF!,$F167,'City Level Data'!AL:AL)</f>
        <v>#REF!</v>
      </c>
      <c r="AK167" s="16" t="e">
        <f>SUMIF('City Level Data'!#REF!,$F167,'City Level Data'!AM:AM)</f>
        <v>#REF!</v>
      </c>
      <c r="AL167" s="16" t="e">
        <f>SUMIF('City Level Data'!#REF!,$F167,'City Level Data'!AN:AN)</f>
        <v>#REF!</v>
      </c>
      <c r="AM167" s="16" t="e">
        <f>SUMIF('City Level Data'!#REF!,$F167,'City Level Data'!AO:AO)</f>
        <v>#REF!</v>
      </c>
      <c r="AN167" s="16" t="e">
        <f>SUMIF('City Level Data'!#REF!,$F167,'City Level Data'!AP:AP)</f>
        <v>#REF!</v>
      </c>
      <c r="AO167" s="16" t="e">
        <f>SUMIF('City Level Data'!#REF!,$F167,'City Level Data'!AQ:AQ)</f>
        <v>#REF!</v>
      </c>
      <c r="AP167" s="16" t="e">
        <f>SUMIF('City Level Data'!#REF!,$F167,'City Level Data'!AR:AR)</f>
        <v>#REF!</v>
      </c>
      <c r="AQ167" s="16" t="e">
        <f>SUMIF('City Level Data'!#REF!,$F167,'City Level Data'!AS:AS)</f>
        <v>#REF!</v>
      </c>
      <c r="AR167" s="16" t="e">
        <f>SUMIF('City Level Data'!#REF!,$F167,'City Level Data'!AT:AT)</f>
        <v>#REF!</v>
      </c>
      <c r="AS167" s="16" t="e">
        <f>SUMIF('City Level Data'!#REF!,$F167,'City Level Data'!AU:AU)</f>
        <v>#REF!</v>
      </c>
      <c r="AT167" s="16" t="e">
        <f>SUMIF('City Level Data'!#REF!,$F167,'City Level Data'!AV:AV)</f>
        <v>#REF!</v>
      </c>
      <c r="AU167" s="16" t="e">
        <f>SUMIF('City Level Data'!#REF!,$F167,'City Level Data'!AW:AW)</f>
        <v>#REF!</v>
      </c>
      <c r="AV167" s="16" t="e">
        <f>SUMIF('City Level Data'!#REF!,$F167,'City Level Data'!AX:AX)</f>
        <v>#REF!</v>
      </c>
      <c r="AW167" s="16" t="e">
        <f>SUMIF('City Level Data'!#REF!,$F167,'City Level Data'!AY:AY)</f>
        <v>#REF!</v>
      </c>
      <c r="AX167" s="16" t="e">
        <f>SUMIF('City Level Data'!#REF!,$F167,'City Level Data'!AZ:AZ)</f>
        <v>#REF!</v>
      </c>
      <c r="AY167" s="16" t="e">
        <f>SUMIF('City Level Data'!#REF!,$F167,'City Level Data'!BA:BA)</f>
        <v>#REF!</v>
      </c>
      <c r="AZ167" s="16" t="e">
        <f>SUMIF('City Level Data'!#REF!,$F167,'City Level Data'!BB:BB)</f>
        <v>#REF!</v>
      </c>
      <c r="BA167" s="16" t="e">
        <f>SUMIF('City Level Data'!#REF!,$F167,'City Level Data'!BC:BC)</f>
        <v>#REF!</v>
      </c>
      <c r="BB167" s="16" t="e">
        <f>SUMIF('City Level Data'!#REF!,$F167,'City Level Data'!BD:BD)</f>
        <v>#REF!</v>
      </c>
      <c r="BC167" s="16" t="e">
        <f>SUMIF('City Level Data'!#REF!,$F167,'City Level Data'!BE:BE)</f>
        <v>#REF!</v>
      </c>
      <c r="BD167" s="16" t="e">
        <f>SUMIF('City Level Data'!#REF!,$F167,'City Level Data'!BF:BF)</f>
        <v>#REF!</v>
      </c>
      <c r="BE167" s="16" t="e">
        <f t="shared" si="2"/>
        <v>#REF!</v>
      </c>
      <c r="BF167" s="16" t="e">
        <f>SUMIF('City Level Data'!#REF!,$F167,'City Level Data'!BG:BG)</f>
        <v>#REF!</v>
      </c>
      <c r="BG167" s="16" t="e">
        <f>SUMIF('City Level Data'!#REF!,$F167,'City Level Data'!BH:BH)</f>
        <v>#REF!</v>
      </c>
      <c r="BH167" s="16" t="e">
        <f>AVERAGEIF('City Level Data'!#REF!,$F167,'City Level Data'!BI:BI)</f>
        <v>#REF!</v>
      </c>
      <c r="BI167" s="16" t="e">
        <f>AVERAGEIF('City Level Data'!#REF!,$F167,'City Level Data'!BJ:BJ)</f>
        <v>#REF!</v>
      </c>
      <c r="BJ167" s="16" t="e">
        <f>AVERAGEIF('City Level Data'!#REF!,$F167,'City Level Data'!BK:BK)</f>
        <v>#REF!</v>
      </c>
      <c r="BK167" s="16" t="e">
        <f>AVERAGEIF('City Level Data'!#REF!,$F167,'City Level Data'!BL:BL)</f>
        <v>#REF!</v>
      </c>
      <c r="BL167" s="16" t="e">
        <f>AVERAGEIF('City Level Data'!#REF!,$F167,'City Level Data'!BM:BM)</f>
        <v>#REF!</v>
      </c>
      <c r="BM167" s="16" t="e">
        <f>SUMIF('City Level Data'!#REF!,$F167,'City Level Data'!BN:BN)</f>
        <v>#REF!</v>
      </c>
      <c r="BN167" s="16" t="e">
        <f>SUMIF('City Level Data'!#REF!,$F167,'City Level Data'!BO:BO)</f>
        <v>#REF!</v>
      </c>
      <c r="BO167" s="16" t="e">
        <f>SUMIF('City Level Data'!#REF!,$F167,'City Level Data'!BP:BP)</f>
        <v>#REF!</v>
      </c>
      <c r="BP167" s="16" t="e">
        <f>SUMIF('City Level Data'!#REF!,$F167,'City Level Data'!BQ:BQ)</f>
        <v>#REF!</v>
      </c>
      <c r="BQ167" s="16" t="e">
        <f>SUMIF('City Level Data'!#REF!,$F167,'City Level Data'!BR:BR)</f>
        <v>#REF!</v>
      </c>
      <c r="BR167" s="16" t="e">
        <f>SUMIF('City Level Data'!#REF!,$F167,'City Level Data'!BS:BS)</f>
        <v>#REF!</v>
      </c>
      <c r="BS167" s="16" t="e">
        <f>SUMIF('City Level Data'!#REF!,$F167,'City Level Data'!BT:BT)</f>
        <v>#REF!</v>
      </c>
      <c r="BT167" s="16" t="e">
        <f>SUMIF('City Level Data'!#REF!,$F167,'City Level Data'!BU:BU)</f>
        <v>#REF!</v>
      </c>
      <c r="BU167" s="16" t="e">
        <f>SUMIF('City Level Data'!#REF!,$F167,'City Level Data'!BV:BV)</f>
        <v>#REF!</v>
      </c>
      <c r="BV167" s="16" t="e">
        <f>SUMIF('City Level Data'!#REF!,$F167,'City Level Data'!BW:BW)</f>
        <v>#REF!</v>
      </c>
      <c r="BW167" s="16" t="e">
        <f>SUMIF('City Level Data'!#REF!,$F167,'City Level Data'!BX:BX)</f>
        <v>#REF!</v>
      </c>
      <c r="BX167" s="16" t="e">
        <f>SUMIF('City Level Data'!#REF!,$F167,'City Level Data'!BY:BY)</f>
        <v>#REF!</v>
      </c>
      <c r="BY167" s="16" t="e">
        <f>SUMIF('City Level Data'!#REF!,$F167,'City Level Data'!BZ:BZ)</f>
        <v>#REF!</v>
      </c>
      <c r="BZ167" s="16" t="e">
        <f>SUMIF('City Level Data'!#REF!,$F167,'City Level Data'!CA:CA)</f>
        <v>#REF!</v>
      </c>
      <c r="CA167" s="16" t="e">
        <f>SUMIF('City Level Data'!#REF!,$F167,'City Level Data'!CB:CB)</f>
        <v>#REF!</v>
      </c>
      <c r="CB167" s="16" t="e">
        <f>SUMIF('City Level Data'!#REF!,$F167,'City Level Data'!CC:CC)</f>
        <v>#REF!</v>
      </c>
      <c r="CC167" s="16" t="e">
        <f>SUMIF('City Level Data'!#REF!,$F167,'City Level Data'!CD:CD)</f>
        <v>#REF!</v>
      </c>
      <c r="CD167" s="16" t="e">
        <f>SUMIF('City Level Data'!#REF!,$F167,'City Level Data'!CE:CE)</f>
        <v>#REF!</v>
      </c>
      <c r="CE167" s="16" t="e">
        <f>SUMIF('City Level Data'!#REF!,$F167,'City Level Data'!CF:CF)</f>
        <v>#REF!</v>
      </c>
      <c r="CF167" s="16" t="e">
        <f>SUMIF('City Level Data'!#REF!,$F167,'City Level Data'!CG:CG)</f>
        <v>#REF!</v>
      </c>
      <c r="CG167" s="16" t="e">
        <f>SUMIF('City Level Data'!#REF!,$F167,'City Level Data'!CH:CH)</f>
        <v>#REF!</v>
      </c>
      <c r="CH167" s="16" t="e">
        <f>SUMIF('City Level Data'!#REF!,$F167,'City Level Data'!CI:CI)</f>
        <v>#REF!</v>
      </c>
      <c r="CI167" s="16" t="e">
        <f>SUMIF('City Level Data'!#REF!,$F167,'City Level Data'!CJ:CJ)</f>
        <v>#REF!</v>
      </c>
      <c r="CJ167" s="16" t="e">
        <f>SUMIF('City Level Data'!#REF!,$F167,'City Level Data'!CK:CK)</f>
        <v>#REF!</v>
      </c>
      <c r="CK167" s="16" t="e">
        <f>SUMIF('City Level Data'!#REF!,$F167,'City Level Data'!CL:CL)</f>
        <v>#REF!</v>
      </c>
      <c r="CL167" s="16" t="e">
        <f>SUMIF('City Level Data'!#REF!,$F167,'City Level Data'!CM:CM)</f>
        <v>#REF!</v>
      </c>
      <c r="CM167" s="16" t="e">
        <f>SUMIF('City Level Data'!#REF!,$F167,'City Level Data'!CN:CN)</f>
        <v>#REF!</v>
      </c>
      <c r="CN167" s="16" t="e">
        <f>SUMIF('City Level Data'!#REF!,$F167,'City Level Data'!CO:CO)</f>
        <v>#REF!</v>
      </c>
      <c r="CO167" s="16" t="e">
        <f>SUMIF('City Level Data'!#REF!,$F167,'City Level Data'!CP:CP)</f>
        <v>#REF!</v>
      </c>
      <c r="CP167" s="16" t="e">
        <f>SUMIF('City Level Data'!#REF!,$F167,'City Level Data'!CQ:CQ)</f>
        <v>#REF!</v>
      </c>
      <c r="CQ167" s="16" t="e">
        <f>SUMIF('City Level Data'!#REF!,$F167,'City Level Data'!CR:CR)</f>
        <v>#REF!</v>
      </c>
      <c r="CR167" s="16" t="e">
        <f>SUMIF('City Level Data'!#REF!,$F167,'City Level Data'!CS:CS)</f>
        <v>#REF!</v>
      </c>
      <c r="CS167" s="16" t="e">
        <f>SUMIF('City Level Data'!#REF!,$F167,'City Level Data'!CT:CT)</f>
        <v>#REF!</v>
      </c>
      <c r="CT167" s="16" t="e">
        <f>SUMIF('City Level Data'!#REF!,$F167,'City Level Data'!CU:CU)</f>
        <v>#REF!</v>
      </c>
      <c r="CU167" s="16" t="e">
        <f>SUMIF('City Level Data'!#REF!,$F167,'City Level Data'!CV:CV)</f>
        <v>#REF!</v>
      </c>
      <c r="CV167" s="16" t="e">
        <f>SUMIF('City Level Data'!#REF!,$F167,'City Level Data'!CW:CW)</f>
        <v>#REF!</v>
      </c>
      <c r="CW167" s="16" t="e">
        <f>SUMIF('City Level Data'!#REF!,$F167,'City Level Data'!CX:CX)</f>
        <v>#REF!</v>
      </c>
      <c r="CX167" s="16" t="e">
        <f>SUMIF('City Level Data'!#REF!,$F167,'City Level Data'!CY:CY)</f>
        <v>#REF!</v>
      </c>
      <c r="CY167" s="16" t="e">
        <f>SUMIF('City Level Data'!#REF!,$F167,'City Level Data'!CZ:CZ)</f>
        <v>#REF!</v>
      </c>
      <c r="CZ167" s="16" t="e">
        <f>SUMIF('City Level Data'!#REF!,$F167,'City Level Data'!DA:DA)</f>
        <v>#REF!</v>
      </c>
      <c r="DA167" s="16" t="e">
        <f>SUMIF('City Level Data'!#REF!,$F167,'City Level Data'!DB:DB)</f>
        <v>#REF!</v>
      </c>
      <c r="DB167" s="16" t="e">
        <f>SUMIF('City Level Data'!#REF!,$F167,'City Level Data'!DC:DC)</f>
        <v>#REF!</v>
      </c>
    </row>
    <row r="168" spans="1:106" x14ac:dyDescent="0.2">
      <c r="A168" s="1"/>
      <c r="B168" s="1"/>
      <c r="C168" s="1"/>
      <c r="D168" s="1" t="s">
        <v>1711</v>
      </c>
      <c r="E168" s="1" t="s">
        <v>1506</v>
      </c>
      <c r="F168" s="1" t="s">
        <v>1439</v>
      </c>
      <c r="G168" s="1" t="s">
        <v>1523</v>
      </c>
      <c r="H168" s="1"/>
      <c r="I168" s="1"/>
      <c r="J168" s="1" t="s">
        <v>1518</v>
      </c>
      <c r="K168" s="1"/>
      <c r="L168" s="1"/>
      <c r="M168" s="1"/>
      <c r="N168" s="16" t="e">
        <f>SUMIF('City Level Data'!#REF!,$F168,'City Level Data'!J:J)</f>
        <v>#REF!</v>
      </c>
      <c r="O168" s="16" t="e">
        <f>SUMIF('City Level Data'!#REF!,$F168,'City Level Data'!L:L)</f>
        <v>#REF!</v>
      </c>
      <c r="P168" s="16" t="e">
        <f>SUMIF('City Level Data'!#REF!,$F168,'City Level Data'!M:M)</f>
        <v>#REF!</v>
      </c>
      <c r="Q168" s="16" t="e">
        <f t="shared" si="0"/>
        <v>#REF!</v>
      </c>
      <c r="R168" s="16" t="e">
        <f>SUMIF('City Level Data'!#REF!,$F168,'City Level Data'!P:P)</f>
        <v>#REF!</v>
      </c>
      <c r="S168" s="16" t="e">
        <f t="shared" si="1"/>
        <v>#REF!</v>
      </c>
      <c r="T168" s="16" t="e">
        <f>SUMIF('City Level Data'!#REF!,$F168,'City Level Data'!U:U)*1000000000/N168</f>
        <v>#REF!</v>
      </c>
      <c r="U168" s="16" t="e">
        <f>IF(Q168&gt;'Clustering (Sub City)'!$C$4,'Clustering (Sub City)'!$B$3,IF(Q168&gt;'Clustering (Sub City)'!$H$4,'Clustering (Sub City)'!$G$3,IF(Q168&gt;'Clustering (Sub City)'!$M$4,'Clustering (Sub City)'!$L$3,'Clustering (Sub City)'!$Q$3)))</f>
        <v>#REF!</v>
      </c>
      <c r="V168" s="16" t="e">
        <f>IF(S168&gt;'Clustering (Sub City)'!$C$24,'Clustering (Sub City)'!$B$23,IF(S168&gt;'Clustering (Sub City)'!$H$24,'Clustering (Sub City)'!$G$23,IF(S168&gt;'Clustering (Sub City)'!$M$24,'Clustering (Sub City)'!$L$23,'Clustering (Sub City)'!$Q$23)))</f>
        <v>#REF!</v>
      </c>
      <c r="W168" s="16" t="e">
        <f>VLOOKUP(U168&amp;V168,'Clustering (Gov City)'!$X$4:$Y$19,2,0)</f>
        <v>#REF!</v>
      </c>
      <c r="X168" s="16" t="e">
        <f>SUMIF('City Level Data'!#REF!,$F168,'City Level Data'!Z:Z)</f>
        <v>#REF!</v>
      </c>
      <c r="Y168" s="16" t="e">
        <f>SUMIF('City Level Data'!#REF!,$F168,'City Level Data'!AA:AA)</f>
        <v>#REF!</v>
      </c>
      <c r="Z168" s="16" t="e">
        <f>SUMIF('City Level Data'!#REF!,$F168,'City Level Data'!AB:AB)</f>
        <v>#REF!</v>
      </c>
      <c r="AA168" s="16" t="e">
        <f>SUMIF('City Level Data'!#REF!,$F168,'City Level Data'!AC:AC)</f>
        <v>#REF!</v>
      </c>
      <c r="AB168" s="16" t="e">
        <f>SUMIF('City Level Data'!#REF!,$F168,'City Level Data'!AD:AD)</f>
        <v>#REF!</v>
      </c>
      <c r="AC168" s="16" t="e">
        <f>SUMIF('City Level Data'!#REF!,$F168,'City Level Data'!AE:AE)</f>
        <v>#REF!</v>
      </c>
      <c r="AD168" s="16" t="e">
        <f>SUMIF('City Level Data'!#REF!,$F168,'City Level Data'!AF:AF)</f>
        <v>#REF!</v>
      </c>
      <c r="AE168" s="16" t="e">
        <f>SUMIF('City Level Data'!#REF!,$F168,'City Level Data'!AG:AG)</f>
        <v>#REF!</v>
      </c>
      <c r="AF168" s="16" t="e">
        <f>SUMIF('City Level Data'!#REF!,$F168,'City Level Data'!AH:AH)</f>
        <v>#REF!</v>
      </c>
      <c r="AG168" s="16" t="e">
        <f>SUMIF('City Level Data'!#REF!,$F168,'City Level Data'!AI:AI)</f>
        <v>#REF!</v>
      </c>
      <c r="AH168" s="16" t="e">
        <f>SUMIF('City Level Data'!#REF!,$F168,'City Level Data'!AJ:AJ)</f>
        <v>#REF!</v>
      </c>
      <c r="AI168" s="16" t="e">
        <f>SUMIF('City Level Data'!#REF!,$F168,'City Level Data'!AK:AK)</f>
        <v>#REF!</v>
      </c>
      <c r="AJ168" s="16" t="e">
        <f>SUMIF('City Level Data'!#REF!,$F168,'City Level Data'!AL:AL)</f>
        <v>#REF!</v>
      </c>
      <c r="AK168" s="16" t="e">
        <f>SUMIF('City Level Data'!#REF!,$F168,'City Level Data'!AM:AM)</f>
        <v>#REF!</v>
      </c>
      <c r="AL168" s="16" t="e">
        <f>SUMIF('City Level Data'!#REF!,$F168,'City Level Data'!AN:AN)</f>
        <v>#REF!</v>
      </c>
      <c r="AM168" s="16" t="e">
        <f>SUMIF('City Level Data'!#REF!,$F168,'City Level Data'!AO:AO)</f>
        <v>#REF!</v>
      </c>
      <c r="AN168" s="16" t="e">
        <f>SUMIF('City Level Data'!#REF!,$F168,'City Level Data'!AP:AP)</f>
        <v>#REF!</v>
      </c>
      <c r="AO168" s="16" t="e">
        <f>SUMIF('City Level Data'!#REF!,$F168,'City Level Data'!AQ:AQ)</f>
        <v>#REF!</v>
      </c>
      <c r="AP168" s="16" t="e">
        <f>SUMIF('City Level Data'!#REF!,$F168,'City Level Data'!AR:AR)</f>
        <v>#REF!</v>
      </c>
      <c r="AQ168" s="16" t="e">
        <f>SUMIF('City Level Data'!#REF!,$F168,'City Level Data'!AS:AS)</f>
        <v>#REF!</v>
      </c>
      <c r="AR168" s="16" t="e">
        <f>SUMIF('City Level Data'!#REF!,$F168,'City Level Data'!AT:AT)</f>
        <v>#REF!</v>
      </c>
      <c r="AS168" s="16" t="e">
        <f>SUMIF('City Level Data'!#REF!,$F168,'City Level Data'!AU:AU)</f>
        <v>#REF!</v>
      </c>
      <c r="AT168" s="16" t="e">
        <f>SUMIF('City Level Data'!#REF!,$F168,'City Level Data'!AV:AV)</f>
        <v>#REF!</v>
      </c>
      <c r="AU168" s="16" t="e">
        <f>SUMIF('City Level Data'!#REF!,$F168,'City Level Data'!AW:AW)</f>
        <v>#REF!</v>
      </c>
      <c r="AV168" s="16" t="e">
        <f>SUMIF('City Level Data'!#REF!,$F168,'City Level Data'!AX:AX)</f>
        <v>#REF!</v>
      </c>
      <c r="AW168" s="16" t="e">
        <f>SUMIF('City Level Data'!#REF!,$F168,'City Level Data'!AY:AY)</f>
        <v>#REF!</v>
      </c>
      <c r="AX168" s="16" t="e">
        <f>SUMIF('City Level Data'!#REF!,$F168,'City Level Data'!AZ:AZ)</f>
        <v>#REF!</v>
      </c>
      <c r="AY168" s="16" t="e">
        <f>SUMIF('City Level Data'!#REF!,$F168,'City Level Data'!BA:BA)</f>
        <v>#REF!</v>
      </c>
      <c r="AZ168" s="16" t="e">
        <f>SUMIF('City Level Data'!#REF!,$F168,'City Level Data'!BB:BB)</f>
        <v>#REF!</v>
      </c>
      <c r="BA168" s="16" t="e">
        <f>SUMIF('City Level Data'!#REF!,$F168,'City Level Data'!BC:BC)</f>
        <v>#REF!</v>
      </c>
      <c r="BB168" s="16" t="e">
        <f>SUMIF('City Level Data'!#REF!,$F168,'City Level Data'!BD:BD)</f>
        <v>#REF!</v>
      </c>
      <c r="BC168" s="16" t="e">
        <f>SUMIF('City Level Data'!#REF!,$F168,'City Level Data'!BE:BE)</f>
        <v>#REF!</v>
      </c>
      <c r="BD168" s="16" t="e">
        <f>SUMIF('City Level Data'!#REF!,$F168,'City Level Data'!BF:BF)</f>
        <v>#REF!</v>
      </c>
      <c r="BE168" s="16" t="e">
        <f t="shared" si="2"/>
        <v>#REF!</v>
      </c>
      <c r="BF168" s="16" t="e">
        <f>SUMIF('City Level Data'!#REF!,$F168,'City Level Data'!BG:BG)</f>
        <v>#REF!</v>
      </c>
      <c r="BG168" s="16" t="e">
        <f>SUMIF('City Level Data'!#REF!,$F168,'City Level Data'!BH:BH)</f>
        <v>#REF!</v>
      </c>
      <c r="BH168" s="16" t="e">
        <f>AVERAGEIF('City Level Data'!#REF!,$F168,'City Level Data'!BI:BI)</f>
        <v>#REF!</v>
      </c>
      <c r="BI168" s="16" t="e">
        <f>AVERAGEIF('City Level Data'!#REF!,$F168,'City Level Data'!BJ:BJ)</f>
        <v>#REF!</v>
      </c>
      <c r="BJ168" s="16" t="e">
        <f>AVERAGEIF('City Level Data'!#REF!,$F168,'City Level Data'!BK:BK)</f>
        <v>#REF!</v>
      </c>
      <c r="BK168" s="16" t="e">
        <f>AVERAGEIF('City Level Data'!#REF!,$F168,'City Level Data'!BL:BL)</f>
        <v>#REF!</v>
      </c>
      <c r="BL168" s="16" t="e">
        <f>AVERAGEIF('City Level Data'!#REF!,$F168,'City Level Data'!BM:BM)</f>
        <v>#REF!</v>
      </c>
      <c r="BM168" s="16" t="e">
        <f>SUMIF('City Level Data'!#REF!,$F168,'City Level Data'!BN:BN)</f>
        <v>#REF!</v>
      </c>
      <c r="BN168" s="16" t="e">
        <f>SUMIF('City Level Data'!#REF!,$F168,'City Level Data'!BO:BO)</f>
        <v>#REF!</v>
      </c>
      <c r="BO168" s="16" t="e">
        <f>SUMIF('City Level Data'!#REF!,$F168,'City Level Data'!BP:BP)</f>
        <v>#REF!</v>
      </c>
      <c r="BP168" s="16" t="e">
        <f>SUMIF('City Level Data'!#REF!,$F168,'City Level Data'!BQ:BQ)</f>
        <v>#REF!</v>
      </c>
      <c r="BQ168" s="16" t="e">
        <f>SUMIF('City Level Data'!#REF!,$F168,'City Level Data'!BR:BR)</f>
        <v>#REF!</v>
      </c>
      <c r="BR168" s="16" t="e">
        <f>SUMIF('City Level Data'!#REF!,$F168,'City Level Data'!BS:BS)</f>
        <v>#REF!</v>
      </c>
      <c r="BS168" s="16" t="e">
        <f>SUMIF('City Level Data'!#REF!,$F168,'City Level Data'!BT:BT)</f>
        <v>#REF!</v>
      </c>
      <c r="BT168" s="16" t="e">
        <f>SUMIF('City Level Data'!#REF!,$F168,'City Level Data'!BU:BU)</f>
        <v>#REF!</v>
      </c>
      <c r="BU168" s="16" t="e">
        <f>SUMIF('City Level Data'!#REF!,$F168,'City Level Data'!BV:BV)</f>
        <v>#REF!</v>
      </c>
      <c r="BV168" s="16" t="e">
        <f>SUMIF('City Level Data'!#REF!,$F168,'City Level Data'!BW:BW)</f>
        <v>#REF!</v>
      </c>
      <c r="BW168" s="16" t="e">
        <f>SUMIF('City Level Data'!#REF!,$F168,'City Level Data'!BX:BX)</f>
        <v>#REF!</v>
      </c>
      <c r="BX168" s="16" t="e">
        <f>SUMIF('City Level Data'!#REF!,$F168,'City Level Data'!BY:BY)</f>
        <v>#REF!</v>
      </c>
      <c r="BY168" s="16" t="e">
        <f>SUMIF('City Level Data'!#REF!,$F168,'City Level Data'!BZ:BZ)</f>
        <v>#REF!</v>
      </c>
      <c r="BZ168" s="16" t="e">
        <f>SUMIF('City Level Data'!#REF!,$F168,'City Level Data'!CA:CA)</f>
        <v>#REF!</v>
      </c>
      <c r="CA168" s="16" t="e">
        <f>SUMIF('City Level Data'!#REF!,$F168,'City Level Data'!CB:CB)</f>
        <v>#REF!</v>
      </c>
      <c r="CB168" s="16" t="e">
        <f>SUMIF('City Level Data'!#REF!,$F168,'City Level Data'!CC:CC)</f>
        <v>#REF!</v>
      </c>
      <c r="CC168" s="16" t="e">
        <f>SUMIF('City Level Data'!#REF!,$F168,'City Level Data'!CD:CD)</f>
        <v>#REF!</v>
      </c>
      <c r="CD168" s="16" t="e">
        <f>SUMIF('City Level Data'!#REF!,$F168,'City Level Data'!CE:CE)</f>
        <v>#REF!</v>
      </c>
      <c r="CE168" s="16" t="e">
        <f>SUMIF('City Level Data'!#REF!,$F168,'City Level Data'!CF:CF)</f>
        <v>#REF!</v>
      </c>
      <c r="CF168" s="16" t="e">
        <f>SUMIF('City Level Data'!#REF!,$F168,'City Level Data'!CG:CG)</f>
        <v>#REF!</v>
      </c>
      <c r="CG168" s="16" t="e">
        <f>SUMIF('City Level Data'!#REF!,$F168,'City Level Data'!CH:CH)</f>
        <v>#REF!</v>
      </c>
      <c r="CH168" s="16" t="e">
        <f>SUMIF('City Level Data'!#REF!,$F168,'City Level Data'!CI:CI)</f>
        <v>#REF!</v>
      </c>
      <c r="CI168" s="16" t="e">
        <f>SUMIF('City Level Data'!#REF!,$F168,'City Level Data'!CJ:CJ)</f>
        <v>#REF!</v>
      </c>
      <c r="CJ168" s="16" t="e">
        <f>SUMIF('City Level Data'!#REF!,$F168,'City Level Data'!CK:CK)</f>
        <v>#REF!</v>
      </c>
      <c r="CK168" s="16" t="e">
        <f>SUMIF('City Level Data'!#REF!,$F168,'City Level Data'!CL:CL)</f>
        <v>#REF!</v>
      </c>
      <c r="CL168" s="16" t="e">
        <f>SUMIF('City Level Data'!#REF!,$F168,'City Level Data'!CM:CM)</f>
        <v>#REF!</v>
      </c>
      <c r="CM168" s="16" t="e">
        <f>SUMIF('City Level Data'!#REF!,$F168,'City Level Data'!CN:CN)</f>
        <v>#REF!</v>
      </c>
      <c r="CN168" s="16" t="e">
        <f>SUMIF('City Level Data'!#REF!,$F168,'City Level Data'!CO:CO)</f>
        <v>#REF!</v>
      </c>
      <c r="CO168" s="16" t="e">
        <f>SUMIF('City Level Data'!#REF!,$F168,'City Level Data'!CP:CP)</f>
        <v>#REF!</v>
      </c>
      <c r="CP168" s="16" t="e">
        <f>SUMIF('City Level Data'!#REF!,$F168,'City Level Data'!CQ:CQ)</f>
        <v>#REF!</v>
      </c>
      <c r="CQ168" s="16" t="e">
        <f>SUMIF('City Level Data'!#REF!,$F168,'City Level Data'!CR:CR)</f>
        <v>#REF!</v>
      </c>
      <c r="CR168" s="16" t="e">
        <f>SUMIF('City Level Data'!#REF!,$F168,'City Level Data'!CS:CS)</f>
        <v>#REF!</v>
      </c>
      <c r="CS168" s="16" t="e">
        <f>SUMIF('City Level Data'!#REF!,$F168,'City Level Data'!CT:CT)</f>
        <v>#REF!</v>
      </c>
      <c r="CT168" s="16" t="e">
        <f>SUMIF('City Level Data'!#REF!,$F168,'City Level Data'!CU:CU)</f>
        <v>#REF!</v>
      </c>
      <c r="CU168" s="16" t="e">
        <f>SUMIF('City Level Data'!#REF!,$F168,'City Level Data'!CV:CV)</f>
        <v>#REF!</v>
      </c>
      <c r="CV168" s="16" t="e">
        <f>SUMIF('City Level Data'!#REF!,$F168,'City Level Data'!CW:CW)</f>
        <v>#REF!</v>
      </c>
      <c r="CW168" s="16" t="e">
        <f>SUMIF('City Level Data'!#REF!,$F168,'City Level Data'!CX:CX)</f>
        <v>#REF!</v>
      </c>
      <c r="CX168" s="16" t="e">
        <f>SUMIF('City Level Data'!#REF!,$F168,'City Level Data'!CY:CY)</f>
        <v>#REF!</v>
      </c>
      <c r="CY168" s="16" t="e">
        <f>SUMIF('City Level Data'!#REF!,$F168,'City Level Data'!CZ:CZ)</f>
        <v>#REF!</v>
      </c>
      <c r="CZ168" s="16" t="e">
        <f>SUMIF('City Level Data'!#REF!,$F168,'City Level Data'!DA:DA)</f>
        <v>#REF!</v>
      </c>
      <c r="DA168" s="16" t="e">
        <f>SUMIF('City Level Data'!#REF!,$F168,'City Level Data'!DB:DB)</f>
        <v>#REF!</v>
      </c>
      <c r="DB168" s="16" t="e">
        <f>SUMIF('City Level Data'!#REF!,$F168,'City Level Data'!DC:DC)</f>
        <v>#REF!</v>
      </c>
    </row>
    <row r="169" spans="1:106" x14ac:dyDescent="0.2">
      <c r="A169" s="1"/>
      <c r="B169" s="1"/>
      <c r="C169" s="1"/>
      <c r="D169" s="1" t="s">
        <v>1566</v>
      </c>
      <c r="E169" s="1" t="s">
        <v>1506</v>
      </c>
      <c r="F169" s="1" t="s">
        <v>1460</v>
      </c>
      <c r="G169" s="1" t="s">
        <v>1523</v>
      </c>
      <c r="H169" s="1"/>
      <c r="I169" s="1"/>
      <c r="J169" s="1" t="s">
        <v>1518</v>
      </c>
      <c r="K169" s="1"/>
      <c r="L169" s="1"/>
      <c r="M169" s="1"/>
      <c r="N169" s="16" t="e">
        <f>SUMIF('City Level Data'!#REF!,$F169,'City Level Data'!J:J)</f>
        <v>#REF!</v>
      </c>
      <c r="O169" s="16" t="e">
        <f>SUMIF('City Level Data'!#REF!,$F169,'City Level Data'!L:L)</f>
        <v>#REF!</v>
      </c>
      <c r="P169" s="16" t="e">
        <f>SUMIF('City Level Data'!#REF!,$F169,'City Level Data'!M:M)</f>
        <v>#REF!</v>
      </c>
      <c r="Q169" s="16" t="e">
        <f t="shared" si="0"/>
        <v>#REF!</v>
      </c>
      <c r="R169" s="16" t="e">
        <f>SUMIF('City Level Data'!#REF!,$F169,'City Level Data'!P:P)</f>
        <v>#REF!</v>
      </c>
      <c r="S169" s="16" t="e">
        <f t="shared" si="1"/>
        <v>#REF!</v>
      </c>
      <c r="T169" s="16" t="e">
        <f>SUMIF('City Level Data'!#REF!,$F169,'City Level Data'!U:U)*1000000000/N169</f>
        <v>#REF!</v>
      </c>
      <c r="U169" s="16" t="e">
        <f>IF(Q169&gt;'Clustering (Sub City)'!$C$4,'Clustering (Sub City)'!$B$3,IF(Q169&gt;'Clustering (Sub City)'!$H$4,'Clustering (Sub City)'!$G$3,IF(Q169&gt;'Clustering (Sub City)'!$M$4,'Clustering (Sub City)'!$L$3,'Clustering (Sub City)'!$Q$3)))</f>
        <v>#REF!</v>
      </c>
      <c r="V169" s="16" t="e">
        <f>IF(S169&gt;'Clustering (Sub City)'!$C$24,'Clustering (Sub City)'!$B$23,IF(S169&gt;'Clustering (Sub City)'!$H$24,'Clustering (Sub City)'!$G$23,IF(S169&gt;'Clustering (Sub City)'!$M$24,'Clustering (Sub City)'!$L$23,'Clustering (Sub City)'!$Q$23)))</f>
        <v>#REF!</v>
      </c>
      <c r="W169" s="16" t="e">
        <f>VLOOKUP(U169&amp;V169,'Clustering (Gov City)'!$X$4:$Y$19,2,0)</f>
        <v>#REF!</v>
      </c>
      <c r="X169" s="16" t="e">
        <f>SUMIF('City Level Data'!#REF!,$F169,'City Level Data'!Z:Z)</f>
        <v>#REF!</v>
      </c>
      <c r="Y169" s="16" t="e">
        <f>SUMIF('City Level Data'!#REF!,$F169,'City Level Data'!AA:AA)</f>
        <v>#REF!</v>
      </c>
      <c r="Z169" s="16" t="e">
        <f>SUMIF('City Level Data'!#REF!,$F169,'City Level Data'!AB:AB)</f>
        <v>#REF!</v>
      </c>
      <c r="AA169" s="16" t="e">
        <f>SUMIF('City Level Data'!#REF!,$F169,'City Level Data'!AC:AC)</f>
        <v>#REF!</v>
      </c>
      <c r="AB169" s="16" t="e">
        <f>SUMIF('City Level Data'!#REF!,$F169,'City Level Data'!AD:AD)</f>
        <v>#REF!</v>
      </c>
      <c r="AC169" s="16" t="e">
        <f>SUMIF('City Level Data'!#REF!,$F169,'City Level Data'!AE:AE)</f>
        <v>#REF!</v>
      </c>
      <c r="AD169" s="16" t="e">
        <f>SUMIF('City Level Data'!#REF!,$F169,'City Level Data'!AF:AF)</f>
        <v>#REF!</v>
      </c>
      <c r="AE169" s="16" t="e">
        <f>SUMIF('City Level Data'!#REF!,$F169,'City Level Data'!AG:AG)</f>
        <v>#REF!</v>
      </c>
      <c r="AF169" s="16" t="e">
        <f>SUMIF('City Level Data'!#REF!,$F169,'City Level Data'!AH:AH)</f>
        <v>#REF!</v>
      </c>
      <c r="AG169" s="16" t="e">
        <f>SUMIF('City Level Data'!#REF!,$F169,'City Level Data'!AI:AI)</f>
        <v>#REF!</v>
      </c>
      <c r="AH169" s="16" t="e">
        <f>SUMIF('City Level Data'!#REF!,$F169,'City Level Data'!AJ:AJ)</f>
        <v>#REF!</v>
      </c>
      <c r="AI169" s="16" t="e">
        <f>SUMIF('City Level Data'!#REF!,$F169,'City Level Data'!AK:AK)</f>
        <v>#REF!</v>
      </c>
      <c r="AJ169" s="16" t="e">
        <f>SUMIF('City Level Data'!#REF!,$F169,'City Level Data'!AL:AL)</f>
        <v>#REF!</v>
      </c>
      <c r="AK169" s="16" t="e">
        <f>SUMIF('City Level Data'!#REF!,$F169,'City Level Data'!AM:AM)</f>
        <v>#REF!</v>
      </c>
      <c r="AL169" s="16" t="e">
        <f>SUMIF('City Level Data'!#REF!,$F169,'City Level Data'!AN:AN)</f>
        <v>#REF!</v>
      </c>
      <c r="AM169" s="16" t="e">
        <f>SUMIF('City Level Data'!#REF!,$F169,'City Level Data'!AO:AO)</f>
        <v>#REF!</v>
      </c>
      <c r="AN169" s="16" t="e">
        <f>SUMIF('City Level Data'!#REF!,$F169,'City Level Data'!AP:AP)</f>
        <v>#REF!</v>
      </c>
      <c r="AO169" s="16" t="e">
        <f>SUMIF('City Level Data'!#REF!,$F169,'City Level Data'!AQ:AQ)</f>
        <v>#REF!</v>
      </c>
      <c r="AP169" s="16" t="e">
        <f>SUMIF('City Level Data'!#REF!,$F169,'City Level Data'!AR:AR)</f>
        <v>#REF!</v>
      </c>
      <c r="AQ169" s="16" t="e">
        <f>SUMIF('City Level Data'!#REF!,$F169,'City Level Data'!AS:AS)</f>
        <v>#REF!</v>
      </c>
      <c r="AR169" s="16" t="e">
        <f>SUMIF('City Level Data'!#REF!,$F169,'City Level Data'!AT:AT)</f>
        <v>#REF!</v>
      </c>
      <c r="AS169" s="16" t="e">
        <f>SUMIF('City Level Data'!#REF!,$F169,'City Level Data'!AU:AU)</f>
        <v>#REF!</v>
      </c>
      <c r="AT169" s="16" t="e">
        <f>SUMIF('City Level Data'!#REF!,$F169,'City Level Data'!AV:AV)</f>
        <v>#REF!</v>
      </c>
      <c r="AU169" s="16" t="e">
        <f>SUMIF('City Level Data'!#REF!,$F169,'City Level Data'!AW:AW)</f>
        <v>#REF!</v>
      </c>
      <c r="AV169" s="16" t="e">
        <f>SUMIF('City Level Data'!#REF!,$F169,'City Level Data'!AX:AX)</f>
        <v>#REF!</v>
      </c>
      <c r="AW169" s="16" t="e">
        <f>SUMIF('City Level Data'!#REF!,$F169,'City Level Data'!AY:AY)</f>
        <v>#REF!</v>
      </c>
      <c r="AX169" s="16" t="e">
        <f>SUMIF('City Level Data'!#REF!,$F169,'City Level Data'!AZ:AZ)</f>
        <v>#REF!</v>
      </c>
      <c r="AY169" s="16" t="e">
        <f>SUMIF('City Level Data'!#REF!,$F169,'City Level Data'!BA:BA)</f>
        <v>#REF!</v>
      </c>
      <c r="AZ169" s="16" t="e">
        <f>SUMIF('City Level Data'!#REF!,$F169,'City Level Data'!BB:BB)</f>
        <v>#REF!</v>
      </c>
      <c r="BA169" s="16" t="e">
        <f>SUMIF('City Level Data'!#REF!,$F169,'City Level Data'!BC:BC)</f>
        <v>#REF!</v>
      </c>
      <c r="BB169" s="16" t="e">
        <f>SUMIF('City Level Data'!#REF!,$F169,'City Level Data'!BD:BD)</f>
        <v>#REF!</v>
      </c>
      <c r="BC169" s="16" t="e">
        <f>SUMIF('City Level Data'!#REF!,$F169,'City Level Data'!BE:BE)</f>
        <v>#REF!</v>
      </c>
      <c r="BD169" s="16" t="e">
        <f>SUMIF('City Level Data'!#REF!,$F169,'City Level Data'!BF:BF)</f>
        <v>#REF!</v>
      </c>
      <c r="BE169" s="16" t="e">
        <f t="shared" si="2"/>
        <v>#REF!</v>
      </c>
      <c r="BF169" s="16" t="e">
        <f>SUMIF('City Level Data'!#REF!,$F169,'City Level Data'!BG:BG)</f>
        <v>#REF!</v>
      </c>
      <c r="BG169" s="16" t="e">
        <f>SUMIF('City Level Data'!#REF!,$F169,'City Level Data'!BH:BH)</f>
        <v>#REF!</v>
      </c>
      <c r="BH169" s="16" t="e">
        <f>AVERAGEIF('City Level Data'!#REF!,$F169,'City Level Data'!BI:BI)</f>
        <v>#REF!</v>
      </c>
      <c r="BI169" s="16" t="e">
        <f>AVERAGEIF('City Level Data'!#REF!,$F169,'City Level Data'!BJ:BJ)</f>
        <v>#REF!</v>
      </c>
      <c r="BJ169" s="16" t="e">
        <f>AVERAGEIF('City Level Data'!#REF!,$F169,'City Level Data'!BK:BK)</f>
        <v>#REF!</v>
      </c>
      <c r="BK169" s="16" t="e">
        <f>AVERAGEIF('City Level Data'!#REF!,$F169,'City Level Data'!BL:BL)</f>
        <v>#REF!</v>
      </c>
      <c r="BL169" s="16" t="e">
        <f>AVERAGEIF('City Level Data'!#REF!,$F169,'City Level Data'!BM:BM)</f>
        <v>#REF!</v>
      </c>
      <c r="BM169" s="16" t="e">
        <f>SUMIF('City Level Data'!#REF!,$F169,'City Level Data'!BN:BN)</f>
        <v>#REF!</v>
      </c>
      <c r="BN169" s="16" t="e">
        <f>SUMIF('City Level Data'!#REF!,$F169,'City Level Data'!BO:BO)</f>
        <v>#REF!</v>
      </c>
      <c r="BO169" s="16" t="e">
        <f>SUMIF('City Level Data'!#REF!,$F169,'City Level Data'!BP:BP)</f>
        <v>#REF!</v>
      </c>
      <c r="BP169" s="16" t="e">
        <f>SUMIF('City Level Data'!#REF!,$F169,'City Level Data'!BQ:BQ)</f>
        <v>#REF!</v>
      </c>
      <c r="BQ169" s="16" t="e">
        <f>SUMIF('City Level Data'!#REF!,$F169,'City Level Data'!BR:BR)</f>
        <v>#REF!</v>
      </c>
      <c r="BR169" s="16" t="e">
        <f>SUMIF('City Level Data'!#REF!,$F169,'City Level Data'!BS:BS)</f>
        <v>#REF!</v>
      </c>
      <c r="BS169" s="16" t="e">
        <f>SUMIF('City Level Data'!#REF!,$F169,'City Level Data'!BT:BT)</f>
        <v>#REF!</v>
      </c>
      <c r="BT169" s="16" t="e">
        <f>SUMIF('City Level Data'!#REF!,$F169,'City Level Data'!BU:BU)</f>
        <v>#REF!</v>
      </c>
      <c r="BU169" s="16" t="e">
        <f>SUMIF('City Level Data'!#REF!,$F169,'City Level Data'!BV:BV)</f>
        <v>#REF!</v>
      </c>
      <c r="BV169" s="16" t="e">
        <f>SUMIF('City Level Data'!#REF!,$F169,'City Level Data'!BW:BW)</f>
        <v>#REF!</v>
      </c>
      <c r="BW169" s="16" t="e">
        <f>SUMIF('City Level Data'!#REF!,$F169,'City Level Data'!BX:BX)</f>
        <v>#REF!</v>
      </c>
      <c r="BX169" s="16" t="e">
        <f>SUMIF('City Level Data'!#REF!,$F169,'City Level Data'!BY:BY)</f>
        <v>#REF!</v>
      </c>
      <c r="BY169" s="16" t="e">
        <f>SUMIF('City Level Data'!#REF!,$F169,'City Level Data'!BZ:BZ)</f>
        <v>#REF!</v>
      </c>
      <c r="BZ169" s="16" t="e">
        <f>SUMIF('City Level Data'!#REF!,$F169,'City Level Data'!CA:CA)</f>
        <v>#REF!</v>
      </c>
      <c r="CA169" s="16" t="e">
        <f>SUMIF('City Level Data'!#REF!,$F169,'City Level Data'!CB:CB)</f>
        <v>#REF!</v>
      </c>
      <c r="CB169" s="16" t="e">
        <f>SUMIF('City Level Data'!#REF!,$F169,'City Level Data'!CC:CC)</f>
        <v>#REF!</v>
      </c>
      <c r="CC169" s="16" t="e">
        <f>SUMIF('City Level Data'!#REF!,$F169,'City Level Data'!CD:CD)</f>
        <v>#REF!</v>
      </c>
      <c r="CD169" s="16" t="e">
        <f>SUMIF('City Level Data'!#REF!,$F169,'City Level Data'!CE:CE)</f>
        <v>#REF!</v>
      </c>
      <c r="CE169" s="16" t="e">
        <f>SUMIF('City Level Data'!#REF!,$F169,'City Level Data'!CF:CF)</f>
        <v>#REF!</v>
      </c>
      <c r="CF169" s="16" t="e">
        <f>SUMIF('City Level Data'!#REF!,$F169,'City Level Data'!CG:CG)</f>
        <v>#REF!</v>
      </c>
      <c r="CG169" s="16" t="e">
        <f>SUMIF('City Level Data'!#REF!,$F169,'City Level Data'!CH:CH)</f>
        <v>#REF!</v>
      </c>
      <c r="CH169" s="16" t="e">
        <f>SUMIF('City Level Data'!#REF!,$F169,'City Level Data'!CI:CI)</f>
        <v>#REF!</v>
      </c>
      <c r="CI169" s="16" t="e">
        <f>SUMIF('City Level Data'!#REF!,$F169,'City Level Data'!CJ:CJ)</f>
        <v>#REF!</v>
      </c>
      <c r="CJ169" s="16" t="e">
        <f>SUMIF('City Level Data'!#REF!,$F169,'City Level Data'!CK:CK)</f>
        <v>#REF!</v>
      </c>
      <c r="CK169" s="16" t="e">
        <f>SUMIF('City Level Data'!#REF!,$F169,'City Level Data'!CL:CL)</f>
        <v>#REF!</v>
      </c>
      <c r="CL169" s="16" t="e">
        <f>SUMIF('City Level Data'!#REF!,$F169,'City Level Data'!CM:CM)</f>
        <v>#REF!</v>
      </c>
      <c r="CM169" s="16" t="e">
        <f>SUMIF('City Level Data'!#REF!,$F169,'City Level Data'!CN:CN)</f>
        <v>#REF!</v>
      </c>
      <c r="CN169" s="16" t="e">
        <f>SUMIF('City Level Data'!#REF!,$F169,'City Level Data'!CO:CO)</f>
        <v>#REF!</v>
      </c>
      <c r="CO169" s="16" t="e">
        <f>SUMIF('City Level Data'!#REF!,$F169,'City Level Data'!CP:CP)</f>
        <v>#REF!</v>
      </c>
      <c r="CP169" s="16" t="e">
        <f>SUMIF('City Level Data'!#REF!,$F169,'City Level Data'!CQ:CQ)</f>
        <v>#REF!</v>
      </c>
      <c r="CQ169" s="16" t="e">
        <f>SUMIF('City Level Data'!#REF!,$F169,'City Level Data'!CR:CR)</f>
        <v>#REF!</v>
      </c>
      <c r="CR169" s="16" t="e">
        <f>SUMIF('City Level Data'!#REF!,$F169,'City Level Data'!CS:CS)</f>
        <v>#REF!</v>
      </c>
      <c r="CS169" s="16" t="e">
        <f>SUMIF('City Level Data'!#REF!,$F169,'City Level Data'!CT:CT)</f>
        <v>#REF!</v>
      </c>
      <c r="CT169" s="16" t="e">
        <f>SUMIF('City Level Data'!#REF!,$F169,'City Level Data'!CU:CU)</f>
        <v>#REF!</v>
      </c>
      <c r="CU169" s="16" t="e">
        <f>SUMIF('City Level Data'!#REF!,$F169,'City Level Data'!CV:CV)</f>
        <v>#REF!</v>
      </c>
      <c r="CV169" s="16" t="e">
        <f>SUMIF('City Level Data'!#REF!,$F169,'City Level Data'!CW:CW)</f>
        <v>#REF!</v>
      </c>
      <c r="CW169" s="16" t="e">
        <f>SUMIF('City Level Data'!#REF!,$F169,'City Level Data'!CX:CX)</f>
        <v>#REF!</v>
      </c>
      <c r="CX169" s="16" t="e">
        <f>SUMIF('City Level Data'!#REF!,$F169,'City Level Data'!CY:CY)</f>
        <v>#REF!</v>
      </c>
      <c r="CY169" s="16" t="e">
        <f>SUMIF('City Level Data'!#REF!,$F169,'City Level Data'!CZ:CZ)</f>
        <v>#REF!</v>
      </c>
      <c r="CZ169" s="16" t="e">
        <f>SUMIF('City Level Data'!#REF!,$F169,'City Level Data'!DA:DA)</f>
        <v>#REF!</v>
      </c>
      <c r="DA169" s="16" t="e">
        <f>SUMIF('City Level Data'!#REF!,$F169,'City Level Data'!DB:DB)</f>
        <v>#REF!</v>
      </c>
      <c r="DB169" s="16" t="e">
        <f>SUMIF('City Level Data'!#REF!,$F169,'City Level Data'!DC:DC)</f>
        <v>#REF!</v>
      </c>
    </row>
    <row r="170" spans="1:106" x14ac:dyDescent="0.2">
      <c r="A170" s="1"/>
      <c r="B170" s="1"/>
      <c r="C170" s="1"/>
      <c r="D170" s="1" t="s">
        <v>1522</v>
      </c>
      <c r="E170" s="1" t="s">
        <v>1506</v>
      </c>
      <c r="F170" s="1" t="s">
        <v>1461</v>
      </c>
      <c r="G170" s="1" t="s">
        <v>1523</v>
      </c>
      <c r="H170" s="1"/>
      <c r="I170" s="1"/>
      <c r="J170" s="1" t="s">
        <v>1518</v>
      </c>
      <c r="K170" s="1"/>
      <c r="L170" s="1"/>
      <c r="M170" s="1"/>
      <c r="N170" s="16" t="e">
        <f>SUMIF('City Level Data'!#REF!,$F170,'City Level Data'!J:J)</f>
        <v>#REF!</v>
      </c>
      <c r="O170" s="16" t="e">
        <f>SUMIF('City Level Data'!#REF!,$F170,'City Level Data'!L:L)</f>
        <v>#REF!</v>
      </c>
      <c r="P170" s="16" t="e">
        <f>SUMIF('City Level Data'!#REF!,$F170,'City Level Data'!M:M)</f>
        <v>#REF!</v>
      </c>
      <c r="Q170" s="16" t="e">
        <f t="shared" si="0"/>
        <v>#REF!</v>
      </c>
      <c r="R170" s="16" t="e">
        <f>SUMIF('City Level Data'!#REF!,$F170,'City Level Data'!P:P)</f>
        <v>#REF!</v>
      </c>
      <c r="S170" s="16" t="e">
        <f t="shared" si="1"/>
        <v>#REF!</v>
      </c>
      <c r="T170" s="16" t="e">
        <f>SUMIF('City Level Data'!#REF!,$F170,'City Level Data'!U:U)*1000000000/N170</f>
        <v>#REF!</v>
      </c>
      <c r="U170" s="16" t="e">
        <f>IF(Q170&gt;'Clustering (Sub City)'!$C$4,'Clustering (Sub City)'!$B$3,IF(Q170&gt;'Clustering (Sub City)'!$H$4,'Clustering (Sub City)'!$G$3,IF(Q170&gt;'Clustering (Sub City)'!$M$4,'Clustering (Sub City)'!$L$3,'Clustering (Sub City)'!$Q$3)))</f>
        <v>#REF!</v>
      </c>
      <c r="V170" s="16" t="e">
        <f>IF(S170&gt;'Clustering (Sub City)'!$C$24,'Clustering (Sub City)'!$B$23,IF(S170&gt;'Clustering (Sub City)'!$H$24,'Clustering (Sub City)'!$G$23,IF(S170&gt;'Clustering (Sub City)'!$M$24,'Clustering (Sub City)'!$L$23,'Clustering (Sub City)'!$Q$23)))</f>
        <v>#REF!</v>
      </c>
      <c r="W170" s="16" t="e">
        <f>VLOOKUP(U170&amp;V170,'Clustering (Gov City)'!$X$4:$Y$19,2,0)</f>
        <v>#REF!</v>
      </c>
      <c r="X170" s="16" t="e">
        <f>SUMIF('City Level Data'!#REF!,$F170,'City Level Data'!Z:Z)</f>
        <v>#REF!</v>
      </c>
      <c r="Y170" s="16" t="e">
        <f>SUMIF('City Level Data'!#REF!,$F170,'City Level Data'!AA:AA)</f>
        <v>#REF!</v>
      </c>
      <c r="Z170" s="16" t="e">
        <f>SUMIF('City Level Data'!#REF!,$F170,'City Level Data'!AB:AB)</f>
        <v>#REF!</v>
      </c>
      <c r="AA170" s="16" t="e">
        <f>SUMIF('City Level Data'!#REF!,$F170,'City Level Data'!AC:AC)</f>
        <v>#REF!</v>
      </c>
      <c r="AB170" s="16" t="e">
        <f>SUMIF('City Level Data'!#REF!,$F170,'City Level Data'!AD:AD)</f>
        <v>#REF!</v>
      </c>
      <c r="AC170" s="16" t="e">
        <f>SUMIF('City Level Data'!#REF!,$F170,'City Level Data'!AE:AE)</f>
        <v>#REF!</v>
      </c>
      <c r="AD170" s="16" t="e">
        <f>SUMIF('City Level Data'!#REF!,$F170,'City Level Data'!AF:AF)</f>
        <v>#REF!</v>
      </c>
      <c r="AE170" s="16" t="e">
        <f>SUMIF('City Level Data'!#REF!,$F170,'City Level Data'!AG:AG)</f>
        <v>#REF!</v>
      </c>
      <c r="AF170" s="16" t="e">
        <f>SUMIF('City Level Data'!#REF!,$F170,'City Level Data'!AH:AH)</f>
        <v>#REF!</v>
      </c>
      <c r="AG170" s="16" t="e">
        <f>SUMIF('City Level Data'!#REF!,$F170,'City Level Data'!AI:AI)</f>
        <v>#REF!</v>
      </c>
      <c r="AH170" s="16" t="e">
        <f>SUMIF('City Level Data'!#REF!,$F170,'City Level Data'!AJ:AJ)</f>
        <v>#REF!</v>
      </c>
      <c r="AI170" s="16" t="e">
        <f>SUMIF('City Level Data'!#REF!,$F170,'City Level Data'!AK:AK)</f>
        <v>#REF!</v>
      </c>
      <c r="AJ170" s="16" t="e">
        <f>SUMIF('City Level Data'!#REF!,$F170,'City Level Data'!AL:AL)</f>
        <v>#REF!</v>
      </c>
      <c r="AK170" s="16" t="e">
        <f>SUMIF('City Level Data'!#REF!,$F170,'City Level Data'!AM:AM)</f>
        <v>#REF!</v>
      </c>
      <c r="AL170" s="16" t="e">
        <f>SUMIF('City Level Data'!#REF!,$F170,'City Level Data'!AN:AN)</f>
        <v>#REF!</v>
      </c>
      <c r="AM170" s="16" t="e">
        <f>SUMIF('City Level Data'!#REF!,$F170,'City Level Data'!AO:AO)</f>
        <v>#REF!</v>
      </c>
      <c r="AN170" s="16" t="e">
        <f>SUMIF('City Level Data'!#REF!,$F170,'City Level Data'!AP:AP)</f>
        <v>#REF!</v>
      </c>
      <c r="AO170" s="16" t="e">
        <f>SUMIF('City Level Data'!#REF!,$F170,'City Level Data'!AQ:AQ)</f>
        <v>#REF!</v>
      </c>
      <c r="AP170" s="16" t="e">
        <f>SUMIF('City Level Data'!#REF!,$F170,'City Level Data'!AR:AR)</f>
        <v>#REF!</v>
      </c>
      <c r="AQ170" s="16" t="e">
        <f>SUMIF('City Level Data'!#REF!,$F170,'City Level Data'!AS:AS)</f>
        <v>#REF!</v>
      </c>
      <c r="AR170" s="16" t="e">
        <f>SUMIF('City Level Data'!#REF!,$F170,'City Level Data'!AT:AT)</f>
        <v>#REF!</v>
      </c>
      <c r="AS170" s="16" t="e">
        <f>SUMIF('City Level Data'!#REF!,$F170,'City Level Data'!AU:AU)</f>
        <v>#REF!</v>
      </c>
      <c r="AT170" s="16" t="e">
        <f>SUMIF('City Level Data'!#REF!,$F170,'City Level Data'!AV:AV)</f>
        <v>#REF!</v>
      </c>
      <c r="AU170" s="16" t="e">
        <f>SUMIF('City Level Data'!#REF!,$F170,'City Level Data'!AW:AW)</f>
        <v>#REF!</v>
      </c>
      <c r="AV170" s="16" t="e">
        <f>SUMIF('City Level Data'!#REF!,$F170,'City Level Data'!AX:AX)</f>
        <v>#REF!</v>
      </c>
      <c r="AW170" s="16" t="e">
        <f>SUMIF('City Level Data'!#REF!,$F170,'City Level Data'!AY:AY)</f>
        <v>#REF!</v>
      </c>
      <c r="AX170" s="16" t="e">
        <f>SUMIF('City Level Data'!#REF!,$F170,'City Level Data'!AZ:AZ)</f>
        <v>#REF!</v>
      </c>
      <c r="AY170" s="16" t="e">
        <f>SUMIF('City Level Data'!#REF!,$F170,'City Level Data'!BA:BA)</f>
        <v>#REF!</v>
      </c>
      <c r="AZ170" s="16" t="e">
        <f>SUMIF('City Level Data'!#REF!,$F170,'City Level Data'!BB:BB)</f>
        <v>#REF!</v>
      </c>
      <c r="BA170" s="16" t="e">
        <f>SUMIF('City Level Data'!#REF!,$F170,'City Level Data'!BC:BC)</f>
        <v>#REF!</v>
      </c>
      <c r="BB170" s="16" t="e">
        <f>SUMIF('City Level Data'!#REF!,$F170,'City Level Data'!BD:BD)</f>
        <v>#REF!</v>
      </c>
      <c r="BC170" s="16" t="e">
        <f>SUMIF('City Level Data'!#REF!,$F170,'City Level Data'!BE:BE)</f>
        <v>#REF!</v>
      </c>
      <c r="BD170" s="16" t="e">
        <f>SUMIF('City Level Data'!#REF!,$F170,'City Level Data'!BF:BF)</f>
        <v>#REF!</v>
      </c>
      <c r="BE170" s="16" t="e">
        <f t="shared" si="2"/>
        <v>#REF!</v>
      </c>
      <c r="BF170" s="16" t="e">
        <f>SUMIF('City Level Data'!#REF!,$F170,'City Level Data'!BG:BG)</f>
        <v>#REF!</v>
      </c>
      <c r="BG170" s="16" t="e">
        <f>SUMIF('City Level Data'!#REF!,$F170,'City Level Data'!BH:BH)</f>
        <v>#REF!</v>
      </c>
      <c r="BH170" s="16" t="e">
        <f>AVERAGEIF('City Level Data'!#REF!,$F170,'City Level Data'!BI:BI)</f>
        <v>#REF!</v>
      </c>
      <c r="BI170" s="16" t="e">
        <f>AVERAGEIF('City Level Data'!#REF!,$F170,'City Level Data'!BJ:BJ)</f>
        <v>#REF!</v>
      </c>
      <c r="BJ170" s="16" t="e">
        <f>AVERAGEIF('City Level Data'!#REF!,$F170,'City Level Data'!BK:BK)</f>
        <v>#REF!</v>
      </c>
      <c r="BK170" s="16" t="e">
        <f>AVERAGEIF('City Level Data'!#REF!,$F170,'City Level Data'!BL:BL)</f>
        <v>#REF!</v>
      </c>
      <c r="BL170" s="16" t="e">
        <f>AVERAGEIF('City Level Data'!#REF!,$F170,'City Level Data'!BM:BM)</f>
        <v>#REF!</v>
      </c>
      <c r="BM170" s="16" t="e">
        <f>SUMIF('City Level Data'!#REF!,$F170,'City Level Data'!BN:BN)</f>
        <v>#REF!</v>
      </c>
      <c r="BN170" s="16" t="e">
        <f>SUMIF('City Level Data'!#REF!,$F170,'City Level Data'!BO:BO)</f>
        <v>#REF!</v>
      </c>
      <c r="BO170" s="16" t="e">
        <f>SUMIF('City Level Data'!#REF!,$F170,'City Level Data'!BP:BP)</f>
        <v>#REF!</v>
      </c>
      <c r="BP170" s="16" t="e">
        <f>SUMIF('City Level Data'!#REF!,$F170,'City Level Data'!BQ:BQ)</f>
        <v>#REF!</v>
      </c>
      <c r="BQ170" s="16" t="e">
        <f>SUMIF('City Level Data'!#REF!,$F170,'City Level Data'!BR:BR)</f>
        <v>#REF!</v>
      </c>
      <c r="BR170" s="16" t="e">
        <f>SUMIF('City Level Data'!#REF!,$F170,'City Level Data'!BS:BS)</f>
        <v>#REF!</v>
      </c>
      <c r="BS170" s="16" t="e">
        <f>SUMIF('City Level Data'!#REF!,$F170,'City Level Data'!BT:BT)</f>
        <v>#REF!</v>
      </c>
      <c r="BT170" s="16" t="e">
        <f>SUMIF('City Level Data'!#REF!,$F170,'City Level Data'!BU:BU)</f>
        <v>#REF!</v>
      </c>
      <c r="BU170" s="16" t="e">
        <f>SUMIF('City Level Data'!#REF!,$F170,'City Level Data'!BV:BV)</f>
        <v>#REF!</v>
      </c>
      <c r="BV170" s="16" t="e">
        <f>SUMIF('City Level Data'!#REF!,$F170,'City Level Data'!BW:BW)</f>
        <v>#REF!</v>
      </c>
      <c r="BW170" s="16" t="e">
        <f>SUMIF('City Level Data'!#REF!,$F170,'City Level Data'!BX:BX)</f>
        <v>#REF!</v>
      </c>
      <c r="BX170" s="16" t="e">
        <f>SUMIF('City Level Data'!#REF!,$F170,'City Level Data'!BY:BY)</f>
        <v>#REF!</v>
      </c>
      <c r="BY170" s="16" t="e">
        <f>SUMIF('City Level Data'!#REF!,$F170,'City Level Data'!BZ:BZ)</f>
        <v>#REF!</v>
      </c>
      <c r="BZ170" s="16" t="e">
        <f>SUMIF('City Level Data'!#REF!,$F170,'City Level Data'!CA:CA)</f>
        <v>#REF!</v>
      </c>
      <c r="CA170" s="16" t="e">
        <f>SUMIF('City Level Data'!#REF!,$F170,'City Level Data'!CB:CB)</f>
        <v>#REF!</v>
      </c>
      <c r="CB170" s="16" t="e">
        <f>SUMIF('City Level Data'!#REF!,$F170,'City Level Data'!CC:CC)</f>
        <v>#REF!</v>
      </c>
      <c r="CC170" s="16" t="e">
        <f>SUMIF('City Level Data'!#REF!,$F170,'City Level Data'!CD:CD)</f>
        <v>#REF!</v>
      </c>
      <c r="CD170" s="16" t="e">
        <f>SUMIF('City Level Data'!#REF!,$F170,'City Level Data'!CE:CE)</f>
        <v>#REF!</v>
      </c>
      <c r="CE170" s="16" t="e">
        <f>SUMIF('City Level Data'!#REF!,$F170,'City Level Data'!CF:CF)</f>
        <v>#REF!</v>
      </c>
      <c r="CF170" s="16" t="e">
        <f>SUMIF('City Level Data'!#REF!,$F170,'City Level Data'!CG:CG)</f>
        <v>#REF!</v>
      </c>
      <c r="CG170" s="16" t="e">
        <f>SUMIF('City Level Data'!#REF!,$F170,'City Level Data'!CH:CH)</f>
        <v>#REF!</v>
      </c>
      <c r="CH170" s="16" t="e">
        <f>SUMIF('City Level Data'!#REF!,$F170,'City Level Data'!CI:CI)</f>
        <v>#REF!</v>
      </c>
      <c r="CI170" s="16" t="e">
        <f>SUMIF('City Level Data'!#REF!,$F170,'City Level Data'!CJ:CJ)</f>
        <v>#REF!</v>
      </c>
      <c r="CJ170" s="16" t="e">
        <f>SUMIF('City Level Data'!#REF!,$F170,'City Level Data'!CK:CK)</f>
        <v>#REF!</v>
      </c>
      <c r="CK170" s="16" t="e">
        <f>SUMIF('City Level Data'!#REF!,$F170,'City Level Data'!CL:CL)</f>
        <v>#REF!</v>
      </c>
      <c r="CL170" s="16" t="e">
        <f>SUMIF('City Level Data'!#REF!,$F170,'City Level Data'!CM:CM)</f>
        <v>#REF!</v>
      </c>
      <c r="CM170" s="16" t="e">
        <f>SUMIF('City Level Data'!#REF!,$F170,'City Level Data'!CN:CN)</f>
        <v>#REF!</v>
      </c>
      <c r="CN170" s="16" t="e">
        <f>SUMIF('City Level Data'!#REF!,$F170,'City Level Data'!CO:CO)</f>
        <v>#REF!</v>
      </c>
      <c r="CO170" s="16" t="e">
        <f>SUMIF('City Level Data'!#REF!,$F170,'City Level Data'!CP:CP)</f>
        <v>#REF!</v>
      </c>
      <c r="CP170" s="16" t="e">
        <f>SUMIF('City Level Data'!#REF!,$F170,'City Level Data'!CQ:CQ)</f>
        <v>#REF!</v>
      </c>
      <c r="CQ170" s="16" t="e">
        <f>SUMIF('City Level Data'!#REF!,$F170,'City Level Data'!CR:CR)</f>
        <v>#REF!</v>
      </c>
      <c r="CR170" s="16" t="e">
        <f>SUMIF('City Level Data'!#REF!,$F170,'City Level Data'!CS:CS)</f>
        <v>#REF!</v>
      </c>
      <c r="CS170" s="16" t="e">
        <f>SUMIF('City Level Data'!#REF!,$F170,'City Level Data'!CT:CT)</f>
        <v>#REF!</v>
      </c>
      <c r="CT170" s="16" t="e">
        <f>SUMIF('City Level Data'!#REF!,$F170,'City Level Data'!CU:CU)</f>
        <v>#REF!</v>
      </c>
      <c r="CU170" s="16" t="e">
        <f>SUMIF('City Level Data'!#REF!,$F170,'City Level Data'!CV:CV)</f>
        <v>#REF!</v>
      </c>
      <c r="CV170" s="16" t="e">
        <f>SUMIF('City Level Data'!#REF!,$F170,'City Level Data'!CW:CW)</f>
        <v>#REF!</v>
      </c>
      <c r="CW170" s="16" t="e">
        <f>SUMIF('City Level Data'!#REF!,$F170,'City Level Data'!CX:CX)</f>
        <v>#REF!</v>
      </c>
      <c r="CX170" s="16" t="e">
        <f>SUMIF('City Level Data'!#REF!,$F170,'City Level Data'!CY:CY)</f>
        <v>#REF!</v>
      </c>
      <c r="CY170" s="16" t="e">
        <f>SUMIF('City Level Data'!#REF!,$F170,'City Level Data'!CZ:CZ)</f>
        <v>#REF!</v>
      </c>
      <c r="CZ170" s="16" t="e">
        <f>SUMIF('City Level Data'!#REF!,$F170,'City Level Data'!DA:DA)</f>
        <v>#REF!</v>
      </c>
      <c r="DA170" s="16" t="e">
        <f>SUMIF('City Level Data'!#REF!,$F170,'City Level Data'!DB:DB)</f>
        <v>#REF!</v>
      </c>
      <c r="DB170" s="16" t="e">
        <f>SUMIF('City Level Data'!#REF!,$F170,'City Level Data'!DC:DC)</f>
        <v>#REF!</v>
      </c>
    </row>
    <row r="171" spans="1:106" x14ac:dyDescent="0.2">
      <c r="A171" s="1"/>
      <c r="B171" s="1"/>
      <c r="C171" s="1"/>
      <c r="D171" s="1" t="s">
        <v>1712</v>
      </c>
      <c r="E171" s="1" t="s">
        <v>1506</v>
      </c>
      <c r="F171" s="1" t="s">
        <v>1465</v>
      </c>
      <c r="G171" s="1" t="s">
        <v>1523</v>
      </c>
      <c r="H171" s="1"/>
      <c r="I171" s="1"/>
      <c r="J171" s="1" t="s">
        <v>1518</v>
      </c>
      <c r="K171" s="1"/>
      <c r="L171" s="1"/>
      <c r="M171" s="1"/>
      <c r="N171" s="16" t="e">
        <f>SUMIF('City Level Data'!#REF!,$F171,'City Level Data'!J:J)</f>
        <v>#REF!</v>
      </c>
      <c r="O171" s="16" t="e">
        <f>SUMIF('City Level Data'!#REF!,$F171,'City Level Data'!L:L)</f>
        <v>#REF!</v>
      </c>
      <c r="P171" s="16" t="e">
        <f>SUMIF('City Level Data'!#REF!,$F171,'City Level Data'!M:M)</f>
        <v>#REF!</v>
      </c>
      <c r="Q171" s="16" t="e">
        <f t="shared" si="0"/>
        <v>#REF!</v>
      </c>
      <c r="R171" s="16" t="e">
        <f>SUMIF('City Level Data'!#REF!,$F171,'City Level Data'!P:P)</f>
        <v>#REF!</v>
      </c>
      <c r="S171" s="16" t="e">
        <f t="shared" si="1"/>
        <v>#REF!</v>
      </c>
      <c r="T171" s="16" t="e">
        <f>SUMIF('City Level Data'!#REF!,$F171,'City Level Data'!U:U)*1000000000/N171</f>
        <v>#REF!</v>
      </c>
      <c r="U171" s="16" t="e">
        <f>IF(Q171&gt;'Clustering (Sub City)'!$C$4,'Clustering (Sub City)'!$B$3,IF(Q171&gt;'Clustering (Sub City)'!$H$4,'Clustering (Sub City)'!$G$3,IF(Q171&gt;'Clustering (Sub City)'!$M$4,'Clustering (Sub City)'!$L$3,'Clustering (Sub City)'!$Q$3)))</f>
        <v>#REF!</v>
      </c>
      <c r="V171" s="16" t="e">
        <f>IF(S171&gt;'Clustering (Sub City)'!$C$24,'Clustering (Sub City)'!$B$23,IF(S171&gt;'Clustering (Sub City)'!$H$24,'Clustering (Sub City)'!$G$23,IF(S171&gt;'Clustering (Sub City)'!$M$24,'Clustering (Sub City)'!$L$23,'Clustering (Sub City)'!$Q$23)))</f>
        <v>#REF!</v>
      </c>
      <c r="W171" s="16" t="e">
        <f>VLOOKUP(U171&amp;V171,'Clustering (Gov City)'!$X$4:$Y$19,2,0)</f>
        <v>#REF!</v>
      </c>
      <c r="X171" s="16" t="e">
        <f>SUMIF('City Level Data'!#REF!,$F171,'City Level Data'!Z:Z)</f>
        <v>#REF!</v>
      </c>
      <c r="Y171" s="16" t="e">
        <f>SUMIF('City Level Data'!#REF!,$F171,'City Level Data'!AA:AA)</f>
        <v>#REF!</v>
      </c>
      <c r="Z171" s="16" t="e">
        <f>SUMIF('City Level Data'!#REF!,$F171,'City Level Data'!AB:AB)</f>
        <v>#REF!</v>
      </c>
      <c r="AA171" s="16" t="e">
        <f>SUMIF('City Level Data'!#REF!,$F171,'City Level Data'!AC:AC)</f>
        <v>#REF!</v>
      </c>
      <c r="AB171" s="16" t="e">
        <f>SUMIF('City Level Data'!#REF!,$F171,'City Level Data'!AD:AD)</f>
        <v>#REF!</v>
      </c>
      <c r="AC171" s="16" t="e">
        <f>SUMIF('City Level Data'!#REF!,$F171,'City Level Data'!AE:AE)</f>
        <v>#REF!</v>
      </c>
      <c r="AD171" s="16" t="e">
        <f>SUMIF('City Level Data'!#REF!,$F171,'City Level Data'!AF:AF)</f>
        <v>#REF!</v>
      </c>
      <c r="AE171" s="16" t="e">
        <f>SUMIF('City Level Data'!#REF!,$F171,'City Level Data'!AG:AG)</f>
        <v>#REF!</v>
      </c>
      <c r="AF171" s="16" t="e">
        <f>SUMIF('City Level Data'!#REF!,$F171,'City Level Data'!AH:AH)</f>
        <v>#REF!</v>
      </c>
      <c r="AG171" s="16" t="e">
        <f>SUMIF('City Level Data'!#REF!,$F171,'City Level Data'!AI:AI)</f>
        <v>#REF!</v>
      </c>
      <c r="AH171" s="16" t="e">
        <f>SUMIF('City Level Data'!#REF!,$F171,'City Level Data'!AJ:AJ)</f>
        <v>#REF!</v>
      </c>
      <c r="AI171" s="16" t="e">
        <f>SUMIF('City Level Data'!#REF!,$F171,'City Level Data'!AK:AK)</f>
        <v>#REF!</v>
      </c>
      <c r="AJ171" s="16" t="e">
        <f>SUMIF('City Level Data'!#REF!,$F171,'City Level Data'!AL:AL)</f>
        <v>#REF!</v>
      </c>
      <c r="AK171" s="16" t="e">
        <f>SUMIF('City Level Data'!#REF!,$F171,'City Level Data'!AM:AM)</f>
        <v>#REF!</v>
      </c>
      <c r="AL171" s="16" t="e">
        <f>SUMIF('City Level Data'!#REF!,$F171,'City Level Data'!AN:AN)</f>
        <v>#REF!</v>
      </c>
      <c r="AM171" s="16" t="e">
        <f>SUMIF('City Level Data'!#REF!,$F171,'City Level Data'!AO:AO)</f>
        <v>#REF!</v>
      </c>
      <c r="AN171" s="16" t="e">
        <f>SUMIF('City Level Data'!#REF!,$F171,'City Level Data'!AP:AP)</f>
        <v>#REF!</v>
      </c>
      <c r="AO171" s="16" t="e">
        <f>SUMIF('City Level Data'!#REF!,$F171,'City Level Data'!AQ:AQ)</f>
        <v>#REF!</v>
      </c>
      <c r="AP171" s="16" t="e">
        <f>SUMIF('City Level Data'!#REF!,$F171,'City Level Data'!AR:AR)</f>
        <v>#REF!</v>
      </c>
      <c r="AQ171" s="16" t="e">
        <f>SUMIF('City Level Data'!#REF!,$F171,'City Level Data'!AS:AS)</f>
        <v>#REF!</v>
      </c>
      <c r="AR171" s="16" t="e">
        <f>SUMIF('City Level Data'!#REF!,$F171,'City Level Data'!AT:AT)</f>
        <v>#REF!</v>
      </c>
      <c r="AS171" s="16" t="e">
        <f>SUMIF('City Level Data'!#REF!,$F171,'City Level Data'!AU:AU)</f>
        <v>#REF!</v>
      </c>
      <c r="AT171" s="16" t="e">
        <f>SUMIF('City Level Data'!#REF!,$F171,'City Level Data'!AV:AV)</f>
        <v>#REF!</v>
      </c>
      <c r="AU171" s="16" t="e">
        <f>SUMIF('City Level Data'!#REF!,$F171,'City Level Data'!AW:AW)</f>
        <v>#REF!</v>
      </c>
      <c r="AV171" s="16" t="e">
        <f>SUMIF('City Level Data'!#REF!,$F171,'City Level Data'!AX:AX)</f>
        <v>#REF!</v>
      </c>
      <c r="AW171" s="16" t="e">
        <f>SUMIF('City Level Data'!#REF!,$F171,'City Level Data'!AY:AY)</f>
        <v>#REF!</v>
      </c>
      <c r="AX171" s="16" t="e">
        <f>SUMIF('City Level Data'!#REF!,$F171,'City Level Data'!AZ:AZ)</f>
        <v>#REF!</v>
      </c>
      <c r="AY171" s="16" t="e">
        <f>SUMIF('City Level Data'!#REF!,$F171,'City Level Data'!BA:BA)</f>
        <v>#REF!</v>
      </c>
      <c r="AZ171" s="16" t="e">
        <f>SUMIF('City Level Data'!#REF!,$F171,'City Level Data'!BB:BB)</f>
        <v>#REF!</v>
      </c>
      <c r="BA171" s="16" t="e">
        <f>SUMIF('City Level Data'!#REF!,$F171,'City Level Data'!BC:BC)</f>
        <v>#REF!</v>
      </c>
      <c r="BB171" s="16" t="e">
        <f>SUMIF('City Level Data'!#REF!,$F171,'City Level Data'!BD:BD)</f>
        <v>#REF!</v>
      </c>
      <c r="BC171" s="16" t="e">
        <f>SUMIF('City Level Data'!#REF!,$F171,'City Level Data'!BE:BE)</f>
        <v>#REF!</v>
      </c>
      <c r="BD171" s="16" t="e">
        <f>SUMIF('City Level Data'!#REF!,$F171,'City Level Data'!BF:BF)</f>
        <v>#REF!</v>
      </c>
      <c r="BE171" s="16" t="e">
        <f t="shared" si="2"/>
        <v>#REF!</v>
      </c>
      <c r="BF171" s="16" t="e">
        <f>SUMIF('City Level Data'!#REF!,$F171,'City Level Data'!BG:BG)</f>
        <v>#REF!</v>
      </c>
      <c r="BG171" s="16" t="e">
        <f>SUMIF('City Level Data'!#REF!,$F171,'City Level Data'!BH:BH)</f>
        <v>#REF!</v>
      </c>
      <c r="BH171" s="16" t="e">
        <f>AVERAGEIF('City Level Data'!#REF!,$F171,'City Level Data'!BI:BI)</f>
        <v>#REF!</v>
      </c>
      <c r="BI171" s="16" t="e">
        <f>AVERAGEIF('City Level Data'!#REF!,$F171,'City Level Data'!BJ:BJ)</f>
        <v>#REF!</v>
      </c>
      <c r="BJ171" s="16" t="e">
        <f>AVERAGEIF('City Level Data'!#REF!,$F171,'City Level Data'!BK:BK)</f>
        <v>#REF!</v>
      </c>
      <c r="BK171" s="16" t="e">
        <f>AVERAGEIF('City Level Data'!#REF!,$F171,'City Level Data'!BL:BL)</f>
        <v>#REF!</v>
      </c>
      <c r="BL171" s="16" t="e">
        <f>AVERAGEIF('City Level Data'!#REF!,$F171,'City Level Data'!BM:BM)</f>
        <v>#REF!</v>
      </c>
      <c r="BM171" s="16" t="e">
        <f>SUMIF('City Level Data'!#REF!,$F171,'City Level Data'!BN:BN)</f>
        <v>#REF!</v>
      </c>
      <c r="BN171" s="16" t="e">
        <f>SUMIF('City Level Data'!#REF!,$F171,'City Level Data'!BO:BO)</f>
        <v>#REF!</v>
      </c>
      <c r="BO171" s="16" t="e">
        <f>SUMIF('City Level Data'!#REF!,$F171,'City Level Data'!BP:BP)</f>
        <v>#REF!</v>
      </c>
      <c r="BP171" s="16" t="e">
        <f>SUMIF('City Level Data'!#REF!,$F171,'City Level Data'!BQ:BQ)</f>
        <v>#REF!</v>
      </c>
      <c r="BQ171" s="16" t="e">
        <f>SUMIF('City Level Data'!#REF!,$F171,'City Level Data'!BR:BR)</f>
        <v>#REF!</v>
      </c>
      <c r="BR171" s="16" t="e">
        <f>SUMIF('City Level Data'!#REF!,$F171,'City Level Data'!BS:BS)</f>
        <v>#REF!</v>
      </c>
      <c r="BS171" s="16" t="e">
        <f>SUMIF('City Level Data'!#REF!,$F171,'City Level Data'!BT:BT)</f>
        <v>#REF!</v>
      </c>
      <c r="BT171" s="16" t="e">
        <f>SUMIF('City Level Data'!#REF!,$F171,'City Level Data'!BU:BU)</f>
        <v>#REF!</v>
      </c>
      <c r="BU171" s="16" t="e">
        <f>SUMIF('City Level Data'!#REF!,$F171,'City Level Data'!BV:BV)</f>
        <v>#REF!</v>
      </c>
      <c r="BV171" s="16" t="e">
        <f>SUMIF('City Level Data'!#REF!,$F171,'City Level Data'!BW:BW)</f>
        <v>#REF!</v>
      </c>
      <c r="BW171" s="16" t="e">
        <f>SUMIF('City Level Data'!#REF!,$F171,'City Level Data'!BX:BX)</f>
        <v>#REF!</v>
      </c>
      <c r="BX171" s="16" t="e">
        <f>SUMIF('City Level Data'!#REF!,$F171,'City Level Data'!BY:BY)</f>
        <v>#REF!</v>
      </c>
      <c r="BY171" s="16" t="e">
        <f>SUMIF('City Level Data'!#REF!,$F171,'City Level Data'!BZ:BZ)</f>
        <v>#REF!</v>
      </c>
      <c r="BZ171" s="16" t="e">
        <f>SUMIF('City Level Data'!#REF!,$F171,'City Level Data'!CA:CA)</f>
        <v>#REF!</v>
      </c>
      <c r="CA171" s="16" t="e">
        <f>SUMIF('City Level Data'!#REF!,$F171,'City Level Data'!CB:CB)</f>
        <v>#REF!</v>
      </c>
      <c r="CB171" s="16" t="e">
        <f>SUMIF('City Level Data'!#REF!,$F171,'City Level Data'!CC:CC)</f>
        <v>#REF!</v>
      </c>
      <c r="CC171" s="16" t="e">
        <f>SUMIF('City Level Data'!#REF!,$F171,'City Level Data'!CD:CD)</f>
        <v>#REF!</v>
      </c>
      <c r="CD171" s="16" t="e">
        <f>SUMIF('City Level Data'!#REF!,$F171,'City Level Data'!CE:CE)</f>
        <v>#REF!</v>
      </c>
      <c r="CE171" s="16" t="e">
        <f>SUMIF('City Level Data'!#REF!,$F171,'City Level Data'!CF:CF)</f>
        <v>#REF!</v>
      </c>
      <c r="CF171" s="16" t="e">
        <f>SUMIF('City Level Data'!#REF!,$F171,'City Level Data'!CG:CG)</f>
        <v>#REF!</v>
      </c>
      <c r="CG171" s="16" t="e">
        <f>SUMIF('City Level Data'!#REF!,$F171,'City Level Data'!CH:CH)</f>
        <v>#REF!</v>
      </c>
      <c r="CH171" s="16" t="e">
        <f>SUMIF('City Level Data'!#REF!,$F171,'City Level Data'!CI:CI)</f>
        <v>#REF!</v>
      </c>
      <c r="CI171" s="16" t="e">
        <f>SUMIF('City Level Data'!#REF!,$F171,'City Level Data'!CJ:CJ)</f>
        <v>#REF!</v>
      </c>
      <c r="CJ171" s="16" t="e">
        <f>SUMIF('City Level Data'!#REF!,$F171,'City Level Data'!CK:CK)</f>
        <v>#REF!</v>
      </c>
      <c r="CK171" s="16" t="e">
        <f>SUMIF('City Level Data'!#REF!,$F171,'City Level Data'!CL:CL)</f>
        <v>#REF!</v>
      </c>
      <c r="CL171" s="16" t="e">
        <f>SUMIF('City Level Data'!#REF!,$F171,'City Level Data'!CM:CM)</f>
        <v>#REF!</v>
      </c>
      <c r="CM171" s="16" t="e">
        <f>SUMIF('City Level Data'!#REF!,$F171,'City Level Data'!CN:CN)</f>
        <v>#REF!</v>
      </c>
      <c r="CN171" s="16" t="e">
        <f>SUMIF('City Level Data'!#REF!,$F171,'City Level Data'!CO:CO)</f>
        <v>#REF!</v>
      </c>
      <c r="CO171" s="16" t="e">
        <f>SUMIF('City Level Data'!#REF!,$F171,'City Level Data'!CP:CP)</f>
        <v>#REF!</v>
      </c>
      <c r="CP171" s="16" t="e">
        <f>SUMIF('City Level Data'!#REF!,$F171,'City Level Data'!CQ:CQ)</f>
        <v>#REF!</v>
      </c>
      <c r="CQ171" s="16" t="e">
        <f>SUMIF('City Level Data'!#REF!,$F171,'City Level Data'!CR:CR)</f>
        <v>#REF!</v>
      </c>
      <c r="CR171" s="16" t="e">
        <f>SUMIF('City Level Data'!#REF!,$F171,'City Level Data'!CS:CS)</f>
        <v>#REF!</v>
      </c>
      <c r="CS171" s="16" t="e">
        <f>SUMIF('City Level Data'!#REF!,$F171,'City Level Data'!CT:CT)</f>
        <v>#REF!</v>
      </c>
      <c r="CT171" s="16" t="e">
        <f>SUMIF('City Level Data'!#REF!,$F171,'City Level Data'!CU:CU)</f>
        <v>#REF!</v>
      </c>
      <c r="CU171" s="16" t="e">
        <f>SUMIF('City Level Data'!#REF!,$F171,'City Level Data'!CV:CV)</f>
        <v>#REF!</v>
      </c>
      <c r="CV171" s="16" t="e">
        <f>SUMIF('City Level Data'!#REF!,$F171,'City Level Data'!CW:CW)</f>
        <v>#REF!</v>
      </c>
      <c r="CW171" s="16" t="e">
        <f>SUMIF('City Level Data'!#REF!,$F171,'City Level Data'!CX:CX)</f>
        <v>#REF!</v>
      </c>
      <c r="CX171" s="16" t="e">
        <f>SUMIF('City Level Data'!#REF!,$F171,'City Level Data'!CY:CY)</f>
        <v>#REF!</v>
      </c>
      <c r="CY171" s="16" t="e">
        <f>SUMIF('City Level Data'!#REF!,$F171,'City Level Data'!CZ:CZ)</f>
        <v>#REF!</v>
      </c>
      <c r="CZ171" s="16" t="e">
        <f>SUMIF('City Level Data'!#REF!,$F171,'City Level Data'!DA:DA)</f>
        <v>#REF!</v>
      </c>
      <c r="DA171" s="16" t="e">
        <f>SUMIF('City Level Data'!#REF!,$F171,'City Level Data'!DB:DB)</f>
        <v>#REF!</v>
      </c>
      <c r="DB171" s="16" t="e">
        <f>SUMIF('City Level Data'!#REF!,$F171,'City Level Data'!DC:DC)</f>
        <v>#REF!</v>
      </c>
    </row>
    <row r="172" spans="1:106" x14ac:dyDescent="0.2">
      <c r="A172" s="1"/>
      <c r="B172" s="1"/>
      <c r="C172" s="1"/>
      <c r="D172" s="1" t="s">
        <v>1567</v>
      </c>
      <c r="E172" s="1" t="s">
        <v>1506</v>
      </c>
      <c r="F172" s="1" t="s">
        <v>1469</v>
      </c>
      <c r="G172" s="1" t="s">
        <v>1523</v>
      </c>
      <c r="H172" s="1"/>
      <c r="I172" s="1"/>
      <c r="J172" s="1" t="s">
        <v>1518</v>
      </c>
      <c r="K172" s="1"/>
      <c r="L172" s="1"/>
      <c r="M172" s="1"/>
      <c r="N172" s="16" t="e">
        <f>SUMIF('City Level Data'!#REF!,$F172,'City Level Data'!J:J)</f>
        <v>#REF!</v>
      </c>
      <c r="O172" s="16" t="e">
        <f>SUMIF('City Level Data'!#REF!,$F172,'City Level Data'!L:L)</f>
        <v>#REF!</v>
      </c>
      <c r="P172" s="16" t="e">
        <f>SUMIF('City Level Data'!#REF!,$F172,'City Level Data'!M:M)</f>
        <v>#REF!</v>
      </c>
      <c r="Q172" s="16" t="e">
        <f t="shared" si="0"/>
        <v>#REF!</v>
      </c>
      <c r="R172" s="16" t="e">
        <f>SUMIF('City Level Data'!#REF!,$F172,'City Level Data'!P:P)</f>
        <v>#REF!</v>
      </c>
      <c r="S172" s="16" t="e">
        <f t="shared" si="1"/>
        <v>#REF!</v>
      </c>
      <c r="T172" s="16" t="e">
        <f>SUMIF('City Level Data'!#REF!,$F172,'City Level Data'!U:U)*1000000000/N172</f>
        <v>#REF!</v>
      </c>
      <c r="U172" s="16" t="e">
        <f>IF(Q172&gt;'Clustering (Sub City)'!$C$4,'Clustering (Sub City)'!$B$3,IF(Q172&gt;'Clustering (Sub City)'!$H$4,'Clustering (Sub City)'!$G$3,IF(Q172&gt;'Clustering (Sub City)'!$M$4,'Clustering (Sub City)'!$L$3,'Clustering (Sub City)'!$Q$3)))</f>
        <v>#REF!</v>
      </c>
      <c r="V172" s="16" t="e">
        <f>IF(S172&gt;'Clustering (Sub City)'!$C$24,'Clustering (Sub City)'!$B$23,IF(S172&gt;'Clustering (Sub City)'!$H$24,'Clustering (Sub City)'!$G$23,IF(S172&gt;'Clustering (Sub City)'!$M$24,'Clustering (Sub City)'!$L$23,'Clustering (Sub City)'!$Q$23)))</f>
        <v>#REF!</v>
      </c>
      <c r="W172" s="16" t="e">
        <f>VLOOKUP(U172&amp;V172,'Clustering (Gov City)'!$X$4:$Y$19,2,0)</f>
        <v>#REF!</v>
      </c>
      <c r="X172" s="16" t="e">
        <f>SUMIF('City Level Data'!#REF!,$F172,'City Level Data'!Z:Z)</f>
        <v>#REF!</v>
      </c>
      <c r="Y172" s="16" t="e">
        <f>SUMIF('City Level Data'!#REF!,$F172,'City Level Data'!AA:AA)</f>
        <v>#REF!</v>
      </c>
      <c r="Z172" s="16" t="e">
        <f>SUMIF('City Level Data'!#REF!,$F172,'City Level Data'!AB:AB)</f>
        <v>#REF!</v>
      </c>
      <c r="AA172" s="16" t="e">
        <f>SUMIF('City Level Data'!#REF!,$F172,'City Level Data'!AC:AC)</f>
        <v>#REF!</v>
      </c>
      <c r="AB172" s="16" t="e">
        <f>SUMIF('City Level Data'!#REF!,$F172,'City Level Data'!AD:AD)</f>
        <v>#REF!</v>
      </c>
      <c r="AC172" s="16" t="e">
        <f>SUMIF('City Level Data'!#REF!,$F172,'City Level Data'!AE:AE)</f>
        <v>#REF!</v>
      </c>
      <c r="AD172" s="16" t="e">
        <f>SUMIF('City Level Data'!#REF!,$F172,'City Level Data'!AF:AF)</f>
        <v>#REF!</v>
      </c>
      <c r="AE172" s="16" t="e">
        <f>SUMIF('City Level Data'!#REF!,$F172,'City Level Data'!AG:AG)</f>
        <v>#REF!</v>
      </c>
      <c r="AF172" s="16" t="e">
        <f>SUMIF('City Level Data'!#REF!,$F172,'City Level Data'!AH:AH)</f>
        <v>#REF!</v>
      </c>
      <c r="AG172" s="16" t="e">
        <f>SUMIF('City Level Data'!#REF!,$F172,'City Level Data'!AI:AI)</f>
        <v>#REF!</v>
      </c>
      <c r="AH172" s="16" t="e">
        <f>SUMIF('City Level Data'!#REF!,$F172,'City Level Data'!AJ:AJ)</f>
        <v>#REF!</v>
      </c>
      <c r="AI172" s="16" t="e">
        <f>SUMIF('City Level Data'!#REF!,$F172,'City Level Data'!AK:AK)</f>
        <v>#REF!</v>
      </c>
      <c r="AJ172" s="16" t="e">
        <f>SUMIF('City Level Data'!#REF!,$F172,'City Level Data'!AL:AL)</f>
        <v>#REF!</v>
      </c>
      <c r="AK172" s="16" t="e">
        <f>SUMIF('City Level Data'!#REF!,$F172,'City Level Data'!AM:AM)</f>
        <v>#REF!</v>
      </c>
      <c r="AL172" s="16" t="e">
        <f>SUMIF('City Level Data'!#REF!,$F172,'City Level Data'!AN:AN)</f>
        <v>#REF!</v>
      </c>
      <c r="AM172" s="16" t="e">
        <f>SUMIF('City Level Data'!#REF!,$F172,'City Level Data'!AO:AO)</f>
        <v>#REF!</v>
      </c>
      <c r="AN172" s="16" t="e">
        <f>SUMIF('City Level Data'!#REF!,$F172,'City Level Data'!AP:AP)</f>
        <v>#REF!</v>
      </c>
      <c r="AO172" s="16" t="e">
        <f>SUMIF('City Level Data'!#REF!,$F172,'City Level Data'!AQ:AQ)</f>
        <v>#REF!</v>
      </c>
      <c r="AP172" s="16" t="e">
        <f>SUMIF('City Level Data'!#REF!,$F172,'City Level Data'!AR:AR)</f>
        <v>#REF!</v>
      </c>
      <c r="AQ172" s="16" t="e">
        <f>SUMIF('City Level Data'!#REF!,$F172,'City Level Data'!AS:AS)</f>
        <v>#REF!</v>
      </c>
      <c r="AR172" s="16" t="e">
        <f>SUMIF('City Level Data'!#REF!,$F172,'City Level Data'!AT:AT)</f>
        <v>#REF!</v>
      </c>
      <c r="AS172" s="16" t="e">
        <f>SUMIF('City Level Data'!#REF!,$F172,'City Level Data'!AU:AU)</f>
        <v>#REF!</v>
      </c>
      <c r="AT172" s="16" t="e">
        <f>SUMIF('City Level Data'!#REF!,$F172,'City Level Data'!AV:AV)</f>
        <v>#REF!</v>
      </c>
      <c r="AU172" s="16" t="e">
        <f>SUMIF('City Level Data'!#REF!,$F172,'City Level Data'!AW:AW)</f>
        <v>#REF!</v>
      </c>
      <c r="AV172" s="16" t="e">
        <f>SUMIF('City Level Data'!#REF!,$F172,'City Level Data'!AX:AX)</f>
        <v>#REF!</v>
      </c>
      <c r="AW172" s="16" t="e">
        <f>SUMIF('City Level Data'!#REF!,$F172,'City Level Data'!AY:AY)</f>
        <v>#REF!</v>
      </c>
      <c r="AX172" s="16" t="e">
        <f>SUMIF('City Level Data'!#REF!,$F172,'City Level Data'!AZ:AZ)</f>
        <v>#REF!</v>
      </c>
      <c r="AY172" s="16" t="e">
        <f>SUMIF('City Level Data'!#REF!,$F172,'City Level Data'!BA:BA)</f>
        <v>#REF!</v>
      </c>
      <c r="AZ172" s="16" t="e">
        <f>SUMIF('City Level Data'!#REF!,$F172,'City Level Data'!BB:BB)</f>
        <v>#REF!</v>
      </c>
      <c r="BA172" s="16" t="e">
        <f>SUMIF('City Level Data'!#REF!,$F172,'City Level Data'!BC:BC)</f>
        <v>#REF!</v>
      </c>
      <c r="BB172" s="16" t="e">
        <f>SUMIF('City Level Data'!#REF!,$F172,'City Level Data'!BD:BD)</f>
        <v>#REF!</v>
      </c>
      <c r="BC172" s="16" t="e">
        <f>SUMIF('City Level Data'!#REF!,$F172,'City Level Data'!BE:BE)</f>
        <v>#REF!</v>
      </c>
      <c r="BD172" s="16" t="e">
        <f>SUMIF('City Level Data'!#REF!,$F172,'City Level Data'!BF:BF)</f>
        <v>#REF!</v>
      </c>
      <c r="BE172" s="16" t="e">
        <f t="shared" si="2"/>
        <v>#REF!</v>
      </c>
      <c r="BF172" s="16" t="e">
        <f>SUMIF('City Level Data'!#REF!,$F172,'City Level Data'!BG:BG)</f>
        <v>#REF!</v>
      </c>
      <c r="BG172" s="16" t="e">
        <f>SUMIF('City Level Data'!#REF!,$F172,'City Level Data'!BH:BH)</f>
        <v>#REF!</v>
      </c>
      <c r="BH172" s="16" t="e">
        <f>AVERAGEIF('City Level Data'!#REF!,$F172,'City Level Data'!BI:BI)</f>
        <v>#REF!</v>
      </c>
      <c r="BI172" s="16" t="e">
        <f>AVERAGEIF('City Level Data'!#REF!,$F172,'City Level Data'!BJ:BJ)</f>
        <v>#REF!</v>
      </c>
      <c r="BJ172" s="16" t="e">
        <f>AVERAGEIF('City Level Data'!#REF!,$F172,'City Level Data'!BK:BK)</f>
        <v>#REF!</v>
      </c>
      <c r="BK172" s="16" t="e">
        <f>AVERAGEIF('City Level Data'!#REF!,$F172,'City Level Data'!BL:BL)</f>
        <v>#REF!</v>
      </c>
      <c r="BL172" s="16" t="e">
        <f>AVERAGEIF('City Level Data'!#REF!,$F172,'City Level Data'!BM:BM)</f>
        <v>#REF!</v>
      </c>
      <c r="BM172" s="16" t="e">
        <f>SUMIF('City Level Data'!#REF!,$F172,'City Level Data'!BN:BN)</f>
        <v>#REF!</v>
      </c>
      <c r="BN172" s="16" t="e">
        <f>SUMIF('City Level Data'!#REF!,$F172,'City Level Data'!BO:BO)</f>
        <v>#REF!</v>
      </c>
      <c r="BO172" s="16" t="e">
        <f>SUMIF('City Level Data'!#REF!,$F172,'City Level Data'!BP:BP)</f>
        <v>#REF!</v>
      </c>
      <c r="BP172" s="16" t="e">
        <f>SUMIF('City Level Data'!#REF!,$F172,'City Level Data'!BQ:BQ)</f>
        <v>#REF!</v>
      </c>
      <c r="BQ172" s="16" t="e">
        <f>SUMIF('City Level Data'!#REF!,$F172,'City Level Data'!BR:BR)</f>
        <v>#REF!</v>
      </c>
      <c r="BR172" s="16" t="e">
        <f>SUMIF('City Level Data'!#REF!,$F172,'City Level Data'!BS:BS)</f>
        <v>#REF!</v>
      </c>
      <c r="BS172" s="16" t="e">
        <f>SUMIF('City Level Data'!#REF!,$F172,'City Level Data'!BT:BT)</f>
        <v>#REF!</v>
      </c>
      <c r="BT172" s="16" t="e">
        <f>SUMIF('City Level Data'!#REF!,$F172,'City Level Data'!BU:BU)</f>
        <v>#REF!</v>
      </c>
      <c r="BU172" s="16" t="e">
        <f>SUMIF('City Level Data'!#REF!,$F172,'City Level Data'!BV:BV)</f>
        <v>#REF!</v>
      </c>
      <c r="BV172" s="16" t="e">
        <f>SUMIF('City Level Data'!#REF!,$F172,'City Level Data'!BW:BW)</f>
        <v>#REF!</v>
      </c>
      <c r="BW172" s="16" t="e">
        <f>SUMIF('City Level Data'!#REF!,$F172,'City Level Data'!BX:BX)</f>
        <v>#REF!</v>
      </c>
      <c r="BX172" s="16" t="e">
        <f>SUMIF('City Level Data'!#REF!,$F172,'City Level Data'!BY:BY)</f>
        <v>#REF!</v>
      </c>
      <c r="BY172" s="16" t="e">
        <f>SUMIF('City Level Data'!#REF!,$F172,'City Level Data'!BZ:BZ)</f>
        <v>#REF!</v>
      </c>
      <c r="BZ172" s="16" t="e">
        <f>SUMIF('City Level Data'!#REF!,$F172,'City Level Data'!CA:CA)</f>
        <v>#REF!</v>
      </c>
      <c r="CA172" s="16" t="e">
        <f>SUMIF('City Level Data'!#REF!,$F172,'City Level Data'!CB:CB)</f>
        <v>#REF!</v>
      </c>
      <c r="CB172" s="16" t="e">
        <f>SUMIF('City Level Data'!#REF!,$F172,'City Level Data'!CC:CC)</f>
        <v>#REF!</v>
      </c>
      <c r="CC172" s="16" t="e">
        <f>SUMIF('City Level Data'!#REF!,$F172,'City Level Data'!CD:CD)</f>
        <v>#REF!</v>
      </c>
      <c r="CD172" s="16" t="e">
        <f>SUMIF('City Level Data'!#REF!,$F172,'City Level Data'!CE:CE)</f>
        <v>#REF!</v>
      </c>
      <c r="CE172" s="16" t="e">
        <f>SUMIF('City Level Data'!#REF!,$F172,'City Level Data'!CF:CF)</f>
        <v>#REF!</v>
      </c>
      <c r="CF172" s="16" t="e">
        <f>SUMIF('City Level Data'!#REF!,$F172,'City Level Data'!CG:CG)</f>
        <v>#REF!</v>
      </c>
      <c r="CG172" s="16" t="e">
        <f>SUMIF('City Level Data'!#REF!,$F172,'City Level Data'!CH:CH)</f>
        <v>#REF!</v>
      </c>
      <c r="CH172" s="16" t="e">
        <f>SUMIF('City Level Data'!#REF!,$F172,'City Level Data'!CI:CI)</f>
        <v>#REF!</v>
      </c>
      <c r="CI172" s="16" t="e">
        <f>SUMIF('City Level Data'!#REF!,$F172,'City Level Data'!CJ:CJ)</f>
        <v>#REF!</v>
      </c>
      <c r="CJ172" s="16" t="e">
        <f>SUMIF('City Level Data'!#REF!,$F172,'City Level Data'!CK:CK)</f>
        <v>#REF!</v>
      </c>
      <c r="CK172" s="16" t="e">
        <f>SUMIF('City Level Data'!#REF!,$F172,'City Level Data'!CL:CL)</f>
        <v>#REF!</v>
      </c>
      <c r="CL172" s="16" t="e">
        <f>SUMIF('City Level Data'!#REF!,$F172,'City Level Data'!CM:CM)</f>
        <v>#REF!</v>
      </c>
      <c r="CM172" s="16" t="e">
        <f>SUMIF('City Level Data'!#REF!,$F172,'City Level Data'!CN:CN)</f>
        <v>#REF!</v>
      </c>
      <c r="CN172" s="16" t="e">
        <f>SUMIF('City Level Data'!#REF!,$F172,'City Level Data'!CO:CO)</f>
        <v>#REF!</v>
      </c>
      <c r="CO172" s="16" t="e">
        <f>SUMIF('City Level Data'!#REF!,$F172,'City Level Data'!CP:CP)</f>
        <v>#REF!</v>
      </c>
      <c r="CP172" s="16" t="e">
        <f>SUMIF('City Level Data'!#REF!,$F172,'City Level Data'!CQ:CQ)</f>
        <v>#REF!</v>
      </c>
      <c r="CQ172" s="16" t="e">
        <f>SUMIF('City Level Data'!#REF!,$F172,'City Level Data'!CR:CR)</f>
        <v>#REF!</v>
      </c>
      <c r="CR172" s="16" t="e">
        <f>SUMIF('City Level Data'!#REF!,$F172,'City Level Data'!CS:CS)</f>
        <v>#REF!</v>
      </c>
      <c r="CS172" s="16" t="e">
        <f>SUMIF('City Level Data'!#REF!,$F172,'City Level Data'!CT:CT)</f>
        <v>#REF!</v>
      </c>
      <c r="CT172" s="16" t="e">
        <f>SUMIF('City Level Data'!#REF!,$F172,'City Level Data'!CU:CU)</f>
        <v>#REF!</v>
      </c>
      <c r="CU172" s="16" t="e">
        <f>SUMIF('City Level Data'!#REF!,$F172,'City Level Data'!CV:CV)</f>
        <v>#REF!</v>
      </c>
      <c r="CV172" s="16" t="e">
        <f>SUMIF('City Level Data'!#REF!,$F172,'City Level Data'!CW:CW)</f>
        <v>#REF!</v>
      </c>
      <c r="CW172" s="16" t="e">
        <f>SUMIF('City Level Data'!#REF!,$F172,'City Level Data'!CX:CX)</f>
        <v>#REF!</v>
      </c>
      <c r="CX172" s="16" t="e">
        <f>SUMIF('City Level Data'!#REF!,$F172,'City Level Data'!CY:CY)</f>
        <v>#REF!</v>
      </c>
      <c r="CY172" s="16" t="e">
        <f>SUMIF('City Level Data'!#REF!,$F172,'City Level Data'!CZ:CZ)</f>
        <v>#REF!</v>
      </c>
      <c r="CZ172" s="16" t="e">
        <f>SUMIF('City Level Data'!#REF!,$F172,'City Level Data'!DA:DA)</f>
        <v>#REF!</v>
      </c>
      <c r="DA172" s="16" t="e">
        <f>SUMIF('City Level Data'!#REF!,$F172,'City Level Data'!DB:DB)</f>
        <v>#REF!</v>
      </c>
      <c r="DB172" s="16" t="e">
        <f>SUMIF('City Level Data'!#REF!,$F172,'City Level Data'!DC:DC)</f>
        <v>#REF!</v>
      </c>
    </row>
    <row r="173" spans="1:106" x14ac:dyDescent="0.2">
      <c r="A173" s="1"/>
      <c r="B173" s="1"/>
      <c r="C173" s="1"/>
      <c r="D173" s="1" t="s">
        <v>1713</v>
      </c>
      <c r="E173" s="1" t="s">
        <v>1506</v>
      </c>
      <c r="F173" s="1" t="s">
        <v>1491</v>
      </c>
      <c r="G173" s="1" t="s">
        <v>1523</v>
      </c>
      <c r="H173" s="1"/>
      <c r="I173" s="1"/>
      <c r="J173" s="1" t="s">
        <v>1518</v>
      </c>
      <c r="K173" s="1"/>
      <c r="L173" s="1"/>
      <c r="M173" s="1"/>
      <c r="N173" s="16" t="e">
        <f>SUMIF('City Level Data'!#REF!,$F173,'City Level Data'!J:J)</f>
        <v>#REF!</v>
      </c>
      <c r="O173" s="16" t="e">
        <f>SUMIF('City Level Data'!#REF!,$F173,'City Level Data'!L:L)</f>
        <v>#REF!</v>
      </c>
      <c r="P173" s="16" t="e">
        <f>SUMIF('City Level Data'!#REF!,$F173,'City Level Data'!M:M)</f>
        <v>#REF!</v>
      </c>
      <c r="Q173" s="16" t="e">
        <f t="shared" si="0"/>
        <v>#REF!</v>
      </c>
      <c r="R173" s="16" t="e">
        <f>SUMIF('City Level Data'!#REF!,$F173,'City Level Data'!P:P)</f>
        <v>#REF!</v>
      </c>
      <c r="S173" s="16" t="e">
        <f t="shared" si="1"/>
        <v>#REF!</v>
      </c>
      <c r="T173" s="16" t="e">
        <f>SUMIF('City Level Data'!#REF!,$F173,'City Level Data'!U:U)*1000000000/N173</f>
        <v>#REF!</v>
      </c>
      <c r="U173" s="16" t="e">
        <f>IF(Q173&gt;'Clustering (Sub City)'!$C$4,'Clustering (Sub City)'!$B$3,IF(Q173&gt;'Clustering (Sub City)'!$H$4,'Clustering (Sub City)'!$G$3,IF(Q173&gt;'Clustering (Sub City)'!$M$4,'Clustering (Sub City)'!$L$3,'Clustering (Sub City)'!$Q$3)))</f>
        <v>#REF!</v>
      </c>
      <c r="V173" s="16" t="e">
        <f>IF(S173&gt;'Clustering (Sub City)'!$C$24,'Clustering (Sub City)'!$B$23,IF(S173&gt;'Clustering (Sub City)'!$H$24,'Clustering (Sub City)'!$G$23,IF(S173&gt;'Clustering (Sub City)'!$M$24,'Clustering (Sub City)'!$L$23,'Clustering (Sub City)'!$Q$23)))</f>
        <v>#REF!</v>
      </c>
      <c r="W173" s="16" t="e">
        <f>VLOOKUP(U173&amp;V173,'Clustering (Gov City)'!$X$4:$Y$19,2,0)</f>
        <v>#REF!</v>
      </c>
      <c r="X173" s="16" t="e">
        <f>SUMIF('City Level Data'!#REF!,$F173,'City Level Data'!Z:Z)</f>
        <v>#REF!</v>
      </c>
      <c r="Y173" s="16" t="e">
        <f>SUMIF('City Level Data'!#REF!,$F173,'City Level Data'!AA:AA)</f>
        <v>#REF!</v>
      </c>
      <c r="Z173" s="16" t="e">
        <f>SUMIF('City Level Data'!#REF!,$F173,'City Level Data'!AB:AB)</f>
        <v>#REF!</v>
      </c>
      <c r="AA173" s="16" t="e">
        <f>SUMIF('City Level Data'!#REF!,$F173,'City Level Data'!AC:AC)</f>
        <v>#REF!</v>
      </c>
      <c r="AB173" s="16" t="e">
        <f>SUMIF('City Level Data'!#REF!,$F173,'City Level Data'!AD:AD)</f>
        <v>#REF!</v>
      </c>
      <c r="AC173" s="16" t="e">
        <f>SUMIF('City Level Data'!#REF!,$F173,'City Level Data'!AE:AE)</f>
        <v>#REF!</v>
      </c>
      <c r="AD173" s="16" t="e">
        <f>SUMIF('City Level Data'!#REF!,$F173,'City Level Data'!AF:AF)</f>
        <v>#REF!</v>
      </c>
      <c r="AE173" s="16" t="e">
        <f>SUMIF('City Level Data'!#REF!,$F173,'City Level Data'!AG:AG)</f>
        <v>#REF!</v>
      </c>
      <c r="AF173" s="16" t="e">
        <f>SUMIF('City Level Data'!#REF!,$F173,'City Level Data'!AH:AH)</f>
        <v>#REF!</v>
      </c>
      <c r="AG173" s="16" t="e">
        <f>SUMIF('City Level Data'!#REF!,$F173,'City Level Data'!AI:AI)</f>
        <v>#REF!</v>
      </c>
      <c r="AH173" s="16" t="e">
        <f>SUMIF('City Level Data'!#REF!,$F173,'City Level Data'!AJ:AJ)</f>
        <v>#REF!</v>
      </c>
      <c r="AI173" s="16" t="e">
        <f>SUMIF('City Level Data'!#REF!,$F173,'City Level Data'!AK:AK)</f>
        <v>#REF!</v>
      </c>
      <c r="AJ173" s="16" t="e">
        <f>SUMIF('City Level Data'!#REF!,$F173,'City Level Data'!AL:AL)</f>
        <v>#REF!</v>
      </c>
      <c r="AK173" s="16" t="e">
        <f>SUMIF('City Level Data'!#REF!,$F173,'City Level Data'!AM:AM)</f>
        <v>#REF!</v>
      </c>
      <c r="AL173" s="16" t="e">
        <f>SUMIF('City Level Data'!#REF!,$F173,'City Level Data'!AN:AN)</f>
        <v>#REF!</v>
      </c>
      <c r="AM173" s="16" t="e">
        <f>SUMIF('City Level Data'!#REF!,$F173,'City Level Data'!AO:AO)</f>
        <v>#REF!</v>
      </c>
      <c r="AN173" s="16" t="e">
        <f>SUMIF('City Level Data'!#REF!,$F173,'City Level Data'!AP:AP)</f>
        <v>#REF!</v>
      </c>
      <c r="AO173" s="16" t="e">
        <f>SUMIF('City Level Data'!#REF!,$F173,'City Level Data'!AQ:AQ)</f>
        <v>#REF!</v>
      </c>
      <c r="AP173" s="16" t="e">
        <f>SUMIF('City Level Data'!#REF!,$F173,'City Level Data'!AR:AR)</f>
        <v>#REF!</v>
      </c>
      <c r="AQ173" s="16" t="e">
        <f>SUMIF('City Level Data'!#REF!,$F173,'City Level Data'!AS:AS)</f>
        <v>#REF!</v>
      </c>
      <c r="AR173" s="16" t="e">
        <f>SUMIF('City Level Data'!#REF!,$F173,'City Level Data'!AT:AT)</f>
        <v>#REF!</v>
      </c>
      <c r="AS173" s="16" t="e">
        <f>SUMIF('City Level Data'!#REF!,$F173,'City Level Data'!AU:AU)</f>
        <v>#REF!</v>
      </c>
      <c r="AT173" s="16" t="e">
        <f>SUMIF('City Level Data'!#REF!,$F173,'City Level Data'!AV:AV)</f>
        <v>#REF!</v>
      </c>
      <c r="AU173" s="16" t="e">
        <f>SUMIF('City Level Data'!#REF!,$F173,'City Level Data'!AW:AW)</f>
        <v>#REF!</v>
      </c>
      <c r="AV173" s="16" t="e">
        <f>SUMIF('City Level Data'!#REF!,$F173,'City Level Data'!AX:AX)</f>
        <v>#REF!</v>
      </c>
      <c r="AW173" s="16" t="e">
        <f>SUMIF('City Level Data'!#REF!,$F173,'City Level Data'!AY:AY)</f>
        <v>#REF!</v>
      </c>
      <c r="AX173" s="16" t="e">
        <f>SUMIF('City Level Data'!#REF!,$F173,'City Level Data'!AZ:AZ)</f>
        <v>#REF!</v>
      </c>
      <c r="AY173" s="16" t="e">
        <f>SUMIF('City Level Data'!#REF!,$F173,'City Level Data'!BA:BA)</f>
        <v>#REF!</v>
      </c>
      <c r="AZ173" s="16" t="e">
        <f>SUMIF('City Level Data'!#REF!,$F173,'City Level Data'!BB:BB)</f>
        <v>#REF!</v>
      </c>
      <c r="BA173" s="16" t="e">
        <f>SUMIF('City Level Data'!#REF!,$F173,'City Level Data'!BC:BC)</f>
        <v>#REF!</v>
      </c>
      <c r="BB173" s="16" t="e">
        <f>SUMIF('City Level Data'!#REF!,$F173,'City Level Data'!BD:BD)</f>
        <v>#REF!</v>
      </c>
      <c r="BC173" s="16" t="e">
        <f>SUMIF('City Level Data'!#REF!,$F173,'City Level Data'!BE:BE)</f>
        <v>#REF!</v>
      </c>
      <c r="BD173" s="16" t="e">
        <f>SUMIF('City Level Data'!#REF!,$F173,'City Level Data'!BF:BF)</f>
        <v>#REF!</v>
      </c>
      <c r="BE173" s="16" t="e">
        <f t="shared" si="2"/>
        <v>#REF!</v>
      </c>
      <c r="BF173" s="16" t="e">
        <f>SUMIF('City Level Data'!#REF!,$F173,'City Level Data'!BG:BG)</f>
        <v>#REF!</v>
      </c>
      <c r="BG173" s="16" t="e">
        <f>SUMIF('City Level Data'!#REF!,$F173,'City Level Data'!BH:BH)</f>
        <v>#REF!</v>
      </c>
      <c r="BH173" s="16" t="e">
        <f>AVERAGEIF('City Level Data'!#REF!,$F173,'City Level Data'!BI:BI)</f>
        <v>#REF!</v>
      </c>
      <c r="BI173" s="16" t="e">
        <f>AVERAGEIF('City Level Data'!#REF!,$F173,'City Level Data'!BJ:BJ)</f>
        <v>#REF!</v>
      </c>
      <c r="BJ173" s="16" t="e">
        <f>AVERAGEIF('City Level Data'!#REF!,$F173,'City Level Data'!BK:BK)</f>
        <v>#REF!</v>
      </c>
      <c r="BK173" s="16" t="e">
        <f>AVERAGEIF('City Level Data'!#REF!,$F173,'City Level Data'!BL:BL)</f>
        <v>#REF!</v>
      </c>
      <c r="BL173" s="16" t="e">
        <f>AVERAGEIF('City Level Data'!#REF!,$F173,'City Level Data'!BM:BM)</f>
        <v>#REF!</v>
      </c>
      <c r="BM173" s="16" t="e">
        <f>SUMIF('City Level Data'!#REF!,$F173,'City Level Data'!BN:BN)</f>
        <v>#REF!</v>
      </c>
      <c r="BN173" s="16" t="e">
        <f>SUMIF('City Level Data'!#REF!,$F173,'City Level Data'!BO:BO)</f>
        <v>#REF!</v>
      </c>
      <c r="BO173" s="16" t="e">
        <f>SUMIF('City Level Data'!#REF!,$F173,'City Level Data'!BP:BP)</f>
        <v>#REF!</v>
      </c>
      <c r="BP173" s="16" t="e">
        <f>SUMIF('City Level Data'!#REF!,$F173,'City Level Data'!BQ:BQ)</f>
        <v>#REF!</v>
      </c>
      <c r="BQ173" s="16" t="e">
        <f>SUMIF('City Level Data'!#REF!,$F173,'City Level Data'!BR:BR)</f>
        <v>#REF!</v>
      </c>
      <c r="BR173" s="16" t="e">
        <f>SUMIF('City Level Data'!#REF!,$F173,'City Level Data'!BS:BS)</f>
        <v>#REF!</v>
      </c>
      <c r="BS173" s="16" t="e">
        <f>SUMIF('City Level Data'!#REF!,$F173,'City Level Data'!BT:BT)</f>
        <v>#REF!</v>
      </c>
      <c r="BT173" s="16" t="e">
        <f>SUMIF('City Level Data'!#REF!,$F173,'City Level Data'!BU:BU)</f>
        <v>#REF!</v>
      </c>
      <c r="BU173" s="16" t="e">
        <f>SUMIF('City Level Data'!#REF!,$F173,'City Level Data'!BV:BV)</f>
        <v>#REF!</v>
      </c>
      <c r="BV173" s="16" t="e">
        <f>SUMIF('City Level Data'!#REF!,$F173,'City Level Data'!BW:BW)</f>
        <v>#REF!</v>
      </c>
      <c r="BW173" s="16" t="e">
        <f>SUMIF('City Level Data'!#REF!,$F173,'City Level Data'!BX:BX)</f>
        <v>#REF!</v>
      </c>
      <c r="BX173" s="16" t="e">
        <f>SUMIF('City Level Data'!#REF!,$F173,'City Level Data'!BY:BY)</f>
        <v>#REF!</v>
      </c>
      <c r="BY173" s="16" t="e">
        <f>SUMIF('City Level Data'!#REF!,$F173,'City Level Data'!BZ:BZ)</f>
        <v>#REF!</v>
      </c>
      <c r="BZ173" s="16" t="e">
        <f>SUMIF('City Level Data'!#REF!,$F173,'City Level Data'!CA:CA)</f>
        <v>#REF!</v>
      </c>
      <c r="CA173" s="16" t="e">
        <f>SUMIF('City Level Data'!#REF!,$F173,'City Level Data'!CB:CB)</f>
        <v>#REF!</v>
      </c>
      <c r="CB173" s="16" t="e">
        <f>SUMIF('City Level Data'!#REF!,$F173,'City Level Data'!CC:CC)</f>
        <v>#REF!</v>
      </c>
      <c r="CC173" s="16" t="e">
        <f>SUMIF('City Level Data'!#REF!,$F173,'City Level Data'!CD:CD)</f>
        <v>#REF!</v>
      </c>
      <c r="CD173" s="16" t="e">
        <f>SUMIF('City Level Data'!#REF!,$F173,'City Level Data'!CE:CE)</f>
        <v>#REF!</v>
      </c>
      <c r="CE173" s="16" t="e">
        <f>SUMIF('City Level Data'!#REF!,$F173,'City Level Data'!CF:CF)</f>
        <v>#REF!</v>
      </c>
      <c r="CF173" s="16" t="e">
        <f>SUMIF('City Level Data'!#REF!,$F173,'City Level Data'!CG:CG)</f>
        <v>#REF!</v>
      </c>
      <c r="CG173" s="16" t="e">
        <f>SUMIF('City Level Data'!#REF!,$F173,'City Level Data'!CH:CH)</f>
        <v>#REF!</v>
      </c>
      <c r="CH173" s="16" t="e">
        <f>SUMIF('City Level Data'!#REF!,$F173,'City Level Data'!CI:CI)</f>
        <v>#REF!</v>
      </c>
      <c r="CI173" s="16" t="e">
        <f>SUMIF('City Level Data'!#REF!,$F173,'City Level Data'!CJ:CJ)</f>
        <v>#REF!</v>
      </c>
      <c r="CJ173" s="16" t="e">
        <f>SUMIF('City Level Data'!#REF!,$F173,'City Level Data'!CK:CK)</f>
        <v>#REF!</v>
      </c>
      <c r="CK173" s="16" t="e">
        <f>SUMIF('City Level Data'!#REF!,$F173,'City Level Data'!CL:CL)</f>
        <v>#REF!</v>
      </c>
      <c r="CL173" s="16" t="e">
        <f>SUMIF('City Level Data'!#REF!,$F173,'City Level Data'!CM:CM)</f>
        <v>#REF!</v>
      </c>
      <c r="CM173" s="16" t="e">
        <f>SUMIF('City Level Data'!#REF!,$F173,'City Level Data'!CN:CN)</f>
        <v>#REF!</v>
      </c>
      <c r="CN173" s="16" t="e">
        <f>SUMIF('City Level Data'!#REF!,$F173,'City Level Data'!CO:CO)</f>
        <v>#REF!</v>
      </c>
      <c r="CO173" s="16" t="e">
        <f>SUMIF('City Level Data'!#REF!,$F173,'City Level Data'!CP:CP)</f>
        <v>#REF!</v>
      </c>
      <c r="CP173" s="16" t="e">
        <f>SUMIF('City Level Data'!#REF!,$F173,'City Level Data'!CQ:CQ)</f>
        <v>#REF!</v>
      </c>
      <c r="CQ173" s="16" t="e">
        <f>SUMIF('City Level Data'!#REF!,$F173,'City Level Data'!CR:CR)</f>
        <v>#REF!</v>
      </c>
      <c r="CR173" s="16" t="e">
        <f>SUMIF('City Level Data'!#REF!,$F173,'City Level Data'!CS:CS)</f>
        <v>#REF!</v>
      </c>
      <c r="CS173" s="16" t="e">
        <f>SUMIF('City Level Data'!#REF!,$F173,'City Level Data'!CT:CT)</f>
        <v>#REF!</v>
      </c>
      <c r="CT173" s="16" t="e">
        <f>SUMIF('City Level Data'!#REF!,$F173,'City Level Data'!CU:CU)</f>
        <v>#REF!</v>
      </c>
      <c r="CU173" s="16" t="e">
        <f>SUMIF('City Level Data'!#REF!,$F173,'City Level Data'!CV:CV)</f>
        <v>#REF!</v>
      </c>
      <c r="CV173" s="16" t="e">
        <f>SUMIF('City Level Data'!#REF!,$F173,'City Level Data'!CW:CW)</f>
        <v>#REF!</v>
      </c>
      <c r="CW173" s="16" t="e">
        <f>SUMIF('City Level Data'!#REF!,$F173,'City Level Data'!CX:CX)</f>
        <v>#REF!</v>
      </c>
      <c r="CX173" s="16" t="e">
        <f>SUMIF('City Level Data'!#REF!,$F173,'City Level Data'!CY:CY)</f>
        <v>#REF!</v>
      </c>
      <c r="CY173" s="16" t="e">
        <f>SUMIF('City Level Data'!#REF!,$F173,'City Level Data'!CZ:CZ)</f>
        <v>#REF!</v>
      </c>
      <c r="CZ173" s="16" t="e">
        <f>SUMIF('City Level Data'!#REF!,$F173,'City Level Data'!DA:DA)</f>
        <v>#REF!</v>
      </c>
      <c r="DA173" s="16" t="e">
        <f>SUMIF('City Level Data'!#REF!,$F173,'City Level Data'!DB:DB)</f>
        <v>#REF!</v>
      </c>
      <c r="DB173" s="16" t="e">
        <f>SUMIF('City Level Data'!#REF!,$F173,'City Level Data'!DC:DC)</f>
        <v>#REF!</v>
      </c>
    </row>
    <row r="174" spans="1:106" x14ac:dyDescent="0.2">
      <c r="A174" s="1"/>
      <c r="B174" s="1"/>
      <c r="C174" s="1"/>
      <c r="D174" s="1" t="s">
        <v>1714</v>
      </c>
      <c r="E174" s="1" t="s">
        <v>1506</v>
      </c>
      <c r="F174" s="1" t="s">
        <v>1502</v>
      </c>
      <c r="G174" s="1" t="s">
        <v>1523</v>
      </c>
      <c r="H174" s="1"/>
      <c r="I174" s="1"/>
      <c r="J174" s="1" t="s">
        <v>1518</v>
      </c>
      <c r="K174" s="1"/>
      <c r="L174" s="1"/>
      <c r="M174" s="1"/>
      <c r="N174" s="16" t="e">
        <f>SUMIF('City Level Data'!#REF!,$F174,'City Level Data'!J:J)</f>
        <v>#REF!</v>
      </c>
      <c r="O174" s="16" t="e">
        <f>SUMIF('City Level Data'!#REF!,$F174,'City Level Data'!L:L)</f>
        <v>#REF!</v>
      </c>
      <c r="P174" s="16" t="e">
        <f>SUMIF('City Level Data'!#REF!,$F174,'City Level Data'!M:M)</f>
        <v>#REF!</v>
      </c>
      <c r="Q174" s="16" t="e">
        <f t="shared" si="0"/>
        <v>#REF!</v>
      </c>
      <c r="R174" s="16" t="e">
        <f>SUMIF('City Level Data'!#REF!,$F174,'City Level Data'!P:P)</f>
        <v>#REF!</v>
      </c>
      <c r="S174" s="16" t="e">
        <f t="shared" si="1"/>
        <v>#REF!</v>
      </c>
      <c r="T174" s="16" t="e">
        <f>SUMIF('City Level Data'!#REF!,$F174,'City Level Data'!U:U)*1000000000/N174</f>
        <v>#REF!</v>
      </c>
      <c r="U174" s="16" t="e">
        <f>IF(Q174&gt;'Clustering (Sub City)'!$C$4,'Clustering (Sub City)'!$B$3,IF(Q174&gt;'Clustering (Sub City)'!$H$4,'Clustering (Sub City)'!$G$3,IF(Q174&gt;'Clustering (Sub City)'!$M$4,'Clustering (Sub City)'!$L$3,'Clustering (Sub City)'!$Q$3)))</f>
        <v>#REF!</v>
      </c>
      <c r="V174" s="16" t="e">
        <f>IF(S174&gt;'Clustering (Sub City)'!$C$24,'Clustering (Sub City)'!$B$23,IF(S174&gt;'Clustering (Sub City)'!$H$24,'Clustering (Sub City)'!$G$23,IF(S174&gt;'Clustering (Sub City)'!$M$24,'Clustering (Sub City)'!$L$23,'Clustering (Sub City)'!$Q$23)))</f>
        <v>#REF!</v>
      </c>
      <c r="W174" s="16" t="e">
        <f>VLOOKUP(U174&amp;V174,'Clustering (Gov City)'!$X$4:$Y$19,2,0)</f>
        <v>#REF!</v>
      </c>
      <c r="X174" s="16" t="e">
        <f>SUMIF('City Level Data'!#REF!,$F174,'City Level Data'!Z:Z)</f>
        <v>#REF!</v>
      </c>
      <c r="Y174" s="16" t="e">
        <f>SUMIF('City Level Data'!#REF!,$F174,'City Level Data'!AA:AA)</f>
        <v>#REF!</v>
      </c>
      <c r="Z174" s="16" t="e">
        <f>SUMIF('City Level Data'!#REF!,$F174,'City Level Data'!AB:AB)</f>
        <v>#REF!</v>
      </c>
      <c r="AA174" s="16" t="e">
        <f>SUMIF('City Level Data'!#REF!,$F174,'City Level Data'!AC:AC)</f>
        <v>#REF!</v>
      </c>
      <c r="AB174" s="16" t="e">
        <f>SUMIF('City Level Data'!#REF!,$F174,'City Level Data'!AD:AD)</f>
        <v>#REF!</v>
      </c>
      <c r="AC174" s="16" t="e">
        <f>SUMIF('City Level Data'!#REF!,$F174,'City Level Data'!AE:AE)</f>
        <v>#REF!</v>
      </c>
      <c r="AD174" s="16" t="e">
        <f>SUMIF('City Level Data'!#REF!,$F174,'City Level Data'!AF:AF)</f>
        <v>#REF!</v>
      </c>
      <c r="AE174" s="16" t="e">
        <f>SUMIF('City Level Data'!#REF!,$F174,'City Level Data'!AG:AG)</f>
        <v>#REF!</v>
      </c>
      <c r="AF174" s="16" t="e">
        <f>SUMIF('City Level Data'!#REF!,$F174,'City Level Data'!AH:AH)</f>
        <v>#REF!</v>
      </c>
      <c r="AG174" s="16" t="e">
        <f>SUMIF('City Level Data'!#REF!,$F174,'City Level Data'!AI:AI)</f>
        <v>#REF!</v>
      </c>
      <c r="AH174" s="16" t="e">
        <f>SUMIF('City Level Data'!#REF!,$F174,'City Level Data'!AJ:AJ)</f>
        <v>#REF!</v>
      </c>
      <c r="AI174" s="16" t="e">
        <f>SUMIF('City Level Data'!#REF!,$F174,'City Level Data'!AK:AK)</f>
        <v>#REF!</v>
      </c>
      <c r="AJ174" s="16" t="e">
        <f>SUMIF('City Level Data'!#REF!,$F174,'City Level Data'!AL:AL)</f>
        <v>#REF!</v>
      </c>
      <c r="AK174" s="16" t="e">
        <f>SUMIF('City Level Data'!#REF!,$F174,'City Level Data'!AM:AM)</f>
        <v>#REF!</v>
      </c>
      <c r="AL174" s="16" t="e">
        <f>SUMIF('City Level Data'!#REF!,$F174,'City Level Data'!AN:AN)</f>
        <v>#REF!</v>
      </c>
      <c r="AM174" s="16" t="e">
        <f>SUMIF('City Level Data'!#REF!,$F174,'City Level Data'!AO:AO)</f>
        <v>#REF!</v>
      </c>
      <c r="AN174" s="16" t="e">
        <f>SUMIF('City Level Data'!#REF!,$F174,'City Level Data'!AP:AP)</f>
        <v>#REF!</v>
      </c>
      <c r="AO174" s="16" t="e">
        <f>SUMIF('City Level Data'!#REF!,$F174,'City Level Data'!AQ:AQ)</f>
        <v>#REF!</v>
      </c>
      <c r="AP174" s="16" t="e">
        <f>SUMIF('City Level Data'!#REF!,$F174,'City Level Data'!AR:AR)</f>
        <v>#REF!</v>
      </c>
      <c r="AQ174" s="16" t="e">
        <f>SUMIF('City Level Data'!#REF!,$F174,'City Level Data'!AS:AS)</f>
        <v>#REF!</v>
      </c>
      <c r="AR174" s="16" t="e">
        <f>SUMIF('City Level Data'!#REF!,$F174,'City Level Data'!AT:AT)</f>
        <v>#REF!</v>
      </c>
      <c r="AS174" s="16" t="e">
        <f>SUMIF('City Level Data'!#REF!,$F174,'City Level Data'!AU:AU)</f>
        <v>#REF!</v>
      </c>
      <c r="AT174" s="16" t="e">
        <f>SUMIF('City Level Data'!#REF!,$F174,'City Level Data'!AV:AV)</f>
        <v>#REF!</v>
      </c>
      <c r="AU174" s="16" t="e">
        <f>SUMIF('City Level Data'!#REF!,$F174,'City Level Data'!AW:AW)</f>
        <v>#REF!</v>
      </c>
      <c r="AV174" s="16" t="e">
        <f>SUMIF('City Level Data'!#REF!,$F174,'City Level Data'!AX:AX)</f>
        <v>#REF!</v>
      </c>
      <c r="AW174" s="16" t="e">
        <f>SUMIF('City Level Data'!#REF!,$F174,'City Level Data'!AY:AY)</f>
        <v>#REF!</v>
      </c>
      <c r="AX174" s="16" t="e">
        <f>SUMIF('City Level Data'!#REF!,$F174,'City Level Data'!AZ:AZ)</f>
        <v>#REF!</v>
      </c>
      <c r="AY174" s="16" t="e">
        <f>SUMIF('City Level Data'!#REF!,$F174,'City Level Data'!BA:BA)</f>
        <v>#REF!</v>
      </c>
      <c r="AZ174" s="16" t="e">
        <f>SUMIF('City Level Data'!#REF!,$F174,'City Level Data'!BB:BB)</f>
        <v>#REF!</v>
      </c>
      <c r="BA174" s="16" t="e">
        <f>SUMIF('City Level Data'!#REF!,$F174,'City Level Data'!BC:BC)</f>
        <v>#REF!</v>
      </c>
      <c r="BB174" s="16" t="e">
        <f>SUMIF('City Level Data'!#REF!,$F174,'City Level Data'!BD:BD)</f>
        <v>#REF!</v>
      </c>
      <c r="BC174" s="16" t="e">
        <f>SUMIF('City Level Data'!#REF!,$F174,'City Level Data'!BE:BE)</f>
        <v>#REF!</v>
      </c>
      <c r="BD174" s="16" t="e">
        <f>SUMIF('City Level Data'!#REF!,$F174,'City Level Data'!BF:BF)</f>
        <v>#REF!</v>
      </c>
      <c r="BE174" s="16" t="e">
        <f t="shared" si="2"/>
        <v>#REF!</v>
      </c>
      <c r="BF174" s="16" t="e">
        <f>SUMIF('City Level Data'!#REF!,$F174,'City Level Data'!BG:BG)</f>
        <v>#REF!</v>
      </c>
      <c r="BG174" s="16" t="e">
        <f>SUMIF('City Level Data'!#REF!,$F174,'City Level Data'!BH:BH)</f>
        <v>#REF!</v>
      </c>
      <c r="BH174" s="16" t="e">
        <f>AVERAGEIF('City Level Data'!#REF!,$F174,'City Level Data'!BI:BI)</f>
        <v>#REF!</v>
      </c>
      <c r="BI174" s="16" t="e">
        <f>AVERAGEIF('City Level Data'!#REF!,$F174,'City Level Data'!BJ:BJ)</f>
        <v>#REF!</v>
      </c>
      <c r="BJ174" s="16" t="e">
        <f>AVERAGEIF('City Level Data'!#REF!,$F174,'City Level Data'!BK:BK)</f>
        <v>#REF!</v>
      </c>
      <c r="BK174" s="16" t="e">
        <f>AVERAGEIF('City Level Data'!#REF!,$F174,'City Level Data'!BL:BL)</f>
        <v>#REF!</v>
      </c>
      <c r="BL174" s="16" t="e">
        <f>AVERAGEIF('City Level Data'!#REF!,$F174,'City Level Data'!BM:BM)</f>
        <v>#REF!</v>
      </c>
      <c r="BM174" s="16" t="e">
        <f>SUMIF('City Level Data'!#REF!,$F174,'City Level Data'!BN:BN)</f>
        <v>#REF!</v>
      </c>
      <c r="BN174" s="16" t="e">
        <f>SUMIF('City Level Data'!#REF!,$F174,'City Level Data'!BO:BO)</f>
        <v>#REF!</v>
      </c>
      <c r="BO174" s="16" t="e">
        <f>SUMIF('City Level Data'!#REF!,$F174,'City Level Data'!BP:BP)</f>
        <v>#REF!</v>
      </c>
      <c r="BP174" s="16" t="e">
        <f>SUMIF('City Level Data'!#REF!,$F174,'City Level Data'!BQ:BQ)</f>
        <v>#REF!</v>
      </c>
      <c r="BQ174" s="16" t="e">
        <f>SUMIF('City Level Data'!#REF!,$F174,'City Level Data'!BR:BR)</f>
        <v>#REF!</v>
      </c>
      <c r="BR174" s="16" t="e">
        <f>SUMIF('City Level Data'!#REF!,$F174,'City Level Data'!BS:BS)</f>
        <v>#REF!</v>
      </c>
      <c r="BS174" s="16" t="e">
        <f>SUMIF('City Level Data'!#REF!,$F174,'City Level Data'!BT:BT)</f>
        <v>#REF!</v>
      </c>
      <c r="BT174" s="16" t="e">
        <f>SUMIF('City Level Data'!#REF!,$F174,'City Level Data'!BU:BU)</f>
        <v>#REF!</v>
      </c>
      <c r="BU174" s="16" t="e">
        <f>SUMIF('City Level Data'!#REF!,$F174,'City Level Data'!BV:BV)</f>
        <v>#REF!</v>
      </c>
      <c r="BV174" s="16" t="e">
        <f>SUMIF('City Level Data'!#REF!,$F174,'City Level Data'!BW:BW)</f>
        <v>#REF!</v>
      </c>
      <c r="BW174" s="16" t="e">
        <f>SUMIF('City Level Data'!#REF!,$F174,'City Level Data'!BX:BX)</f>
        <v>#REF!</v>
      </c>
      <c r="BX174" s="16" t="e">
        <f>SUMIF('City Level Data'!#REF!,$F174,'City Level Data'!BY:BY)</f>
        <v>#REF!</v>
      </c>
      <c r="BY174" s="16" t="e">
        <f>SUMIF('City Level Data'!#REF!,$F174,'City Level Data'!BZ:BZ)</f>
        <v>#REF!</v>
      </c>
      <c r="BZ174" s="16" t="e">
        <f>SUMIF('City Level Data'!#REF!,$F174,'City Level Data'!CA:CA)</f>
        <v>#REF!</v>
      </c>
      <c r="CA174" s="16" t="e">
        <f>SUMIF('City Level Data'!#REF!,$F174,'City Level Data'!CB:CB)</f>
        <v>#REF!</v>
      </c>
      <c r="CB174" s="16" t="e">
        <f>SUMIF('City Level Data'!#REF!,$F174,'City Level Data'!CC:CC)</f>
        <v>#REF!</v>
      </c>
      <c r="CC174" s="16" t="e">
        <f>SUMIF('City Level Data'!#REF!,$F174,'City Level Data'!CD:CD)</f>
        <v>#REF!</v>
      </c>
      <c r="CD174" s="16" t="e">
        <f>SUMIF('City Level Data'!#REF!,$F174,'City Level Data'!CE:CE)</f>
        <v>#REF!</v>
      </c>
      <c r="CE174" s="16" t="e">
        <f>SUMIF('City Level Data'!#REF!,$F174,'City Level Data'!CF:CF)</f>
        <v>#REF!</v>
      </c>
      <c r="CF174" s="16" t="e">
        <f>SUMIF('City Level Data'!#REF!,$F174,'City Level Data'!CG:CG)</f>
        <v>#REF!</v>
      </c>
      <c r="CG174" s="16" t="e">
        <f>SUMIF('City Level Data'!#REF!,$F174,'City Level Data'!CH:CH)</f>
        <v>#REF!</v>
      </c>
      <c r="CH174" s="16" t="e">
        <f>SUMIF('City Level Data'!#REF!,$F174,'City Level Data'!CI:CI)</f>
        <v>#REF!</v>
      </c>
      <c r="CI174" s="16" t="e">
        <f>SUMIF('City Level Data'!#REF!,$F174,'City Level Data'!CJ:CJ)</f>
        <v>#REF!</v>
      </c>
      <c r="CJ174" s="16" t="e">
        <f>SUMIF('City Level Data'!#REF!,$F174,'City Level Data'!CK:CK)</f>
        <v>#REF!</v>
      </c>
      <c r="CK174" s="16" t="e">
        <f>SUMIF('City Level Data'!#REF!,$F174,'City Level Data'!CL:CL)</f>
        <v>#REF!</v>
      </c>
      <c r="CL174" s="16" t="e">
        <f>SUMIF('City Level Data'!#REF!,$F174,'City Level Data'!CM:CM)</f>
        <v>#REF!</v>
      </c>
      <c r="CM174" s="16" t="e">
        <f>SUMIF('City Level Data'!#REF!,$F174,'City Level Data'!CN:CN)</f>
        <v>#REF!</v>
      </c>
      <c r="CN174" s="16" t="e">
        <f>SUMIF('City Level Data'!#REF!,$F174,'City Level Data'!CO:CO)</f>
        <v>#REF!</v>
      </c>
      <c r="CO174" s="16" t="e">
        <f>SUMIF('City Level Data'!#REF!,$F174,'City Level Data'!CP:CP)</f>
        <v>#REF!</v>
      </c>
      <c r="CP174" s="16" t="e">
        <f>SUMIF('City Level Data'!#REF!,$F174,'City Level Data'!CQ:CQ)</f>
        <v>#REF!</v>
      </c>
      <c r="CQ174" s="16" t="e">
        <f>SUMIF('City Level Data'!#REF!,$F174,'City Level Data'!CR:CR)</f>
        <v>#REF!</v>
      </c>
      <c r="CR174" s="16" t="e">
        <f>SUMIF('City Level Data'!#REF!,$F174,'City Level Data'!CS:CS)</f>
        <v>#REF!</v>
      </c>
      <c r="CS174" s="16" t="e">
        <f>SUMIF('City Level Data'!#REF!,$F174,'City Level Data'!CT:CT)</f>
        <v>#REF!</v>
      </c>
      <c r="CT174" s="16" t="e">
        <f>SUMIF('City Level Data'!#REF!,$F174,'City Level Data'!CU:CU)</f>
        <v>#REF!</v>
      </c>
      <c r="CU174" s="16" t="e">
        <f>SUMIF('City Level Data'!#REF!,$F174,'City Level Data'!CV:CV)</f>
        <v>#REF!</v>
      </c>
      <c r="CV174" s="16" t="e">
        <f>SUMIF('City Level Data'!#REF!,$F174,'City Level Data'!CW:CW)</f>
        <v>#REF!</v>
      </c>
      <c r="CW174" s="16" t="e">
        <f>SUMIF('City Level Data'!#REF!,$F174,'City Level Data'!CX:CX)</f>
        <v>#REF!</v>
      </c>
      <c r="CX174" s="16" t="e">
        <f>SUMIF('City Level Data'!#REF!,$F174,'City Level Data'!CY:CY)</f>
        <v>#REF!</v>
      </c>
      <c r="CY174" s="16" t="e">
        <f>SUMIF('City Level Data'!#REF!,$F174,'City Level Data'!CZ:CZ)</f>
        <v>#REF!</v>
      </c>
      <c r="CZ174" s="16" t="e">
        <f>SUMIF('City Level Data'!#REF!,$F174,'City Level Data'!DA:DA)</f>
        <v>#REF!</v>
      </c>
      <c r="DA174" s="16" t="e">
        <f>SUMIF('City Level Data'!#REF!,$F174,'City Level Data'!DB:DB)</f>
        <v>#REF!</v>
      </c>
      <c r="DB174" s="16" t="e">
        <f>SUMIF('City Level Data'!#REF!,$F174,'City Level Data'!DC:DC)</f>
        <v>#REF!</v>
      </c>
    </row>
    <row r="175" spans="1:106" x14ac:dyDescent="0.2">
      <c r="A175" s="1"/>
      <c r="B175" s="1"/>
      <c r="C175" s="1"/>
      <c r="D175" s="1" t="s">
        <v>1715</v>
      </c>
      <c r="E175" s="1" t="s">
        <v>1506</v>
      </c>
      <c r="F175" s="1" t="s">
        <v>1503</v>
      </c>
      <c r="G175" s="1" t="s">
        <v>1523</v>
      </c>
      <c r="H175" s="1"/>
      <c r="I175" s="1"/>
      <c r="J175" s="1" t="s">
        <v>1518</v>
      </c>
      <c r="K175" s="1"/>
      <c r="L175" s="1"/>
      <c r="M175" s="1"/>
      <c r="N175" s="16" t="e">
        <f>SUMIF('City Level Data'!#REF!,$F175,'City Level Data'!J:J)</f>
        <v>#REF!</v>
      </c>
      <c r="O175" s="16" t="e">
        <f>SUMIF('City Level Data'!#REF!,$F175,'City Level Data'!L:L)</f>
        <v>#REF!</v>
      </c>
      <c r="P175" s="16" t="e">
        <f>SUMIF('City Level Data'!#REF!,$F175,'City Level Data'!M:M)</f>
        <v>#REF!</v>
      </c>
      <c r="Q175" s="16" t="e">
        <f t="shared" si="0"/>
        <v>#REF!</v>
      </c>
      <c r="R175" s="16" t="e">
        <f>SUMIF('City Level Data'!#REF!,$F175,'City Level Data'!P:P)</f>
        <v>#REF!</v>
      </c>
      <c r="S175" s="16" t="e">
        <f t="shared" si="1"/>
        <v>#REF!</v>
      </c>
      <c r="T175" s="16" t="e">
        <f>SUMIF('City Level Data'!#REF!,$F175,'City Level Data'!U:U)*1000000000/N175</f>
        <v>#REF!</v>
      </c>
      <c r="U175" s="16" t="e">
        <f>IF(Q175&gt;'Clustering (Sub City)'!$C$4,'Clustering (Sub City)'!$B$3,IF(Q175&gt;'Clustering (Sub City)'!$H$4,'Clustering (Sub City)'!$G$3,IF(Q175&gt;'Clustering (Sub City)'!$M$4,'Clustering (Sub City)'!$L$3,'Clustering (Sub City)'!$Q$3)))</f>
        <v>#REF!</v>
      </c>
      <c r="V175" s="16" t="e">
        <f>IF(S175&gt;'Clustering (Sub City)'!$C$24,'Clustering (Sub City)'!$B$23,IF(S175&gt;'Clustering (Sub City)'!$H$24,'Clustering (Sub City)'!$G$23,IF(S175&gt;'Clustering (Sub City)'!$M$24,'Clustering (Sub City)'!$L$23,'Clustering (Sub City)'!$Q$23)))</f>
        <v>#REF!</v>
      </c>
      <c r="W175" s="16" t="e">
        <f>VLOOKUP(U175&amp;V175,'Clustering (Gov City)'!$X$4:$Y$19,2,0)</f>
        <v>#REF!</v>
      </c>
      <c r="X175" s="16" t="e">
        <f>SUMIF('City Level Data'!#REF!,$F175,'City Level Data'!Z:Z)</f>
        <v>#REF!</v>
      </c>
      <c r="Y175" s="16" t="e">
        <f>SUMIF('City Level Data'!#REF!,$F175,'City Level Data'!AA:AA)</f>
        <v>#REF!</v>
      </c>
      <c r="Z175" s="16" t="e">
        <f>SUMIF('City Level Data'!#REF!,$F175,'City Level Data'!AB:AB)</f>
        <v>#REF!</v>
      </c>
      <c r="AA175" s="16" t="e">
        <f>SUMIF('City Level Data'!#REF!,$F175,'City Level Data'!AC:AC)</f>
        <v>#REF!</v>
      </c>
      <c r="AB175" s="16" t="e">
        <f>SUMIF('City Level Data'!#REF!,$F175,'City Level Data'!AD:AD)</f>
        <v>#REF!</v>
      </c>
      <c r="AC175" s="16" t="e">
        <f>SUMIF('City Level Data'!#REF!,$F175,'City Level Data'!AE:AE)</f>
        <v>#REF!</v>
      </c>
      <c r="AD175" s="16" t="e">
        <f>SUMIF('City Level Data'!#REF!,$F175,'City Level Data'!AF:AF)</f>
        <v>#REF!</v>
      </c>
      <c r="AE175" s="16" t="e">
        <f>SUMIF('City Level Data'!#REF!,$F175,'City Level Data'!AG:AG)</f>
        <v>#REF!</v>
      </c>
      <c r="AF175" s="16" t="e">
        <f>SUMIF('City Level Data'!#REF!,$F175,'City Level Data'!AH:AH)</f>
        <v>#REF!</v>
      </c>
      <c r="AG175" s="16" t="e">
        <f>SUMIF('City Level Data'!#REF!,$F175,'City Level Data'!AI:AI)</f>
        <v>#REF!</v>
      </c>
      <c r="AH175" s="16" t="e">
        <f>SUMIF('City Level Data'!#REF!,$F175,'City Level Data'!AJ:AJ)</f>
        <v>#REF!</v>
      </c>
      <c r="AI175" s="16" t="e">
        <f>SUMIF('City Level Data'!#REF!,$F175,'City Level Data'!AK:AK)</f>
        <v>#REF!</v>
      </c>
      <c r="AJ175" s="16" t="e">
        <f>SUMIF('City Level Data'!#REF!,$F175,'City Level Data'!AL:AL)</f>
        <v>#REF!</v>
      </c>
      <c r="AK175" s="16" t="e">
        <f>SUMIF('City Level Data'!#REF!,$F175,'City Level Data'!AM:AM)</f>
        <v>#REF!</v>
      </c>
      <c r="AL175" s="16" t="e">
        <f>SUMIF('City Level Data'!#REF!,$F175,'City Level Data'!AN:AN)</f>
        <v>#REF!</v>
      </c>
      <c r="AM175" s="16" t="e">
        <f>SUMIF('City Level Data'!#REF!,$F175,'City Level Data'!AO:AO)</f>
        <v>#REF!</v>
      </c>
      <c r="AN175" s="16" t="e">
        <f>SUMIF('City Level Data'!#REF!,$F175,'City Level Data'!AP:AP)</f>
        <v>#REF!</v>
      </c>
      <c r="AO175" s="16" t="e">
        <f>SUMIF('City Level Data'!#REF!,$F175,'City Level Data'!AQ:AQ)</f>
        <v>#REF!</v>
      </c>
      <c r="AP175" s="16" t="e">
        <f>SUMIF('City Level Data'!#REF!,$F175,'City Level Data'!AR:AR)</f>
        <v>#REF!</v>
      </c>
      <c r="AQ175" s="16" t="e">
        <f>SUMIF('City Level Data'!#REF!,$F175,'City Level Data'!AS:AS)</f>
        <v>#REF!</v>
      </c>
      <c r="AR175" s="16" t="e">
        <f>SUMIF('City Level Data'!#REF!,$F175,'City Level Data'!AT:AT)</f>
        <v>#REF!</v>
      </c>
      <c r="AS175" s="16" t="e">
        <f>SUMIF('City Level Data'!#REF!,$F175,'City Level Data'!AU:AU)</f>
        <v>#REF!</v>
      </c>
      <c r="AT175" s="16" t="e">
        <f>SUMIF('City Level Data'!#REF!,$F175,'City Level Data'!AV:AV)</f>
        <v>#REF!</v>
      </c>
      <c r="AU175" s="16" t="e">
        <f>SUMIF('City Level Data'!#REF!,$F175,'City Level Data'!AW:AW)</f>
        <v>#REF!</v>
      </c>
      <c r="AV175" s="16" t="e">
        <f>SUMIF('City Level Data'!#REF!,$F175,'City Level Data'!AX:AX)</f>
        <v>#REF!</v>
      </c>
      <c r="AW175" s="16" t="e">
        <f>SUMIF('City Level Data'!#REF!,$F175,'City Level Data'!AY:AY)</f>
        <v>#REF!</v>
      </c>
      <c r="AX175" s="16" t="e">
        <f>SUMIF('City Level Data'!#REF!,$F175,'City Level Data'!AZ:AZ)</f>
        <v>#REF!</v>
      </c>
      <c r="AY175" s="16" t="e">
        <f>SUMIF('City Level Data'!#REF!,$F175,'City Level Data'!BA:BA)</f>
        <v>#REF!</v>
      </c>
      <c r="AZ175" s="16" t="e">
        <f>SUMIF('City Level Data'!#REF!,$F175,'City Level Data'!BB:BB)</f>
        <v>#REF!</v>
      </c>
      <c r="BA175" s="16" t="e">
        <f>SUMIF('City Level Data'!#REF!,$F175,'City Level Data'!BC:BC)</f>
        <v>#REF!</v>
      </c>
      <c r="BB175" s="16" t="e">
        <f>SUMIF('City Level Data'!#REF!,$F175,'City Level Data'!BD:BD)</f>
        <v>#REF!</v>
      </c>
      <c r="BC175" s="16" t="e">
        <f>SUMIF('City Level Data'!#REF!,$F175,'City Level Data'!BE:BE)</f>
        <v>#REF!</v>
      </c>
      <c r="BD175" s="16" t="e">
        <f>SUMIF('City Level Data'!#REF!,$F175,'City Level Data'!BF:BF)</f>
        <v>#REF!</v>
      </c>
      <c r="BE175" s="16" t="e">
        <f t="shared" si="2"/>
        <v>#REF!</v>
      </c>
      <c r="BF175" s="16" t="e">
        <f>SUMIF('City Level Data'!#REF!,$F175,'City Level Data'!BG:BG)</f>
        <v>#REF!</v>
      </c>
      <c r="BG175" s="16" t="e">
        <f>SUMIF('City Level Data'!#REF!,$F175,'City Level Data'!BH:BH)</f>
        <v>#REF!</v>
      </c>
      <c r="BH175" s="16" t="e">
        <f>AVERAGEIF('City Level Data'!#REF!,$F175,'City Level Data'!BI:BI)</f>
        <v>#REF!</v>
      </c>
      <c r="BI175" s="16" t="e">
        <f>AVERAGEIF('City Level Data'!#REF!,$F175,'City Level Data'!BJ:BJ)</f>
        <v>#REF!</v>
      </c>
      <c r="BJ175" s="16" t="e">
        <f>AVERAGEIF('City Level Data'!#REF!,$F175,'City Level Data'!BK:BK)</f>
        <v>#REF!</v>
      </c>
      <c r="BK175" s="16" t="e">
        <f>AVERAGEIF('City Level Data'!#REF!,$F175,'City Level Data'!BL:BL)</f>
        <v>#REF!</v>
      </c>
      <c r="BL175" s="16" t="e">
        <f>AVERAGEIF('City Level Data'!#REF!,$F175,'City Level Data'!BM:BM)</f>
        <v>#REF!</v>
      </c>
      <c r="BM175" s="16" t="e">
        <f>SUMIF('City Level Data'!#REF!,$F175,'City Level Data'!BN:BN)</f>
        <v>#REF!</v>
      </c>
      <c r="BN175" s="16" t="e">
        <f>SUMIF('City Level Data'!#REF!,$F175,'City Level Data'!BO:BO)</f>
        <v>#REF!</v>
      </c>
      <c r="BO175" s="16" t="e">
        <f>SUMIF('City Level Data'!#REF!,$F175,'City Level Data'!BP:BP)</f>
        <v>#REF!</v>
      </c>
      <c r="BP175" s="16" t="e">
        <f>SUMIF('City Level Data'!#REF!,$F175,'City Level Data'!BQ:BQ)</f>
        <v>#REF!</v>
      </c>
      <c r="BQ175" s="16" t="e">
        <f>SUMIF('City Level Data'!#REF!,$F175,'City Level Data'!BR:BR)</f>
        <v>#REF!</v>
      </c>
      <c r="BR175" s="16" t="e">
        <f>SUMIF('City Level Data'!#REF!,$F175,'City Level Data'!BS:BS)</f>
        <v>#REF!</v>
      </c>
      <c r="BS175" s="16" t="e">
        <f>SUMIF('City Level Data'!#REF!,$F175,'City Level Data'!BT:BT)</f>
        <v>#REF!</v>
      </c>
      <c r="BT175" s="16" t="e">
        <f>SUMIF('City Level Data'!#REF!,$F175,'City Level Data'!BU:BU)</f>
        <v>#REF!</v>
      </c>
      <c r="BU175" s="16" t="e">
        <f>SUMIF('City Level Data'!#REF!,$F175,'City Level Data'!BV:BV)</f>
        <v>#REF!</v>
      </c>
      <c r="BV175" s="16" t="e">
        <f>SUMIF('City Level Data'!#REF!,$F175,'City Level Data'!BW:BW)</f>
        <v>#REF!</v>
      </c>
      <c r="BW175" s="16" t="e">
        <f>SUMIF('City Level Data'!#REF!,$F175,'City Level Data'!BX:BX)</f>
        <v>#REF!</v>
      </c>
      <c r="BX175" s="16" t="e">
        <f>SUMIF('City Level Data'!#REF!,$F175,'City Level Data'!BY:BY)</f>
        <v>#REF!</v>
      </c>
      <c r="BY175" s="16" t="e">
        <f>SUMIF('City Level Data'!#REF!,$F175,'City Level Data'!BZ:BZ)</f>
        <v>#REF!</v>
      </c>
      <c r="BZ175" s="16" t="e">
        <f>SUMIF('City Level Data'!#REF!,$F175,'City Level Data'!CA:CA)</f>
        <v>#REF!</v>
      </c>
      <c r="CA175" s="16" t="e">
        <f>SUMIF('City Level Data'!#REF!,$F175,'City Level Data'!CB:CB)</f>
        <v>#REF!</v>
      </c>
      <c r="CB175" s="16" t="e">
        <f>SUMIF('City Level Data'!#REF!,$F175,'City Level Data'!CC:CC)</f>
        <v>#REF!</v>
      </c>
      <c r="CC175" s="16" t="e">
        <f>SUMIF('City Level Data'!#REF!,$F175,'City Level Data'!CD:CD)</f>
        <v>#REF!</v>
      </c>
      <c r="CD175" s="16" t="e">
        <f>SUMIF('City Level Data'!#REF!,$F175,'City Level Data'!CE:CE)</f>
        <v>#REF!</v>
      </c>
      <c r="CE175" s="16" t="e">
        <f>SUMIF('City Level Data'!#REF!,$F175,'City Level Data'!CF:CF)</f>
        <v>#REF!</v>
      </c>
      <c r="CF175" s="16" t="e">
        <f>SUMIF('City Level Data'!#REF!,$F175,'City Level Data'!CG:CG)</f>
        <v>#REF!</v>
      </c>
      <c r="CG175" s="16" t="e">
        <f>SUMIF('City Level Data'!#REF!,$F175,'City Level Data'!CH:CH)</f>
        <v>#REF!</v>
      </c>
      <c r="CH175" s="16" t="e">
        <f>SUMIF('City Level Data'!#REF!,$F175,'City Level Data'!CI:CI)</f>
        <v>#REF!</v>
      </c>
      <c r="CI175" s="16" t="e">
        <f>SUMIF('City Level Data'!#REF!,$F175,'City Level Data'!CJ:CJ)</f>
        <v>#REF!</v>
      </c>
      <c r="CJ175" s="16" t="e">
        <f>SUMIF('City Level Data'!#REF!,$F175,'City Level Data'!CK:CK)</f>
        <v>#REF!</v>
      </c>
      <c r="CK175" s="16" t="e">
        <f>SUMIF('City Level Data'!#REF!,$F175,'City Level Data'!CL:CL)</f>
        <v>#REF!</v>
      </c>
      <c r="CL175" s="16" t="e">
        <f>SUMIF('City Level Data'!#REF!,$F175,'City Level Data'!CM:CM)</f>
        <v>#REF!</v>
      </c>
      <c r="CM175" s="16" t="e">
        <f>SUMIF('City Level Data'!#REF!,$F175,'City Level Data'!CN:CN)</f>
        <v>#REF!</v>
      </c>
      <c r="CN175" s="16" t="e">
        <f>SUMIF('City Level Data'!#REF!,$F175,'City Level Data'!CO:CO)</f>
        <v>#REF!</v>
      </c>
      <c r="CO175" s="16" t="e">
        <f>SUMIF('City Level Data'!#REF!,$F175,'City Level Data'!CP:CP)</f>
        <v>#REF!</v>
      </c>
      <c r="CP175" s="16" t="e">
        <f>SUMIF('City Level Data'!#REF!,$F175,'City Level Data'!CQ:CQ)</f>
        <v>#REF!</v>
      </c>
      <c r="CQ175" s="16" t="e">
        <f>SUMIF('City Level Data'!#REF!,$F175,'City Level Data'!CR:CR)</f>
        <v>#REF!</v>
      </c>
      <c r="CR175" s="16" t="e">
        <f>SUMIF('City Level Data'!#REF!,$F175,'City Level Data'!CS:CS)</f>
        <v>#REF!</v>
      </c>
      <c r="CS175" s="16" t="e">
        <f>SUMIF('City Level Data'!#REF!,$F175,'City Level Data'!CT:CT)</f>
        <v>#REF!</v>
      </c>
      <c r="CT175" s="16" t="e">
        <f>SUMIF('City Level Data'!#REF!,$F175,'City Level Data'!CU:CU)</f>
        <v>#REF!</v>
      </c>
      <c r="CU175" s="16" t="e">
        <f>SUMIF('City Level Data'!#REF!,$F175,'City Level Data'!CV:CV)</f>
        <v>#REF!</v>
      </c>
      <c r="CV175" s="16" t="e">
        <f>SUMIF('City Level Data'!#REF!,$F175,'City Level Data'!CW:CW)</f>
        <v>#REF!</v>
      </c>
      <c r="CW175" s="16" t="e">
        <f>SUMIF('City Level Data'!#REF!,$F175,'City Level Data'!CX:CX)</f>
        <v>#REF!</v>
      </c>
      <c r="CX175" s="16" t="e">
        <f>SUMIF('City Level Data'!#REF!,$F175,'City Level Data'!CY:CY)</f>
        <v>#REF!</v>
      </c>
      <c r="CY175" s="16" t="e">
        <f>SUMIF('City Level Data'!#REF!,$F175,'City Level Data'!CZ:CZ)</f>
        <v>#REF!</v>
      </c>
      <c r="CZ175" s="16" t="e">
        <f>SUMIF('City Level Data'!#REF!,$F175,'City Level Data'!DA:DA)</f>
        <v>#REF!</v>
      </c>
      <c r="DA175" s="16" t="e">
        <f>SUMIF('City Level Data'!#REF!,$F175,'City Level Data'!DB:DB)</f>
        <v>#REF!</v>
      </c>
      <c r="DB175" s="16" t="e">
        <f>SUMIF('City Level Data'!#REF!,$F175,'City Level Data'!DC:DC)</f>
        <v>#REF!</v>
      </c>
    </row>
    <row r="176" spans="1:106" x14ac:dyDescent="0.2">
      <c r="A176" s="1"/>
      <c r="B176" s="1"/>
      <c r="C176" s="1"/>
      <c r="D176" s="1" t="s">
        <v>1716</v>
      </c>
      <c r="E176" s="1" t="s">
        <v>1506</v>
      </c>
      <c r="F176" s="1" t="s">
        <v>1504</v>
      </c>
      <c r="G176" s="1" t="s">
        <v>1523</v>
      </c>
      <c r="H176" s="1"/>
      <c r="I176" s="1"/>
      <c r="J176" s="1" t="s">
        <v>1518</v>
      </c>
      <c r="K176" s="1"/>
      <c r="L176" s="1"/>
      <c r="M176" s="1"/>
      <c r="N176" s="16" t="e">
        <f>SUMIF('City Level Data'!#REF!,$F176,'City Level Data'!J:J)</f>
        <v>#REF!</v>
      </c>
      <c r="O176" s="16" t="e">
        <f>SUMIF('City Level Data'!#REF!,$F176,'City Level Data'!L:L)</f>
        <v>#REF!</v>
      </c>
      <c r="P176" s="16" t="e">
        <f>SUMIF('City Level Data'!#REF!,$F176,'City Level Data'!M:M)</f>
        <v>#REF!</v>
      </c>
      <c r="Q176" s="16" t="e">
        <f t="shared" si="0"/>
        <v>#REF!</v>
      </c>
      <c r="R176" s="16" t="e">
        <f>SUMIF('City Level Data'!#REF!,$F176,'City Level Data'!P:P)</f>
        <v>#REF!</v>
      </c>
      <c r="S176" s="16" t="e">
        <f t="shared" si="1"/>
        <v>#REF!</v>
      </c>
      <c r="T176" s="16" t="e">
        <f>SUMIF('City Level Data'!#REF!,$F176,'City Level Data'!U:U)*1000000000/N176</f>
        <v>#REF!</v>
      </c>
      <c r="U176" s="16" t="e">
        <f>IF(Q176&gt;'Clustering (Sub City)'!$C$4,'Clustering (Sub City)'!$B$3,IF(Q176&gt;'Clustering (Sub City)'!$H$4,'Clustering (Sub City)'!$G$3,IF(Q176&gt;'Clustering (Sub City)'!$M$4,'Clustering (Sub City)'!$L$3,'Clustering (Sub City)'!$Q$3)))</f>
        <v>#REF!</v>
      </c>
      <c r="V176" s="16" t="e">
        <f>IF(S176&gt;'Clustering (Sub City)'!$C$24,'Clustering (Sub City)'!$B$23,IF(S176&gt;'Clustering (Sub City)'!$H$24,'Clustering (Sub City)'!$G$23,IF(S176&gt;'Clustering (Sub City)'!$M$24,'Clustering (Sub City)'!$L$23,'Clustering (Sub City)'!$Q$23)))</f>
        <v>#REF!</v>
      </c>
      <c r="W176" s="16" t="e">
        <f>VLOOKUP(U176&amp;V176,'Clustering (Gov City)'!$X$4:$Y$19,2,0)</f>
        <v>#REF!</v>
      </c>
      <c r="X176" s="16" t="e">
        <f>SUMIF('City Level Data'!#REF!,$F176,'City Level Data'!Z:Z)</f>
        <v>#REF!</v>
      </c>
      <c r="Y176" s="16" t="e">
        <f>SUMIF('City Level Data'!#REF!,$F176,'City Level Data'!AA:AA)</f>
        <v>#REF!</v>
      </c>
      <c r="Z176" s="16" t="e">
        <f>SUMIF('City Level Data'!#REF!,$F176,'City Level Data'!AB:AB)</f>
        <v>#REF!</v>
      </c>
      <c r="AA176" s="16" t="e">
        <f>SUMIF('City Level Data'!#REF!,$F176,'City Level Data'!AC:AC)</f>
        <v>#REF!</v>
      </c>
      <c r="AB176" s="16" t="e">
        <f>SUMIF('City Level Data'!#REF!,$F176,'City Level Data'!AD:AD)</f>
        <v>#REF!</v>
      </c>
      <c r="AC176" s="16" t="e">
        <f>SUMIF('City Level Data'!#REF!,$F176,'City Level Data'!AE:AE)</f>
        <v>#REF!</v>
      </c>
      <c r="AD176" s="16" t="e">
        <f>SUMIF('City Level Data'!#REF!,$F176,'City Level Data'!AF:AF)</f>
        <v>#REF!</v>
      </c>
      <c r="AE176" s="16" t="e">
        <f>SUMIF('City Level Data'!#REF!,$F176,'City Level Data'!AG:AG)</f>
        <v>#REF!</v>
      </c>
      <c r="AF176" s="16" t="e">
        <f>SUMIF('City Level Data'!#REF!,$F176,'City Level Data'!AH:AH)</f>
        <v>#REF!</v>
      </c>
      <c r="AG176" s="16" t="e">
        <f>SUMIF('City Level Data'!#REF!,$F176,'City Level Data'!AI:AI)</f>
        <v>#REF!</v>
      </c>
      <c r="AH176" s="16" t="e">
        <f>SUMIF('City Level Data'!#REF!,$F176,'City Level Data'!AJ:AJ)</f>
        <v>#REF!</v>
      </c>
      <c r="AI176" s="16" t="e">
        <f>SUMIF('City Level Data'!#REF!,$F176,'City Level Data'!AK:AK)</f>
        <v>#REF!</v>
      </c>
      <c r="AJ176" s="16" t="e">
        <f>SUMIF('City Level Data'!#REF!,$F176,'City Level Data'!AL:AL)</f>
        <v>#REF!</v>
      </c>
      <c r="AK176" s="16" t="e">
        <f>SUMIF('City Level Data'!#REF!,$F176,'City Level Data'!AM:AM)</f>
        <v>#REF!</v>
      </c>
      <c r="AL176" s="16" t="e">
        <f>SUMIF('City Level Data'!#REF!,$F176,'City Level Data'!AN:AN)</f>
        <v>#REF!</v>
      </c>
      <c r="AM176" s="16" t="e">
        <f>SUMIF('City Level Data'!#REF!,$F176,'City Level Data'!AO:AO)</f>
        <v>#REF!</v>
      </c>
      <c r="AN176" s="16" t="e">
        <f>SUMIF('City Level Data'!#REF!,$F176,'City Level Data'!AP:AP)</f>
        <v>#REF!</v>
      </c>
      <c r="AO176" s="16" t="e">
        <f>SUMIF('City Level Data'!#REF!,$F176,'City Level Data'!AQ:AQ)</f>
        <v>#REF!</v>
      </c>
      <c r="AP176" s="16" t="e">
        <f>SUMIF('City Level Data'!#REF!,$F176,'City Level Data'!AR:AR)</f>
        <v>#REF!</v>
      </c>
      <c r="AQ176" s="16" t="e">
        <f>SUMIF('City Level Data'!#REF!,$F176,'City Level Data'!AS:AS)</f>
        <v>#REF!</v>
      </c>
      <c r="AR176" s="16" t="e">
        <f>SUMIF('City Level Data'!#REF!,$F176,'City Level Data'!AT:AT)</f>
        <v>#REF!</v>
      </c>
      <c r="AS176" s="16" t="e">
        <f>SUMIF('City Level Data'!#REF!,$F176,'City Level Data'!AU:AU)</f>
        <v>#REF!</v>
      </c>
      <c r="AT176" s="16" t="e">
        <f>SUMIF('City Level Data'!#REF!,$F176,'City Level Data'!AV:AV)</f>
        <v>#REF!</v>
      </c>
      <c r="AU176" s="16" t="e">
        <f>SUMIF('City Level Data'!#REF!,$F176,'City Level Data'!AW:AW)</f>
        <v>#REF!</v>
      </c>
      <c r="AV176" s="16" t="e">
        <f>SUMIF('City Level Data'!#REF!,$F176,'City Level Data'!AX:AX)</f>
        <v>#REF!</v>
      </c>
      <c r="AW176" s="16" t="e">
        <f>SUMIF('City Level Data'!#REF!,$F176,'City Level Data'!AY:AY)</f>
        <v>#REF!</v>
      </c>
      <c r="AX176" s="16" t="e">
        <f>SUMIF('City Level Data'!#REF!,$F176,'City Level Data'!AZ:AZ)</f>
        <v>#REF!</v>
      </c>
      <c r="AY176" s="16" t="e">
        <f>SUMIF('City Level Data'!#REF!,$F176,'City Level Data'!BA:BA)</f>
        <v>#REF!</v>
      </c>
      <c r="AZ176" s="16" t="e">
        <f>SUMIF('City Level Data'!#REF!,$F176,'City Level Data'!BB:BB)</f>
        <v>#REF!</v>
      </c>
      <c r="BA176" s="16" t="e">
        <f>SUMIF('City Level Data'!#REF!,$F176,'City Level Data'!BC:BC)</f>
        <v>#REF!</v>
      </c>
      <c r="BB176" s="16" t="e">
        <f>SUMIF('City Level Data'!#REF!,$F176,'City Level Data'!BD:BD)</f>
        <v>#REF!</v>
      </c>
      <c r="BC176" s="16" t="e">
        <f>SUMIF('City Level Data'!#REF!,$F176,'City Level Data'!BE:BE)</f>
        <v>#REF!</v>
      </c>
      <c r="BD176" s="16" t="e">
        <f>SUMIF('City Level Data'!#REF!,$F176,'City Level Data'!BF:BF)</f>
        <v>#REF!</v>
      </c>
      <c r="BE176" s="16" t="e">
        <f t="shared" si="2"/>
        <v>#REF!</v>
      </c>
      <c r="BF176" s="16" t="e">
        <f>SUMIF('City Level Data'!#REF!,$F176,'City Level Data'!BG:BG)</f>
        <v>#REF!</v>
      </c>
      <c r="BG176" s="16" t="e">
        <f>SUMIF('City Level Data'!#REF!,$F176,'City Level Data'!BH:BH)</f>
        <v>#REF!</v>
      </c>
      <c r="BH176" s="16" t="e">
        <f>AVERAGEIF('City Level Data'!#REF!,$F176,'City Level Data'!BI:BI)</f>
        <v>#REF!</v>
      </c>
      <c r="BI176" s="16" t="e">
        <f>AVERAGEIF('City Level Data'!#REF!,$F176,'City Level Data'!BJ:BJ)</f>
        <v>#REF!</v>
      </c>
      <c r="BJ176" s="16" t="e">
        <f>AVERAGEIF('City Level Data'!#REF!,$F176,'City Level Data'!BK:BK)</f>
        <v>#REF!</v>
      </c>
      <c r="BK176" s="16" t="e">
        <f>AVERAGEIF('City Level Data'!#REF!,$F176,'City Level Data'!BL:BL)</f>
        <v>#REF!</v>
      </c>
      <c r="BL176" s="16" t="e">
        <f>AVERAGEIF('City Level Data'!#REF!,$F176,'City Level Data'!BM:BM)</f>
        <v>#REF!</v>
      </c>
      <c r="BM176" s="16" t="e">
        <f>SUMIF('City Level Data'!#REF!,$F176,'City Level Data'!BN:BN)</f>
        <v>#REF!</v>
      </c>
      <c r="BN176" s="16" t="e">
        <f>SUMIF('City Level Data'!#REF!,$F176,'City Level Data'!BO:BO)</f>
        <v>#REF!</v>
      </c>
      <c r="BO176" s="16" t="e">
        <f>SUMIF('City Level Data'!#REF!,$F176,'City Level Data'!BP:BP)</f>
        <v>#REF!</v>
      </c>
      <c r="BP176" s="16" t="e">
        <f>SUMIF('City Level Data'!#REF!,$F176,'City Level Data'!BQ:BQ)</f>
        <v>#REF!</v>
      </c>
      <c r="BQ176" s="16" t="e">
        <f>SUMIF('City Level Data'!#REF!,$F176,'City Level Data'!BR:BR)</f>
        <v>#REF!</v>
      </c>
      <c r="BR176" s="16" t="e">
        <f>SUMIF('City Level Data'!#REF!,$F176,'City Level Data'!BS:BS)</f>
        <v>#REF!</v>
      </c>
      <c r="BS176" s="16" t="e">
        <f>SUMIF('City Level Data'!#REF!,$F176,'City Level Data'!BT:BT)</f>
        <v>#REF!</v>
      </c>
      <c r="BT176" s="16" t="e">
        <f>SUMIF('City Level Data'!#REF!,$F176,'City Level Data'!BU:BU)</f>
        <v>#REF!</v>
      </c>
      <c r="BU176" s="16" t="e">
        <f>SUMIF('City Level Data'!#REF!,$F176,'City Level Data'!BV:BV)</f>
        <v>#REF!</v>
      </c>
      <c r="BV176" s="16" t="e">
        <f>SUMIF('City Level Data'!#REF!,$F176,'City Level Data'!BW:BW)</f>
        <v>#REF!</v>
      </c>
      <c r="BW176" s="16" t="e">
        <f>SUMIF('City Level Data'!#REF!,$F176,'City Level Data'!BX:BX)</f>
        <v>#REF!</v>
      </c>
      <c r="BX176" s="16" t="e">
        <f>SUMIF('City Level Data'!#REF!,$F176,'City Level Data'!BY:BY)</f>
        <v>#REF!</v>
      </c>
      <c r="BY176" s="16" t="e">
        <f>SUMIF('City Level Data'!#REF!,$F176,'City Level Data'!BZ:BZ)</f>
        <v>#REF!</v>
      </c>
      <c r="BZ176" s="16" t="e">
        <f>SUMIF('City Level Data'!#REF!,$F176,'City Level Data'!CA:CA)</f>
        <v>#REF!</v>
      </c>
      <c r="CA176" s="16" t="e">
        <f>SUMIF('City Level Data'!#REF!,$F176,'City Level Data'!CB:CB)</f>
        <v>#REF!</v>
      </c>
      <c r="CB176" s="16" t="e">
        <f>SUMIF('City Level Data'!#REF!,$F176,'City Level Data'!CC:CC)</f>
        <v>#REF!</v>
      </c>
      <c r="CC176" s="16" t="e">
        <f>SUMIF('City Level Data'!#REF!,$F176,'City Level Data'!CD:CD)</f>
        <v>#REF!</v>
      </c>
      <c r="CD176" s="16" t="e">
        <f>SUMIF('City Level Data'!#REF!,$F176,'City Level Data'!CE:CE)</f>
        <v>#REF!</v>
      </c>
      <c r="CE176" s="16" t="e">
        <f>SUMIF('City Level Data'!#REF!,$F176,'City Level Data'!CF:CF)</f>
        <v>#REF!</v>
      </c>
      <c r="CF176" s="16" t="e">
        <f>SUMIF('City Level Data'!#REF!,$F176,'City Level Data'!CG:CG)</f>
        <v>#REF!</v>
      </c>
      <c r="CG176" s="16" t="e">
        <f>SUMIF('City Level Data'!#REF!,$F176,'City Level Data'!CH:CH)</f>
        <v>#REF!</v>
      </c>
      <c r="CH176" s="16" t="e">
        <f>SUMIF('City Level Data'!#REF!,$F176,'City Level Data'!CI:CI)</f>
        <v>#REF!</v>
      </c>
      <c r="CI176" s="16" t="e">
        <f>SUMIF('City Level Data'!#REF!,$F176,'City Level Data'!CJ:CJ)</f>
        <v>#REF!</v>
      </c>
      <c r="CJ176" s="16" t="e">
        <f>SUMIF('City Level Data'!#REF!,$F176,'City Level Data'!CK:CK)</f>
        <v>#REF!</v>
      </c>
      <c r="CK176" s="16" t="e">
        <f>SUMIF('City Level Data'!#REF!,$F176,'City Level Data'!CL:CL)</f>
        <v>#REF!</v>
      </c>
      <c r="CL176" s="16" t="e">
        <f>SUMIF('City Level Data'!#REF!,$F176,'City Level Data'!CM:CM)</f>
        <v>#REF!</v>
      </c>
      <c r="CM176" s="16" t="e">
        <f>SUMIF('City Level Data'!#REF!,$F176,'City Level Data'!CN:CN)</f>
        <v>#REF!</v>
      </c>
      <c r="CN176" s="16" t="e">
        <f>SUMIF('City Level Data'!#REF!,$F176,'City Level Data'!CO:CO)</f>
        <v>#REF!</v>
      </c>
      <c r="CO176" s="16" t="e">
        <f>SUMIF('City Level Data'!#REF!,$F176,'City Level Data'!CP:CP)</f>
        <v>#REF!</v>
      </c>
      <c r="CP176" s="16" t="e">
        <f>SUMIF('City Level Data'!#REF!,$F176,'City Level Data'!CQ:CQ)</f>
        <v>#REF!</v>
      </c>
      <c r="CQ176" s="16" t="e">
        <f>SUMIF('City Level Data'!#REF!,$F176,'City Level Data'!CR:CR)</f>
        <v>#REF!</v>
      </c>
      <c r="CR176" s="16" t="e">
        <f>SUMIF('City Level Data'!#REF!,$F176,'City Level Data'!CS:CS)</f>
        <v>#REF!</v>
      </c>
      <c r="CS176" s="16" t="e">
        <f>SUMIF('City Level Data'!#REF!,$F176,'City Level Data'!CT:CT)</f>
        <v>#REF!</v>
      </c>
      <c r="CT176" s="16" t="e">
        <f>SUMIF('City Level Data'!#REF!,$F176,'City Level Data'!CU:CU)</f>
        <v>#REF!</v>
      </c>
      <c r="CU176" s="16" t="e">
        <f>SUMIF('City Level Data'!#REF!,$F176,'City Level Data'!CV:CV)</f>
        <v>#REF!</v>
      </c>
      <c r="CV176" s="16" t="e">
        <f>SUMIF('City Level Data'!#REF!,$F176,'City Level Data'!CW:CW)</f>
        <v>#REF!</v>
      </c>
      <c r="CW176" s="16" t="e">
        <f>SUMIF('City Level Data'!#REF!,$F176,'City Level Data'!CX:CX)</f>
        <v>#REF!</v>
      </c>
      <c r="CX176" s="16" t="e">
        <f>SUMIF('City Level Data'!#REF!,$F176,'City Level Data'!CY:CY)</f>
        <v>#REF!</v>
      </c>
      <c r="CY176" s="16" t="e">
        <f>SUMIF('City Level Data'!#REF!,$F176,'City Level Data'!CZ:CZ)</f>
        <v>#REF!</v>
      </c>
      <c r="CZ176" s="16" t="e">
        <f>SUMIF('City Level Data'!#REF!,$F176,'City Level Data'!DA:DA)</f>
        <v>#REF!</v>
      </c>
      <c r="DA176" s="16" t="e">
        <f>SUMIF('City Level Data'!#REF!,$F176,'City Level Data'!DB:DB)</f>
        <v>#REF!</v>
      </c>
      <c r="DB176" s="16" t="e">
        <f>SUMIF('City Level Data'!#REF!,$F176,'City Level Data'!DC:DC)</f>
        <v>#REF!</v>
      </c>
    </row>
    <row r="177" spans="1:106" x14ac:dyDescent="0.2">
      <c r="A177" s="1"/>
      <c r="B177" s="1"/>
      <c r="C177" s="1"/>
      <c r="D177" s="1" t="s">
        <v>1717</v>
      </c>
      <c r="E177" s="1" t="s">
        <v>1506</v>
      </c>
      <c r="F177" s="1" t="s">
        <v>1505</v>
      </c>
      <c r="G177" s="1" t="s">
        <v>1523</v>
      </c>
      <c r="H177" s="1"/>
      <c r="I177" s="1"/>
      <c r="J177" s="1" t="s">
        <v>1518</v>
      </c>
      <c r="K177" s="1"/>
      <c r="L177" s="1"/>
      <c r="M177" s="1"/>
      <c r="N177" s="16" t="e">
        <f>SUMIF('City Level Data'!#REF!,$F177,'City Level Data'!J:J)</f>
        <v>#REF!</v>
      </c>
      <c r="O177" s="16" t="e">
        <f>SUMIF('City Level Data'!#REF!,$F177,'City Level Data'!L:L)</f>
        <v>#REF!</v>
      </c>
      <c r="P177" s="16" t="e">
        <f>SUMIF('City Level Data'!#REF!,$F177,'City Level Data'!M:M)</f>
        <v>#REF!</v>
      </c>
      <c r="Q177" s="16" t="e">
        <f t="shared" si="0"/>
        <v>#REF!</v>
      </c>
      <c r="R177" s="16" t="e">
        <f>SUMIF('City Level Data'!#REF!,$F177,'City Level Data'!P:P)</f>
        <v>#REF!</v>
      </c>
      <c r="S177" s="16" t="e">
        <f t="shared" si="1"/>
        <v>#REF!</v>
      </c>
      <c r="T177" s="16" t="e">
        <f>SUMIF('City Level Data'!#REF!,$F177,'City Level Data'!U:U)*1000000000/N177</f>
        <v>#REF!</v>
      </c>
      <c r="U177" s="16" t="e">
        <f>IF(Q177&gt;'Clustering (Sub City)'!$C$4,'Clustering (Sub City)'!$B$3,IF(Q177&gt;'Clustering (Sub City)'!$H$4,'Clustering (Sub City)'!$G$3,IF(Q177&gt;'Clustering (Sub City)'!$M$4,'Clustering (Sub City)'!$L$3,'Clustering (Sub City)'!$Q$3)))</f>
        <v>#REF!</v>
      </c>
      <c r="V177" s="16" t="e">
        <f>IF(S177&gt;'Clustering (Sub City)'!$C$24,'Clustering (Sub City)'!$B$23,IF(S177&gt;'Clustering (Sub City)'!$H$24,'Clustering (Sub City)'!$G$23,IF(S177&gt;'Clustering (Sub City)'!$M$24,'Clustering (Sub City)'!$L$23,'Clustering (Sub City)'!$Q$23)))</f>
        <v>#REF!</v>
      </c>
      <c r="W177" s="16" t="e">
        <f>VLOOKUP(U177&amp;V177,'Clustering (Gov City)'!$X$4:$Y$19,2,0)</f>
        <v>#REF!</v>
      </c>
      <c r="X177" s="16" t="e">
        <f>SUMIF('City Level Data'!#REF!,$F177,'City Level Data'!Z:Z)</f>
        <v>#REF!</v>
      </c>
      <c r="Y177" s="16" t="e">
        <f>SUMIF('City Level Data'!#REF!,$F177,'City Level Data'!AA:AA)</f>
        <v>#REF!</v>
      </c>
      <c r="Z177" s="16" t="e">
        <f>SUMIF('City Level Data'!#REF!,$F177,'City Level Data'!AB:AB)</f>
        <v>#REF!</v>
      </c>
      <c r="AA177" s="16" t="e">
        <f>SUMIF('City Level Data'!#REF!,$F177,'City Level Data'!AC:AC)</f>
        <v>#REF!</v>
      </c>
      <c r="AB177" s="16" t="e">
        <f>SUMIF('City Level Data'!#REF!,$F177,'City Level Data'!AD:AD)</f>
        <v>#REF!</v>
      </c>
      <c r="AC177" s="16" t="e">
        <f>SUMIF('City Level Data'!#REF!,$F177,'City Level Data'!AE:AE)</f>
        <v>#REF!</v>
      </c>
      <c r="AD177" s="16" t="e">
        <f>SUMIF('City Level Data'!#REF!,$F177,'City Level Data'!AF:AF)</f>
        <v>#REF!</v>
      </c>
      <c r="AE177" s="16" t="e">
        <f>SUMIF('City Level Data'!#REF!,$F177,'City Level Data'!AG:AG)</f>
        <v>#REF!</v>
      </c>
      <c r="AF177" s="16" t="e">
        <f>SUMIF('City Level Data'!#REF!,$F177,'City Level Data'!AH:AH)</f>
        <v>#REF!</v>
      </c>
      <c r="AG177" s="16" t="e">
        <f>SUMIF('City Level Data'!#REF!,$F177,'City Level Data'!AI:AI)</f>
        <v>#REF!</v>
      </c>
      <c r="AH177" s="16" t="e">
        <f>SUMIF('City Level Data'!#REF!,$F177,'City Level Data'!AJ:AJ)</f>
        <v>#REF!</v>
      </c>
      <c r="AI177" s="16" t="e">
        <f>SUMIF('City Level Data'!#REF!,$F177,'City Level Data'!AK:AK)</f>
        <v>#REF!</v>
      </c>
      <c r="AJ177" s="16" t="e">
        <f>SUMIF('City Level Data'!#REF!,$F177,'City Level Data'!AL:AL)</f>
        <v>#REF!</v>
      </c>
      <c r="AK177" s="16" t="e">
        <f>SUMIF('City Level Data'!#REF!,$F177,'City Level Data'!AM:AM)</f>
        <v>#REF!</v>
      </c>
      <c r="AL177" s="16" t="e">
        <f>SUMIF('City Level Data'!#REF!,$F177,'City Level Data'!AN:AN)</f>
        <v>#REF!</v>
      </c>
      <c r="AM177" s="16" t="e">
        <f>SUMIF('City Level Data'!#REF!,$F177,'City Level Data'!AO:AO)</f>
        <v>#REF!</v>
      </c>
      <c r="AN177" s="16" t="e">
        <f>SUMIF('City Level Data'!#REF!,$F177,'City Level Data'!AP:AP)</f>
        <v>#REF!</v>
      </c>
      <c r="AO177" s="16" t="e">
        <f>SUMIF('City Level Data'!#REF!,$F177,'City Level Data'!AQ:AQ)</f>
        <v>#REF!</v>
      </c>
      <c r="AP177" s="16" t="e">
        <f>SUMIF('City Level Data'!#REF!,$F177,'City Level Data'!AR:AR)</f>
        <v>#REF!</v>
      </c>
      <c r="AQ177" s="16" t="e">
        <f>SUMIF('City Level Data'!#REF!,$F177,'City Level Data'!AS:AS)</f>
        <v>#REF!</v>
      </c>
      <c r="AR177" s="16" t="e">
        <f>SUMIF('City Level Data'!#REF!,$F177,'City Level Data'!AT:AT)</f>
        <v>#REF!</v>
      </c>
      <c r="AS177" s="16" t="e">
        <f>SUMIF('City Level Data'!#REF!,$F177,'City Level Data'!AU:AU)</f>
        <v>#REF!</v>
      </c>
      <c r="AT177" s="16" t="e">
        <f>SUMIF('City Level Data'!#REF!,$F177,'City Level Data'!AV:AV)</f>
        <v>#REF!</v>
      </c>
      <c r="AU177" s="16" t="e">
        <f>SUMIF('City Level Data'!#REF!,$F177,'City Level Data'!AW:AW)</f>
        <v>#REF!</v>
      </c>
      <c r="AV177" s="16" t="e">
        <f>SUMIF('City Level Data'!#REF!,$F177,'City Level Data'!AX:AX)</f>
        <v>#REF!</v>
      </c>
      <c r="AW177" s="16" t="e">
        <f>SUMIF('City Level Data'!#REF!,$F177,'City Level Data'!AY:AY)</f>
        <v>#REF!</v>
      </c>
      <c r="AX177" s="16" t="e">
        <f>SUMIF('City Level Data'!#REF!,$F177,'City Level Data'!AZ:AZ)</f>
        <v>#REF!</v>
      </c>
      <c r="AY177" s="16" t="e">
        <f>SUMIF('City Level Data'!#REF!,$F177,'City Level Data'!BA:BA)</f>
        <v>#REF!</v>
      </c>
      <c r="AZ177" s="16" t="e">
        <f>SUMIF('City Level Data'!#REF!,$F177,'City Level Data'!BB:BB)</f>
        <v>#REF!</v>
      </c>
      <c r="BA177" s="16" t="e">
        <f>SUMIF('City Level Data'!#REF!,$F177,'City Level Data'!BC:BC)</f>
        <v>#REF!</v>
      </c>
      <c r="BB177" s="16" t="e">
        <f>SUMIF('City Level Data'!#REF!,$F177,'City Level Data'!BD:BD)</f>
        <v>#REF!</v>
      </c>
      <c r="BC177" s="16" t="e">
        <f>SUMIF('City Level Data'!#REF!,$F177,'City Level Data'!BE:BE)</f>
        <v>#REF!</v>
      </c>
      <c r="BD177" s="16" t="e">
        <f>SUMIF('City Level Data'!#REF!,$F177,'City Level Data'!BF:BF)</f>
        <v>#REF!</v>
      </c>
      <c r="BE177" s="16" t="e">
        <f t="shared" si="2"/>
        <v>#REF!</v>
      </c>
      <c r="BF177" s="16" t="e">
        <f>SUMIF('City Level Data'!#REF!,$F177,'City Level Data'!BG:BG)</f>
        <v>#REF!</v>
      </c>
      <c r="BG177" s="16" t="e">
        <f>SUMIF('City Level Data'!#REF!,$F177,'City Level Data'!BH:BH)</f>
        <v>#REF!</v>
      </c>
      <c r="BH177" s="16" t="e">
        <f>AVERAGEIF('City Level Data'!#REF!,$F177,'City Level Data'!BI:BI)</f>
        <v>#REF!</v>
      </c>
      <c r="BI177" s="16" t="e">
        <f>AVERAGEIF('City Level Data'!#REF!,$F177,'City Level Data'!BJ:BJ)</f>
        <v>#REF!</v>
      </c>
      <c r="BJ177" s="16" t="e">
        <f>AVERAGEIF('City Level Data'!#REF!,$F177,'City Level Data'!BK:BK)</f>
        <v>#REF!</v>
      </c>
      <c r="BK177" s="16" t="e">
        <f>AVERAGEIF('City Level Data'!#REF!,$F177,'City Level Data'!BL:BL)</f>
        <v>#REF!</v>
      </c>
      <c r="BL177" s="16" t="e">
        <f>AVERAGEIF('City Level Data'!#REF!,$F177,'City Level Data'!BM:BM)</f>
        <v>#REF!</v>
      </c>
      <c r="BM177" s="16" t="e">
        <f>SUMIF('City Level Data'!#REF!,$F177,'City Level Data'!BN:BN)</f>
        <v>#REF!</v>
      </c>
      <c r="BN177" s="16" t="e">
        <f>SUMIF('City Level Data'!#REF!,$F177,'City Level Data'!BO:BO)</f>
        <v>#REF!</v>
      </c>
      <c r="BO177" s="16" t="e">
        <f>SUMIF('City Level Data'!#REF!,$F177,'City Level Data'!BP:BP)</f>
        <v>#REF!</v>
      </c>
      <c r="BP177" s="16" t="e">
        <f>SUMIF('City Level Data'!#REF!,$F177,'City Level Data'!BQ:BQ)</f>
        <v>#REF!</v>
      </c>
      <c r="BQ177" s="16" t="e">
        <f>SUMIF('City Level Data'!#REF!,$F177,'City Level Data'!BR:BR)</f>
        <v>#REF!</v>
      </c>
      <c r="BR177" s="16" t="e">
        <f>SUMIF('City Level Data'!#REF!,$F177,'City Level Data'!BS:BS)</f>
        <v>#REF!</v>
      </c>
      <c r="BS177" s="16" t="e">
        <f>SUMIF('City Level Data'!#REF!,$F177,'City Level Data'!BT:BT)</f>
        <v>#REF!</v>
      </c>
      <c r="BT177" s="16" t="e">
        <f>SUMIF('City Level Data'!#REF!,$F177,'City Level Data'!BU:BU)</f>
        <v>#REF!</v>
      </c>
      <c r="BU177" s="16" t="e">
        <f>SUMIF('City Level Data'!#REF!,$F177,'City Level Data'!BV:BV)</f>
        <v>#REF!</v>
      </c>
      <c r="BV177" s="16" t="e">
        <f>SUMIF('City Level Data'!#REF!,$F177,'City Level Data'!BW:BW)</f>
        <v>#REF!</v>
      </c>
      <c r="BW177" s="16" t="e">
        <f>SUMIF('City Level Data'!#REF!,$F177,'City Level Data'!BX:BX)</f>
        <v>#REF!</v>
      </c>
      <c r="BX177" s="16" t="e">
        <f>SUMIF('City Level Data'!#REF!,$F177,'City Level Data'!BY:BY)</f>
        <v>#REF!</v>
      </c>
      <c r="BY177" s="16" t="e">
        <f>SUMIF('City Level Data'!#REF!,$F177,'City Level Data'!BZ:BZ)</f>
        <v>#REF!</v>
      </c>
      <c r="BZ177" s="16" t="e">
        <f>SUMIF('City Level Data'!#REF!,$F177,'City Level Data'!CA:CA)</f>
        <v>#REF!</v>
      </c>
      <c r="CA177" s="16" t="e">
        <f>SUMIF('City Level Data'!#REF!,$F177,'City Level Data'!CB:CB)</f>
        <v>#REF!</v>
      </c>
      <c r="CB177" s="16" t="e">
        <f>SUMIF('City Level Data'!#REF!,$F177,'City Level Data'!CC:CC)</f>
        <v>#REF!</v>
      </c>
      <c r="CC177" s="16" t="e">
        <f>SUMIF('City Level Data'!#REF!,$F177,'City Level Data'!CD:CD)</f>
        <v>#REF!</v>
      </c>
      <c r="CD177" s="16" t="e">
        <f>SUMIF('City Level Data'!#REF!,$F177,'City Level Data'!CE:CE)</f>
        <v>#REF!</v>
      </c>
      <c r="CE177" s="16" t="e">
        <f>SUMIF('City Level Data'!#REF!,$F177,'City Level Data'!CF:CF)</f>
        <v>#REF!</v>
      </c>
      <c r="CF177" s="16" t="e">
        <f>SUMIF('City Level Data'!#REF!,$F177,'City Level Data'!CG:CG)</f>
        <v>#REF!</v>
      </c>
      <c r="CG177" s="16" t="e">
        <f>SUMIF('City Level Data'!#REF!,$F177,'City Level Data'!CH:CH)</f>
        <v>#REF!</v>
      </c>
      <c r="CH177" s="16" t="e">
        <f>SUMIF('City Level Data'!#REF!,$F177,'City Level Data'!CI:CI)</f>
        <v>#REF!</v>
      </c>
      <c r="CI177" s="16" t="e">
        <f>SUMIF('City Level Data'!#REF!,$F177,'City Level Data'!CJ:CJ)</f>
        <v>#REF!</v>
      </c>
      <c r="CJ177" s="16" t="e">
        <f>SUMIF('City Level Data'!#REF!,$F177,'City Level Data'!CK:CK)</f>
        <v>#REF!</v>
      </c>
      <c r="CK177" s="16" t="e">
        <f>SUMIF('City Level Data'!#REF!,$F177,'City Level Data'!CL:CL)</f>
        <v>#REF!</v>
      </c>
      <c r="CL177" s="16" t="e">
        <f>SUMIF('City Level Data'!#REF!,$F177,'City Level Data'!CM:CM)</f>
        <v>#REF!</v>
      </c>
      <c r="CM177" s="16" t="e">
        <f>SUMIF('City Level Data'!#REF!,$F177,'City Level Data'!CN:CN)</f>
        <v>#REF!</v>
      </c>
      <c r="CN177" s="16" t="e">
        <f>SUMIF('City Level Data'!#REF!,$F177,'City Level Data'!CO:CO)</f>
        <v>#REF!</v>
      </c>
      <c r="CO177" s="16" t="e">
        <f>SUMIF('City Level Data'!#REF!,$F177,'City Level Data'!CP:CP)</f>
        <v>#REF!</v>
      </c>
      <c r="CP177" s="16" t="e">
        <f>SUMIF('City Level Data'!#REF!,$F177,'City Level Data'!CQ:CQ)</f>
        <v>#REF!</v>
      </c>
      <c r="CQ177" s="16" t="e">
        <f>SUMIF('City Level Data'!#REF!,$F177,'City Level Data'!CR:CR)</f>
        <v>#REF!</v>
      </c>
      <c r="CR177" s="16" t="e">
        <f>SUMIF('City Level Data'!#REF!,$F177,'City Level Data'!CS:CS)</f>
        <v>#REF!</v>
      </c>
      <c r="CS177" s="16" t="e">
        <f>SUMIF('City Level Data'!#REF!,$F177,'City Level Data'!CT:CT)</f>
        <v>#REF!</v>
      </c>
      <c r="CT177" s="16" t="e">
        <f>SUMIF('City Level Data'!#REF!,$F177,'City Level Data'!CU:CU)</f>
        <v>#REF!</v>
      </c>
      <c r="CU177" s="16" t="e">
        <f>SUMIF('City Level Data'!#REF!,$F177,'City Level Data'!CV:CV)</f>
        <v>#REF!</v>
      </c>
      <c r="CV177" s="16" t="e">
        <f>SUMIF('City Level Data'!#REF!,$F177,'City Level Data'!CW:CW)</f>
        <v>#REF!</v>
      </c>
      <c r="CW177" s="16" t="e">
        <f>SUMIF('City Level Data'!#REF!,$F177,'City Level Data'!CX:CX)</f>
        <v>#REF!</v>
      </c>
      <c r="CX177" s="16" t="e">
        <f>SUMIF('City Level Data'!#REF!,$F177,'City Level Data'!CY:CY)</f>
        <v>#REF!</v>
      </c>
      <c r="CY177" s="16" t="e">
        <f>SUMIF('City Level Data'!#REF!,$F177,'City Level Data'!CZ:CZ)</f>
        <v>#REF!</v>
      </c>
      <c r="CZ177" s="16" t="e">
        <f>SUMIF('City Level Data'!#REF!,$F177,'City Level Data'!DA:DA)</f>
        <v>#REF!</v>
      </c>
      <c r="DA177" s="16" t="e">
        <f>SUMIF('City Level Data'!#REF!,$F177,'City Level Data'!DB:DB)</f>
        <v>#REF!</v>
      </c>
      <c r="DB177" s="16" t="e">
        <f>SUMIF('City Level Data'!#REF!,$F177,'City Level Data'!DC:DC)</f>
        <v>#REF!</v>
      </c>
    </row>
    <row r="178" spans="1:106" x14ac:dyDescent="0.2">
      <c r="A178" s="1"/>
      <c r="B178" s="1"/>
      <c r="C178" s="1"/>
      <c r="D178" s="1" t="s">
        <v>1524</v>
      </c>
      <c r="E178" s="1" t="s">
        <v>1506</v>
      </c>
      <c r="F178" s="1" t="s">
        <v>1506</v>
      </c>
      <c r="G178" s="1" t="s">
        <v>1523</v>
      </c>
      <c r="H178" s="1"/>
      <c r="I178" s="1"/>
      <c r="J178" s="1" t="s">
        <v>1518</v>
      </c>
      <c r="K178" s="1"/>
      <c r="L178" s="1"/>
      <c r="M178" s="1"/>
      <c r="N178" s="16" t="e">
        <f>SUMIF('City Level Data'!#REF!,$F178,'City Level Data'!J:J)</f>
        <v>#REF!</v>
      </c>
      <c r="O178" s="16" t="e">
        <f>SUMIF('City Level Data'!#REF!,$F178,'City Level Data'!L:L)</f>
        <v>#REF!</v>
      </c>
      <c r="P178" s="16" t="e">
        <f>SUMIF('City Level Data'!#REF!,$F178,'City Level Data'!M:M)</f>
        <v>#REF!</v>
      </c>
      <c r="Q178" s="16" t="e">
        <f t="shared" si="0"/>
        <v>#REF!</v>
      </c>
      <c r="R178" s="16" t="e">
        <f>SUMIF('City Level Data'!#REF!,$F178,'City Level Data'!P:P)</f>
        <v>#REF!</v>
      </c>
      <c r="S178" s="16" t="e">
        <f t="shared" si="1"/>
        <v>#REF!</v>
      </c>
      <c r="T178" s="16" t="e">
        <f>SUMIF('City Level Data'!#REF!,$F178,'City Level Data'!U:U)*1000000000/N178</f>
        <v>#REF!</v>
      </c>
      <c r="U178" s="16" t="e">
        <f>IF(Q178&gt;'Clustering (Sub City)'!$C$4,'Clustering (Sub City)'!$B$3,IF(Q178&gt;'Clustering (Sub City)'!$H$4,'Clustering (Sub City)'!$G$3,IF(Q178&gt;'Clustering (Sub City)'!$M$4,'Clustering (Sub City)'!$L$3,'Clustering (Sub City)'!$Q$3)))</f>
        <v>#REF!</v>
      </c>
      <c r="V178" s="16" t="e">
        <f>IF(S178&gt;'Clustering (Sub City)'!$C$24,'Clustering (Sub City)'!$B$23,IF(S178&gt;'Clustering (Sub City)'!$H$24,'Clustering (Sub City)'!$G$23,IF(S178&gt;'Clustering (Sub City)'!$M$24,'Clustering (Sub City)'!$L$23,'Clustering (Sub City)'!$Q$23)))</f>
        <v>#REF!</v>
      </c>
      <c r="W178" s="16" t="e">
        <f>VLOOKUP(U178&amp;V178,'Clustering (Gov City)'!$X$4:$Y$19,2,0)</f>
        <v>#REF!</v>
      </c>
      <c r="X178" s="16" t="e">
        <f>SUMIF('City Level Data'!#REF!,$F178,'City Level Data'!Z:Z)</f>
        <v>#REF!</v>
      </c>
      <c r="Y178" s="16" t="e">
        <f>SUMIF('City Level Data'!#REF!,$F178,'City Level Data'!AA:AA)</f>
        <v>#REF!</v>
      </c>
      <c r="Z178" s="16" t="e">
        <f>SUMIF('City Level Data'!#REF!,$F178,'City Level Data'!AB:AB)</f>
        <v>#REF!</v>
      </c>
      <c r="AA178" s="16" t="e">
        <f>SUMIF('City Level Data'!#REF!,$F178,'City Level Data'!AC:AC)</f>
        <v>#REF!</v>
      </c>
      <c r="AB178" s="16" t="e">
        <f>SUMIF('City Level Data'!#REF!,$F178,'City Level Data'!AD:AD)</f>
        <v>#REF!</v>
      </c>
      <c r="AC178" s="16" t="e">
        <f>SUMIF('City Level Data'!#REF!,$F178,'City Level Data'!AE:AE)</f>
        <v>#REF!</v>
      </c>
      <c r="AD178" s="16" t="e">
        <f>SUMIF('City Level Data'!#REF!,$F178,'City Level Data'!AF:AF)</f>
        <v>#REF!</v>
      </c>
      <c r="AE178" s="16" t="e">
        <f>SUMIF('City Level Data'!#REF!,$F178,'City Level Data'!AG:AG)</f>
        <v>#REF!</v>
      </c>
      <c r="AF178" s="16" t="e">
        <f>SUMIF('City Level Data'!#REF!,$F178,'City Level Data'!AH:AH)</f>
        <v>#REF!</v>
      </c>
      <c r="AG178" s="16" t="e">
        <f>SUMIF('City Level Data'!#REF!,$F178,'City Level Data'!AI:AI)</f>
        <v>#REF!</v>
      </c>
      <c r="AH178" s="16" t="e">
        <f>SUMIF('City Level Data'!#REF!,$F178,'City Level Data'!AJ:AJ)</f>
        <v>#REF!</v>
      </c>
      <c r="AI178" s="16" t="e">
        <f>SUMIF('City Level Data'!#REF!,$F178,'City Level Data'!AK:AK)</f>
        <v>#REF!</v>
      </c>
      <c r="AJ178" s="16" t="e">
        <f>SUMIF('City Level Data'!#REF!,$F178,'City Level Data'!AL:AL)</f>
        <v>#REF!</v>
      </c>
      <c r="AK178" s="16" t="e">
        <f>SUMIF('City Level Data'!#REF!,$F178,'City Level Data'!AM:AM)</f>
        <v>#REF!</v>
      </c>
      <c r="AL178" s="16" t="e">
        <f>SUMIF('City Level Data'!#REF!,$F178,'City Level Data'!AN:AN)</f>
        <v>#REF!</v>
      </c>
      <c r="AM178" s="16" t="e">
        <f>SUMIF('City Level Data'!#REF!,$F178,'City Level Data'!AO:AO)</f>
        <v>#REF!</v>
      </c>
      <c r="AN178" s="16" t="e">
        <f>SUMIF('City Level Data'!#REF!,$F178,'City Level Data'!AP:AP)</f>
        <v>#REF!</v>
      </c>
      <c r="AO178" s="16" t="e">
        <f>SUMIF('City Level Data'!#REF!,$F178,'City Level Data'!AQ:AQ)</f>
        <v>#REF!</v>
      </c>
      <c r="AP178" s="16" t="e">
        <f>SUMIF('City Level Data'!#REF!,$F178,'City Level Data'!AR:AR)</f>
        <v>#REF!</v>
      </c>
      <c r="AQ178" s="16" t="e">
        <f>SUMIF('City Level Data'!#REF!,$F178,'City Level Data'!AS:AS)</f>
        <v>#REF!</v>
      </c>
      <c r="AR178" s="16" t="e">
        <f>SUMIF('City Level Data'!#REF!,$F178,'City Level Data'!AT:AT)</f>
        <v>#REF!</v>
      </c>
      <c r="AS178" s="16" t="e">
        <f>SUMIF('City Level Data'!#REF!,$F178,'City Level Data'!AU:AU)</f>
        <v>#REF!</v>
      </c>
      <c r="AT178" s="16" t="e">
        <f>SUMIF('City Level Data'!#REF!,$F178,'City Level Data'!AV:AV)</f>
        <v>#REF!</v>
      </c>
      <c r="AU178" s="16" t="e">
        <f>SUMIF('City Level Data'!#REF!,$F178,'City Level Data'!AW:AW)</f>
        <v>#REF!</v>
      </c>
      <c r="AV178" s="16" t="e">
        <f>SUMIF('City Level Data'!#REF!,$F178,'City Level Data'!AX:AX)</f>
        <v>#REF!</v>
      </c>
      <c r="AW178" s="16" t="e">
        <f>SUMIF('City Level Data'!#REF!,$F178,'City Level Data'!AY:AY)</f>
        <v>#REF!</v>
      </c>
      <c r="AX178" s="16" t="e">
        <f>SUMIF('City Level Data'!#REF!,$F178,'City Level Data'!AZ:AZ)</f>
        <v>#REF!</v>
      </c>
      <c r="AY178" s="16" t="e">
        <f>SUMIF('City Level Data'!#REF!,$F178,'City Level Data'!BA:BA)</f>
        <v>#REF!</v>
      </c>
      <c r="AZ178" s="16" t="e">
        <f>SUMIF('City Level Data'!#REF!,$F178,'City Level Data'!BB:BB)</f>
        <v>#REF!</v>
      </c>
      <c r="BA178" s="16" t="e">
        <f>SUMIF('City Level Data'!#REF!,$F178,'City Level Data'!BC:BC)</f>
        <v>#REF!</v>
      </c>
      <c r="BB178" s="16" t="e">
        <f>SUMIF('City Level Data'!#REF!,$F178,'City Level Data'!BD:BD)</f>
        <v>#REF!</v>
      </c>
      <c r="BC178" s="16" t="e">
        <f>SUMIF('City Level Data'!#REF!,$F178,'City Level Data'!BE:BE)</f>
        <v>#REF!</v>
      </c>
      <c r="BD178" s="16" t="e">
        <f>SUMIF('City Level Data'!#REF!,$F178,'City Level Data'!BF:BF)</f>
        <v>#REF!</v>
      </c>
      <c r="BE178" s="16" t="e">
        <f t="shared" si="2"/>
        <v>#REF!</v>
      </c>
      <c r="BF178" s="16" t="e">
        <f>SUMIF('City Level Data'!#REF!,$F178,'City Level Data'!BG:BG)</f>
        <v>#REF!</v>
      </c>
      <c r="BG178" s="16" t="e">
        <f>SUMIF('City Level Data'!#REF!,$F178,'City Level Data'!BH:BH)</f>
        <v>#REF!</v>
      </c>
      <c r="BH178" s="16" t="e">
        <f>AVERAGEIF('City Level Data'!#REF!,$F178,'City Level Data'!BI:BI)</f>
        <v>#REF!</v>
      </c>
      <c r="BI178" s="16" t="e">
        <f>AVERAGEIF('City Level Data'!#REF!,$F178,'City Level Data'!BJ:BJ)</f>
        <v>#REF!</v>
      </c>
      <c r="BJ178" s="16" t="e">
        <f>AVERAGEIF('City Level Data'!#REF!,$F178,'City Level Data'!BK:BK)</f>
        <v>#REF!</v>
      </c>
      <c r="BK178" s="16" t="e">
        <f>AVERAGEIF('City Level Data'!#REF!,$F178,'City Level Data'!BL:BL)</f>
        <v>#REF!</v>
      </c>
      <c r="BL178" s="16" t="e">
        <f>AVERAGEIF('City Level Data'!#REF!,$F178,'City Level Data'!BM:BM)</f>
        <v>#REF!</v>
      </c>
      <c r="BM178" s="16" t="e">
        <f>SUMIF('City Level Data'!#REF!,$F178,'City Level Data'!BN:BN)</f>
        <v>#REF!</v>
      </c>
      <c r="BN178" s="16" t="e">
        <f>SUMIF('City Level Data'!#REF!,$F178,'City Level Data'!BO:BO)</f>
        <v>#REF!</v>
      </c>
      <c r="BO178" s="16" t="e">
        <f>SUMIF('City Level Data'!#REF!,$F178,'City Level Data'!BP:BP)</f>
        <v>#REF!</v>
      </c>
      <c r="BP178" s="16" t="e">
        <f>SUMIF('City Level Data'!#REF!,$F178,'City Level Data'!BQ:BQ)</f>
        <v>#REF!</v>
      </c>
      <c r="BQ178" s="16" t="e">
        <f>SUMIF('City Level Data'!#REF!,$F178,'City Level Data'!BR:BR)</f>
        <v>#REF!</v>
      </c>
      <c r="BR178" s="16" t="e">
        <f>SUMIF('City Level Data'!#REF!,$F178,'City Level Data'!BS:BS)</f>
        <v>#REF!</v>
      </c>
      <c r="BS178" s="16" t="e">
        <f>SUMIF('City Level Data'!#REF!,$F178,'City Level Data'!BT:BT)</f>
        <v>#REF!</v>
      </c>
      <c r="BT178" s="16" t="e">
        <f>SUMIF('City Level Data'!#REF!,$F178,'City Level Data'!BU:BU)</f>
        <v>#REF!</v>
      </c>
      <c r="BU178" s="16" t="e">
        <f>SUMIF('City Level Data'!#REF!,$F178,'City Level Data'!BV:BV)</f>
        <v>#REF!</v>
      </c>
      <c r="BV178" s="16" t="e">
        <f>SUMIF('City Level Data'!#REF!,$F178,'City Level Data'!BW:BW)</f>
        <v>#REF!</v>
      </c>
      <c r="BW178" s="16" t="e">
        <f>SUMIF('City Level Data'!#REF!,$F178,'City Level Data'!BX:BX)</f>
        <v>#REF!</v>
      </c>
      <c r="BX178" s="16" t="e">
        <f>SUMIF('City Level Data'!#REF!,$F178,'City Level Data'!BY:BY)</f>
        <v>#REF!</v>
      </c>
      <c r="BY178" s="16" t="e">
        <f>SUMIF('City Level Data'!#REF!,$F178,'City Level Data'!BZ:BZ)</f>
        <v>#REF!</v>
      </c>
      <c r="BZ178" s="16" t="e">
        <f>SUMIF('City Level Data'!#REF!,$F178,'City Level Data'!CA:CA)</f>
        <v>#REF!</v>
      </c>
      <c r="CA178" s="16" t="e">
        <f>SUMIF('City Level Data'!#REF!,$F178,'City Level Data'!CB:CB)</f>
        <v>#REF!</v>
      </c>
      <c r="CB178" s="16" t="e">
        <f>SUMIF('City Level Data'!#REF!,$F178,'City Level Data'!CC:CC)</f>
        <v>#REF!</v>
      </c>
      <c r="CC178" s="16" t="e">
        <f>SUMIF('City Level Data'!#REF!,$F178,'City Level Data'!CD:CD)</f>
        <v>#REF!</v>
      </c>
      <c r="CD178" s="16" t="e">
        <f>SUMIF('City Level Data'!#REF!,$F178,'City Level Data'!CE:CE)</f>
        <v>#REF!</v>
      </c>
      <c r="CE178" s="16" t="e">
        <f>SUMIF('City Level Data'!#REF!,$F178,'City Level Data'!CF:CF)</f>
        <v>#REF!</v>
      </c>
      <c r="CF178" s="16" t="e">
        <f>SUMIF('City Level Data'!#REF!,$F178,'City Level Data'!CG:CG)</f>
        <v>#REF!</v>
      </c>
      <c r="CG178" s="16" t="e">
        <f>SUMIF('City Level Data'!#REF!,$F178,'City Level Data'!CH:CH)</f>
        <v>#REF!</v>
      </c>
      <c r="CH178" s="16" t="e">
        <f>SUMIF('City Level Data'!#REF!,$F178,'City Level Data'!CI:CI)</f>
        <v>#REF!</v>
      </c>
      <c r="CI178" s="16" t="e">
        <f>SUMIF('City Level Data'!#REF!,$F178,'City Level Data'!CJ:CJ)</f>
        <v>#REF!</v>
      </c>
      <c r="CJ178" s="16" t="e">
        <f>SUMIF('City Level Data'!#REF!,$F178,'City Level Data'!CK:CK)</f>
        <v>#REF!</v>
      </c>
      <c r="CK178" s="16" t="e">
        <f>SUMIF('City Level Data'!#REF!,$F178,'City Level Data'!CL:CL)</f>
        <v>#REF!</v>
      </c>
      <c r="CL178" s="16" t="e">
        <f>SUMIF('City Level Data'!#REF!,$F178,'City Level Data'!CM:CM)</f>
        <v>#REF!</v>
      </c>
      <c r="CM178" s="16" t="e">
        <f>SUMIF('City Level Data'!#REF!,$F178,'City Level Data'!CN:CN)</f>
        <v>#REF!</v>
      </c>
      <c r="CN178" s="16" t="e">
        <f>SUMIF('City Level Data'!#REF!,$F178,'City Level Data'!CO:CO)</f>
        <v>#REF!</v>
      </c>
      <c r="CO178" s="16" t="e">
        <f>SUMIF('City Level Data'!#REF!,$F178,'City Level Data'!CP:CP)</f>
        <v>#REF!</v>
      </c>
      <c r="CP178" s="16" t="e">
        <f>SUMIF('City Level Data'!#REF!,$F178,'City Level Data'!CQ:CQ)</f>
        <v>#REF!</v>
      </c>
      <c r="CQ178" s="16" t="e">
        <f>SUMIF('City Level Data'!#REF!,$F178,'City Level Data'!CR:CR)</f>
        <v>#REF!</v>
      </c>
      <c r="CR178" s="16" t="e">
        <f>SUMIF('City Level Data'!#REF!,$F178,'City Level Data'!CS:CS)</f>
        <v>#REF!</v>
      </c>
      <c r="CS178" s="16" t="e">
        <f>SUMIF('City Level Data'!#REF!,$F178,'City Level Data'!CT:CT)</f>
        <v>#REF!</v>
      </c>
      <c r="CT178" s="16" t="e">
        <f>SUMIF('City Level Data'!#REF!,$F178,'City Level Data'!CU:CU)</f>
        <v>#REF!</v>
      </c>
      <c r="CU178" s="16" t="e">
        <f>SUMIF('City Level Data'!#REF!,$F178,'City Level Data'!CV:CV)</f>
        <v>#REF!</v>
      </c>
      <c r="CV178" s="16" t="e">
        <f>SUMIF('City Level Data'!#REF!,$F178,'City Level Data'!CW:CW)</f>
        <v>#REF!</v>
      </c>
      <c r="CW178" s="16" t="e">
        <f>SUMIF('City Level Data'!#REF!,$F178,'City Level Data'!CX:CX)</f>
        <v>#REF!</v>
      </c>
      <c r="CX178" s="16" t="e">
        <f>SUMIF('City Level Data'!#REF!,$F178,'City Level Data'!CY:CY)</f>
        <v>#REF!</v>
      </c>
      <c r="CY178" s="16" t="e">
        <f>SUMIF('City Level Data'!#REF!,$F178,'City Level Data'!CZ:CZ)</f>
        <v>#REF!</v>
      </c>
      <c r="CZ178" s="16" t="e">
        <f>SUMIF('City Level Data'!#REF!,$F178,'City Level Data'!DA:DA)</f>
        <v>#REF!</v>
      </c>
      <c r="DA178" s="16" t="e">
        <f>SUMIF('City Level Data'!#REF!,$F178,'City Level Data'!DB:DB)</f>
        <v>#REF!</v>
      </c>
      <c r="DB178" s="16" t="e">
        <f>SUMIF('City Level Data'!#REF!,$F178,'City Level Data'!DC:DC)</f>
        <v>#REF!</v>
      </c>
    </row>
    <row r="179" spans="1:106" x14ac:dyDescent="0.2">
      <c r="A179" s="1"/>
      <c r="B179" s="1"/>
      <c r="C179" s="1"/>
      <c r="D179" s="1" t="s">
        <v>1718</v>
      </c>
      <c r="E179" s="1" t="s">
        <v>1540</v>
      </c>
      <c r="F179" s="1" t="s">
        <v>1232</v>
      </c>
      <c r="G179" s="1" t="s">
        <v>1523</v>
      </c>
      <c r="H179" s="1"/>
      <c r="I179" s="1"/>
      <c r="J179" s="1" t="s">
        <v>1518</v>
      </c>
      <c r="K179" s="1"/>
      <c r="L179" s="1"/>
      <c r="M179" s="1"/>
      <c r="N179" s="16" t="e">
        <f>SUMIF('City Level Data'!#REF!,$F179,'City Level Data'!J:J)</f>
        <v>#REF!</v>
      </c>
      <c r="O179" s="16" t="e">
        <f>SUMIF('City Level Data'!#REF!,$F179,'City Level Data'!L:L)</f>
        <v>#REF!</v>
      </c>
      <c r="P179" s="16" t="e">
        <f>SUMIF('City Level Data'!#REF!,$F179,'City Level Data'!M:M)</f>
        <v>#REF!</v>
      </c>
      <c r="Q179" s="16" t="e">
        <f t="shared" si="0"/>
        <v>#REF!</v>
      </c>
      <c r="R179" s="16" t="e">
        <f>SUMIF('City Level Data'!#REF!,$F179,'City Level Data'!P:P)</f>
        <v>#REF!</v>
      </c>
      <c r="S179" s="16" t="e">
        <f t="shared" si="1"/>
        <v>#REF!</v>
      </c>
      <c r="T179" s="16" t="e">
        <f>SUMIF('City Level Data'!#REF!,$F179,'City Level Data'!U:U)*1000000000/N179</f>
        <v>#REF!</v>
      </c>
      <c r="U179" s="16" t="e">
        <f>IF(Q179&gt;'Clustering (Sub City)'!$C$4,'Clustering (Sub City)'!$B$3,IF(Q179&gt;'Clustering (Sub City)'!$H$4,'Clustering (Sub City)'!$G$3,IF(Q179&gt;'Clustering (Sub City)'!$M$4,'Clustering (Sub City)'!$L$3,'Clustering (Sub City)'!$Q$3)))</f>
        <v>#REF!</v>
      </c>
      <c r="V179" s="16" t="e">
        <f>IF(S179&gt;'Clustering (Sub City)'!$C$24,'Clustering (Sub City)'!$B$23,IF(S179&gt;'Clustering (Sub City)'!$H$24,'Clustering (Sub City)'!$G$23,IF(S179&gt;'Clustering (Sub City)'!$M$24,'Clustering (Sub City)'!$L$23,'Clustering (Sub City)'!$Q$23)))</f>
        <v>#REF!</v>
      </c>
      <c r="W179" s="16" t="e">
        <f>VLOOKUP(U179&amp;V179,'Clustering (Gov City)'!$X$4:$Y$19,2,0)</f>
        <v>#REF!</v>
      </c>
      <c r="X179" s="16" t="e">
        <f>SUMIF('City Level Data'!#REF!,$F179,'City Level Data'!Z:Z)</f>
        <v>#REF!</v>
      </c>
      <c r="Y179" s="16" t="e">
        <f>SUMIF('City Level Data'!#REF!,$F179,'City Level Data'!AA:AA)</f>
        <v>#REF!</v>
      </c>
      <c r="Z179" s="16" t="e">
        <f>SUMIF('City Level Data'!#REF!,$F179,'City Level Data'!AB:AB)</f>
        <v>#REF!</v>
      </c>
      <c r="AA179" s="16" t="e">
        <f>SUMIF('City Level Data'!#REF!,$F179,'City Level Data'!AC:AC)</f>
        <v>#REF!</v>
      </c>
      <c r="AB179" s="16" t="e">
        <f>SUMIF('City Level Data'!#REF!,$F179,'City Level Data'!AD:AD)</f>
        <v>#REF!</v>
      </c>
      <c r="AC179" s="16" t="e">
        <f>SUMIF('City Level Data'!#REF!,$F179,'City Level Data'!AE:AE)</f>
        <v>#REF!</v>
      </c>
      <c r="AD179" s="16" t="e">
        <f>SUMIF('City Level Data'!#REF!,$F179,'City Level Data'!AF:AF)</f>
        <v>#REF!</v>
      </c>
      <c r="AE179" s="16" t="e">
        <f>SUMIF('City Level Data'!#REF!,$F179,'City Level Data'!AG:AG)</f>
        <v>#REF!</v>
      </c>
      <c r="AF179" s="16" t="e">
        <f>SUMIF('City Level Data'!#REF!,$F179,'City Level Data'!AH:AH)</f>
        <v>#REF!</v>
      </c>
      <c r="AG179" s="16" t="e">
        <f>SUMIF('City Level Data'!#REF!,$F179,'City Level Data'!AI:AI)</f>
        <v>#REF!</v>
      </c>
      <c r="AH179" s="16" t="e">
        <f>SUMIF('City Level Data'!#REF!,$F179,'City Level Data'!AJ:AJ)</f>
        <v>#REF!</v>
      </c>
      <c r="AI179" s="16" t="e">
        <f>SUMIF('City Level Data'!#REF!,$F179,'City Level Data'!AK:AK)</f>
        <v>#REF!</v>
      </c>
      <c r="AJ179" s="16" t="e">
        <f>SUMIF('City Level Data'!#REF!,$F179,'City Level Data'!AL:AL)</f>
        <v>#REF!</v>
      </c>
      <c r="AK179" s="16" t="e">
        <f>SUMIF('City Level Data'!#REF!,$F179,'City Level Data'!AM:AM)</f>
        <v>#REF!</v>
      </c>
      <c r="AL179" s="16" t="e">
        <f>SUMIF('City Level Data'!#REF!,$F179,'City Level Data'!AN:AN)</f>
        <v>#REF!</v>
      </c>
      <c r="AM179" s="16" t="e">
        <f>SUMIF('City Level Data'!#REF!,$F179,'City Level Data'!AO:AO)</f>
        <v>#REF!</v>
      </c>
      <c r="AN179" s="16" t="e">
        <f>SUMIF('City Level Data'!#REF!,$F179,'City Level Data'!AP:AP)</f>
        <v>#REF!</v>
      </c>
      <c r="AO179" s="16" t="e">
        <f>SUMIF('City Level Data'!#REF!,$F179,'City Level Data'!AQ:AQ)</f>
        <v>#REF!</v>
      </c>
      <c r="AP179" s="16" t="e">
        <f>SUMIF('City Level Data'!#REF!,$F179,'City Level Data'!AR:AR)</f>
        <v>#REF!</v>
      </c>
      <c r="AQ179" s="16" t="e">
        <f>SUMIF('City Level Data'!#REF!,$F179,'City Level Data'!AS:AS)</f>
        <v>#REF!</v>
      </c>
      <c r="AR179" s="16" t="e">
        <f>SUMIF('City Level Data'!#REF!,$F179,'City Level Data'!AT:AT)</f>
        <v>#REF!</v>
      </c>
      <c r="AS179" s="16" t="e">
        <f>SUMIF('City Level Data'!#REF!,$F179,'City Level Data'!AU:AU)</f>
        <v>#REF!</v>
      </c>
      <c r="AT179" s="16" t="e">
        <f>SUMIF('City Level Data'!#REF!,$F179,'City Level Data'!AV:AV)</f>
        <v>#REF!</v>
      </c>
      <c r="AU179" s="16" t="e">
        <f>SUMIF('City Level Data'!#REF!,$F179,'City Level Data'!AW:AW)</f>
        <v>#REF!</v>
      </c>
      <c r="AV179" s="16" t="e">
        <f>SUMIF('City Level Data'!#REF!,$F179,'City Level Data'!AX:AX)</f>
        <v>#REF!</v>
      </c>
      <c r="AW179" s="16" t="e">
        <f>SUMIF('City Level Data'!#REF!,$F179,'City Level Data'!AY:AY)</f>
        <v>#REF!</v>
      </c>
      <c r="AX179" s="16" t="e">
        <f>SUMIF('City Level Data'!#REF!,$F179,'City Level Data'!AZ:AZ)</f>
        <v>#REF!</v>
      </c>
      <c r="AY179" s="16" t="e">
        <f>SUMIF('City Level Data'!#REF!,$F179,'City Level Data'!BA:BA)</f>
        <v>#REF!</v>
      </c>
      <c r="AZ179" s="16" t="e">
        <f>SUMIF('City Level Data'!#REF!,$F179,'City Level Data'!BB:BB)</f>
        <v>#REF!</v>
      </c>
      <c r="BA179" s="16" t="e">
        <f>SUMIF('City Level Data'!#REF!,$F179,'City Level Data'!BC:BC)</f>
        <v>#REF!</v>
      </c>
      <c r="BB179" s="16" t="e">
        <f>SUMIF('City Level Data'!#REF!,$F179,'City Level Data'!BD:BD)</f>
        <v>#REF!</v>
      </c>
      <c r="BC179" s="16" t="e">
        <f>SUMIF('City Level Data'!#REF!,$F179,'City Level Data'!BE:BE)</f>
        <v>#REF!</v>
      </c>
      <c r="BD179" s="16" t="e">
        <f>SUMIF('City Level Data'!#REF!,$F179,'City Level Data'!BF:BF)</f>
        <v>#REF!</v>
      </c>
      <c r="BE179" s="16" t="e">
        <f t="shared" si="2"/>
        <v>#REF!</v>
      </c>
      <c r="BF179" s="16" t="e">
        <f>SUMIF('City Level Data'!#REF!,$F179,'City Level Data'!BG:BG)</f>
        <v>#REF!</v>
      </c>
      <c r="BG179" s="16" t="e">
        <f>SUMIF('City Level Data'!#REF!,$F179,'City Level Data'!BH:BH)</f>
        <v>#REF!</v>
      </c>
      <c r="BH179" s="16" t="e">
        <f>AVERAGEIF('City Level Data'!#REF!,$F179,'City Level Data'!BI:BI)</f>
        <v>#REF!</v>
      </c>
      <c r="BI179" s="16" t="e">
        <f>AVERAGEIF('City Level Data'!#REF!,$F179,'City Level Data'!BJ:BJ)</f>
        <v>#REF!</v>
      </c>
      <c r="BJ179" s="16" t="e">
        <f>AVERAGEIF('City Level Data'!#REF!,$F179,'City Level Data'!BK:BK)</f>
        <v>#REF!</v>
      </c>
      <c r="BK179" s="16" t="e">
        <f>AVERAGEIF('City Level Data'!#REF!,$F179,'City Level Data'!BL:BL)</f>
        <v>#REF!</v>
      </c>
      <c r="BL179" s="16" t="e">
        <f>AVERAGEIF('City Level Data'!#REF!,$F179,'City Level Data'!BM:BM)</f>
        <v>#REF!</v>
      </c>
      <c r="BM179" s="16" t="e">
        <f>SUMIF('City Level Data'!#REF!,$F179,'City Level Data'!BN:BN)</f>
        <v>#REF!</v>
      </c>
      <c r="BN179" s="16" t="e">
        <f>SUMIF('City Level Data'!#REF!,$F179,'City Level Data'!BO:BO)</f>
        <v>#REF!</v>
      </c>
      <c r="BO179" s="16" t="e">
        <f>SUMIF('City Level Data'!#REF!,$F179,'City Level Data'!BP:BP)</f>
        <v>#REF!</v>
      </c>
      <c r="BP179" s="16" t="e">
        <f>SUMIF('City Level Data'!#REF!,$F179,'City Level Data'!BQ:BQ)</f>
        <v>#REF!</v>
      </c>
      <c r="BQ179" s="16" t="e">
        <f>SUMIF('City Level Data'!#REF!,$F179,'City Level Data'!BR:BR)</f>
        <v>#REF!</v>
      </c>
      <c r="BR179" s="16" t="e">
        <f>SUMIF('City Level Data'!#REF!,$F179,'City Level Data'!BS:BS)</f>
        <v>#REF!</v>
      </c>
      <c r="BS179" s="16" t="e">
        <f>SUMIF('City Level Data'!#REF!,$F179,'City Level Data'!BT:BT)</f>
        <v>#REF!</v>
      </c>
      <c r="BT179" s="16" t="e">
        <f>SUMIF('City Level Data'!#REF!,$F179,'City Level Data'!BU:BU)</f>
        <v>#REF!</v>
      </c>
      <c r="BU179" s="16" t="e">
        <f>SUMIF('City Level Data'!#REF!,$F179,'City Level Data'!BV:BV)</f>
        <v>#REF!</v>
      </c>
      <c r="BV179" s="16" t="e">
        <f>SUMIF('City Level Data'!#REF!,$F179,'City Level Data'!BW:BW)</f>
        <v>#REF!</v>
      </c>
      <c r="BW179" s="16" t="e">
        <f>SUMIF('City Level Data'!#REF!,$F179,'City Level Data'!BX:BX)</f>
        <v>#REF!</v>
      </c>
      <c r="BX179" s="16" t="e">
        <f>SUMIF('City Level Data'!#REF!,$F179,'City Level Data'!BY:BY)</f>
        <v>#REF!</v>
      </c>
      <c r="BY179" s="16" t="e">
        <f>SUMIF('City Level Data'!#REF!,$F179,'City Level Data'!BZ:BZ)</f>
        <v>#REF!</v>
      </c>
      <c r="BZ179" s="16" t="e">
        <f>SUMIF('City Level Data'!#REF!,$F179,'City Level Data'!CA:CA)</f>
        <v>#REF!</v>
      </c>
      <c r="CA179" s="16" t="e">
        <f>SUMIF('City Level Data'!#REF!,$F179,'City Level Data'!CB:CB)</f>
        <v>#REF!</v>
      </c>
      <c r="CB179" s="16" t="e">
        <f>SUMIF('City Level Data'!#REF!,$F179,'City Level Data'!CC:CC)</f>
        <v>#REF!</v>
      </c>
      <c r="CC179" s="16" t="e">
        <f>SUMIF('City Level Data'!#REF!,$F179,'City Level Data'!CD:CD)</f>
        <v>#REF!</v>
      </c>
      <c r="CD179" s="16" t="e">
        <f>SUMIF('City Level Data'!#REF!,$F179,'City Level Data'!CE:CE)</f>
        <v>#REF!</v>
      </c>
      <c r="CE179" s="16" t="e">
        <f>SUMIF('City Level Data'!#REF!,$F179,'City Level Data'!CF:CF)</f>
        <v>#REF!</v>
      </c>
      <c r="CF179" s="16" t="e">
        <f>SUMIF('City Level Data'!#REF!,$F179,'City Level Data'!CG:CG)</f>
        <v>#REF!</v>
      </c>
      <c r="CG179" s="16" t="e">
        <f>SUMIF('City Level Data'!#REF!,$F179,'City Level Data'!CH:CH)</f>
        <v>#REF!</v>
      </c>
      <c r="CH179" s="16" t="e">
        <f>SUMIF('City Level Data'!#REF!,$F179,'City Level Data'!CI:CI)</f>
        <v>#REF!</v>
      </c>
      <c r="CI179" s="16" t="e">
        <f>SUMIF('City Level Data'!#REF!,$F179,'City Level Data'!CJ:CJ)</f>
        <v>#REF!</v>
      </c>
      <c r="CJ179" s="16" t="e">
        <f>SUMIF('City Level Data'!#REF!,$F179,'City Level Data'!CK:CK)</f>
        <v>#REF!</v>
      </c>
      <c r="CK179" s="16" t="e">
        <f>SUMIF('City Level Data'!#REF!,$F179,'City Level Data'!CL:CL)</f>
        <v>#REF!</v>
      </c>
      <c r="CL179" s="16" t="e">
        <f>SUMIF('City Level Data'!#REF!,$F179,'City Level Data'!CM:CM)</f>
        <v>#REF!</v>
      </c>
      <c r="CM179" s="16" t="e">
        <f>SUMIF('City Level Data'!#REF!,$F179,'City Level Data'!CN:CN)</f>
        <v>#REF!</v>
      </c>
      <c r="CN179" s="16" t="e">
        <f>SUMIF('City Level Data'!#REF!,$F179,'City Level Data'!CO:CO)</f>
        <v>#REF!</v>
      </c>
      <c r="CO179" s="16" t="e">
        <f>SUMIF('City Level Data'!#REF!,$F179,'City Level Data'!CP:CP)</f>
        <v>#REF!</v>
      </c>
      <c r="CP179" s="16" t="e">
        <f>SUMIF('City Level Data'!#REF!,$F179,'City Level Data'!CQ:CQ)</f>
        <v>#REF!</v>
      </c>
      <c r="CQ179" s="16" t="e">
        <f>SUMIF('City Level Data'!#REF!,$F179,'City Level Data'!CR:CR)</f>
        <v>#REF!</v>
      </c>
      <c r="CR179" s="16" t="e">
        <f>SUMIF('City Level Data'!#REF!,$F179,'City Level Data'!CS:CS)</f>
        <v>#REF!</v>
      </c>
      <c r="CS179" s="16" t="e">
        <f>SUMIF('City Level Data'!#REF!,$F179,'City Level Data'!CT:CT)</f>
        <v>#REF!</v>
      </c>
      <c r="CT179" s="16" t="e">
        <f>SUMIF('City Level Data'!#REF!,$F179,'City Level Data'!CU:CU)</f>
        <v>#REF!</v>
      </c>
      <c r="CU179" s="16" t="e">
        <f>SUMIF('City Level Data'!#REF!,$F179,'City Level Data'!CV:CV)</f>
        <v>#REF!</v>
      </c>
      <c r="CV179" s="16" t="e">
        <f>SUMIF('City Level Data'!#REF!,$F179,'City Level Data'!CW:CW)</f>
        <v>#REF!</v>
      </c>
      <c r="CW179" s="16" t="e">
        <f>SUMIF('City Level Data'!#REF!,$F179,'City Level Data'!CX:CX)</f>
        <v>#REF!</v>
      </c>
      <c r="CX179" s="16" t="e">
        <f>SUMIF('City Level Data'!#REF!,$F179,'City Level Data'!CY:CY)</f>
        <v>#REF!</v>
      </c>
      <c r="CY179" s="16" t="e">
        <f>SUMIF('City Level Data'!#REF!,$F179,'City Level Data'!CZ:CZ)</f>
        <v>#REF!</v>
      </c>
      <c r="CZ179" s="16" t="e">
        <f>SUMIF('City Level Data'!#REF!,$F179,'City Level Data'!DA:DA)</f>
        <v>#REF!</v>
      </c>
      <c r="DA179" s="16" t="e">
        <f>SUMIF('City Level Data'!#REF!,$F179,'City Level Data'!DB:DB)</f>
        <v>#REF!</v>
      </c>
      <c r="DB179" s="16" t="e">
        <f>SUMIF('City Level Data'!#REF!,$F179,'City Level Data'!DC:DC)</f>
        <v>#REF!</v>
      </c>
    </row>
    <row r="180" spans="1:106" x14ac:dyDescent="0.2">
      <c r="A180" s="1"/>
      <c r="B180" s="1"/>
      <c r="C180" s="1"/>
      <c r="D180" s="1" t="s">
        <v>1719</v>
      </c>
      <c r="E180" s="1" t="s">
        <v>1540</v>
      </c>
      <c r="F180" s="1" t="s">
        <v>1233</v>
      </c>
      <c r="G180" s="1" t="s">
        <v>1523</v>
      </c>
      <c r="H180" s="1"/>
      <c r="I180" s="1"/>
      <c r="J180" s="1" t="s">
        <v>1518</v>
      </c>
      <c r="K180" s="1"/>
      <c r="L180" s="1"/>
      <c r="M180" s="1"/>
      <c r="N180" s="16" t="e">
        <f>SUMIF('City Level Data'!#REF!,$F180,'City Level Data'!J:J)</f>
        <v>#REF!</v>
      </c>
      <c r="O180" s="16" t="e">
        <f>SUMIF('City Level Data'!#REF!,$F180,'City Level Data'!L:L)</f>
        <v>#REF!</v>
      </c>
      <c r="P180" s="16" t="e">
        <f>SUMIF('City Level Data'!#REF!,$F180,'City Level Data'!M:M)</f>
        <v>#REF!</v>
      </c>
      <c r="Q180" s="16" t="e">
        <f t="shared" si="0"/>
        <v>#REF!</v>
      </c>
      <c r="R180" s="16" t="e">
        <f>SUMIF('City Level Data'!#REF!,$F180,'City Level Data'!P:P)</f>
        <v>#REF!</v>
      </c>
      <c r="S180" s="16" t="e">
        <f t="shared" si="1"/>
        <v>#REF!</v>
      </c>
      <c r="T180" s="16" t="e">
        <f>SUMIF('City Level Data'!#REF!,$F180,'City Level Data'!U:U)*1000000000/N180</f>
        <v>#REF!</v>
      </c>
      <c r="U180" s="16" t="e">
        <f>IF(Q180&gt;'Clustering (Sub City)'!$C$4,'Clustering (Sub City)'!$B$3,IF(Q180&gt;'Clustering (Sub City)'!$H$4,'Clustering (Sub City)'!$G$3,IF(Q180&gt;'Clustering (Sub City)'!$M$4,'Clustering (Sub City)'!$L$3,'Clustering (Sub City)'!$Q$3)))</f>
        <v>#REF!</v>
      </c>
      <c r="V180" s="16" t="e">
        <f>IF(S180&gt;'Clustering (Sub City)'!$C$24,'Clustering (Sub City)'!$B$23,IF(S180&gt;'Clustering (Sub City)'!$H$24,'Clustering (Sub City)'!$G$23,IF(S180&gt;'Clustering (Sub City)'!$M$24,'Clustering (Sub City)'!$L$23,'Clustering (Sub City)'!$Q$23)))</f>
        <v>#REF!</v>
      </c>
      <c r="W180" s="16" t="e">
        <f>VLOOKUP(U180&amp;V180,'Clustering (Gov City)'!$X$4:$Y$19,2,0)</f>
        <v>#REF!</v>
      </c>
      <c r="X180" s="16" t="e">
        <f>SUMIF('City Level Data'!#REF!,$F180,'City Level Data'!Z:Z)</f>
        <v>#REF!</v>
      </c>
      <c r="Y180" s="16" t="e">
        <f>SUMIF('City Level Data'!#REF!,$F180,'City Level Data'!AA:AA)</f>
        <v>#REF!</v>
      </c>
      <c r="Z180" s="16" t="e">
        <f>SUMIF('City Level Data'!#REF!,$F180,'City Level Data'!AB:AB)</f>
        <v>#REF!</v>
      </c>
      <c r="AA180" s="16" t="e">
        <f>SUMIF('City Level Data'!#REF!,$F180,'City Level Data'!AC:AC)</f>
        <v>#REF!</v>
      </c>
      <c r="AB180" s="16" t="e">
        <f>SUMIF('City Level Data'!#REF!,$F180,'City Level Data'!AD:AD)</f>
        <v>#REF!</v>
      </c>
      <c r="AC180" s="16" t="e">
        <f>SUMIF('City Level Data'!#REF!,$F180,'City Level Data'!AE:AE)</f>
        <v>#REF!</v>
      </c>
      <c r="AD180" s="16" t="e">
        <f>SUMIF('City Level Data'!#REF!,$F180,'City Level Data'!AF:AF)</f>
        <v>#REF!</v>
      </c>
      <c r="AE180" s="16" t="e">
        <f>SUMIF('City Level Data'!#REF!,$F180,'City Level Data'!AG:AG)</f>
        <v>#REF!</v>
      </c>
      <c r="AF180" s="16" t="e">
        <f>SUMIF('City Level Data'!#REF!,$F180,'City Level Data'!AH:AH)</f>
        <v>#REF!</v>
      </c>
      <c r="AG180" s="16" t="e">
        <f>SUMIF('City Level Data'!#REF!,$F180,'City Level Data'!AI:AI)</f>
        <v>#REF!</v>
      </c>
      <c r="AH180" s="16" t="e">
        <f>SUMIF('City Level Data'!#REF!,$F180,'City Level Data'!AJ:AJ)</f>
        <v>#REF!</v>
      </c>
      <c r="AI180" s="16" t="e">
        <f>SUMIF('City Level Data'!#REF!,$F180,'City Level Data'!AK:AK)</f>
        <v>#REF!</v>
      </c>
      <c r="AJ180" s="16" t="e">
        <f>SUMIF('City Level Data'!#REF!,$F180,'City Level Data'!AL:AL)</f>
        <v>#REF!</v>
      </c>
      <c r="AK180" s="16" t="e">
        <f>SUMIF('City Level Data'!#REF!,$F180,'City Level Data'!AM:AM)</f>
        <v>#REF!</v>
      </c>
      <c r="AL180" s="16" t="e">
        <f>SUMIF('City Level Data'!#REF!,$F180,'City Level Data'!AN:AN)</f>
        <v>#REF!</v>
      </c>
      <c r="AM180" s="16" t="e">
        <f>SUMIF('City Level Data'!#REF!,$F180,'City Level Data'!AO:AO)</f>
        <v>#REF!</v>
      </c>
      <c r="AN180" s="16" t="e">
        <f>SUMIF('City Level Data'!#REF!,$F180,'City Level Data'!AP:AP)</f>
        <v>#REF!</v>
      </c>
      <c r="AO180" s="16" t="e">
        <f>SUMIF('City Level Data'!#REF!,$F180,'City Level Data'!AQ:AQ)</f>
        <v>#REF!</v>
      </c>
      <c r="AP180" s="16" t="e">
        <f>SUMIF('City Level Data'!#REF!,$F180,'City Level Data'!AR:AR)</f>
        <v>#REF!</v>
      </c>
      <c r="AQ180" s="16" t="e">
        <f>SUMIF('City Level Data'!#REF!,$F180,'City Level Data'!AS:AS)</f>
        <v>#REF!</v>
      </c>
      <c r="AR180" s="16" t="e">
        <f>SUMIF('City Level Data'!#REF!,$F180,'City Level Data'!AT:AT)</f>
        <v>#REF!</v>
      </c>
      <c r="AS180" s="16" t="e">
        <f>SUMIF('City Level Data'!#REF!,$F180,'City Level Data'!AU:AU)</f>
        <v>#REF!</v>
      </c>
      <c r="AT180" s="16" t="e">
        <f>SUMIF('City Level Data'!#REF!,$F180,'City Level Data'!AV:AV)</f>
        <v>#REF!</v>
      </c>
      <c r="AU180" s="16" t="e">
        <f>SUMIF('City Level Data'!#REF!,$F180,'City Level Data'!AW:AW)</f>
        <v>#REF!</v>
      </c>
      <c r="AV180" s="16" t="e">
        <f>SUMIF('City Level Data'!#REF!,$F180,'City Level Data'!AX:AX)</f>
        <v>#REF!</v>
      </c>
      <c r="AW180" s="16" t="e">
        <f>SUMIF('City Level Data'!#REF!,$F180,'City Level Data'!AY:AY)</f>
        <v>#REF!</v>
      </c>
      <c r="AX180" s="16" t="e">
        <f>SUMIF('City Level Data'!#REF!,$F180,'City Level Data'!AZ:AZ)</f>
        <v>#REF!</v>
      </c>
      <c r="AY180" s="16" t="e">
        <f>SUMIF('City Level Data'!#REF!,$F180,'City Level Data'!BA:BA)</f>
        <v>#REF!</v>
      </c>
      <c r="AZ180" s="16" t="e">
        <f>SUMIF('City Level Data'!#REF!,$F180,'City Level Data'!BB:BB)</f>
        <v>#REF!</v>
      </c>
      <c r="BA180" s="16" t="e">
        <f>SUMIF('City Level Data'!#REF!,$F180,'City Level Data'!BC:BC)</f>
        <v>#REF!</v>
      </c>
      <c r="BB180" s="16" t="e">
        <f>SUMIF('City Level Data'!#REF!,$F180,'City Level Data'!BD:BD)</f>
        <v>#REF!</v>
      </c>
      <c r="BC180" s="16" t="e">
        <f>SUMIF('City Level Data'!#REF!,$F180,'City Level Data'!BE:BE)</f>
        <v>#REF!</v>
      </c>
      <c r="BD180" s="16" t="e">
        <f>SUMIF('City Level Data'!#REF!,$F180,'City Level Data'!BF:BF)</f>
        <v>#REF!</v>
      </c>
      <c r="BE180" s="16" t="e">
        <f t="shared" si="2"/>
        <v>#REF!</v>
      </c>
      <c r="BF180" s="16" t="e">
        <f>SUMIF('City Level Data'!#REF!,$F180,'City Level Data'!BG:BG)</f>
        <v>#REF!</v>
      </c>
      <c r="BG180" s="16" t="e">
        <f>SUMIF('City Level Data'!#REF!,$F180,'City Level Data'!BH:BH)</f>
        <v>#REF!</v>
      </c>
      <c r="BH180" s="16" t="e">
        <f>AVERAGEIF('City Level Data'!#REF!,$F180,'City Level Data'!BI:BI)</f>
        <v>#REF!</v>
      </c>
      <c r="BI180" s="16" t="e">
        <f>AVERAGEIF('City Level Data'!#REF!,$F180,'City Level Data'!BJ:BJ)</f>
        <v>#REF!</v>
      </c>
      <c r="BJ180" s="16" t="e">
        <f>AVERAGEIF('City Level Data'!#REF!,$F180,'City Level Data'!BK:BK)</f>
        <v>#REF!</v>
      </c>
      <c r="BK180" s="16" t="e">
        <f>AVERAGEIF('City Level Data'!#REF!,$F180,'City Level Data'!BL:BL)</f>
        <v>#REF!</v>
      </c>
      <c r="BL180" s="16" t="e">
        <f>AVERAGEIF('City Level Data'!#REF!,$F180,'City Level Data'!BM:BM)</f>
        <v>#REF!</v>
      </c>
      <c r="BM180" s="16" t="e">
        <f>SUMIF('City Level Data'!#REF!,$F180,'City Level Data'!BN:BN)</f>
        <v>#REF!</v>
      </c>
      <c r="BN180" s="16" t="e">
        <f>SUMIF('City Level Data'!#REF!,$F180,'City Level Data'!BO:BO)</f>
        <v>#REF!</v>
      </c>
      <c r="BO180" s="16" t="e">
        <f>SUMIF('City Level Data'!#REF!,$F180,'City Level Data'!BP:BP)</f>
        <v>#REF!</v>
      </c>
      <c r="BP180" s="16" t="e">
        <f>SUMIF('City Level Data'!#REF!,$F180,'City Level Data'!BQ:BQ)</f>
        <v>#REF!</v>
      </c>
      <c r="BQ180" s="16" t="e">
        <f>SUMIF('City Level Data'!#REF!,$F180,'City Level Data'!BR:BR)</f>
        <v>#REF!</v>
      </c>
      <c r="BR180" s="16" t="e">
        <f>SUMIF('City Level Data'!#REF!,$F180,'City Level Data'!BS:BS)</f>
        <v>#REF!</v>
      </c>
      <c r="BS180" s="16" t="e">
        <f>SUMIF('City Level Data'!#REF!,$F180,'City Level Data'!BT:BT)</f>
        <v>#REF!</v>
      </c>
      <c r="BT180" s="16" t="e">
        <f>SUMIF('City Level Data'!#REF!,$F180,'City Level Data'!BU:BU)</f>
        <v>#REF!</v>
      </c>
      <c r="BU180" s="16" t="e">
        <f>SUMIF('City Level Data'!#REF!,$F180,'City Level Data'!BV:BV)</f>
        <v>#REF!</v>
      </c>
      <c r="BV180" s="16" t="e">
        <f>SUMIF('City Level Data'!#REF!,$F180,'City Level Data'!BW:BW)</f>
        <v>#REF!</v>
      </c>
      <c r="BW180" s="16" t="e">
        <f>SUMIF('City Level Data'!#REF!,$F180,'City Level Data'!BX:BX)</f>
        <v>#REF!</v>
      </c>
      <c r="BX180" s="16" t="e">
        <f>SUMIF('City Level Data'!#REF!,$F180,'City Level Data'!BY:BY)</f>
        <v>#REF!</v>
      </c>
      <c r="BY180" s="16" t="e">
        <f>SUMIF('City Level Data'!#REF!,$F180,'City Level Data'!BZ:BZ)</f>
        <v>#REF!</v>
      </c>
      <c r="BZ180" s="16" t="e">
        <f>SUMIF('City Level Data'!#REF!,$F180,'City Level Data'!CA:CA)</f>
        <v>#REF!</v>
      </c>
      <c r="CA180" s="16" t="e">
        <f>SUMIF('City Level Data'!#REF!,$F180,'City Level Data'!CB:CB)</f>
        <v>#REF!</v>
      </c>
      <c r="CB180" s="16" t="e">
        <f>SUMIF('City Level Data'!#REF!,$F180,'City Level Data'!CC:CC)</f>
        <v>#REF!</v>
      </c>
      <c r="CC180" s="16" t="e">
        <f>SUMIF('City Level Data'!#REF!,$F180,'City Level Data'!CD:CD)</f>
        <v>#REF!</v>
      </c>
      <c r="CD180" s="16" t="e">
        <f>SUMIF('City Level Data'!#REF!,$F180,'City Level Data'!CE:CE)</f>
        <v>#REF!</v>
      </c>
      <c r="CE180" s="16" t="e">
        <f>SUMIF('City Level Data'!#REF!,$F180,'City Level Data'!CF:CF)</f>
        <v>#REF!</v>
      </c>
      <c r="CF180" s="16" t="e">
        <f>SUMIF('City Level Data'!#REF!,$F180,'City Level Data'!CG:CG)</f>
        <v>#REF!</v>
      </c>
      <c r="CG180" s="16" t="e">
        <f>SUMIF('City Level Data'!#REF!,$F180,'City Level Data'!CH:CH)</f>
        <v>#REF!</v>
      </c>
      <c r="CH180" s="16" t="e">
        <f>SUMIF('City Level Data'!#REF!,$F180,'City Level Data'!CI:CI)</f>
        <v>#REF!</v>
      </c>
      <c r="CI180" s="16" t="e">
        <f>SUMIF('City Level Data'!#REF!,$F180,'City Level Data'!CJ:CJ)</f>
        <v>#REF!</v>
      </c>
      <c r="CJ180" s="16" t="e">
        <f>SUMIF('City Level Data'!#REF!,$F180,'City Level Data'!CK:CK)</f>
        <v>#REF!</v>
      </c>
      <c r="CK180" s="16" t="e">
        <f>SUMIF('City Level Data'!#REF!,$F180,'City Level Data'!CL:CL)</f>
        <v>#REF!</v>
      </c>
      <c r="CL180" s="16" t="e">
        <f>SUMIF('City Level Data'!#REF!,$F180,'City Level Data'!CM:CM)</f>
        <v>#REF!</v>
      </c>
      <c r="CM180" s="16" t="e">
        <f>SUMIF('City Level Data'!#REF!,$F180,'City Level Data'!CN:CN)</f>
        <v>#REF!</v>
      </c>
      <c r="CN180" s="16" t="e">
        <f>SUMIF('City Level Data'!#REF!,$F180,'City Level Data'!CO:CO)</f>
        <v>#REF!</v>
      </c>
      <c r="CO180" s="16" t="e">
        <f>SUMIF('City Level Data'!#REF!,$F180,'City Level Data'!CP:CP)</f>
        <v>#REF!</v>
      </c>
      <c r="CP180" s="16" t="e">
        <f>SUMIF('City Level Data'!#REF!,$F180,'City Level Data'!CQ:CQ)</f>
        <v>#REF!</v>
      </c>
      <c r="CQ180" s="16" t="e">
        <f>SUMIF('City Level Data'!#REF!,$F180,'City Level Data'!CR:CR)</f>
        <v>#REF!</v>
      </c>
      <c r="CR180" s="16" t="e">
        <f>SUMIF('City Level Data'!#REF!,$F180,'City Level Data'!CS:CS)</f>
        <v>#REF!</v>
      </c>
      <c r="CS180" s="16" t="e">
        <f>SUMIF('City Level Data'!#REF!,$F180,'City Level Data'!CT:CT)</f>
        <v>#REF!</v>
      </c>
      <c r="CT180" s="16" t="e">
        <f>SUMIF('City Level Data'!#REF!,$F180,'City Level Data'!CU:CU)</f>
        <v>#REF!</v>
      </c>
      <c r="CU180" s="16" t="e">
        <f>SUMIF('City Level Data'!#REF!,$F180,'City Level Data'!CV:CV)</f>
        <v>#REF!</v>
      </c>
      <c r="CV180" s="16" t="e">
        <f>SUMIF('City Level Data'!#REF!,$F180,'City Level Data'!CW:CW)</f>
        <v>#REF!</v>
      </c>
      <c r="CW180" s="16" t="e">
        <f>SUMIF('City Level Data'!#REF!,$F180,'City Level Data'!CX:CX)</f>
        <v>#REF!</v>
      </c>
      <c r="CX180" s="16" t="e">
        <f>SUMIF('City Level Data'!#REF!,$F180,'City Level Data'!CY:CY)</f>
        <v>#REF!</v>
      </c>
      <c r="CY180" s="16" t="e">
        <f>SUMIF('City Level Data'!#REF!,$F180,'City Level Data'!CZ:CZ)</f>
        <v>#REF!</v>
      </c>
      <c r="CZ180" s="16" t="e">
        <f>SUMIF('City Level Data'!#REF!,$F180,'City Level Data'!DA:DA)</f>
        <v>#REF!</v>
      </c>
      <c r="DA180" s="16" t="e">
        <f>SUMIF('City Level Data'!#REF!,$F180,'City Level Data'!DB:DB)</f>
        <v>#REF!</v>
      </c>
      <c r="DB180" s="16" t="e">
        <f>SUMIF('City Level Data'!#REF!,$F180,'City Level Data'!DC:DC)</f>
        <v>#REF!</v>
      </c>
    </row>
    <row r="181" spans="1:106" x14ac:dyDescent="0.2">
      <c r="A181" s="1"/>
      <c r="B181" s="1"/>
      <c r="C181" s="1"/>
      <c r="D181" s="1" t="s">
        <v>1720</v>
      </c>
      <c r="E181" s="1" t="s">
        <v>1540</v>
      </c>
      <c r="F181" s="1" t="s">
        <v>1323</v>
      </c>
      <c r="G181" s="1" t="s">
        <v>1523</v>
      </c>
      <c r="H181" s="1"/>
      <c r="I181" s="1"/>
      <c r="J181" s="1" t="s">
        <v>1518</v>
      </c>
      <c r="K181" s="1"/>
      <c r="L181" s="1"/>
      <c r="M181" s="1"/>
      <c r="N181" s="16" t="e">
        <f>SUMIF('City Level Data'!#REF!,$F181,'City Level Data'!J:J)</f>
        <v>#REF!</v>
      </c>
      <c r="O181" s="16" t="e">
        <f>SUMIF('City Level Data'!#REF!,$F181,'City Level Data'!L:L)</f>
        <v>#REF!</v>
      </c>
      <c r="P181" s="16" t="e">
        <f>SUMIF('City Level Data'!#REF!,$F181,'City Level Data'!M:M)</f>
        <v>#REF!</v>
      </c>
      <c r="Q181" s="16" t="e">
        <f t="shared" si="0"/>
        <v>#REF!</v>
      </c>
      <c r="R181" s="16" t="e">
        <f>SUMIF('City Level Data'!#REF!,$F181,'City Level Data'!P:P)</f>
        <v>#REF!</v>
      </c>
      <c r="S181" s="16" t="e">
        <f t="shared" si="1"/>
        <v>#REF!</v>
      </c>
      <c r="T181" s="16" t="e">
        <f>SUMIF('City Level Data'!#REF!,$F181,'City Level Data'!U:U)*1000000000/N181</f>
        <v>#REF!</v>
      </c>
      <c r="U181" s="16" t="e">
        <f>IF(Q181&gt;'Clustering (Sub City)'!$C$4,'Clustering (Sub City)'!$B$3,IF(Q181&gt;'Clustering (Sub City)'!$H$4,'Clustering (Sub City)'!$G$3,IF(Q181&gt;'Clustering (Sub City)'!$M$4,'Clustering (Sub City)'!$L$3,'Clustering (Sub City)'!$Q$3)))</f>
        <v>#REF!</v>
      </c>
      <c r="V181" s="16" t="e">
        <f>IF(S181&gt;'Clustering (Sub City)'!$C$24,'Clustering (Sub City)'!$B$23,IF(S181&gt;'Clustering (Sub City)'!$H$24,'Clustering (Sub City)'!$G$23,IF(S181&gt;'Clustering (Sub City)'!$M$24,'Clustering (Sub City)'!$L$23,'Clustering (Sub City)'!$Q$23)))</f>
        <v>#REF!</v>
      </c>
      <c r="W181" s="16" t="e">
        <f>VLOOKUP(U181&amp;V181,'Clustering (Gov City)'!$X$4:$Y$19,2,0)</f>
        <v>#REF!</v>
      </c>
      <c r="X181" s="16" t="e">
        <f>SUMIF('City Level Data'!#REF!,$F181,'City Level Data'!Z:Z)</f>
        <v>#REF!</v>
      </c>
      <c r="Y181" s="16" t="e">
        <f>SUMIF('City Level Data'!#REF!,$F181,'City Level Data'!AA:AA)</f>
        <v>#REF!</v>
      </c>
      <c r="Z181" s="16" t="e">
        <f>SUMIF('City Level Data'!#REF!,$F181,'City Level Data'!AB:AB)</f>
        <v>#REF!</v>
      </c>
      <c r="AA181" s="16" t="e">
        <f>SUMIF('City Level Data'!#REF!,$F181,'City Level Data'!AC:AC)</f>
        <v>#REF!</v>
      </c>
      <c r="AB181" s="16" t="e">
        <f>SUMIF('City Level Data'!#REF!,$F181,'City Level Data'!AD:AD)</f>
        <v>#REF!</v>
      </c>
      <c r="AC181" s="16" t="e">
        <f>SUMIF('City Level Data'!#REF!,$F181,'City Level Data'!AE:AE)</f>
        <v>#REF!</v>
      </c>
      <c r="AD181" s="16" t="e">
        <f>SUMIF('City Level Data'!#REF!,$F181,'City Level Data'!AF:AF)</f>
        <v>#REF!</v>
      </c>
      <c r="AE181" s="16" t="e">
        <f>SUMIF('City Level Data'!#REF!,$F181,'City Level Data'!AG:AG)</f>
        <v>#REF!</v>
      </c>
      <c r="AF181" s="16" t="e">
        <f>SUMIF('City Level Data'!#REF!,$F181,'City Level Data'!AH:AH)</f>
        <v>#REF!</v>
      </c>
      <c r="AG181" s="16" t="e">
        <f>SUMIF('City Level Data'!#REF!,$F181,'City Level Data'!AI:AI)</f>
        <v>#REF!</v>
      </c>
      <c r="AH181" s="16" t="e">
        <f>SUMIF('City Level Data'!#REF!,$F181,'City Level Data'!AJ:AJ)</f>
        <v>#REF!</v>
      </c>
      <c r="AI181" s="16" t="e">
        <f>SUMIF('City Level Data'!#REF!,$F181,'City Level Data'!AK:AK)</f>
        <v>#REF!</v>
      </c>
      <c r="AJ181" s="16" t="e">
        <f>SUMIF('City Level Data'!#REF!,$F181,'City Level Data'!AL:AL)</f>
        <v>#REF!</v>
      </c>
      <c r="AK181" s="16" t="e">
        <f>SUMIF('City Level Data'!#REF!,$F181,'City Level Data'!AM:AM)</f>
        <v>#REF!</v>
      </c>
      <c r="AL181" s="16" t="e">
        <f>SUMIF('City Level Data'!#REF!,$F181,'City Level Data'!AN:AN)</f>
        <v>#REF!</v>
      </c>
      <c r="AM181" s="16" t="e">
        <f>SUMIF('City Level Data'!#REF!,$F181,'City Level Data'!AO:AO)</f>
        <v>#REF!</v>
      </c>
      <c r="AN181" s="16" t="e">
        <f>SUMIF('City Level Data'!#REF!,$F181,'City Level Data'!AP:AP)</f>
        <v>#REF!</v>
      </c>
      <c r="AO181" s="16" t="e">
        <f>SUMIF('City Level Data'!#REF!,$F181,'City Level Data'!AQ:AQ)</f>
        <v>#REF!</v>
      </c>
      <c r="AP181" s="16" t="e">
        <f>SUMIF('City Level Data'!#REF!,$F181,'City Level Data'!AR:AR)</f>
        <v>#REF!</v>
      </c>
      <c r="AQ181" s="16" t="e">
        <f>SUMIF('City Level Data'!#REF!,$F181,'City Level Data'!AS:AS)</f>
        <v>#REF!</v>
      </c>
      <c r="AR181" s="16" t="e">
        <f>SUMIF('City Level Data'!#REF!,$F181,'City Level Data'!AT:AT)</f>
        <v>#REF!</v>
      </c>
      <c r="AS181" s="16" t="e">
        <f>SUMIF('City Level Data'!#REF!,$F181,'City Level Data'!AU:AU)</f>
        <v>#REF!</v>
      </c>
      <c r="AT181" s="16" t="e">
        <f>SUMIF('City Level Data'!#REF!,$F181,'City Level Data'!AV:AV)</f>
        <v>#REF!</v>
      </c>
      <c r="AU181" s="16" t="e">
        <f>SUMIF('City Level Data'!#REF!,$F181,'City Level Data'!AW:AW)</f>
        <v>#REF!</v>
      </c>
      <c r="AV181" s="16" t="e">
        <f>SUMIF('City Level Data'!#REF!,$F181,'City Level Data'!AX:AX)</f>
        <v>#REF!</v>
      </c>
      <c r="AW181" s="16" t="e">
        <f>SUMIF('City Level Data'!#REF!,$F181,'City Level Data'!AY:AY)</f>
        <v>#REF!</v>
      </c>
      <c r="AX181" s="16" t="e">
        <f>SUMIF('City Level Data'!#REF!,$F181,'City Level Data'!AZ:AZ)</f>
        <v>#REF!</v>
      </c>
      <c r="AY181" s="16" t="e">
        <f>SUMIF('City Level Data'!#REF!,$F181,'City Level Data'!BA:BA)</f>
        <v>#REF!</v>
      </c>
      <c r="AZ181" s="16" t="e">
        <f>SUMIF('City Level Data'!#REF!,$F181,'City Level Data'!BB:BB)</f>
        <v>#REF!</v>
      </c>
      <c r="BA181" s="16" t="e">
        <f>SUMIF('City Level Data'!#REF!,$F181,'City Level Data'!BC:BC)</f>
        <v>#REF!</v>
      </c>
      <c r="BB181" s="16" t="e">
        <f>SUMIF('City Level Data'!#REF!,$F181,'City Level Data'!BD:BD)</f>
        <v>#REF!</v>
      </c>
      <c r="BC181" s="16" t="e">
        <f>SUMIF('City Level Data'!#REF!,$F181,'City Level Data'!BE:BE)</f>
        <v>#REF!</v>
      </c>
      <c r="BD181" s="16" t="e">
        <f>SUMIF('City Level Data'!#REF!,$F181,'City Level Data'!BF:BF)</f>
        <v>#REF!</v>
      </c>
      <c r="BE181" s="16" t="e">
        <f t="shared" si="2"/>
        <v>#REF!</v>
      </c>
      <c r="BF181" s="16" t="e">
        <f>SUMIF('City Level Data'!#REF!,$F181,'City Level Data'!BG:BG)</f>
        <v>#REF!</v>
      </c>
      <c r="BG181" s="16" t="e">
        <f>SUMIF('City Level Data'!#REF!,$F181,'City Level Data'!BH:BH)</f>
        <v>#REF!</v>
      </c>
      <c r="BH181" s="16" t="e">
        <f>AVERAGEIF('City Level Data'!#REF!,$F181,'City Level Data'!BI:BI)</f>
        <v>#REF!</v>
      </c>
      <c r="BI181" s="16" t="e">
        <f>AVERAGEIF('City Level Data'!#REF!,$F181,'City Level Data'!BJ:BJ)</f>
        <v>#REF!</v>
      </c>
      <c r="BJ181" s="16" t="e">
        <f>AVERAGEIF('City Level Data'!#REF!,$F181,'City Level Data'!BK:BK)</f>
        <v>#REF!</v>
      </c>
      <c r="BK181" s="16" t="e">
        <f>AVERAGEIF('City Level Data'!#REF!,$F181,'City Level Data'!BL:BL)</f>
        <v>#REF!</v>
      </c>
      <c r="BL181" s="16" t="e">
        <f>AVERAGEIF('City Level Data'!#REF!,$F181,'City Level Data'!BM:BM)</f>
        <v>#REF!</v>
      </c>
      <c r="BM181" s="16" t="e">
        <f>SUMIF('City Level Data'!#REF!,$F181,'City Level Data'!BN:BN)</f>
        <v>#REF!</v>
      </c>
      <c r="BN181" s="16" t="e">
        <f>SUMIF('City Level Data'!#REF!,$F181,'City Level Data'!BO:BO)</f>
        <v>#REF!</v>
      </c>
      <c r="BO181" s="16" t="e">
        <f>SUMIF('City Level Data'!#REF!,$F181,'City Level Data'!BP:BP)</f>
        <v>#REF!</v>
      </c>
      <c r="BP181" s="16" t="e">
        <f>SUMIF('City Level Data'!#REF!,$F181,'City Level Data'!BQ:BQ)</f>
        <v>#REF!</v>
      </c>
      <c r="BQ181" s="16" t="e">
        <f>SUMIF('City Level Data'!#REF!,$F181,'City Level Data'!BR:BR)</f>
        <v>#REF!</v>
      </c>
      <c r="BR181" s="16" t="e">
        <f>SUMIF('City Level Data'!#REF!,$F181,'City Level Data'!BS:BS)</f>
        <v>#REF!</v>
      </c>
      <c r="BS181" s="16" t="e">
        <f>SUMIF('City Level Data'!#REF!,$F181,'City Level Data'!BT:BT)</f>
        <v>#REF!</v>
      </c>
      <c r="BT181" s="16" t="e">
        <f>SUMIF('City Level Data'!#REF!,$F181,'City Level Data'!BU:BU)</f>
        <v>#REF!</v>
      </c>
      <c r="BU181" s="16" t="e">
        <f>SUMIF('City Level Data'!#REF!,$F181,'City Level Data'!BV:BV)</f>
        <v>#REF!</v>
      </c>
      <c r="BV181" s="16" t="e">
        <f>SUMIF('City Level Data'!#REF!,$F181,'City Level Data'!BW:BW)</f>
        <v>#REF!</v>
      </c>
      <c r="BW181" s="16" t="e">
        <f>SUMIF('City Level Data'!#REF!,$F181,'City Level Data'!BX:BX)</f>
        <v>#REF!</v>
      </c>
      <c r="BX181" s="16" t="e">
        <f>SUMIF('City Level Data'!#REF!,$F181,'City Level Data'!BY:BY)</f>
        <v>#REF!</v>
      </c>
      <c r="BY181" s="16" t="e">
        <f>SUMIF('City Level Data'!#REF!,$F181,'City Level Data'!BZ:BZ)</f>
        <v>#REF!</v>
      </c>
      <c r="BZ181" s="16" t="e">
        <f>SUMIF('City Level Data'!#REF!,$F181,'City Level Data'!CA:CA)</f>
        <v>#REF!</v>
      </c>
      <c r="CA181" s="16" t="e">
        <f>SUMIF('City Level Data'!#REF!,$F181,'City Level Data'!CB:CB)</f>
        <v>#REF!</v>
      </c>
      <c r="CB181" s="16" t="e">
        <f>SUMIF('City Level Data'!#REF!,$F181,'City Level Data'!CC:CC)</f>
        <v>#REF!</v>
      </c>
      <c r="CC181" s="16" t="e">
        <f>SUMIF('City Level Data'!#REF!,$F181,'City Level Data'!CD:CD)</f>
        <v>#REF!</v>
      </c>
      <c r="CD181" s="16" t="e">
        <f>SUMIF('City Level Data'!#REF!,$F181,'City Level Data'!CE:CE)</f>
        <v>#REF!</v>
      </c>
      <c r="CE181" s="16" t="e">
        <f>SUMIF('City Level Data'!#REF!,$F181,'City Level Data'!CF:CF)</f>
        <v>#REF!</v>
      </c>
      <c r="CF181" s="16" t="e">
        <f>SUMIF('City Level Data'!#REF!,$F181,'City Level Data'!CG:CG)</f>
        <v>#REF!</v>
      </c>
      <c r="CG181" s="16" t="e">
        <f>SUMIF('City Level Data'!#REF!,$F181,'City Level Data'!CH:CH)</f>
        <v>#REF!</v>
      </c>
      <c r="CH181" s="16" t="e">
        <f>SUMIF('City Level Data'!#REF!,$F181,'City Level Data'!CI:CI)</f>
        <v>#REF!</v>
      </c>
      <c r="CI181" s="16" t="e">
        <f>SUMIF('City Level Data'!#REF!,$F181,'City Level Data'!CJ:CJ)</f>
        <v>#REF!</v>
      </c>
      <c r="CJ181" s="16" t="e">
        <f>SUMIF('City Level Data'!#REF!,$F181,'City Level Data'!CK:CK)</f>
        <v>#REF!</v>
      </c>
      <c r="CK181" s="16" t="e">
        <f>SUMIF('City Level Data'!#REF!,$F181,'City Level Data'!CL:CL)</f>
        <v>#REF!</v>
      </c>
      <c r="CL181" s="16" t="e">
        <f>SUMIF('City Level Data'!#REF!,$F181,'City Level Data'!CM:CM)</f>
        <v>#REF!</v>
      </c>
      <c r="CM181" s="16" t="e">
        <f>SUMIF('City Level Data'!#REF!,$F181,'City Level Data'!CN:CN)</f>
        <v>#REF!</v>
      </c>
      <c r="CN181" s="16" t="e">
        <f>SUMIF('City Level Data'!#REF!,$F181,'City Level Data'!CO:CO)</f>
        <v>#REF!</v>
      </c>
      <c r="CO181" s="16" t="e">
        <f>SUMIF('City Level Data'!#REF!,$F181,'City Level Data'!CP:CP)</f>
        <v>#REF!</v>
      </c>
      <c r="CP181" s="16" t="e">
        <f>SUMIF('City Level Data'!#REF!,$F181,'City Level Data'!CQ:CQ)</f>
        <v>#REF!</v>
      </c>
      <c r="CQ181" s="16" t="e">
        <f>SUMIF('City Level Data'!#REF!,$F181,'City Level Data'!CR:CR)</f>
        <v>#REF!</v>
      </c>
      <c r="CR181" s="16" t="e">
        <f>SUMIF('City Level Data'!#REF!,$F181,'City Level Data'!CS:CS)</f>
        <v>#REF!</v>
      </c>
      <c r="CS181" s="16" t="e">
        <f>SUMIF('City Level Data'!#REF!,$F181,'City Level Data'!CT:CT)</f>
        <v>#REF!</v>
      </c>
      <c r="CT181" s="16" t="e">
        <f>SUMIF('City Level Data'!#REF!,$F181,'City Level Data'!CU:CU)</f>
        <v>#REF!</v>
      </c>
      <c r="CU181" s="16" t="e">
        <f>SUMIF('City Level Data'!#REF!,$F181,'City Level Data'!CV:CV)</f>
        <v>#REF!</v>
      </c>
      <c r="CV181" s="16" t="e">
        <f>SUMIF('City Level Data'!#REF!,$F181,'City Level Data'!CW:CW)</f>
        <v>#REF!</v>
      </c>
      <c r="CW181" s="16" t="e">
        <f>SUMIF('City Level Data'!#REF!,$F181,'City Level Data'!CX:CX)</f>
        <v>#REF!</v>
      </c>
      <c r="CX181" s="16" t="e">
        <f>SUMIF('City Level Data'!#REF!,$F181,'City Level Data'!CY:CY)</f>
        <v>#REF!</v>
      </c>
      <c r="CY181" s="16" t="e">
        <f>SUMIF('City Level Data'!#REF!,$F181,'City Level Data'!CZ:CZ)</f>
        <v>#REF!</v>
      </c>
      <c r="CZ181" s="16" t="e">
        <f>SUMIF('City Level Data'!#REF!,$F181,'City Level Data'!DA:DA)</f>
        <v>#REF!</v>
      </c>
      <c r="DA181" s="16" t="e">
        <f>SUMIF('City Level Data'!#REF!,$F181,'City Level Data'!DB:DB)</f>
        <v>#REF!</v>
      </c>
      <c r="DB181" s="16" t="e">
        <f>SUMIF('City Level Data'!#REF!,$F181,'City Level Data'!DC:DC)</f>
        <v>#REF!</v>
      </c>
    </row>
    <row r="182" spans="1:106" x14ac:dyDescent="0.2">
      <c r="A182" s="1"/>
      <c r="B182" s="1"/>
      <c r="C182" s="1"/>
      <c r="D182" s="1" t="s">
        <v>1721</v>
      </c>
      <c r="E182" s="1" t="s">
        <v>1540</v>
      </c>
      <c r="F182" s="1" t="s">
        <v>1324</v>
      </c>
      <c r="G182" s="1" t="s">
        <v>1523</v>
      </c>
      <c r="H182" s="1"/>
      <c r="I182" s="1"/>
      <c r="J182" s="1" t="s">
        <v>1518</v>
      </c>
      <c r="K182" s="1"/>
      <c r="L182" s="1"/>
      <c r="M182" s="1"/>
      <c r="N182" s="16" t="e">
        <f>SUMIF('City Level Data'!#REF!,$F182,'City Level Data'!J:J)</f>
        <v>#REF!</v>
      </c>
      <c r="O182" s="16" t="e">
        <f>SUMIF('City Level Data'!#REF!,$F182,'City Level Data'!L:L)</f>
        <v>#REF!</v>
      </c>
      <c r="P182" s="16" t="e">
        <f>SUMIF('City Level Data'!#REF!,$F182,'City Level Data'!M:M)</f>
        <v>#REF!</v>
      </c>
      <c r="Q182" s="16" t="e">
        <f t="shared" si="0"/>
        <v>#REF!</v>
      </c>
      <c r="R182" s="16" t="e">
        <f>SUMIF('City Level Data'!#REF!,$F182,'City Level Data'!P:P)</f>
        <v>#REF!</v>
      </c>
      <c r="S182" s="16" t="e">
        <f t="shared" si="1"/>
        <v>#REF!</v>
      </c>
      <c r="T182" s="16" t="e">
        <f>SUMIF('City Level Data'!#REF!,$F182,'City Level Data'!U:U)*1000000000/N182</f>
        <v>#REF!</v>
      </c>
      <c r="U182" s="16" t="e">
        <f>IF(Q182&gt;'Clustering (Sub City)'!$C$4,'Clustering (Sub City)'!$B$3,IF(Q182&gt;'Clustering (Sub City)'!$H$4,'Clustering (Sub City)'!$G$3,IF(Q182&gt;'Clustering (Sub City)'!$M$4,'Clustering (Sub City)'!$L$3,'Clustering (Sub City)'!$Q$3)))</f>
        <v>#REF!</v>
      </c>
      <c r="V182" s="16" t="e">
        <f>IF(S182&gt;'Clustering (Sub City)'!$C$24,'Clustering (Sub City)'!$B$23,IF(S182&gt;'Clustering (Sub City)'!$H$24,'Clustering (Sub City)'!$G$23,IF(S182&gt;'Clustering (Sub City)'!$M$24,'Clustering (Sub City)'!$L$23,'Clustering (Sub City)'!$Q$23)))</f>
        <v>#REF!</v>
      </c>
      <c r="W182" s="16" t="e">
        <f>VLOOKUP(U182&amp;V182,'Clustering (Gov City)'!$X$4:$Y$19,2,0)</f>
        <v>#REF!</v>
      </c>
      <c r="X182" s="16" t="e">
        <f>SUMIF('City Level Data'!#REF!,$F182,'City Level Data'!Z:Z)</f>
        <v>#REF!</v>
      </c>
      <c r="Y182" s="16" t="e">
        <f>SUMIF('City Level Data'!#REF!,$F182,'City Level Data'!AA:AA)</f>
        <v>#REF!</v>
      </c>
      <c r="Z182" s="16" t="e">
        <f>SUMIF('City Level Data'!#REF!,$F182,'City Level Data'!AB:AB)</f>
        <v>#REF!</v>
      </c>
      <c r="AA182" s="16" t="e">
        <f>SUMIF('City Level Data'!#REF!,$F182,'City Level Data'!AC:AC)</f>
        <v>#REF!</v>
      </c>
      <c r="AB182" s="16" t="e">
        <f>SUMIF('City Level Data'!#REF!,$F182,'City Level Data'!AD:AD)</f>
        <v>#REF!</v>
      </c>
      <c r="AC182" s="16" t="e">
        <f>SUMIF('City Level Data'!#REF!,$F182,'City Level Data'!AE:AE)</f>
        <v>#REF!</v>
      </c>
      <c r="AD182" s="16" t="e">
        <f>SUMIF('City Level Data'!#REF!,$F182,'City Level Data'!AF:AF)</f>
        <v>#REF!</v>
      </c>
      <c r="AE182" s="16" t="e">
        <f>SUMIF('City Level Data'!#REF!,$F182,'City Level Data'!AG:AG)</f>
        <v>#REF!</v>
      </c>
      <c r="AF182" s="16" t="e">
        <f>SUMIF('City Level Data'!#REF!,$F182,'City Level Data'!AH:AH)</f>
        <v>#REF!</v>
      </c>
      <c r="AG182" s="16" t="e">
        <f>SUMIF('City Level Data'!#REF!,$F182,'City Level Data'!AI:AI)</f>
        <v>#REF!</v>
      </c>
      <c r="AH182" s="16" t="e">
        <f>SUMIF('City Level Data'!#REF!,$F182,'City Level Data'!AJ:AJ)</f>
        <v>#REF!</v>
      </c>
      <c r="AI182" s="16" t="e">
        <f>SUMIF('City Level Data'!#REF!,$F182,'City Level Data'!AK:AK)</f>
        <v>#REF!</v>
      </c>
      <c r="AJ182" s="16" t="e">
        <f>SUMIF('City Level Data'!#REF!,$F182,'City Level Data'!AL:AL)</f>
        <v>#REF!</v>
      </c>
      <c r="AK182" s="16" t="e">
        <f>SUMIF('City Level Data'!#REF!,$F182,'City Level Data'!AM:AM)</f>
        <v>#REF!</v>
      </c>
      <c r="AL182" s="16" t="e">
        <f>SUMIF('City Level Data'!#REF!,$F182,'City Level Data'!AN:AN)</f>
        <v>#REF!</v>
      </c>
      <c r="AM182" s="16" t="e">
        <f>SUMIF('City Level Data'!#REF!,$F182,'City Level Data'!AO:AO)</f>
        <v>#REF!</v>
      </c>
      <c r="AN182" s="16" t="e">
        <f>SUMIF('City Level Data'!#REF!,$F182,'City Level Data'!AP:AP)</f>
        <v>#REF!</v>
      </c>
      <c r="AO182" s="16" t="e">
        <f>SUMIF('City Level Data'!#REF!,$F182,'City Level Data'!AQ:AQ)</f>
        <v>#REF!</v>
      </c>
      <c r="AP182" s="16" t="e">
        <f>SUMIF('City Level Data'!#REF!,$F182,'City Level Data'!AR:AR)</f>
        <v>#REF!</v>
      </c>
      <c r="AQ182" s="16" t="e">
        <f>SUMIF('City Level Data'!#REF!,$F182,'City Level Data'!AS:AS)</f>
        <v>#REF!</v>
      </c>
      <c r="AR182" s="16" t="e">
        <f>SUMIF('City Level Data'!#REF!,$F182,'City Level Data'!AT:AT)</f>
        <v>#REF!</v>
      </c>
      <c r="AS182" s="16" t="e">
        <f>SUMIF('City Level Data'!#REF!,$F182,'City Level Data'!AU:AU)</f>
        <v>#REF!</v>
      </c>
      <c r="AT182" s="16" t="e">
        <f>SUMIF('City Level Data'!#REF!,$F182,'City Level Data'!AV:AV)</f>
        <v>#REF!</v>
      </c>
      <c r="AU182" s="16" t="e">
        <f>SUMIF('City Level Data'!#REF!,$F182,'City Level Data'!AW:AW)</f>
        <v>#REF!</v>
      </c>
      <c r="AV182" s="16" t="e">
        <f>SUMIF('City Level Data'!#REF!,$F182,'City Level Data'!AX:AX)</f>
        <v>#REF!</v>
      </c>
      <c r="AW182" s="16" t="e">
        <f>SUMIF('City Level Data'!#REF!,$F182,'City Level Data'!AY:AY)</f>
        <v>#REF!</v>
      </c>
      <c r="AX182" s="16" t="e">
        <f>SUMIF('City Level Data'!#REF!,$F182,'City Level Data'!AZ:AZ)</f>
        <v>#REF!</v>
      </c>
      <c r="AY182" s="16" t="e">
        <f>SUMIF('City Level Data'!#REF!,$F182,'City Level Data'!BA:BA)</f>
        <v>#REF!</v>
      </c>
      <c r="AZ182" s="16" t="e">
        <f>SUMIF('City Level Data'!#REF!,$F182,'City Level Data'!BB:BB)</f>
        <v>#REF!</v>
      </c>
      <c r="BA182" s="16" t="e">
        <f>SUMIF('City Level Data'!#REF!,$F182,'City Level Data'!BC:BC)</f>
        <v>#REF!</v>
      </c>
      <c r="BB182" s="16" t="e">
        <f>SUMIF('City Level Data'!#REF!,$F182,'City Level Data'!BD:BD)</f>
        <v>#REF!</v>
      </c>
      <c r="BC182" s="16" t="e">
        <f>SUMIF('City Level Data'!#REF!,$F182,'City Level Data'!BE:BE)</f>
        <v>#REF!</v>
      </c>
      <c r="BD182" s="16" t="e">
        <f>SUMIF('City Level Data'!#REF!,$F182,'City Level Data'!BF:BF)</f>
        <v>#REF!</v>
      </c>
      <c r="BE182" s="16" t="e">
        <f t="shared" si="2"/>
        <v>#REF!</v>
      </c>
      <c r="BF182" s="16" t="e">
        <f>SUMIF('City Level Data'!#REF!,$F182,'City Level Data'!BG:BG)</f>
        <v>#REF!</v>
      </c>
      <c r="BG182" s="16" t="e">
        <f>SUMIF('City Level Data'!#REF!,$F182,'City Level Data'!BH:BH)</f>
        <v>#REF!</v>
      </c>
      <c r="BH182" s="16" t="e">
        <f>AVERAGEIF('City Level Data'!#REF!,$F182,'City Level Data'!BI:BI)</f>
        <v>#REF!</v>
      </c>
      <c r="BI182" s="16" t="e">
        <f>AVERAGEIF('City Level Data'!#REF!,$F182,'City Level Data'!BJ:BJ)</f>
        <v>#REF!</v>
      </c>
      <c r="BJ182" s="16" t="e">
        <f>AVERAGEIF('City Level Data'!#REF!,$F182,'City Level Data'!BK:BK)</f>
        <v>#REF!</v>
      </c>
      <c r="BK182" s="16" t="e">
        <f>AVERAGEIF('City Level Data'!#REF!,$F182,'City Level Data'!BL:BL)</f>
        <v>#REF!</v>
      </c>
      <c r="BL182" s="16" t="e">
        <f>AVERAGEIF('City Level Data'!#REF!,$F182,'City Level Data'!BM:BM)</f>
        <v>#REF!</v>
      </c>
      <c r="BM182" s="16" t="e">
        <f>SUMIF('City Level Data'!#REF!,$F182,'City Level Data'!BN:BN)</f>
        <v>#REF!</v>
      </c>
      <c r="BN182" s="16" t="e">
        <f>SUMIF('City Level Data'!#REF!,$F182,'City Level Data'!BO:BO)</f>
        <v>#REF!</v>
      </c>
      <c r="BO182" s="16" t="e">
        <f>SUMIF('City Level Data'!#REF!,$F182,'City Level Data'!BP:BP)</f>
        <v>#REF!</v>
      </c>
      <c r="BP182" s="16" t="e">
        <f>SUMIF('City Level Data'!#REF!,$F182,'City Level Data'!BQ:BQ)</f>
        <v>#REF!</v>
      </c>
      <c r="BQ182" s="16" t="e">
        <f>SUMIF('City Level Data'!#REF!,$F182,'City Level Data'!BR:BR)</f>
        <v>#REF!</v>
      </c>
      <c r="BR182" s="16" t="e">
        <f>SUMIF('City Level Data'!#REF!,$F182,'City Level Data'!BS:BS)</f>
        <v>#REF!</v>
      </c>
      <c r="BS182" s="16" t="e">
        <f>SUMIF('City Level Data'!#REF!,$F182,'City Level Data'!BT:BT)</f>
        <v>#REF!</v>
      </c>
      <c r="BT182" s="16" t="e">
        <f>SUMIF('City Level Data'!#REF!,$F182,'City Level Data'!BU:BU)</f>
        <v>#REF!</v>
      </c>
      <c r="BU182" s="16" t="e">
        <f>SUMIF('City Level Data'!#REF!,$F182,'City Level Data'!BV:BV)</f>
        <v>#REF!</v>
      </c>
      <c r="BV182" s="16" t="e">
        <f>SUMIF('City Level Data'!#REF!,$F182,'City Level Data'!BW:BW)</f>
        <v>#REF!</v>
      </c>
      <c r="BW182" s="16" t="e">
        <f>SUMIF('City Level Data'!#REF!,$F182,'City Level Data'!BX:BX)</f>
        <v>#REF!</v>
      </c>
      <c r="BX182" s="16" t="e">
        <f>SUMIF('City Level Data'!#REF!,$F182,'City Level Data'!BY:BY)</f>
        <v>#REF!</v>
      </c>
      <c r="BY182" s="16" t="e">
        <f>SUMIF('City Level Data'!#REF!,$F182,'City Level Data'!BZ:BZ)</f>
        <v>#REF!</v>
      </c>
      <c r="BZ182" s="16" t="e">
        <f>SUMIF('City Level Data'!#REF!,$F182,'City Level Data'!CA:CA)</f>
        <v>#REF!</v>
      </c>
      <c r="CA182" s="16" t="e">
        <f>SUMIF('City Level Data'!#REF!,$F182,'City Level Data'!CB:CB)</f>
        <v>#REF!</v>
      </c>
      <c r="CB182" s="16" t="e">
        <f>SUMIF('City Level Data'!#REF!,$F182,'City Level Data'!CC:CC)</f>
        <v>#REF!</v>
      </c>
      <c r="CC182" s="16" t="e">
        <f>SUMIF('City Level Data'!#REF!,$F182,'City Level Data'!CD:CD)</f>
        <v>#REF!</v>
      </c>
      <c r="CD182" s="16" t="e">
        <f>SUMIF('City Level Data'!#REF!,$F182,'City Level Data'!CE:CE)</f>
        <v>#REF!</v>
      </c>
      <c r="CE182" s="16" t="e">
        <f>SUMIF('City Level Data'!#REF!,$F182,'City Level Data'!CF:CF)</f>
        <v>#REF!</v>
      </c>
      <c r="CF182" s="16" t="e">
        <f>SUMIF('City Level Data'!#REF!,$F182,'City Level Data'!CG:CG)</f>
        <v>#REF!</v>
      </c>
      <c r="CG182" s="16" t="e">
        <f>SUMIF('City Level Data'!#REF!,$F182,'City Level Data'!CH:CH)</f>
        <v>#REF!</v>
      </c>
      <c r="CH182" s="16" t="e">
        <f>SUMIF('City Level Data'!#REF!,$F182,'City Level Data'!CI:CI)</f>
        <v>#REF!</v>
      </c>
      <c r="CI182" s="16" t="e">
        <f>SUMIF('City Level Data'!#REF!,$F182,'City Level Data'!CJ:CJ)</f>
        <v>#REF!</v>
      </c>
      <c r="CJ182" s="16" t="e">
        <f>SUMIF('City Level Data'!#REF!,$F182,'City Level Data'!CK:CK)</f>
        <v>#REF!</v>
      </c>
      <c r="CK182" s="16" t="e">
        <f>SUMIF('City Level Data'!#REF!,$F182,'City Level Data'!CL:CL)</f>
        <v>#REF!</v>
      </c>
      <c r="CL182" s="16" t="e">
        <f>SUMIF('City Level Data'!#REF!,$F182,'City Level Data'!CM:CM)</f>
        <v>#REF!</v>
      </c>
      <c r="CM182" s="16" t="e">
        <f>SUMIF('City Level Data'!#REF!,$F182,'City Level Data'!CN:CN)</f>
        <v>#REF!</v>
      </c>
      <c r="CN182" s="16" t="e">
        <f>SUMIF('City Level Data'!#REF!,$F182,'City Level Data'!CO:CO)</f>
        <v>#REF!</v>
      </c>
      <c r="CO182" s="16" t="e">
        <f>SUMIF('City Level Data'!#REF!,$F182,'City Level Data'!CP:CP)</f>
        <v>#REF!</v>
      </c>
      <c r="CP182" s="16" t="e">
        <f>SUMIF('City Level Data'!#REF!,$F182,'City Level Data'!CQ:CQ)</f>
        <v>#REF!</v>
      </c>
      <c r="CQ182" s="16" t="e">
        <f>SUMIF('City Level Data'!#REF!,$F182,'City Level Data'!CR:CR)</f>
        <v>#REF!</v>
      </c>
      <c r="CR182" s="16" t="e">
        <f>SUMIF('City Level Data'!#REF!,$F182,'City Level Data'!CS:CS)</f>
        <v>#REF!</v>
      </c>
      <c r="CS182" s="16" t="e">
        <f>SUMIF('City Level Data'!#REF!,$F182,'City Level Data'!CT:CT)</f>
        <v>#REF!</v>
      </c>
      <c r="CT182" s="16" t="e">
        <f>SUMIF('City Level Data'!#REF!,$F182,'City Level Data'!CU:CU)</f>
        <v>#REF!</v>
      </c>
      <c r="CU182" s="16" t="e">
        <f>SUMIF('City Level Data'!#REF!,$F182,'City Level Data'!CV:CV)</f>
        <v>#REF!</v>
      </c>
      <c r="CV182" s="16" t="e">
        <f>SUMIF('City Level Data'!#REF!,$F182,'City Level Data'!CW:CW)</f>
        <v>#REF!</v>
      </c>
      <c r="CW182" s="16" t="e">
        <f>SUMIF('City Level Data'!#REF!,$F182,'City Level Data'!CX:CX)</f>
        <v>#REF!</v>
      </c>
      <c r="CX182" s="16" t="e">
        <f>SUMIF('City Level Data'!#REF!,$F182,'City Level Data'!CY:CY)</f>
        <v>#REF!</v>
      </c>
      <c r="CY182" s="16" t="e">
        <f>SUMIF('City Level Data'!#REF!,$F182,'City Level Data'!CZ:CZ)</f>
        <v>#REF!</v>
      </c>
      <c r="CZ182" s="16" t="e">
        <f>SUMIF('City Level Data'!#REF!,$F182,'City Level Data'!DA:DA)</f>
        <v>#REF!</v>
      </c>
      <c r="DA182" s="16" t="e">
        <f>SUMIF('City Level Data'!#REF!,$F182,'City Level Data'!DB:DB)</f>
        <v>#REF!</v>
      </c>
      <c r="DB182" s="16" t="e">
        <f>SUMIF('City Level Data'!#REF!,$F182,'City Level Data'!DC:DC)</f>
        <v>#REF!</v>
      </c>
    </row>
    <row r="183" spans="1:106" x14ac:dyDescent="0.2">
      <c r="A183" s="1"/>
      <c r="B183" s="1"/>
      <c r="C183" s="1"/>
      <c r="D183" s="1" t="s">
        <v>1722</v>
      </c>
      <c r="E183" s="1" t="s">
        <v>1540</v>
      </c>
      <c r="F183" s="1" t="s">
        <v>1325</v>
      </c>
      <c r="G183" s="1" t="s">
        <v>1523</v>
      </c>
      <c r="H183" s="1"/>
      <c r="I183" s="1"/>
      <c r="J183" s="1" t="s">
        <v>1518</v>
      </c>
      <c r="K183" s="1"/>
      <c r="L183" s="1"/>
      <c r="M183" s="1"/>
      <c r="N183" s="16" t="e">
        <f>SUMIF('City Level Data'!#REF!,$F183,'City Level Data'!J:J)</f>
        <v>#REF!</v>
      </c>
      <c r="O183" s="16" t="e">
        <f>SUMIF('City Level Data'!#REF!,$F183,'City Level Data'!L:L)</f>
        <v>#REF!</v>
      </c>
      <c r="P183" s="16" t="e">
        <f>SUMIF('City Level Data'!#REF!,$F183,'City Level Data'!M:M)</f>
        <v>#REF!</v>
      </c>
      <c r="Q183" s="16" t="e">
        <f t="shared" si="0"/>
        <v>#REF!</v>
      </c>
      <c r="R183" s="16" t="e">
        <f>SUMIF('City Level Data'!#REF!,$F183,'City Level Data'!P:P)</f>
        <v>#REF!</v>
      </c>
      <c r="S183" s="16" t="e">
        <f t="shared" si="1"/>
        <v>#REF!</v>
      </c>
      <c r="T183" s="16" t="e">
        <f>SUMIF('City Level Data'!#REF!,$F183,'City Level Data'!U:U)*1000000000/N183</f>
        <v>#REF!</v>
      </c>
      <c r="U183" s="16" t="e">
        <f>IF(Q183&gt;'Clustering (Sub City)'!$C$4,'Clustering (Sub City)'!$B$3,IF(Q183&gt;'Clustering (Sub City)'!$H$4,'Clustering (Sub City)'!$G$3,IF(Q183&gt;'Clustering (Sub City)'!$M$4,'Clustering (Sub City)'!$L$3,'Clustering (Sub City)'!$Q$3)))</f>
        <v>#REF!</v>
      </c>
      <c r="V183" s="16" t="e">
        <f>IF(S183&gt;'Clustering (Sub City)'!$C$24,'Clustering (Sub City)'!$B$23,IF(S183&gt;'Clustering (Sub City)'!$H$24,'Clustering (Sub City)'!$G$23,IF(S183&gt;'Clustering (Sub City)'!$M$24,'Clustering (Sub City)'!$L$23,'Clustering (Sub City)'!$Q$23)))</f>
        <v>#REF!</v>
      </c>
      <c r="W183" s="16" t="e">
        <f>VLOOKUP(U183&amp;V183,'Clustering (Gov City)'!$X$4:$Y$19,2,0)</f>
        <v>#REF!</v>
      </c>
      <c r="X183" s="16" t="e">
        <f>SUMIF('City Level Data'!#REF!,$F183,'City Level Data'!Z:Z)</f>
        <v>#REF!</v>
      </c>
      <c r="Y183" s="16" t="e">
        <f>SUMIF('City Level Data'!#REF!,$F183,'City Level Data'!AA:AA)</f>
        <v>#REF!</v>
      </c>
      <c r="Z183" s="16" t="e">
        <f>SUMIF('City Level Data'!#REF!,$F183,'City Level Data'!AB:AB)</f>
        <v>#REF!</v>
      </c>
      <c r="AA183" s="16" t="e">
        <f>SUMIF('City Level Data'!#REF!,$F183,'City Level Data'!AC:AC)</f>
        <v>#REF!</v>
      </c>
      <c r="AB183" s="16" t="e">
        <f>SUMIF('City Level Data'!#REF!,$F183,'City Level Data'!AD:AD)</f>
        <v>#REF!</v>
      </c>
      <c r="AC183" s="16" t="e">
        <f>SUMIF('City Level Data'!#REF!,$F183,'City Level Data'!AE:AE)</f>
        <v>#REF!</v>
      </c>
      <c r="AD183" s="16" t="e">
        <f>SUMIF('City Level Data'!#REF!,$F183,'City Level Data'!AF:AF)</f>
        <v>#REF!</v>
      </c>
      <c r="AE183" s="16" t="e">
        <f>SUMIF('City Level Data'!#REF!,$F183,'City Level Data'!AG:AG)</f>
        <v>#REF!</v>
      </c>
      <c r="AF183" s="16" t="e">
        <f>SUMIF('City Level Data'!#REF!,$F183,'City Level Data'!AH:AH)</f>
        <v>#REF!</v>
      </c>
      <c r="AG183" s="16" t="e">
        <f>SUMIF('City Level Data'!#REF!,$F183,'City Level Data'!AI:AI)</f>
        <v>#REF!</v>
      </c>
      <c r="AH183" s="16" t="e">
        <f>SUMIF('City Level Data'!#REF!,$F183,'City Level Data'!AJ:AJ)</f>
        <v>#REF!</v>
      </c>
      <c r="AI183" s="16" t="e">
        <f>SUMIF('City Level Data'!#REF!,$F183,'City Level Data'!AK:AK)</f>
        <v>#REF!</v>
      </c>
      <c r="AJ183" s="16" t="e">
        <f>SUMIF('City Level Data'!#REF!,$F183,'City Level Data'!AL:AL)</f>
        <v>#REF!</v>
      </c>
      <c r="AK183" s="16" t="e">
        <f>SUMIF('City Level Data'!#REF!,$F183,'City Level Data'!AM:AM)</f>
        <v>#REF!</v>
      </c>
      <c r="AL183" s="16" t="e">
        <f>SUMIF('City Level Data'!#REF!,$F183,'City Level Data'!AN:AN)</f>
        <v>#REF!</v>
      </c>
      <c r="AM183" s="16" t="e">
        <f>SUMIF('City Level Data'!#REF!,$F183,'City Level Data'!AO:AO)</f>
        <v>#REF!</v>
      </c>
      <c r="AN183" s="16" t="e">
        <f>SUMIF('City Level Data'!#REF!,$F183,'City Level Data'!AP:AP)</f>
        <v>#REF!</v>
      </c>
      <c r="AO183" s="16" t="e">
        <f>SUMIF('City Level Data'!#REF!,$F183,'City Level Data'!AQ:AQ)</f>
        <v>#REF!</v>
      </c>
      <c r="AP183" s="16" t="e">
        <f>SUMIF('City Level Data'!#REF!,$F183,'City Level Data'!AR:AR)</f>
        <v>#REF!</v>
      </c>
      <c r="AQ183" s="16" t="e">
        <f>SUMIF('City Level Data'!#REF!,$F183,'City Level Data'!AS:AS)</f>
        <v>#REF!</v>
      </c>
      <c r="AR183" s="16" t="e">
        <f>SUMIF('City Level Data'!#REF!,$F183,'City Level Data'!AT:AT)</f>
        <v>#REF!</v>
      </c>
      <c r="AS183" s="16" t="e">
        <f>SUMIF('City Level Data'!#REF!,$F183,'City Level Data'!AU:AU)</f>
        <v>#REF!</v>
      </c>
      <c r="AT183" s="16" t="e">
        <f>SUMIF('City Level Data'!#REF!,$F183,'City Level Data'!AV:AV)</f>
        <v>#REF!</v>
      </c>
      <c r="AU183" s="16" t="e">
        <f>SUMIF('City Level Data'!#REF!,$F183,'City Level Data'!AW:AW)</f>
        <v>#REF!</v>
      </c>
      <c r="AV183" s="16" t="e">
        <f>SUMIF('City Level Data'!#REF!,$F183,'City Level Data'!AX:AX)</f>
        <v>#REF!</v>
      </c>
      <c r="AW183" s="16" t="e">
        <f>SUMIF('City Level Data'!#REF!,$F183,'City Level Data'!AY:AY)</f>
        <v>#REF!</v>
      </c>
      <c r="AX183" s="16" t="e">
        <f>SUMIF('City Level Data'!#REF!,$F183,'City Level Data'!AZ:AZ)</f>
        <v>#REF!</v>
      </c>
      <c r="AY183" s="16" t="e">
        <f>SUMIF('City Level Data'!#REF!,$F183,'City Level Data'!BA:BA)</f>
        <v>#REF!</v>
      </c>
      <c r="AZ183" s="16" t="e">
        <f>SUMIF('City Level Data'!#REF!,$F183,'City Level Data'!BB:BB)</f>
        <v>#REF!</v>
      </c>
      <c r="BA183" s="16" t="e">
        <f>SUMIF('City Level Data'!#REF!,$F183,'City Level Data'!BC:BC)</f>
        <v>#REF!</v>
      </c>
      <c r="BB183" s="16" t="e">
        <f>SUMIF('City Level Data'!#REF!,$F183,'City Level Data'!BD:BD)</f>
        <v>#REF!</v>
      </c>
      <c r="BC183" s="16" t="e">
        <f>SUMIF('City Level Data'!#REF!,$F183,'City Level Data'!BE:BE)</f>
        <v>#REF!</v>
      </c>
      <c r="BD183" s="16" t="e">
        <f>SUMIF('City Level Data'!#REF!,$F183,'City Level Data'!BF:BF)</f>
        <v>#REF!</v>
      </c>
      <c r="BE183" s="16" t="e">
        <f t="shared" si="2"/>
        <v>#REF!</v>
      </c>
      <c r="BF183" s="16" t="e">
        <f>SUMIF('City Level Data'!#REF!,$F183,'City Level Data'!BG:BG)</f>
        <v>#REF!</v>
      </c>
      <c r="BG183" s="16" t="e">
        <f>SUMIF('City Level Data'!#REF!,$F183,'City Level Data'!BH:BH)</f>
        <v>#REF!</v>
      </c>
      <c r="BH183" s="16" t="e">
        <f>AVERAGEIF('City Level Data'!#REF!,$F183,'City Level Data'!BI:BI)</f>
        <v>#REF!</v>
      </c>
      <c r="BI183" s="16" t="e">
        <f>AVERAGEIF('City Level Data'!#REF!,$F183,'City Level Data'!BJ:BJ)</f>
        <v>#REF!</v>
      </c>
      <c r="BJ183" s="16" t="e">
        <f>AVERAGEIF('City Level Data'!#REF!,$F183,'City Level Data'!BK:BK)</f>
        <v>#REF!</v>
      </c>
      <c r="BK183" s="16" t="e">
        <f>AVERAGEIF('City Level Data'!#REF!,$F183,'City Level Data'!BL:BL)</f>
        <v>#REF!</v>
      </c>
      <c r="BL183" s="16" t="e">
        <f>AVERAGEIF('City Level Data'!#REF!,$F183,'City Level Data'!BM:BM)</f>
        <v>#REF!</v>
      </c>
      <c r="BM183" s="16" t="e">
        <f>SUMIF('City Level Data'!#REF!,$F183,'City Level Data'!BN:BN)</f>
        <v>#REF!</v>
      </c>
      <c r="BN183" s="16" t="e">
        <f>SUMIF('City Level Data'!#REF!,$F183,'City Level Data'!BO:BO)</f>
        <v>#REF!</v>
      </c>
      <c r="BO183" s="16" t="e">
        <f>SUMIF('City Level Data'!#REF!,$F183,'City Level Data'!BP:BP)</f>
        <v>#REF!</v>
      </c>
      <c r="BP183" s="16" t="e">
        <f>SUMIF('City Level Data'!#REF!,$F183,'City Level Data'!BQ:BQ)</f>
        <v>#REF!</v>
      </c>
      <c r="BQ183" s="16" t="e">
        <f>SUMIF('City Level Data'!#REF!,$F183,'City Level Data'!BR:BR)</f>
        <v>#REF!</v>
      </c>
      <c r="BR183" s="16" t="e">
        <f>SUMIF('City Level Data'!#REF!,$F183,'City Level Data'!BS:BS)</f>
        <v>#REF!</v>
      </c>
      <c r="BS183" s="16" t="e">
        <f>SUMIF('City Level Data'!#REF!,$F183,'City Level Data'!BT:BT)</f>
        <v>#REF!</v>
      </c>
      <c r="BT183" s="16" t="e">
        <f>SUMIF('City Level Data'!#REF!,$F183,'City Level Data'!BU:BU)</f>
        <v>#REF!</v>
      </c>
      <c r="BU183" s="16" t="e">
        <f>SUMIF('City Level Data'!#REF!,$F183,'City Level Data'!BV:BV)</f>
        <v>#REF!</v>
      </c>
      <c r="BV183" s="16" t="e">
        <f>SUMIF('City Level Data'!#REF!,$F183,'City Level Data'!BW:BW)</f>
        <v>#REF!</v>
      </c>
      <c r="BW183" s="16" t="e">
        <f>SUMIF('City Level Data'!#REF!,$F183,'City Level Data'!BX:BX)</f>
        <v>#REF!</v>
      </c>
      <c r="BX183" s="16" t="e">
        <f>SUMIF('City Level Data'!#REF!,$F183,'City Level Data'!BY:BY)</f>
        <v>#REF!</v>
      </c>
      <c r="BY183" s="16" t="e">
        <f>SUMIF('City Level Data'!#REF!,$F183,'City Level Data'!BZ:BZ)</f>
        <v>#REF!</v>
      </c>
      <c r="BZ183" s="16" t="e">
        <f>SUMIF('City Level Data'!#REF!,$F183,'City Level Data'!CA:CA)</f>
        <v>#REF!</v>
      </c>
      <c r="CA183" s="16" t="e">
        <f>SUMIF('City Level Data'!#REF!,$F183,'City Level Data'!CB:CB)</f>
        <v>#REF!</v>
      </c>
      <c r="CB183" s="16" t="e">
        <f>SUMIF('City Level Data'!#REF!,$F183,'City Level Data'!CC:CC)</f>
        <v>#REF!</v>
      </c>
      <c r="CC183" s="16" t="e">
        <f>SUMIF('City Level Data'!#REF!,$F183,'City Level Data'!CD:CD)</f>
        <v>#REF!</v>
      </c>
      <c r="CD183" s="16" t="e">
        <f>SUMIF('City Level Data'!#REF!,$F183,'City Level Data'!CE:CE)</f>
        <v>#REF!</v>
      </c>
      <c r="CE183" s="16" t="e">
        <f>SUMIF('City Level Data'!#REF!,$F183,'City Level Data'!CF:CF)</f>
        <v>#REF!</v>
      </c>
      <c r="CF183" s="16" t="e">
        <f>SUMIF('City Level Data'!#REF!,$F183,'City Level Data'!CG:CG)</f>
        <v>#REF!</v>
      </c>
      <c r="CG183" s="16" t="e">
        <f>SUMIF('City Level Data'!#REF!,$F183,'City Level Data'!CH:CH)</f>
        <v>#REF!</v>
      </c>
      <c r="CH183" s="16" t="e">
        <f>SUMIF('City Level Data'!#REF!,$F183,'City Level Data'!CI:CI)</f>
        <v>#REF!</v>
      </c>
      <c r="CI183" s="16" t="e">
        <f>SUMIF('City Level Data'!#REF!,$F183,'City Level Data'!CJ:CJ)</f>
        <v>#REF!</v>
      </c>
      <c r="CJ183" s="16" t="e">
        <f>SUMIF('City Level Data'!#REF!,$F183,'City Level Data'!CK:CK)</f>
        <v>#REF!</v>
      </c>
      <c r="CK183" s="16" t="e">
        <f>SUMIF('City Level Data'!#REF!,$F183,'City Level Data'!CL:CL)</f>
        <v>#REF!</v>
      </c>
      <c r="CL183" s="16" t="e">
        <f>SUMIF('City Level Data'!#REF!,$F183,'City Level Data'!CM:CM)</f>
        <v>#REF!</v>
      </c>
      <c r="CM183" s="16" t="e">
        <f>SUMIF('City Level Data'!#REF!,$F183,'City Level Data'!CN:CN)</f>
        <v>#REF!</v>
      </c>
      <c r="CN183" s="16" t="e">
        <f>SUMIF('City Level Data'!#REF!,$F183,'City Level Data'!CO:CO)</f>
        <v>#REF!</v>
      </c>
      <c r="CO183" s="16" t="e">
        <f>SUMIF('City Level Data'!#REF!,$F183,'City Level Data'!CP:CP)</f>
        <v>#REF!</v>
      </c>
      <c r="CP183" s="16" t="e">
        <f>SUMIF('City Level Data'!#REF!,$F183,'City Level Data'!CQ:CQ)</f>
        <v>#REF!</v>
      </c>
      <c r="CQ183" s="16" t="e">
        <f>SUMIF('City Level Data'!#REF!,$F183,'City Level Data'!CR:CR)</f>
        <v>#REF!</v>
      </c>
      <c r="CR183" s="16" t="e">
        <f>SUMIF('City Level Data'!#REF!,$F183,'City Level Data'!CS:CS)</f>
        <v>#REF!</v>
      </c>
      <c r="CS183" s="16" t="e">
        <f>SUMIF('City Level Data'!#REF!,$F183,'City Level Data'!CT:CT)</f>
        <v>#REF!</v>
      </c>
      <c r="CT183" s="16" t="e">
        <f>SUMIF('City Level Data'!#REF!,$F183,'City Level Data'!CU:CU)</f>
        <v>#REF!</v>
      </c>
      <c r="CU183" s="16" t="e">
        <f>SUMIF('City Level Data'!#REF!,$F183,'City Level Data'!CV:CV)</f>
        <v>#REF!</v>
      </c>
      <c r="CV183" s="16" t="e">
        <f>SUMIF('City Level Data'!#REF!,$F183,'City Level Data'!CW:CW)</f>
        <v>#REF!</v>
      </c>
      <c r="CW183" s="16" t="e">
        <f>SUMIF('City Level Data'!#REF!,$F183,'City Level Data'!CX:CX)</f>
        <v>#REF!</v>
      </c>
      <c r="CX183" s="16" t="e">
        <f>SUMIF('City Level Data'!#REF!,$F183,'City Level Data'!CY:CY)</f>
        <v>#REF!</v>
      </c>
      <c r="CY183" s="16" t="e">
        <f>SUMIF('City Level Data'!#REF!,$F183,'City Level Data'!CZ:CZ)</f>
        <v>#REF!</v>
      </c>
      <c r="CZ183" s="16" t="e">
        <f>SUMIF('City Level Data'!#REF!,$F183,'City Level Data'!DA:DA)</f>
        <v>#REF!</v>
      </c>
      <c r="DA183" s="16" t="e">
        <f>SUMIF('City Level Data'!#REF!,$F183,'City Level Data'!DB:DB)</f>
        <v>#REF!</v>
      </c>
      <c r="DB183" s="16" t="e">
        <f>SUMIF('City Level Data'!#REF!,$F183,'City Level Data'!DC:DC)</f>
        <v>#REF!</v>
      </c>
    </row>
    <row r="184" spans="1:106" x14ac:dyDescent="0.2">
      <c r="A184" s="1"/>
      <c r="B184" s="1"/>
      <c r="C184" s="1"/>
      <c r="D184" s="1" t="s">
        <v>1723</v>
      </c>
      <c r="E184" s="1" t="s">
        <v>1540</v>
      </c>
      <c r="F184" s="1" t="s">
        <v>1326</v>
      </c>
      <c r="G184" s="1" t="s">
        <v>1523</v>
      </c>
      <c r="H184" s="1"/>
      <c r="I184" s="1"/>
      <c r="J184" s="1" t="s">
        <v>1518</v>
      </c>
      <c r="K184" s="1"/>
      <c r="L184" s="1"/>
      <c r="M184" s="1"/>
      <c r="N184" s="16" t="e">
        <f>SUMIF('City Level Data'!#REF!,$F184,'City Level Data'!J:J)</f>
        <v>#REF!</v>
      </c>
      <c r="O184" s="16" t="e">
        <f>SUMIF('City Level Data'!#REF!,$F184,'City Level Data'!L:L)</f>
        <v>#REF!</v>
      </c>
      <c r="P184" s="16" t="e">
        <f>SUMIF('City Level Data'!#REF!,$F184,'City Level Data'!M:M)</f>
        <v>#REF!</v>
      </c>
      <c r="Q184" s="16" t="e">
        <f t="shared" si="0"/>
        <v>#REF!</v>
      </c>
      <c r="R184" s="16" t="e">
        <f>SUMIF('City Level Data'!#REF!,$F184,'City Level Data'!P:P)</f>
        <v>#REF!</v>
      </c>
      <c r="S184" s="16" t="e">
        <f t="shared" si="1"/>
        <v>#REF!</v>
      </c>
      <c r="T184" s="16" t="e">
        <f>SUMIF('City Level Data'!#REF!,$F184,'City Level Data'!U:U)*1000000000/N184</f>
        <v>#REF!</v>
      </c>
      <c r="U184" s="16" t="e">
        <f>IF(Q184&gt;'Clustering (Sub City)'!$C$4,'Clustering (Sub City)'!$B$3,IF(Q184&gt;'Clustering (Sub City)'!$H$4,'Clustering (Sub City)'!$G$3,IF(Q184&gt;'Clustering (Sub City)'!$M$4,'Clustering (Sub City)'!$L$3,'Clustering (Sub City)'!$Q$3)))</f>
        <v>#REF!</v>
      </c>
      <c r="V184" s="16" t="e">
        <f>IF(S184&gt;'Clustering (Sub City)'!$C$24,'Clustering (Sub City)'!$B$23,IF(S184&gt;'Clustering (Sub City)'!$H$24,'Clustering (Sub City)'!$G$23,IF(S184&gt;'Clustering (Sub City)'!$M$24,'Clustering (Sub City)'!$L$23,'Clustering (Sub City)'!$Q$23)))</f>
        <v>#REF!</v>
      </c>
      <c r="W184" s="16" t="e">
        <f>VLOOKUP(U184&amp;V184,'Clustering (Gov City)'!$X$4:$Y$19,2,0)</f>
        <v>#REF!</v>
      </c>
      <c r="X184" s="16" t="e">
        <f>SUMIF('City Level Data'!#REF!,$F184,'City Level Data'!Z:Z)</f>
        <v>#REF!</v>
      </c>
      <c r="Y184" s="16" t="e">
        <f>SUMIF('City Level Data'!#REF!,$F184,'City Level Data'!AA:AA)</f>
        <v>#REF!</v>
      </c>
      <c r="Z184" s="16" t="e">
        <f>SUMIF('City Level Data'!#REF!,$F184,'City Level Data'!AB:AB)</f>
        <v>#REF!</v>
      </c>
      <c r="AA184" s="16" t="e">
        <f>SUMIF('City Level Data'!#REF!,$F184,'City Level Data'!AC:AC)</f>
        <v>#REF!</v>
      </c>
      <c r="AB184" s="16" t="e">
        <f>SUMIF('City Level Data'!#REF!,$F184,'City Level Data'!AD:AD)</f>
        <v>#REF!</v>
      </c>
      <c r="AC184" s="16" t="e">
        <f>SUMIF('City Level Data'!#REF!,$F184,'City Level Data'!AE:AE)</f>
        <v>#REF!</v>
      </c>
      <c r="AD184" s="16" t="e">
        <f>SUMIF('City Level Data'!#REF!,$F184,'City Level Data'!AF:AF)</f>
        <v>#REF!</v>
      </c>
      <c r="AE184" s="16" t="e">
        <f>SUMIF('City Level Data'!#REF!,$F184,'City Level Data'!AG:AG)</f>
        <v>#REF!</v>
      </c>
      <c r="AF184" s="16" t="e">
        <f>SUMIF('City Level Data'!#REF!,$F184,'City Level Data'!AH:AH)</f>
        <v>#REF!</v>
      </c>
      <c r="AG184" s="16" t="e">
        <f>SUMIF('City Level Data'!#REF!,$F184,'City Level Data'!AI:AI)</f>
        <v>#REF!</v>
      </c>
      <c r="AH184" s="16" t="e">
        <f>SUMIF('City Level Data'!#REF!,$F184,'City Level Data'!AJ:AJ)</f>
        <v>#REF!</v>
      </c>
      <c r="AI184" s="16" t="e">
        <f>SUMIF('City Level Data'!#REF!,$F184,'City Level Data'!AK:AK)</f>
        <v>#REF!</v>
      </c>
      <c r="AJ184" s="16" t="e">
        <f>SUMIF('City Level Data'!#REF!,$F184,'City Level Data'!AL:AL)</f>
        <v>#REF!</v>
      </c>
      <c r="AK184" s="16" t="e">
        <f>SUMIF('City Level Data'!#REF!,$F184,'City Level Data'!AM:AM)</f>
        <v>#REF!</v>
      </c>
      <c r="AL184" s="16" t="e">
        <f>SUMIF('City Level Data'!#REF!,$F184,'City Level Data'!AN:AN)</f>
        <v>#REF!</v>
      </c>
      <c r="AM184" s="16" t="e">
        <f>SUMIF('City Level Data'!#REF!,$F184,'City Level Data'!AO:AO)</f>
        <v>#REF!</v>
      </c>
      <c r="AN184" s="16" t="e">
        <f>SUMIF('City Level Data'!#REF!,$F184,'City Level Data'!AP:AP)</f>
        <v>#REF!</v>
      </c>
      <c r="AO184" s="16" t="e">
        <f>SUMIF('City Level Data'!#REF!,$F184,'City Level Data'!AQ:AQ)</f>
        <v>#REF!</v>
      </c>
      <c r="AP184" s="16" t="e">
        <f>SUMIF('City Level Data'!#REF!,$F184,'City Level Data'!AR:AR)</f>
        <v>#REF!</v>
      </c>
      <c r="AQ184" s="16" t="e">
        <f>SUMIF('City Level Data'!#REF!,$F184,'City Level Data'!AS:AS)</f>
        <v>#REF!</v>
      </c>
      <c r="AR184" s="16" t="e">
        <f>SUMIF('City Level Data'!#REF!,$F184,'City Level Data'!AT:AT)</f>
        <v>#REF!</v>
      </c>
      <c r="AS184" s="16" t="e">
        <f>SUMIF('City Level Data'!#REF!,$F184,'City Level Data'!AU:AU)</f>
        <v>#REF!</v>
      </c>
      <c r="AT184" s="16" t="e">
        <f>SUMIF('City Level Data'!#REF!,$F184,'City Level Data'!AV:AV)</f>
        <v>#REF!</v>
      </c>
      <c r="AU184" s="16" t="e">
        <f>SUMIF('City Level Data'!#REF!,$F184,'City Level Data'!AW:AW)</f>
        <v>#REF!</v>
      </c>
      <c r="AV184" s="16" t="e">
        <f>SUMIF('City Level Data'!#REF!,$F184,'City Level Data'!AX:AX)</f>
        <v>#REF!</v>
      </c>
      <c r="AW184" s="16" t="e">
        <f>SUMIF('City Level Data'!#REF!,$F184,'City Level Data'!AY:AY)</f>
        <v>#REF!</v>
      </c>
      <c r="AX184" s="16" t="e">
        <f>SUMIF('City Level Data'!#REF!,$F184,'City Level Data'!AZ:AZ)</f>
        <v>#REF!</v>
      </c>
      <c r="AY184" s="16" t="e">
        <f>SUMIF('City Level Data'!#REF!,$F184,'City Level Data'!BA:BA)</f>
        <v>#REF!</v>
      </c>
      <c r="AZ184" s="16" t="e">
        <f>SUMIF('City Level Data'!#REF!,$F184,'City Level Data'!BB:BB)</f>
        <v>#REF!</v>
      </c>
      <c r="BA184" s="16" t="e">
        <f>SUMIF('City Level Data'!#REF!,$F184,'City Level Data'!BC:BC)</f>
        <v>#REF!</v>
      </c>
      <c r="BB184" s="16" t="e">
        <f>SUMIF('City Level Data'!#REF!,$F184,'City Level Data'!BD:BD)</f>
        <v>#REF!</v>
      </c>
      <c r="BC184" s="16" t="e">
        <f>SUMIF('City Level Data'!#REF!,$F184,'City Level Data'!BE:BE)</f>
        <v>#REF!</v>
      </c>
      <c r="BD184" s="16" t="e">
        <f>SUMIF('City Level Data'!#REF!,$F184,'City Level Data'!BF:BF)</f>
        <v>#REF!</v>
      </c>
      <c r="BE184" s="16" t="e">
        <f t="shared" si="2"/>
        <v>#REF!</v>
      </c>
      <c r="BF184" s="16" t="e">
        <f>SUMIF('City Level Data'!#REF!,$F184,'City Level Data'!BG:BG)</f>
        <v>#REF!</v>
      </c>
      <c r="BG184" s="16" t="e">
        <f>SUMIF('City Level Data'!#REF!,$F184,'City Level Data'!BH:BH)</f>
        <v>#REF!</v>
      </c>
      <c r="BH184" s="16" t="e">
        <f>AVERAGEIF('City Level Data'!#REF!,$F184,'City Level Data'!BI:BI)</f>
        <v>#REF!</v>
      </c>
      <c r="BI184" s="16" t="e">
        <f>AVERAGEIF('City Level Data'!#REF!,$F184,'City Level Data'!BJ:BJ)</f>
        <v>#REF!</v>
      </c>
      <c r="BJ184" s="16" t="e">
        <f>AVERAGEIF('City Level Data'!#REF!,$F184,'City Level Data'!BK:BK)</f>
        <v>#REF!</v>
      </c>
      <c r="BK184" s="16" t="e">
        <f>AVERAGEIF('City Level Data'!#REF!,$F184,'City Level Data'!BL:BL)</f>
        <v>#REF!</v>
      </c>
      <c r="BL184" s="16" t="e">
        <f>AVERAGEIF('City Level Data'!#REF!,$F184,'City Level Data'!BM:BM)</f>
        <v>#REF!</v>
      </c>
      <c r="BM184" s="16" t="e">
        <f>SUMIF('City Level Data'!#REF!,$F184,'City Level Data'!BN:BN)</f>
        <v>#REF!</v>
      </c>
      <c r="BN184" s="16" t="e">
        <f>SUMIF('City Level Data'!#REF!,$F184,'City Level Data'!BO:BO)</f>
        <v>#REF!</v>
      </c>
      <c r="BO184" s="16" t="e">
        <f>SUMIF('City Level Data'!#REF!,$F184,'City Level Data'!BP:BP)</f>
        <v>#REF!</v>
      </c>
      <c r="BP184" s="16" t="e">
        <f>SUMIF('City Level Data'!#REF!,$F184,'City Level Data'!BQ:BQ)</f>
        <v>#REF!</v>
      </c>
      <c r="BQ184" s="16" t="e">
        <f>SUMIF('City Level Data'!#REF!,$F184,'City Level Data'!BR:BR)</f>
        <v>#REF!</v>
      </c>
      <c r="BR184" s="16" t="e">
        <f>SUMIF('City Level Data'!#REF!,$F184,'City Level Data'!BS:BS)</f>
        <v>#REF!</v>
      </c>
      <c r="BS184" s="16" t="e">
        <f>SUMIF('City Level Data'!#REF!,$F184,'City Level Data'!BT:BT)</f>
        <v>#REF!</v>
      </c>
      <c r="BT184" s="16" t="e">
        <f>SUMIF('City Level Data'!#REF!,$F184,'City Level Data'!BU:BU)</f>
        <v>#REF!</v>
      </c>
      <c r="BU184" s="16" t="e">
        <f>SUMIF('City Level Data'!#REF!,$F184,'City Level Data'!BV:BV)</f>
        <v>#REF!</v>
      </c>
      <c r="BV184" s="16" t="e">
        <f>SUMIF('City Level Data'!#REF!,$F184,'City Level Data'!BW:BW)</f>
        <v>#REF!</v>
      </c>
      <c r="BW184" s="16" t="e">
        <f>SUMIF('City Level Data'!#REF!,$F184,'City Level Data'!BX:BX)</f>
        <v>#REF!</v>
      </c>
      <c r="BX184" s="16" t="e">
        <f>SUMIF('City Level Data'!#REF!,$F184,'City Level Data'!BY:BY)</f>
        <v>#REF!</v>
      </c>
      <c r="BY184" s="16" t="e">
        <f>SUMIF('City Level Data'!#REF!,$F184,'City Level Data'!BZ:BZ)</f>
        <v>#REF!</v>
      </c>
      <c r="BZ184" s="16" t="e">
        <f>SUMIF('City Level Data'!#REF!,$F184,'City Level Data'!CA:CA)</f>
        <v>#REF!</v>
      </c>
      <c r="CA184" s="16" t="e">
        <f>SUMIF('City Level Data'!#REF!,$F184,'City Level Data'!CB:CB)</f>
        <v>#REF!</v>
      </c>
      <c r="CB184" s="16" t="e">
        <f>SUMIF('City Level Data'!#REF!,$F184,'City Level Data'!CC:CC)</f>
        <v>#REF!</v>
      </c>
      <c r="CC184" s="16" t="e">
        <f>SUMIF('City Level Data'!#REF!,$F184,'City Level Data'!CD:CD)</f>
        <v>#REF!</v>
      </c>
      <c r="CD184" s="16" t="e">
        <f>SUMIF('City Level Data'!#REF!,$F184,'City Level Data'!CE:CE)</f>
        <v>#REF!</v>
      </c>
      <c r="CE184" s="16" t="e">
        <f>SUMIF('City Level Data'!#REF!,$F184,'City Level Data'!CF:CF)</f>
        <v>#REF!</v>
      </c>
      <c r="CF184" s="16" t="e">
        <f>SUMIF('City Level Data'!#REF!,$F184,'City Level Data'!CG:CG)</f>
        <v>#REF!</v>
      </c>
      <c r="CG184" s="16" t="e">
        <f>SUMIF('City Level Data'!#REF!,$F184,'City Level Data'!CH:CH)</f>
        <v>#REF!</v>
      </c>
      <c r="CH184" s="16" t="e">
        <f>SUMIF('City Level Data'!#REF!,$F184,'City Level Data'!CI:CI)</f>
        <v>#REF!</v>
      </c>
      <c r="CI184" s="16" t="e">
        <f>SUMIF('City Level Data'!#REF!,$F184,'City Level Data'!CJ:CJ)</f>
        <v>#REF!</v>
      </c>
      <c r="CJ184" s="16" t="e">
        <f>SUMIF('City Level Data'!#REF!,$F184,'City Level Data'!CK:CK)</f>
        <v>#REF!</v>
      </c>
      <c r="CK184" s="16" t="e">
        <f>SUMIF('City Level Data'!#REF!,$F184,'City Level Data'!CL:CL)</f>
        <v>#REF!</v>
      </c>
      <c r="CL184" s="16" t="e">
        <f>SUMIF('City Level Data'!#REF!,$F184,'City Level Data'!CM:CM)</f>
        <v>#REF!</v>
      </c>
      <c r="CM184" s="16" t="e">
        <f>SUMIF('City Level Data'!#REF!,$F184,'City Level Data'!CN:CN)</f>
        <v>#REF!</v>
      </c>
      <c r="CN184" s="16" t="e">
        <f>SUMIF('City Level Data'!#REF!,$F184,'City Level Data'!CO:CO)</f>
        <v>#REF!</v>
      </c>
      <c r="CO184" s="16" t="e">
        <f>SUMIF('City Level Data'!#REF!,$F184,'City Level Data'!CP:CP)</f>
        <v>#REF!</v>
      </c>
      <c r="CP184" s="16" t="e">
        <f>SUMIF('City Level Data'!#REF!,$F184,'City Level Data'!CQ:CQ)</f>
        <v>#REF!</v>
      </c>
      <c r="CQ184" s="16" t="e">
        <f>SUMIF('City Level Data'!#REF!,$F184,'City Level Data'!CR:CR)</f>
        <v>#REF!</v>
      </c>
      <c r="CR184" s="16" t="e">
        <f>SUMIF('City Level Data'!#REF!,$F184,'City Level Data'!CS:CS)</f>
        <v>#REF!</v>
      </c>
      <c r="CS184" s="16" t="e">
        <f>SUMIF('City Level Data'!#REF!,$F184,'City Level Data'!CT:CT)</f>
        <v>#REF!</v>
      </c>
      <c r="CT184" s="16" t="e">
        <f>SUMIF('City Level Data'!#REF!,$F184,'City Level Data'!CU:CU)</f>
        <v>#REF!</v>
      </c>
      <c r="CU184" s="16" t="e">
        <f>SUMIF('City Level Data'!#REF!,$F184,'City Level Data'!CV:CV)</f>
        <v>#REF!</v>
      </c>
      <c r="CV184" s="16" t="e">
        <f>SUMIF('City Level Data'!#REF!,$F184,'City Level Data'!CW:CW)</f>
        <v>#REF!</v>
      </c>
      <c r="CW184" s="16" t="e">
        <f>SUMIF('City Level Data'!#REF!,$F184,'City Level Data'!CX:CX)</f>
        <v>#REF!</v>
      </c>
      <c r="CX184" s="16" t="e">
        <f>SUMIF('City Level Data'!#REF!,$F184,'City Level Data'!CY:CY)</f>
        <v>#REF!</v>
      </c>
      <c r="CY184" s="16" t="e">
        <f>SUMIF('City Level Data'!#REF!,$F184,'City Level Data'!CZ:CZ)</f>
        <v>#REF!</v>
      </c>
      <c r="CZ184" s="16" t="e">
        <f>SUMIF('City Level Data'!#REF!,$F184,'City Level Data'!DA:DA)</f>
        <v>#REF!</v>
      </c>
      <c r="DA184" s="16" t="e">
        <f>SUMIF('City Level Data'!#REF!,$F184,'City Level Data'!DB:DB)</f>
        <v>#REF!</v>
      </c>
      <c r="DB184" s="16" t="e">
        <f>SUMIF('City Level Data'!#REF!,$F184,'City Level Data'!DC:DC)</f>
        <v>#REF!</v>
      </c>
    </row>
    <row r="185" spans="1:106" x14ac:dyDescent="0.2">
      <c r="A185" s="1"/>
      <c r="B185" s="1"/>
      <c r="C185" s="1"/>
      <c r="D185" s="1" t="s">
        <v>1724</v>
      </c>
      <c r="E185" s="1" t="s">
        <v>1540</v>
      </c>
      <c r="F185" s="1" t="s">
        <v>1327</v>
      </c>
      <c r="G185" s="1" t="s">
        <v>1523</v>
      </c>
      <c r="H185" s="1"/>
      <c r="I185" s="1"/>
      <c r="J185" s="1" t="s">
        <v>1518</v>
      </c>
      <c r="K185" s="1"/>
      <c r="L185" s="1"/>
      <c r="M185" s="1"/>
      <c r="N185" s="16" t="e">
        <f>SUMIF('City Level Data'!#REF!,$F185,'City Level Data'!J:J)</f>
        <v>#REF!</v>
      </c>
      <c r="O185" s="16" t="e">
        <f>SUMIF('City Level Data'!#REF!,$F185,'City Level Data'!L:L)</f>
        <v>#REF!</v>
      </c>
      <c r="P185" s="16" t="e">
        <f>SUMIF('City Level Data'!#REF!,$F185,'City Level Data'!M:M)</f>
        <v>#REF!</v>
      </c>
      <c r="Q185" s="16" t="e">
        <f t="shared" si="0"/>
        <v>#REF!</v>
      </c>
      <c r="R185" s="16" t="e">
        <f>SUMIF('City Level Data'!#REF!,$F185,'City Level Data'!P:P)</f>
        <v>#REF!</v>
      </c>
      <c r="S185" s="16" t="e">
        <f t="shared" si="1"/>
        <v>#REF!</v>
      </c>
      <c r="T185" s="16" t="e">
        <f>SUMIF('City Level Data'!#REF!,$F185,'City Level Data'!U:U)*1000000000/N185</f>
        <v>#REF!</v>
      </c>
      <c r="U185" s="16" t="e">
        <f>IF(Q185&gt;'Clustering (Sub City)'!$C$4,'Clustering (Sub City)'!$B$3,IF(Q185&gt;'Clustering (Sub City)'!$H$4,'Clustering (Sub City)'!$G$3,IF(Q185&gt;'Clustering (Sub City)'!$M$4,'Clustering (Sub City)'!$L$3,'Clustering (Sub City)'!$Q$3)))</f>
        <v>#REF!</v>
      </c>
      <c r="V185" s="16" t="e">
        <f>IF(S185&gt;'Clustering (Sub City)'!$C$24,'Clustering (Sub City)'!$B$23,IF(S185&gt;'Clustering (Sub City)'!$H$24,'Clustering (Sub City)'!$G$23,IF(S185&gt;'Clustering (Sub City)'!$M$24,'Clustering (Sub City)'!$L$23,'Clustering (Sub City)'!$Q$23)))</f>
        <v>#REF!</v>
      </c>
      <c r="W185" s="16" t="e">
        <f>VLOOKUP(U185&amp;V185,'Clustering (Gov City)'!$X$4:$Y$19,2,0)</f>
        <v>#REF!</v>
      </c>
      <c r="X185" s="16" t="e">
        <f>SUMIF('City Level Data'!#REF!,$F185,'City Level Data'!Z:Z)</f>
        <v>#REF!</v>
      </c>
      <c r="Y185" s="16" t="e">
        <f>SUMIF('City Level Data'!#REF!,$F185,'City Level Data'!AA:AA)</f>
        <v>#REF!</v>
      </c>
      <c r="Z185" s="16" t="e">
        <f>SUMIF('City Level Data'!#REF!,$F185,'City Level Data'!AB:AB)</f>
        <v>#REF!</v>
      </c>
      <c r="AA185" s="16" t="e">
        <f>SUMIF('City Level Data'!#REF!,$F185,'City Level Data'!AC:AC)</f>
        <v>#REF!</v>
      </c>
      <c r="AB185" s="16" t="e">
        <f>SUMIF('City Level Data'!#REF!,$F185,'City Level Data'!AD:AD)</f>
        <v>#REF!</v>
      </c>
      <c r="AC185" s="16" t="e">
        <f>SUMIF('City Level Data'!#REF!,$F185,'City Level Data'!AE:AE)</f>
        <v>#REF!</v>
      </c>
      <c r="AD185" s="16" t="e">
        <f>SUMIF('City Level Data'!#REF!,$F185,'City Level Data'!AF:AF)</f>
        <v>#REF!</v>
      </c>
      <c r="AE185" s="16" t="e">
        <f>SUMIF('City Level Data'!#REF!,$F185,'City Level Data'!AG:AG)</f>
        <v>#REF!</v>
      </c>
      <c r="AF185" s="16" t="e">
        <f>SUMIF('City Level Data'!#REF!,$F185,'City Level Data'!AH:AH)</f>
        <v>#REF!</v>
      </c>
      <c r="AG185" s="16" t="e">
        <f>SUMIF('City Level Data'!#REF!,$F185,'City Level Data'!AI:AI)</f>
        <v>#REF!</v>
      </c>
      <c r="AH185" s="16" t="e">
        <f>SUMIF('City Level Data'!#REF!,$F185,'City Level Data'!AJ:AJ)</f>
        <v>#REF!</v>
      </c>
      <c r="AI185" s="16" t="e">
        <f>SUMIF('City Level Data'!#REF!,$F185,'City Level Data'!AK:AK)</f>
        <v>#REF!</v>
      </c>
      <c r="AJ185" s="16" t="e">
        <f>SUMIF('City Level Data'!#REF!,$F185,'City Level Data'!AL:AL)</f>
        <v>#REF!</v>
      </c>
      <c r="AK185" s="16" t="e">
        <f>SUMIF('City Level Data'!#REF!,$F185,'City Level Data'!AM:AM)</f>
        <v>#REF!</v>
      </c>
      <c r="AL185" s="16" t="e">
        <f>SUMIF('City Level Data'!#REF!,$F185,'City Level Data'!AN:AN)</f>
        <v>#REF!</v>
      </c>
      <c r="AM185" s="16" t="e">
        <f>SUMIF('City Level Data'!#REF!,$F185,'City Level Data'!AO:AO)</f>
        <v>#REF!</v>
      </c>
      <c r="AN185" s="16" t="e">
        <f>SUMIF('City Level Data'!#REF!,$F185,'City Level Data'!AP:AP)</f>
        <v>#REF!</v>
      </c>
      <c r="AO185" s="16" t="e">
        <f>SUMIF('City Level Data'!#REF!,$F185,'City Level Data'!AQ:AQ)</f>
        <v>#REF!</v>
      </c>
      <c r="AP185" s="16" t="e">
        <f>SUMIF('City Level Data'!#REF!,$F185,'City Level Data'!AR:AR)</f>
        <v>#REF!</v>
      </c>
      <c r="AQ185" s="16" t="e">
        <f>SUMIF('City Level Data'!#REF!,$F185,'City Level Data'!AS:AS)</f>
        <v>#REF!</v>
      </c>
      <c r="AR185" s="16" t="e">
        <f>SUMIF('City Level Data'!#REF!,$F185,'City Level Data'!AT:AT)</f>
        <v>#REF!</v>
      </c>
      <c r="AS185" s="16" t="e">
        <f>SUMIF('City Level Data'!#REF!,$F185,'City Level Data'!AU:AU)</f>
        <v>#REF!</v>
      </c>
      <c r="AT185" s="16" t="e">
        <f>SUMIF('City Level Data'!#REF!,$F185,'City Level Data'!AV:AV)</f>
        <v>#REF!</v>
      </c>
      <c r="AU185" s="16" t="e">
        <f>SUMIF('City Level Data'!#REF!,$F185,'City Level Data'!AW:AW)</f>
        <v>#REF!</v>
      </c>
      <c r="AV185" s="16" t="e">
        <f>SUMIF('City Level Data'!#REF!,$F185,'City Level Data'!AX:AX)</f>
        <v>#REF!</v>
      </c>
      <c r="AW185" s="16" t="e">
        <f>SUMIF('City Level Data'!#REF!,$F185,'City Level Data'!AY:AY)</f>
        <v>#REF!</v>
      </c>
      <c r="AX185" s="16" t="e">
        <f>SUMIF('City Level Data'!#REF!,$F185,'City Level Data'!AZ:AZ)</f>
        <v>#REF!</v>
      </c>
      <c r="AY185" s="16" t="e">
        <f>SUMIF('City Level Data'!#REF!,$F185,'City Level Data'!BA:BA)</f>
        <v>#REF!</v>
      </c>
      <c r="AZ185" s="16" t="e">
        <f>SUMIF('City Level Data'!#REF!,$F185,'City Level Data'!BB:BB)</f>
        <v>#REF!</v>
      </c>
      <c r="BA185" s="16" t="e">
        <f>SUMIF('City Level Data'!#REF!,$F185,'City Level Data'!BC:BC)</f>
        <v>#REF!</v>
      </c>
      <c r="BB185" s="16" t="e">
        <f>SUMIF('City Level Data'!#REF!,$F185,'City Level Data'!BD:BD)</f>
        <v>#REF!</v>
      </c>
      <c r="BC185" s="16" t="e">
        <f>SUMIF('City Level Data'!#REF!,$F185,'City Level Data'!BE:BE)</f>
        <v>#REF!</v>
      </c>
      <c r="BD185" s="16" t="e">
        <f>SUMIF('City Level Data'!#REF!,$F185,'City Level Data'!BF:BF)</f>
        <v>#REF!</v>
      </c>
      <c r="BE185" s="16" t="e">
        <f t="shared" si="2"/>
        <v>#REF!</v>
      </c>
      <c r="BF185" s="16" t="e">
        <f>SUMIF('City Level Data'!#REF!,$F185,'City Level Data'!BG:BG)</f>
        <v>#REF!</v>
      </c>
      <c r="BG185" s="16" t="e">
        <f>SUMIF('City Level Data'!#REF!,$F185,'City Level Data'!BH:BH)</f>
        <v>#REF!</v>
      </c>
      <c r="BH185" s="16" t="e">
        <f>AVERAGEIF('City Level Data'!#REF!,$F185,'City Level Data'!BI:BI)</f>
        <v>#REF!</v>
      </c>
      <c r="BI185" s="16" t="e">
        <f>AVERAGEIF('City Level Data'!#REF!,$F185,'City Level Data'!BJ:BJ)</f>
        <v>#REF!</v>
      </c>
      <c r="BJ185" s="16" t="e">
        <f>AVERAGEIF('City Level Data'!#REF!,$F185,'City Level Data'!BK:BK)</f>
        <v>#REF!</v>
      </c>
      <c r="BK185" s="16" t="e">
        <f>AVERAGEIF('City Level Data'!#REF!,$F185,'City Level Data'!BL:BL)</f>
        <v>#REF!</v>
      </c>
      <c r="BL185" s="16" t="e">
        <f>AVERAGEIF('City Level Data'!#REF!,$F185,'City Level Data'!BM:BM)</f>
        <v>#REF!</v>
      </c>
      <c r="BM185" s="16" t="e">
        <f>SUMIF('City Level Data'!#REF!,$F185,'City Level Data'!BN:BN)</f>
        <v>#REF!</v>
      </c>
      <c r="BN185" s="16" t="e">
        <f>SUMIF('City Level Data'!#REF!,$F185,'City Level Data'!BO:BO)</f>
        <v>#REF!</v>
      </c>
      <c r="BO185" s="16" t="e">
        <f>SUMIF('City Level Data'!#REF!,$F185,'City Level Data'!BP:BP)</f>
        <v>#REF!</v>
      </c>
      <c r="BP185" s="16" t="e">
        <f>SUMIF('City Level Data'!#REF!,$F185,'City Level Data'!BQ:BQ)</f>
        <v>#REF!</v>
      </c>
      <c r="BQ185" s="16" t="e">
        <f>SUMIF('City Level Data'!#REF!,$F185,'City Level Data'!BR:BR)</f>
        <v>#REF!</v>
      </c>
      <c r="BR185" s="16" t="e">
        <f>SUMIF('City Level Data'!#REF!,$F185,'City Level Data'!BS:BS)</f>
        <v>#REF!</v>
      </c>
      <c r="BS185" s="16" t="e">
        <f>SUMIF('City Level Data'!#REF!,$F185,'City Level Data'!BT:BT)</f>
        <v>#REF!</v>
      </c>
      <c r="BT185" s="16" t="e">
        <f>SUMIF('City Level Data'!#REF!,$F185,'City Level Data'!BU:BU)</f>
        <v>#REF!</v>
      </c>
      <c r="BU185" s="16" t="e">
        <f>SUMIF('City Level Data'!#REF!,$F185,'City Level Data'!BV:BV)</f>
        <v>#REF!</v>
      </c>
      <c r="BV185" s="16" t="e">
        <f>SUMIF('City Level Data'!#REF!,$F185,'City Level Data'!BW:BW)</f>
        <v>#REF!</v>
      </c>
      <c r="BW185" s="16" t="e">
        <f>SUMIF('City Level Data'!#REF!,$F185,'City Level Data'!BX:BX)</f>
        <v>#REF!</v>
      </c>
      <c r="BX185" s="16" t="e">
        <f>SUMIF('City Level Data'!#REF!,$F185,'City Level Data'!BY:BY)</f>
        <v>#REF!</v>
      </c>
      <c r="BY185" s="16" t="e">
        <f>SUMIF('City Level Data'!#REF!,$F185,'City Level Data'!BZ:BZ)</f>
        <v>#REF!</v>
      </c>
      <c r="BZ185" s="16" t="e">
        <f>SUMIF('City Level Data'!#REF!,$F185,'City Level Data'!CA:CA)</f>
        <v>#REF!</v>
      </c>
      <c r="CA185" s="16" t="e">
        <f>SUMIF('City Level Data'!#REF!,$F185,'City Level Data'!CB:CB)</f>
        <v>#REF!</v>
      </c>
      <c r="CB185" s="16" t="e">
        <f>SUMIF('City Level Data'!#REF!,$F185,'City Level Data'!CC:CC)</f>
        <v>#REF!</v>
      </c>
      <c r="CC185" s="16" t="e">
        <f>SUMIF('City Level Data'!#REF!,$F185,'City Level Data'!CD:CD)</f>
        <v>#REF!</v>
      </c>
      <c r="CD185" s="16" t="e">
        <f>SUMIF('City Level Data'!#REF!,$F185,'City Level Data'!CE:CE)</f>
        <v>#REF!</v>
      </c>
      <c r="CE185" s="16" t="e">
        <f>SUMIF('City Level Data'!#REF!,$F185,'City Level Data'!CF:CF)</f>
        <v>#REF!</v>
      </c>
      <c r="CF185" s="16" t="e">
        <f>SUMIF('City Level Data'!#REF!,$F185,'City Level Data'!CG:CG)</f>
        <v>#REF!</v>
      </c>
      <c r="CG185" s="16" t="e">
        <f>SUMIF('City Level Data'!#REF!,$F185,'City Level Data'!CH:CH)</f>
        <v>#REF!</v>
      </c>
      <c r="CH185" s="16" t="e">
        <f>SUMIF('City Level Data'!#REF!,$F185,'City Level Data'!CI:CI)</f>
        <v>#REF!</v>
      </c>
      <c r="CI185" s="16" t="e">
        <f>SUMIF('City Level Data'!#REF!,$F185,'City Level Data'!CJ:CJ)</f>
        <v>#REF!</v>
      </c>
      <c r="CJ185" s="16" t="e">
        <f>SUMIF('City Level Data'!#REF!,$F185,'City Level Data'!CK:CK)</f>
        <v>#REF!</v>
      </c>
      <c r="CK185" s="16" t="e">
        <f>SUMIF('City Level Data'!#REF!,$F185,'City Level Data'!CL:CL)</f>
        <v>#REF!</v>
      </c>
      <c r="CL185" s="16" t="e">
        <f>SUMIF('City Level Data'!#REF!,$F185,'City Level Data'!CM:CM)</f>
        <v>#REF!</v>
      </c>
      <c r="CM185" s="16" t="e">
        <f>SUMIF('City Level Data'!#REF!,$F185,'City Level Data'!CN:CN)</f>
        <v>#REF!</v>
      </c>
      <c r="CN185" s="16" t="e">
        <f>SUMIF('City Level Data'!#REF!,$F185,'City Level Data'!CO:CO)</f>
        <v>#REF!</v>
      </c>
      <c r="CO185" s="16" t="e">
        <f>SUMIF('City Level Data'!#REF!,$F185,'City Level Data'!CP:CP)</f>
        <v>#REF!</v>
      </c>
      <c r="CP185" s="16" t="e">
        <f>SUMIF('City Level Data'!#REF!,$F185,'City Level Data'!CQ:CQ)</f>
        <v>#REF!</v>
      </c>
      <c r="CQ185" s="16" t="e">
        <f>SUMIF('City Level Data'!#REF!,$F185,'City Level Data'!CR:CR)</f>
        <v>#REF!</v>
      </c>
      <c r="CR185" s="16" t="e">
        <f>SUMIF('City Level Data'!#REF!,$F185,'City Level Data'!CS:CS)</f>
        <v>#REF!</v>
      </c>
      <c r="CS185" s="16" t="e">
        <f>SUMIF('City Level Data'!#REF!,$F185,'City Level Data'!CT:CT)</f>
        <v>#REF!</v>
      </c>
      <c r="CT185" s="16" t="e">
        <f>SUMIF('City Level Data'!#REF!,$F185,'City Level Data'!CU:CU)</f>
        <v>#REF!</v>
      </c>
      <c r="CU185" s="16" t="e">
        <f>SUMIF('City Level Data'!#REF!,$F185,'City Level Data'!CV:CV)</f>
        <v>#REF!</v>
      </c>
      <c r="CV185" s="16" t="e">
        <f>SUMIF('City Level Data'!#REF!,$F185,'City Level Data'!CW:CW)</f>
        <v>#REF!</v>
      </c>
      <c r="CW185" s="16" t="e">
        <f>SUMIF('City Level Data'!#REF!,$F185,'City Level Data'!CX:CX)</f>
        <v>#REF!</v>
      </c>
      <c r="CX185" s="16" t="e">
        <f>SUMIF('City Level Data'!#REF!,$F185,'City Level Data'!CY:CY)</f>
        <v>#REF!</v>
      </c>
      <c r="CY185" s="16" t="e">
        <f>SUMIF('City Level Data'!#REF!,$F185,'City Level Data'!CZ:CZ)</f>
        <v>#REF!</v>
      </c>
      <c r="CZ185" s="16" t="e">
        <f>SUMIF('City Level Data'!#REF!,$F185,'City Level Data'!DA:DA)</f>
        <v>#REF!</v>
      </c>
      <c r="DA185" s="16" t="e">
        <f>SUMIF('City Level Data'!#REF!,$F185,'City Level Data'!DB:DB)</f>
        <v>#REF!</v>
      </c>
      <c r="DB185" s="16" t="e">
        <f>SUMIF('City Level Data'!#REF!,$F185,'City Level Data'!DC:DC)</f>
        <v>#REF!</v>
      </c>
    </row>
    <row r="186" spans="1:106" x14ac:dyDescent="0.2">
      <c r="A186" s="1"/>
      <c r="B186" s="1"/>
      <c r="C186" s="1"/>
      <c r="D186" s="1" t="s">
        <v>1725</v>
      </c>
      <c r="E186" s="1" t="s">
        <v>1540</v>
      </c>
      <c r="F186" s="1" t="s">
        <v>1328</v>
      </c>
      <c r="G186" s="1" t="s">
        <v>1523</v>
      </c>
      <c r="H186" s="1"/>
      <c r="I186" s="1"/>
      <c r="J186" s="1" t="s">
        <v>1518</v>
      </c>
      <c r="K186" s="1"/>
      <c r="L186" s="1"/>
      <c r="M186" s="1"/>
      <c r="N186" s="16" t="e">
        <f>SUMIF('City Level Data'!#REF!,$F186,'City Level Data'!J:J)</f>
        <v>#REF!</v>
      </c>
      <c r="O186" s="16" t="e">
        <f>SUMIF('City Level Data'!#REF!,$F186,'City Level Data'!L:L)</f>
        <v>#REF!</v>
      </c>
      <c r="P186" s="16" t="e">
        <f>SUMIF('City Level Data'!#REF!,$F186,'City Level Data'!M:M)</f>
        <v>#REF!</v>
      </c>
      <c r="Q186" s="16" t="e">
        <f t="shared" si="0"/>
        <v>#REF!</v>
      </c>
      <c r="R186" s="16" t="e">
        <f>SUMIF('City Level Data'!#REF!,$F186,'City Level Data'!P:P)</f>
        <v>#REF!</v>
      </c>
      <c r="S186" s="16" t="e">
        <f t="shared" si="1"/>
        <v>#REF!</v>
      </c>
      <c r="T186" s="16" t="e">
        <f>SUMIF('City Level Data'!#REF!,$F186,'City Level Data'!U:U)*1000000000/N186</f>
        <v>#REF!</v>
      </c>
      <c r="U186" s="16" t="e">
        <f>IF(Q186&gt;'Clustering (Sub City)'!$C$4,'Clustering (Sub City)'!$B$3,IF(Q186&gt;'Clustering (Sub City)'!$H$4,'Clustering (Sub City)'!$G$3,IF(Q186&gt;'Clustering (Sub City)'!$M$4,'Clustering (Sub City)'!$L$3,'Clustering (Sub City)'!$Q$3)))</f>
        <v>#REF!</v>
      </c>
      <c r="V186" s="16" t="e">
        <f>IF(S186&gt;'Clustering (Sub City)'!$C$24,'Clustering (Sub City)'!$B$23,IF(S186&gt;'Clustering (Sub City)'!$H$24,'Clustering (Sub City)'!$G$23,IF(S186&gt;'Clustering (Sub City)'!$M$24,'Clustering (Sub City)'!$L$23,'Clustering (Sub City)'!$Q$23)))</f>
        <v>#REF!</v>
      </c>
      <c r="W186" s="16" t="e">
        <f>VLOOKUP(U186&amp;V186,'Clustering (Gov City)'!$X$4:$Y$19,2,0)</f>
        <v>#REF!</v>
      </c>
      <c r="X186" s="16" t="e">
        <f>SUMIF('City Level Data'!#REF!,$F186,'City Level Data'!Z:Z)</f>
        <v>#REF!</v>
      </c>
      <c r="Y186" s="16" t="e">
        <f>SUMIF('City Level Data'!#REF!,$F186,'City Level Data'!AA:AA)</f>
        <v>#REF!</v>
      </c>
      <c r="Z186" s="16" t="e">
        <f>SUMIF('City Level Data'!#REF!,$F186,'City Level Data'!AB:AB)</f>
        <v>#REF!</v>
      </c>
      <c r="AA186" s="16" t="e">
        <f>SUMIF('City Level Data'!#REF!,$F186,'City Level Data'!AC:AC)</f>
        <v>#REF!</v>
      </c>
      <c r="AB186" s="16" t="e">
        <f>SUMIF('City Level Data'!#REF!,$F186,'City Level Data'!AD:AD)</f>
        <v>#REF!</v>
      </c>
      <c r="AC186" s="16" t="e">
        <f>SUMIF('City Level Data'!#REF!,$F186,'City Level Data'!AE:AE)</f>
        <v>#REF!</v>
      </c>
      <c r="AD186" s="16" t="e">
        <f>SUMIF('City Level Data'!#REF!,$F186,'City Level Data'!AF:AF)</f>
        <v>#REF!</v>
      </c>
      <c r="AE186" s="16" t="e">
        <f>SUMIF('City Level Data'!#REF!,$F186,'City Level Data'!AG:AG)</f>
        <v>#REF!</v>
      </c>
      <c r="AF186" s="16" t="e">
        <f>SUMIF('City Level Data'!#REF!,$F186,'City Level Data'!AH:AH)</f>
        <v>#REF!</v>
      </c>
      <c r="AG186" s="16" t="e">
        <f>SUMIF('City Level Data'!#REF!,$F186,'City Level Data'!AI:AI)</f>
        <v>#REF!</v>
      </c>
      <c r="AH186" s="16" t="e">
        <f>SUMIF('City Level Data'!#REF!,$F186,'City Level Data'!AJ:AJ)</f>
        <v>#REF!</v>
      </c>
      <c r="AI186" s="16" t="e">
        <f>SUMIF('City Level Data'!#REF!,$F186,'City Level Data'!AK:AK)</f>
        <v>#REF!</v>
      </c>
      <c r="AJ186" s="16" t="e">
        <f>SUMIF('City Level Data'!#REF!,$F186,'City Level Data'!AL:AL)</f>
        <v>#REF!</v>
      </c>
      <c r="AK186" s="16" t="e">
        <f>SUMIF('City Level Data'!#REF!,$F186,'City Level Data'!AM:AM)</f>
        <v>#REF!</v>
      </c>
      <c r="AL186" s="16" t="e">
        <f>SUMIF('City Level Data'!#REF!,$F186,'City Level Data'!AN:AN)</f>
        <v>#REF!</v>
      </c>
      <c r="AM186" s="16" t="e">
        <f>SUMIF('City Level Data'!#REF!,$F186,'City Level Data'!AO:AO)</f>
        <v>#REF!</v>
      </c>
      <c r="AN186" s="16" t="e">
        <f>SUMIF('City Level Data'!#REF!,$F186,'City Level Data'!AP:AP)</f>
        <v>#REF!</v>
      </c>
      <c r="AO186" s="16" t="e">
        <f>SUMIF('City Level Data'!#REF!,$F186,'City Level Data'!AQ:AQ)</f>
        <v>#REF!</v>
      </c>
      <c r="AP186" s="16" t="e">
        <f>SUMIF('City Level Data'!#REF!,$F186,'City Level Data'!AR:AR)</f>
        <v>#REF!</v>
      </c>
      <c r="AQ186" s="16" t="e">
        <f>SUMIF('City Level Data'!#REF!,$F186,'City Level Data'!AS:AS)</f>
        <v>#REF!</v>
      </c>
      <c r="AR186" s="16" t="e">
        <f>SUMIF('City Level Data'!#REF!,$F186,'City Level Data'!AT:AT)</f>
        <v>#REF!</v>
      </c>
      <c r="AS186" s="16" t="e">
        <f>SUMIF('City Level Data'!#REF!,$F186,'City Level Data'!AU:AU)</f>
        <v>#REF!</v>
      </c>
      <c r="AT186" s="16" t="e">
        <f>SUMIF('City Level Data'!#REF!,$F186,'City Level Data'!AV:AV)</f>
        <v>#REF!</v>
      </c>
      <c r="AU186" s="16" t="e">
        <f>SUMIF('City Level Data'!#REF!,$F186,'City Level Data'!AW:AW)</f>
        <v>#REF!</v>
      </c>
      <c r="AV186" s="16" t="e">
        <f>SUMIF('City Level Data'!#REF!,$F186,'City Level Data'!AX:AX)</f>
        <v>#REF!</v>
      </c>
      <c r="AW186" s="16" t="e">
        <f>SUMIF('City Level Data'!#REF!,$F186,'City Level Data'!AY:AY)</f>
        <v>#REF!</v>
      </c>
      <c r="AX186" s="16" t="e">
        <f>SUMIF('City Level Data'!#REF!,$F186,'City Level Data'!AZ:AZ)</f>
        <v>#REF!</v>
      </c>
      <c r="AY186" s="16" t="e">
        <f>SUMIF('City Level Data'!#REF!,$F186,'City Level Data'!BA:BA)</f>
        <v>#REF!</v>
      </c>
      <c r="AZ186" s="16" t="e">
        <f>SUMIF('City Level Data'!#REF!,$F186,'City Level Data'!BB:BB)</f>
        <v>#REF!</v>
      </c>
      <c r="BA186" s="16" t="e">
        <f>SUMIF('City Level Data'!#REF!,$F186,'City Level Data'!BC:BC)</f>
        <v>#REF!</v>
      </c>
      <c r="BB186" s="16" t="e">
        <f>SUMIF('City Level Data'!#REF!,$F186,'City Level Data'!BD:BD)</f>
        <v>#REF!</v>
      </c>
      <c r="BC186" s="16" t="e">
        <f>SUMIF('City Level Data'!#REF!,$F186,'City Level Data'!BE:BE)</f>
        <v>#REF!</v>
      </c>
      <c r="BD186" s="16" t="e">
        <f>SUMIF('City Level Data'!#REF!,$F186,'City Level Data'!BF:BF)</f>
        <v>#REF!</v>
      </c>
      <c r="BE186" s="16" t="e">
        <f t="shared" si="2"/>
        <v>#REF!</v>
      </c>
      <c r="BF186" s="16" t="e">
        <f>SUMIF('City Level Data'!#REF!,$F186,'City Level Data'!BG:BG)</f>
        <v>#REF!</v>
      </c>
      <c r="BG186" s="16" t="e">
        <f>SUMIF('City Level Data'!#REF!,$F186,'City Level Data'!BH:BH)</f>
        <v>#REF!</v>
      </c>
      <c r="BH186" s="16" t="e">
        <f>AVERAGEIF('City Level Data'!#REF!,$F186,'City Level Data'!BI:BI)</f>
        <v>#REF!</v>
      </c>
      <c r="BI186" s="16" t="e">
        <f>AVERAGEIF('City Level Data'!#REF!,$F186,'City Level Data'!BJ:BJ)</f>
        <v>#REF!</v>
      </c>
      <c r="BJ186" s="16" t="e">
        <f>AVERAGEIF('City Level Data'!#REF!,$F186,'City Level Data'!BK:BK)</f>
        <v>#REF!</v>
      </c>
      <c r="BK186" s="16" t="e">
        <f>AVERAGEIF('City Level Data'!#REF!,$F186,'City Level Data'!BL:BL)</f>
        <v>#REF!</v>
      </c>
      <c r="BL186" s="16" t="e">
        <f>AVERAGEIF('City Level Data'!#REF!,$F186,'City Level Data'!BM:BM)</f>
        <v>#REF!</v>
      </c>
      <c r="BM186" s="16" t="e">
        <f>SUMIF('City Level Data'!#REF!,$F186,'City Level Data'!BN:BN)</f>
        <v>#REF!</v>
      </c>
      <c r="BN186" s="16" t="e">
        <f>SUMIF('City Level Data'!#REF!,$F186,'City Level Data'!BO:BO)</f>
        <v>#REF!</v>
      </c>
      <c r="BO186" s="16" t="e">
        <f>SUMIF('City Level Data'!#REF!,$F186,'City Level Data'!BP:BP)</f>
        <v>#REF!</v>
      </c>
      <c r="BP186" s="16" t="e">
        <f>SUMIF('City Level Data'!#REF!,$F186,'City Level Data'!BQ:BQ)</f>
        <v>#REF!</v>
      </c>
      <c r="BQ186" s="16" t="e">
        <f>SUMIF('City Level Data'!#REF!,$F186,'City Level Data'!BR:BR)</f>
        <v>#REF!</v>
      </c>
      <c r="BR186" s="16" t="e">
        <f>SUMIF('City Level Data'!#REF!,$F186,'City Level Data'!BS:BS)</f>
        <v>#REF!</v>
      </c>
      <c r="BS186" s="16" t="e">
        <f>SUMIF('City Level Data'!#REF!,$F186,'City Level Data'!BT:BT)</f>
        <v>#REF!</v>
      </c>
      <c r="BT186" s="16" t="e">
        <f>SUMIF('City Level Data'!#REF!,$F186,'City Level Data'!BU:BU)</f>
        <v>#REF!</v>
      </c>
      <c r="BU186" s="16" t="e">
        <f>SUMIF('City Level Data'!#REF!,$F186,'City Level Data'!BV:BV)</f>
        <v>#REF!</v>
      </c>
      <c r="BV186" s="16" t="e">
        <f>SUMIF('City Level Data'!#REF!,$F186,'City Level Data'!BW:BW)</f>
        <v>#REF!</v>
      </c>
      <c r="BW186" s="16" t="e">
        <f>SUMIF('City Level Data'!#REF!,$F186,'City Level Data'!BX:BX)</f>
        <v>#REF!</v>
      </c>
      <c r="BX186" s="16" t="e">
        <f>SUMIF('City Level Data'!#REF!,$F186,'City Level Data'!BY:BY)</f>
        <v>#REF!</v>
      </c>
      <c r="BY186" s="16" t="e">
        <f>SUMIF('City Level Data'!#REF!,$F186,'City Level Data'!BZ:BZ)</f>
        <v>#REF!</v>
      </c>
      <c r="BZ186" s="16" t="e">
        <f>SUMIF('City Level Data'!#REF!,$F186,'City Level Data'!CA:CA)</f>
        <v>#REF!</v>
      </c>
      <c r="CA186" s="16" t="e">
        <f>SUMIF('City Level Data'!#REF!,$F186,'City Level Data'!CB:CB)</f>
        <v>#REF!</v>
      </c>
      <c r="CB186" s="16" t="e">
        <f>SUMIF('City Level Data'!#REF!,$F186,'City Level Data'!CC:CC)</f>
        <v>#REF!</v>
      </c>
      <c r="CC186" s="16" t="e">
        <f>SUMIF('City Level Data'!#REF!,$F186,'City Level Data'!CD:CD)</f>
        <v>#REF!</v>
      </c>
      <c r="CD186" s="16" t="e">
        <f>SUMIF('City Level Data'!#REF!,$F186,'City Level Data'!CE:CE)</f>
        <v>#REF!</v>
      </c>
      <c r="CE186" s="16" t="e">
        <f>SUMIF('City Level Data'!#REF!,$F186,'City Level Data'!CF:CF)</f>
        <v>#REF!</v>
      </c>
      <c r="CF186" s="16" t="e">
        <f>SUMIF('City Level Data'!#REF!,$F186,'City Level Data'!CG:CG)</f>
        <v>#REF!</v>
      </c>
      <c r="CG186" s="16" t="e">
        <f>SUMIF('City Level Data'!#REF!,$F186,'City Level Data'!CH:CH)</f>
        <v>#REF!</v>
      </c>
      <c r="CH186" s="16" t="e">
        <f>SUMIF('City Level Data'!#REF!,$F186,'City Level Data'!CI:CI)</f>
        <v>#REF!</v>
      </c>
      <c r="CI186" s="16" t="e">
        <f>SUMIF('City Level Data'!#REF!,$F186,'City Level Data'!CJ:CJ)</f>
        <v>#REF!</v>
      </c>
      <c r="CJ186" s="16" t="e">
        <f>SUMIF('City Level Data'!#REF!,$F186,'City Level Data'!CK:CK)</f>
        <v>#REF!</v>
      </c>
      <c r="CK186" s="16" t="e">
        <f>SUMIF('City Level Data'!#REF!,$F186,'City Level Data'!CL:CL)</f>
        <v>#REF!</v>
      </c>
      <c r="CL186" s="16" t="e">
        <f>SUMIF('City Level Data'!#REF!,$F186,'City Level Data'!CM:CM)</f>
        <v>#REF!</v>
      </c>
      <c r="CM186" s="16" t="e">
        <f>SUMIF('City Level Data'!#REF!,$F186,'City Level Data'!CN:CN)</f>
        <v>#REF!</v>
      </c>
      <c r="CN186" s="16" t="e">
        <f>SUMIF('City Level Data'!#REF!,$F186,'City Level Data'!CO:CO)</f>
        <v>#REF!</v>
      </c>
      <c r="CO186" s="16" t="e">
        <f>SUMIF('City Level Data'!#REF!,$F186,'City Level Data'!CP:CP)</f>
        <v>#REF!</v>
      </c>
      <c r="CP186" s="16" t="e">
        <f>SUMIF('City Level Data'!#REF!,$F186,'City Level Data'!CQ:CQ)</f>
        <v>#REF!</v>
      </c>
      <c r="CQ186" s="16" t="e">
        <f>SUMIF('City Level Data'!#REF!,$F186,'City Level Data'!CR:CR)</f>
        <v>#REF!</v>
      </c>
      <c r="CR186" s="16" t="e">
        <f>SUMIF('City Level Data'!#REF!,$F186,'City Level Data'!CS:CS)</f>
        <v>#REF!</v>
      </c>
      <c r="CS186" s="16" t="e">
        <f>SUMIF('City Level Data'!#REF!,$F186,'City Level Data'!CT:CT)</f>
        <v>#REF!</v>
      </c>
      <c r="CT186" s="16" t="e">
        <f>SUMIF('City Level Data'!#REF!,$F186,'City Level Data'!CU:CU)</f>
        <v>#REF!</v>
      </c>
      <c r="CU186" s="16" t="e">
        <f>SUMIF('City Level Data'!#REF!,$F186,'City Level Data'!CV:CV)</f>
        <v>#REF!</v>
      </c>
      <c r="CV186" s="16" t="e">
        <f>SUMIF('City Level Data'!#REF!,$F186,'City Level Data'!CW:CW)</f>
        <v>#REF!</v>
      </c>
      <c r="CW186" s="16" t="e">
        <f>SUMIF('City Level Data'!#REF!,$F186,'City Level Data'!CX:CX)</f>
        <v>#REF!</v>
      </c>
      <c r="CX186" s="16" t="e">
        <f>SUMIF('City Level Data'!#REF!,$F186,'City Level Data'!CY:CY)</f>
        <v>#REF!</v>
      </c>
      <c r="CY186" s="16" t="e">
        <f>SUMIF('City Level Data'!#REF!,$F186,'City Level Data'!CZ:CZ)</f>
        <v>#REF!</v>
      </c>
      <c r="CZ186" s="16" t="e">
        <f>SUMIF('City Level Data'!#REF!,$F186,'City Level Data'!DA:DA)</f>
        <v>#REF!</v>
      </c>
      <c r="DA186" s="16" t="e">
        <f>SUMIF('City Level Data'!#REF!,$F186,'City Level Data'!DB:DB)</f>
        <v>#REF!</v>
      </c>
      <c r="DB186" s="16" t="e">
        <f>SUMIF('City Level Data'!#REF!,$F186,'City Level Data'!DC:DC)</f>
        <v>#REF!</v>
      </c>
    </row>
    <row r="187" spans="1:106" x14ac:dyDescent="0.2">
      <c r="A187" s="1"/>
      <c r="B187" s="1"/>
      <c r="C187" s="1"/>
      <c r="D187" s="1" t="s">
        <v>1726</v>
      </c>
      <c r="E187" s="1" t="s">
        <v>1540</v>
      </c>
      <c r="F187" s="1" t="s">
        <v>1334</v>
      </c>
      <c r="G187" s="1" t="s">
        <v>1523</v>
      </c>
      <c r="H187" s="1"/>
      <c r="I187" s="1"/>
      <c r="J187" s="1" t="s">
        <v>1518</v>
      </c>
      <c r="K187" s="1"/>
      <c r="L187" s="1"/>
      <c r="M187" s="1"/>
      <c r="N187" s="16" t="e">
        <f>SUMIF('City Level Data'!#REF!,$F187,'City Level Data'!J:J)</f>
        <v>#REF!</v>
      </c>
      <c r="O187" s="16" t="e">
        <f>SUMIF('City Level Data'!#REF!,$F187,'City Level Data'!L:L)</f>
        <v>#REF!</v>
      </c>
      <c r="P187" s="16" t="e">
        <f>SUMIF('City Level Data'!#REF!,$F187,'City Level Data'!M:M)</f>
        <v>#REF!</v>
      </c>
      <c r="Q187" s="16" t="e">
        <f t="shared" si="0"/>
        <v>#REF!</v>
      </c>
      <c r="R187" s="16" t="e">
        <f>SUMIF('City Level Data'!#REF!,$F187,'City Level Data'!P:P)</f>
        <v>#REF!</v>
      </c>
      <c r="S187" s="16" t="e">
        <f t="shared" si="1"/>
        <v>#REF!</v>
      </c>
      <c r="T187" s="16" t="e">
        <f>SUMIF('City Level Data'!#REF!,$F187,'City Level Data'!U:U)*1000000000/N187</f>
        <v>#REF!</v>
      </c>
      <c r="U187" s="16" t="e">
        <f>IF(Q187&gt;'Clustering (Sub City)'!$C$4,'Clustering (Sub City)'!$B$3,IF(Q187&gt;'Clustering (Sub City)'!$H$4,'Clustering (Sub City)'!$G$3,IF(Q187&gt;'Clustering (Sub City)'!$M$4,'Clustering (Sub City)'!$L$3,'Clustering (Sub City)'!$Q$3)))</f>
        <v>#REF!</v>
      </c>
      <c r="V187" s="16" t="e">
        <f>IF(S187&gt;'Clustering (Sub City)'!$C$24,'Clustering (Sub City)'!$B$23,IF(S187&gt;'Clustering (Sub City)'!$H$24,'Clustering (Sub City)'!$G$23,IF(S187&gt;'Clustering (Sub City)'!$M$24,'Clustering (Sub City)'!$L$23,'Clustering (Sub City)'!$Q$23)))</f>
        <v>#REF!</v>
      </c>
      <c r="W187" s="16" t="e">
        <f>VLOOKUP(U187&amp;V187,'Clustering (Gov City)'!$X$4:$Y$19,2,0)</f>
        <v>#REF!</v>
      </c>
      <c r="X187" s="16" t="e">
        <f>SUMIF('City Level Data'!#REF!,$F187,'City Level Data'!Z:Z)</f>
        <v>#REF!</v>
      </c>
      <c r="Y187" s="16" t="e">
        <f>SUMIF('City Level Data'!#REF!,$F187,'City Level Data'!AA:AA)</f>
        <v>#REF!</v>
      </c>
      <c r="Z187" s="16" t="e">
        <f>SUMIF('City Level Data'!#REF!,$F187,'City Level Data'!AB:AB)</f>
        <v>#REF!</v>
      </c>
      <c r="AA187" s="16" t="e">
        <f>SUMIF('City Level Data'!#REF!,$F187,'City Level Data'!AC:AC)</f>
        <v>#REF!</v>
      </c>
      <c r="AB187" s="16" t="e">
        <f>SUMIF('City Level Data'!#REF!,$F187,'City Level Data'!AD:AD)</f>
        <v>#REF!</v>
      </c>
      <c r="AC187" s="16" t="e">
        <f>SUMIF('City Level Data'!#REF!,$F187,'City Level Data'!AE:AE)</f>
        <v>#REF!</v>
      </c>
      <c r="AD187" s="16" t="e">
        <f>SUMIF('City Level Data'!#REF!,$F187,'City Level Data'!AF:AF)</f>
        <v>#REF!</v>
      </c>
      <c r="AE187" s="16" t="e">
        <f>SUMIF('City Level Data'!#REF!,$F187,'City Level Data'!AG:AG)</f>
        <v>#REF!</v>
      </c>
      <c r="AF187" s="16" t="e">
        <f>SUMIF('City Level Data'!#REF!,$F187,'City Level Data'!AH:AH)</f>
        <v>#REF!</v>
      </c>
      <c r="AG187" s="16" t="e">
        <f>SUMIF('City Level Data'!#REF!,$F187,'City Level Data'!AI:AI)</f>
        <v>#REF!</v>
      </c>
      <c r="AH187" s="16" t="e">
        <f>SUMIF('City Level Data'!#REF!,$F187,'City Level Data'!AJ:AJ)</f>
        <v>#REF!</v>
      </c>
      <c r="AI187" s="16" t="e">
        <f>SUMIF('City Level Data'!#REF!,$F187,'City Level Data'!AK:AK)</f>
        <v>#REF!</v>
      </c>
      <c r="AJ187" s="16" t="e">
        <f>SUMIF('City Level Data'!#REF!,$F187,'City Level Data'!AL:AL)</f>
        <v>#REF!</v>
      </c>
      <c r="AK187" s="16" t="e">
        <f>SUMIF('City Level Data'!#REF!,$F187,'City Level Data'!AM:AM)</f>
        <v>#REF!</v>
      </c>
      <c r="AL187" s="16" t="e">
        <f>SUMIF('City Level Data'!#REF!,$F187,'City Level Data'!AN:AN)</f>
        <v>#REF!</v>
      </c>
      <c r="AM187" s="16" t="e">
        <f>SUMIF('City Level Data'!#REF!,$F187,'City Level Data'!AO:AO)</f>
        <v>#REF!</v>
      </c>
      <c r="AN187" s="16" t="e">
        <f>SUMIF('City Level Data'!#REF!,$F187,'City Level Data'!AP:AP)</f>
        <v>#REF!</v>
      </c>
      <c r="AO187" s="16" t="e">
        <f>SUMIF('City Level Data'!#REF!,$F187,'City Level Data'!AQ:AQ)</f>
        <v>#REF!</v>
      </c>
      <c r="AP187" s="16" t="e">
        <f>SUMIF('City Level Data'!#REF!,$F187,'City Level Data'!AR:AR)</f>
        <v>#REF!</v>
      </c>
      <c r="AQ187" s="16" t="e">
        <f>SUMIF('City Level Data'!#REF!,$F187,'City Level Data'!AS:AS)</f>
        <v>#REF!</v>
      </c>
      <c r="AR187" s="16" t="e">
        <f>SUMIF('City Level Data'!#REF!,$F187,'City Level Data'!AT:AT)</f>
        <v>#REF!</v>
      </c>
      <c r="AS187" s="16" t="e">
        <f>SUMIF('City Level Data'!#REF!,$F187,'City Level Data'!AU:AU)</f>
        <v>#REF!</v>
      </c>
      <c r="AT187" s="16" t="e">
        <f>SUMIF('City Level Data'!#REF!,$F187,'City Level Data'!AV:AV)</f>
        <v>#REF!</v>
      </c>
      <c r="AU187" s="16" t="e">
        <f>SUMIF('City Level Data'!#REF!,$F187,'City Level Data'!AW:AW)</f>
        <v>#REF!</v>
      </c>
      <c r="AV187" s="16" t="e">
        <f>SUMIF('City Level Data'!#REF!,$F187,'City Level Data'!AX:AX)</f>
        <v>#REF!</v>
      </c>
      <c r="AW187" s="16" t="e">
        <f>SUMIF('City Level Data'!#REF!,$F187,'City Level Data'!AY:AY)</f>
        <v>#REF!</v>
      </c>
      <c r="AX187" s="16" t="e">
        <f>SUMIF('City Level Data'!#REF!,$F187,'City Level Data'!AZ:AZ)</f>
        <v>#REF!</v>
      </c>
      <c r="AY187" s="16" t="e">
        <f>SUMIF('City Level Data'!#REF!,$F187,'City Level Data'!BA:BA)</f>
        <v>#REF!</v>
      </c>
      <c r="AZ187" s="16" t="e">
        <f>SUMIF('City Level Data'!#REF!,$F187,'City Level Data'!BB:BB)</f>
        <v>#REF!</v>
      </c>
      <c r="BA187" s="16" t="e">
        <f>SUMIF('City Level Data'!#REF!,$F187,'City Level Data'!BC:BC)</f>
        <v>#REF!</v>
      </c>
      <c r="BB187" s="16" t="e">
        <f>SUMIF('City Level Data'!#REF!,$F187,'City Level Data'!BD:BD)</f>
        <v>#REF!</v>
      </c>
      <c r="BC187" s="16" t="e">
        <f>SUMIF('City Level Data'!#REF!,$F187,'City Level Data'!BE:BE)</f>
        <v>#REF!</v>
      </c>
      <c r="BD187" s="16" t="e">
        <f>SUMIF('City Level Data'!#REF!,$F187,'City Level Data'!BF:BF)</f>
        <v>#REF!</v>
      </c>
      <c r="BE187" s="16" t="e">
        <f t="shared" si="2"/>
        <v>#REF!</v>
      </c>
      <c r="BF187" s="16" t="e">
        <f>SUMIF('City Level Data'!#REF!,$F187,'City Level Data'!BG:BG)</f>
        <v>#REF!</v>
      </c>
      <c r="BG187" s="16" t="e">
        <f>SUMIF('City Level Data'!#REF!,$F187,'City Level Data'!BH:BH)</f>
        <v>#REF!</v>
      </c>
      <c r="BH187" s="16" t="e">
        <f>AVERAGEIF('City Level Data'!#REF!,$F187,'City Level Data'!BI:BI)</f>
        <v>#REF!</v>
      </c>
      <c r="BI187" s="16" t="e">
        <f>AVERAGEIF('City Level Data'!#REF!,$F187,'City Level Data'!BJ:BJ)</f>
        <v>#REF!</v>
      </c>
      <c r="BJ187" s="16" t="e">
        <f>AVERAGEIF('City Level Data'!#REF!,$F187,'City Level Data'!BK:BK)</f>
        <v>#REF!</v>
      </c>
      <c r="BK187" s="16" t="e">
        <f>AVERAGEIF('City Level Data'!#REF!,$F187,'City Level Data'!BL:BL)</f>
        <v>#REF!</v>
      </c>
      <c r="BL187" s="16" t="e">
        <f>AVERAGEIF('City Level Data'!#REF!,$F187,'City Level Data'!BM:BM)</f>
        <v>#REF!</v>
      </c>
      <c r="BM187" s="16" t="e">
        <f>SUMIF('City Level Data'!#REF!,$F187,'City Level Data'!BN:BN)</f>
        <v>#REF!</v>
      </c>
      <c r="BN187" s="16" t="e">
        <f>SUMIF('City Level Data'!#REF!,$F187,'City Level Data'!BO:BO)</f>
        <v>#REF!</v>
      </c>
      <c r="BO187" s="16" t="e">
        <f>SUMIF('City Level Data'!#REF!,$F187,'City Level Data'!BP:BP)</f>
        <v>#REF!</v>
      </c>
      <c r="BP187" s="16" t="e">
        <f>SUMIF('City Level Data'!#REF!,$F187,'City Level Data'!BQ:BQ)</f>
        <v>#REF!</v>
      </c>
      <c r="BQ187" s="16" t="e">
        <f>SUMIF('City Level Data'!#REF!,$F187,'City Level Data'!BR:BR)</f>
        <v>#REF!</v>
      </c>
      <c r="BR187" s="16" t="e">
        <f>SUMIF('City Level Data'!#REF!,$F187,'City Level Data'!BS:BS)</f>
        <v>#REF!</v>
      </c>
      <c r="BS187" s="16" t="e">
        <f>SUMIF('City Level Data'!#REF!,$F187,'City Level Data'!BT:BT)</f>
        <v>#REF!</v>
      </c>
      <c r="BT187" s="16" t="e">
        <f>SUMIF('City Level Data'!#REF!,$F187,'City Level Data'!BU:BU)</f>
        <v>#REF!</v>
      </c>
      <c r="BU187" s="16" t="e">
        <f>SUMIF('City Level Data'!#REF!,$F187,'City Level Data'!BV:BV)</f>
        <v>#REF!</v>
      </c>
      <c r="BV187" s="16" t="e">
        <f>SUMIF('City Level Data'!#REF!,$F187,'City Level Data'!BW:BW)</f>
        <v>#REF!</v>
      </c>
      <c r="BW187" s="16" t="e">
        <f>SUMIF('City Level Data'!#REF!,$F187,'City Level Data'!BX:BX)</f>
        <v>#REF!</v>
      </c>
      <c r="BX187" s="16" t="e">
        <f>SUMIF('City Level Data'!#REF!,$F187,'City Level Data'!BY:BY)</f>
        <v>#REF!</v>
      </c>
      <c r="BY187" s="16" t="e">
        <f>SUMIF('City Level Data'!#REF!,$F187,'City Level Data'!BZ:BZ)</f>
        <v>#REF!</v>
      </c>
      <c r="BZ187" s="16" t="e">
        <f>SUMIF('City Level Data'!#REF!,$F187,'City Level Data'!CA:CA)</f>
        <v>#REF!</v>
      </c>
      <c r="CA187" s="16" t="e">
        <f>SUMIF('City Level Data'!#REF!,$F187,'City Level Data'!CB:CB)</f>
        <v>#REF!</v>
      </c>
      <c r="CB187" s="16" t="e">
        <f>SUMIF('City Level Data'!#REF!,$F187,'City Level Data'!CC:CC)</f>
        <v>#REF!</v>
      </c>
      <c r="CC187" s="16" t="e">
        <f>SUMIF('City Level Data'!#REF!,$F187,'City Level Data'!CD:CD)</f>
        <v>#REF!</v>
      </c>
      <c r="CD187" s="16" t="e">
        <f>SUMIF('City Level Data'!#REF!,$F187,'City Level Data'!CE:CE)</f>
        <v>#REF!</v>
      </c>
      <c r="CE187" s="16" t="e">
        <f>SUMIF('City Level Data'!#REF!,$F187,'City Level Data'!CF:CF)</f>
        <v>#REF!</v>
      </c>
      <c r="CF187" s="16" t="e">
        <f>SUMIF('City Level Data'!#REF!,$F187,'City Level Data'!CG:CG)</f>
        <v>#REF!</v>
      </c>
      <c r="CG187" s="16" t="e">
        <f>SUMIF('City Level Data'!#REF!,$F187,'City Level Data'!CH:CH)</f>
        <v>#REF!</v>
      </c>
      <c r="CH187" s="16" t="e">
        <f>SUMIF('City Level Data'!#REF!,$F187,'City Level Data'!CI:CI)</f>
        <v>#REF!</v>
      </c>
      <c r="CI187" s="16" t="e">
        <f>SUMIF('City Level Data'!#REF!,$F187,'City Level Data'!CJ:CJ)</f>
        <v>#REF!</v>
      </c>
      <c r="CJ187" s="16" t="e">
        <f>SUMIF('City Level Data'!#REF!,$F187,'City Level Data'!CK:CK)</f>
        <v>#REF!</v>
      </c>
      <c r="CK187" s="16" t="e">
        <f>SUMIF('City Level Data'!#REF!,$F187,'City Level Data'!CL:CL)</f>
        <v>#REF!</v>
      </c>
      <c r="CL187" s="16" t="e">
        <f>SUMIF('City Level Data'!#REF!,$F187,'City Level Data'!CM:CM)</f>
        <v>#REF!</v>
      </c>
      <c r="CM187" s="16" t="e">
        <f>SUMIF('City Level Data'!#REF!,$F187,'City Level Data'!CN:CN)</f>
        <v>#REF!</v>
      </c>
      <c r="CN187" s="16" t="e">
        <f>SUMIF('City Level Data'!#REF!,$F187,'City Level Data'!CO:CO)</f>
        <v>#REF!</v>
      </c>
      <c r="CO187" s="16" t="e">
        <f>SUMIF('City Level Data'!#REF!,$F187,'City Level Data'!CP:CP)</f>
        <v>#REF!</v>
      </c>
      <c r="CP187" s="16" t="e">
        <f>SUMIF('City Level Data'!#REF!,$F187,'City Level Data'!CQ:CQ)</f>
        <v>#REF!</v>
      </c>
      <c r="CQ187" s="16" t="e">
        <f>SUMIF('City Level Data'!#REF!,$F187,'City Level Data'!CR:CR)</f>
        <v>#REF!</v>
      </c>
      <c r="CR187" s="16" t="e">
        <f>SUMIF('City Level Data'!#REF!,$F187,'City Level Data'!CS:CS)</f>
        <v>#REF!</v>
      </c>
      <c r="CS187" s="16" t="e">
        <f>SUMIF('City Level Data'!#REF!,$F187,'City Level Data'!CT:CT)</f>
        <v>#REF!</v>
      </c>
      <c r="CT187" s="16" t="e">
        <f>SUMIF('City Level Data'!#REF!,$F187,'City Level Data'!CU:CU)</f>
        <v>#REF!</v>
      </c>
      <c r="CU187" s="16" t="e">
        <f>SUMIF('City Level Data'!#REF!,$F187,'City Level Data'!CV:CV)</f>
        <v>#REF!</v>
      </c>
      <c r="CV187" s="16" t="e">
        <f>SUMIF('City Level Data'!#REF!,$F187,'City Level Data'!CW:CW)</f>
        <v>#REF!</v>
      </c>
      <c r="CW187" s="16" t="e">
        <f>SUMIF('City Level Data'!#REF!,$F187,'City Level Data'!CX:CX)</f>
        <v>#REF!</v>
      </c>
      <c r="CX187" s="16" t="e">
        <f>SUMIF('City Level Data'!#REF!,$F187,'City Level Data'!CY:CY)</f>
        <v>#REF!</v>
      </c>
      <c r="CY187" s="16" t="e">
        <f>SUMIF('City Level Data'!#REF!,$F187,'City Level Data'!CZ:CZ)</f>
        <v>#REF!</v>
      </c>
      <c r="CZ187" s="16" t="e">
        <f>SUMIF('City Level Data'!#REF!,$F187,'City Level Data'!DA:DA)</f>
        <v>#REF!</v>
      </c>
      <c r="DA187" s="16" t="e">
        <f>SUMIF('City Level Data'!#REF!,$F187,'City Level Data'!DB:DB)</f>
        <v>#REF!</v>
      </c>
      <c r="DB187" s="16" t="e">
        <f>SUMIF('City Level Data'!#REF!,$F187,'City Level Data'!DC:DC)</f>
        <v>#REF!</v>
      </c>
    </row>
    <row r="188" spans="1:106" x14ac:dyDescent="0.2">
      <c r="A188" s="1"/>
      <c r="B188" s="1"/>
      <c r="C188" s="1"/>
      <c r="D188" s="1" t="s">
        <v>1727</v>
      </c>
      <c r="E188" s="1" t="s">
        <v>1540</v>
      </c>
      <c r="F188" s="1" t="s">
        <v>1338</v>
      </c>
      <c r="G188" s="1" t="s">
        <v>1523</v>
      </c>
      <c r="H188" s="1"/>
      <c r="I188" s="1"/>
      <c r="J188" s="1" t="s">
        <v>1518</v>
      </c>
      <c r="K188" s="1"/>
      <c r="L188" s="1"/>
      <c r="M188" s="1"/>
      <c r="N188" s="16" t="e">
        <f>SUMIF('City Level Data'!#REF!,$F188,'City Level Data'!J:J)</f>
        <v>#REF!</v>
      </c>
      <c r="O188" s="16" t="e">
        <f>SUMIF('City Level Data'!#REF!,$F188,'City Level Data'!L:L)</f>
        <v>#REF!</v>
      </c>
      <c r="P188" s="16" t="e">
        <f>SUMIF('City Level Data'!#REF!,$F188,'City Level Data'!M:M)</f>
        <v>#REF!</v>
      </c>
      <c r="Q188" s="16" t="e">
        <f t="shared" si="0"/>
        <v>#REF!</v>
      </c>
      <c r="R188" s="16" t="e">
        <f>SUMIF('City Level Data'!#REF!,$F188,'City Level Data'!P:P)</f>
        <v>#REF!</v>
      </c>
      <c r="S188" s="16" t="e">
        <f t="shared" si="1"/>
        <v>#REF!</v>
      </c>
      <c r="T188" s="16" t="e">
        <f>SUMIF('City Level Data'!#REF!,$F188,'City Level Data'!U:U)*1000000000/N188</f>
        <v>#REF!</v>
      </c>
      <c r="U188" s="16" t="e">
        <f>IF(Q188&gt;'Clustering (Sub City)'!$C$4,'Clustering (Sub City)'!$B$3,IF(Q188&gt;'Clustering (Sub City)'!$H$4,'Clustering (Sub City)'!$G$3,IF(Q188&gt;'Clustering (Sub City)'!$M$4,'Clustering (Sub City)'!$L$3,'Clustering (Sub City)'!$Q$3)))</f>
        <v>#REF!</v>
      </c>
      <c r="V188" s="16" t="e">
        <f>IF(S188&gt;'Clustering (Sub City)'!$C$24,'Clustering (Sub City)'!$B$23,IF(S188&gt;'Clustering (Sub City)'!$H$24,'Clustering (Sub City)'!$G$23,IF(S188&gt;'Clustering (Sub City)'!$M$24,'Clustering (Sub City)'!$L$23,'Clustering (Sub City)'!$Q$23)))</f>
        <v>#REF!</v>
      </c>
      <c r="W188" s="16" t="e">
        <f>VLOOKUP(U188&amp;V188,'Clustering (Gov City)'!$X$4:$Y$19,2,0)</f>
        <v>#REF!</v>
      </c>
      <c r="X188" s="16" t="e">
        <f>SUMIF('City Level Data'!#REF!,$F188,'City Level Data'!Z:Z)</f>
        <v>#REF!</v>
      </c>
      <c r="Y188" s="16" t="e">
        <f>SUMIF('City Level Data'!#REF!,$F188,'City Level Data'!AA:AA)</f>
        <v>#REF!</v>
      </c>
      <c r="Z188" s="16" t="e">
        <f>SUMIF('City Level Data'!#REF!,$F188,'City Level Data'!AB:AB)</f>
        <v>#REF!</v>
      </c>
      <c r="AA188" s="16" t="e">
        <f>SUMIF('City Level Data'!#REF!,$F188,'City Level Data'!AC:AC)</f>
        <v>#REF!</v>
      </c>
      <c r="AB188" s="16" t="e">
        <f>SUMIF('City Level Data'!#REF!,$F188,'City Level Data'!AD:AD)</f>
        <v>#REF!</v>
      </c>
      <c r="AC188" s="16" t="e">
        <f>SUMIF('City Level Data'!#REF!,$F188,'City Level Data'!AE:AE)</f>
        <v>#REF!</v>
      </c>
      <c r="AD188" s="16" t="e">
        <f>SUMIF('City Level Data'!#REF!,$F188,'City Level Data'!AF:AF)</f>
        <v>#REF!</v>
      </c>
      <c r="AE188" s="16" t="e">
        <f>SUMIF('City Level Data'!#REF!,$F188,'City Level Data'!AG:AG)</f>
        <v>#REF!</v>
      </c>
      <c r="AF188" s="16" t="e">
        <f>SUMIF('City Level Data'!#REF!,$F188,'City Level Data'!AH:AH)</f>
        <v>#REF!</v>
      </c>
      <c r="AG188" s="16" t="e">
        <f>SUMIF('City Level Data'!#REF!,$F188,'City Level Data'!AI:AI)</f>
        <v>#REF!</v>
      </c>
      <c r="AH188" s="16" t="e">
        <f>SUMIF('City Level Data'!#REF!,$F188,'City Level Data'!AJ:AJ)</f>
        <v>#REF!</v>
      </c>
      <c r="AI188" s="16" t="e">
        <f>SUMIF('City Level Data'!#REF!,$F188,'City Level Data'!AK:AK)</f>
        <v>#REF!</v>
      </c>
      <c r="AJ188" s="16" t="e">
        <f>SUMIF('City Level Data'!#REF!,$F188,'City Level Data'!AL:AL)</f>
        <v>#REF!</v>
      </c>
      <c r="AK188" s="16" t="e">
        <f>SUMIF('City Level Data'!#REF!,$F188,'City Level Data'!AM:AM)</f>
        <v>#REF!</v>
      </c>
      <c r="AL188" s="16" t="e">
        <f>SUMIF('City Level Data'!#REF!,$F188,'City Level Data'!AN:AN)</f>
        <v>#REF!</v>
      </c>
      <c r="AM188" s="16" t="e">
        <f>SUMIF('City Level Data'!#REF!,$F188,'City Level Data'!AO:AO)</f>
        <v>#REF!</v>
      </c>
      <c r="AN188" s="16" t="e">
        <f>SUMIF('City Level Data'!#REF!,$F188,'City Level Data'!AP:AP)</f>
        <v>#REF!</v>
      </c>
      <c r="AO188" s="16" t="e">
        <f>SUMIF('City Level Data'!#REF!,$F188,'City Level Data'!AQ:AQ)</f>
        <v>#REF!</v>
      </c>
      <c r="AP188" s="16" t="e">
        <f>SUMIF('City Level Data'!#REF!,$F188,'City Level Data'!AR:AR)</f>
        <v>#REF!</v>
      </c>
      <c r="AQ188" s="16" t="e">
        <f>SUMIF('City Level Data'!#REF!,$F188,'City Level Data'!AS:AS)</f>
        <v>#REF!</v>
      </c>
      <c r="AR188" s="16" t="e">
        <f>SUMIF('City Level Data'!#REF!,$F188,'City Level Data'!AT:AT)</f>
        <v>#REF!</v>
      </c>
      <c r="AS188" s="16" t="e">
        <f>SUMIF('City Level Data'!#REF!,$F188,'City Level Data'!AU:AU)</f>
        <v>#REF!</v>
      </c>
      <c r="AT188" s="16" t="e">
        <f>SUMIF('City Level Data'!#REF!,$F188,'City Level Data'!AV:AV)</f>
        <v>#REF!</v>
      </c>
      <c r="AU188" s="16" t="e">
        <f>SUMIF('City Level Data'!#REF!,$F188,'City Level Data'!AW:AW)</f>
        <v>#REF!</v>
      </c>
      <c r="AV188" s="16" t="e">
        <f>SUMIF('City Level Data'!#REF!,$F188,'City Level Data'!AX:AX)</f>
        <v>#REF!</v>
      </c>
      <c r="AW188" s="16" t="e">
        <f>SUMIF('City Level Data'!#REF!,$F188,'City Level Data'!AY:AY)</f>
        <v>#REF!</v>
      </c>
      <c r="AX188" s="16" t="e">
        <f>SUMIF('City Level Data'!#REF!,$F188,'City Level Data'!AZ:AZ)</f>
        <v>#REF!</v>
      </c>
      <c r="AY188" s="16" t="e">
        <f>SUMIF('City Level Data'!#REF!,$F188,'City Level Data'!BA:BA)</f>
        <v>#REF!</v>
      </c>
      <c r="AZ188" s="16" t="e">
        <f>SUMIF('City Level Data'!#REF!,$F188,'City Level Data'!BB:BB)</f>
        <v>#REF!</v>
      </c>
      <c r="BA188" s="16" t="e">
        <f>SUMIF('City Level Data'!#REF!,$F188,'City Level Data'!BC:BC)</f>
        <v>#REF!</v>
      </c>
      <c r="BB188" s="16" t="e">
        <f>SUMIF('City Level Data'!#REF!,$F188,'City Level Data'!BD:BD)</f>
        <v>#REF!</v>
      </c>
      <c r="BC188" s="16" t="e">
        <f>SUMIF('City Level Data'!#REF!,$F188,'City Level Data'!BE:BE)</f>
        <v>#REF!</v>
      </c>
      <c r="BD188" s="16" t="e">
        <f>SUMIF('City Level Data'!#REF!,$F188,'City Level Data'!BF:BF)</f>
        <v>#REF!</v>
      </c>
      <c r="BE188" s="16" t="e">
        <f t="shared" si="2"/>
        <v>#REF!</v>
      </c>
      <c r="BF188" s="16" t="e">
        <f>SUMIF('City Level Data'!#REF!,$F188,'City Level Data'!BG:BG)</f>
        <v>#REF!</v>
      </c>
      <c r="BG188" s="16" t="e">
        <f>SUMIF('City Level Data'!#REF!,$F188,'City Level Data'!BH:BH)</f>
        <v>#REF!</v>
      </c>
      <c r="BH188" s="16" t="e">
        <f>AVERAGEIF('City Level Data'!#REF!,$F188,'City Level Data'!BI:BI)</f>
        <v>#REF!</v>
      </c>
      <c r="BI188" s="16" t="e">
        <f>AVERAGEIF('City Level Data'!#REF!,$F188,'City Level Data'!BJ:BJ)</f>
        <v>#REF!</v>
      </c>
      <c r="BJ188" s="16" t="e">
        <f>AVERAGEIF('City Level Data'!#REF!,$F188,'City Level Data'!BK:BK)</f>
        <v>#REF!</v>
      </c>
      <c r="BK188" s="16" t="e">
        <f>AVERAGEIF('City Level Data'!#REF!,$F188,'City Level Data'!BL:BL)</f>
        <v>#REF!</v>
      </c>
      <c r="BL188" s="16" t="e">
        <f>AVERAGEIF('City Level Data'!#REF!,$F188,'City Level Data'!BM:BM)</f>
        <v>#REF!</v>
      </c>
      <c r="BM188" s="16" t="e">
        <f>SUMIF('City Level Data'!#REF!,$F188,'City Level Data'!BN:BN)</f>
        <v>#REF!</v>
      </c>
      <c r="BN188" s="16" t="e">
        <f>SUMIF('City Level Data'!#REF!,$F188,'City Level Data'!BO:BO)</f>
        <v>#REF!</v>
      </c>
      <c r="BO188" s="16" t="e">
        <f>SUMIF('City Level Data'!#REF!,$F188,'City Level Data'!BP:BP)</f>
        <v>#REF!</v>
      </c>
      <c r="BP188" s="16" t="e">
        <f>SUMIF('City Level Data'!#REF!,$F188,'City Level Data'!BQ:BQ)</f>
        <v>#REF!</v>
      </c>
      <c r="BQ188" s="16" t="e">
        <f>SUMIF('City Level Data'!#REF!,$F188,'City Level Data'!BR:BR)</f>
        <v>#REF!</v>
      </c>
      <c r="BR188" s="16" t="e">
        <f>SUMIF('City Level Data'!#REF!,$F188,'City Level Data'!BS:BS)</f>
        <v>#REF!</v>
      </c>
      <c r="BS188" s="16" t="e">
        <f>SUMIF('City Level Data'!#REF!,$F188,'City Level Data'!BT:BT)</f>
        <v>#REF!</v>
      </c>
      <c r="BT188" s="16" t="e">
        <f>SUMIF('City Level Data'!#REF!,$F188,'City Level Data'!BU:BU)</f>
        <v>#REF!</v>
      </c>
      <c r="BU188" s="16" t="e">
        <f>SUMIF('City Level Data'!#REF!,$F188,'City Level Data'!BV:BV)</f>
        <v>#REF!</v>
      </c>
      <c r="BV188" s="16" t="e">
        <f>SUMIF('City Level Data'!#REF!,$F188,'City Level Data'!BW:BW)</f>
        <v>#REF!</v>
      </c>
      <c r="BW188" s="16" t="e">
        <f>SUMIF('City Level Data'!#REF!,$F188,'City Level Data'!BX:BX)</f>
        <v>#REF!</v>
      </c>
      <c r="BX188" s="16" t="e">
        <f>SUMIF('City Level Data'!#REF!,$F188,'City Level Data'!BY:BY)</f>
        <v>#REF!</v>
      </c>
      <c r="BY188" s="16" t="e">
        <f>SUMIF('City Level Data'!#REF!,$F188,'City Level Data'!BZ:BZ)</f>
        <v>#REF!</v>
      </c>
      <c r="BZ188" s="16" t="e">
        <f>SUMIF('City Level Data'!#REF!,$F188,'City Level Data'!CA:CA)</f>
        <v>#REF!</v>
      </c>
      <c r="CA188" s="16" t="e">
        <f>SUMIF('City Level Data'!#REF!,$F188,'City Level Data'!CB:CB)</f>
        <v>#REF!</v>
      </c>
      <c r="CB188" s="16" t="e">
        <f>SUMIF('City Level Data'!#REF!,$F188,'City Level Data'!CC:CC)</f>
        <v>#REF!</v>
      </c>
      <c r="CC188" s="16" t="e">
        <f>SUMIF('City Level Data'!#REF!,$F188,'City Level Data'!CD:CD)</f>
        <v>#REF!</v>
      </c>
      <c r="CD188" s="16" t="e">
        <f>SUMIF('City Level Data'!#REF!,$F188,'City Level Data'!CE:CE)</f>
        <v>#REF!</v>
      </c>
      <c r="CE188" s="16" t="e">
        <f>SUMIF('City Level Data'!#REF!,$F188,'City Level Data'!CF:CF)</f>
        <v>#REF!</v>
      </c>
      <c r="CF188" s="16" t="e">
        <f>SUMIF('City Level Data'!#REF!,$F188,'City Level Data'!CG:CG)</f>
        <v>#REF!</v>
      </c>
      <c r="CG188" s="16" t="e">
        <f>SUMIF('City Level Data'!#REF!,$F188,'City Level Data'!CH:CH)</f>
        <v>#REF!</v>
      </c>
      <c r="CH188" s="16" t="e">
        <f>SUMIF('City Level Data'!#REF!,$F188,'City Level Data'!CI:CI)</f>
        <v>#REF!</v>
      </c>
      <c r="CI188" s="16" t="e">
        <f>SUMIF('City Level Data'!#REF!,$F188,'City Level Data'!CJ:CJ)</f>
        <v>#REF!</v>
      </c>
      <c r="CJ188" s="16" t="e">
        <f>SUMIF('City Level Data'!#REF!,$F188,'City Level Data'!CK:CK)</f>
        <v>#REF!</v>
      </c>
      <c r="CK188" s="16" t="e">
        <f>SUMIF('City Level Data'!#REF!,$F188,'City Level Data'!CL:CL)</f>
        <v>#REF!</v>
      </c>
      <c r="CL188" s="16" t="e">
        <f>SUMIF('City Level Data'!#REF!,$F188,'City Level Data'!CM:CM)</f>
        <v>#REF!</v>
      </c>
      <c r="CM188" s="16" t="e">
        <f>SUMIF('City Level Data'!#REF!,$F188,'City Level Data'!CN:CN)</f>
        <v>#REF!</v>
      </c>
      <c r="CN188" s="16" t="e">
        <f>SUMIF('City Level Data'!#REF!,$F188,'City Level Data'!CO:CO)</f>
        <v>#REF!</v>
      </c>
      <c r="CO188" s="16" t="e">
        <f>SUMIF('City Level Data'!#REF!,$F188,'City Level Data'!CP:CP)</f>
        <v>#REF!</v>
      </c>
      <c r="CP188" s="16" t="e">
        <f>SUMIF('City Level Data'!#REF!,$F188,'City Level Data'!CQ:CQ)</f>
        <v>#REF!</v>
      </c>
      <c r="CQ188" s="16" t="e">
        <f>SUMIF('City Level Data'!#REF!,$F188,'City Level Data'!CR:CR)</f>
        <v>#REF!</v>
      </c>
      <c r="CR188" s="16" t="e">
        <f>SUMIF('City Level Data'!#REF!,$F188,'City Level Data'!CS:CS)</f>
        <v>#REF!</v>
      </c>
      <c r="CS188" s="16" t="e">
        <f>SUMIF('City Level Data'!#REF!,$F188,'City Level Data'!CT:CT)</f>
        <v>#REF!</v>
      </c>
      <c r="CT188" s="16" t="e">
        <f>SUMIF('City Level Data'!#REF!,$F188,'City Level Data'!CU:CU)</f>
        <v>#REF!</v>
      </c>
      <c r="CU188" s="16" t="e">
        <f>SUMIF('City Level Data'!#REF!,$F188,'City Level Data'!CV:CV)</f>
        <v>#REF!</v>
      </c>
      <c r="CV188" s="16" t="e">
        <f>SUMIF('City Level Data'!#REF!,$F188,'City Level Data'!CW:CW)</f>
        <v>#REF!</v>
      </c>
      <c r="CW188" s="16" t="e">
        <f>SUMIF('City Level Data'!#REF!,$F188,'City Level Data'!CX:CX)</f>
        <v>#REF!</v>
      </c>
      <c r="CX188" s="16" t="e">
        <f>SUMIF('City Level Data'!#REF!,$F188,'City Level Data'!CY:CY)</f>
        <v>#REF!</v>
      </c>
      <c r="CY188" s="16" t="e">
        <f>SUMIF('City Level Data'!#REF!,$F188,'City Level Data'!CZ:CZ)</f>
        <v>#REF!</v>
      </c>
      <c r="CZ188" s="16" t="e">
        <f>SUMIF('City Level Data'!#REF!,$F188,'City Level Data'!DA:DA)</f>
        <v>#REF!</v>
      </c>
      <c r="DA188" s="16" t="e">
        <f>SUMIF('City Level Data'!#REF!,$F188,'City Level Data'!DB:DB)</f>
        <v>#REF!</v>
      </c>
      <c r="DB188" s="16" t="e">
        <f>SUMIF('City Level Data'!#REF!,$F188,'City Level Data'!DC:DC)</f>
        <v>#REF!</v>
      </c>
    </row>
    <row r="189" spans="1:106" x14ac:dyDescent="0.2">
      <c r="A189" s="1"/>
      <c r="B189" s="1"/>
      <c r="C189" s="1"/>
      <c r="D189" s="1" t="s">
        <v>1539</v>
      </c>
      <c r="E189" s="1" t="s">
        <v>1540</v>
      </c>
      <c r="F189" s="1" t="s">
        <v>1357</v>
      </c>
      <c r="G189" s="1" t="s">
        <v>1523</v>
      </c>
      <c r="H189" s="1"/>
      <c r="I189" s="1"/>
      <c r="J189" s="1" t="s">
        <v>1518</v>
      </c>
      <c r="K189" s="1"/>
      <c r="L189" s="1"/>
      <c r="M189" s="1"/>
      <c r="N189" s="16" t="e">
        <f>SUMIF('City Level Data'!#REF!,$F189,'City Level Data'!J:J)</f>
        <v>#REF!</v>
      </c>
      <c r="O189" s="16" t="e">
        <f>SUMIF('City Level Data'!#REF!,$F189,'City Level Data'!L:L)</f>
        <v>#REF!</v>
      </c>
      <c r="P189" s="16" t="e">
        <f>SUMIF('City Level Data'!#REF!,$F189,'City Level Data'!M:M)</f>
        <v>#REF!</v>
      </c>
      <c r="Q189" s="16" t="e">
        <f t="shared" si="0"/>
        <v>#REF!</v>
      </c>
      <c r="R189" s="16" t="e">
        <f>SUMIF('City Level Data'!#REF!,$F189,'City Level Data'!P:P)</f>
        <v>#REF!</v>
      </c>
      <c r="S189" s="16" t="e">
        <f t="shared" si="1"/>
        <v>#REF!</v>
      </c>
      <c r="T189" s="16" t="e">
        <f>SUMIF('City Level Data'!#REF!,$F189,'City Level Data'!U:U)*1000000000/N189</f>
        <v>#REF!</v>
      </c>
      <c r="U189" s="16" t="e">
        <f>IF(Q189&gt;'Clustering (Sub City)'!$C$4,'Clustering (Sub City)'!$B$3,IF(Q189&gt;'Clustering (Sub City)'!$H$4,'Clustering (Sub City)'!$G$3,IF(Q189&gt;'Clustering (Sub City)'!$M$4,'Clustering (Sub City)'!$L$3,'Clustering (Sub City)'!$Q$3)))</f>
        <v>#REF!</v>
      </c>
      <c r="V189" s="16" t="e">
        <f>IF(S189&gt;'Clustering (Sub City)'!$C$24,'Clustering (Sub City)'!$B$23,IF(S189&gt;'Clustering (Sub City)'!$H$24,'Clustering (Sub City)'!$G$23,IF(S189&gt;'Clustering (Sub City)'!$M$24,'Clustering (Sub City)'!$L$23,'Clustering (Sub City)'!$Q$23)))</f>
        <v>#REF!</v>
      </c>
      <c r="W189" s="16" t="e">
        <f>VLOOKUP(U189&amp;V189,'Clustering (Gov City)'!$X$4:$Y$19,2,0)</f>
        <v>#REF!</v>
      </c>
      <c r="X189" s="16" t="e">
        <f>SUMIF('City Level Data'!#REF!,$F189,'City Level Data'!Z:Z)</f>
        <v>#REF!</v>
      </c>
      <c r="Y189" s="16" t="e">
        <f>SUMIF('City Level Data'!#REF!,$F189,'City Level Data'!AA:AA)</f>
        <v>#REF!</v>
      </c>
      <c r="Z189" s="16" t="e">
        <f>SUMIF('City Level Data'!#REF!,$F189,'City Level Data'!AB:AB)</f>
        <v>#REF!</v>
      </c>
      <c r="AA189" s="16" t="e">
        <f>SUMIF('City Level Data'!#REF!,$F189,'City Level Data'!AC:AC)</f>
        <v>#REF!</v>
      </c>
      <c r="AB189" s="16" t="e">
        <f>SUMIF('City Level Data'!#REF!,$F189,'City Level Data'!AD:AD)</f>
        <v>#REF!</v>
      </c>
      <c r="AC189" s="16" t="e">
        <f>SUMIF('City Level Data'!#REF!,$F189,'City Level Data'!AE:AE)</f>
        <v>#REF!</v>
      </c>
      <c r="AD189" s="16" t="e">
        <f>SUMIF('City Level Data'!#REF!,$F189,'City Level Data'!AF:AF)</f>
        <v>#REF!</v>
      </c>
      <c r="AE189" s="16" t="e">
        <f>SUMIF('City Level Data'!#REF!,$F189,'City Level Data'!AG:AG)</f>
        <v>#REF!</v>
      </c>
      <c r="AF189" s="16" t="e">
        <f>SUMIF('City Level Data'!#REF!,$F189,'City Level Data'!AH:AH)</f>
        <v>#REF!</v>
      </c>
      <c r="AG189" s="16" t="e">
        <f>SUMIF('City Level Data'!#REF!,$F189,'City Level Data'!AI:AI)</f>
        <v>#REF!</v>
      </c>
      <c r="AH189" s="16" t="e">
        <f>SUMIF('City Level Data'!#REF!,$F189,'City Level Data'!AJ:AJ)</f>
        <v>#REF!</v>
      </c>
      <c r="AI189" s="16" t="e">
        <f>SUMIF('City Level Data'!#REF!,$F189,'City Level Data'!AK:AK)</f>
        <v>#REF!</v>
      </c>
      <c r="AJ189" s="16" t="e">
        <f>SUMIF('City Level Data'!#REF!,$F189,'City Level Data'!AL:AL)</f>
        <v>#REF!</v>
      </c>
      <c r="AK189" s="16" t="e">
        <f>SUMIF('City Level Data'!#REF!,$F189,'City Level Data'!AM:AM)</f>
        <v>#REF!</v>
      </c>
      <c r="AL189" s="16" t="e">
        <f>SUMIF('City Level Data'!#REF!,$F189,'City Level Data'!AN:AN)</f>
        <v>#REF!</v>
      </c>
      <c r="AM189" s="16" t="e">
        <f>SUMIF('City Level Data'!#REF!,$F189,'City Level Data'!AO:AO)</f>
        <v>#REF!</v>
      </c>
      <c r="AN189" s="16" t="e">
        <f>SUMIF('City Level Data'!#REF!,$F189,'City Level Data'!AP:AP)</f>
        <v>#REF!</v>
      </c>
      <c r="AO189" s="16" t="e">
        <f>SUMIF('City Level Data'!#REF!,$F189,'City Level Data'!AQ:AQ)</f>
        <v>#REF!</v>
      </c>
      <c r="AP189" s="16" t="e">
        <f>SUMIF('City Level Data'!#REF!,$F189,'City Level Data'!AR:AR)</f>
        <v>#REF!</v>
      </c>
      <c r="AQ189" s="16" t="e">
        <f>SUMIF('City Level Data'!#REF!,$F189,'City Level Data'!AS:AS)</f>
        <v>#REF!</v>
      </c>
      <c r="AR189" s="16" t="e">
        <f>SUMIF('City Level Data'!#REF!,$F189,'City Level Data'!AT:AT)</f>
        <v>#REF!</v>
      </c>
      <c r="AS189" s="16" t="e">
        <f>SUMIF('City Level Data'!#REF!,$F189,'City Level Data'!AU:AU)</f>
        <v>#REF!</v>
      </c>
      <c r="AT189" s="16" t="e">
        <f>SUMIF('City Level Data'!#REF!,$F189,'City Level Data'!AV:AV)</f>
        <v>#REF!</v>
      </c>
      <c r="AU189" s="16" t="e">
        <f>SUMIF('City Level Data'!#REF!,$F189,'City Level Data'!AW:AW)</f>
        <v>#REF!</v>
      </c>
      <c r="AV189" s="16" t="e">
        <f>SUMIF('City Level Data'!#REF!,$F189,'City Level Data'!AX:AX)</f>
        <v>#REF!</v>
      </c>
      <c r="AW189" s="16" t="e">
        <f>SUMIF('City Level Data'!#REF!,$F189,'City Level Data'!AY:AY)</f>
        <v>#REF!</v>
      </c>
      <c r="AX189" s="16" t="e">
        <f>SUMIF('City Level Data'!#REF!,$F189,'City Level Data'!AZ:AZ)</f>
        <v>#REF!</v>
      </c>
      <c r="AY189" s="16" t="e">
        <f>SUMIF('City Level Data'!#REF!,$F189,'City Level Data'!BA:BA)</f>
        <v>#REF!</v>
      </c>
      <c r="AZ189" s="16" t="e">
        <f>SUMIF('City Level Data'!#REF!,$F189,'City Level Data'!BB:BB)</f>
        <v>#REF!</v>
      </c>
      <c r="BA189" s="16" t="e">
        <f>SUMIF('City Level Data'!#REF!,$F189,'City Level Data'!BC:BC)</f>
        <v>#REF!</v>
      </c>
      <c r="BB189" s="16" t="e">
        <f>SUMIF('City Level Data'!#REF!,$F189,'City Level Data'!BD:BD)</f>
        <v>#REF!</v>
      </c>
      <c r="BC189" s="16" t="e">
        <f>SUMIF('City Level Data'!#REF!,$F189,'City Level Data'!BE:BE)</f>
        <v>#REF!</v>
      </c>
      <c r="BD189" s="16" t="e">
        <f>SUMIF('City Level Data'!#REF!,$F189,'City Level Data'!BF:BF)</f>
        <v>#REF!</v>
      </c>
      <c r="BE189" s="16" t="e">
        <f t="shared" si="2"/>
        <v>#REF!</v>
      </c>
      <c r="BF189" s="16" t="e">
        <f>SUMIF('City Level Data'!#REF!,$F189,'City Level Data'!BG:BG)</f>
        <v>#REF!</v>
      </c>
      <c r="BG189" s="16" t="e">
        <f>SUMIF('City Level Data'!#REF!,$F189,'City Level Data'!BH:BH)</f>
        <v>#REF!</v>
      </c>
      <c r="BH189" s="16" t="e">
        <f>AVERAGEIF('City Level Data'!#REF!,$F189,'City Level Data'!BI:BI)</f>
        <v>#REF!</v>
      </c>
      <c r="BI189" s="16" t="e">
        <f>AVERAGEIF('City Level Data'!#REF!,$F189,'City Level Data'!BJ:BJ)</f>
        <v>#REF!</v>
      </c>
      <c r="BJ189" s="16" t="e">
        <f>AVERAGEIF('City Level Data'!#REF!,$F189,'City Level Data'!BK:BK)</f>
        <v>#REF!</v>
      </c>
      <c r="BK189" s="16" t="e">
        <f>AVERAGEIF('City Level Data'!#REF!,$F189,'City Level Data'!BL:BL)</f>
        <v>#REF!</v>
      </c>
      <c r="BL189" s="16" t="e">
        <f>AVERAGEIF('City Level Data'!#REF!,$F189,'City Level Data'!BM:BM)</f>
        <v>#REF!</v>
      </c>
      <c r="BM189" s="16" t="e">
        <f>SUMIF('City Level Data'!#REF!,$F189,'City Level Data'!BN:BN)</f>
        <v>#REF!</v>
      </c>
      <c r="BN189" s="16" t="e">
        <f>SUMIF('City Level Data'!#REF!,$F189,'City Level Data'!BO:BO)</f>
        <v>#REF!</v>
      </c>
      <c r="BO189" s="16" t="e">
        <f>SUMIF('City Level Data'!#REF!,$F189,'City Level Data'!BP:BP)</f>
        <v>#REF!</v>
      </c>
      <c r="BP189" s="16" t="e">
        <f>SUMIF('City Level Data'!#REF!,$F189,'City Level Data'!BQ:BQ)</f>
        <v>#REF!</v>
      </c>
      <c r="BQ189" s="16" t="e">
        <f>SUMIF('City Level Data'!#REF!,$F189,'City Level Data'!BR:BR)</f>
        <v>#REF!</v>
      </c>
      <c r="BR189" s="16" t="e">
        <f>SUMIF('City Level Data'!#REF!,$F189,'City Level Data'!BS:BS)</f>
        <v>#REF!</v>
      </c>
      <c r="BS189" s="16" t="e">
        <f>SUMIF('City Level Data'!#REF!,$F189,'City Level Data'!BT:BT)</f>
        <v>#REF!</v>
      </c>
      <c r="BT189" s="16" t="e">
        <f>SUMIF('City Level Data'!#REF!,$F189,'City Level Data'!BU:BU)</f>
        <v>#REF!</v>
      </c>
      <c r="BU189" s="16" t="e">
        <f>SUMIF('City Level Data'!#REF!,$F189,'City Level Data'!BV:BV)</f>
        <v>#REF!</v>
      </c>
      <c r="BV189" s="16" t="e">
        <f>SUMIF('City Level Data'!#REF!,$F189,'City Level Data'!BW:BW)</f>
        <v>#REF!</v>
      </c>
      <c r="BW189" s="16" t="e">
        <f>SUMIF('City Level Data'!#REF!,$F189,'City Level Data'!BX:BX)</f>
        <v>#REF!</v>
      </c>
      <c r="BX189" s="16" t="e">
        <f>SUMIF('City Level Data'!#REF!,$F189,'City Level Data'!BY:BY)</f>
        <v>#REF!</v>
      </c>
      <c r="BY189" s="16" t="e">
        <f>SUMIF('City Level Data'!#REF!,$F189,'City Level Data'!BZ:BZ)</f>
        <v>#REF!</v>
      </c>
      <c r="BZ189" s="16" t="e">
        <f>SUMIF('City Level Data'!#REF!,$F189,'City Level Data'!CA:CA)</f>
        <v>#REF!</v>
      </c>
      <c r="CA189" s="16" t="e">
        <f>SUMIF('City Level Data'!#REF!,$F189,'City Level Data'!CB:CB)</f>
        <v>#REF!</v>
      </c>
      <c r="CB189" s="16" t="e">
        <f>SUMIF('City Level Data'!#REF!,$F189,'City Level Data'!CC:CC)</f>
        <v>#REF!</v>
      </c>
      <c r="CC189" s="16" t="e">
        <f>SUMIF('City Level Data'!#REF!,$F189,'City Level Data'!CD:CD)</f>
        <v>#REF!</v>
      </c>
      <c r="CD189" s="16" t="e">
        <f>SUMIF('City Level Data'!#REF!,$F189,'City Level Data'!CE:CE)</f>
        <v>#REF!</v>
      </c>
      <c r="CE189" s="16" t="e">
        <f>SUMIF('City Level Data'!#REF!,$F189,'City Level Data'!CF:CF)</f>
        <v>#REF!</v>
      </c>
      <c r="CF189" s="16" t="e">
        <f>SUMIF('City Level Data'!#REF!,$F189,'City Level Data'!CG:CG)</f>
        <v>#REF!</v>
      </c>
      <c r="CG189" s="16" t="e">
        <f>SUMIF('City Level Data'!#REF!,$F189,'City Level Data'!CH:CH)</f>
        <v>#REF!</v>
      </c>
      <c r="CH189" s="16" t="e">
        <f>SUMIF('City Level Data'!#REF!,$F189,'City Level Data'!CI:CI)</f>
        <v>#REF!</v>
      </c>
      <c r="CI189" s="16" t="e">
        <f>SUMIF('City Level Data'!#REF!,$F189,'City Level Data'!CJ:CJ)</f>
        <v>#REF!</v>
      </c>
      <c r="CJ189" s="16" t="e">
        <f>SUMIF('City Level Data'!#REF!,$F189,'City Level Data'!CK:CK)</f>
        <v>#REF!</v>
      </c>
      <c r="CK189" s="16" t="e">
        <f>SUMIF('City Level Data'!#REF!,$F189,'City Level Data'!CL:CL)</f>
        <v>#REF!</v>
      </c>
      <c r="CL189" s="16" t="e">
        <f>SUMIF('City Level Data'!#REF!,$F189,'City Level Data'!CM:CM)</f>
        <v>#REF!</v>
      </c>
      <c r="CM189" s="16" t="e">
        <f>SUMIF('City Level Data'!#REF!,$F189,'City Level Data'!CN:CN)</f>
        <v>#REF!</v>
      </c>
      <c r="CN189" s="16" t="e">
        <f>SUMIF('City Level Data'!#REF!,$F189,'City Level Data'!CO:CO)</f>
        <v>#REF!</v>
      </c>
      <c r="CO189" s="16" t="e">
        <f>SUMIF('City Level Data'!#REF!,$F189,'City Level Data'!CP:CP)</f>
        <v>#REF!</v>
      </c>
      <c r="CP189" s="16" t="e">
        <f>SUMIF('City Level Data'!#REF!,$F189,'City Level Data'!CQ:CQ)</f>
        <v>#REF!</v>
      </c>
      <c r="CQ189" s="16" t="e">
        <f>SUMIF('City Level Data'!#REF!,$F189,'City Level Data'!CR:CR)</f>
        <v>#REF!</v>
      </c>
      <c r="CR189" s="16" t="e">
        <f>SUMIF('City Level Data'!#REF!,$F189,'City Level Data'!CS:CS)</f>
        <v>#REF!</v>
      </c>
      <c r="CS189" s="16" t="e">
        <f>SUMIF('City Level Data'!#REF!,$F189,'City Level Data'!CT:CT)</f>
        <v>#REF!</v>
      </c>
      <c r="CT189" s="16" t="e">
        <f>SUMIF('City Level Data'!#REF!,$F189,'City Level Data'!CU:CU)</f>
        <v>#REF!</v>
      </c>
      <c r="CU189" s="16" t="e">
        <f>SUMIF('City Level Data'!#REF!,$F189,'City Level Data'!CV:CV)</f>
        <v>#REF!</v>
      </c>
      <c r="CV189" s="16" t="e">
        <f>SUMIF('City Level Data'!#REF!,$F189,'City Level Data'!CW:CW)</f>
        <v>#REF!</v>
      </c>
      <c r="CW189" s="16" t="e">
        <f>SUMIF('City Level Data'!#REF!,$F189,'City Level Data'!CX:CX)</f>
        <v>#REF!</v>
      </c>
      <c r="CX189" s="16" t="e">
        <f>SUMIF('City Level Data'!#REF!,$F189,'City Level Data'!CY:CY)</f>
        <v>#REF!</v>
      </c>
      <c r="CY189" s="16" t="e">
        <f>SUMIF('City Level Data'!#REF!,$F189,'City Level Data'!CZ:CZ)</f>
        <v>#REF!</v>
      </c>
      <c r="CZ189" s="16" t="e">
        <f>SUMIF('City Level Data'!#REF!,$F189,'City Level Data'!DA:DA)</f>
        <v>#REF!</v>
      </c>
      <c r="DA189" s="16" t="e">
        <f>SUMIF('City Level Data'!#REF!,$F189,'City Level Data'!DB:DB)</f>
        <v>#REF!</v>
      </c>
      <c r="DB189" s="16" t="e">
        <f>SUMIF('City Level Data'!#REF!,$F189,'City Level Data'!DC:DC)</f>
        <v>#REF!</v>
      </c>
    </row>
    <row r="190" spans="1:106" x14ac:dyDescent="0.2">
      <c r="A190" s="1"/>
      <c r="B190" s="1"/>
      <c r="C190" s="1"/>
      <c r="D190" s="1" t="s">
        <v>1728</v>
      </c>
      <c r="E190" s="1" t="s">
        <v>1540</v>
      </c>
      <c r="F190" s="1" t="s">
        <v>1359</v>
      </c>
      <c r="G190" s="1" t="s">
        <v>1523</v>
      </c>
      <c r="H190" s="1"/>
      <c r="I190" s="1"/>
      <c r="J190" s="1" t="s">
        <v>1518</v>
      </c>
      <c r="K190" s="1"/>
      <c r="L190" s="1"/>
      <c r="M190" s="1"/>
      <c r="N190" s="16" t="e">
        <f>SUMIF('City Level Data'!#REF!,$F190,'City Level Data'!J:J)</f>
        <v>#REF!</v>
      </c>
      <c r="O190" s="16" t="e">
        <f>SUMIF('City Level Data'!#REF!,$F190,'City Level Data'!L:L)</f>
        <v>#REF!</v>
      </c>
      <c r="P190" s="16" t="e">
        <f>SUMIF('City Level Data'!#REF!,$F190,'City Level Data'!M:M)</f>
        <v>#REF!</v>
      </c>
      <c r="Q190" s="16" t="e">
        <f t="shared" si="0"/>
        <v>#REF!</v>
      </c>
      <c r="R190" s="16" t="e">
        <f>SUMIF('City Level Data'!#REF!,$F190,'City Level Data'!P:P)</f>
        <v>#REF!</v>
      </c>
      <c r="S190" s="16" t="e">
        <f t="shared" si="1"/>
        <v>#REF!</v>
      </c>
      <c r="T190" s="16" t="e">
        <f>SUMIF('City Level Data'!#REF!,$F190,'City Level Data'!U:U)*1000000000/N190</f>
        <v>#REF!</v>
      </c>
      <c r="U190" s="16" t="e">
        <f>IF(Q190&gt;'Clustering (Sub City)'!$C$4,'Clustering (Sub City)'!$B$3,IF(Q190&gt;'Clustering (Sub City)'!$H$4,'Clustering (Sub City)'!$G$3,IF(Q190&gt;'Clustering (Sub City)'!$M$4,'Clustering (Sub City)'!$L$3,'Clustering (Sub City)'!$Q$3)))</f>
        <v>#REF!</v>
      </c>
      <c r="V190" s="16" t="e">
        <f>IF(S190&gt;'Clustering (Sub City)'!$C$24,'Clustering (Sub City)'!$B$23,IF(S190&gt;'Clustering (Sub City)'!$H$24,'Clustering (Sub City)'!$G$23,IF(S190&gt;'Clustering (Sub City)'!$M$24,'Clustering (Sub City)'!$L$23,'Clustering (Sub City)'!$Q$23)))</f>
        <v>#REF!</v>
      </c>
      <c r="W190" s="16" t="e">
        <f>VLOOKUP(U190&amp;V190,'Clustering (Gov City)'!$X$4:$Y$19,2,0)</f>
        <v>#REF!</v>
      </c>
      <c r="X190" s="16" t="e">
        <f>SUMIF('City Level Data'!#REF!,$F190,'City Level Data'!Z:Z)</f>
        <v>#REF!</v>
      </c>
      <c r="Y190" s="16" t="e">
        <f>SUMIF('City Level Data'!#REF!,$F190,'City Level Data'!AA:AA)</f>
        <v>#REF!</v>
      </c>
      <c r="Z190" s="16" t="e">
        <f>SUMIF('City Level Data'!#REF!,$F190,'City Level Data'!AB:AB)</f>
        <v>#REF!</v>
      </c>
      <c r="AA190" s="16" t="e">
        <f>SUMIF('City Level Data'!#REF!,$F190,'City Level Data'!AC:AC)</f>
        <v>#REF!</v>
      </c>
      <c r="AB190" s="16" t="e">
        <f>SUMIF('City Level Data'!#REF!,$F190,'City Level Data'!AD:AD)</f>
        <v>#REF!</v>
      </c>
      <c r="AC190" s="16" t="e">
        <f>SUMIF('City Level Data'!#REF!,$F190,'City Level Data'!AE:AE)</f>
        <v>#REF!</v>
      </c>
      <c r="AD190" s="16" t="e">
        <f>SUMIF('City Level Data'!#REF!,$F190,'City Level Data'!AF:AF)</f>
        <v>#REF!</v>
      </c>
      <c r="AE190" s="16" t="e">
        <f>SUMIF('City Level Data'!#REF!,$F190,'City Level Data'!AG:AG)</f>
        <v>#REF!</v>
      </c>
      <c r="AF190" s="16" t="e">
        <f>SUMIF('City Level Data'!#REF!,$F190,'City Level Data'!AH:AH)</f>
        <v>#REF!</v>
      </c>
      <c r="AG190" s="16" t="e">
        <f>SUMIF('City Level Data'!#REF!,$F190,'City Level Data'!AI:AI)</f>
        <v>#REF!</v>
      </c>
      <c r="AH190" s="16" t="e">
        <f>SUMIF('City Level Data'!#REF!,$F190,'City Level Data'!AJ:AJ)</f>
        <v>#REF!</v>
      </c>
      <c r="AI190" s="16" t="e">
        <f>SUMIF('City Level Data'!#REF!,$F190,'City Level Data'!AK:AK)</f>
        <v>#REF!</v>
      </c>
      <c r="AJ190" s="16" t="e">
        <f>SUMIF('City Level Data'!#REF!,$F190,'City Level Data'!AL:AL)</f>
        <v>#REF!</v>
      </c>
      <c r="AK190" s="16" t="e">
        <f>SUMIF('City Level Data'!#REF!,$F190,'City Level Data'!AM:AM)</f>
        <v>#REF!</v>
      </c>
      <c r="AL190" s="16" t="e">
        <f>SUMIF('City Level Data'!#REF!,$F190,'City Level Data'!AN:AN)</f>
        <v>#REF!</v>
      </c>
      <c r="AM190" s="16" t="e">
        <f>SUMIF('City Level Data'!#REF!,$F190,'City Level Data'!AO:AO)</f>
        <v>#REF!</v>
      </c>
      <c r="AN190" s="16" t="e">
        <f>SUMIF('City Level Data'!#REF!,$F190,'City Level Data'!AP:AP)</f>
        <v>#REF!</v>
      </c>
      <c r="AO190" s="16" t="e">
        <f>SUMIF('City Level Data'!#REF!,$F190,'City Level Data'!AQ:AQ)</f>
        <v>#REF!</v>
      </c>
      <c r="AP190" s="16" t="e">
        <f>SUMIF('City Level Data'!#REF!,$F190,'City Level Data'!AR:AR)</f>
        <v>#REF!</v>
      </c>
      <c r="AQ190" s="16" t="e">
        <f>SUMIF('City Level Data'!#REF!,$F190,'City Level Data'!AS:AS)</f>
        <v>#REF!</v>
      </c>
      <c r="AR190" s="16" t="e">
        <f>SUMIF('City Level Data'!#REF!,$F190,'City Level Data'!AT:AT)</f>
        <v>#REF!</v>
      </c>
      <c r="AS190" s="16" t="e">
        <f>SUMIF('City Level Data'!#REF!,$F190,'City Level Data'!AU:AU)</f>
        <v>#REF!</v>
      </c>
      <c r="AT190" s="16" t="e">
        <f>SUMIF('City Level Data'!#REF!,$F190,'City Level Data'!AV:AV)</f>
        <v>#REF!</v>
      </c>
      <c r="AU190" s="16" t="e">
        <f>SUMIF('City Level Data'!#REF!,$F190,'City Level Data'!AW:AW)</f>
        <v>#REF!</v>
      </c>
      <c r="AV190" s="16" t="e">
        <f>SUMIF('City Level Data'!#REF!,$F190,'City Level Data'!AX:AX)</f>
        <v>#REF!</v>
      </c>
      <c r="AW190" s="16" t="e">
        <f>SUMIF('City Level Data'!#REF!,$F190,'City Level Data'!AY:AY)</f>
        <v>#REF!</v>
      </c>
      <c r="AX190" s="16" t="e">
        <f>SUMIF('City Level Data'!#REF!,$F190,'City Level Data'!AZ:AZ)</f>
        <v>#REF!</v>
      </c>
      <c r="AY190" s="16" t="e">
        <f>SUMIF('City Level Data'!#REF!,$F190,'City Level Data'!BA:BA)</f>
        <v>#REF!</v>
      </c>
      <c r="AZ190" s="16" t="e">
        <f>SUMIF('City Level Data'!#REF!,$F190,'City Level Data'!BB:BB)</f>
        <v>#REF!</v>
      </c>
      <c r="BA190" s="16" t="e">
        <f>SUMIF('City Level Data'!#REF!,$F190,'City Level Data'!BC:BC)</f>
        <v>#REF!</v>
      </c>
      <c r="BB190" s="16" t="e">
        <f>SUMIF('City Level Data'!#REF!,$F190,'City Level Data'!BD:BD)</f>
        <v>#REF!</v>
      </c>
      <c r="BC190" s="16" t="e">
        <f>SUMIF('City Level Data'!#REF!,$F190,'City Level Data'!BE:BE)</f>
        <v>#REF!</v>
      </c>
      <c r="BD190" s="16" t="e">
        <f>SUMIF('City Level Data'!#REF!,$F190,'City Level Data'!BF:BF)</f>
        <v>#REF!</v>
      </c>
      <c r="BE190" s="16" t="e">
        <f t="shared" si="2"/>
        <v>#REF!</v>
      </c>
      <c r="BF190" s="16" t="e">
        <f>SUMIF('City Level Data'!#REF!,$F190,'City Level Data'!BG:BG)</f>
        <v>#REF!</v>
      </c>
      <c r="BG190" s="16" t="e">
        <f>SUMIF('City Level Data'!#REF!,$F190,'City Level Data'!BH:BH)</f>
        <v>#REF!</v>
      </c>
      <c r="BH190" s="16" t="e">
        <f>AVERAGEIF('City Level Data'!#REF!,$F190,'City Level Data'!BI:BI)</f>
        <v>#REF!</v>
      </c>
      <c r="BI190" s="16" t="e">
        <f>AVERAGEIF('City Level Data'!#REF!,$F190,'City Level Data'!BJ:BJ)</f>
        <v>#REF!</v>
      </c>
      <c r="BJ190" s="16" t="e">
        <f>AVERAGEIF('City Level Data'!#REF!,$F190,'City Level Data'!BK:BK)</f>
        <v>#REF!</v>
      </c>
      <c r="BK190" s="16" t="e">
        <f>AVERAGEIF('City Level Data'!#REF!,$F190,'City Level Data'!BL:BL)</f>
        <v>#REF!</v>
      </c>
      <c r="BL190" s="16" t="e">
        <f>AVERAGEIF('City Level Data'!#REF!,$F190,'City Level Data'!BM:BM)</f>
        <v>#REF!</v>
      </c>
      <c r="BM190" s="16" t="e">
        <f>SUMIF('City Level Data'!#REF!,$F190,'City Level Data'!BN:BN)</f>
        <v>#REF!</v>
      </c>
      <c r="BN190" s="16" t="e">
        <f>SUMIF('City Level Data'!#REF!,$F190,'City Level Data'!BO:BO)</f>
        <v>#REF!</v>
      </c>
      <c r="BO190" s="16" t="e">
        <f>SUMIF('City Level Data'!#REF!,$F190,'City Level Data'!BP:BP)</f>
        <v>#REF!</v>
      </c>
      <c r="BP190" s="16" t="e">
        <f>SUMIF('City Level Data'!#REF!,$F190,'City Level Data'!BQ:BQ)</f>
        <v>#REF!</v>
      </c>
      <c r="BQ190" s="16" t="e">
        <f>SUMIF('City Level Data'!#REF!,$F190,'City Level Data'!BR:BR)</f>
        <v>#REF!</v>
      </c>
      <c r="BR190" s="16" t="e">
        <f>SUMIF('City Level Data'!#REF!,$F190,'City Level Data'!BS:BS)</f>
        <v>#REF!</v>
      </c>
      <c r="BS190" s="16" t="e">
        <f>SUMIF('City Level Data'!#REF!,$F190,'City Level Data'!BT:BT)</f>
        <v>#REF!</v>
      </c>
      <c r="BT190" s="16" t="e">
        <f>SUMIF('City Level Data'!#REF!,$F190,'City Level Data'!BU:BU)</f>
        <v>#REF!</v>
      </c>
      <c r="BU190" s="16" t="e">
        <f>SUMIF('City Level Data'!#REF!,$F190,'City Level Data'!BV:BV)</f>
        <v>#REF!</v>
      </c>
      <c r="BV190" s="16" t="e">
        <f>SUMIF('City Level Data'!#REF!,$F190,'City Level Data'!BW:BW)</f>
        <v>#REF!</v>
      </c>
      <c r="BW190" s="16" t="e">
        <f>SUMIF('City Level Data'!#REF!,$F190,'City Level Data'!BX:BX)</f>
        <v>#REF!</v>
      </c>
      <c r="BX190" s="16" t="e">
        <f>SUMIF('City Level Data'!#REF!,$F190,'City Level Data'!BY:BY)</f>
        <v>#REF!</v>
      </c>
      <c r="BY190" s="16" t="e">
        <f>SUMIF('City Level Data'!#REF!,$F190,'City Level Data'!BZ:BZ)</f>
        <v>#REF!</v>
      </c>
      <c r="BZ190" s="16" t="e">
        <f>SUMIF('City Level Data'!#REF!,$F190,'City Level Data'!CA:CA)</f>
        <v>#REF!</v>
      </c>
      <c r="CA190" s="16" t="e">
        <f>SUMIF('City Level Data'!#REF!,$F190,'City Level Data'!CB:CB)</f>
        <v>#REF!</v>
      </c>
      <c r="CB190" s="16" t="e">
        <f>SUMIF('City Level Data'!#REF!,$F190,'City Level Data'!CC:CC)</f>
        <v>#REF!</v>
      </c>
      <c r="CC190" s="16" t="e">
        <f>SUMIF('City Level Data'!#REF!,$F190,'City Level Data'!CD:CD)</f>
        <v>#REF!</v>
      </c>
      <c r="CD190" s="16" t="e">
        <f>SUMIF('City Level Data'!#REF!,$F190,'City Level Data'!CE:CE)</f>
        <v>#REF!</v>
      </c>
      <c r="CE190" s="16" t="e">
        <f>SUMIF('City Level Data'!#REF!,$F190,'City Level Data'!CF:CF)</f>
        <v>#REF!</v>
      </c>
      <c r="CF190" s="16" t="e">
        <f>SUMIF('City Level Data'!#REF!,$F190,'City Level Data'!CG:CG)</f>
        <v>#REF!</v>
      </c>
      <c r="CG190" s="16" t="e">
        <f>SUMIF('City Level Data'!#REF!,$F190,'City Level Data'!CH:CH)</f>
        <v>#REF!</v>
      </c>
      <c r="CH190" s="16" t="e">
        <f>SUMIF('City Level Data'!#REF!,$F190,'City Level Data'!CI:CI)</f>
        <v>#REF!</v>
      </c>
      <c r="CI190" s="16" t="e">
        <f>SUMIF('City Level Data'!#REF!,$F190,'City Level Data'!CJ:CJ)</f>
        <v>#REF!</v>
      </c>
      <c r="CJ190" s="16" t="e">
        <f>SUMIF('City Level Data'!#REF!,$F190,'City Level Data'!CK:CK)</f>
        <v>#REF!</v>
      </c>
      <c r="CK190" s="16" t="e">
        <f>SUMIF('City Level Data'!#REF!,$F190,'City Level Data'!CL:CL)</f>
        <v>#REF!</v>
      </c>
      <c r="CL190" s="16" t="e">
        <f>SUMIF('City Level Data'!#REF!,$F190,'City Level Data'!CM:CM)</f>
        <v>#REF!</v>
      </c>
      <c r="CM190" s="16" t="e">
        <f>SUMIF('City Level Data'!#REF!,$F190,'City Level Data'!CN:CN)</f>
        <v>#REF!</v>
      </c>
      <c r="CN190" s="16" t="e">
        <f>SUMIF('City Level Data'!#REF!,$F190,'City Level Data'!CO:CO)</f>
        <v>#REF!</v>
      </c>
      <c r="CO190" s="16" t="e">
        <f>SUMIF('City Level Data'!#REF!,$F190,'City Level Data'!CP:CP)</f>
        <v>#REF!</v>
      </c>
      <c r="CP190" s="16" t="e">
        <f>SUMIF('City Level Data'!#REF!,$F190,'City Level Data'!CQ:CQ)</f>
        <v>#REF!</v>
      </c>
      <c r="CQ190" s="16" t="e">
        <f>SUMIF('City Level Data'!#REF!,$F190,'City Level Data'!CR:CR)</f>
        <v>#REF!</v>
      </c>
      <c r="CR190" s="16" t="e">
        <f>SUMIF('City Level Data'!#REF!,$F190,'City Level Data'!CS:CS)</f>
        <v>#REF!</v>
      </c>
      <c r="CS190" s="16" t="e">
        <f>SUMIF('City Level Data'!#REF!,$F190,'City Level Data'!CT:CT)</f>
        <v>#REF!</v>
      </c>
      <c r="CT190" s="16" t="e">
        <f>SUMIF('City Level Data'!#REF!,$F190,'City Level Data'!CU:CU)</f>
        <v>#REF!</v>
      </c>
      <c r="CU190" s="16" t="e">
        <f>SUMIF('City Level Data'!#REF!,$F190,'City Level Data'!CV:CV)</f>
        <v>#REF!</v>
      </c>
      <c r="CV190" s="16" t="e">
        <f>SUMIF('City Level Data'!#REF!,$F190,'City Level Data'!CW:CW)</f>
        <v>#REF!</v>
      </c>
      <c r="CW190" s="16" t="e">
        <f>SUMIF('City Level Data'!#REF!,$F190,'City Level Data'!CX:CX)</f>
        <v>#REF!</v>
      </c>
      <c r="CX190" s="16" t="e">
        <f>SUMIF('City Level Data'!#REF!,$F190,'City Level Data'!CY:CY)</f>
        <v>#REF!</v>
      </c>
      <c r="CY190" s="16" t="e">
        <f>SUMIF('City Level Data'!#REF!,$F190,'City Level Data'!CZ:CZ)</f>
        <v>#REF!</v>
      </c>
      <c r="CZ190" s="16" t="e">
        <f>SUMIF('City Level Data'!#REF!,$F190,'City Level Data'!DA:DA)</f>
        <v>#REF!</v>
      </c>
      <c r="DA190" s="16" t="e">
        <f>SUMIF('City Level Data'!#REF!,$F190,'City Level Data'!DB:DB)</f>
        <v>#REF!</v>
      </c>
      <c r="DB190" s="16" t="e">
        <f>SUMIF('City Level Data'!#REF!,$F190,'City Level Data'!DC:DC)</f>
        <v>#REF!</v>
      </c>
    </row>
    <row r="191" spans="1:106" x14ac:dyDescent="0.2">
      <c r="A191" s="1"/>
      <c r="B191" s="1"/>
      <c r="C191" s="1"/>
      <c r="D191" s="1" t="s">
        <v>1729</v>
      </c>
      <c r="E191" s="1" t="s">
        <v>1540</v>
      </c>
      <c r="F191" s="1" t="s">
        <v>1360</v>
      </c>
      <c r="G191" s="1" t="s">
        <v>1523</v>
      </c>
      <c r="H191" s="1"/>
      <c r="I191" s="1"/>
      <c r="J191" s="1" t="s">
        <v>1518</v>
      </c>
      <c r="K191" s="1"/>
      <c r="L191" s="1"/>
      <c r="M191" s="1"/>
      <c r="N191" s="16" t="e">
        <f>SUMIF('City Level Data'!#REF!,$F191,'City Level Data'!J:J)</f>
        <v>#REF!</v>
      </c>
      <c r="O191" s="16" t="e">
        <f>SUMIF('City Level Data'!#REF!,$F191,'City Level Data'!L:L)</f>
        <v>#REF!</v>
      </c>
      <c r="P191" s="16" t="e">
        <f>SUMIF('City Level Data'!#REF!,$F191,'City Level Data'!M:M)</f>
        <v>#REF!</v>
      </c>
      <c r="Q191" s="16" t="e">
        <f t="shared" si="0"/>
        <v>#REF!</v>
      </c>
      <c r="R191" s="16" t="e">
        <f>SUMIF('City Level Data'!#REF!,$F191,'City Level Data'!P:P)</f>
        <v>#REF!</v>
      </c>
      <c r="S191" s="16" t="e">
        <f t="shared" si="1"/>
        <v>#REF!</v>
      </c>
      <c r="T191" s="16" t="e">
        <f>SUMIF('City Level Data'!#REF!,$F191,'City Level Data'!U:U)*1000000000/N191</f>
        <v>#REF!</v>
      </c>
      <c r="U191" s="16" t="e">
        <f>IF(Q191&gt;'Clustering (Sub City)'!$C$4,'Clustering (Sub City)'!$B$3,IF(Q191&gt;'Clustering (Sub City)'!$H$4,'Clustering (Sub City)'!$G$3,IF(Q191&gt;'Clustering (Sub City)'!$M$4,'Clustering (Sub City)'!$L$3,'Clustering (Sub City)'!$Q$3)))</f>
        <v>#REF!</v>
      </c>
      <c r="V191" s="16" t="e">
        <f>IF(S191&gt;'Clustering (Sub City)'!$C$24,'Clustering (Sub City)'!$B$23,IF(S191&gt;'Clustering (Sub City)'!$H$24,'Clustering (Sub City)'!$G$23,IF(S191&gt;'Clustering (Sub City)'!$M$24,'Clustering (Sub City)'!$L$23,'Clustering (Sub City)'!$Q$23)))</f>
        <v>#REF!</v>
      </c>
      <c r="W191" s="16" t="e">
        <f>VLOOKUP(U191&amp;V191,'Clustering (Gov City)'!$X$4:$Y$19,2,0)</f>
        <v>#REF!</v>
      </c>
      <c r="X191" s="16" t="e">
        <f>SUMIF('City Level Data'!#REF!,$F191,'City Level Data'!Z:Z)</f>
        <v>#REF!</v>
      </c>
      <c r="Y191" s="16" t="e">
        <f>SUMIF('City Level Data'!#REF!,$F191,'City Level Data'!AA:AA)</f>
        <v>#REF!</v>
      </c>
      <c r="Z191" s="16" t="e">
        <f>SUMIF('City Level Data'!#REF!,$F191,'City Level Data'!AB:AB)</f>
        <v>#REF!</v>
      </c>
      <c r="AA191" s="16" t="e">
        <f>SUMIF('City Level Data'!#REF!,$F191,'City Level Data'!AC:AC)</f>
        <v>#REF!</v>
      </c>
      <c r="AB191" s="16" t="e">
        <f>SUMIF('City Level Data'!#REF!,$F191,'City Level Data'!AD:AD)</f>
        <v>#REF!</v>
      </c>
      <c r="AC191" s="16" t="e">
        <f>SUMIF('City Level Data'!#REF!,$F191,'City Level Data'!AE:AE)</f>
        <v>#REF!</v>
      </c>
      <c r="AD191" s="16" t="e">
        <f>SUMIF('City Level Data'!#REF!,$F191,'City Level Data'!AF:AF)</f>
        <v>#REF!</v>
      </c>
      <c r="AE191" s="16" t="e">
        <f>SUMIF('City Level Data'!#REF!,$F191,'City Level Data'!AG:AG)</f>
        <v>#REF!</v>
      </c>
      <c r="AF191" s="16" t="e">
        <f>SUMIF('City Level Data'!#REF!,$F191,'City Level Data'!AH:AH)</f>
        <v>#REF!</v>
      </c>
      <c r="AG191" s="16" t="e">
        <f>SUMIF('City Level Data'!#REF!,$F191,'City Level Data'!AI:AI)</f>
        <v>#REF!</v>
      </c>
      <c r="AH191" s="16" t="e">
        <f>SUMIF('City Level Data'!#REF!,$F191,'City Level Data'!AJ:AJ)</f>
        <v>#REF!</v>
      </c>
      <c r="AI191" s="16" t="e">
        <f>SUMIF('City Level Data'!#REF!,$F191,'City Level Data'!AK:AK)</f>
        <v>#REF!</v>
      </c>
      <c r="AJ191" s="16" t="e">
        <f>SUMIF('City Level Data'!#REF!,$F191,'City Level Data'!AL:AL)</f>
        <v>#REF!</v>
      </c>
      <c r="AK191" s="16" t="e">
        <f>SUMIF('City Level Data'!#REF!,$F191,'City Level Data'!AM:AM)</f>
        <v>#REF!</v>
      </c>
      <c r="AL191" s="16" t="e">
        <f>SUMIF('City Level Data'!#REF!,$F191,'City Level Data'!AN:AN)</f>
        <v>#REF!</v>
      </c>
      <c r="AM191" s="16" t="e">
        <f>SUMIF('City Level Data'!#REF!,$F191,'City Level Data'!AO:AO)</f>
        <v>#REF!</v>
      </c>
      <c r="AN191" s="16" t="e">
        <f>SUMIF('City Level Data'!#REF!,$F191,'City Level Data'!AP:AP)</f>
        <v>#REF!</v>
      </c>
      <c r="AO191" s="16" t="e">
        <f>SUMIF('City Level Data'!#REF!,$F191,'City Level Data'!AQ:AQ)</f>
        <v>#REF!</v>
      </c>
      <c r="AP191" s="16" t="e">
        <f>SUMIF('City Level Data'!#REF!,$F191,'City Level Data'!AR:AR)</f>
        <v>#REF!</v>
      </c>
      <c r="AQ191" s="16" t="e">
        <f>SUMIF('City Level Data'!#REF!,$F191,'City Level Data'!AS:AS)</f>
        <v>#REF!</v>
      </c>
      <c r="AR191" s="16" t="e">
        <f>SUMIF('City Level Data'!#REF!,$F191,'City Level Data'!AT:AT)</f>
        <v>#REF!</v>
      </c>
      <c r="AS191" s="16" t="e">
        <f>SUMIF('City Level Data'!#REF!,$F191,'City Level Data'!AU:AU)</f>
        <v>#REF!</v>
      </c>
      <c r="AT191" s="16" t="e">
        <f>SUMIF('City Level Data'!#REF!,$F191,'City Level Data'!AV:AV)</f>
        <v>#REF!</v>
      </c>
      <c r="AU191" s="16" t="e">
        <f>SUMIF('City Level Data'!#REF!,$F191,'City Level Data'!AW:AW)</f>
        <v>#REF!</v>
      </c>
      <c r="AV191" s="16" t="e">
        <f>SUMIF('City Level Data'!#REF!,$F191,'City Level Data'!AX:AX)</f>
        <v>#REF!</v>
      </c>
      <c r="AW191" s="16" t="e">
        <f>SUMIF('City Level Data'!#REF!,$F191,'City Level Data'!AY:AY)</f>
        <v>#REF!</v>
      </c>
      <c r="AX191" s="16" t="e">
        <f>SUMIF('City Level Data'!#REF!,$F191,'City Level Data'!AZ:AZ)</f>
        <v>#REF!</v>
      </c>
      <c r="AY191" s="16" t="e">
        <f>SUMIF('City Level Data'!#REF!,$F191,'City Level Data'!BA:BA)</f>
        <v>#REF!</v>
      </c>
      <c r="AZ191" s="16" t="e">
        <f>SUMIF('City Level Data'!#REF!,$F191,'City Level Data'!BB:BB)</f>
        <v>#REF!</v>
      </c>
      <c r="BA191" s="16" t="e">
        <f>SUMIF('City Level Data'!#REF!,$F191,'City Level Data'!BC:BC)</f>
        <v>#REF!</v>
      </c>
      <c r="BB191" s="16" t="e">
        <f>SUMIF('City Level Data'!#REF!,$F191,'City Level Data'!BD:BD)</f>
        <v>#REF!</v>
      </c>
      <c r="BC191" s="16" t="e">
        <f>SUMIF('City Level Data'!#REF!,$F191,'City Level Data'!BE:BE)</f>
        <v>#REF!</v>
      </c>
      <c r="BD191" s="16" t="e">
        <f>SUMIF('City Level Data'!#REF!,$F191,'City Level Data'!BF:BF)</f>
        <v>#REF!</v>
      </c>
      <c r="BE191" s="16" t="e">
        <f t="shared" si="2"/>
        <v>#REF!</v>
      </c>
      <c r="BF191" s="16" t="e">
        <f>SUMIF('City Level Data'!#REF!,$F191,'City Level Data'!BG:BG)</f>
        <v>#REF!</v>
      </c>
      <c r="BG191" s="16" t="e">
        <f>SUMIF('City Level Data'!#REF!,$F191,'City Level Data'!BH:BH)</f>
        <v>#REF!</v>
      </c>
      <c r="BH191" s="16" t="e">
        <f>AVERAGEIF('City Level Data'!#REF!,$F191,'City Level Data'!BI:BI)</f>
        <v>#REF!</v>
      </c>
      <c r="BI191" s="16" t="e">
        <f>AVERAGEIF('City Level Data'!#REF!,$F191,'City Level Data'!BJ:BJ)</f>
        <v>#REF!</v>
      </c>
      <c r="BJ191" s="16" t="e">
        <f>AVERAGEIF('City Level Data'!#REF!,$F191,'City Level Data'!BK:BK)</f>
        <v>#REF!</v>
      </c>
      <c r="BK191" s="16" t="e">
        <f>AVERAGEIF('City Level Data'!#REF!,$F191,'City Level Data'!BL:BL)</f>
        <v>#REF!</v>
      </c>
      <c r="BL191" s="16" t="e">
        <f>AVERAGEIF('City Level Data'!#REF!,$F191,'City Level Data'!BM:BM)</f>
        <v>#REF!</v>
      </c>
      <c r="BM191" s="16" t="e">
        <f>SUMIF('City Level Data'!#REF!,$F191,'City Level Data'!BN:BN)</f>
        <v>#REF!</v>
      </c>
      <c r="BN191" s="16" t="e">
        <f>SUMIF('City Level Data'!#REF!,$F191,'City Level Data'!BO:BO)</f>
        <v>#REF!</v>
      </c>
      <c r="BO191" s="16" t="e">
        <f>SUMIF('City Level Data'!#REF!,$F191,'City Level Data'!BP:BP)</f>
        <v>#REF!</v>
      </c>
      <c r="BP191" s="16" t="e">
        <f>SUMIF('City Level Data'!#REF!,$F191,'City Level Data'!BQ:BQ)</f>
        <v>#REF!</v>
      </c>
      <c r="BQ191" s="16" t="e">
        <f>SUMIF('City Level Data'!#REF!,$F191,'City Level Data'!BR:BR)</f>
        <v>#REF!</v>
      </c>
      <c r="BR191" s="16" t="e">
        <f>SUMIF('City Level Data'!#REF!,$F191,'City Level Data'!BS:BS)</f>
        <v>#REF!</v>
      </c>
      <c r="BS191" s="16" t="e">
        <f>SUMIF('City Level Data'!#REF!,$F191,'City Level Data'!BT:BT)</f>
        <v>#REF!</v>
      </c>
      <c r="BT191" s="16" t="e">
        <f>SUMIF('City Level Data'!#REF!,$F191,'City Level Data'!BU:BU)</f>
        <v>#REF!</v>
      </c>
      <c r="BU191" s="16" t="e">
        <f>SUMIF('City Level Data'!#REF!,$F191,'City Level Data'!BV:BV)</f>
        <v>#REF!</v>
      </c>
      <c r="BV191" s="16" t="e">
        <f>SUMIF('City Level Data'!#REF!,$F191,'City Level Data'!BW:BW)</f>
        <v>#REF!</v>
      </c>
      <c r="BW191" s="16" t="e">
        <f>SUMIF('City Level Data'!#REF!,$F191,'City Level Data'!BX:BX)</f>
        <v>#REF!</v>
      </c>
      <c r="BX191" s="16" t="e">
        <f>SUMIF('City Level Data'!#REF!,$F191,'City Level Data'!BY:BY)</f>
        <v>#REF!</v>
      </c>
      <c r="BY191" s="16" t="e">
        <f>SUMIF('City Level Data'!#REF!,$F191,'City Level Data'!BZ:BZ)</f>
        <v>#REF!</v>
      </c>
      <c r="BZ191" s="16" t="e">
        <f>SUMIF('City Level Data'!#REF!,$F191,'City Level Data'!CA:CA)</f>
        <v>#REF!</v>
      </c>
      <c r="CA191" s="16" t="e">
        <f>SUMIF('City Level Data'!#REF!,$F191,'City Level Data'!CB:CB)</f>
        <v>#REF!</v>
      </c>
      <c r="CB191" s="16" t="e">
        <f>SUMIF('City Level Data'!#REF!,$F191,'City Level Data'!CC:CC)</f>
        <v>#REF!</v>
      </c>
      <c r="CC191" s="16" t="e">
        <f>SUMIF('City Level Data'!#REF!,$F191,'City Level Data'!CD:CD)</f>
        <v>#REF!</v>
      </c>
      <c r="CD191" s="16" t="e">
        <f>SUMIF('City Level Data'!#REF!,$F191,'City Level Data'!CE:CE)</f>
        <v>#REF!</v>
      </c>
      <c r="CE191" s="16" t="e">
        <f>SUMIF('City Level Data'!#REF!,$F191,'City Level Data'!CF:CF)</f>
        <v>#REF!</v>
      </c>
      <c r="CF191" s="16" t="e">
        <f>SUMIF('City Level Data'!#REF!,$F191,'City Level Data'!CG:CG)</f>
        <v>#REF!</v>
      </c>
      <c r="CG191" s="16" t="e">
        <f>SUMIF('City Level Data'!#REF!,$F191,'City Level Data'!CH:CH)</f>
        <v>#REF!</v>
      </c>
      <c r="CH191" s="16" t="e">
        <f>SUMIF('City Level Data'!#REF!,$F191,'City Level Data'!CI:CI)</f>
        <v>#REF!</v>
      </c>
      <c r="CI191" s="16" t="e">
        <f>SUMIF('City Level Data'!#REF!,$F191,'City Level Data'!CJ:CJ)</f>
        <v>#REF!</v>
      </c>
      <c r="CJ191" s="16" t="e">
        <f>SUMIF('City Level Data'!#REF!,$F191,'City Level Data'!CK:CK)</f>
        <v>#REF!</v>
      </c>
      <c r="CK191" s="16" t="e">
        <f>SUMIF('City Level Data'!#REF!,$F191,'City Level Data'!CL:CL)</f>
        <v>#REF!</v>
      </c>
      <c r="CL191" s="16" t="e">
        <f>SUMIF('City Level Data'!#REF!,$F191,'City Level Data'!CM:CM)</f>
        <v>#REF!</v>
      </c>
      <c r="CM191" s="16" t="e">
        <f>SUMIF('City Level Data'!#REF!,$F191,'City Level Data'!CN:CN)</f>
        <v>#REF!</v>
      </c>
      <c r="CN191" s="16" t="e">
        <f>SUMIF('City Level Data'!#REF!,$F191,'City Level Data'!CO:CO)</f>
        <v>#REF!</v>
      </c>
      <c r="CO191" s="16" t="e">
        <f>SUMIF('City Level Data'!#REF!,$F191,'City Level Data'!CP:CP)</f>
        <v>#REF!</v>
      </c>
      <c r="CP191" s="16" t="e">
        <f>SUMIF('City Level Data'!#REF!,$F191,'City Level Data'!CQ:CQ)</f>
        <v>#REF!</v>
      </c>
      <c r="CQ191" s="16" t="e">
        <f>SUMIF('City Level Data'!#REF!,$F191,'City Level Data'!CR:CR)</f>
        <v>#REF!</v>
      </c>
      <c r="CR191" s="16" t="e">
        <f>SUMIF('City Level Data'!#REF!,$F191,'City Level Data'!CS:CS)</f>
        <v>#REF!</v>
      </c>
      <c r="CS191" s="16" t="e">
        <f>SUMIF('City Level Data'!#REF!,$F191,'City Level Data'!CT:CT)</f>
        <v>#REF!</v>
      </c>
      <c r="CT191" s="16" t="e">
        <f>SUMIF('City Level Data'!#REF!,$F191,'City Level Data'!CU:CU)</f>
        <v>#REF!</v>
      </c>
      <c r="CU191" s="16" t="e">
        <f>SUMIF('City Level Data'!#REF!,$F191,'City Level Data'!CV:CV)</f>
        <v>#REF!</v>
      </c>
      <c r="CV191" s="16" t="e">
        <f>SUMIF('City Level Data'!#REF!,$F191,'City Level Data'!CW:CW)</f>
        <v>#REF!</v>
      </c>
      <c r="CW191" s="16" t="e">
        <f>SUMIF('City Level Data'!#REF!,$F191,'City Level Data'!CX:CX)</f>
        <v>#REF!</v>
      </c>
      <c r="CX191" s="16" t="e">
        <f>SUMIF('City Level Data'!#REF!,$F191,'City Level Data'!CY:CY)</f>
        <v>#REF!</v>
      </c>
      <c r="CY191" s="16" t="e">
        <f>SUMIF('City Level Data'!#REF!,$F191,'City Level Data'!CZ:CZ)</f>
        <v>#REF!</v>
      </c>
      <c r="CZ191" s="16" t="e">
        <f>SUMIF('City Level Data'!#REF!,$F191,'City Level Data'!DA:DA)</f>
        <v>#REF!</v>
      </c>
      <c r="DA191" s="16" t="e">
        <f>SUMIF('City Level Data'!#REF!,$F191,'City Level Data'!DB:DB)</f>
        <v>#REF!</v>
      </c>
      <c r="DB191" s="16" t="e">
        <f>SUMIF('City Level Data'!#REF!,$F191,'City Level Data'!DC:DC)</f>
        <v>#REF!</v>
      </c>
    </row>
    <row r="192" spans="1:106" x14ac:dyDescent="0.2">
      <c r="A192" s="1"/>
      <c r="B192" s="1"/>
      <c r="C192" s="1"/>
      <c r="D192" s="1" t="s">
        <v>1730</v>
      </c>
      <c r="E192" s="1" t="s">
        <v>1540</v>
      </c>
      <c r="F192" s="1" t="s">
        <v>1444</v>
      </c>
      <c r="G192" s="1" t="s">
        <v>1523</v>
      </c>
      <c r="H192" s="1"/>
      <c r="I192" s="1"/>
      <c r="J192" s="1" t="s">
        <v>1518</v>
      </c>
      <c r="K192" s="1"/>
      <c r="L192" s="1"/>
      <c r="M192" s="1"/>
      <c r="N192" s="16" t="e">
        <f>SUMIF('City Level Data'!#REF!,$F192,'City Level Data'!J:J)</f>
        <v>#REF!</v>
      </c>
      <c r="O192" s="16" t="e">
        <f>SUMIF('City Level Data'!#REF!,$F192,'City Level Data'!L:L)</f>
        <v>#REF!</v>
      </c>
      <c r="P192" s="16" t="e">
        <f>SUMIF('City Level Data'!#REF!,$F192,'City Level Data'!M:M)</f>
        <v>#REF!</v>
      </c>
      <c r="Q192" s="16" t="e">
        <f t="shared" si="0"/>
        <v>#REF!</v>
      </c>
      <c r="R192" s="16" t="e">
        <f>SUMIF('City Level Data'!#REF!,$F192,'City Level Data'!P:P)</f>
        <v>#REF!</v>
      </c>
      <c r="S192" s="16" t="e">
        <f t="shared" si="1"/>
        <v>#REF!</v>
      </c>
      <c r="T192" s="16" t="e">
        <f>SUMIF('City Level Data'!#REF!,$F192,'City Level Data'!U:U)*1000000000/N192</f>
        <v>#REF!</v>
      </c>
      <c r="U192" s="16" t="e">
        <f>IF(Q192&gt;'Clustering (Sub City)'!$C$4,'Clustering (Sub City)'!$B$3,IF(Q192&gt;'Clustering (Sub City)'!$H$4,'Clustering (Sub City)'!$G$3,IF(Q192&gt;'Clustering (Sub City)'!$M$4,'Clustering (Sub City)'!$L$3,'Clustering (Sub City)'!$Q$3)))</f>
        <v>#REF!</v>
      </c>
      <c r="V192" s="16" t="e">
        <f>IF(S192&gt;'Clustering (Sub City)'!$C$24,'Clustering (Sub City)'!$B$23,IF(S192&gt;'Clustering (Sub City)'!$H$24,'Clustering (Sub City)'!$G$23,IF(S192&gt;'Clustering (Sub City)'!$M$24,'Clustering (Sub City)'!$L$23,'Clustering (Sub City)'!$Q$23)))</f>
        <v>#REF!</v>
      </c>
      <c r="W192" s="16" t="e">
        <f>VLOOKUP(U192&amp;V192,'Clustering (Gov City)'!$X$4:$Y$19,2,0)</f>
        <v>#REF!</v>
      </c>
      <c r="X192" s="16" t="e">
        <f>SUMIF('City Level Data'!#REF!,$F192,'City Level Data'!Z:Z)</f>
        <v>#REF!</v>
      </c>
      <c r="Y192" s="16" t="e">
        <f>SUMIF('City Level Data'!#REF!,$F192,'City Level Data'!AA:AA)</f>
        <v>#REF!</v>
      </c>
      <c r="Z192" s="16" t="e">
        <f>SUMIF('City Level Data'!#REF!,$F192,'City Level Data'!AB:AB)</f>
        <v>#REF!</v>
      </c>
      <c r="AA192" s="16" t="e">
        <f>SUMIF('City Level Data'!#REF!,$F192,'City Level Data'!AC:AC)</f>
        <v>#REF!</v>
      </c>
      <c r="AB192" s="16" t="e">
        <f>SUMIF('City Level Data'!#REF!,$F192,'City Level Data'!AD:AD)</f>
        <v>#REF!</v>
      </c>
      <c r="AC192" s="16" t="e">
        <f>SUMIF('City Level Data'!#REF!,$F192,'City Level Data'!AE:AE)</f>
        <v>#REF!</v>
      </c>
      <c r="AD192" s="16" t="e">
        <f>SUMIF('City Level Data'!#REF!,$F192,'City Level Data'!AF:AF)</f>
        <v>#REF!</v>
      </c>
      <c r="AE192" s="16" t="e">
        <f>SUMIF('City Level Data'!#REF!,$F192,'City Level Data'!AG:AG)</f>
        <v>#REF!</v>
      </c>
      <c r="AF192" s="16" t="e">
        <f>SUMIF('City Level Data'!#REF!,$F192,'City Level Data'!AH:AH)</f>
        <v>#REF!</v>
      </c>
      <c r="AG192" s="16" t="e">
        <f>SUMIF('City Level Data'!#REF!,$F192,'City Level Data'!AI:AI)</f>
        <v>#REF!</v>
      </c>
      <c r="AH192" s="16" t="e">
        <f>SUMIF('City Level Data'!#REF!,$F192,'City Level Data'!AJ:AJ)</f>
        <v>#REF!</v>
      </c>
      <c r="AI192" s="16" t="e">
        <f>SUMIF('City Level Data'!#REF!,$F192,'City Level Data'!AK:AK)</f>
        <v>#REF!</v>
      </c>
      <c r="AJ192" s="16" t="e">
        <f>SUMIF('City Level Data'!#REF!,$F192,'City Level Data'!AL:AL)</f>
        <v>#REF!</v>
      </c>
      <c r="AK192" s="16" t="e">
        <f>SUMIF('City Level Data'!#REF!,$F192,'City Level Data'!AM:AM)</f>
        <v>#REF!</v>
      </c>
      <c r="AL192" s="16" t="e">
        <f>SUMIF('City Level Data'!#REF!,$F192,'City Level Data'!AN:AN)</f>
        <v>#REF!</v>
      </c>
      <c r="AM192" s="16" t="e">
        <f>SUMIF('City Level Data'!#REF!,$F192,'City Level Data'!AO:AO)</f>
        <v>#REF!</v>
      </c>
      <c r="AN192" s="16" t="e">
        <f>SUMIF('City Level Data'!#REF!,$F192,'City Level Data'!AP:AP)</f>
        <v>#REF!</v>
      </c>
      <c r="AO192" s="16" t="e">
        <f>SUMIF('City Level Data'!#REF!,$F192,'City Level Data'!AQ:AQ)</f>
        <v>#REF!</v>
      </c>
      <c r="AP192" s="16" t="e">
        <f>SUMIF('City Level Data'!#REF!,$F192,'City Level Data'!AR:AR)</f>
        <v>#REF!</v>
      </c>
      <c r="AQ192" s="16" t="e">
        <f>SUMIF('City Level Data'!#REF!,$F192,'City Level Data'!AS:AS)</f>
        <v>#REF!</v>
      </c>
      <c r="AR192" s="16" t="e">
        <f>SUMIF('City Level Data'!#REF!,$F192,'City Level Data'!AT:AT)</f>
        <v>#REF!</v>
      </c>
      <c r="AS192" s="16" t="e">
        <f>SUMIF('City Level Data'!#REF!,$F192,'City Level Data'!AU:AU)</f>
        <v>#REF!</v>
      </c>
      <c r="AT192" s="16" t="e">
        <f>SUMIF('City Level Data'!#REF!,$F192,'City Level Data'!AV:AV)</f>
        <v>#REF!</v>
      </c>
      <c r="AU192" s="16" t="e">
        <f>SUMIF('City Level Data'!#REF!,$F192,'City Level Data'!AW:AW)</f>
        <v>#REF!</v>
      </c>
      <c r="AV192" s="16" t="e">
        <f>SUMIF('City Level Data'!#REF!,$F192,'City Level Data'!AX:AX)</f>
        <v>#REF!</v>
      </c>
      <c r="AW192" s="16" t="e">
        <f>SUMIF('City Level Data'!#REF!,$F192,'City Level Data'!AY:AY)</f>
        <v>#REF!</v>
      </c>
      <c r="AX192" s="16" t="e">
        <f>SUMIF('City Level Data'!#REF!,$F192,'City Level Data'!AZ:AZ)</f>
        <v>#REF!</v>
      </c>
      <c r="AY192" s="16" t="e">
        <f>SUMIF('City Level Data'!#REF!,$F192,'City Level Data'!BA:BA)</f>
        <v>#REF!</v>
      </c>
      <c r="AZ192" s="16" t="e">
        <f>SUMIF('City Level Data'!#REF!,$F192,'City Level Data'!BB:BB)</f>
        <v>#REF!</v>
      </c>
      <c r="BA192" s="16" t="e">
        <f>SUMIF('City Level Data'!#REF!,$F192,'City Level Data'!BC:BC)</f>
        <v>#REF!</v>
      </c>
      <c r="BB192" s="16" t="e">
        <f>SUMIF('City Level Data'!#REF!,$F192,'City Level Data'!BD:BD)</f>
        <v>#REF!</v>
      </c>
      <c r="BC192" s="16" t="e">
        <f>SUMIF('City Level Data'!#REF!,$F192,'City Level Data'!BE:BE)</f>
        <v>#REF!</v>
      </c>
      <c r="BD192" s="16" t="e">
        <f>SUMIF('City Level Data'!#REF!,$F192,'City Level Data'!BF:BF)</f>
        <v>#REF!</v>
      </c>
      <c r="BE192" s="16" t="e">
        <f t="shared" si="2"/>
        <v>#REF!</v>
      </c>
      <c r="BF192" s="16" t="e">
        <f>SUMIF('City Level Data'!#REF!,$F192,'City Level Data'!BG:BG)</f>
        <v>#REF!</v>
      </c>
      <c r="BG192" s="16" t="e">
        <f>SUMIF('City Level Data'!#REF!,$F192,'City Level Data'!BH:BH)</f>
        <v>#REF!</v>
      </c>
      <c r="BH192" s="16" t="e">
        <f>AVERAGEIF('City Level Data'!#REF!,$F192,'City Level Data'!BI:BI)</f>
        <v>#REF!</v>
      </c>
      <c r="BI192" s="16" t="e">
        <f>AVERAGEIF('City Level Data'!#REF!,$F192,'City Level Data'!BJ:BJ)</f>
        <v>#REF!</v>
      </c>
      <c r="BJ192" s="16" t="e">
        <f>AVERAGEIF('City Level Data'!#REF!,$F192,'City Level Data'!BK:BK)</f>
        <v>#REF!</v>
      </c>
      <c r="BK192" s="16" t="e">
        <f>AVERAGEIF('City Level Data'!#REF!,$F192,'City Level Data'!BL:BL)</f>
        <v>#REF!</v>
      </c>
      <c r="BL192" s="16" t="e">
        <f>AVERAGEIF('City Level Data'!#REF!,$F192,'City Level Data'!BM:BM)</f>
        <v>#REF!</v>
      </c>
      <c r="BM192" s="16" t="e">
        <f>SUMIF('City Level Data'!#REF!,$F192,'City Level Data'!BN:BN)</f>
        <v>#REF!</v>
      </c>
      <c r="BN192" s="16" t="e">
        <f>SUMIF('City Level Data'!#REF!,$F192,'City Level Data'!BO:BO)</f>
        <v>#REF!</v>
      </c>
      <c r="BO192" s="16" t="e">
        <f>SUMIF('City Level Data'!#REF!,$F192,'City Level Data'!BP:BP)</f>
        <v>#REF!</v>
      </c>
      <c r="BP192" s="16" t="e">
        <f>SUMIF('City Level Data'!#REF!,$F192,'City Level Data'!BQ:BQ)</f>
        <v>#REF!</v>
      </c>
      <c r="BQ192" s="16" t="e">
        <f>SUMIF('City Level Data'!#REF!,$F192,'City Level Data'!BR:BR)</f>
        <v>#REF!</v>
      </c>
      <c r="BR192" s="16" t="e">
        <f>SUMIF('City Level Data'!#REF!,$F192,'City Level Data'!BS:BS)</f>
        <v>#REF!</v>
      </c>
      <c r="BS192" s="16" t="e">
        <f>SUMIF('City Level Data'!#REF!,$F192,'City Level Data'!BT:BT)</f>
        <v>#REF!</v>
      </c>
      <c r="BT192" s="16" t="e">
        <f>SUMIF('City Level Data'!#REF!,$F192,'City Level Data'!BU:BU)</f>
        <v>#REF!</v>
      </c>
      <c r="BU192" s="16" t="e">
        <f>SUMIF('City Level Data'!#REF!,$F192,'City Level Data'!BV:BV)</f>
        <v>#REF!</v>
      </c>
      <c r="BV192" s="16" t="e">
        <f>SUMIF('City Level Data'!#REF!,$F192,'City Level Data'!BW:BW)</f>
        <v>#REF!</v>
      </c>
      <c r="BW192" s="16" t="e">
        <f>SUMIF('City Level Data'!#REF!,$F192,'City Level Data'!BX:BX)</f>
        <v>#REF!</v>
      </c>
      <c r="BX192" s="16" t="e">
        <f>SUMIF('City Level Data'!#REF!,$F192,'City Level Data'!BY:BY)</f>
        <v>#REF!</v>
      </c>
      <c r="BY192" s="16" t="e">
        <f>SUMIF('City Level Data'!#REF!,$F192,'City Level Data'!BZ:BZ)</f>
        <v>#REF!</v>
      </c>
      <c r="BZ192" s="16" t="e">
        <f>SUMIF('City Level Data'!#REF!,$F192,'City Level Data'!CA:CA)</f>
        <v>#REF!</v>
      </c>
      <c r="CA192" s="16" t="e">
        <f>SUMIF('City Level Data'!#REF!,$F192,'City Level Data'!CB:CB)</f>
        <v>#REF!</v>
      </c>
      <c r="CB192" s="16" t="e">
        <f>SUMIF('City Level Data'!#REF!,$F192,'City Level Data'!CC:CC)</f>
        <v>#REF!</v>
      </c>
      <c r="CC192" s="16" t="e">
        <f>SUMIF('City Level Data'!#REF!,$F192,'City Level Data'!CD:CD)</f>
        <v>#REF!</v>
      </c>
      <c r="CD192" s="16" t="e">
        <f>SUMIF('City Level Data'!#REF!,$F192,'City Level Data'!CE:CE)</f>
        <v>#REF!</v>
      </c>
      <c r="CE192" s="16" t="e">
        <f>SUMIF('City Level Data'!#REF!,$F192,'City Level Data'!CF:CF)</f>
        <v>#REF!</v>
      </c>
      <c r="CF192" s="16" t="e">
        <f>SUMIF('City Level Data'!#REF!,$F192,'City Level Data'!CG:CG)</f>
        <v>#REF!</v>
      </c>
      <c r="CG192" s="16" t="e">
        <f>SUMIF('City Level Data'!#REF!,$F192,'City Level Data'!CH:CH)</f>
        <v>#REF!</v>
      </c>
      <c r="CH192" s="16" t="e">
        <f>SUMIF('City Level Data'!#REF!,$F192,'City Level Data'!CI:CI)</f>
        <v>#REF!</v>
      </c>
      <c r="CI192" s="16" t="e">
        <f>SUMIF('City Level Data'!#REF!,$F192,'City Level Data'!CJ:CJ)</f>
        <v>#REF!</v>
      </c>
      <c r="CJ192" s="16" t="e">
        <f>SUMIF('City Level Data'!#REF!,$F192,'City Level Data'!CK:CK)</f>
        <v>#REF!</v>
      </c>
      <c r="CK192" s="16" t="e">
        <f>SUMIF('City Level Data'!#REF!,$F192,'City Level Data'!CL:CL)</f>
        <v>#REF!</v>
      </c>
      <c r="CL192" s="16" t="e">
        <f>SUMIF('City Level Data'!#REF!,$F192,'City Level Data'!CM:CM)</f>
        <v>#REF!</v>
      </c>
      <c r="CM192" s="16" t="e">
        <f>SUMIF('City Level Data'!#REF!,$F192,'City Level Data'!CN:CN)</f>
        <v>#REF!</v>
      </c>
      <c r="CN192" s="16" t="e">
        <f>SUMIF('City Level Data'!#REF!,$F192,'City Level Data'!CO:CO)</f>
        <v>#REF!</v>
      </c>
      <c r="CO192" s="16" t="e">
        <f>SUMIF('City Level Data'!#REF!,$F192,'City Level Data'!CP:CP)</f>
        <v>#REF!</v>
      </c>
      <c r="CP192" s="16" t="e">
        <f>SUMIF('City Level Data'!#REF!,$F192,'City Level Data'!CQ:CQ)</f>
        <v>#REF!</v>
      </c>
      <c r="CQ192" s="16" t="e">
        <f>SUMIF('City Level Data'!#REF!,$F192,'City Level Data'!CR:CR)</f>
        <v>#REF!</v>
      </c>
      <c r="CR192" s="16" t="e">
        <f>SUMIF('City Level Data'!#REF!,$F192,'City Level Data'!CS:CS)</f>
        <v>#REF!</v>
      </c>
      <c r="CS192" s="16" t="e">
        <f>SUMIF('City Level Data'!#REF!,$F192,'City Level Data'!CT:CT)</f>
        <v>#REF!</v>
      </c>
      <c r="CT192" s="16" t="e">
        <f>SUMIF('City Level Data'!#REF!,$F192,'City Level Data'!CU:CU)</f>
        <v>#REF!</v>
      </c>
      <c r="CU192" s="16" t="e">
        <f>SUMIF('City Level Data'!#REF!,$F192,'City Level Data'!CV:CV)</f>
        <v>#REF!</v>
      </c>
      <c r="CV192" s="16" t="e">
        <f>SUMIF('City Level Data'!#REF!,$F192,'City Level Data'!CW:CW)</f>
        <v>#REF!</v>
      </c>
      <c r="CW192" s="16" t="e">
        <f>SUMIF('City Level Data'!#REF!,$F192,'City Level Data'!CX:CX)</f>
        <v>#REF!</v>
      </c>
      <c r="CX192" s="16" t="e">
        <f>SUMIF('City Level Data'!#REF!,$F192,'City Level Data'!CY:CY)</f>
        <v>#REF!</v>
      </c>
      <c r="CY192" s="16" t="e">
        <f>SUMIF('City Level Data'!#REF!,$F192,'City Level Data'!CZ:CZ)</f>
        <v>#REF!</v>
      </c>
      <c r="CZ192" s="16" t="e">
        <f>SUMIF('City Level Data'!#REF!,$F192,'City Level Data'!DA:DA)</f>
        <v>#REF!</v>
      </c>
      <c r="DA192" s="16" t="e">
        <f>SUMIF('City Level Data'!#REF!,$F192,'City Level Data'!DB:DB)</f>
        <v>#REF!</v>
      </c>
      <c r="DB192" s="16" t="e">
        <f>SUMIF('City Level Data'!#REF!,$F192,'City Level Data'!DC:DC)</f>
        <v>#REF!</v>
      </c>
    </row>
    <row r="193" spans="1:106" x14ac:dyDescent="0.2">
      <c r="A193" s="1"/>
      <c r="B193" s="1"/>
      <c r="C193" s="1"/>
      <c r="D193" s="1" t="s">
        <v>1731</v>
      </c>
      <c r="E193" s="1" t="s">
        <v>1732</v>
      </c>
      <c r="F193" s="1" t="s">
        <v>1306</v>
      </c>
      <c r="G193" s="1" t="s">
        <v>1523</v>
      </c>
      <c r="H193" s="1"/>
      <c r="I193" s="1"/>
      <c r="J193" s="1" t="s">
        <v>1518</v>
      </c>
      <c r="K193" s="1"/>
      <c r="L193" s="1"/>
      <c r="M193" s="1"/>
      <c r="N193" s="16" t="e">
        <f>SUMIF('City Level Data'!#REF!,$F193,'City Level Data'!J:J)</f>
        <v>#REF!</v>
      </c>
      <c r="O193" s="16" t="e">
        <f>SUMIF('City Level Data'!#REF!,$F193,'City Level Data'!L:L)</f>
        <v>#REF!</v>
      </c>
      <c r="P193" s="16" t="e">
        <f>SUMIF('City Level Data'!#REF!,$F193,'City Level Data'!M:M)</f>
        <v>#REF!</v>
      </c>
      <c r="Q193" s="16" t="e">
        <f t="shared" si="0"/>
        <v>#REF!</v>
      </c>
      <c r="R193" s="16" t="e">
        <f>SUMIF('City Level Data'!#REF!,$F193,'City Level Data'!P:P)</f>
        <v>#REF!</v>
      </c>
      <c r="S193" s="16" t="e">
        <f t="shared" si="1"/>
        <v>#REF!</v>
      </c>
      <c r="T193" s="16" t="e">
        <f>SUMIF('City Level Data'!#REF!,$F193,'City Level Data'!U:U)*1000000000/N193</f>
        <v>#REF!</v>
      </c>
      <c r="U193" s="16" t="e">
        <f>IF(Q193&gt;'Clustering (Sub City)'!$C$4,'Clustering (Sub City)'!$B$3,IF(Q193&gt;'Clustering (Sub City)'!$H$4,'Clustering (Sub City)'!$G$3,IF(Q193&gt;'Clustering (Sub City)'!$M$4,'Clustering (Sub City)'!$L$3,'Clustering (Sub City)'!$Q$3)))</f>
        <v>#REF!</v>
      </c>
      <c r="V193" s="16" t="e">
        <f>IF(S193&gt;'Clustering (Sub City)'!$C$24,'Clustering (Sub City)'!$B$23,IF(S193&gt;'Clustering (Sub City)'!$H$24,'Clustering (Sub City)'!$G$23,IF(S193&gt;'Clustering (Sub City)'!$M$24,'Clustering (Sub City)'!$L$23,'Clustering (Sub City)'!$Q$23)))</f>
        <v>#REF!</v>
      </c>
      <c r="W193" s="16" t="e">
        <f>VLOOKUP(U193&amp;V193,'Clustering (Gov City)'!$X$4:$Y$19,2,0)</f>
        <v>#REF!</v>
      </c>
      <c r="X193" s="16" t="e">
        <f>SUMIF('City Level Data'!#REF!,$F193,'City Level Data'!Z:Z)</f>
        <v>#REF!</v>
      </c>
      <c r="Y193" s="16" t="e">
        <f>SUMIF('City Level Data'!#REF!,$F193,'City Level Data'!AA:AA)</f>
        <v>#REF!</v>
      </c>
      <c r="Z193" s="16" t="e">
        <f>SUMIF('City Level Data'!#REF!,$F193,'City Level Data'!AB:AB)</f>
        <v>#REF!</v>
      </c>
      <c r="AA193" s="16" t="e">
        <f>SUMIF('City Level Data'!#REF!,$F193,'City Level Data'!AC:AC)</f>
        <v>#REF!</v>
      </c>
      <c r="AB193" s="16" t="e">
        <f>SUMIF('City Level Data'!#REF!,$F193,'City Level Data'!AD:AD)</f>
        <v>#REF!</v>
      </c>
      <c r="AC193" s="16" t="e">
        <f>SUMIF('City Level Data'!#REF!,$F193,'City Level Data'!AE:AE)</f>
        <v>#REF!</v>
      </c>
      <c r="AD193" s="16" t="e">
        <f>SUMIF('City Level Data'!#REF!,$F193,'City Level Data'!AF:AF)</f>
        <v>#REF!</v>
      </c>
      <c r="AE193" s="16" t="e">
        <f>SUMIF('City Level Data'!#REF!,$F193,'City Level Data'!AG:AG)</f>
        <v>#REF!</v>
      </c>
      <c r="AF193" s="16" t="e">
        <f>SUMIF('City Level Data'!#REF!,$F193,'City Level Data'!AH:AH)</f>
        <v>#REF!</v>
      </c>
      <c r="AG193" s="16" t="e">
        <f>SUMIF('City Level Data'!#REF!,$F193,'City Level Data'!AI:AI)</f>
        <v>#REF!</v>
      </c>
      <c r="AH193" s="16" t="e">
        <f>SUMIF('City Level Data'!#REF!,$F193,'City Level Data'!AJ:AJ)</f>
        <v>#REF!</v>
      </c>
      <c r="AI193" s="16" t="e">
        <f>SUMIF('City Level Data'!#REF!,$F193,'City Level Data'!AK:AK)</f>
        <v>#REF!</v>
      </c>
      <c r="AJ193" s="16" t="e">
        <f>SUMIF('City Level Data'!#REF!,$F193,'City Level Data'!AL:AL)</f>
        <v>#REF!</v>
      </c>
      <c r="AK193" s="16" t="e">
        <f>SUMIF('City Level Data'!#REF!,$F193,'City Level Data'!AM:AM)</f>
        <v>#REF!</v>
      </c>
      <c r="AL193" s="16" t="e">
        <f>SUMIF('City Level Data'!#REF!,$F193,'City Level Data'!AN:AN)</f>
        <v>#REF!</v>
      </c>
      <c r="AM193" s="16" t="e">
        <f>SUMIF('City Level Data'!#REF!,$F193,'City Level Data'!AO:AO)</f>
        <v>#REF!</v>
      </c>
      <c r="AN193" s="16" t="e">
        <f>SUMIF('City Level Data'!#REF!,$F193,'City Level Data'!AP:AP)</f>
        <v>#REF!</v>
      </c>
      <c r="AO193" s="16" t="e">
        <f>SUMIF('City Level Data'!#REF!,$F193,'City Level Data'!AQ:AQ)</f>
        <v>#REF!</v>
      </c>
      <c r="AP193" s="16" t="e">
        <f>SUMIF('City Level Data'!#REF!,$F193,'City Level Data'!AR:AR)</f>
        <v>#REF!</v>
      </c>
      <c r="AQ193" s="16" t="e">
        <f>SUMIF('City Level Data'!#REF!,$F193,'City Level Data'!AS:AS)</f>
        <v>#REF!</v>
      </c>
      <c r="AR193" s="16" t="e">
        <f>SUMIF('City Level Data'!#REF!,$F193,'City Level Data'!AT:AT)</f>
        <v>#REF!</v>
      </c>
      <c r="AS193" s="16" t="e">
        <f>SUMIF('City Level Data'!#REF!,$F193,'City Level Data'!AU:AU)</f>
        <v>#REF!</v>
      </c>
      <c r="AT193" s="16" t="e">
        <f>SUMIF('City Level Data'!#REF!,$F193,'City Level Data'!AV:AV)</f>
        <v>#REF!</v>
      </c>
      <c r="AU193" s="16" t="e">
        <f>SUMIF('City Level Data'!#REF!,$F193,'City Level Data'!AW:AW)</f>
        <v>#REF!</v>
      </c>
      <c r="AV193" s="16" t="e">
        <f>SUMIF('City Level Data'!#REF!,$F193,'City Level Data'!AX:AX)</f>
        <v>#REF!</v>
      </c>
      <c r="AW193" s="16" t="e">
        <f>SUMIF('City Level Data'!#REF!,$F193,'City Level Data'!AY:AY)</f>
        <v>#REF!</v>
      </c>
      <c r="AX193" s="16" t="e">
        <f>SUMIF('City Level Data'!#REF!,$F193,'City Level Data'!AZ:AZ)</f>
        <v>#REF!</v>
      </c>
      <c r="AY193" s="16" t="e">
        <f>SUMIF('City Level Data'!#REF!,$F193,'City Level Data'!BA:BA)</f>
        <v>#REF!</v>
      </c>
      <c r="AZ193" s="16" t="e">
        <f>SUMIF('City Level Data'!#REF!,$F193,'City Level Data'!BB:BB)</f>
        <v>#REF!</v>
      </c>
      <c r="BA193" s="16" t="e">
        <f>SUMIF('City Level Data'!#REF!,$F193,'City Level Data'!BC:BC)</f>
        <v>#REF!</v>
      </c>
      <c r="BB193" s="16" t="e">
        <f>SUMIF('City Level Data'!#REF!,$F193,'City Level Data'!BD:BD)</f>
        <v>#REF!</v>
      </c>
      <c r="BC193" s="16" t="e">
        <f>SUMIF('City Level Data'!#REF!,$F193,'City Level Data'!BE:BE)</f>
        <v>#REF!</v>
      </c>
      <c r="BD193" s="16" t="e">
        <f>SUMIF('City Level Data'!#REF!,$F193,'City Level Data'!BF:BF)</f>
        <v>#REF!</v>
      </c>
      <c r="BE193" s="16" t="e">
        <f t="shared" si="2"/>
        <v>#REF!</v>
      </c>
      <c r="BF193" s="16" t="e">
        <f>SUMIF('City Level Data'!#REF!,$F193,'City Level Data'!BG:BG)</f>
        <v>#REF!</v>
      </c>
      <c r="BG193" s="16" t="e">
        <f>SUMIF('City Level Data'!#REF!,$F193,'City Level Data'!BH:BH)</f>
        <v>#REF!</v>
      </c>
      <c r="BH193" s="16" t="e">
        <f>AVERAGEIF('City Level Data'!#REF!,$F193,'City Level Data'!BI:BI)</f>
        <v>#REF!</v>
      </c>
      <c r="BI193" s="16" t="e">
        <f>AVERAGEIF('City Level Data'!#REF!,$F193,'City Level Data'!BJ:BJ)</f>
        <v>#REF!</v>
      </c>
      <c r="BJ193" s="16" t="e">
        <f>AVERAGEIF('City Level Data'!#REF!,$F193,'City Level Data'!BK:BK)</f>
        <v>#REF!</v>
      </c>
      <c r="BK193" s="16" t="e">
        <f>AVERAGEIF('City Level Data'!#REF!,$F193,'City Level Data'!BL:BL)</f>
        <v>#REF!</v>
      </c>
      <c r="BL193" s="16" t="e">
        <f>AVERAGEIF('City Level Data'!#REF!,$F193,'City Level Data'!BM:BM)</f>
        <v>#REF!</v>
      </c>
      <c r="BM193" s="16" t="e">
        <f>SUMIF('City Level Data'!#REF!,$F193,'City Level Data'!BN:BN)</f>
        <v>#REF!</v>
      </c>
      <c r="BN193" s="16" t="e">
        <f>SUMIF('City Level Data'!#REF!,$F193,'City Level Data'!BO:BO)</f>
        <v>#REF!</v>
      </c>
      <c r="BO193" s="16" t="e">
        <f>SUMIF('City Level Data'!#REF!,$F193,'City Level Data'!BP:BP)</f>
        <v>#REF!</v>
      </c>
      <c r="BP193" s="16" t="e">
        <f>SUMIF('City Level Data'!#REF!,$F193,'City Level Data'!BQ:BQ)</f>
        <v>#REF!</v>
      </c>
      <c r="BQ193" s="16" t="e">
        <f>SUMIF('City Level Data'!#REF!,$F193,'City Level Data'!BR:BR)</f>
        <v>#REF!</v>
      </c>
      <c r="BR193" s="16" t="e">
        <f>SUMIF('City Level Data'!#REF!,$F193,'City Level Data'!BS:BS)</f>
        <v>#REF!</v>
      </c>
      <c r="BS193" s="16" t="e">
        <f>SUMIF('City Level Data'!#REF!,$F193,'City Level Data'!BT:BT)</f>
        <v>#REF!</v>
      </c>
      <c r="BT193" s="16" t="e">
        <f>SUMIF('City Level Data'!#REF!,$F193,'City Level Data'!BU:BU)</f>
        <v>#REF!</v>
      </c>
      <c r="BU193" s="16" t="e">
        <f>SUMIF('City Level Data'!#REF!,$F193,'City Level Data'!BV:BV)</f>
        <v>#REF!</v>
      </c>
      <c r="BV193" s="16" t="e">
        <f>SUMIF('City Level Data'!#REF!,$F193,'City Level Data'!BW:BW)</f>
        <v>#REF!</v>
      </c>
      <c r="BW193" s="16" t="e">
        <f>SUMIF('City Level Data'!#REF!,$F193,'City Level Data'!BX:BX)</f>
        <v>#REF!</v>
      </c>
      <c r="BX193" s="16" t="e">
        <f>SUMIF('City Level Data'!#REF!,$F193,'City Level Data'!BY:BY)</f>
        <v>#REF!</v>
      </c>
      <c r="BY193" s="16" t="e">
        <f>SUMIF('City Level Data'!#REF!,$F193,'City Level Data'!BZ:BZ)</f>
        <v>#REF!</v>
      </c>
      <c r="BZ193" s="16" t="e">
        <f>SUMIF('City Level Data'!#REF!,$F193,'City Level Data'!CA:CA)</f>
        <v>#REF!</v>
      </c>
      <c r="CA193" s="16" t="e">
        <f>SUMIF('City Level Data'!#REF!,$F193,'City Level Data'!CB:CB)</f>
        <v>#REF!</v>
      </c>
      <c r="CB193" s="16" t="e">
        <f>SUMIF('City Level Data'!#REF!,$F193,'City Level Data'!CC:CC)</f>
        <v>#REF!</v>
      </c>
      <c r="CC193" s="16" t="e">
        <f>SUMIF('City Level Data'!#REF!,$F193,'City Level Data'!CD:CD)</f>
        <v>#REF!</v>
      </c>
      <c r="CD193" s="16" t="e">
        <f>SUMIF('City Level Data'!#REF!,$F193,'City Level Data'!CE:CE)</f>
        <v>#REF!</v>
      </c>
      <c r="CE193" s="16" t="e">
        <f>SUMIF('City Level Data'!#REF!,$F193,'City Level Data'!CF:CF)</f>
        <v>#REF!</v>
      </c>
      <c r="CF193" s="16" t="e">
        <f>SUMIF('City Level Data'!#REF!,$F193,'City Level Data'!CG:CG)</f>
        <v>#REF!</v>
      </c>
      <c r="CG193" s="16" t="e">
        <f>SUMIF('City Level Data'!#REF!,$F193,'City Level Data'!CH:CH)</f>
        <v>#REF!</v>
      </c>
      <c r="CH193" s="16" t="e">
        <f>SUMIF('City Level Data'!#REF!,$F193,'City Level Data'!CI:CI)</f>
        <v>#REF!</v>
      </c>
      <c r="CI193" s="16" t="e">
        <f>SUMIF('City Level Data'!#REF!,$F193,'City Level Data'!CJ:CJ)</f>
        <v>#REF!</v>
      </c>
      <c r="CJ193" s="16" t="e">
        <f>SUMIF('City Level Data'!#REF!,$F193,'City Level Data'!CK:CK)</f>
        <v>#REF!</v>
      </c>
      <c r="CK193" s="16" t="e">
        <f>SUMIF('City Level Data'!#REF!,$F193,'City Level Data'!CL:CL)</f>
        <v>#REF!</v>
      </c>
      <c r="CL193" s="16" t="e">
        <f>SUMIF('City Level Data'!#REF!,$F193,'City Level Data'!CM:CM)</f>
        <v>#REF!</v>
      </c>
      <c r="CM193" s="16" t="e">
        <f>SUMIF('City Level Data'!#REF!,$F193,'City Level Data'!CN:CN)</f>
        <v>#REF!</v>
      </c>
      <c r="CN193" s="16" t="e">
        <f>SUMIF('City Level Data'!#REF!,$F193,'City Level Data'!CO:CO)</f>
        <v>#REF!</v>
      </c>
      <c r="CO193" s="16" t="e">
        <f>SUMIF('City Level Data'!#REF!,$F193,'City Level Data'!CP:CP)</f>
        <v>#REF!</v>
      </c>
      <c r="CP193" s="16" t="e">
        <f>SUMIF('City Level Data'!#REF!,$F193,'City Level Data'!CQ:CQ)</f>
        <v>#REF!</v>
      </c>
      <c r="CQ193" s="16" t="e">
        <f>SUMIF('City Level Data'!#REF!,$F193,'City Level Data'!CR:CR)</f>
        <v>#REF!</v>
      </c>
      <c r="CR193" s="16" t="e">
        <f>SUMIF('City Level Data'!#REF!,$F193,'City Level Data'!CS:CS)</f>
        <v>#REF!</v>
      </c>
      <c r="CS193" s="16" t="e">
        <f>SUMIF('City Level Data'!#REF!,$F193,'City Level Data'!CT:CT)</f>
        <v>#REF!</v>
      </c>
      <c r="CT193" s="16" t="e">
        <f>SUMIF('City Level Data'!#REF!,$F193,'City Level Data'!CU:CU)</f>
        <v>#REF!</v>
      </c>
      <c r="CU193" s="16" t="e">
        <f>SUMIF('City Level Data'!#REF!,$F193,'City Level Data'!CV:CV)</f>
        <v>#REF!</v>
      </c>
      <c r="CV193" s="16" t="e">
        <f>SUMIF('City Level Data'!#REF!,$F193,'City Level Data'!CW:CW)</f>
        <v>#REF!</v>
      </c>
      <c r="CW193" s="16" t="e">
        <f>SUMIF('City Level Data'!#REF!,$F193,'City Level Data'!CX:CX)</f>
        <v>#REF!</v>
      </c>
      <c r="CX193" s="16" t="e">
        <f>SUMIF('City Level Data'!#REF!,$F193,'City Level Data'!CY:CY)</f>
        <v>#REF!</v>
      </c>
      <c r="CY193" s="16" t="e">
        <f>SUMIF('City Level Data'!#REF!,$F193,'City Level Data'!CZ:CZ)</f>
        <v>#REF!</v>
      </c>
      <c r="CZ193" s="16" t="e">
        <f>SUMIF('City Level Data'!#REF!,$F193,'City Level Data'!DA:DA)</f>
        <v>#REF!</v>
      </c>
      <c r="DA193" s="16" t="e">
        <f>SUMIF('City Level Data'!#REF!,$F193,'City Level Data'!DB:DB)</f>
        <v>#REF!</v>
      </c>
      <c r="DB193" s="16" t="e">
        <f>SUMIF('City Level Data'!#REF!,$F193,'City Level Data'!DC:DC)</f>
        <v>#REF!</v>
      </c>
    </row>
    <row r="194" spans="1:106" x14ac:dyDescent="0.2">
      <c r="A194" s="1"/>
      <c r="B194" s="1"/>
      <c r="C194" s="1"/>
      <c r="D194" s="1" t="s">
        <v>1733</v>
      </c>
      <c r="E194" s="1" t="s">
        <v>1732</v>
      </c>
      <c r="F194" s="1" t="s">
        <v>1488</v>
      </c>
      <c r="G194" s="1" t="s">
        <v>1523</v>
      </c>
      <c r="H194" s="1"/>
      <c r="I194" s="1"/>
      <c r="J194" s="1" t="s">
        <v>1518</v>
      </c>
      <c r="K194" s="1"/>
      <c r="L194" s="1"/>
      <c r="M194" s="1"/>
      <c r="N194" s="16" t="e">
        <f>SUMIF('City Level Data'!#REF!,$F194,'City Level Data'!J:J)</f>
        <v>#REF!</v>
      </c>
      <c r="O194" s="16" t="e">
        <f>SUMIF('City Level Data'!#REF!,$F194,'City Level Data'!L:L)</f>
        <v>#REF!</v>
      </c>
      <c r="P194" s="16" t="e">
        <f>SUMIF('City Level Data'!#REF!,$F194,'City Level Data'!M:M)</f>
        <v>#REF!</v>
      </c>
      <c r="Q194" s="16" t="e">
        <f t="shared" si="0"/>
        <v>#REF!</v>
      </c>
      <c r="R194" s="16" t="e">
        <f>SUMIF('City Level Data'!#REF!,$F194,'City Level Data'!P:P)</f>
        <v>#REF!</v>
      </c>
      <c r="S194" s="16" t="e">
        <f t="shared" si="1"/>
        <v>#REF!</v>
      </c>
      <c r="T194" s="16" t="e">
        <f>SUMIF('City Level Data'!#REF!,$F194,'City Level Data'!U:U)*1000000000/N194</f>
        <v>#REF!</v>
      </c>
      <c r="U194" s="16" t="e">
        <f>IF(Q194&gt;'Clustering (Sub City)'!$C$4,'Clustering (Sub City)'!$B$3,IF(Q194&gt;'Clustering (Sub City)'!$H$4,'Clustering (Sub City)'!$G$3,IF(Q194&gt;'Clustering (Sub City)'!$M$4,'Clustering (Sub City)'!$L$3,'Clustering (Sub City)'!$Q$3)))</f>
        <v>#REF!</v>
      </c>
      <c r="V194" s="16" t="e">
        <f>IF(S194&gt;'Clustering (Sub City)'!$C$24,'Clustering (Sub City)'!$B$23,IF(S194&gt;'Clustering (Sub City)'!$H$24,'Clustering (Sub City)'!$G$23,IF(S194&gt;'Clustering (Sub City)'!$M$24,'Clustering (Sub City)'!$L$23,'Clustering (Sub City)'!$Q$23)))</f>
        <v>#REF!</v>
      </c>
      <c r="W194" s="16" t="e">
        <f>VLOOKUP(U194&amp;V194,'Clustering (Gov City)'!$X$4:$Y$19,2,0)</f>
        <v>#REF!</v>
      </c>
      <c r="X194" s="16" t="e">
        <f>SUMIF('City Level Data'!#REF!,$F194,'City Level Data'!Z:Z)</f>
        <v>#REF!</v>
      </c>
      <c r="Y194" s="16" t="e">
        <f>SUMIF('City Level Data'!#REF!,$F194,'City Level Data'!AA:AA)</f>
        <v>#REF!</v>
      </c>
      <c r="Z194" s="16" t="e">
        <f>SUMIF('City Level Data'!#REF!,$F194,'City Level Data'!AB:AB)</f>
        <v>#REF!</v>
      </c>
      <c r="AA194" s="16" t="e">
        <f>SUMIF('City Level Data'!#REF!,$F194,'City Level Data'!AC:AC)</f>
        <v>#REF!</v>
      </c>
      <c r="AB194" s="16" t="e">
        <f>SUMIF('City Level Data'!#REF!,$F194,'City Level Data'!AD:AD)</f>
        <v>#REF!</v>
      </c>
      <c r="AC194" s="16" t="e">
        <f>SUMIF('City Level Data'!#REF!,$F194,'City Level Data'!AE:AE)</f>
        <v>#REF!</v>
      </c>
      <c r="AD194" s="16" t="e">
        <f>SUMIF('City Level Data'!#REF!,$F194,'City Level Data'!AF:AF)</f>
        <v>#REF!</v>
      </c>
      <c r="AE194" s="16" t="e">
        <f>SUMIF('City Level Data'!#REF!,$F194,'City Level Data'!AG:AG)</f>
        <v>#REF!</v>
      </c>
      <c r="AF194" s="16" t="e">
        <f>SUMIF('City Level Data'!#REF!,$F194,'City Level Data'!AH:AH)</f>
        <v>#REF!</v>
      </c>
      <c r="AG194" s="16" t="e">
        <f>SUMIF('City Level Data'!#REF!,$F194,'City Level Data'!AI:AI)</f>
        <v>#REF!</v>
      </c>
      <c r="AH194" s="16" t="e">
        <f>SUMIF('City Level Data'!#REF!,$F194,'City Level Data'!AJ:AJ)</f>
        <v>#REF!</v>
      </c>
      <c r="AI194" s="16" t="e">
        <f>SUMIF('City Level Data'!#REF!,$F194,'City Level Data'!AK:AK)</f>
        <v>#REF!</v>
      </c>
      <c r="AJ194" s="16" t="e">
        <f>SUMIF('City Level Data'!#REF!,$F194,'City Level Data'!AL:AL)</f>
        <v>#REF!</v>
      </c>
      <c r="AK194" s="16" t="e">
        <f>SUMIF('City Level Data'!#REF!,$F194,'City Level Data'!AM:AM)</f>
        <v>#REF!</v>
      </c>
      <c r="AL194" s="16" t="e">
        <f>SUMIF('City Level Data'!#REF!,$F194,'City Level Data'!AN:AN)</f>
        <v>#REF!</v>
      </c>
      <c r="AM194" s="16" t="e">
        <f>SUMIF('City Level Data'!#REF!,$F194,'City Level Data'!AO:AO)</f>
        <v>#REF!</v>
      </c>
      <c r="AN194" s="16" t="e">
        <f>SUMIF('City Level Data'!#REF!,$F194,'City Level Data'!AP:AP)</f>
        <v>#REF!</v>
      </c>
      <c r="AO194" s="16" t="e">
        <f>SUMIF('City Level Data'!#REF!,$F194,'City Level Data'!AQ:AQ)</f>
        <v>#REF!</v>
      </c>
      <c r="AP194" s="16" t="e">
        <f>SUMIF('City Level Data'!#REF!,$F194,'City Level Data'!AR:AR)</f>
        <v>#REF!</v>
      </c>
      <c r="AQ194" s="16" t="e">
        <f>SUMIF('City Level Data'!#REF!,$F194,'City Level Data'!AS:AS)</f>
        <v>#REF!</v>
      </c>
      <c r="AR194" s="16" t="e">
        <f>SUMIF('City Level Data'!#REF!,$F194,'City Level Data'!AT:AT)</f>
        <v>#REF!</v>
      </c>
      <c r="AS194" s="16" t="e">
        <f>SUMIF('City Level Data'!#REF!,$F194,'City Level Data'!AU:AU)</f>
        <v>#REF!</v>
      </c>
      <c r="AT194" s="16" t="e">
        <f>SUMIF('City Level Data'!#REF!,$F194,'City Level Data'!AV:AV)</f>
        <v>#REF!</v>
      </c>
      <c r="AU194" s="16" t="e">
        <f>SUMIF('City Level Data'!#REF!,$F194,'City Level Data'!AW:AW)</f>
        <v>#REF!</v>
      </c>
      <c r="AV194" s="16" t="e">
        <f>SUMIF('City Level Data'!#REF!,$F194,'City Level Data'!AX:AX)</f>
        <v>#REF!</v>
      </c>
      <c r="AW194" s="16" t="e">
        <f>SUMIF('City Level Data'!#REF!,$F194,'City Level Data'!AY:AY)</f>
        <v>#REF!</v>
      </c>
      <c r="AX194" s="16" t="e">
        <f>SUMIF('City Level Data'!#REF!,$F194,'City Level Data'!AZ:AZ)</f>
        <v>#REF!</v>
      </c>
      <c r="AY194" s="16" t="e">
        <f>SUMIF('City Level Data'!#REF!,$F194,'City Level Data'!BA:BA)</f>
        <v>#REF!</v>
      </c>
      <c r="AZ194" s="16" t="e">
        <f>SUMIF('City Level Data'!#REF!,$F194,'City Level Data'!BB:BB)</f>
        <v>#REF!</v>
      </c>
      <c r="BA194" s="16" t="e">
        <f>SUMIF('City Level Data'!#REF!,$F194,'City Level Data'!BC:BC)</f>
        <v>#REF!</v>
      </c>
      <c r="BB194" s="16" t="e">
        <f>SUMIF('City Level Data'!#REF!,$F194,'City Level Data'!BD:BD)</f>
        <v>#REF!</v>
      </c>
      <c r="BC194" s="16" t="e">
        <f>SUMIF('City Level Data'!#REF!,$F194,'City Level Data'!BE:BE)</f>
        <v>#REF!</v>
      </c>
      <c r="BD194" s="16" t="e">
        <f>SUMIF('City Level Data'!#REF!,$F194,'City Level Data'!BF:BF)</f>
        <v>#REF!</v>
      </c>
      <c r="BE194" s="16" t="e">
        <f t="shared" si="2"/>
        <v>#REF!</v>
      </c>
      <c r="BF194" s="16" t="e">
        <f>SUMIF('City Level Data'!#REF!,$F194,'City Level Data'!BG:BG)</f>
        <v>#REF!</v>
      </c>
      <c r="BG194" s="16" t="e">
        <f>SUMIF('City Level Data'!#REF!,$F194,'City Level Data'!BH:BH)</f>
        <v>#REF!</v>
      </c>
      <c r="BH194" s="16" t="e">
        <f>AVERAGEIF('City Level Data'!#REF!,$F194,'City Level Data'!BI:BI)</f>
        <v>#REF!</v>
      </c>
      <c r="BI194" s="16" t="e">
        <f>AVERAGEIF('City Level Data'!#REF!,$F194,'City Level Data'!BJ:BJ)</f>
        <v>#REF!</v>
      </c>
      <c r="BJ194" s="16" t="e">
        <f>AVERAGEIF('City Level Data'!#REF!,$F194,'City Level Data'!BK:BK)</f>
        <v>#REF!</v>
      </c>
      <c r="BK194" s="16" t="e">
        <f>AVERAGEIF('City Level Data'!#REF!,$F194,'City Level Data'!BL:BL)</f>
        <v>#REF!</v>
      </c>
      <c r="BL194" s="16" t="e">
        <f>AVERAGEIF('City Level Data'!#REF!,$F194,'City Level Data'!BM:BM)</f>
        <v>#REF!</v>
      </c>
      <c r="BM194" s="16" t="e">
        <f>SUMIF('City Level Data'!#REF!,$F194,'City Level Data'!BN:BN)</f>
        <v>#REF!</v>
      </c>
      <c r="BN194" s="16" t="e">
        <f>SUMIF('City Level Data'!#REF!,$F194,'City Level Data'!BO:BO)</f>
        <v>#REF!</v>
      </c>
      <c r="BO194" s="16" t="e">
        <f>SUMIF('City Level Data'!#REF!,$F194,'City Level Data'!BP:BP)</f>
        <v>#REF!</v>
      </c>
      <c r="BP194" s="16" t="e">
        <f>SUMIF('City Level Data'!#REF!,$F194,'City Level Data'!BQ:BQ)</f>
        <v>#REF!</v>
      </c>
      <c r="BQ194" s="16" t="e">
        <f>SUMIF('City Level Data'!#REF!,$F194,'City Level Data'!BR:BR)</f>
        <v>#REF!</v>
      </c>
      <c r="BR194" s="16" t="e">
        <f>SUMIF('City Level Data'!#REF!,$F194,'City Level Data'!BS:BS)</f>
        <v>#REF!</v>
      </c>
      <c r="BS194" s="16" t="e">
        <f>SUMIF('City Level Data'!#REF!,$F194,'City Level Data'!BT:BT)</f>
        <v>#REF!</v>
      </c>
      <c r="BT194" s="16" t="e">
        <f>SUMIF('City Level Data'!#REF!,$F194,'City Level Data'!BU:BU)</f>
        <v>#REF!</v>
      </c>
      <c r="BU194" s="16" t="e">
        <f>SUMIF('City Level Data'!#REF!,$F194,'City Level Data'!BV:BV)</f>
        <v>#REF!</v>
      </c>
      <c r="BV194" s="16" t="e">
        <f>SUMIF('City Level Data'!#REF!,$F194,'City Level Data'!BW:BW)</f>
        <v>#REF!</v>
      </c>
      <c r="BW194" s="16" t="e">
        <f>SUMIF('City Level Data'!#REF!,$F194,'City Level Data'!BX:BX)</f>
        <v>#REF!</v>
      </c>
      <c r="BX194" s="16" t="e">
        <f>SUMIF('City Level Data'!#REF!,$F194,'City Level Data'!BY:BY)</f>
        <v>#REF!</v>
      </c>
      <c r="BY194" s="16" t="e">
        <f>SUMIF('City Level Data'!#REF!,$F194,'City Level Data'!BZ:BZ)</f>
        <v>#REF!</v>
      </c>
      <c r="BZ194" s="16" t="e">
        <f>SUMIF('City Level Data'!#REF!,$F194,'City Level Data'!CA:CA)</f>
        <v>#REF!</v>
      </c>
      <c r="CA194" s="16" t="e">
        <f>SUMIF('City Level Data'!#REF!,$F194,'City Level Data'!CB:CB)</f>
        <v>#REF!</v>
      </c>
      <c r="CB194" s="16" t="e">
        <f>SUMIF('City Level Data'!#REF!,$F194,'City Level Data'!CC:CC)</f>
        <v>#REF!</v>
      </c>
      <c r="CC194" s="16" t="e">
        <f>SUMIF('City Level Data'!#REF!,$F194,'City Level Data'!CD:CD)</f>
        <v>#REF!</v>
      </c>
      <c r="CD194" s="16" t="e">
        <f>SUMIF('City Level Data'!#REF!,$F194,'City Level Data'!CE:CE)</f>
        <v>#REF!</v>
      </c>
      <c r="CE194" s="16" t="e">
        <f>SUMIF('City Level Data'!#REF!,$F194,'City Level Data'!CF:CF)</f>
        <v>#REF!</v>
      </c>
      <c r="CF194" s="16" t="e">
        <f>SUMIF('City Level Data'!#REF!,$F194,'City Level Data'!CG:CG)</f>
        <v>#REF!</v>
      </c>
      <c r="CG194" s="16" t="e">
        <f>SUMIF('City Level Data'!#REF!,$F194,'City Level Data'!CH:CH)</f>
        <v>#REF!</v>
      </c>
      <c r="CH194" s="16" t="e">
        <f>SUMIF('City Level Data'!#REF!,$F194,'City Level Data'!CI:CI)</f>
        <v>#REF!</v>
      </c>
      <c r="CI194" s="16" t="e">
        <f>SUMIF('City Level Data'!#REF!,$F194,'City Level Data'!CJ:CJ)</f>
        <v>#REF!</v>
      </c>
      <c r="CJ194" s="16" t="e">
        <f>SUMIF('City Level Data'!#REF!,$F194,'City Level Data'!CK:CK)</f>
        <v>#REF!</v>
      </c>
      <c r="CK194" s="16" t="e">
        <f>SUMIF('City Level Data'!#REF!,$F194,'City Level Data'!CL:CL)</f>
        <v>#REF!</v>
      </c>
      <c r="CL194" s="16" t="e">
        <f>SUMIF('City Level Data'!#REF!,$F194,'City Level Data'!CM:CM)</f>
        <v>#REF!</v>
      </c>
      <c r="CM194" s="16" t="e">
        <f>SUMIF('City Level Data'!#REF!,$F194,'City Level Data'!CN:CN)</f>
        <v>#REF!</v>
      </c>
      <c r="CN194" s="16" t="e">
        <f>SUMIF('City Level Data'!#REF!,$F194,'City Level Data'!CO:CO)</f>
        <v>#REF!</v>
      </c>
      <c r="CO194" s="16" t="e">
        <f>SUMIF('City Level Data'!#REF!,$F194,'City Level Data'!CP:CP)</f>
        <v>#REF!</v>
      </c>
      <c r="CP194" s="16" t="e">
        <f>SUMIF('City Level Data'!#REF!,$F194,'City Level Data'!CQ:CQ)</f>
        <v>#REF!</v>
      </c>
      <c r="CQ194" s="16" t="e">
        <f>SUMIF('City Level Data'!#REF!,$F194,'City Level Data'!CR:CR)</f>
        <v>#REF!</v>
      </c>
      <c r="CR194" s="16" t="e">
        <f>SUMIF('City Level Data'!#REF!,$F194,'City Level Data'!CS:CS)</f>
        <v>#REF!</v>
      </c>
      <c r="CS194" s="16" t="e">
        <f>SUMIF('City Level Data'!#REF!,$F194,'City Level Data'!CT:CT)</f>
        <v>#REF!</v>
      </c>
      <c r="CT194" s="16" t="e">
        <f>SUMIF('City Level Data'!#REF!,$F194,'City Level Data'!CU:CU)</f>
        <v>#REF!</v>
      </c>
      <c r="CU194" s="16" t="e">
        <f>SUMIF('City Level Data'!#REF!,$F194,'City Level Data'!CV:CV)</f>
        <v>#REF!</v>
      </c>
      <c r="CV194" s="16" t="e">
        <f>SUMIF('City Level Data'!#REF!,$F194,'City Level Data'!CW:CW)</f>
        <v>#REF!</v>
      </c>
      <c r="CW194" s="16" t="e">
        <f>SUMIF('City Level Data'!#REF!,$F194,'City Level Data'!CX:CX)</f>
        <v>#REF!</v>
      </c>
      <c r="CX194" s="16" t="e">
        <f>SUMIF('City Level Data'!#REF!,$F194,'City Level Data'!CY:CY)</f>
        <v>#REF!</v>
      </c>
      <c r="CY194" s="16" t="e">
        <f>SUMIF('City Level Data'!#REF!,$F194,'City Level Data'!CZ:CZ)</f>
        <v>#REF!</v>
      </c>
      <c r="CZ194" s="16" t="e">
        <f>SUMIF('City Level Data'!#REF!,$F194,'City Level Data'!DA:DA)</f>
        <v>#REF!</v>
      </c>
      <c r="DA194" s="16" t="e">
        <f>SUMIF('City Level Data'!#REF!,$F194,'City Level Data'!DB:DB)</f>
        <v>#REF!</v>
      </c>
      <c r="DB194" s="16" t="e">
        <f>SUMIF('City Level Data'!#REF!,$F194,'City Level Data'!DC:DC)</f>
        <v>#REF!</v>
      </c>
    </row>
    <row r="195" spans="1:106" x14ac:dyDescent="0.2">
      <c r="A195" s="1"/>
      <c r="B195" s="1"/>
      <c r="C195" s="1"/>
      <c r="D195" s="1" t="s">
        <v>1734</v>
      </c>
      <c r="E195" s="1" t="s">
        <v>1732</v>
      </c>
      <c r="F195" s="1" t="s">
        <v>1495</v>
      </c>
      <c r="G195" s="1" t="s">
        <v>1523</v>
      </c>
      <c r="H195" s="1"/>
      <c r="I195" s="1"/>
      <c r="J195" s="1" t="s">
        <v>1518</v>
      </c>
      <c r="K195" s="1"/>
      <c r="L195" s="1"/>
      <c r="M195" s="1"/>
      <c r="N195" s="16" t="e">
        <f>SUMIF('City Level Data'!#REF!,$F195,'City Level Data'!J:J)</f>
        <v>#REF!</v>
      </c>
      <c r="O195" s="16" t="e">
        <f>SUMIF('City Level Data'!#REF!,$F195,'City Level Data'!L:L)</f>
        <v>#REF!</v>
      </c>
      <c r="P195" s="16" t="e">
        <f>SUMIF('City Level Data'!#REF!,$F195,'City Level Data'!M:M)</f>
        <v>#REF!</v>
      </c>
      <c r="Q195" s="16" t="e">
        <f t="shared" si="0"/>
        <v>#REF!</v>
      </c>
      <c r="R195" s="16" t="e">
        <f>SUMIF('City Level Data'!#REF!,$F195,'City Level Data'!P:P)</f>
        <v>#REF!</v>
      </c>
      <c r="S195" s="16" t="e">
        <f t="shared" si="1"/>
        <v>#REF!</v>
      </c>
      <c r="T195" s="16" t="e">
        <f>SUMIF('City Level Data'!#REF!,$F195,'City Level Data'!U:U)*1000000000/N195</f>
        <v>#REF!</v>
      </c>
      <c r="U195" s="16" t="e">
        <f>IF(Q195&gt;'Clustering (Sub City)'!$C$4,'Clustering (Sub City)'!$B$3,IF(Q195&gt;'Clustering (Sub City)'!$H$4,'Clustering (Sub City)'!$G$3,IF(Q195&gt;'Clustering (Sub City)'!$M$4,'Clustering (Sub City)'!$L$3,'Clustering (Sub City)'!$Q$3)))</f>
        <v>#REF!</v>
      </c>
      <c r="V195" s="16" t="e">
        <f>IF(S195&gt;'Clustering (Sub City)'!$C$24,'Clustering (Sub City)'!$B$23,IF(S195&gt;'Clustering (Sub City)'!$H$24,'Clustering (Sub City)'!$G$23,IF(S195&gt;'Clustering (Sub City)'!$M$24,'Clustering (Sub City)'!$L$23,'Clustering (Sub City)'!$Q$23)))</f>
        <v>#REF!</v>
      </c>
      <c r="W195" s="16" t="e">
        <f>VLOOKUP(U195&amp;V195,'Clustering (Gov City)'!$X$4:$Y$19,2,0)</f>
        <v>#REF!</v>
      </c>
      <c r="X195" s="16" t="e">
        <f>SUMIF('City Level Data'!#REF!,$F195,'City Level Data'!Z:Z)</f>
        <v>#REF!</v>
      </c>
      <c r="Y195" s="16" t="e">
        <f>SUMIF('City Level Data'!#REF!,$F195,'City Level Data'!AA:AA)</f>
        <v>#REF!</v>
      </c>
      <c r="Z195" s="16" t="e">
        <f>SUMIF('City Level Data'!#REF!,$F195,'City Level Data'!AB:AB)</f>
        <v>#REF!</v>
      </c>
      <c r="AA195" s="16" t="e">
        <f>SUMIF('City Level Data'!#REF!,$F195,'City Level Data'!AC:AC)</f>
        <v>#REF!</v>
      </c>
      <c r="AB195" s="16" t="e">
        <f>SUMIF('City Level Data'!#REF!,$F195,'City Level Data'!AD:AD)</f>
        <v>#REF!</v>
      </c>
      <c r="AC195" s="16" t="e">
        <f>SUMIF('City Level Data'!#REF!,$F195,'City Level Data'!AE:AE)</f>
        <v>#REF!</v>
      </c>
      <c r="AD195" s="16" t="e">
        <f>SUMIF('City Level Data'!#REF!,$F195,'City Level Data'!AF:AF)</f>
        <v>#REF!</v>
      </c>
      <c r="AE195" s="16" t="e">
        <f>SUMIF('City Level Data'!#REF!,$F195,'City Level Data'!AG:AG)</f>
        <v>#REF!</v>
      </c>
      <c r="AF195" s="16" t="e">
        <f>SUMIF('City Level Data'!#REF!,$F195,'City Level Data'!AH:AH)</f>
        <v>#REF!</v>
      </c>
      <c r="AG195" s="16" t="e">
        <f>SUMIF('City Level Data'!#REF!,$F195,'City Level Data'!AI:AI)</f>
        <v>#REF!</v>
      </c>
      <c r="AH195" s="16" t="e">
        <f>SUMIF('City Level Data'!#REF!,$F195,'City Level Data'!AJ:AJ)</f>
        <v>#REF!</v>
      </c>
      <c r="AI195" s="16" t="e">
        <f>SUMIF('City Level Data'!#REF!,$F195,'City Level Data'!AK:AK)</f>
        <v>#REF!</v>
      </c>
      <c r="AJ195" s="16" t="e">
        <f>SUMIF('City Level Data'!#REF!,$F195,'City Level Data'!AL:AL)</f>
        <v>#REF!</v>
      </c>
      <c r="AK195" s="16" t="e">
        <f>SUMIF('City Level Data'!#REF!,$F195,'City Level Data'!AM:AM)</f>
        <v>#REF!</v>
      </c>
      <c r="AL195" s="16" t="e">
        <f>SUMIF('City Level Data'!#REF!,$F195,'City Level Data'!AN:AN)</f>
        <v>#REF!</v>
      </c>
      <c r="AM195" s="16" t="e">
        <f>SUMIF('City Level Data'!#REF!,$F195,'City Level Data'!AO:AO)</f>
        <v>#REF!</v>
      </c>
      <c r="AN195" s="16" t="e">
        <f>SUMIF('City Level Data'!#REF!,$F195,'City Level Data'!AP:AP)</f>
        <v>#REF!</v>
      </c>
      <c r="AO195" s="16" t="e">
        <f>SUMIF('City Level Data'!#REF!,$F195,'City Level Data'!AQ:AQ)</f>
        <v>#REF!</v>
      </c>
      <c r="AP195" s="16" t="e">
        <f>SUMIF('City Level Data'!#REF!,$F195,'City Level Data'!AR:AR)</f>
        <v>#REF!</v>
      </c>
      <c r="AQ195" s="16" t="e">
        <f>SUMIF('City Level Data'!#REF!,$F195,'City Level Data'!AS:AS)</f>
        <v>#REF!</v>
      </c>
      <c r="AR195" s="16" t="e">
        <f>SUMIF('City Level Data'!#REF!,$F195,'City Level Data'!AT:AT)</f>
        <v>#REF!</v>
      </c>
      <c r="AS195" s="16" t="e">
        <f>SUMIF('City Level Data'!#REF!,$F195,'City Level Data'!AU:AU)</f>
        <v>#REF!</v>
      </c>
      <c r="AT195" s="16" t="e">
        <f>SUMIF('City Level Data'!#REF!,$F195,'City Level Data'!AV:AV)</f>
        <v>#REF!</v>
      </c>
      <c r="AU195" s="16" t="e">
        <f>SUMIF('City Level Data'!#REF!,$F195,'City Level Data'!AW:AW)</f>
        <v>#REF!</v>
      </c>
      <c r="AV195" s="16" t="e">
        <f>SUMIF('City Level Data'!#REF!,$F195,'City Level Data'!AX:AX)</f>
        <v>#REF!</v>
      </c>
      <c r="AW195" s="16" t="e">
        <f>SUMIF('City Level Data'!#REF!,$F195,'City Level Data'!AY:AY)</f>
        <v>#REF!</v>
      </c>
      <c r="AX195" s="16" t="e">
        <f>SUMIF('City Level Data'!#REF!,$F195,'City Level Data'!AZ:AZ)</f>
        <v>#REF!</v>
      </c>
      <c r="AY195" s="16" t="e">
        <f>SUMIF('City Level Data'!#REF!,$F195,'City Level Data'!BA:BA)</f>
        <v>#REF!</v>
      </c>
      <c r="AZ195" s="16" t="e">
        <f>SUMIF('City Level Data'!#REF!,$F195,'City Level Data'!BB:BB)</f>
        <v>#REF!</v>
      </c>
      <c r="BA195" s="16" t="e">
        <f>SUMIF('City Level Data'!#REF!,$F195,'City Level Data'!BC:BC)</f>
        <v>#REF!</v>
      </c>
      <c r="BB195" s="16" t="e">
        <f>SUMIF('City Level Data'!#REF!,$F195,'City Level Data'!BD:BD)</f>
        <v>#REF!</v>
      </c>
      <c r="BC195" s="16" t="e">
        <f>SUMIF('City Level Data'!#REF!,$F195,'City Level Data'!BE:BE)</f>
        <v>#REF!</v>
      </c>
      <c r="BD195" s="16" t="e">
        <f>SUMIF('City Level Data'!#REF!,$F195,'City Level Data'!BF:BF)</f>
        <v>#REF!</v>
      </c>
      <c r="BE195" s="16" t="e">
        <f t="shared" si="2"/>
        <v>#REF!</v>
      </c>
      <c r="BF195" s="16" t="e">
        <f>SUMIF('City Level Data'!#REF!,$F195,'City Level Data'!BG:BG)</f>
        <v>#REF!</v>
      </c>
      <c r="BG195" s="16" t="e">
        <f>SUMIF('City Level Data'!#REF!,$F195,'City Level Data'!BH:BH)</f>
        <v>#REF!</v>
      </c>
      <c r="BH195" s="16" t="e">
        <f>AVERAGEIF('City Level Data'!#REF!,$F195,'City Level Data'!BI:BI)</f>
        <v>#REF!</v>
      </c>
      <c r="BI195" s="16" t="e">
        <f>AVERAGEIF('City Level Data'!#REF!,$F195,'City Level Data'!BJ:BJ)</f>
        <v>#REF!</v>
      </c>
      <c r="BJ195" s="16" t="e">
        <f>AVERAGEIF('City Level Data'!#REF!,$F195,'City Level Data'!BK:BK)</f>
        <v>#REF!</v>
      </c>
      <c r="BK195" s="16" t="e">
        <f>AVERAGEIF('City Level Data'!#REF!,$F195,'City Level Data'!BL:BL)</f>
        <v>#REF!</v>
      </c>
      <c r="BL195" s="16" t="e">
        <f>AVERAGEIF('City Level Data'!#REF!,$F195,'City Level Data'!BM:BM)</f>
        <v>#REF!</v>
      </c>
      <c r="BM195" s="16" t="e">
        <f>SUMIF('City Level Data'!#REF!,$F195,'City Level Data'!BN:BN)</f>
        <v>#REF!</v>
      </c>
      <c r="BN195" s="16" t="e">
        <f>SUMIF('City Level Data'!#REF!,$F195,'City Level Data'!BO:BO)</f>
        <v>#REF!</v>
      </c>
      <c r="BO195" s="16" t="e">
        <f>SUMIF('City Level Data'!#REF!,$F195,'City Level Data'!BP:BP)</f>
        <v>#REF!</v>
      </c>
      <c r="BP195" s="16" t="e">
        <f>SUMIF('City Level Data'!#REF!,$F195,'City Level Data'!BQ:BQ)</f>
        <v>#REF!</v>
      </c>
      <c r="BQ195" s="16" t="e">
        <f>SUMIF('City Level Data'!#REF!,$F195,'City Level Data'!BR:BR)</f>
        <v>#REF!</v>
      </c>
      <c r="BR195" s="16" t="e">
        <f>SUMIF('City Level Data'!#REF!,$F195,'City Level Data'!BS:BS)</f>
        <v>#REF!</v>
      </c>
      <c r="BS195" s="16" t="e">
        <f>SUMIF('City Level Data'!#REF!,$F195,'City Level Data'!BT:BT)</f>
        <v>#REF!</v>
      </c>
      <c r="BT195" s="16" t="e">
        <f>SUMIF('City Level Data'!#REF!,$F195,'City Level Data'!BU:BU)</f>
        <v>#REF!</v>
      </c>
      <c r="BU195" s="16" t="e">
        <f>SUMIF('City Level Data'!#REF!,$F195,'City Level Data'!BV:BV)</f>
        <v>#REF!</v>
      </c>
      <c r="BV195" s="16" t="e">
        <f>SUMIF('City Level Data'!#REF!,$F195,'City Level Data'!BW:BW)</f>
        <v>#REF!</v>
      </c>
      <c r="BW195" s="16" t="e">
        <f>SUMIF('City Level Data'!#REF!,$F195,'City Level Data'!BX:BX)</f>
        <v>#REF!</v>
      </c>
      <c r="BX195" s="16" t="e">
        <f>SUMIF('City Level Data'!#REF!,$F195,'City Level Data'!BY:BY)</f>
        <v>#REF!</v>
      </c>
      <c r="BY195" s="16" t="e">
        <f>SUMIF('City Level Data'!#REF!,$F195,'City Level Data'!BZ:BZ)</f>
        <v>#REF!</v>
      </c>
      <c r="BZ195" s="16" t="e">
        <f>SUMIF('City Level Data'!#REF!,$F195,'City Level Data'!CA:CA)</f>
        <v>#REF!</v>
      </c>
      <c r="CA195" s="16" t="e">
        <f>SUMIF('City Level Data'!#REF!,$F195,'City Level Data'!CB:CB)</f>
        <v>#REF!</v>
      </c>
      <c r="CB195" s="16" t="e">
        <f>SUMIF('City Level Data'!#REF!,$F195,'City Level Data'!CC:CC)</f>
        <v>#REF!</v>
      </c>
      <c r="CC195" s="16" t="e">
        <f>SUMIF('City Level Data'!#REF!,$F195,'City Level Data'!CD:CD)</f>
        <v>#REF!</v>
      </c>
      <c r="CD195" s="16" t="e">
        <f>SUMIF('City Level Data'!#REF!,$F195,'City Level Data'!CE:CE)</f>
        <v>#REF!</v>
      </c>
      <c r="CE195" s="16" t="e">
        <f>SUMIF('City Level Data'!#REF!,$F195,'City Level Data'!CF:CF)</f>
        <v>#REF!</v>
      </c>
      <c r="CF195" s="16" t="e">
        <f>SUMIF('City Level Data'!#REF!,$F195,'City Level Data'!CG:CG)</f>
        <v>#REF!</v>
      </c>
      <c r="CG195" s="16" t="e">
        <f>SUMIF('City Level Data'!#REF!,$F195,'City Level Data'!CH:CH)</f>
        <v>#REF!</v>
      </c>
      <c r="CH195" s="16" t="e">
        <f>SUMIF('City Level Data'!#REF!,$F195,'City Level Data'!CI:CI)</f>
        <v>#REF!</v>
      </c>
      <c r="CI195" s="16" t="e">
        <f>SUMIF('City Level Data'!#REF!,$F195,'City Level Data'!CJ:CJ)</f>
        <v>#REF!</v>
      </c>
      <c r="CJ195" s="16" t="e">
        <f>SUMIF('City Level Data'!#REF!,$F195,'City Level Data'!CK:CK)</f>
        <v>#REF!</v>
      </c>
      <c r="CK195" s="16" t="e">
        <f>SUMIF('City Level Data'!#REF!,$F195,'City Level Data'!CL:CL)</f>
        <v>#REF!</v>
      </c>
      <c r="CL195" s="16" t="e">
        <f>SUMIF('City Level Data'!#REF!,$F195,'City Level Data'!CM:CM)</f>
        <v>#REF!</v>
      </c>
      <c r="CM195" s="16" t="e">
        <f>SUMIF('City Level Data'!#REF!,$F195,'City Level Data'!CN:CN)</f>
        <v>#REF!</v>
      </c>
      <c r="CN195" s="16" t="e">
        <f>SUMIF('City Level Data'!#REF!,$F195,'City Level Data'!CO:CO)</f>
        <v>#REF!</v>
      </c>
      <c r="CO195" s="16" t="e">
        <f>SUMIF('City Level Data'!#REF!,$F195,'City Level Data'!CP:CP)</f>
        <v>#REF!</v>
      </c>
      <c r="CP195" s="16" t="e">
        <f>SUMIF('City Level Data'!#REF!,$F195,'City Level Data'!CQ:CQ)</f>
        <v>#REF!</v>
      </c>
      <c r="CQ195" s="16" t="e">
        <f>SUMIF('City Level Data'!#REF!,$F195,'City Level Data'!CR:CR)</f>
        <v>#REF!</v>
      </c>
      <c r="CR195" s="16" t="e">
        <f>SUMIF('City Level Data'!#REF!,$F195,'City Level Data'!CS:CS)</f>
        <v>#REF!</v>
      </c>
      <c r="CS195" s="16" t="e">
        <f>SUMIF('City Level Data'!#REF!,$F195,'City Level Data'!CT:CT)</f>
        <v>#REF!</v>
      </c>
      <c r="CT195" s="16" t="e">
        <f>SUMIF('City Level Data'!#REF!,$F195,'City Level Data'!CU:CU)</f>
        <v>#REF!</v>
      </c>
      <c r="CU195" s="16" t="e">
        <f>SUMIF('City Level Data'!#REF!,$F195,'City Level Data'!CV:CV)</f>
        <v>#REF!</v>
      </c>
      <c r="CV195" s="16" t="e">
        <f>SUMIF('City Level Data'!#REF!,$F195,'City Level Data'!CW:CW)</f>
        <v>#REF!</v>
      </c>
      <c r="CW195" s="16" t="e">
        <f>SUMIF('City Level Data'!#REF!,$F195,'City Level Data'!CX:CX)</f>
        <v>#REF!</v>
      </c>
      <c r="CX195" s="16" t="e">
        <f>SUMIF('City Level Data'!#REF!,$F195,'City Level Data'!CY:CY)</f>
        <v>#REF!</v>
      </c>
      <c r="CY195" s="16" t="e">
        <f>SUMIF('City Level Data'!#REF!,$F195,'City Level Data'!CZ:CZ)</f>
        <v>#REF!</v>
      </c>
      <c r="CZ195" s="16" t="e">
        <f>SUMIF('City Level Data'!#REF!,$F195,'City Level Data'!DA:DA)</f>
        <v>#REF!</v>
      </c>
      <c r="DA195" s="16" t="e">
        <f>SUMIF('City Level Data'!#REF!,$F195,'City Level Data'!DB:DB)</f>
        <v>#REF!</v>
      </c>
      <c r="DB195" s="16" t="e">
        <f>SUMIF('City Level Data'!#REF!,$F195,'City Level Data'!DC:DC)</f>
        <v>#REF!</v>
      </c>
    </row>
    <row r="196" spans="1:106" x14ac:dyDescent="0.2">
      <c r="A196" s="1"/>
      <c r="B196" s="1"/>
      <c r="C196" s="1"/>
      <c r="D196" s="1" t="s">
        <v>1541</v>
      </c>
      <c r="E196" s="1" t="s">
        <v>1257</v>
      </c>
      <c r="F196" s="1" t="s">
        <v>1257</v>
      </c>
      <c r="G196" s="1" t="s">
        <v>1523</v>
      </c>
      <c r="H196" s="1"/>
      <c r="I196" s="1"/>
      <c r="J196" s="1" t="s">
        <v>1518</v>
      </c>
      <c r="K196" s="1"/>
      <c r="L196" s="1"/>
      <c r="M196" s="1"/>
      <c r="N196" s="16" t="e">
        <f>SUMIF('City Level Data'!#REF!,$F196,'City Level Data'!J:J)</f>
        <v>#REF!</v>
      </c>
      <c r="O196" s="16" t="e">
        <f>SUMIF('City Level Data'!#REF!,$F196,'City Level Data'!L:L)</f>
        <v>#REF!</v>
      </c>
      <c r="P196" s="16" t="e">
        <f>SUMIF('City Level Data'!#REF!,$F196,'City Level Data'!M:M)</f>
        <v>#REF!</v>
      </c>
      <c r="Q196" s="16" t="e">
        <f t="shared" si="0"/>
        <v>#REF!</v>
      </c>
      <c r="R196" s="16" t="e">
        <f>SUMIF('City Level Data'!#REF!,$F196,'City Level Data'!P:P)</f>
        <v>#REF!</v>
      </c>
      <c r="S196" s="16" t="e">
        <f t="shared" si="1"/>
        <v>#REF!</v>
      </c>
      <c r="T196" s="16" t="e">
        <f>SUMIF('City Level Data'!#REF!,$F196,'City Level Data'!U:U)*1000000000/N196</f>
        <v>#REF!</v>
      </c>
      <c r="U196" s="16" t="e">
        <f>IF(Q196&gt;'Clustering (Sub City)'!$C$4,'Clustering (Sub City)'!$B$3,IF(Q196&gt;'Clustering (Sub City)'!$H$4,'Clustering (Sub City)'!$G$3,IF(Q196&gt;'Clustering (Sub City)'!$M$4,'Clustering (Sub City)'!$L$3,'Clustering (Sub City)'!$Q$3)))</f>
        <v>#REF!</v>
      </c>
      <c r="V196" s="16" t="e">
        <f>IF(S196&gt;'Clustering (Sub City)'!$C$24,'Clustering (Sub City)'!$B$23,IF(S196&gt;'Clustering (Sub City)'!$H$24,'Clustering (Sub City)'!$G$23,IF(S196&gt;'Clustering (Sub City)'!$M$24,'Clustering (Sub City)'!$L$23,'Clustering (Sub City)'!$Q$23)))</f>
        <v>#REF!</v>
      </c>
      <c r="W196" s="16" t="e">
        <f>VLOOKUP(U196&amp;V196,'Clustering (Gov City)'!$X$4:$Y$19,2,0)</f>
        <v>#REF!</v>
      </c>
      <c r="X196" s="16" t="e">
        <f>SUMIF('City Level Data'!#REF!,$F196,'City Level Data'!Z:Z)</f>
        <v>#REF!</v>
      </c>
      <c r="Y196" s="16" t="e">
        <f>SUMIF('City Level Data'!#REF!,$F196,'City Level Data'!AA:AA)</f>
        <v>#REF!</v>
      </c>
      <c r="Z196" s="16" t="e">
        <f>SUMIF('City Level Data'!#REF!,$F196,'City Level Data'!AB:AB)</f>
        <v>#REF!</v>
      </c>
      <c r="AA196" s="16" t="e">
        <f>SUMIF('City Level Data'!#REF!,$F196,'City Level Data'!AC:AC)</f>
        <v>#REF!</v>
      </c>
      <c r="AB196" s="16" t="e">
        <f>SUMIF('City Level Data'!#REF!,$F196,'City Level Data'!AD:AD)</f>
        <v>#REF!</v>
      </c>
      <c r="AC196" s="16" t="e">
        <f>SUMIF('City Level Data'!#REF!,$F196,'City Level Data'!AE:AE)</f>
        <v>#REF!</v>
      </c>
      <c r="AD196" s="16" t="e">
        <f>SUMIF('City Level Data'!#REF!,$F196,'City Level Data'!AF:AF)</f>
        <v>#REF!</v>
      </c>
      <c r="AE196" s="16" t="e">
        <f>SUMIF('City Level Data'!#REF!,$F196,'City Level Data'!AG:AG)</f>
        <v>#REF!</v>
      </c>
      <c r="AF196" s="16" t="e">
        <f>SUMIF('City Level Data'!#REF!,$F196,'City Level Data'!AH:AH)</f>
        <v>#REF!</v>
      </c>
      <c r="AG196" s="16" t="e">
        <f>SUMIF('City Level Data'!#REF!,$F196,'City Level Data'!AI:AI)</f>
        <v>#REF!</v>
      </c>
      <c r="AH196" s="16" t="e">
        <f>SUMIF('City Level Data'!#REF!,$F196,'City Level Data'!AJ:AJ)</f>
        <v>#REF!</v>
      </c>
      <c r="AI196" s="16" t="e">
        <f>SUMIF('City Level Data'!#REF!,$F196,'City Level Data'!AK:AK)</f>
        <v>#REF!</v>
      </c>
      <c r="AJ196" s="16" t="e">
        <f>SUMIF('City Level Data'!#REF!,$F196,'City Level Data'!AL:AL)</f>
        <v>#REF!</v>
      </c>
      <c r="AK196" s="16" t="e">
        <f>SUMIF('City Level Data'!#REF!,$F196,'City Level Data'!AM:AM)</f>
        <v>#REF!</v>
      </c>
      <c r="AL196" s="16" t="e">
        <f>SUMIF('City Level Data'!#REF!,$F196,'City Level Data'!AN:AN)</f>
        <v>#REF!</v>
      </c>
      <c r="AM196" s="16" t="e">
        <f>SUMIF('City Level Data'!#REF!,$F196,'City Level Data'!AO:AO)</f>
        <v>#REF!</v>
      </c>
      <c r="AN196" s="16" t="e">
        <f>SUMIF('City Level Data'!#REF!,$F196,'City Level Data'!AP:AP)</f>
        <v>#REF!</v>
      </c>
      <c r="AO196" s="16" t="e">
        <f>SUMIF('City Level Data'!#REF!,$F196,'City Level Data'!AQ:AQ)</f>
        <v>#REF!</v>
      </c>
      <c r="AP196" s="16" t="e">
        <f>SUMIF('City Level Data'!#REF!,$F196,'City Level Data'!AR:AR)</f>
        <v>#REF!</v>
      </c>
      <c r="AQ196" s="16" t="e">
        <f>SUMIF('City Level Data'!#REF!,$F196,'City Level Data'!AS:AS)</f>
        <v>#REF!</v>
      </c>
      <c r="AR196" s="16" t="e">
        <f>SUMIF('City Level Data'!#REF!,$F196,'City Level Data'!AT:AT)</f>
        <v>#REF!</v>
      </c>
      <c r="AS196" s="16" t="e">
        <f>SUMIF('City Level Data'!#REF!,$F196,'City Level Data'!AU:AU)</f>
        <v>#REF!</v>
      </c>
      <c r="AT196" s="16" t="e">
        <f>SUMIF('City Level Data'!#REF!,$F196,'City Level Data'!AV:AV)</f>
        <v>#REF!</v>
      </c>
      <c r="AU196" s="16" t="e">
        <f>SUMIF('City Level Data'!#REF!,$F196,'City Level Data'!AW:AW)</f>
        <v>#REF!</v>
      </c>
      <c r="AV196" s="16" t="e">
        <f>SUMIF('City Level Data'!#REF!,$F196,'City Level Data'!AX:AX)</f>
        <v>#REF!</v>
      </c>
      <c r="AW196" s="16" t="e">
        <f>SUMIF('City Level Data'!#REF!,$F196,'City Level Data'!AY:AY)</f>
        <v>#REF!</v>
      </c>
      <c r="AX196" s="16" t="e">
        <f>SUMIF('City Level Data'!#REF!,$F196,'City Level Data'!AZ:AZ)</f>
        <v>#REF!</v>
      </c>
      <c r="AY196" s="16" t="e">
        <f>SUMIF('City Level Data'!#REF!,$F196,'City Level Data'!BA:BA)</f>
        <v>#REF!</v>
      </c>
      <c r="AZ196" s="16" t="e">
        <f>SUMIF('City Level Data'!#REF!,$F196,'City Level Data'!BB:BB)</f>
        <v>#REF!</v>
      </c>
      <c r="BA196" s="16" t="e">
        <f>SUMIF('City Level Data'!#REF!,$F196,'City Level Data'!BC:BC)</f>
        <v>#REF!</v>
      </c>
      <c r="BB196" s="16" t="e">
        <f>SUMIF('City Level Data'!#REF!,$F196,'City Level Data'!BD:BD)</f>
        <v>#REF!</v>
      </c>
      <c r="BC196" s="16" t="e">
        <f>SUMIF('City Level Data'!#REF!,$F196,'City Level Data'!BE:BE)</f>
        <v>#REF!</v>
      </c>
      <c r="BD196" s="16" t="e">
        <f>SUMIF('City Level Data'!#REF!,$F196,'City Level Data'!BF:BF)</f>
        <v>#REF!</v>
      </c>
      <c r="BE196" s="16" t="e">
        <f t="shared" si="2"/>
        <v>#REF!</v>
      </c>
      <c r="BF196" s="16" t="e">
        <f>SUMIF('City Level Data'!#REF!,$F196,'City Level Data'!BG:BG)</f>
        <v>#REF!</v>
      </c>
      <c r="BG196" s="16" t="e">
        <f>SUMIF('City Level Data'!#REF!,$F196,'City Level Data'!BH:BH)</f>
        <v>#REF!</v>
      </c>
      <c r="BH196" s="16" t="e">
        <f>AVERAGEIF('City Level Data'!#REF!,$F196,'City Level Data'!BI:BI)</f>
        <v>#REF!</v>
      </c>
      <c r="BI196" s="16" t="e">
        <f>AVERAGEIF('City Level Data'!#REF!,$F196,'City Level Data'!BJ:BJ)</f>
        <v>#REF!</v>
      </c>
      <c r="BJ196" s="16" t="e">
        <f>AVERAGEIF('City Level Data'!#REF!,$F196,'City Level Data'!BK:BK)</f>
        <v>#REF!</v>
      </c>
      <c r="BK196" s="16" t="e">
        <f>AVERAGEIF('City Level Data'!#REF!,$F196,'City Level Data'!BL:BL)</f>
        <v>#REF!</v>
      </c>
      <c r="BL196" s="16" t="e">
        <f>AVERAGEIF('City Level Data'!#REF!,$F196,'City Level Data'!BM:BM)</f>
        <v>#REF!</v>
      </c>
      <c r="BM196" s="16" t="e">
        <f>SUMIF('City Level Data'!#REF!,$F196,'City Level Data'!BN:BN)</f>
        <v>#REF!</v>
      </c>
      <c r="BN196" s="16" t="e">
        <f>SUMIF('City Level Data'!#REF!,$F196,'City Level Data'!BO:BO)</f>
        <v>#REF!</v>
      </c>
      <c r="BO196" s="16" t="e">
        <f>SUMIF('City Level Data'!#REF!,$F196,'City Level Data'!BP:BP)</f>
        <v>#REF!</v>
      </c>
      <c r="BP196" s="16" t="e">
        <f>SUMIF('City Level Data'!#REF!,$F196,'City Level Data'!BQ:BQ)</f>
        <v>#REF!</v>
      </c>
      <c r="BQ196" s="16" t="e">
        <f>SUMIF('City Level Data'!#REF!,$F196,'City Level Data'!BR:BR)</f>
        <v>#REF!</v>
      </c>
      <c r="BR196" s="16" t="e">
        <f>SUMIF('City Level Data'!#REF!,$F196,'City Level Data'!BS:BS)</f>
        <v>#REF!</v>
      </c>
      <c r="BS196" s="16" t="e">
        <f>SUMIF('City Level Data'!#REF!,$F196,'City Level Data'!BT:BT)</f>
        <v>#REF!</v>
      </c>
      <c r="BT196" s="16" t="e">
        <f>SUMIF('City Level Data'!#REF!,$F196,'City Level Data'!BU:BU)</f>
        <v>#REF!</v>
      </c>
      <c r="BU196" s="16" t="e">
        <f>SUMIF('City Level Data'!#REF!,$F196,'City Level Data'!BV:BV)</f>
        <v>#REF!</v>
      </c>
      <c r="BV196" s="16" t="e">
        <f>SUMIF('City Level Data'!#REF!,$F196,'City Level Data'!BW:BW)</f>
        <v>#REF!</v>
      </c>
      <c r="BW196" s="16" t="e">
        <f>SUMIF('City Level Data'!#REF!,$F196,'City Level Data'!BX:BX)</f>
        <v>#REF!</v>
      </c>
      <c r="BX196" s="16" t="e">
        <f>SUMIF('City Level Data'!#REF!,$F196,'City Level Data'!BY:BY)</f>
        <v>#REF!</v>
      </c>
      <c r="BY196" s="16" t="e">
        <f>SUMIF('City Level Data'!#REF!,$F196,'City Level Data'!BZ:BZ)</f>
        <v>#REF!</v>
      </c>
      <c r="BZ196" s="16" t="e">
        <f>SUMIF('City Level Data'!#REF!,$F196,'City Level Data'!CA:CA)</f>
        <v>#REF!</v>
      </c>
      <c r="CA196" s="16" t="e">
        <f>SUMIF('City Level Data'!#REF!,$F196,'City Level Data'!CB:CB)</f>
        <v>#REF!</v>
      </c>
      <c r="CB196" s="16" t="e">
        <f>SUMIF('City Level Data'!#REF!,$F196,'City Level Data'!CC:CC)</f>
        <v>#REF!</v>
      </c>
      <c r="CC196" s="16" t="e">
        <f>SUMIF('City Level Data'!#REF!,$F196,'City Level Data'!CD:CD)</f>
        <v>#REF!</v>
      </c>
      <c r="CD196" s="16" t="e">
        <f>SUMIF('City Level Data'!#REF!,$F196,'City Level Data'!CE:CE)</f>
        <v>#REF!</v>
      </c>
      <c r="CE196" s="16" t="e">
        <f>SUMIF('City Level Data'!#REF!,$F196,'City Level Data'!CF:CF)</f>
        <v>#REF!</v>
      </c>
      <c r="CF196" s="16" t="e">
        <f>SUMIF('City Level Data'!#REF!,$F196,'City Level Data'!CG:CG)</f>
        <v>#REF!</v>
      </c>
      <c r="CG196" s="16" t="e">
        <f>SUMIF('City Level Data'!#REF!,$F196,'City Level Data'!CH:CH)</f>
        <v>#REF!</v>
      </c>
      <c r="CH196" s="16" t="e">
        <f>SUMIF('City Level Data'!#REF!,$F196,'City Level Data'!CI:CI)</f>
        <v>#REF!</v>
      </c>
      <c r="CI196" s="16" t="e">
        <f>SUMIF('City Level Data'!#REF!,$F196,'City Level Data'!CJ:CJ)</f>
        <v>#REF!</v>
      </c>
      <c r="CJ196" s="16" t="e">
        <f>SUMIF('City Level Data'!#REF!,$F196,'City Level Data'!CK:CK)</f>
        <v>#REF!</v>
      </c>
      <c r="CK196" s="16" t="e">
        <f>SUMIF('City Level Data'!#REF!,$F196,'City Level Data'!CL:CL)</f>
        <v>#REF!</v>
      </c>
      <c r="CL196" s="16" t="e">
        <f>SUMIF('City Level Data'!#REF!,$F196,'City Level Data'!CM:CM)</f>
        <v>#REF!</v>
      </c>
      <c r="CM196" s="16" t="e">
        <f>SUMIF('City Level Data'!#REF!,$F196,'City Level Data'!CN:CN)</f>
        <v>#REF!</v>
      </c>
      <c r="CN196" s="16" t="e">
        <f>SUMIF('City Level Data'!#REF!,$F196,'City Level Data'!CO:CO)</f>
        <v>#REF!</v>
      </c>
      <c r="CO196" s="16" t="e">
        <f>SUMIF('City Level Data'!#REF!,$F196,'City Level Data'!CP:CP)</f>
        <v>#REF!</v>
      </c>
      <c r="CP196" s="16" t="e">
        <f>SUMIF('City Level Data'!#REF!,$F196,'City Level Data'!CQ:CQ)</f>
        <v>#REF!</v>
      </c>
      <c r="CQ196" s="16" t="e">
        <f>SUMIF('City Level Data'!#REF!,$F196,'City Level Data'!CR:CR)</f>
        <v>#REF!</v>
      </c>
      <c r="CR196" s="16" t="e">
        <f>SUMIF('City Level Data'!#REF!,$F196,'City Level Data'!CS:CS)</f>
        <v>#REF!</v>
      </c>
      <c r="CS196" s="16" t="e">
        <f>SUMIF('City Level Data'!#REF!,$F196,'City Level Data'!CT:CT)</f>
        <v>#REF!</v>
      </c>
      <c r="CT196" s="16" t="e">
        <f>SUMIF('City Level Data'!#REF!,$F196,'City Level Data'!CU:CU)</f>
        <v>#REF!</v>
      </c>
      <c r="CU196" s="16" t="e">
        <f>SUMIF('City Level Data'!#REF!,$F196,'City Level Data'!CV:CV)</f>
        <v>#REF!</v>
      </c>
      <c r="CV196" s="16" t="e">
        <f>SUMIF('City Level Data'!#REF!,$F196,'City Level Data'!CW:CW)</f>
        <v>#REF!</v>
      </c>
      <c r="CW196" s="16" t="e">
        <f>SUMIF('City Level Data'!#REF!,$F196,'City Level Data'!CX:CX)</f>
        <v>#REF!</v>
      </c>
      <c r="CX196" s="16" t="e">
        <f>SUMIF('City Level Data'!#REF!,$F196,'City Level Data'!CY:CY)</f>
        <v>#REF!</v>
      </c>
      <c r="CY196" s="16" t="e">
        <f>SUMIF('City Level Data'!#REF!,$F196,'City Level Data'!CZ:CZ)</f>
        <v>#REF!</v>
      </c>
      <c r="CZ196" s="16" t="e">
        <f>SUMIF('City Level Data'!#REF!,$F196,'City Level Data'!DA:DA)</f>
        <v>#REF!</v>
      </c>
      <c r="DA196" s="16" t="e">
        <f>SUMIF('City Level Data'!#REF!,$F196,'City Level Data'!DB:DB)</f>
        <v>#REF!</v>
      </c>
      <c r="DB196" s="16" t="e">
        <f>SUMIF('City Level Data'!#REF!,$F196,'City Level Data'!DC:DC)</f>
        <v>#REF!</v>
      </c>
    </row>
    <row r="197" spans="1:106" x14ac:dyDescent="0.2">
      <c r="A197" s="1"/>
      <c r="B197" s="1"/>
      <c r="C197" s="1"/>
      <c r="D197" s="1" t="s">
        <v>1735</v>
      </c>
      <c r="E197" s="1" t="s">
        <v>1262</v>
      </c>
      <c r="F197" s="1" t="s">
        <v>1262</v>
      </c>
      <c r="G197" s="1" t="s">
        <v>1523</v>
      </c>
      <c r="H197" s="1"/>
      <c r="I197" s="1"/>
      <c r="J197" s="1" t="s">
        <v>1518</v>
      </c>
      <c r="K197" s="1"/>
      <c r="L197" s="1"/>
      <c r="M197" s="1"/>
      <c r="N197" s="16" t="e">
        <f>SUMIF('City Level Data'!#REF!,$F197,'City Level Data'!J:J)</f>
        <v>#REF!</v>
      </c>
      <c r="O197" s="16" t="e">
        <f>SUMIF('City Level Data'!#REF!,$F197,'City Level Data'!L:L)</f>
        <v>#REF!</v>
      </c>
      <c r="P197" s="16" t="e">
        <f>SUMIF('City Level Data'!#REF!,$F197,'City Level Data'!M:M)</f>
        <v>#REF!</v>
      </c>
      <c r="Q197" s="16" t="e">
        <f t="shared" si="0"/>
        <v>#REF!</v>
      </c>
      <c r="R197" s="16" t="e">
        <f>SUMIF('City Level Data'!#REF!,$F197,'City Level Data'!P:P)</f>
        <v>#REF!</v>
      </c>
      <c r="S197" s="16" t="e">
        <f t="shared" si="1"/>
        <v>#REF!</v>
      </c>
      <c r="T197" s="16" t="e">
        <f>SUMIF('City Level Data'!#REF!,$F197,'City Level Data'!U:U)*1000000000/N197</f>
        <v>#REF!</v>
      </c>
      <c r="U197" s="16" t="e">
        <f>IF(Q197&gt;'Clustering (Sub City)'!$C$4,'Clustering (Sub City)'!$B$3,IF(Q197&gt;'Clustering (Sub City)'!$H$4,'Clustering (Sub City)'!$G$3,IF(Q197&gt;'Clustering (Sub City)'!$M$4,'Clustering (Sub City)'!$L$3,'Clustering (Sub City)'!$Q$3)))</f>
        <v>#REF!</v>
      </c>
      <c r="V197" s="16" t="e">
        <f>IF(S197&gt;'Clustering (Sub City)'!$C$24,'Clustering (Sub City)'!$B$23,IF(S197&gt;'Clustering (Sub City)'!$H$24,'Clustering (Sub City)'!$G$23,IF(S197&gt;'Clustering (Sub City)'!$M$24,'Clustering (Sub City)'!$L$23,'Clustering (Sub City)'!$Q$23)))</f>
        <v>#REF!</v>
      </c>
      <c r="W197" s="16" t="e">
        <f>VLOOKUP(U197&amp;V197,'Clustering (Gov City)'!$X$4:$Y$19,2,0)</f>
        <v>#REF!</v>
      </c>
      <c r="X197" s="16" t="e">
        <f>SUMIF('City Level Data'!#REF!,$F197,'City Level Data'!Z:Z)</f>
        <v>#REF!</v>
      </c>
      <c r="Y197" s="16" t="e">
        <f>SUMIF('City Level Data'!#REF!,$F197,'City Level Data'!AA:AA)</f>
        <v>#REF!</v>
      </c>
      <c r="Z197" s="16" t="e">
        <f>SUMIF('City Level Data'!#REF!,$F197,'City Level Data'!AB:AB)</f>
        <v>#REF!</v>
      </c>
      <c r="AA197" s="16" t="e">
        <f>SUMIF('City Level Data'!#REF!,$F197,'City Level Data'!AC:AC)</f>
        <v>#REF!</v>
      </c>
      <c r="AB197" s="16" t="e">
        <f>SUMIF('City Level Data'!#REF!,$F197,'City Level Data'!AD:AD)</f>
        <v>#REF!</v>
      </c>
      <c r="AC197" s="16" t="e">
        <f>SUMIF('City Level Data'!#REF!,$F197,'City Level Data'!AE:AE)</f>
        <v>#REF!</v>
      </c>
      <c r="AD197" s="16" t="e">
        <f>SUMIF('City Level Data'!#REF!,$F197,'City Level Data'!AF:AF)</f>
        <v>#REF!</v>
      </c>
      <c r="AE197" s="16" t="e">
        <f>SUMIF('City Level Data'!#REF!,$F197,'City Level Data'!AG:AG)</f>
        <v>#REF!</v>
      </c>
      <c r="AF197" s="16" t="e">
        <f>SUMIF('City Level Data'!#REF!,$F197,'City Level Data'!AH:AH)</f>
        <v>#REF!</v>
      </c>
      <c r="AG197" s="16" t="e">
        <f>SUMIF('City Level Data'!#REF!,$F197,'City Level Data'!AI:AI)</f>
        <v>#REF!</v>
      </c>
      <c r="AH197" s="16" t="e">
        <f>SUMIF('City Level Data'!#REF!,$F197,'City Level Data'!AJ:AJ)</f>
        <v>#REF!</v>
      </c>
      <c r="AI197" s="16" t="e">
        <f>SUMIF('City Level Data'!#REF!,$F197,'City Level Data'!AK:AK)</f>
        <v>#REF!</v>
      </c>
      <c r="AJ197" s="16" t="e">
        <f>SUMIF('City Level Data'!#REF!,$F197,'City Level Data'!AL:AL)</f>
        <v>#REF!</v>
      </c>
      <c r="AK197" s="16" t="e">
        <f>SUMIF('City Level Data'!#REF!,$F197,'City Level Data'!AM:AM)</f>
        <v>#REF!</v>
      </c>
      <c r="AL197" s="16" t="e">
        <f>SUMIF('City Level Data'!#REF!,$F197,'City Level Data'!AN:AN)</f>
        <v>#REF!</v>
      </c>
      <c r="AM197" s="16" t="e">
        <f>SUMIF('City Level Data'!#REF!,$F197,'City Level Data'!AO:AO)</f>
        <v>#REF!</v>
      </c>
      <c r="AN197" s="16" t="e">
        <f>SUMIF('City Level Data'!#REF!,$F197,'City Level Data'!AP:AP)</f>
        <v>#REF!</v>
      </c>
      <c r="AO197" s="16" t="e">
        <f>SUMIF('City Level Data'!#REF!,$F197,'City Level Data'!AQ:AQ)</f>
        <v>#REF!</v>
      </c>
      <c r="AP197" s="16" t="e">
        <f>SUMIF('City Level Data'!#REF!,$F197,'City Level Data'!AR:AR)</f>
        <v>#REF!</v>
      </c>
      <c r="AQ197" s="16" t="e">
        <f>SUMIF('City Level Data'!#REF!,$F197,'City Level Data'!AS:AS)</f>
        <v>#REF!</v>
      </c>
      <c r="AR197" s="16" t="e">
        <f>SUMIF('City Level Data'!#REF!,$F197,'City Level Data'!AT:AT)</f>
        <v>#REF!</v>
      </c>
      <c r="AS197" s="16" t="e">
        <f>SUMIF('City Level Data'!#REF!,$F197,'City Level Data'!AU:AU)</f>
        <v>#REF!</v>
      </c>
      <c r="AT197" s="16" t="e">
        <f>SUMIF('City Level Data'!#REF!,$F197,'City Level Data'!AV:AV)</f>
        <v>#REF!</v>
      </c>
      <c r="AU197" s="16" t="e">
        <f>SUMIF('City Level Data'!#REF!,$F197,'City Level Data'!AW:AW)</f>
        <v>#REF!</v>
      </c>
      <c r="AV197" s="16" t="e">
        <f>SUMIF('City Level Data'!#REF!,$F197,'City Level Data'!AX:AX)</f>
        <v>#REF!</v>
      </c>
      <c r="AW197" s="16" t="e">
        <f>SUMIF('City Level Data'!#REF!,$F197,'City Level Data'!AY:AY)</f>
        <v>#REF!</v>
      </c>
      <c r="AX197" s="16" t="e">
        <f>SUMIF('City Level Data'!#REF!,$F197,'City Level Data'!AZ:AZ)</f>
        <v>#REF!</v>
      </c>
      <c r="AY197" s="16" t="e">
        <f>SUMIF('City Level Data'!#REF!,$F197,'City Level Data'!BA:BA)</f>
        <v>#REF!</v>
      </c>
      <c r="AZ197" s="16" t="e">
        <f>SUMIF('City Level Data'!#REF!,$F197,'City Level Data'!BB:BB)</f>
        <v>#REF!</v>
      </c>
      <c r="BA197" s="16" t="e">
        <f>SUMIF('City Level Data'!#REF!,$F197,'City Level Data'!BC:BC)</f>
        <v>#REF!</v>
      </c>
      <c r="BB197" s="16" t="e">
        <f>SUMIF('City Level Data'!#REF!,$F197,'City Level Data'!BD:BD)</f>
        <v>#REF!</v>
      </c>
      <c r="BC197" s="16" t="e">
        <f>SUMIF('City Level Data'!#REF!,$F197,'City Level Data'!BE:BE)</f>
        <v>#REF!</v>
      </c>
      <c r="BD197" s="16" t="e">
        <f>SUMIF('City Level Data'!#REF!,$F197,'City Level Data'!BF:BF)</f>
        <v>#REF!</v>
      </c>
      <c r="BE197" s="16" t="e">
        <f t="shared" si="2"/>
        <v>#REF!</v>
      </c>
      <c r="BF197" s="16" t="e">
        <f>SUMIF('City Level Data'!#REF!,$F197,'City Level Data'!BG:BG)</f>
        <v>#REF!</v>
      </c>
      <c r="BG197" s="16" t="e">
        <f>SUMIF('City Level Data'!#REF!,$F197,'City Level Data'!BH:BH)</f>
        <v>#REF!</v>
      </c>
      <c r="BH197" s="16" t="e">
        <f>AVERAGEIF('City Level Data'!#REF!,$F197,'City Level Data'!BI:BI)</f>
        <v>#REF!</v>
      </c>
      <c r="BI197" s="16" t="e">
        <f>AVERAGEIF('City Level Data'!#REF!,$F197,'City Level Data'!BJ:BJ)</f>
        <v>#REF!</v>
      </c>
      <c r="BJ197" s="16" t="e">
        <f>AVERAGEIF('City Level Data'!#REF!,$F197,'City Level Data'!BK:BK)</f>
        <v>#REF!</v>
      </c>
      <c r="BK197" s="16" t="e">
        <f>AVERAGEIF('City Level Data'!#REF!,$F197,'City Level Data'!BL:BL)</f>
        <v>#REF!</v>
      </c>
      <c r="BL197" s="16" t="e">
        <f>AVERAGEIF('City Level Data'!#REF!,$F197,'City Level Data'!BM:BM)</f>
        <v>#REF!</v>
      </c>
      <c r="BM197" s="16" t="e">
        <f>SUMIF('City Level Data'!#REF!,$F197,'City Level Data'!BN:BN)</f>
        <v>#REF!</v>
      </c>
      <c r="BN197" s="16" t="e">
        <f>SUMIF('City Level Data'!#REF!,$F197,'City Level Data'!BO:BO)</f>
        <v>#REF!</v>
      </c>
      <c r="BO197" s="16" t="e">
        <f>SUMIF('City Level Data'!#REF!,$F197,'City Level Data'!BP:BP)</f>
        <v>#REF!</v>
      </c>
      <c r="BP197" s="16" t="e">
        <f>SUMIF('City Level Data'!#REF!,$F197,'City Level Data'!BQ:BQ)</f>
        <v>#REF!</v>
      </c>
      <c r="BQ197" s="16" t="e">
        <f>SUMIF('City Level Data'!#REF!,$F197,'City Level Data'!BR:BR)</f>
        <v>#REF!</v>
      </c>
      <c r="BR197" s="16" t="e">
        <f>SUMIF('City Level Data'!#REF!,$F197,'City Level Data'!BS:BS)</f>
        <v>#REF!</v>
      </c>
      <c r="BS197" s="16" t="e">
        <f>SUMIF('City Level Data'!#REF!,$F197,'City Level Data'!BT:BT)</f>
        <v>#REF!</v>
      </c>
      <c r="BT197" s="16" t="e">
        <f>SUMIF('City Level Data'!#REF!,$F197,'City Level Data'!BU:BU)</f>
        <v>#REF!</v>
      </c>
      <c r="BU197" s="16" t="e">
        <f>SUMIF('City Level Data'!#REF!,$F197,'City Level Data'!BV:BV)</f>
        <v>#REF!</v>
      </c>
      <c r="BV197" s="16" t="e">
        <f>SUMIF('City Level Data'!#REF!,$F197,'City Level Data'!BW:BW)</f>
        <v>#REF!</v>
      </c>
      <c r="BW197" s="16" t="e">
        <f>SUMIF('City Level Data'!#REF!,$F197,'City Level Data'!BX:BX)</f>
        <v>#REF!</v>
      </c>
      <c r="BX197" s="16" t="e">
        <f>SUMIF('City Level Data'!#REF!,$F197,'City Level Data'!BY:BY)</f>
        <v>#REF!</v>
      </c>
      <c r="BY197" s="16" t="e">
        <f>SUMIF('City Level Data'!#REF!,$F197,'City Level Data'!BZ:BZ)</f>
        <v>#REF!</v>
      </c>
      <c r="BZ197" s="16" t="e">
        <f>SUMIF('City Level Data'!#REF!,$F197,'City Level Data'!CA:CA)</f>
        <v>#REF!</v>
      </c>
      <c r="CA197" s="16" t="e">
        <f>SUMIF('City Level Data'!#REF!,$F197,'City Level Data'!CB:CB)</f>
        <v>#REF!</v>
      </c>
      <c r="CB197" s="16" t="e">
        <f>SUMIF('City Level Data'!#REF!,$F197,'City Level Data'!CC:CC)</f>
        <v>#REF!</v>
      </c>
      <c r="CC197" s="16" t="e">
        <f>SUMIF('City Level Data'!#REF!,$F197,'City Level Data'!CD:CD)</f>
        <v>#REF!</v>
      </c>
      <c r="CD197" s="16" t="e">
        <f>SUMIF('City Level Data'!#REF!,$F197,'City Level Data'!CE:CE)</f>
        <v>#REF!</v>
      </c>
      <c r="CE197" s="16" t="e">
        <f>SUMIF('City Level Data'!#REF!,$F197,'City Level Data'!CF:CF)</f>
        <v>#REF!</v>
      </c>
      <c r="CF197" s="16" t="e">
        <f>SUMIF('City Level Data'!#REF!,$F197,'City Level Data'!CG:CG)</f>
        <v>#REF!</v>
      </c>
      <c r="CG197" s="16" t="e">
        <f>SUMIF('City Level Data'!#REF!,$F197,'City Level Data'!CH:CH)</f>
        <v>#REF!</v>
      </c>
      <c r="CH197" s="16" t="e">
        <f>SUMIF('City Level Data'!#REF!,$F197,'City Level Data'!CI:CI)</f>
        <v>#REF!</v>
      </c>
      <c r="CI197" s="16" t="e">
        <f>SUMIF('City Level Data'!#REF!,$F197,'City Level Data'!CJ:CJ)</f>
        <v>#REF!</v>
      </c>
      <c r="CJ197" s="16" t="e">
        <f>SUMIF('City Level Data'!#REF!,$F197,'City Level Data'!CK:CK)</f>
        <v>#REF!</v>
      </c>
      <c r="CK197" s="16" t="e">
        <f>SUMIF('City Level Data'!#REF!,$F197,'City Level Data'!CL:CL)</f>
        <v>#REF!</v>
      </c>
      <c r="CL197" s="16" t="e">
        <f>SUMIF('City Level Data'!#REF!,$F197,'City Level Data'!CM:CM)</f>
        <v>#REF!</v>
      </c>
      <c r="CM197" s="16" t="e">
        <f>SUMIF('City Level Data'!#REF!,$F197,'City Level Data'!CN:CN)</f>
        <v>#REF!</v>
      </c>
      <c r="CN197" s="16" t="e">
        <f>SUMIF('City Level Data'!#REF!,$F197,'City Level Data'!CO:CO)</f>
        <v>#REF!</v>
      </c>
      <c r="CO197" s="16" t="e">
        <f>SUMIF('City Level Data'!#REF!,$F197,'City Level Data'!CP:CP)</f>
        <v>#REF!</v>
      </c>
      <c r="CP197" s="16" t="e">
        <f>SUMIF('City Level Data'!#REF!,$F197,'City Level Data'!CQ:CQ)</f>
        <v>#REF!</v>
      </c>
      <c r="CQ197" s="16" t="e">
        <f>SUMIF('City Level Data'!#REF!,$F197,'City Level Data'!CR:CR)</f>
        <v>#REF!</v>
      </c>
      <c r="CR197" s="16" t="e">
        <f>SUMIF('City Level Data'!#REF!,$F197,'City Level Data'!CS:CS)</f>
        <v>#REF!</v>
      </c>
      <c r="CS197" s="16" t="e">
        <f>SUMIF('City Level Data'!#REF!,$F197,'City Level Data'!CT:CT)</f>
        <v>#REF!</v>
      </c>
      <c r="CT197" s="16" t="e">
        <f>SUMIF('City Level Data'!#REF!,$F197,'City Level Data'!CU:CU)</f>
        <v>#REF!</v>
      </c>
      <c r="CU197" s="16" t="e">
        <f>SUMIF('City Level Data'!#REF!,$F197,'City Level Data'!CV:CV)</f>
        <v>#REF!</v>
      </c>
      <c r="CV197" s="16" t="e">
        <f>SUMIF('City Level Data'!#REF!,$F197,'City Level Data'!CW:CW)</f>
        <v>#REF!</v>
      </c>
      <c r="CW197" s="16" t="e">
        <f>SUMIF('City Level Data'!#REF!,$F197,'City Level Data'!CX:CX)</f>
        <v>#REF!</v>
      </c>
      <c r="CX197" s="16" t="e">
        <f>SUMIF('City Level Data'!#REF!,$F197,'City Level Data'!CY:CY)</f>
        <v>#REF!</v>
      </c>
      <c r="CY197" s="16" t="e">
        <f>SUMIF('City Level Data'!#REF!,$F197,'City Level Data'!CZ:CZ)</f>
        <v>#REF!</v>
      </c>
      <c r="CZ197" s="16" t="e">
        <f>SUMIF('City Level Data'!#REF!,$F197,'City Level Data'!DA:DA)</f>
        <v>#REF!</v>
      </c>
      <c r="DA197" s="16" t="e">
        <f>SUMIF('City Level Data'!#REF!,$F197,'City Level Data'!DB:DB)</f>
        <v>#REF!</v>
      </c>
      <c r="DB197" s="16" t="e">
        <f>SUMIF('City Level Data'!#REF!,$F197,'City Level Data'!DC:DC)</f>
        <v>#REF!</v>
      </c>
    </row>
    <row r="198" spans="1:106" x14ac:dyDescent="0.2">
      <c r="A198" s="1"/>
      <c r="B198" s="1"/>
      <c r="C198" s="1"/>
      <c r="D198" s="1" t="s">
        <v>1736</v>
      </c>
      <c r="E198" s="1" t="s">
        <v>1289</v>
      </c>
      <c r="F198" s="1" t="s">
        <v>1289</v>
      </c>
      <c r="G198" s="1" t="s">
        <v>1523</v>
      </c>
      <c r="H198" s="1"/>
      <c r="I198" s="1"/>
      <c r="J198" s="1" t="s">
        <v>1518</v>
      </c>
      <c r="K198" s="1"/>
      <c r="L198" s="1"/>
      <c r="M198" s="1"/>
      <c r="N198" s="16" t="e">
        <f>SUMIF('City Level Data'!#REF!,$F198,'City Level Data'!J:J)</f>
        <v>#REF!</v>
      </c>
      <c r="O198" s="16" t="e">
        <f>SUMIF('City Level Data'!#REF!,$F198,'City Level Data'!L:L)</f>
        <v>#REF!</v>
      </c>
      <c r="P198" s="16" t="e">
        <f>SUMIF('City Level Data'!#REF!,$F198,'City Level Data'!M:M)</f>
        <v>#REF!</v>
      </c>
      <c r="Q198" s="16" t="e">
        <f t="shared" si="0"/>
        <v>#REF!</v>
      </c>
      <c r="R198" s="16" t="e">
        <f>SUMIF('City Level Data'!#REF!,$F198,'City Level Data'!P:P)</f>
        <v>#REF!</v>
      </c>
      <c r="S198" s="16" t="e">
        <f t="shared" si="1"/>
        <v>#REF!</v>
      </c>
      <c r="T198" s="16" t="e">
        <f>SUMIF('City Level Data'!#REF!,$F198,'City Level Data'!U:U)*1000000000/N198</f>
        <v>#REF!</v>
      </c>
      <c r="U198" s="16" t="e">
        <f>IF(Q198&gt;'Clustering (Sub City)'!$C$4,'Clustering (Sub City)'!$B$3,IF(Q198&gt;'Clustering (Sub City)'!$H$4,'Clustering (Sub City)'!$G$3,IF(Q198&gt;'Clustering (Sub City)'!$M$4,'Clustering (Sub City)'!$L$3,'Clustering (Sub City)'!$Q$3)))</f>
        <v>#REF!</v>
      </c>
      <c r="V198" s="16" t="e">
        <f>IF(S198&gt;'Clustering (Sub City)'!$C$24,'Clustering (Sub City)'!$B$23,IF(S198&gt;'Clustering (Sub City)'!$H$24,'Clustering (Sub City)'!$G$23,IF(S198&gt;'Clustering (Sub City)'!$M$24,'Clustering (Sub City)'!$L$23,'Clustering (Sub City)'!$Q$23)))</f>
        <v>#REF!</v>
      </c>
      <c r="W198" s="16" t="e">
        <f>VLOOKUP(U198&amp;V198,'Clustering (Gov City)'!$X$4:$Y$19,2,0)</f>
        <v>#REF!</v>
      </c>
      <c r="X198" s="16" t="e">
        <f>SUMIF('City Level Data'!#REF!,$F198,'City Level Data'!Z:Z)</f>
        <v>#REF!</v>
      </c>
      <c r="Y198" s="16" t="e">
        <f>SUMIF('City Level Data'!#REF!,$F198,'City Level Data'!AA:AA)</f>
        <v>#REF!</v>
      </c>
      <c r="Z198" s="16" t="e">
        <f>SUMIF('City Level Data'!#REF!,$F198,'City Level Data'!AB:AB)</f>
        <v>#REF!</v>
      </c>
      <c r="AA198" s="16" t="e">
        <f>SUMIF('City Level Data'!#REF!,$F198,'City Level Data'!AC:AC)</f>
        <v>#REF!</v>
      </c>
      <c r="AB198" s="16" t="e">
        <f>SUMIF('City Level Data'!#REF!,$F198,'City Level Data'!AD:AD)</f>
        <v>#REF!</v>
      </c>
      <c r="AC198" s="16" t="e">
        <f>SUMIF('City Level Data'!#REF!,$F198,'City Level Data'!AE:AE)</f>
        <v>#REF!</v>
      </c>
      <c r="AD198" s="16" t="e">
        <f>SUMIF('City Level Data'!#REF!,$F198,'City Level Data'!AF:AF)</f>
        <v>#REF!</v>
      </c>
      <c r="AE198" s="16" t="e">
        <f>SUMIF('City Level Data'!#REF!,$F198,'City Level Data'!AG:AG)</f>
        <v>#REF!</v>
      </c>
      <c r="AF198" s="16" t="e">
        <f>SUMIF('City Level Data'!#REF!,$F198,'City Level Data'!AH:AH)</f>
        <v>#REF!</v>
      </c>
      <c r="AG198" s="16" t="e">
        <f>SUMIF('City Level Data'!#REF!,$F198,'City Level Data'!AI:AI)</f>
        <v>#REF!</v>
      </c>
      <c r="AH198" s="16" t="e">
        <f>SUMIF('City Level Data'!#REF!,$F198,'City Level Data'!AJ:AJ)</f>
        <v>#REF!</v>
      </c>
      <c r="AI198" s="16" t="e">
        <f>SUMIF('City Level Data'!#REF!,$F198,'City Level Data'!AK:AK)</f>
        <v>#REF!</v>
      </c>
      <c r="AJ198" s="16" t="e">
        <f>SUMIF('City Level Data'!#REF!,$F198,'City Level Data'!AL:AL)</f>
        <v>#REF!</v>
      </c>
      <c r="AK198" s="16" t="e">
        <f>SUMIF('City Level Data'!#REF!,$F198,'City Level Data'!AM:AM)</f>
        <v>#REF!</v>
      </c>
      <c r="AL198" s="16" t="e">
        <f>SUMIF('City Level Data'!#REF!,$F198,'City Level Data'!AN:AN)</f>
        <v>#REF!</v>
      </c>
      <c r="AM198" s="16" t="e">
        <f>SUMIF('City Level Data'!#REF!,$F198,'City Level Data'!AO:AO)</f>
        <v>#REF!</v>
      </c>
      <c r="AN198" s="16" t="e">
        <f>SUMIF('City Level Data'!#REF!,$F198,'City Level Data'!AP:AP)</f>
        <v>#REF!</v>
      </c>
      <c r="AO198" s="16" t="e">
        <f>SUMIF('City Level Data'!#REF!,$F198,'City Level Data'!AQ:AQ)</f>
        <v>#REF!</v>
      </c>
      <c r="AP198" s="16" t="e">
        <f>SUMIF('City Level Data'!#REF!,$F198,'City Level Data'!AR:AR)</f>
        <v>#REF!</v>
      </c>
      <c r="AQ198" s="16" t="e">
        <f>SUMIF('City Level Data'!#REF!,$F198,'City Level Data'!AS:AS)</f>
        <v>#REF!</v>
      </c>
      <c r="AR198" s="16" t="e">
        <f>SUMIF('City Level Data'!#REF!,$F198,'City Level Data'!AT:AT)</f>
        <v>#REF!</v>
      </c>
      <c r="AS198" s="16" t="e">
        <f>SUMIF('City Level Data'!#REF!,$F198,'City Level Data'!AU:AU)</f>
        <v>#REF!</v>
      </c>
      <c r="AT198" s="16" t="e">
        <f>SUMIF('City Level Data'!#REF!,$F198,'City Level Data'!AV:AV)</f>
        <v>#REF!</v>
      </c>
      <c r="AU198" s="16" t="e">
        <f>SUMIF('City Level Data'!#REF!,$F198,'City Level Data'!AW:AW)</f>
        <v>#REF!</v>
      </c>
      <c r="AV198" s="16" t="e">
        <f>SUMIF('City Level Data'!#REF!,$F198,'City Level Data'!AX:AX)</f>
        <v>#REF!</v>
      </c>
      <c r="AW198" s="16" t="e">
        <f>SUMIF('City Level Data'!#REF!,$F198,'City Level Data'!AY:AY)</f>
        <v>#REF!</v>
      </c>
      <c r="AX198" s="16" t="e">
        <f>SUMIF('City Level Data'!#REF!,$F198,'City Level Data'!AZ:AZ)</f>
        <v>#REF!</v>
      </c>
      <c r="AY198" s="16" t="e">
        <f>SUMIF('City Level Data'!#REF!,$F198,'City Level Data'!BA:BA)</f>
        <v>#REF!</v>
      </c>
      <c r="AZ198" s="16" t="e">
        <f>SUMIF('City Level Data'!#REF!,$F198,'City Level Data'!BB:BB)</f>
        <v>#REF!</v>
      </c>
      <c r="BA198" s="16" t="e">
        <f>SUMIF('City Level Data'!#REF!,$F198,'City Level Data'!BC:BC)</f>
        <v>#REF!</v>
      </c>
      <c r="BB198" s="16" t="e">
        <f>SUMIF('City Level Data'!#REF!,$F198,'City Level Data'!BD:BD)</f>
        <v>#REF!</v>
      </c>
      <c r="BC198" s="16" t="e">
        <f>SUMIF('City Level Data'!#REF!,$F198,'City Level Data'!BE:BE)</f>
        <v>#REF!</v>
      </c>
      <c r="BD198" s="16" t="e">
        <f>SUMIF('City Level Data'!#REF!,$F198,'City Level Data'!BF:BF)</f>
        <v>#REF!</v>
      </c>
      <c r="BE198" s="16" t="e">
        <f t="shared" si="2"/>
        <v>#REF!</v>
      </c>
      <c r="BF198" s="16" t="e">
        <f>SUMIF('City Level Data'!#REF!,$F198,'City Level Data'!BG:BG)</f>
        <v>#REF!</v>
      </c>
      <c r="BG198" s="16" t="e">
        <f>SUMIF('City Level Data'!#REF!,$F198,'City Level Data'!BH:BH)</f>
        <v>#REF!</v>
      </c>
      <c r="BH198" s="16" t="e">
        <f>AVERAGEIF('City Level Data'!#REF!,$F198,'City Level Data'!BI:BI)</f>
        <v>#REF!</v>
      </c>
      <c r="BI198" s="16" t="e">
        <f>AVERAGEIF('City Level Data'!#REF!,$F198,'City Level Data'!BJ:BJ)</f>
        <v>#REF!</v>
      </c>
      <c r="BJ198" s="16" t="e">
        <f>AVERAGEIF('City Level Data'!#REF!,$F198,'City Level Data'!BK:BK)</f>
        <v>#REF!</v>
      </c>
      <c r="BK198" s="16" t="e">
        <f>AVERAGEIF('City Level Data'!#REF!,$F198,'City Level Data'!BL:BL)</f>
        <v>#REF!</v>
      </c>
      <c r="BL198" s="16" t="e">
        <f>AVERAGEIF('City Level Data'!#REF!,$F198,'City Level Data'!BM:BM)</f>
        <v>#REF!</v>
      </c>
      <c r="BM198" s="16" t="e">
        <f>SUMIF('City Level Data'!#REF!,$F198,'City Level Data'!BN:BN)</f>
        <v>#REF!</v>
      </c>
      <c r="BN198" s="16" t="e">
        <f>SUMIF('City Level Data'!#REF!,$F198,'City Level Data'!BO:BO)</f>
        <v>#REF!</v>
      </c>
      <c r="BO198" s="16" t="e">
        <f>SUMIF('City Level Data'!#REF!,$F198,'City Level Data'!BP:BP)</f>
        <v>#REF!</v>
      </c>
      <c r="BP198" s="16" t="e">
        <f>SUMIF('City Level Data'!#REF!,$F198,'City Level Data'!BQ:BQ)</f>
        <v>#REF!</v>
      </c>
      <c r="BQ198" s="16" t="e">
        <f>SUMIF('City Level Data'!#REF!,$F198,'City Level Data'!BR:BR)</f>
        <v>#REF!</v>
      </c>
      <c r="BR198" s="16" t="e">
        <f>SUMIF('City Level Data'!#REF!,$F198,'City Level Data'!BS:BS)</f>
        <v>#REF!</v>
      </c>
      <c r="BS198" s="16" t="e">
        <f>SUMIF('City Level Data'!#REF!,$F198,'City Level Data'!BT:BT)</f>
        <v>#REF!</v>
      </c>
      <c r="BT198" s="16" t="e">
        <f>SUMIF('City Level Data'!#REF!,$F198,'City Level Data'!BU:BU)</f>
        <v>#REF!</v>
      </c>
      <c r="BU198" s="16" t="e">
        <f>SUMIF('City Level Data'!#REF!,$F198,'City Level Data'!BV:BV)</f>
        <v>#REF!</v>
      </c>
      <c r="BV198" s="16" t="e">
        <f>SUMIF('City Level Data'!#REF!,$F198,'City Level Data'!BW:BW)</f>
        <v>#REF!</v>
      </c>
      <c r="BW198" s="16" t="e">
        <f>SUMIF('City Level Data'!#REF!,$F198,'City Level Data'!BX:BX)</f>
        <v>#REF!</v>
      </c>
      <c r="BX198" s="16" t="e">
        <f>SUMIF('City Level Data'!#REF!,$F198,'City Level Data'!BY:BY)</f>
        <v>#REF!</v>
      </c>
      <c r="BY198" s="16" t="e">
        <f>SUMIF('City Level Data'!#REF!,$F198,'City Level Data'!BZ:BZ)</f>
        <v>#REF!</v>
      </c>
      <c r="BZ198" s="16" t="e">
        <f>SUMIF('City Level Data'!#REF!,$F198,'City Level Data'!CA:CA)</f>
        <v>#REF!</v>
      </c>
      <c r="CA198" s="16" t="e">
        <f>SUMIF('City Level Data'!#REF!,$F198,'City Level Data'!CB:CB)</f>
        <v>#REF!</v>
      </c>
      <c r="CB198" s="16" t="e">
        <f>SUMIF('City Level Data'!#REF!,$F198,'City Level Data'!CC:CC)</f>
        <v>#REF!</v>
      </c>
      <c r="CC198" s="16" t="e">
        <f>SUMIF('City Level Data'!#REF!,$F198,'City Level Data'!CD:CD)</f>
        <v>#REF!</v>
      </c>
      <c r="CD198" s="16" t="e">
        <f>SUMIF('City Level Data'!#REF!,$F198,'City Level Data'!CE:CE)</f>
        <v>#REF!</v>
      </c>
      <c r="CE198" s="16" t="e">
        <f>SUMIF('City Level Data'!#REF!,$F198,'City Level Data'!CF:CF)</f>
        <v>#REF!</v>
      </c>
      <c r="CF198" s="16" t="e">
        <f>SUMIF('City Level Data'!#REF!,$F198,'City Level Data'!CG:CG)</f>
        <v>#REF!</v>
      </c>
      <c r="CG198" s="16" t="e">
        <f>SUMIF('City Level Data'!#REF!,$F198,'City Level Data'!CH:CH)</f>
        <v>#REF!</v>
      </c>
      <c r="CH198" s="16" t="e">
        <f>SUMIF('City Level Data'!#REF!,$F198,'City Level Data'!CI:CI)</f>
        <v>#REF!</v>
      </c>
      <c r="CI198" s="16" t="e">
        <f>SUMIF('City Level Data'!#REF!,$F198,'City Level Data'!CJ:CJ)</f>
        <v>#REF!</v>
      </c>
      <c r="CJ198" s="16" t="e">
        <f>SUMIF('City Level Data'!#REF!,$F198,'City Level Data'!CK:CK)</f>
        <v>#REF!</v>
      </c>
      <c r="CK198" s="16" t="e">
        <f>SUMIF('City Level Data'!#REF!,$F198,'City Level Data'!CL:CL)</f>
        <v>#REF!</v>
      </c>
      <c r="CL198" s="16" t="e">
        <f>SUMIF('City Level Data'!#REF!,$F198,'City Level Data'!CM:CM)</f>
        <v>#REF!</v>
      </c>
      <c r="CM198" s="16" t="e">
        <f>SUMIF('City Level Data'!#REF!,$F198,'City Level Data'!CN:CN)</f>
        <v>#REF!</v>
      </c>
      <c r="CN198" s="16" t="e">
        <f>SUMIF('City Level Data'!#REF!,$F198,'City Level Data'!CO:CO)</f>
        <v>#REF!</v>
      </c>
      <c r="CO198" s="16" t="e">
        <f>SUMIF('City Level Data'!#REF!,$F198,'City Level Data'!CP:CP)</f>
        <v>#REF!</v>
      </c>
      <c r="CP198" s="16" t="e">
        <f>SUMIF('City Level Data'!#REF!,$F198,'City Level Data'!CQ:CQ)</f>
        <v>#REF!</v>
      </c>
      <c r="CQ198" s="16" t="e">
        <f>SUMIF('City Level Data'!#REF!,$F198,'City Level Data'!CR:CR)</f>
        <v>#REF!</v>
      </c>
      <c r="CR198" s="16" t="e">
        <f>SUMIF('City Level Data'!#REF!,$F198,'City Level Data'!CS:CS)</f>
        <v>#REF!</v>
      </c>
      <c r="CS198" s="16" t="e">
        <f>SUMIF('City Level Data'!#REF!,$F198,'City Level Data'!CT:CT)</f>
        <v>#REF!</v>
      </c>
      <c r="CT198" s="16" t="e">
        <f>SUMIF('City Level Data'!#REF!,$F198,'City Level Data'!CU:CU)</f>
        <v>#REF!</v>
      </c>
      <c r="CU198" s="16" t="e">
        <f>SUMIF('City Level Data'!#REF!,$F198,'City Level Data'!CV:CV)</f>
        <v>#REF!</v>
      </c>
      <c r="CV198" s="16" t="e">
        <f>SUMIF('City Level Data'!#REF!,$F198,'City Level Data'!CW:CW)</f>
        <v>#REF!</v>
      </c>
      <c r="CW198" s="16" t="e">
        <f>SUMIF('City Level Data'!#REF!,$F198,'City Level Data'!CX:CX)</f>
        <v>#REF!</v>
      </c>
      <c r="CX198" s="16" t="e">
        <f>SUMIF('City Level Data'!#REF!,$F198,'City Level Data'!CY:CY)</f>
        <v>#REF!</v>
      </c>
      <c r="CY198" s="16" t="e">
        <f>SUMIF('City Level Data'!#REF!,$F198,'City Level Data'!CZ:CZ)</f>
        <v>#REF!</v>
      </c>
      <c r="CZ198" s="16" t="e">
        <f>SUMIF('City Level Data'!#REF!,$F198,'City Level Data'!DA:DA)</f>
        <v>#REF!</v>
      </c>
      <c r="DA198" s="16" t="e">
        <f>SUMIF('City Level Data'!#REF!,$F198,'City Level Data'!DB:DB)</f>
        <v>#REF!</v>
      </c>
      <c r="DB198" s="16" t="e">
        <f>SUMIF('City Level Data'!#REF!,$F198,'City Level Data'!DC:DC)</f>
        <v>#REF!</v>
      </c>
    </row>
    <row r="199" spans="1:106" x14ac:dyDescent="0.2">
      <c r="A199" s="1"/>
      <c r="B199" s="1"/>
      <c r="C199" s="1"/>
      <c r="D199" s="1" t="s">
        <v>1737</v>
      </c>
      <c r="E199" s="1" t="s">
        <v>1289</v>
      </c>
      <c r="F199" s="1" t="s">
        <v>1349</v>
      </c>
      <c r="G199" s="1" t="s">
        <v>1523</v>
      </c>
      <c r="H199" s="1"/>
      <c r="I199" s="1"/>
      <c r="J199" s="1" t="s">
        <v>1518</v>
      </c>
      <c r="K199" s="1"/>
      <c r="L199" s="1"/>
      <c r="M199" s="1"/>
      <c r="N199" s="16" t="e">
        <f>SUMIF('City Level Data'!#REF!,$F199,'City Level Data'!J:J)</f>
        <v>#REF!</v>
      </c>
      <c r="O199" s="16" t="e">
        <f>SUMIF('City Level Data'!#REF!,$F199,'City Level Data'!L:L)</f>
        <v>#REF!</v>
      </c>
      <c r="P199" s="16" t="e">
        <f>SUMIF('City Level Data'!#REF!,$F199,'City Level Data'!M:M)</f>
        <v>#REF!</v>
      </c>
      <c r="Q199" s="16" t="e">
        <f t="shared" si="0"/>
        <v>#REF!</v>
      </c>
      <c r="R199" s="16" t="e">
        <f>SUMIF('City Level Data'!#REF!,$F199,'City Level Data'!P:P)</f>
        <v>#REF!</v>
      </c>
      <c r="S199" s="16" t="e">
        <f t="shared" si="1"/>
        <v>#REF!</v>
      </c>
      <c r="T199" s="16" t="e">
        <f>SUMIF('City Level Data'!#REF!,$F199,'City Level Data'!U:U)*1000000000/N199</f>
        <v>#REF!</v>
      </c>
      <c r="U199" s="16" t="e">
        <f>IF(Q199&gt;'Clustering (Sub City)'!$C$4,'Clustering (Sub City)'!$B$3,IF(Q199&gt;'Clustering (Sub City)'!$H$4,'Clustering (Sub City)'!$G$3,IF(Q199&gt;'Clustering (Sub City)'!$M$4,'Clustering (Sub City)'!$L$3,'Clustering (Sub City)'!$Q$3)))</f>
        <v>#REF!</v>
      </c>
      <c r="V199" s="16" t="e">
        <f>IF(S199&gt;'Clustering (Sub City)'!$C$24,'Clustering (Sub City)'!$B$23,IF(S199&gt;'Clustering (Sub City)'!$H$24,'Clustering (Sub City)'!$G$23,IF(S199&gt;'Clustering (Sub City)'!$M$24,'Clustering (Sub City)'!$L$23,'Clustering (Sub City)'!$Q$23)))</f>
        <v>#REF!</v>
      </c>
      <c r="W199" s="16" t="e">
        <f>VLOOKUP(U199&amp;V199,'Clustering (Gov City)'!$X$4:$Y$19,2,0)</f>
        <v>#REF!</v>
      </c>
      <c r="X199" s="16" t="e">
        <f>SUMIF('City Level Data'!#REF!,$F199,'City Level Data'!Z:Z)</f>
        <v>#REF!</v>
      </c>
      <c r="Y199" s="16" t="e">
        <f>SUMIF('City Level Data'!#REF!,$F199,'City Level Data'!AA:AA)</f>
        <v>#REF!</v>
      </c>
      <c r="Z199" s="16" t="e">
        <f>SUMIF('City Level Data'!#REF!,$F199,'City Level Data'!AB:AB)</f>
        <v>#REF!</v>
      </c>
      <c r="AA199" s="16" t="e">
        <f>SUMIF('City Level Data'!#REF!,$F199,'City Level Data'!AC:AC)</f>
        <v>#REF!</v>
      </c>
      <c r="AB199" s="16" t="e">
        <f>SUMIF('City Level Data'!#REF!,$F199,'City Level Data'!AD:AD)</f>
        <v>#REF!</v>
      </c>
      <c r="AC199" s="16" t="e">
        <f>SUMIF('City Level Data'!#REF!,$F199,'City Level Data'!AE:AE)</f>
        <v>#REF!</v>
      </c>
      <c r="AD199" s="16" t="e">
        <f>SUMIF('City Level Data'!#REF!,$F199,'City Level Data'!AF:AF)</f>
        <v>#REF!</v>
      </c>
      <c r="AE199" s="16" t="e">
        <f>SUMIF('City Level Data'!#REF!,$F199,'City Level Data'!AG:AG)</f>
        <v>#REF!</v>
      </c>
      <c r="AF199" s="16" t="e">
        <f>SUMIF('City Level Data'!#REF!,$F199,'City Level Data'!AH:AH)</f>
        <v>#REF!</v>
      </c>
      <c r="AG199" s="16" t="e">
        <f>SUMIF('City Level Data'!#REF!,$F199,'City Level Data'!AI:AI)</f>
        <v>#REF!</v>
      </c>
      <c r="AH199" s="16" t="e">
        <f>SUMIF('City Level Data'!#REF!,$F199,'City Level Data'!AJ:AJ)</f>
        <v>#REF!</v>
      </c>
      <c r="AI199" s="16" t="e">
        <f>SUMIF('City Level Data'!#REF!,$F199,'City Level Data'!AK:AK)</f>
        <v>#REF!</v>
      </c>
      <c r="AJ199" s="16" t="e">
        <f>SUMIF('City Level Data'!#REF!,$F199,'City Level Data'!AL:AL)</f>
        <v>#REF!</v>
      </c>
      <c r="AK199" s="16" t="e">
        <f>SUMIF('City Level Data'!#REF!,$F199,'City Level Data'!AM:AM)</f>
        <v>#REF!</v>
      </c>
      <c r="AL199" s="16" t="e">
        <f>SUMIF('City Level Data'!#REF!,$F199,'City Level Data'!AN:AN)</f>
        <v>#REF!</v>
      </c>
      <c r="AM199" s="16" t="e">
        <f>SUMIF('City Level Data'!#REF!,$F199,'City Level Data'!AO:AO)</f>
        <v>#REF!</v>
      </c>
      <c r="AN199" s="16" t="e">
        <f>SUMIF('City Level Data'!#REF!,$F199,'City Level Data'!AP:AP)</f>
        <v>#REF!</v>
      </c>
      <c r="AO199" s="16" t="e">
        <f>SUMIF('City Level Data'!#REF!,$F199,'City Level Data'!AQ:AQ)</f>
        <v>#REF!</v>
      </c>
      <c r="AP199" s="16" t="e">
        <f>SUMIF('City Level Data'!#REF!,$F199,'City Level Data'!AR:AR)</f>
        <v>#REF!</v>
      </c>
      <c r="AQ199" s="16" t="e">
        <f>SUMIF('City Level Data'!#REF!,$F199,'City Level Data'!AS:AS)</f>
        <v>#REF!</v>
      </c>
      <c r="AR199" s="16" t="e">
        <f>SUMIF('City Level Data'!#REF!,$F199,'City Level Data'!AT:AT)</f>
        <v>#REF!</v>
      </c>
      <c r="AS199" s="16" t="e">
        <f>SUMIF('City Level Data'!#REF!,$F199,'City Level Data'!AU:AU)</f>
        <v>#REF!</v>
      </c>
      <c r="AT199" s="16" t="e">
        <f>SUMIF('City Level Data'!#REF!,$F199,'City Level Data'!AV:AV)</f>
        <v>#REF!</v>
      </c>
      <c r="AU199" s="16" t="e">
        <f>SUMIF('City Level Data'!#REF!,$F199,'City Level Data'!AW:AW)</f>
        <v>#REF!</v>
      </c>
      <c r="AV199" s="16" t="e">
        <f>SUMIF('City Level Data'!#REF!,$F199,'City Level Data'!AX:AX)</f>
        <v>#REF!</v>
      </c>
      <c r="AW199" s="16" t="e">
        <f>SUMIF('City Level Data'!#REF!,$F199,'City Level Data'!AY:AY)</f>
        <v>#REF!</v>
      </c>
      <c r="AX199" s="16" t="e">
        <f>SUMIF('City Level Data'!#REF!,$F199,'City Level Data'!AZ:AZ)</f>
        <v>#REF!</v>
      </c>
      <c r="AY199" s="16" t="e">
        <f>SUMIF('City Level Data'!#REF!,$F199,'City Level Data'!BA:BA)</f>
        <v>#REF!</v>
      </c>
      <c r="AZ199" s="16" t="e">
        <f>SUMIF('City Level Data'!#REF!,$F199,'City Level Data'!BB:BB)</f>
        <v>#REF!</v>
      </c>
      <c r="BA199" s="16" t="e">
        <f>SUMIF('City Level Data'!#REF!,$F199,'City Level Data'!BC:BC)</f>
        <v>#REF!</v>
      </c>
      <c r="BB199" s="16" t="e">
        <f>SUMIF('City Level Data'!#REF!,$F199,'City Level Data'!BD:BD)</f>
        <v>#REF!</v>
      </c>
      <c r="BC199" s="16" t="e">
        <f>SUMIF('City Level Data'!#REF!,$F199,'City Level Data'!BE:BE)</f>
        <v>#REF!</v>
      </c>
      <c r="BD199" s="16" t="e">
        <f>SUMIF('City Level Data'!#REF!,$F199,'City Level Data'!BF:BF)</f>
        <v>#REF!</v>
      </c>
      <c r="BE199" s="16" t="e">
        <f t="shared" si="2"/>
        <v>#REF!</v>
      </c>
      <c r="BF199" s="16" t="e">
        <f>SUMIF('City Level Data'!#REF!,$F199,'City Level Data'!BG:BG)</f>
        <v>#REF!</v>
      </c>
      <c r="BG199" s="16" t="e">
        <f>SUMIF('City Level Data'!#REF!,$F199,'City Level Data'!BH:BH)</f>
        <v>#REF!</v>
      </c>
      <c r="BH199" s="16" t="e">
        <f>AVERAGEIF('City Level Data'!#REF!,$F199,'City Level Data'!BI:BI)</f>
        <v>#REF!</v>
      </c>
      <c r="BI199" s="16" t="e">
        <f>AVERAGEIF('City Level Data'!#REF!,$F199,'City Level Data'!BJ:BJ)</f>
        <v>#REF!</v>
      </c>
      <c r="BJ199" s="16" t="e">
        <f>AVERAGEIF('City Level Data'!#REF!,$F199,'City Level Data'!BK:BK)</f>
        <v>#REF!</v>
      </c>
      <c r="BK199" s="16" t="e">
        <f>AVERAGEIF('City Level Data'!#REF!,$F199,'City Level Data'!BL:BL)</f>
        <v>#REF!</v>
      </c>
      <c r="BL199" s="16" t="e">
        <f>AVERAGEIF('City Level Data'!#REF!,$F199,'City Level Data'!BM:BM)</f>
        <v>#REF!</v>
      </c>
      <c r="BM199" s="16" t="e">
        <f>SUMIF('City Level Data'!#REF!,$F199,'City Level Data'!BN:BN)</f>
        <v>#REF!</v>
      </c>
      <c r="BN199" s="16" t="e">
        <f>SUMIF('City Level Data'!#REF!,$F199,'City Level Data'!BO:BO)</f>
        <v>#REF!</v>
      </c>
      <c r="BO199" s="16" t="e">
        <f>SUMIF('City Level Data'!#REF!,$F199,'City Level Data'!BP:BP)</f>
        <v>#REF!</v>
      </c>
      <c r="BP199" s="16" t="e">
        <f>SUMIF('City Level Data'!#REF!,$F199,'City Level Data'!BQ:BQ)</f>
        <v>#REF!</v>
      </c>
      <c r="BQ199" s="16" t="e">
        <f>SUMIF('City Level Data'!#REF!,$F199,'City Level Data'!BR:BR)</f>
        <v>#REF!</v>
      </c>
      <c r="BR199" s="16" t="e">
        <f>SUMIF('City Level Data'!#REF!,$F199,'City Level Data'!BS:BS)</f>
        <v>#REF!</v>
      </c>
      <c r="BS199" s="16" t="e">
        <f>SUMIF('City Level Data'!#REF!,$F199,'City Level Data'!BT:BT)</f>
        <v>#REF!</v>
      </c>
      <c r="BT199" s="16" t="e">
        <f>SUMIF('City Level Data'!#REF!,$F199,'City Level Data'!BU:BU)</f>
        <v>#REF!</v>
      </c>
      <c r="BU199" s="16" t="e">
        <f>SUMIF('City Level Data'!#REF!,$F199,'City Level Data'!BV:BV)</f>
        <v>#REF!</v>
      </c>
      <c r="BV199" s="16" t="e">
        <f>SUMIF('City Level Data'!#REF!,$F199,'City Level Data'!BW:BW)</f>
        <v>#REF!</v>
      </c>
      <c r="BW199" s="16" t="e">
        <f>SUMIF('City Level Data'!#REF!,$F199,'City Level Data'!BX:BX)</f>
        <v>#REF!</v>
      </c>
      <c r="BX199" s="16" t="e">
        <f>SUMIF('City Level Data'!#REF!,$F199,'City Level Data'!BY:BY)</f>
        <v>#REF!</v>
      </c>
      <c r="BY199" s="16" t="e">
        <f>SUMIF('City Level Data'!#REF!,$F199,'City Level Data'!BZ:BZ)</f>
        <v>#REF!</v>
      </c>
      <c r="BZ199" s="16" t="e">
        <f>SUMIF('City Level Data'!#REF!,$F199,'City Level Data'!CA:CA)</f>
        <v>#REF!</v>
      </c>
      <c r="CA199" s="16" t="e">
        <f>SUMIF('City Level Data'!#REF!,$F199,'City Level Data'!CB:CB)</f>
        <v>#REF!</v>
      </c>
      <c r="CB199" s="16" t="e">
        <f>SUMIF('City Level Data'!#REF!,$F199,'City Level Data'!CC:CC)</f>
        <v>#REF!</v>
      </c>
      <c r="CC199" s="16" t="e">
        <f>SUMIF('City Level Data'!#REF!,$F199,'City Level Data'!CD:CD)</f>
        <v>#REF!</v>
      </c>
      <c r="CD199" s="16" t="e">
        <f>SUMIF('City Level Data'!#REF!,$F199,'City Level Data'!CE:CE)</f>
        <v>#REF!</v>
      </c>
      <c r="CE199" s="16" t="e">
        <f>SUMIF('City Level Data'!#REF!,$F199,'City Level Data'!CF:CF)</f>
        <v>#REF!</v>
      </c>
      <c r="CF199" s="16" t="e">
        <f>SUMIF('City Level Data'!#REF!,$F199,'City Level Data'!CG:CG)</f>
        <v>#REF!</v>
      </c>
      <c r="CG199" s="16" t="e">
        <f>SUMIF('City Level Data'!#REF!,$F199,'City Level Data'!CH:CH)</f>
        <v>#REF!</v>
      </c>
      <c r="CH199" s="16" t="e">
        <f>SUMIF('City Level Data'!#REF!,$F199,'City Level Data'!CI:CI)</f>
        <v>#REF!</v>
      </c>
      <c r="CI199" s="16" t="e">
        <f>SUMIF('City Level Data'!#REF!,$F199,'City Level Data'!CJ:CJ)</f>
        <v>#REF!</v>
      </c>
      <c r="CJ199" s="16" t="e">
        <f>SUMIF('City Level Data'!#REF!,$F199,'City Level Data'!CK:CK)</f>
        <v>#REF!</v>
      </c>
      <c r="CK199" s="16" t="e">
        <f>SUMIF('City Level Data'!#REF!,$F199,'City Level Data'!CL:CL)</f>
        <v>#REF!</v>
      </c>
      <c r="CL199" s="16" t="e">
        <f>SUMIF('City Level Data'!#REF!,$F199,'City Level Data'!CM:CM)</f>
        <v>#REF!</v>
      </c>
      <c r="CM199" s="16" t="e">
        <f>SUMIF('City Level Data'!#REF!,$F199,'City Level Data'!CN:CN)</f>
        <v>#REF!</v>
      </c>
      <c r="CN199" s="16" t="e">
        <f>SUMIF('City Level Data'!#REF!,$F199,'City Level Data'!CO:CO)</f>
        <v>#REF!</v>
      </c>
      <c r="CO199" s="16" t="e">
        <f>SUMIF('City Level Data'!#REF!,$F199,'City Level Data'!CP:CP)</f>
        <v>#REF!</v>
      </c>
      <c r="CP199" s="16" t="e">
        <f>SUMIF('City Level Data'!#REF!,$F199,'City Level Data'!CQ:CQ)</f>
        <v>#REF!</v>
      </c>
      <c r="CQ199" s="16" t="e">
        <f>SUMIF('City Level Data'!#REF!,$F199,'City Level Data'!CR:CR)</f>
        <v>#REF!</v>
      </c>
      <c r="CR199" s="16" t="e">
        <f>SUMIF('City Level Data'!#REF!,$F199,'City Level Data'!CS:CS)</f>
        <v>#REF!</v>
      </c>
      <c r="CS199" s="16" t="e">
        <f>SUMIF('City Level Data'!#REF!,$F199,'City Level Data'!CT:CT)</f>
        <v>#REF!</v>
      </c>
      <c r="CT199" s="16" t="e">
        <f>SUMIF('City Level Data'!#REF!,$F199,'City Level Data'!CU:CU)</f>
        <v>#REF!</v>
      </c>
      <c r="CU199" s="16" t="e">
        <f>SUMIF('City Level Data'!#REF!,$F199,'City Level Data'!CV:CV)</f>
        <v>#REF!</v>
      </c>
      <c r="CV199" s="16" t="e">
        <f>SUMIF('City Level Data'!#REF!,$F199,'City Level Data'!CW:CW)</f>
        <v>#REF!</v>
      </c>
      <c r="CW199" s="16" t="e">
        <f>SUMIF('City Level Data'!#REF!,$F199,'City Level Data'!CX:CX)</f>
        <v>#REF!</v>
      </c>
      <c r="CX199" s="16" t="e">
        <f>SUMIF('City Level Data'!#REF!,$F199,'City Level Data'!CY:CY)</f>
        <v>#REF!</v>
      </c>
      <c r="CY199" s="16" t="e">
        <f>SUMIF('City Level Data'!#REF!,$F199,'City Level Data'!CZ:CZ)</f>
        <v>#REF!</v>
      </c>
      <c r="CZ199" s="16" t="e">
        <f>SUMIF('City Level Data'!#REF!,$F199,'City Level Data'!DA:DA)</f>
        <v>#REF!</v>
      </c>
      <c r="DA199" s="16" t="e">
        <f>SUMIF('City Level Data'!#REF!,$F199,'City Level Data'!DB:DB)</f>
        <v>#REF!</v>
      </c>
      <c r="DB199" s="16" t="e">
        <f>SUMIF('City Level Data'!#REF!,$F199,'City Level Data'!DC:DC)</f>
        <v>#REF!</v>
      </c>
    </row>
    <row r="200" spans="1:106" x14ac:dyDescent="0.2">
      <c r="A200" s="1"/>
      <c r="B200" s="1"/>
      <c r="C200" s="1"/>
      <c r="D200" s="1" t="s">
        <v>1738</v>
      </c>
      <c r="E200" s="1" t="s">
        <v>1310</v>
      </c>
      <c r="F200" s="1" t="s">
        <v>1310</v>
      </c>
      <c r="G200" s="1" t="s">
        <v>1523</v>
      </c>
      <c r="H200" s="1"/>
      <c r="I200" s="1"/>
      <c r="J200" s="1" t="s">
        <v>1518</v>
      </c>
      <c r="K200" s="1"/>
      <c r="L200" s="1"/>
      <c r="M200" s="1"/>
      <c r="N200" s="16" t="e">
        <f>SUMIF('City Level Data'!#REF!,$F200,'City Level Data'!J:J)</f>
        <v>#REF!</v>
      </c>
      <c r="O200" s="16" t="e">
        <f>SUMIF('City Level Data'!#REF!,$F200,'City Level Data'!L:L)</f>
        <v>#REF!</v>
      </c>
      <c r="P200" s="16" t="e">
        <f>SUMIF('City Level Data'!#REF!,$F200,'City Level Data'!M:M)</f>
        <v>#REF!</v>
      </c>
      <c r="Q200" s="16" t="e">
        <f t="shared" si="0"/>
        <v>#REF!</v>
      </c>
      <c r="R200" s="16" t="e">
        <f>SUMIF('City Level Data'!#REF!,$F200,'City Level Data'!P:P)</f>
        <v>#REF!</v>
      </c>
      <c r="S200" s="16" t="e">
        <f t="shared" si="1"/>
        <v>#REF!</v>
      </c>
      <c r="T200" s="16" t="e">
        <f>SUMIF('City Level Data'!#REF!,$F200,'City Level Data'!U:U)*1000000000/N200</f>
        <v>#REF!</v>
      </c>
      <c r="U200" s="16" t="e">
        <f>IF(Q200&gt;'Clustering (Sub City)'!$C$4,'Clustering (Sub City)'!$B$3,IF(Q200&gt;'Clustering (Sub City)'!$H$4,'Clustering (Sub City)'!$G$3,IF(Q200&gt;'Clustering (Sub City)'!$M$4,'Clustering (Sub City)'!$L$3,'Clustering (Sub City)'!$Q$3)))</f>
        <v>#REF!</v>
      </c>
      <c r="V200" s="16" t="e">
        <f>IF(S200&gt;'Clustering (Sub City)'!$C$24,'Clustering (Sub City)'!$B$23,IF(S200&gt;'Clustering (Sub City)'!$H$24,'Clustering (Sub City)'!$G$23,IF(S200&gt;'Clustering (Sub City)'!$M$24,'Clustering (Sub City)'!$L$23,'Clustering (Sub City)'!$Q$23)))</f>
        <v>#REF!</v>
      </c>
      <c r="W200" s="16" t="e">
        <f>VLOOKUP(U200&amp;V200,'Clustering (Gov City)'!$X$4:$Y$19,2,0)</f>
        <v>#REF!</v>
      </c>
      <c r="X200" s="16" t="e">
        <f>SUMIF('City Level Data'!#REF!,$F200,'City Level Data'!Z:Z)</f>
        <v>#REF!</v>
      </c>
      <c r="Y200" s="16" t="e">
        <f>SUMIF('City Level Data'!#REF!,$F200,'City Level Data'!AA:AA)</f>
        <v>#REF!</v>
      </c>
      <c r="Z200" s="16" t="e">
        <f>SUMIF('City Level Data'!#REF!,$F200,'City Level Data'!AB:AB)</f>
        <v>#REF!</v>
      </c>
      <c r="AA200" s="16" t="e">
        <f>SUMIF('City Level Data'!#REF!,$F200,'City Level Data'!AC:AC)</f>
        <v>#REF!</v>
      </c>
      <c r="AB200" s="16" t="e">
        <f>SUMIF('City Level Data'!#REF!,$F200,'City Level Data'!AD:AD)</f>
        <v>#REF!</v>
      </c>
      <c r="AC200" s="16" t="e">
        <f>SUMIF('City Level Data'!#REF!,$F200,'City Level Data'!AE:AE)</f>
        <v>#REF!</v>
      </c>
      <c r="AD200" s="16" t="e">
        <f>SUMIF('City Level Data'!#REF!,$F200,'City Level Data'!AF:AF)</f>
        <v>#REF!</v>
      </c>
      <c r="AE200" s="16" t="e">
        <f>SUMIF('City Level Data'!#REF!,$F200,'City Level Data'!AG:AG)</f>
        <v>#REF!</v>
      </c>
      <c r="AF200" s="16" t="e">
        <f>SUMIF('City Level Data'!#REF!,$F200,'City Level Data'!AH:AH)</f>
        <v>#REF!</v>
      </c>
      <c r="AG200" s="16" t="e">
        <f>SUMIF('City Level Data'!#REF!,$F200,'City Level Data'!AI:AI)</f>
        <v>#REF!</v>
      </c>
      <c r="AH200" s="16" t="e">
        <f>SUMIF('City Level Data'!#REF!,$F200,'City Level Data'!AJ:AJ)</f>
        <v>#REF!</v>
      </c>
      <c r="AI200" s="16" t="e">
        <f>SUMIF('City Level Data'!#REF!,$F200,'City Level Data'!AK:AK)</f>
        <v>#REF!</v>
      </c>
      <c r="AJ200" s="16" t="e">
        <f>SUMIF('City Level Data'!#REF!,$F200,'City Level Data'!AL:AL)</f>
        <v>#REF!</v>
      </c>
      <c r="AK200" s="16" t="e">
        <f>SUMIF('City Level Data'!#REF!,$F200,'City Level Data'!AM:AM)</f>
        <v>#REF!</v>
      </c>
      <c r="AL200" s="16" t="e">
        <f>SUMIF('City Level Data'!#REF!,$F200,'City Level Data'!AN:AN)</f>
        <v>#REF!</v>
      </c>
      <c r="AM200" s="16" t="e">
        <f>SUMIF('City Level Data'!#REF!,$F200,'City Level Data'!AO:AO)</f>
        <v>#REF!</v>
      </c>
      <c r="AN200" s="16" t="e">
        <f>SUMIF('City Level Data'!#REF!,$F200,'City Level Data'!AP:AP)</f>
        <v>#REF!</v>
      </c>
      <c r="AO200" s="16" t="e">
        <f>SUMIF('City Level Data'!#REF!,$F200,'City Level Data'!AQ:AQ)</f>
        <v>#REF!</v>
      </c>
      <c r="AP200" s="16" t="e">
        <f>SUMIF('City Level Data'!#REF!,$F200,'City Level Data'!AR:AR)</f>
        <v>#REF!</v>
      </c>
      <c r="AQ200" s="16" t="e">
        <f>SUMIF('City Level Data'!#REF!,$F200,'City Level Data'!AS:AS)</f>
        <v>#REF!</v>
      </c>
      <c r="AR200" s="16" t="e">
        <f>SUMIF('City Level Data'!#REF!,$F200,'City Level Data'!AT:AT)</f>
        <v>#REF!</v>
      </c>
      <c r="AS200" s="16" t="e">
        <f>SUMIF('City Level Data'!#REF!,$F200,'City Level Data'!AU:AU)</f>
        <v>#REF!</v>
      </c>
      <c r="AT200" s="16" t="e">
        <f>SUMIF('City Level Data'!#REF!,$F200,'City Level Data'!AV:AV)</f>
        <v>#REF!</v>
      </c>
      <c r="AU200" s="16" t="e">
        <f>SUMIF('City Level Data'!#REF!,$F200,'City Level Data'!AW:AW)</f>
        <v>#REF!</v>
      </c>
      <c r="AV200" s="16" t="e">
        <f>SUMIF('City Level Data'!#REF!,$F200,'City Level Data'!AX:AX)</f>
        <v>#REF!</v>
      </c>
      <c r="AW200" s="16" t="e">
        <f>SUMIF('City Level Data'!#REF!,$F200,'City Level Data'!AY:AY)</f>
        <v>#REF!</v>
      </c>
      <c r="AX200" s="16" t="e">
        <f>SUMIF('City Level Data'!#REF!,$F200,'City Level Data'!AZ:AZ)</f>
        <v>#REF!</v>
      </c>
      <c r="AY200" s="16" t="e">
        <f>SUMIF('City Level Data'!#REF!,$F200,'City Level Data'!BA:BA)</f>
        <v>#REF!</v>
      </c>
      <c r="AZ200" s="16" t="e">
        <f>SUMIF('City Level Data'!#REF!,$F200,'City Level Data'!BB:BB)</f>
        <v>#REF!</v>
      </c>
      <c r="BA200" s="16" t="e">
        <f>SUMIF('City Level Data'!#REF!,$F200,'City Level Data'!BC:BC)</f>
        <v>#REF!</v>
      </c>
      <c r="BB200" s="16" t="e">
        <f>SUMIF('City Level Data'!#REF!,$F200,'City Level Data'!BD:BD)</f>
        <v>#REF!</v>
      </c>
      <c r="BC200" s="16" t="e">
        <f>SUMIF('City Level Data'!#REF!,$F200,'City Level Data'!BE:BE)</f>
        <v>#REF!</v>
      </c>
      <c r="BD200" s="16" t="e">
        <f>SUMIF('City Level Data'!#REF!,$F200,'City Level Data'!BF:BF)</f>
        <v>#REF!</v>
      </c>
      <c r="BE200" s="16" t="e">
        <f t="shared" si="2"/>
        <v>#REF!</v>
      </c>
      <c r="BF200" s="16" t="e">
        <f>SUMIF('City Level Data'!#REF!,$F200,'City Level Data'!BG:BG)</f>
        <v>#REF!</v>
      </c>
      <c r="BG200" s="16" t="e">
        <f>SUMIF('City Level Data'!#REF!,$F200,'City Level Data'!BH:BH)</f>
        <v>#REF!</v>
      </c>
      <c r="BH200" s="16" t="e">
        <f>AVERAGEIF('City Level Data'!#REF!,$F200,'City Level Data'!BI:BI)</f>
        <v>#REF!</v>
      </c>
      <c r="BI200" s="16" t="e">
        <f>AVERAGEIF('City Level Data'!#REF!,$F200,'City Level Data'!BJ:BJ)</f>
        <v>#REF!</v>
      </c>
      <c r="BJ200" s="16" t="e">
        <f>AVERAGEIF('City Level Data'!#REF!,$F200,'City Level Data'!BK:BK)</f>
        <v>#REF!</v>
      </c>
      <c r="BK200" s="16" t="e">
        <f>AVERAGEIF('City Level Data'!#REF!,$F200,'City Level Data'!BL:BL)</f>
        <v>#REF!</v>
      </c>
      <c r="BL200" s="16" t="e">
        <f>AVERAGEIF('City Level Data'!#REF!,$F200,'City Level Data'!BM:BM)</f>
        <v>#REF!</v>
      </c>
      <c r="BM200" s="16" t="e">
        <f>SUMIF('City Level Data'!#REF!,$F200,'City Level Data'!BN:BN)</f>
        <v>#REF!</v>
      </c>
      <c r="BN200" s="16" t="e">
        <f>SUMIF('City Level Data'!#REF!,$F200,'City Level Data'!BO:BO)</f>
        <v>#REF!</v>
      </c>
      <c r="BO200" s="16" t="e">
        <f>SUMIF('City Level Data'!#REF!,$F200,'City Level Data'!BP:BP)</f>
        <v>#REF!</v>
      </c>
      <c r="BP200" s="16" t="e">
        <f>SUMIF('City Level Data'!#REF!,$F200,'City Level Data'!BQ:BQ)</f>
        <v>#REF!</v>
      </c>
      <c r="BQ200" s="16" t="e">
        <f>SUMIF('City Level Data'!#REF!,$F200,'City Level Data'!BR:BR)</f>
        <v>#REF!</v>
      </c>
      <c r="BR200" s="16" t="e">
        <f>SUMIF('City Level Data'!#REF!,$F200,'City Level Data'!BS:BS)</f>
        <v>#REF!</v>
      </c>
      <c r="BS200" s="16" t="e">
        <f>SUMIF('City Level Data'!#REF!,$F200,'City Level Data'!BT:BT)</f>
        <v>#REF!</v>
      </c>
      <c r="BT200" s="16" t="e">
        <f>SUMIF('City Level Data'!#REF!,$F200,'City Level Data'!BU:BU)</f>
        <v>#REF!</v>
      </c>
      <c r="BU200" s="16" t="e">
        <f>SUMIF('City Level Data'!#REF!,$F200,'City Level Data'!BV:BV)</f>
        <v>#REF!</v>
      </c>
      <c r="BV200" s="16" t="e">
        <f>SUMIF('City Level Data'!#REF!,$F200,'City Level Data'!BW:BW)</f>
        <v>#REF!</v>
      </c>
      <c r="BW200" s="16" t="e">
        <f>SUMIF('City Level Data'!#REF!,$F200,'City Level Data'!BX:BX)</f>
        <v>#REF!</v>
      </c>
      <c r="BX200" s="16" t="e">
        <f>SUMIF('City Level Data'!#REF!,$F200,'City Level Data'!BY:BY)</f>
        <v>#REF!</v>
      </c>
      <c r="BY200" s="16" t="e">
        <f>SUMIF('City Level Data'!#REF!,$F200,'City Level Data'!BZ:BZ)</f>
        <v>#REF!</v>
      </c>
      <c r="BZ200" s="16" t="e">
        <f>SUMIF('City Level Data'!#REF!,$F200,'City Level Data'!CA:CA)</f>
        <v>#REF!</v>
      </c>
      <c r="CA200" s="16" t="e">
        <f>SUMIF('City Level Data'!#REF!,$F200,'City Level Data'!CB:CB)</f>
        <v>#REF!</v>
      </c>
      <c r="CB200" s="16" t="e">
        <f>SUMIF('City Level Data'!#REF!,$F200,'City Level Data'!CC:CC)</f>
        <v>#REF!</v>
      </c>
      <c r="CC200" s="16" t="e">
        <f>SUMIF('City Level Data'!#REF!,$F200,'City Level Data'!CD:CD)</f>
        <v>#REF!</v>
      </c>
      <c r="CD200" s="16" t="e">
        <f>SUMIF('City Level Data'!#REF!,$F200,'City Level Data'!CE:CE)</f>
        <v>#REF!</v>
      </c>
      <c r="CE200" s="16" t="e">
        <f>SUMIF('City Level Data'!#REF!,$F200,'City Level Data'!CF:CF)</f>
        <v>#REF!</v>
      </c>
      <c r="CF200" s="16" t="e">
        <f>SUMIF('City Level Data'!#REF!,$F200,'City Level Data'!CG:CG)</f>
        <v>#REF!</v>
      </c>
      <c r="CG200" s="16" t="e">
        <f>SUMIF('City Level Data'!#REF!,$F200,'City Level Data'!CH:CH)</f>
        <v>#REF!</v>
      </c>
      <c r="CH200" s="16" t="e">
        <f>SUMIF('City Level Data'!#REF!,$F200,'City Level Data'!CI:CI)</f>
        <v>#REF!</v>
      </c>
      <c r="CI200" s="16" t="e">
        <f>SUMIF('City Level Data'!#REF!,$F200,'City Level Data'!CJ:CJ)</f>
        <v>#REF!</v>
      </c>
      <c r="CJ200" s="16" t="e">
        <f>SUMIF('City Level Data'!#REF!,$F200,'City Level Data'!CK:CK)</f>
        <v>#REF!</v>
      </c>
      <c r="CK200" s="16" t="e">
        <f>SUMIF('City Level Data'!#REF!,$F200,'City Level Data'!CL:CL)</f>
        <v>#REF!</v>
      </c>
      <c r="CL200" s="16" t="e">
        <f>SUMIF('City Level Data'!#REF!,$F200,'City Level Data'!CM:CM)</f>
        <v>#REF!</v>
      </c>
      <c r="CM200" s="16" t="e">
        <f>SUMIF('City Level Data'!#REF!,$F200,'City Level Data'!CN:CN)</f>
        <v>#REF!</v>
      </c>
      <c r="CN200" s="16" t="e">
        <f>SUMIF('City Level Data'!#REF!,$F200,'City Level Data'!CO:CO)</f>
        <v>#REF!</v>
      </c>
      <c r="CO200" s="16" t="e">
        <f>SUMIF('City Level Data'!#REF!,$F200,'City Level Data'!CP:CP)</f>
        <v>#REF!</v>
      </c>
      <c r="CP200" s="16" t="e">
        <f>SUMIF('City Level Data'!#REF!,$F200,'City Level Data'!CQ:CQ)</f>
        <v>#REF!</v>
      </c>
      <c r="CQ200" s="16" t="e">
        <f>SUMIF('City Level Data'!#REF!,$F200,'City Level Data'!CR:CR)</f>
        <v>#REF!</v>
      </c>
      <c r="CR200" s="16" t="e">
        <f>SUMIF('City Level Data'!#REF!,$F200,'City Level Data'!CS:CS)</f>
        <v>#REF!</v>
      </c>
      <c r="CS200" s="16" t="e">
        <f>SUMIF('City Level Data'!#REF!,$F200,'City Level Data'!CT:CT)</f>
        <v>#REF!</v>
      </c>
      <c r="CT200" s="16" t="e">
        <f>SUMIF('City Level Data'!#REF!,$F200,'City Level Data'!CU:CU)</f>
        <v>#REF!</v>
      </c>
      <c r="CU200" s="16" t="e">
        <f>SUMIF('City Level Data'!#REF!,$F200,'City Level Data'!CV:CV)</f>
        <v>#REF!</v>
      </c>
      <c r="CV200" s="16" t="e">
        <f>SUMIF('City Level Data'!#REF!,$F200,'City Level Data'!CW:CW)</f>
        <v>#REF!</v>
      </c>
      <c r="CW200" s="16" t="e">
        <f>SUMIF('City Level Data'!#REF!,$F200,'City Level Data'!CX:CX)</f>
        <v>#REF!</v>
      </c>
      <c r="CX200" s="16" t="e">
        <f>SUMIF('City Level Data'!#REF!,$F200,'City Level Data'!CY:CY)</f>
        <v>#REF!</v>
      </c>
      <c r="CY200" s="16" t="e">
        <f>SUMIF('City Level Data'!#REF!,$F200,'City Level Data'!CZ:CZ)</f>
        <v>#REF!</v>
      </c>
      <c r="CZ200" s="16" t="e">
        <f>SUMIF('City Level Data'!#REF!,$F200,'City Level Data'!DA:DA)</f>
        <v>#REF!</v>
      </c>
      <c r="DA200" s="16" t="e">
        <f>SUMIF('City Level Data'!#REF!,$F200,'City Level Data'!DB:DB)</f>
        <v>#REF!</v>
      </c>
      <c r="DB200" s="16" t="e">
        <f>SUMIF('City Level Data'!#REF!,$F200,'City Level Data'!DC:DC)</f>
        <v>#REF!</v>
      </c>
    </row>
    <row r="201" spans="1:106" x14ac:dyDescent="0.2">
      <c r="A201" s="1"/>
      <c r="B201" s="1"/>
      <c r="C201" s="1"/>
      <c r="D201" s="1" t="s">
        <v>1739</v>
      </c>
      <c r="E201" s="1" t="s">
        <v>1310</v>
      </c>
      <c r="F201" s="1" t="s">
        <v>1450</v>
      </c>
      <c r="G201" s="1" t="s">
        <v>1523</v>
      </c>
      <c r="H201" s="1"/>
      <c r="I201" s="1"/>
      <c r="J201" s="1" t="s">
        <v>1518</v>
      </c>
      <c r="K201" s="1"/>
      <c r="L201" s="1"/>
      <c r="M201" s="1"/>
      <c r="N201" s="16" t="e">
        <f>SUMIF('City Level Data'!#REF!,$F201,'City Level Data'!J:J)</f>
        <v>#REF!</v>
      </c>
      <c r="O201" s="16" t="e">
        <f>SUMIF('City Level Data'!#REF!,$F201,'City Level Data'!L:L)</f>
        <v>#REF!</v>
      </c>
      <c r="P201" s="16" t="e">
        <f>SUMIF('City Level Data'!#REF!,$F201,'City Level Data'!M:M)</f>
        <v>#REF!</v>
      </c>
      <c r="Q201" s="16" t="e">
        <f t="shared" si="0"/>
        <v>#REF!</v>
      </c>
      <c r="R201" s="16" t="e">
        <f>SUMIF('City Level Data'!#REF!,$F201,'City Level Data'!P:P)</f>
        <v>#REF!</v>
      </c>
      <c r="S201" s="16" t="e">
        <f t="shared" si="1"/>
        <v>#REF!</v>
      </c>
      <c r="T201" s="16" t="e">
        <f>SUMIF('City Level Data'!#REF!,$F201,'City Level Data'!U:U)*1000000000/N201</f>
        <v>#REF!</v>
      </c>
      <c r="U201" s="16" t="e">
        <f>IF(Q201&gt;'Clustering (Sub City)'!$C$4,'Clustering (Sub City)'!$B$3,IF(Q201&gt;'Clustering (Sub City)'!$H$4,'Clustering (Sub City)'!$G$3,IF(Q201&gt;'Clustering (Sub City)'!$M$4,'Clustering (Sub City)'!$L$3,'Clustering (Sub City)'!$Q$3)))</f>
        <v>#REF!</v>
      </c>
      <c r="V201" s="16" t="e">
        <f>IF(S201&gt;'Clustering (Sub City)'!$C$24,'Clustering (Sub City)'!$B$23,IF(S201&gt;'Clustering (Sub City)'!$H$24,'Clustering (Sub City)'!$G$23,IF(S201&gt;'Clustering (Sub City)'!$M$24,'Clustering (Sub City)'!$L$23,'Clustering (Sub City)'!$Q$23)))</f>
        <v>#REF!</v>
      </c>
      <c r="W201" s="16" t="e">
        <f>VLOOKUP(U201&amp;V201,'Clustering (Gov City)'!$X$4:$Y$19,2,0)</f>
        <v>#REF!</v>
      </c>
      <c r="X201" s="16" t="e">
        <f>SUMIF('City Level Data'!#REF!,$F201,'City Level Data'!Z:Z)</f>
        <v>#REF!</v>
      </c>
      <c r="Y201" s="16" t="e">
        <f>SUMIF('City Level Data'!#REF!,$F201,'City Level Data'!AA:AA)</f>
        <v>#REF!</v>
      </c>
      <c r="Z201" s="16" t="e">
        <f>SUMIF('City Level Data'!#REF!,$F201,'City Level Data'!AB:AB)</f>
        <v>#REF!</v>
      </c>
      <c r="AA201" s="16" t="e">
        <f>SUMIF('City Level Data'!#REF!,$F201,'City Level Data'!AC:AC)</f>
        <v>#REF!</v>
      </c>
      <c r="AB201" s="16" t="e">
        <f>SUMIF('City Level Data'!#REF!,$F201,'City Level Data'!AD:AD)</f>
        <v>#REF!</v>
      </c>
      <c r="AC201" s="16" t="e">
        <f>SUMIF('City Level Data'!#REF!,$F201,'City Level Data'!AE:AE)</f>
        <v>#REF!</v>
      </c>
      <c r="AD201" s="16" t="e">
        <f>SUMIF('City Level Data'!#REF!,$F201,'City Level Data'!AF:AF)</f>
        <v>#REF!</v>
      </c>
      <c r="AE201" s="16" t="e">
        <f>SUMIF('City Level Data'!#REF!,$F201,'City Level Data'!AG:AG)</f>
        <v>#REF!</v>
      </c>
      <c r="AF201" s="16" t="e">
        <f>SUMIF('City Level Data'!#REF!,$F201,'City Level Data'!AH:AH)</f>
        <v>#REF!</v>
      </c>
      <c r="AG201" s="16" t="e">
        <f>SUMIF('City Level Data'!#REF!,$F201,'City Level Data'!AI:AI)</f>
        <v>#REF!</v>
      </c>
      <c r="AH201" s="16" t="e">
        <f>SUMIF('City Level Data'!#REF!,$F201,'City Level Data'!AJ:AJ)</f>
        <v>#REF!</v>
      </c>
      <c r="AI201" s="16" t="e">
        <f>SUMIF('City Level Data'!#REF!,$F201,'City Level Data'!AK:AK)</f>
        <v>#REF!</v>
      </c>
      <c r="AJ201" s="16" t="e">
        <f>SUMIF('City Level Data'!#REF!,$F201,'City Level Data'!AL:AL)</f>
        <v>#REF!</v>
      </c>
      <c r="AK201" s="16" t="e">
        <f>SUMIF('City Level Data'!#REF!,$F201,'City Level Data'!AM:AM)</f>
        <v>#REF!</v>
      </c>
      <c r="AL201" s="16" t="e">
        <f>SUMIF('City Level Data'!#REF!,$F201,'City Level Data'!AN:AN)</f>
        <v>#REF!</v>
      </c>
      <c r="AM201" s="16" t="e">
        <f>SUMIF('City Level Data'!#REF!,$F201,'City Level Data'!AO:AO)</f>
        <v>#REF!</v>
      </c>
      <c r="AN201" s="16" t="e">
        <f>SUMIF('City Level Data'!#REF!,$F201,'City Level Data'!AP:AP)</f>
        <v>#REF!</v>
      </c>
      <c r="AO201" s="16" t="e">
        <f>SUMIF('City Level Data'!#REF!,$F201,'City Level Data'!AQ:AQ)</f>
        <v>#REF!</v>
      </c>
      <c r="AP201" s="16" t="e">
        <f>SUMIF('City Level Data'!#REF!,$F201,'City Level Data'!AR:AR)</f>
        <v>#REF!</v>
      </c>
      <c r="AQ201" s="16" t="e">
        <f>SUMIF('City Level Data'!#REF!,$F201,'City Level Data'!AS:AS)</f>
        <v>#REF!</v>
      </c>
      <c r="AR201" s="16" t="e">
        <f>SUMIF('City Level Data'!#REF!,$F201,'City Level Data'!AT:AT)</f>
        <v>#REF!</v>
      </c>
      <c r="AS201" s="16" t="e">
        <f>SUMIF('City Level Data'!#REF!,$F201,'City Level Data'!AU:AU)</f>
        <v>#REF!</v>
      </c>
      <c r="AT201" s="16" t="e">
        <f>SUMIF('City Level Data'!#REF!,$F201,'City Level Data'!AV:AV)</f>
        <v>#REF!</v>
      </c>
      <c r="AU201" s="16" t="e">
        <f>SUMIF('City Level Data'!#REF!,$F201,'City Level Data'!AW:AW)</f>
        <v>#REF!</v>
      </c>
      <c r="AV201" s="16" t="e">
        <f>SUMIF('City Level Data'!#REF!,$F201,'City Level Data'!AX:AX)</f>
        <v>#REF!</v>
      </c>
      <c r="AW201" s="16" t="e">
        <f>SUMIF('City Level Data'!#REF!,$F201,'City Level Data'!AY:AY)</f>
        <v>#REF!</v>
      </c>
      <c r="AX201" s="16" t="e">
        <f>SUMIF('City Level Data'!#REF!,$F201,'City Level Data'!AZ:AZ)</f>
        <v>#REF!</v>
      </c>
      <c r="AY201" s="16" t="e">
        <f>SUMIF('City Level Data'!#REF!,$F201,'City Level Data'!BA:BA)</f>
        <v>#REF!</v>
      </c>
      <c r="AZ201" s="16" t="e">
        <f>SUMIF('City Level Data'!#REF!,$F201,'City Level Data'!BB:BB)</f>
        <v>#REF!</v>
      </c>
      <c r="BA201" s="16" t="e">
        <f>SUMIF('City Level Data'!#REF!,$F201,'City Level Data'!BC:BC)</f>
        <v>#REF!</v>
      </c>
      <c r="BB201" s="16" t="e">
        <f>SUMIF('City Level Data'!#REF!,$F201,'City Level Data'!BD:BD)</f>
        <v>#REF!</v>
      </c>
      <c r="BC201" s="16" t="e">
        <f>SUMIF('City Level Data'!#REF!,$F201,'City Level Data'!BE:BE)</f>
        <v>#REF!</v>
      </c>
      <c r="BD201" s="16" t="e">
        <f>SUMIF('City Level Data'!#REF!,$F201,'City Level Data'!BF:BF)</f>
        <v>#REF!</v>
      </c>
      <c r="BE201" s="16" t="e">
        <f t="shared" si="2"/>
        <v>#REF!</v>
      </c>
      <c r="BF201" s="16" t="e">
        <f>SUMIF('City Level Data'!#REF!,$F201,'City Level Data'!BG:BG)</f>
        <v>#REF!</v>
      </c>
      <c r="BG201" s="16" t="e">
        <f>SUMIF('City Level Data'!#REF!,$F201,'City Level Data'!BH:BH)</f>
        <v>#REF!</v>
      </c>
      <c r="BH201" s="16" t="e">
        <f>AVERAGEIF('City Level Data'!#REF!,$F201,'City Level Data'!BI:BI)</f>
        <v>#REF!</v>
      </c>
      <c r="BI201" s="16" t="e">
        <f>AVERAGEIF('City Level Data'!#REF!,$F201,'City Level Data'!BJ:BJ)</f>
        <v>#REF!</v>
      </c>
      <c r="BJ201" s="16" t="e">
        <f>AVERAGEIF('City Level Data'!#REF!,$F201,'City Level Data'!BK:BK)</f>
        <v>#REF!</v>
      </c>
      <c r="BK201" s="16" t="e">
        <f>AVERAGEIF('City Level Data'!#REF!,$F201,'City Level Data'!BL:BL)</f>
        <v>#REF!</v>
      </c>
      <c r="BL201" s="16" t="e">
        <f>AVERAGEIF('City Level Data'!#REF!,$F201,'City Level Data'!BM:BM)</f>
        <v>#REF!</v>
      </c>
      <c r="BM201" s="16" t="e">
        <f>SUMIF('City Level Data'!#REF!,$F201,'City Level Data'!BN:BN)</f>
        <v>#REF!</v>
      </c>
      <c r="BN201" s="16" t="e">
        <f>SUMIF('City Level Data'!#REF!,$F201,'City Level Data'!BO:BO)</f>
        <v>#REF!</v>
      </c>
      <c r="BO201" s="16" t="e">
        <f>SUMIF('City Level Data'!#REF!,$F201,'City Level Data'!BP:BP)</f>
        <v>#REF!</v>
      </c>
      <c r="BP201" s="16" t="e">
        <f>SUMIF('City Level Data'!#REF!,$F201,'City Level Data'!BQ:BQ)</f>
        <v>#REF!</v>
      </c>
      <c r="BQ201" s="16" t="e">
        <f>SUMIF('City Level Data'!#REF!,$F201,'City Level Data'!BR:BR)</f>
        <v>#REF!</v>
      </c>
      <c r="BR201" s="16" t="e">
        <f>SUMIF('City Level Data'!#REF!,$F201,'City Level Data'!BS:BS)</f>
        <v>#REF!</v>
      </c>
      <c r="BS201" s="16" t="e">
        <f>SUMIF('City Level Data'!#REF!,$F201,'City Level Data'!BT:BT)</f>
        <v>#REF!</v>
      </c>
      <c r="BT201" s="16" t="e">
        <f>SUMIF('City Level Data'!#REF!,$F201,'City Level Data'!BU:BU)</f>
        <v>#REF!</v>
      </c>
      <c r="BU201" s="16" t="e">
        <f>SUMIF('City Level Data'!#REF!,$F201,'City Level Data'!BV:BV)</f>
        <v>#REF!</v>
      </c>
      <c r="BV201" s="16" t="e">
        <f>SUMIF('City Level Data'!#REF!,$F201,'City Level Data'!BW:BW)</f>
        <v>#REF!</v>
      </c>
      <c r="BW201" s="16" t="e">
        <f>SUMIF('City Level Data'!#REF!,$F201,'City Level Data'!BX:BX)</f>
        <v>#REF!</v>
      </c>
      <c r="BX201" s="16" t="e">
        <f>SUMIF('City Level Data'!#REF!,$F201,'City Level Data'!BY:BY)</f>
        <v>#REF!</v>
      </c>
      <c r="BY201" s="16" t="e">
        <f>SUMIF('City Level Data'!#REF!,$F201,'City Level Data'!BZ:BZ)</f>
        <v>#REF!</v>
      </c>
      <c r="BZ201" s="16" t="e">
        <f>SUMIF('City Level Data'!#REF!,$F201,'City Level Data'!CA:CA)</f>
        <v>#REF!</v>
      </c>
      <c r="CA201" s="16" t="e">
        <f>SUMIF('City Level Data'!#REF!,$F201,'City Level Data'!CB:CB)</f>
        <v>#REF!</v>
      </c>
      <c r="CB201" s="16" t="e">
        <f>SUMIF('City Level Data'!#REF!,$F201,'City Level Data'!CC:CC)</f>
        <v>#REF!</v>
      </c>
      <c r="CC201" s="16" t="e">
        <f>SUMIF('City Level Data'!#REF!,$F201,'City Level Data'!CD:CD)</f>
        <v>#REF!</v>
      </c>
      <c r="CD201" s="16" t="e">
        <f>SUMIF('City Level Data'!#REF!,$F201,'City Level Data'!CE:CE)</f>
        <v>#REF!</v>
      </c>
      <c r="CE201" s="16" t="e">
        <f>SUMIF('City Level Data'!#REF!,$F201,'City Level Data'!CF:CF)</f>
        <v>#REF!</v>
      </c>
      <c r="CF201" s="16" t="e">
        <f>SUMIF('City Level Data'!#REF!,$F201,'City Level Data'!CG:CG)</f>
        <v>#REF!</v>
      </c>
      <c r="CG201" s="16" t="e">
        <f>SUMIF('City Level Data'!#REF!,$F201,'City Level Data'!CH:CH)</f>
        <v>#REF!</v>
      </c>
      <c r="CH201" s="16" t="e">
        <f>SUMIF('City Level Data'!#REF!,$F201,'City Level Data'!CI:CI)</f>
        <v>#REF!</v>
      </c>
      <c r="CI201" s="16" t="e">
        <f>SUMIF('City Level Data'!#REF!,$F201,'City Level Data'!CJ:CJ)</f>
        <v>#REF!</v>
      </c>
      <c r="CJ201" s="16" t="e">
        <f>SUMIF('City Level Data'!#REF!,$F201,'City Level Data'!CK:CK)</f>
        <v>#REF!</v>
      </c>
      <c r="CK201" s="16" t="e">
        <f>SUMIF('City Level Data'!#REF!,$F201,'City Level Data'!CL:CL)</f>
        <v>#REF!</v>
      </c>
      <c r="CL201" s="16" t="e">
        <f>SUMIF('City Level Data'!#REF!,$F201,'City Level Data'!CM:CM)</f>
        <v>#REF!</v>
      </c>
      <c r="CM201" s="16" t="e">
        <f>SUMIF('City Level Data'!#REF!,$F201,'City Level Data'!CN:CN)</f>
        <v>#REF!</v>
      </c>
      <c r="CN201" s="16" t="e">
        <f>SUMIF('City Level Data'!#REF!,$F201,'City Level Data'!CO:CO)</f>
        <v>#REF!</v>
      </c>
      <c r="CO201" s="16" t="e">
        <f>SUMIF('City Level Data'!#REF!,$F201,'City Level Data'!CP:CP)</f>
        <v>#REF!</v>
      </c>
      <c r="CP201" s="16" t="e">
        <f>SUMIF('City Level Data'!#REF!,$F201,'City Level Data'!CQ:CQ)</f>
        <v>#REF!</v>
      </c>
      <c r="CQ201" s="16" t="e">
        <f>SUMIF('City Level Data'!#REF!,$F201,'City Level Data'!CR:CR)</f>
        <v>#REF!</v>
      </c>
      <c r="CR201" s="16" t="e">
        <f>SUMIF('City Level Data'!#REF!,$F201,'City Level Data'!CS:CS)</f>
        <v>#REF!</v>
      </c>
      <c r="CS201" s="16" t="e">
        <f>SUMIF('City Level Data'!#REF!,$F201,'City Level Data'!CT:CT)</f>
        <v>#REF!</v>
      </c>
      <c r="CT201" s="16" t="e">
        <f>SUMIF('City Level Data'!#REF!,$F201,'City Level Data'!CU:CU)</f>
        <v>#REF!</v>
      </c>
      <c r="CU201" s="16" t="e">
        <f>SUMIF('City Level Data'!#REF!,$F201,'City Level Data'!CV:CV)</f>
        <v>#REF!</v>
      </c>
      <c r="CV201" s="16" t="e">
        <f>SUMIF('City Level Data'!#REF!,$F201,'City Level Data'!CW:CW)</f>
        <v>#REF!</v>
      </c>
      <c r="CW201" s="16" t="e">
        <f>SUMIF('City Level Data'!#REF!,$F201,'City Level Data'!CX:CX)</f>
        <v>#REF!</v>
      </c>
      <c r="CX201" s="16" t="e">
        <f>SUMIF('City Level Data'!#REF!,$F201,'City Level Data'!CY:CY)</f>
        <v>#REF!</v>
      </c>
      <c r="CY201" s="16" t="e">
        <f>SUMIF('City Level Data'!#REF!,$F201,'City Level Data'!CZ:CZ)</f>
        <v>#REF!</v>
      </c>
      <c r="CZ201" s="16" t="e">
        <f>SUMIF('City Level Data'!#REF!,$F201,'City Level Data'!DA:DA)</f>
        <v>#REF!</v>
      </c>
      <c r="DA201" s="16" t="e">
        <f>SUMIF('City Level Data'!#REF!,$F201,'City Level Data'!DB:DB)</f>
        <v>#REF!</v>
      </c>
      <c r="DB201" s="16" t="e">
        <f>SUMIF('City Level Data'!#REF!,$F201,'City Level Data'!DC:DC)</f>
        <v>#REF!</v>
      </c>
    </row>
    <row r="202" spans="1:106" x14ac:dyDescent="0.2">
      <c r="A202" s="1"/>
      <c r="B202" s="1"/>
      <c r="C202" s="1"/>
      <c r="D202" s="1" t="s">
        <v>1740</v>
      </c>
      <c r="E202" s="1" t="s">
        <v>1369</v>
      </c>
      <c r="F202" s="1" t="s">
        <v>1369</v>
      </c>
      <c r="G202" s="1" t="s">
        <v>1523</v>
      </c>
      <c r="H202" s="1"/>
      <c r="I202" s="1"/>
      <c r="J202" s="1" t="s">
        <v>1518</v>
      </c>
      <c r="K202" s="1"/>
      <c r="L202" s="1"/>
      <c r="M202" s="1"/>
      <c r="N202" s="16" t="e">
        <f>SUMIF('City Level Data'!#REF!,$F202,'City Level Data'!J:J)</f>
        <v>#REF!</v>
      </c>
      <c r="O202" s="16" t="e">
        <f>SUMIF('City Level Data'!#REF!,$F202,'City Level Data'!L:L)</f>
        <v>#REF!</v>
      </c>
      <c r="P202" s="16" t="e">
        <f>SUMIF('City Level Data'!#REF!,$F202,'City Level Data'!M:M)</f>
        <v>#REF!</v>
      </c>
      <c r="Q202" s="16" t="e">
        <f t="shared" si="0"/>
        <v>#REF!</v>
      </c>
      <c r="R202" s="16" t="e">
        <f>SUMIF('City Level Data'!#REF!,$F202,'City Level Data'!P:P)</f>
        <v>#REF!</v>
      </c>
      <c r="S202" s="16" t="e">
        <f t="shared" si="1"/>
        <v>#REF!</v>
      </c>
      <c r="T202" s="16" t="e">
        <f>SUMIF('City Level Data'!#REF!,$F202,'City Level Data'!U:U)*1000000000/N202</f>
        <v>#REF!</v>
      </c>
      <c r="U202" s="16" t="e">
        <f>IF(Q202&gt;'Clustering (Sub City)'!$C$4,'Clustering (Sub City)'!$B$3,IF(Q202&gt;'Clustering (Sub City)'!$H$4,'Clustering (Sub City)'!$G$3,IF(Q202&gt;'Clustering (Sub City)'!$M$4,'Clustering (Sub City)'!$L$3,'Clustering (Sub City)'!$Q$3)))</f>
        <v>#REF!</v>
      </c>
      <c r="V202" s="16" t="e">
        <f>IF(S202&gt;'Clustering (Sub City)'!$C$24,'Clustering (Sub City)'!$B$23,IF(S202&gt;'Clustering (Sub City)'!$H$24,'Clustering (Sub City)'!$G$23,IF(S202&gt;'Clustering (Sub City)'!$M$24,'Clustering (Sub City)'!$L$23,'Clustering (Sub City)'!$Q$23)))</f>
        <v>#REF!</v>
      </c>
      <c r="W202" s="16" t="e">
        <f>VLOOKUP(U202&amp;V202,'Clustering (Gov City)'!$X$4:$Y$19,2,0)</f>
        <v>#REF!</v>
      </c>
      <c r="X202" s="16" t="e">
        <f>SUMIF('City Level Data'!#REF!,$F202,'City Level Data'!Z:Z)</f>
        <v>#REF!</v>
      </c>
      <c r="Y202" s="16" t="e">
        <f>SUMIF('City Level Data'!#REF!,$F202,'City Level Data'!AA:AA)</f>
        <v>#REF!</v>
      </c>
      <c r="Z202" s="16" t="e">
        <f>SUMIF('City Level Data'!#REF!,$F202,'City Level Data'!AB:AB)</f>
        <v>#REF!</v>
      </c>
      <c r="AA202" s="16" t="e">
        <f>SUMIF('City Level Data'!#REF!,$F202,'City Level Data'!AC:AC)</f>
        <v>#REF!</v>
      </c>
      <c r="AB202" s="16" t="e">
        <f>SUMIF('City Level Data'!#REF!,$F202,'City Level Data'!AD:AD)</f>
        <v>#REF!</v>
      </c>
      <c r="AC202" s="16" t="e">
        <f>SUMIF('City Level Data'!#REF!,$F202,'City Level Data'!AE:AE)</f>
        <v>#REF!</v>
      </c>
      <c r="AD202" s="16" t="e">
        <f>SUMIF('City Level Data'!#REF!,$F202,'City Level Data'!AF:AF)</f>
        <v>#REF!</v>
      </c>
      <c r="AE202" s="16" t="e">
        <f>SUMIF('City Level Data'!#REF!,$F202,'City Level Data'!AG:AG)</f>
        <v>#REF!</v>
      </c>
      <c r="AF202" s="16" t="e">
        <f>SUMIF('City Level Data'!#REF!,$F202,'City Level Data'!AH:AH)</f>
        <v>#REF!</v>
      </c>
      <c r="AG202" s="16" t="e">
        <f>SUMIF('City Level Data'!#REF!,$F202,'City Level Data'!AI:AI)</f>
        <v>#REF!</v>
      </c>
      <c r="AH202" s="16" t="e">
        <f>SUMIF('City Level Data'!#REF!,$F202,'City Level Data'!AJ:AJ)</f>
        <v>#REF!</v>
      </c>
      <c r="AI202" s="16" t="e">
        <f>SUMIF('City Level Data'!#REF!,$F202,'City Level Data'!AK:AK)</f>
        <v>#REF!</v>
      </c>
      <c r="AJ202" s="16" t="e">
        <f>SUMIF('City Level Data'!#REF!,$F202,'City Level Data'!AL:AL)</f>
        <v>#REF!</v>
      </c>
      <c r="AK202" s="16" t="e">
        <f>SUMIF('City Level Data'!#REF!,$F202,'City Level Data'!AM:AM)</f>
        <v>#REF!</v>
      </c>
      <c r="AL202" s="16" t="e">
        <f>SUMIF('City Level Data'!#REF!,$F202,'City Level Data'!AN:AN)</f>
        <v>#REF!</v>
      </c>
      <c r="AM202" s="16" t="e">
        <f>SUMIF('City Level Data'!#REF!,$F202,'City Level Data'!AO:AO)</f>
        <v>#REF!</v>
      </c>
      <c r="AN202" s="16" t="e">
        <f>SUMIF('City Level Data'!#REF!,$F202,'City Level Data'!AP:AP)</f>
        <v>#REF!</v>
      </c>
      <c r="AO202" s="16" t="e">
        <f>SUMIF('City Level Data'!#REF!,$F202,'City Level Data'!AQ:AQ)</f>
        <v>#REF!</v>
      </c>
      <c r="AP202" s="16" t="e">
        <f>SUMIF('City Level Data'!#REF!,$F202,'City Level Data'!AR:AR)</f>
        <v>#REF!</v>
      </c>
      <c r="AQ202" s="16" t="e">
        <f>SUMIF('City Level Data'!#REF!,$F202,'City Level Data'!AS:AS)</f>
        <v>#REF!</v>
      </c>
      <c r="AR202" s="16" t="e">
        <f>SUMIF('City Level Data'!#REF!,$F202,'City Level Data'!AT:AT)</f>
        <v>#REF!</v>
      </c>
      <c r="AS202" s="16" t="e">
        <f>SUMIF('City Level Data'!#REF!,$F202,'City Level Data'!AU:AU)</f>
        <v>#REF!</v>
      </c>
      <c r="AT202" s="16" t="e">
        <f>SUMIF('City Level Data'!#REF!,$F202,'City Level Data'!AV:AV)</f>
        <v>#REF!</v>
      </c>
      <c r="AU202" s="16" t="e">
        <f>SUMIF('City Level Data'!#REF!,$F202,'City Level Data'!AW:AW)</f>
        <v>#REF!</v>
      </c>
      <c r="AV202" s="16" t="e">
        <f>SUMIF('City Level Data'!#REF!,$F202,'City Level Data'!AX:AX)</f>
        <v>#REF!</v>
      </c>
      <c r="AW202" s="16" t="e">
        <f>SUMIF('City Level Data'!#REF!,$F202,'City Level Data'!AY:AY)</f>
        <v>#REF!</v>
      </c>
      <c r="AX202" s="16" t="e">
        <f>SUMIF('City Level Data'!#REF!,$F202,'City Level Data'!AZ:AZ)</f>
        <v>#REF!</v>
      </c>
      <c r="AY202" s="16" t="e">
        <f>SUMIF('City Level Data'!#REF!,$F202,'City Level Data'!BA:BA)</f>
        <v>#REF!</v>
      </c>
      <c r="AZ202" s="16" t="e">
        <f>SUMIF('City Level Data'!#REF!,$F202,'City Level Data'!BB:BB)</f>
        <v>#REF!</v>
      </c>
      <c r="BA202" s="16" t="e">
        <f>SUMIF('City Level Data'!#REF!,$F202,'City Level Data'!BC:BC)</f>
        <v>#REF!</v>
      </c>
      <c r="BB202" s="16" t="e">
        <f>SUMIF('City Level Data'!#REF!,$F202,'City Level Data'!BD:BD)</f>
        <v>#REF!</v>
      </c>
      <c r="BC202" s="16" t="e">
        <f>SUMIF('City Level Data'!#REF!,$F202,'City Level Data'!BE:BE)</f>
        <v>#REF!</v>
      </c>
      <c r="BD202" s="16" t="e">
        <f>SUMIF('City Level Data'!#REF!,$F202,'City Level Data'!BF:BF)</f>
        <v>#REF!</v>
      </c>
      <c r="BE202" s="16" t="e">
        <f t="shared" si="2"/>
        <v>#REF!</v>
      </c>
      <c r="BF202" s="16" t="e">
        <f>SUMIF('City Level Data'!#REF!,$F202,'City Level Data'!BG:BG)</f>
        <v>#REF!</v>
      </c>
      <c r="BG202" s="16" t="e">
        <f>SUMIF('City Level Data'!#REF!,$F202,'City Level Data'!BH:BH)</f>
        <v>#REF!</v>
      </c>
      <c r="BH202" s="16" t="e">
        <f>AVERAGEIF('City Level Data'!#REF!,$F202,'City Level Data'!BI:BI)</f>
        <v>#REF!</v>
      </c>
      <c r="BI202" s="16" t="e">
        <f>AVERAGEIF('City Level Data'!#REF!,$F202,'City Level Data'!BJ:BJ)</f>
        <v>#REF!</v>
      </c>
      <c r="BJ202" s="16" t="e">
        <f>AVERAGEIF('City Level Data'!#REF!,$F202,'City Level Data'!BK:BK)</f>
        <v>#REF!</v>
      </c>
      <c r="BK202" s="16" t="e">
        <f>AVERAGEIF('City Level Data'!#REF!,$F202,'City Level Data'!BL:BL)</f>
        <v>#REF!</v>
      </c>
      <c r="BL202" s="16" t="e">
        <f>AVERAGEIF('City Level Data'!#REF!,$F202,'City Level Data'!BM:BM)</f>
        <v>#REF!</v>
      </c>
      <c r="BM202" s="16" t="e">
        <f>SUMIF('City Level Data'!#REF!,$F202,'City Level Data'!BN:BN)</f>
        <v>#REF!</v>
      </c>
      <c r="BN202" s="16" t="e">
        <f>SUMIF('City Level Data'!#REF!,$F202,'City Level Data'!BO:BO)</f>
        <v>#REF!</v>
      </c>
      <c r="BO202" s="16" t="e">
        <f>SUMIF('City Level Data'!#REF!,$F202,'City Level Data'!BP:BP)</f>
        <v>#REF!</v>
      </c>
      <c r="BP202" s="16" t="e">
        <f>SUMIF('City Level Data'!#REF!,$F202,'City Level Data'!BQ:BQ)</f>
        <v>#REF!</v>
      </c>
      <c r="BQ202" s="16" t="e">
        <f>SUMIF('City Level Data'!#REF!,$F202,'City Level Data'!BR:BR)</f>
        <v>#REF!</v>
      </c>
      <c r="BR202" s="16" t="e">
        <f>SUMIF('City Level Data'!#REF!,$F202,'City Level Data'!BS:BS)</f>
        <v>#REF!</v>
      </c>
      <c r="BS202" s="16" t="e">
        <f>SUMIF('City Level Data'!#REF!,$F202,'City Level Data'!BT:BT)</f>
        <v>#REF!</v>
      </c>
      <c r="BT202" s="16" t="e">
        <f>SUMIF('City Level Data'!#REF!,$F202,'City Level Data'!BU:BU)</f>
        <v>#REF!</v>
      </c>
      <c r="BU202" s="16" t="e">
        <f>SUMIF('City Level Data'!#REF!,$F202,'City Level Data'!BV:BV)</f>
        <v>#REF!</v>
      </c>
      <c r="BV202" s="16" t="e">
        <f>SUMIF('City Level Data'!#REF!,$F202,'City Level Data'!BW:BW)</f>
        <v>#REF!</v>
      </c>
      <c r="BW202" s="16" t="e">
        <f>SUMIF('City Level Data'!#REF!,$F202,'City Level Data'!BX:BX)</f>
        <v>#REF!</v>
      </c>
      <c r="BX202" s="16" t="e">
        <f>SUMIF('City Level Data'!#REF!,$F202,'City Level Data'!BY:BY)</f>
        <v>#REF!</v>
      </c>
      <c r="BY202" s="16" t="e">
        <f>SUMIF('City Level Data'!#REF!,$F202,'City Level Data'!BZ:BZ)</f>
        <v>#REF!</v>
      </c>
      <c r="BZ202" s="16" t="e">
        <f>SUMIF('City Level Data'!#REF!,$F202,'City Level Data'!CA:CA)</f>
        <v>#REF!</v>
      </c>
      <c r="CA202" s="16" t="e">
        <f>SUMIF('City Level Data'!#REF!,$F202,'City Level Data'!CB:CB)</f>
        <v>#REF!</v>
      </c>
      <c r="CB202" s="16" t="e">
        <f>SUMIF('City Level Data'!#REF!,$F202,'City Level Data'!CC:CC)</f>
        <v>#REF!</v>
      </c>
      <c r="CC202" s="16" t="e">
        <f>SUMIF('City Level Data'!#REF!,$F202,'City Level Data'!CD:CD)</f>
        <v>#REF!</v>
      </c>
      <c r="CD202" s="16" t="e">
        <f>SUMIF('City Level Data'!#REF!,$F202,'City Level Data'!CE:CE)</f>
        <v>#REF!</v>
      </c>
      <c r="CE202" s="16" t="e">
        <f>SUMIF('City Level Data'!#REF!,$F202,'City Level Data'!CF:CF)</f>
        <v>#REF!</v>
      </c>
      <c r="CF202" s="16" t="e">
        <f>SUMIF('City Level Data'!#REF!,$F202,'City Level Data'!CG:CG)</f>
        <v>#REF!</v>
      </c>
      <c r="CG202" s="16" t="e">
        <f>SUMIF('City Level Data'!#REF!,$F202,'City Level Data'!CH:CH)</f>
        <v>#REF!</v>
      </c>
      <c r="CH202" s="16" t="e">
        <f>SUMIF('City Level Data'!#REF!,$F202,'City Level Data'!CI:CI)</f>
        <v>#REF!</v>
      </c>
      <c r="CI202" s="16" t="e">
        <f>SUMIF('City Level Data'!#REF!,$F202,'City Level Data'!CJ:CJ)</f>
        <v>#REF!</v>
      </c>
      <c r="CJ202" s="16" t="e">
        <f>SUMIF('City Level Data'!#REF!,$F202,'City Level Data'!CK:CK)</f>
        <v>#REF!</v>
      </c>
      <c r="CK202" s="16" t="e">
        <f>SUMIF('City Level Data'!#REF!,$F202,'City Level Data'!CL:CL)</f>
        <v>#REF!</v>
      </c>
      <c r="CL202" s="16" t="e">
        <f>SUMIF('City Level Data'!#REF!,$F202,'City Level Data'!CM:CM)</f>
        <v>#REF!</v>
      </c>
      <c r="CM202" s="16" t="e">
        <f>SUMIF('City Level Data'!#REF!,$F202,'City Level Data'!CN:CN)</f>
        <v>#REF!</v>
      </c>
      <c r="CN202" s="16" t="e">
        <f>SUMIF('City Level Data'!#REF!,$F202,'City Level Data'!CO:CO)</f>
        <v>#REF!</v>
      </c>
      <c r="CO202" s="16" t="e">
        <f>SUMIF('City Level Data'!#REF!,$F202,'City Level Data'!CP:CP)</f>
        <v>#REF!</v>
      </c>
      <c r="CP202" s="16" t="e">
        <f>SUMIF('City Level Data'!#REF!,$F202,'City Level Data'!CQ:CQ)</f>
        <v>#REF!</v>
      </c>
      <c r="CQ202" s="16" t="e">
        <f>SUMIF('City Level Data'!#REF!,$F202,'City Level Data'!CR:CR)</f>
        <v>#REF!</v>
      </c>
      <c r="CR202" s="16" t="e">
        <f>SUMIF('City Level Data'!#REF!,$F202,'City Level Data'!CS:CS)</f>
        <v>#REF!</v>
      </c>
      <c r="CS202" s="16" t="e">
        <f>SUMIF('City Level Data'!#REF!,$F202,'City Level Data'!CT:CT)</f>
        <v>#REF!</v>
      </c>
      <c r="CT202" s="16" t="e">
        <f>SUMIF('City Level Data'!#REF!,$F202,'City Level Data'!CU:CU)</f>
        <v>#REF!</v>
      </c>
      <c r="CU202" s="16" t="e">
        <f>SUMIF('City Level Data'!#REF!,$F202,'City Level Data'!CV:CV)</f>
        <v>#REF!</v>
      </c>
      <c r="CV202" s="16" t="e">
        <f>SUMIF('City Level Data'!#REF!,$F202,'City Level Data'!CW:CW)</f>
        <v>#REF!</v>
      </c>
      <c r="CW202" s="16" t="e">
        <f>SUMIF('City Level Data'!#REF!,$F202,'City Level Data'!CX:CX)</f>
        <v>#REF!</v>
      </c>
      <c r="CX202" s="16" t="e">
        <f>SUMIF('City Level Data'!#REF!,$F202,'City Level Data'!CY:CY)</f>
        <v>#REF!</v>
      </c>
      <c r="CY202" s="16" t="e">
        <f>SUMIF('City Level Data'!#REF!,$F202,'City Level Data'!CZ:CZ)</f>
        <v>#REF!</v>
      </c>
      <c r="CZ202" s="16" t="e">
        <f>SUMIF('City Level Data'!#REF!,$F202,'City Level Data'!DA:DA)</f>
        <v>#REF!</v>
      </c>
      <c r="DA202" s="16" t="e">
        <f>SUMIF('City Level Data'!#REF!,$F202,'City Level Data'!DB:DB)</f>
        <v>#REF!</v>
      </c>
      <c r="DB202" s="16" t="e">
        <f>SUMIF('City Level Data'!#REF!,$F202,'City Level Data'!DC:DC)</f>
        <v>#REF!</v>
      </c>
    </row>
    <row r="203" spans="1:106" x14ac:dyDescent="0.2">
      <c r="A203" s="1"/>
      <c r="B203" s="1"/>
      <c r="C203" s="1"/>
      <c r="D203" s="1" t="s">
        <v>1741</v>
      </c>
      <c r="E203" s="1" t="s">
        <v>1369</v>
      </c>
      <c r="F203" s="1" t="s">
        <v>1405</v>
      </c>
      <c r="G203" s="1" t="s">
        <v>1523</v>
      </c>
      <c r="H203" s="1"/>
      <c r="I203" s="1"/>
      <c r="J203" s="1" t="s">
        <v>1518</v>
      </c>
      <c r="K203" s="1"/>
      <c r="L203" s="1"/>
      <c r="M203" s="1"/>
      <c r="N203" s="16" t="e">
        <f>SUMIF('City Level Data'!#REF!,$F203,'City Level Data'!J:J)</f>
        <v>#REF!</v>
      </c>
      <c r="O203" s="16" t="e">
        <f>SUMIF('City Level Data'!#REF!,$F203,'City Level Data'!L:L)</f>
        <v>#REF!</v>
      </c>
      <c r="P203" s="16" t="e">
        <f>SUMIF('City Level Data'!#REF!,$F203,'City Level Data'!M:M)</f>
        <v>#REF!</v>
      </c>
      <c r="Q203" s="16" t="e">
        <f t="shared" si="0"/>
        <v>#REF!</v>
      </c>
      <c r="R203" s="16" t="e">
        <f>SUMIF('City Level Data'!#REF!,$F203,'City Level Data'!P:P)</f>
        <v>#REF!</v>
      </c>
      <c r="S203" s="16" t="e">
        <f t="shared" si="1"/>
        <v>#REF!</v>
      </c>
      <c r="T203" s="16" t="e">
        <f>SUMIF('City Level Data'!#REF!,$F203,'City Level Data'!U:U)*1000000000/N203</f>
        <v>#REF!</v>
      </c>
      <c r="U203" s="16" t="e">
        <f>IF(Q203&gt;'Clustering (Sub City)'!$C$4,'Clustering (Sub City)'!$B$3,IF(Q203&gt;'Clustering (Sub City)'!$H$4,'Clustering (Sub City)'!$G$3,IF(Q203&gt;'Clustering (Sub City)'!$M$4,'Clustering (Sub City)'!$L$3,'Clustering (Sub City)'!$Q$3)))</f>
        <v>#REF!</v>
      </c>
      <c r="V203" s="16" t="e">
        <f>IF(S203&gt;'Clustering (Sub City)'!$C$24,'Clustering (Sub City)'!$B$23,IF(S203&gt;'Clustering (Sub City)'!$H$24,'Clustering (Sub City)'!$G$23,IF(S203&gt;'Clustering (Sub City)'!$M$24,'Clustering (Sub City)'!$L$23,'Clustering (Sub City)'!$Q$23)))</f>
        <v>#REF!</v>
      </c>
      <c r="W203" s="16" t="e">
        <f>VLOOKUP(U203&amp;V203,'Clustering (Gov City)'!$X$4:$Y$19,2,0)</f>
        <v>#REF!</v>
      </c>
      <c r="X203" s="16" t="e">
        <f>SUMIF('City Level Data'!#REF!,$F203,'City Level Data'!Z:Z)</f>
        <v>#REF!</v>
      </c>
      <c r="Y203" s="16" t="e">
        <f>SUMIF('City Level Data'!#REF!,$F203,'City Level Data'!AA:AA)</f>
        <v>#REF!</v>
      </c>
      <c r="Z203" s="16" t="e">
        <f>SUMIF('City Level Data'!#REF!,$F203,'City Level Data'!AB:AB)</f>
        <v>#REF!</v>
      </c>
      <c r="AA203" s="16" t="e">
        <f>SUMIF('City Level Data'!#REF!,$F203,'City Level Data'!AC:AC)</f>
        <v>#REF!</v>
      </c>
      <c r="AB203" s="16" t="e">
        <f>SUMIF('City Level Data'!#REF!,$F203,'City Level Data'!AD:AD)</f>
        <v>#REF!</v>
      </c>
      <c r="AC203" s="16" t="e">
        <f>SUMIF('City Level Data'!#REF!,$F203,'City Level Data'!AE:AE)</f>
        <v>#REF!</v>
      </c>
      <c r="AD203" s="16" t="e">
        <f>SUMIF('City Level Data'!#REF!,$F203,'City Level Data'!AF:AF)</f>
        <v>#REF!</v>
      </c>
      <c r="AE203" s="16" t="e">
        <f>SUMIF('City Level Data'!#REF!,$F203,'City Level Data'!AG:AG)</f>
        <v>#REF!</v>
      </c>
      <c r="AF203" s="16" t="e">
        <f>SUMIF('City Level Data'!#REF!,$F203,'City Level Data'!AH:AH)</f>
        <v>#REF!</v>
      </c>
      <c r="AG203" s="16" t="e">
        <f>SUMIF('City Level Data'!#REF!,$F203,'City Level Data'!AI:AI)</f>
        <v>#REF!</v>
      </c>
      <c r="AH203" s="16" t="e">
        <f>SUMIF('City Level Data'!#REF!,$F203,'City Level Data'!AJ:AJ)</f>
        <v>#REF!</v>
      </c>
      <c r="AI203" s="16" t="e">
        <f>SUMIF('City Level Data'!#REF!,$F203,'City Level Data'!AK:AK)</f>
        <v>#REF!</v>
      </c>
      <c r="AJ203" s="16" t="e">
        <f>SUMIF('City Level Data'!#REF!,$F203,'City Level Data'!AL:AL)</f>
        <v>#REF!</v>
      </c>
      <c r="AK203" s="16" t="e">
        <f>SUMIF('City Level Data'!#REF!,$F203,'City Level Data'!AM:AM)</f>
        <v>#REF!</v>
      </c>
      <c r="AL203" s="16" t="e">
        <f>SUMIF('City Level Data'!#REF!,$F203,'City Level Data'!AN:AN)</f>
        <v>#REF!</v>
      </c>
      <c r="AM203" s="16" t="e">
        <f>SUMIF('City Level Data'!#REF!,$F203,'City Level Data'!AO:AO)</f>
        <v>#REF!</v>
      </c>
      <c r="AN203" s="16" t="e">
        <f>SUMIF('City Level Data'!#REF!,$F203,'City Level Data'!AP:AP)</f>
        <v>#REF!</v>
      </c>
      <c r="AO203" s="16" t="e">
        <f>SUMIF('City Level Data'!#REF!,$F203,'City Level Data'!AQ:AQ)</f>
        <v>#REF!</v>
      </c>
      <c r="AP203" s="16" t="e">
        <f>SUMIF('City Level Data'!#REF!,$F203,'City Level Data'!AR:AR)</f>
        <v>#REF!</v>
      </c>
      <c r="AQ203" s="16" t="e">
        <f>SUMIF('City Level Data'!#REF!,$F203,'City Level Data'!AS:AS)</f>
        <v>#REF!</v>
      </c>
      <c r="AR203" s="16" t="e">
        <f>SUMIF('City Level Data'!#REF!,$F203,'City Level Data'!AT:AT)</f>
        <v>#REF!</v>
      </c>
      <c r="AS203" s="16" t="e">
        <f>SUMIF('City Level Data'!#REF!,$F203,'City Level Data'!AU:AU)</f>
        <v>#REF!</v>
      </c>
      <c r="AT203" s="16" t="e">
        <f>SUMIF('City Level Data'!#REF!,$F203,'City Level Data'!AV:AV)</f>
        <v>#REF!</v>
      </c>
      <c r="AU203" s="16" t="e">
        <f>SUMIF('City Level Data'!#REF!,$F203,'City Level Data'!AW:AW)</f>
        <v>#REF!</v>
      </c>
      <c r="AV203" s="16" t="e">
        <f>SUMIF('City Level Data'!#REF!,$F203,'City Level Data'!AX:AX)</f>
        <v>#REF!</v>
      </c>
      <c r="AW203" s="16" t="e">
        <f>SUMIF('City Level Data'!#REF!,$F203,'City Level Data'!AY:AY)</f>
        <v>#REF!</v>
      </c>
      <c r="AX203" s="16" t="e">
        <f>SUMIF('City Level Data'!#REF!,$F203,'City Level Data'!AZ:AZ)</f>
        <v>#REF!</v>
      </c>
      <c r="AY203" s="16" t="e">
        <f>SUMIF('City Level Data'!#REF!,$F203,'City Level Data'!BA:BA)</f>
        <v>#REF!</v>
      </c>
      <c r="AZ203" s="16" t="e">
        <f>SUMIF('City Level Data'!#REF!,$F203,'City Level Data'!BB:BB)</f>
        <v>#REF!</v>
      </c>
      <c r="BA203" s="16" t="e">
        <f>SUMIF('City Level Data'!#REF!,$F203,'City Level Data'!BC:BC)</f>
        <v>#REF!</v>
      </c>
      <c r="BB203" s="16" t="e">
        <f>SUMIF('City Level Data'!#REF!,$F203,'City Level Data'!BD:BD)</f>
        <v>#REF!</v>
      </c>
      <c r="BC203" s="16" t="e">
        <f>SUMIF('City Level Data'!#REF!,$F203,'City Level Data'!BE:BE)</f>
        <v>#REF!</v>
      </c>
      <c r="BD203" s="16" t="e">
        <f>SUMIF('City Level Data'!#REF!,$F203,'City Level Data'!BF:BF)</f>
        <v>#REF!</v>
      </c>
      <c r="BE203" s="16" t="e">
        <f t="shared" si="2"/>
        <v>#REF!</v>
      </c>
      <c r="BF203" s="16" t="e">
        <f>SUMIF('City Level Data'!#REF!,$F203,'City Level Data'!BG:BG)</f>
        <v>#REF!</v>
      </c>
      <c r="BG203" s="16" t="e">
        <f>SUMIF('City Level Data'!#REF!,$F203,'City Level Data'!BH:BH)</f>
        <v>#REF!</v>
      </c>
      <c r="BH203" s="16" t="e">
        <f>AVERAGEIF('City Level Data'!#REF!,$F203,'City Level Data'!BI:BI)</f>
        <v>#REF!</v>
      </c>
      <c r="BI203" s="16" t="e">
        <f>AVERAGEIF('City Level Data'!#REF!,$F203,'City Level Data'!BJ:BJ)</f>
        <v>#REF!</v>
      </c>
      <c r="BJ203" s="16" t="e">
        <f>AVERAGEIF('City Level Data'!#REF!,$F203,'City Level Data'!BK:BK)</f>
        <v>#REF!</v>
      </c>
      <c r="BK203" s="16" t="e">
        <f>AVERAGEIF('City Level Data'!#REF!,$F203,'City Level Data'!BL:BL)</f>
        <v>#REF!</v>
      </c>
      <c r="BL203" s="16" t="e">
        <f>AVERAGEIF('City Level Data'!#REF!,$F203,'City Level Data'!BM:BM)</f>
        <v>#REF!</v>
      </c>
      <c r="BM203" s="16" t="e">
        <f>SUMIF('City Level Data'!#REF!,$F203,'City Level Data'!BN:BN)</f>
        <v>#REF!</v>
      </c>
      <c r="BN203" s="16" t="e">
        <f>SUMIF('City Level Data'!#REF!,$F203,'City Level Data'!BO:BO)</f>
        <v>#REF!</v>
      </c>
      <c r="BO203" s="16" t="e">
        <f>SUMIF('City Level Data'!#REF!,$F203,'City Level Data'!BP:BP)</f>
        <v>#REF!</v>
      </c>
      <c r="BP203" s="16" t="e">
        <f>SUMIF('City Level Data'!#REF!,$F203,'City Level Data'!BQ:BQ)</f>
        <v>#REF!</v>
      </c>
      <c r="BQ203" s="16" t="e">
        <f>SUMIF('City Level Data'!#REF!,$F203,'City Level Data'!BR:BR)</f>
        <v>#REF!</v>
      </c>
      <c r="BR203" s="16" t="e">
        <f>SUMIF('City Level Data'!#REF!,$F203,'City Level Data'!BS:BS)</f>
        <v>#REF!</v>
      </c>
      <c r="BS203" s="16" t="e">
        <f>SUMIF('City Level Data'!#REF!,$F203,'City Level Data'!BT:BT)</f>
        <v>#REF!</v>
      </c>
      <c r="BT203" s="16" t="e">
        <f>SUMIF('City Level Data'!#REF!,$F203,'City Level Data'!BU:BU)</f>
        <v>#REF!</v>
      </c>
      <c r="BU203" s="16" t="e">
        <f>SUMIF('City Level Data'!#REF!,$F203,'City Level Data'!BV:BV)</f>
        <v>#REF!</v>
      </c>
      <c r="BV203" s="16" t="e">
        <f>SUMIF('City Level Data'!#REF!,$F203,'City Level Data'!BW:BW)</f>
        <v>#REF!</v>
      </c>
      <c r="BW203" s="16" t="e">
        <f>SUMIF('City Level Data'!#REF!,$F203,'City Level Data'!BX:BX)</f>
        <v>#REF!</v>
      </c>
      <c r="BX203" s="16" t="e">
        <f>SUMIF('City Level Data'!#REF!,$F203,'City Level Data'!BY:BY)</f>
        <v>#REF!</v>
      </c>
      <c r="BY203" s="16" t="e">
        <f>SUMIF('City Level Data'!#REF!,$F203,'City Level Data'!BZ:BZ)</f>
        <v>#REF!</v>
      </c>
      <c r="BZ203" s="16" t="e">
        <f>SUMIF('City Level Data'!#REF!,$F203,'City Level Data'!CA:CA)</f>
        <v>#REF!</v>
      </c>
      <c r="CA203" s="16" t="e">
        <f>SUMIF('City Level Data'!#REF!,$F203,'City Level Data'!CB:CB)</f>
        <v>#REF!</v>
      </c>
      <c r="CB203" s="16" t="e">
        <f>SUMIF('City Level Data'!#REF!,$F203,'City Level Data'!CC:CC)</f>
        <v>#REF!</v>
      </c>
      <c r="CC203" s="16" t="e">
        <f>SUMIF('City Level Data'!#REF!,$F203,'City Level Data'!CD:CD)</f>
        <v>#REF!</v>
      </c>
      <c r="CD203" s="16" t="e">
        <f>SUMIF('City Level Data'!#REF!,$F203,'City Level Data'!CE:CE)</f>
        <v>#REF!</v>
      </c>
      <c r="CE203" s="16" t="e">
        <f>SUMIF('City Level Data'!#REF!,$F203,'City Level Data'!CF:CF)</f>
        <v>#REF!</v>
      </c>
      <c r="CF203" s="16" t="e">
        <f>SUMIF('City Level Data'!#REF!,$F203,'City Level Data'!CG:CG)</f>
        <v>#REF!</v>
      </c>
      <c r="CG203" s="16" t="e">
        <f>SUMIF('City Level Data'!#REF!,$F203,'City Level Data'!CH:CH)</f>
        <v>#REF!</v>
      </c>
      <c r="CH203" s="16" t="e">
        <f>SUMIF('City Level Data'!#REF!,$F203,'City Level Data'!CI:CI)</f>
        <v>#REF!</v>
      </c>
      <c r="CI203" s="16" t="e">
        <f>SUMIF('City Level Data'!#REF!,$F203,'City Level Data'!CJ:CJ)</f>
        <v>#REF!</v>
      </c>
      <c r="CJ203" s="16" t="e">
        <f>SUMIF('City Level Data'!#REF!,$F203,'City Level Data'!CK:CK)</f>
        <v>#REF!</v>
      </c>
      <c r="CK203" s="16" t="e">
        <f>SUMIF('City Level Data'!#REF!,$F203,'City Level Data'!CL:CL)</f>
        <v>#REF!</v>
      </c>
      <c r="CL203" s="16" t="e">
        <f>SUMIF('City Level Data'!#REF!,$F203,'City Level Data'!CM:CM)</f>
        <v>#REF!</v>
      </c>
      <c r="CM203" s="16" t="e">
        <f>SUMIF('City Level Data'!#REF!,$F203,'City Level Data'!CN:CN)</f>
        <v>#REF!</v>
      </c>
      <c r="CN203" s="16" t="e">
        <f>SUMIF('City Level Data'!#REF!,$F203,'City Level Data'!CO:CO)</f>
        <v>#REF!</v>
      </c>
      <c r="CO203" s="16" t="e">
        <f>SUMIF('City Level Data'!#REF!,$F203,'City Level Data'!CP:CP)</f>
        <v>#REF!</v>
      </c>
      <c r="CP203" s="16" t="e">
        <f>SUMIF('City Level Data'!#REF!,$F203,'City Level Data'!CQ:CQ)</f>
        <v>#REF!</v>
      </c>
      <c r="CQ203" s="16" t="e">
        <f>SUMIF('City Level Data'!#REF!,$F203,'City Level Data'!CR:CR)</f>
        <v>#REF!</v>
      </c>
      <c r="CR203" s="16" t="e">
        <f>SUMIF('City Level Data'!#REF!,$F203,'City Level Data'!CS:CS)</f>
        <v>#REF!</v>
      </c>
      <c r="CS203" s="16" t="e">
        <f>SUMIF('City Level Data'!#REF!,$F203,'City Level Data'!CT:CT)</f>
        <v>#REF!</v>
      </c>
      <c r="CT203" s="16" t="e">
        <f>SUMIF('City Level Data'!#REF!,$F203,'City Level Data'!CU:CU)</f>
        <v>#REF!</v>
      </c>
      <c r="CU203" s="16" t="e">
        <f>SUMIF('City Level Data'!#REF!,$F203,'City Level Data'!CV:CV)</f>
        <v>#REF!</v>
      </c>
      <c r="CV203" s="16" t="e">
        <f>SUMIF('City Level Data'!#REF!,$F203,'City Level Data'!CW:CW)</f>
        <v>#REF!</v>
      </c>
      <c r="CW203" s="16" t="e">
        <f>SUMIF('City Level Data'!#REF!,$F203,'City Level Data'!CX:CX)</f>
        <v>#REF!</v>
      </c>
      <c r="CX203" s="16" t="e">
        <f>SUMIF('City Level Data'!#REF!,$F203,'City Level Data'!CY:CY)</f>
        <v>#REF!</v>
      </c>
      <c r="CY203" s="16" t="e">
        <f>SUMIF('City Level Data'!#REF!,$F203,'City Level Data'!CZ:CZ)</f>
        <v>#REF!</v>
      </c>
      <c r="CZ203" s="16" t="e">
        <f>SUMIF('City Level Data'!#REF!,$F203,'City Level Data'!DA:DA)</f>
        <v>#REF!</v>
      </c>
      <c r="DA203" s="16" t="e">
        <f>SUMIF('City Level Data'!#REF!,$F203,'City Level Data'!DB:DB)</f>
        <v>#REF!</v>
      </c>
      <c r="DB203" s="16" t="e">
        <f>SUMIF('City Level Data'!#REF!,$F203,'City Level Data'!DC:DC)</f>
        <v>#REF!</v>
      </c>
    </row>
    <row r="204" spans="1:106" x14ac:dyDescent="0.2">
      <c r="A204" s="1"/>
      <c r="B204" s="1"/>
      <c r="C204" s="1"/>
      <c r="D204" s="1" t="s">
        <v>1742</v>
      </c>
      <c r="E204" s="1" t="s">
        <v>1371</v>
      </c>
      <c r="F204" s="1" t="s">
        <v>1239</v>
      </c>
      <c r="G204" s="1" t="s">
        <v>1523</v>
      </c>
      <c r="H204" s="1"/>
      <c r="I204" s="1"/>
      <c r="J204" s="1" t="s">
        <v>1518</v>
      </c>
      <c r="K204" s="1"/>
      <c r="L204" s="1"/>
      <c r="M204" s="1"/>
      <c r="N204" s="16" t="e">
        <f>SUMIF('City Level Data'!#REF!,$F204,'City Level Data'!J:J)</f>
        <v>#REF!</v>
      </c>
      <c r="O204" s="16" t="e">
        <f>SUMIF('City Level Data'!#REF!,$F204,'City Level Data'!L:L)</f>
        <v>#REF!</v>
      </c>
      <c r="P204" s="16" t="e">
        <f>SUMIF('City Level Data'!#REF!,$F204,'City Level Data'!M:M)</f>
        <v>#REF!</v>
      </c>
      <c r="Q204" s="16" t="e">
        <f t="shared" si="0"/>
        <v>#REF!</v>
      </c>
      <c r="R204" s="16" t="e">
        <f>SUMIF('City Level Data'!#REF!,$F204,'City Level Data'!P:P)</f>
        <v>#REF!</v>
      </c>
      <c r="S204" s="16" t="e">
        <f t="shared" si="1"/>
        <v>#REF!</v>
      </c>
      <c r="T204" s="16" t="e">
        <f>SUMIF('City Level Data'!#REF!,$F204,'City Level Data'!U:U)*1000000000/N204</f>
        <v>#REF!</v>
      </c>
      <c r="U204" s="16" t="e">
        <f>IF(Q204&gt;'Clustering (Sub City)'!$C$4,'Clustering (Sub City)'!$B$3,IF(Q204&gt;'Clustering (Sub City)'!$H$4,'Clustering (Sub City)'!$G$3,IF(Q204&gt;'Clustering (Sub City)'!$M$4,'Clustering (Sub City)'!$L$3,'Clustering (Sub City)'!$Q$3)))</f>
        <v>#REF!</v>
      </c>
      <c r="V204" s="16" t="e">
        <f>IF(S204&gt;'Clustering (Sub City)'!$C$24,'Clustering (Sub City)'!$B$23,IF(S204&gt;'Clustering (Sub City)'!$H$24,'Clustering (Sub City)'!$G$23,IF(S204&gt;'Clustering (Sub City)'!$M$24,'Clustering (Sub City)'!$L$23,'Clustering (Sub City)'!$Q$23)))</f>
        <v>#REF!</v>
      </c>
      <c r="W204" s="16" t="e">
        <f>VLOOKUP(U204&amp;V204,'Clustering (Gov City)'!$X$4:$Y$19,2,0)</f>
        <v>#REF!</v>
      </c>
      <c r="X204" s="16" t="e">
        <f>SUMIF('City Level Data'!#REF!,$F204,'City Level Data'!Z:Z)</f>
        <v>#REF!</v>
      </c>
      <c r="Y204" s="16" t="e">
        <f>SUMIF('City Level Data'!#REF!,$F204,'City Level Data'!AA:AA)</f>
        <v>#REF!</v>
      </c>
      <c r="Z204" s="16" t="e">
        <f>SUMIF('City Level Data'!#REF!,$F204,'City Level Data'!AB:AB)</f>
        <v>#REF!</v>
      </c>
      <c r="AA204" s="16" t="e">
        <f>SUMIF('City Level Data'!#REF!,$F204,'City Level Data'!AC:AC)</f>
        <v>#REF!</v>
      </c>
      <c r="AB204" s="16" t="e">
        <f>SUMIF('City Level Data'!#REF!,$F204,'City Level Data'!AD:AD)</f>
        <v>#REF!</v>
      </c>
      <c r="AC204" s="16" t="e">
        <f>SUMIF('City Level Data'!#REF!,$F204,'City Level Data'!AE:AE)</f>
        <v>#REF!</v>
      </c>
      <c r="AD204" s="16" t="e">
        <f>SUMIF('City Level Data'!#REF!,$F204,'City Level Data'!AF:AF)</f>
        <v>#REF!</v>
      </c>
      <c r="AE204" s="16" t="e">
        <f>SUMIF('City Level Data'!#REF!,$F204,'City Level Data'!AG:AG)</f>
        <v>#REF!</v>
      </c>
      <c r="AF204" s="16" t="e">
        <f>SUMIF('City Level Data'!#REF!,$F204,'City Level Data'!AH:AH)</f>
        <v>#REF!</v>
      </c>
      <c r="AG204" s="16" t="e">
        <f>SUMIF('City Level Data'!#REF!,$F204,'City Level Data'!AI:AI)</f>
        <v>#REF!</v>
      </c>
      <c r="AH204" s="16" t="e">
        <f>SUMIF('City Level Data'!#REF!,$F204,'City Level Data'!AJ:AJ)</f>
        <v>#REF!</v>
      </c>
      <c r="AI204" s="16" t="e">
        <f>SUMIF('City Level Data'!#REF!,$F204,'City Level Data'!AK:AK)</f>
        <v>#REF!</v>
      </c>
      <c r="AJ204" s="16" t="e">
        <f>SUMIF('City Level Data'!#REF!,$F204,'City Level Data'!AL:AL)</f>
        <v>#REF!</v>
      </c>
      <c r="AK204" s="16" t="e">
        <f>SUMIF('City Level Data'!#REF!,$F204,'City Level Data'!AM:AM)</f>
        <v>#REF!</v>
      </c>
      <c r="AL204" s="16" t="e">
        <f>SUMIF('City Level Data'!#REF!,$F204,'City Level Data'!AN:AN)</f>
        <v>#REF!</v>
      </c>
      <c r="AM204" s="16" t="e">
        <f>SUMIF('City Level Data'!#REF!,$F204,'City Level Data'!AO:AO)</f>
        <v>#REF!</v>
      </c>
      <c r="AN204" s="16" t="e">
        <f>SUMIF('City Level Data'!#REF!,$F204,'City Level Data'!AP:AP)</f>
        <v>#REF!</v>
      </c>
      <c r="AO204" s="16" t="e">
        <f>SUMIF('City Level Data'!#REF!,$F204,'City Level Data'!AQ:AQ)</f>
        <v>#REF!</v>
      </c>
      <c r="AP204" s="16" t="e">
        <f>SUMIF('City Level Data'!#REF!,$F204,'City Level Data'!AR:AR)</f>
        <v>#REF!</v>
      </c>
      <c r="AQ204" s="16" t="e">
        <f>SUMIF('City Level Data'!#REF!,$F204,'City Level Data'!AS:AS)</f>
        <v>#REF!</v>
      </c>
      <c r="AR204" s="16" t="e">
        <f>SUMIF('City Level Data'!#REF!,$F204,'City Level Data'!AT:AT)</f>
        <v>#REF!</v>
      </c>
      <c r="AS204" s="16" t="e">
        <f>SUMIF('City Level Data'!#REF!,$F204,'City Level Data'!AU:AU)</f>
        <v>#REF!</v>
      </c>
      <c r="AT204" s="16" t="e">
        <f>SUMIF('City Level Data'!#REF!,$F204,'City Level Data'!AV:AV)</f>
        <v>#REF!</v>
      </c>
      <c r="AU204" s="16" t="e">
        <f>SUMIF('City Level Data'!#REF!,$F204,'City Level Data'!AW:AW)</f>
        <v>#REF!</v>
      </c>
      <c r="AV204" s="16" t="e">
        <f>SUMIF('City Level Data'!#REF!,$F204,'City Level Data'!AX:AX)</f>
        <v>#REF!</v>
      </c>
      <c r="AW204" s="16" t="e">
        <f>SUMIF('City Level Data'!#REF!,$F204,'City Level Data'!AY:AY)</f>
        <v>#REF!</v>
      </c>
      <c r="AX204" s="16" t="e">
        <f>SUMIF('City Level Data'!#REF!,$F204,'City Level Data'!AZ:AZ)</f>
        <v>#REF!</v>
      </c>
      <c r="AY204" s="16" t="e">
        <f>SUMIF('City Level Data'!#REF!,$F204,'City Level Data'!BA:BA)</f>
        <v>#REF!</v>
      </c>
      <c r="AZ204" s="16" t="e">
        <f>SUMIF('City Level Data'!#REF!,$F204,'City Level Data'!BB:BB)</f>
        <v>#REF!</v>
      </c>
      <c r="BA204" s="16" t="e">
        <f>SUMIF('City Level Data'!#REF!,$F204,'City Level Data'!BC:BC)</f>
        <v>#REF!</v>
      </c>
      <c r="BB204" s="16" t="e">
        <f>SUMIF('City Level Data'!#REF!,$F204,'City Level Data'!BD:BD)</f>
        <v>#REF!</v>
      </c>
      <c r="BC204" s="16" t="e">
        <f>SUMIF('City Level Data'!#REF!,$F204,'City Level Data'!BE:BE)</f>
        <v>#REF!</v>
      </c>
      <c r="BD204" s="16" t="e">
        <f>SUMIF('City Level Data'!#REF!,$F204,'City Level Data'!BF:BF)</f>
        <v>#REF!</v>
      </c>
      <c r="BE204" s="16" t="e">
        <f t="shared" si="2"/>
        <v>#REF!</v>
      </c>
      <c r="BF204" s="16" t="e">
        <f>SUMIF('City Level Data'!#REF!,$F204,'City Level Data'!BG:BG)</f>
        <v>#REF!</v>
      </c>
      <c r="BG204" s="16" t="e">
        <f>SUMIF('City Level Data'!#REF!,$F204,'City Level Data'!BH:BH)</f>
        <v>#REF!</v>
      </c>
      <c r="BH204" s="16" t="e">
        <f>AVERAGEIF('City Level Data'!#REF!,$F204,'City Level Data'!BI:BI)</f>
        <v>#REF!</v>
      </c>
      <c r="BI204" s="16" t="e">
        <f>AVERAGEIF('City Level Data'!#REF!,$F204,'City Level Data'!BJ:BJ)</f>
        <v>#REF!</v>
      </c>
      <c r="BJ204" s="16" t="e">
        <f>AVERAGEIF('City Level Data'!#REF!,$F204,'City Level Data'!BK:BK)</f>
        <v>#REF!</v>
      </c>
      <c r="BK204" s="16" t="e">
        <f>AVERAGEIF('City Level Data'!#REF!,$F204,'City Level Data'!BL:BL)</f>
        <v>#REF!</v>
      </c>
      <c r="BL204" s="16" t="e">
        <f>AVERAGEIF('City Level Data'!#REF!,$F204,'City Level Data'!BM:BM)</f>
        <v>#REF!</v>
      </c>
      <c r="BM204" s="16" t="e">
        <f>SUMIF('City Level Data'!#REF!,$F204,'City Level Data'!BN:BN)</f>
        <v>#REF!</v>
      </c>
      <c r="BN204" s="16" t="e">
        <f>SUMIF('City Level Data'!#REF!,$F204,'City Level Data'!BO:BO)</f>
        <v>#REF!</v>
      </c>
      <c r="BO204" s="16" t="e">
        <f>SUMIF('City Level Data'!#REF!,$F204,'City Level Data'!BP:BP)</f>
        <v>#REF!</v>
      </c>
      <c r="BP204" s="16" t="e">
        <f>SUMIF('City Level Data'!#REF!,$F204,'City Level Data'!BQ:BQ)</f>
        <v>#REF!</v>
      </c>
      <c r="BQ204" s="16" t="e">
        <f>SUMIF('City Level Data'!#REF!,$F204,'City Level Data'!BR:BR)</f>
        <v>#REF!</v>
      </c>
      <c r="BR204" s="16" t="e">
        <f>SUMIF('City Level Data'!#REF!,$F204,'City Level Data'!BS:BS)</f>
        <v>#REF!</v>
      </c>
      <c r="BS204" s="16" t="e">
        <f>SUMIF('City Level Data'!#REF!,$F204,'City Level Data'!BT:BT)</f>
        <v>#REF!</v>
      </c>
      <c r="BT204" s="16" t="e">
        <f>SUMIF('City Level Data'!#REF!,$F204,'City Level Data'!BU:BU)</f>
        <v>#REF!</v>
      </c>
      <c r="BU204" s="16" t="e">
        <f>SUMIF('City Level Data'!#REF!,$F204,'City Level Data'!BV:BV)</f>
        <v>#REF!</v>
      </c>
      <c r="BV204" s="16" t="e">
        <f>SUMIF('City Level Data'!#REF!,$F204,'City Level Data'!BW:BW)</f>
        <v>#REF!</v>
      </c>
      <c r="BW204" s="16" t="e">
        <f>SUMIF('City Level Data'!#REF!,$F204,'City Level Data'!BX:BX)</f>
        <v>#REF!</v>
      </c>
      <c r="BX204" s="16" t="e">
        <f>SUMIF('City Level Data'!#REF!,$F204,'City Level Data'!BY:BY)</f>
        <v>#REF!</v>
      </c>
      <c r="BY204" s="16" t="e">
        <f>SUMIF('City Level Data'!#REF!,$F204,'City Level Data'!BZ:BZ)</f>
        <v>#REF!</v>
      </c>
      <c r="BZ204" s="16" t="e">
        <f>SUMIF('City Level Data'!#REF!,$F204,'City Level Data'!CA:CA)</f>
        <v>#REF!</v>
      </c>
      <c r="CA204" s="16" t="e">
        <f>SUMIF('City Level Data'!#REF!,$F204,'City Level Data'!CB:CB)</f>
        <v>#REF!</v>
      </c>
      <c r="CB204" s="16" t="e">
        <f>SUMIF('City Level Data'!#REF!,$F204,'City Level Data'!CC:CC)</f>
        <v>#REF!</v>
      </c>
      <c r="CC204" s="16" t="e">
        <f>SUMIF('City Level Data'!#REF!,$F204,'City Level Data'!CD:CD)</f>
        <v>#REF!</v>
      </c>
      <c r="CD204" s="16" t="e">
        <f>SUMIF('City Level Data'!#REF!,$F204,'City Level Data'!CE:CE)</f>
        <v>#REF!</v>
      </c>
      <c r="CE204" s="16" t="e">
        <f>SUMIF('City Level Data'!#REF!,$F204,'City Level Data'!CF:CF)</f>
        <v>#REF!</v>
      </c>
      <c r="CF204" s="16" t="e">
        <f>SUMIF('City Level Data'!#REF!,$F204,'City Level Data'!CG:CG)</f>
        <v>#REF!</v>
      </c>
      <c r="CG204" s="16" t="e">
        <f>SUMIF('City Level Data'!#REF!,$F204,'City Level Data'!CH:CH)</f>
        <v>#REF!</v>
      </c>
      <c r="CH204" s="16" t="e">
        <f>SUMIF('City Level Data'!#REF!,$F204,'City Level Data'!CI:CI)</f>
        <v>#REF!</v>
      </c>
      <c r="CI204" s="16" t="e">
        <f>SUMIF('City Level Data'!#REF!,$F204,'City Level Data'!CJ:CJ)</f>
        <v>#REF!</v>
      </c>
      <c r="CJ204" s="16" t="e">
        <f>SUMIF('City Level Data'!#REF!,$F204,'City Level Data'!CK:CK)</f>
        <v>#REF!</v>
      </c>
      <c r="CK204" s="16" t="e">
        <f>SUMIF('City Level Data'!#REF!,$F204,'City Level Data'!CL:CL)</f>
        <v>#REF!</v>
      </c>
      <c r="CL204" s="16" t="e">
        <f>SUMIF('City Level Data'!#REF!,$F204,'City Level Data'!CM:CM)</f>
        <v>#REF!</v>
      </c>
      <c r="CM204" s="16" t="e">
        <f>SUMIF('City Level Data'!#REF!,$F204,'City Level Data'!CN:CN)</f>
        <v>#REF!</v>
      </c>
      <c r="CN204" s="16" t="e">
        <f>SUMIF('City Level Data'!#REF!,$F204,'City Level Data'!CO:CO)</f>
        <v>#REF!</v>
      </c>
      <c r="CO204" s="16" t="e">
        <f>SUMIF('City Level Data'!#REF!,$F204,'City Level Data'!CP:CP)</f>
        <v>#REF!</v>
      </c>
      <c r="CP204" s="16" t="e">
        <f>SUMIF('City Level Data'!#REF!,$F204,'City Level Data'!CQ:CQ)</f>
        <v>#REF!</v>
      </c>
      <c r="CQ204" s="16" t="e">
        <f>SUMIF('City Level Data'!#REF!,$F204,'City Level Data'!CR:CR)</f>
        <v>#REF!</v>
      </c>
      <c r="CR204" s="16" t="e">
        <f>SUMIF('City Level Data'!#REF!,$F204,'City Level Data'!CS:CS)</f>
        <v>#REF!</v>
      </c>
      <c r="CS204" s="16" t="e">
        <f>SUMIF('City Level Data'!#REF!,$F204,'City Level Data'!CT:CT)</f>
        <v>#REF!</v>
      </c>
      <c r="CT204" s="16" t="e">
        <f>SUMIF('City Level Data'!#REF!,$F204,'City Level Data'!CU:CU)</f>
        <v>#REF!</v>
      </c>
      <c r="CU204" s="16" t="e">
        <f>SUMIF('City Level Data'!#REF!,$F204,'City Level Data'!CV:CV)</f>
        <v>#REF!</v>
      </c>
      <c r="CV204" s="16" t="e">
        <f>SUMIF('City Level Data'!#REF!,$F204,'City Level Data'!CW:CW)</f>
        <v>#REF!</v>
      </c>
      <c r="CW204" s="16" t="e">
        <f>SUMIF('City Level Data'!#REF!,$F204,'City Level Data'!CX:CX)</f>
        <v>#REF!</v>
      </c>
      <c r="CX204" s="16" t="e">
        <f>SUMIF('City Level Data'!#REF!,$F204,'City Level Data'!CY:CY)</f>
        <v>#REF!</v>
      </c>
      <c r="CY204" s="16" t="e">
        <f>SUMIF('City Level Data'!#REF!,$F204,'City Level Data'!CZ:CZ)</f>
        <v>#REF!</v>
      </c>
      <c r="CZ204" s="16" t="e">
        <f>SUMIF('City Level Data'!#REF!,$F204,'City Level Data'!DA:DA)</f>
        <v>#REF!</v>
      </c>
      <c r="DA204" s="16" t="e">
        <f>SUMIF('City Level Data'!#REF!,$F204,'City Level Data'!DB:DB)</f>
        <v>#REF!</v>
      </c>
      <c r="DB204" s="16" t="e">
        <f>SUMIF('City Level Data'!#REF!,$F204,'City Level Data'!DC:DC)</f>
        <v>#REF!</v>
      </c>
    </row>
    <row r="205" spans="1:106" x14ac:dyDescent="0.2">
      <c r="A205" s="1"/>
      <c r="B205" s="1"/>
      <c r="C205" s="1"/>
      <c r="D205" s="1" t="s">
        <v>1568</v>
      </c>
      <c r="E205" s="1" t="s">
        <v>1371</v>
      </c>
      <c r="F205" s="1" t="s">
        <v>1240</v>
      </c>
      <c r="G205" s="1" t="s">
        <v>1523</v>
      </c>
      <c r="H205" s="1"/>
      <c r="I205" s="1"/>
      <c r="J205" s="1" t="s">
        <v>1518</v>
      </c>
      <c r="K205" s="1"/>
      <c r="L205" s="1"/>
      <c r="M205" s="1"/>
      <c r="N205" s="16" t="e">
        <f>SUMIF('City Level Data'!#REF!,$F205,'City Level Data'!J:J)</f>
        <v>#REF!</v>
      </c>
      <c r="O205" s="16" t="e">
        <f>SUMIF('City Level Data'!#REF!,$F205,'City Level Data'!L:L)</f>
        <v>#REF!</v>
      </c>
      <c r="P205" s="16" t="e">
        <f>SUMIF('City Level Data'!#REF!,$F205,'City Level Data'!M:M)</f>
        <v>#REF!</v>
      </c>
      <c r="Q205" s="16" t="e">
        <f t="shared" si="0"/>
        <v>#REF!</v>
      </c>
      <c r="R205" s="16" t="e">
        <f>SUMIF('City Level Data'!#REF!,$F205,'City Level Data'!P:P)</f>
        <v>#REF!</v>
      </c>
      <c r="S205" s="16" t="e">
        <f t="shared" si="1"/>
        <v>#REF!</v>
      </c>
      <c r="T205" s="16" t="e">
        <f>SUMIF('City Level Data'!#REF!,$F205,'City Level Data'!U:U)*1000000000/N205</f>
        <v>#REF!</v>
      </c>
      <c r="U205" s="16" t="e">
        <f>IF(Q205&gt;'Clustering (Sub City)'!$C$4,'Clustering (Sub City)'!$B$3,IF(Q205&gt;'Clustering (Sub City)'!$H$4,'Clustering (Sub City)'!$G$3,IF(Q205&gt;'Clustering (Sub City)'!$M$4,'Clustering (Sub City)'!$L$3,'Clustering (Sub City)'!$Q$3)))</f>
        <v>#REF!</v>
      </c>
      <c r="V205" s="16" t="e">
        <f>IF(S205&gt;'Clustering (Sub City)'!$C$24,'Clustering (Sub City)'!$B$23,IF(S205&gt;'Clustering (Sub City)'!$H$24,'Clustering (Sub City)'!$G$23,IF(S205&gt;'Clustering (Sub City)'!$M$24,'Clustering (Sub City)'!$L$23,'Clustering (Sub City)'!$Q$23)))</f>
        <v>#REF!</v>
      </c>
      <c r="W205" s="16" t="e">
        <f>VLOOKUP(U205&amp;V205,'Clustering (Gov City)'!$X$4:$Y$19,2,0)</f>
        <v>#REF!</v>
      </c>
      <c r="X205" s="16" t="e">
        <f>SUMIF('City Level Data'!#REF!,$F205,'City Level Data'!Z:Z)</f>
        <v>#REF!</v>
      </c>
      <c r="Y205" s="16" t="e">
        <f>SUMIF('City Level Data'!#REF!,$F205,'City Level Data'!AA:AA)</f>
        <v>#REF!</v>
      </c>
      <c r="Z205" s="16" t="e">
        <f>SUMIF('City Level Data'!#REF!,$F205,'City Level Data'!AB:AB)</f>
        <v>#REF!</v>
      </c>
      <c r="AA205" s="16" t="e">
        <f>SUMIF('City Level Data'!#REF!,$F205,'City Level Data'!AC:AC)</f>
        <v>#REF!</v>
      </c>
      <c r="AB205" s="16" t="e">
        <f>SUMIF('City Level Data'!#REF!,$F205,'City Level Data'!AD:AD)</f>
        <v>#REF!</v>
      </c>
      <c r="AC205" s="16" t="e">
        <f>SUMIF('City Level Data'!#REF!,$F205,'City Level Data'!AE:AE)</f>
        <v>#REF!</v>
      </c>
      <c r="AD205" s="16" t="e">
        <f>SUMIF('City Level Data'!#REF!,$F205,'City Level Data'!AF:AF)</f>
        <v>#REF!</v>
      </c>
      <c r="AE205" s="16" t="e">
        <f>SUMIF('City Level Data'!#REF!,$F205,'City Level Data'!AG:AG)</f>
        <v>#REF!</v>
      </c>
      <c r="AF205" s="16" t="e">
        <f>SUMIF('City Level Data'!#REF!,$F205,'City Level Data'!AH:AH)</f>
        <v>#REF!</v>
      </c>
      <c r="AG205" s="16" t="e">
        <f>SUMIF('City Level Data'!#REF!,$F205,'City Level Data'!AI:AI)</f>
        <v>#REF!</v>
      </c>
      <c r="AH205" s="16" t="e">
        <f>SUMIF('City Level Data'!#REF!,$F205,'City Level Data'!AJ:AJ)</f>
        <v>#REF!</v>
      </c>
      <c r="AI205" s="16" t="e">
        <f>SUMIF('City Level Data'!#REF!,$F205,'City Level Data'!AK:AK)</f>
        <v>#REF!</v>
      </c>
      <c r="AJ205" s="16" t="e">
        <f>SUMIF('City Level Data'!#REF!,$F205,'City Level Data'!AL:AL)</f>
        <v>#REF!</v>
      </c>
      <c r="AK205" s="16" t="e">
        <f>SUMIF('City Level Data'!#REF!,$F205,'City Level Data'!AM:AM)</f>
        <v>#REF!</v>
      </c>
      <c r="AL205" s="16" t="e">
        <f>SUMIF('City Level Data'!#REF!,$F205,'City Level Data'!AN:AN)</f>
        <v>#REF!</v>
      </c>
      <c r="AM205" s="16" t="e">
        <f>SUMIF('City Level Data'!#REF!,$F205,'City Level Data'!AO:AO)</f>
        <v>#REF!</v>
      </c>
      <c r="AN205" s="16" t="e">
        <f>SUMIF('City Level Data'!#REF!,$F205,'City Level Data'!AP:AP)</f>
        <v>#REF!</v>
      </c>
      <c r="AO205" s="16" t="e">
        <f>SUMIF('City Level Data'!#REF!,$F205,'City Level Data'!AQ:AQ)</f>
        <v>#REF!</v>
      </c>
      <c r="AP205" s="16" t="e">
        <f>SUMIF('City Level Data'!#REF!,$F205,'City Level Data'!AR:AR)</f>
        <v>#REF!</v>
      </c>
      <c r="AQ205" s="16" t="e">
        <f>SUMIF('City Level Data'!#REF!,$F205,'City Level Data'!AS:AS)</f>
        <v>#REF!</v>
      </c>
      <c r="AR205" s="16" t="e">
        <f>SUMIF('City Level Data'!#REF!,$F205,'City Level Data'!AT:AT)</f>
        <v>#REF!</v>
      </c>
      <c r="AS205" s="16" t="e">
        <f>SUMIF('City Level Data'!#REF!,$F205,'City Level Data'!AU:AU)</f>
        <v>#REF!</v>
      </c>
      <c r="AT205" s="16" t="e">
        <f>SUMIF('City Level Data'!#REF!,$F205,'City Level Data'!AV:AV)</f>
        <v>#REF!</v>
      </c>
      <c r="AU205" s="16" t="e">
        <f>SUMIF('City Level Data'!#REF!,$F205,'City Level Data'!AW:AW)</f>
        <v>#REF!</v>
      </c>
      <c r="AV205" s="16" t="e">
        <f>SUMIF('City Level Data'!#REF!,$F205,'City Level Data'!AX:AX)</f>
        <v>#REF!</v>
      </c>
      <c r="AW205" s="16" t="e">
        <f>SUMIF('City Level Data'!#REF!,$F205,'City Level Data'!AY:AY)</f>
        <v>#REF!</v>
      </c>
      <c r="AX205" s="16" t="e">
        <f>SUMIF('City Level Data'!#REF!,$F205,'City Level Data'!AZ:AZ)</f>
        <v>#REF!</v>
      </c>
      <c r="AY205" s="16" t="e">
        <f>SUMIF('City Level Data'!#REF!,$F205,'City Level Data'!BA:BA)</f>
        <v>#REF!</v>
      </c>
      <c r="AZ205" s="16" t="e">
        <f>SUMIF('City Level Data'!#REF!,$F205,'City Level Data'!BB:BB)</f>
        <v>#REF!</v>
      </c>
      <c r="BA205" s="16" t="e">
        <f>SUMIF('City Level Data'!#REF!,$F205,'City Level Data'!BC:BC)</f>
        <v>#REF!</v>
      </c>
      <c r="BB205" s="16" t="e">
        <f>SUMIF('City Level Data'!#REF!,$F205,'City Level Data'!BD:BD)</f>
        <v>#REF!</v>
      </c>
      <c r="BC205" s="16" t="e">
        <f>SUMIF('City Level Data'!#REF!,$F205,'City Level Data'!BE:BE)</f>
        <v>#REF!</v>
      </c>
      <c r="BD205" s="16" t="e">
        <f>SUMIF('City Level Data'!#REF!,$F205,'City Level Data'!BF:BF)</f>
        <v>#REF!</v>
      </c>
      <c r="BE205" s="16" t="e">
        <f t="shared" si="2"/>
        <v>#REF!</v>
      </c>
      <c r="BF205" s="16" t="e">
        <f>SUMIF('City Level Data'!#REF!,$F205,'City Level Data'!BG:BG)</f>
        <v>#REF!</v>
      </c>
      <c r="BG205" s="16" t="e">
        <f>SUMIF('City Level Data'!#REF!,$F205,'City Level Data'!BH:BH)</f>
        <v>#REF!</v>
      </c>
      <c r="BH205" s="16" t="e">
        <f>AVERAGEIF('City Level Data'!#REF!,$F205,'City Level Data'!BI:BI)</f>
        <v>#REF!</v>
      </c>
      <c r="BI205" s="16" t="e">
        <f>AVERAGEIF('City Level Data'!#REF!,$F205,'City Level Data'!BJ:BJ)</f>
        <v>#REF!</v>
      </c>
      <c r="BJ205" s="16" t="e">
        <f>AVERAGEIF('City Level Data'!#REF!,$F205,'City Level Data'!BK:BK)</f>
        <v>#REF!</v>
      </c>
      <c r="BK205" s="16" t="e">
        <f>AVERAGEIF('City Level Data'!#REF!,$F205,'City Level Data'!BL:BL)</f>
        <v>#REF!</v>
      </c>
      <c r="BL205" s="16" t="e">
        <f>AVERAGEIF('City Level Data'!#REF!,$F205,'City Level Data'!BM:BM)</f>
        <v>#REF!</v>
      </c>
      <c r="BM205" s="16" t="e">
        <f>SUMIF('City Level Data'!#REF!,$F205,'City Level Data'!BN:BN)</f>
        <v>#REF!</v>
      </c>
      <c r="BN205" s="16" t="e">
        <f>SUMIF('City Level Data'!#REF!,$F205,'City Level Data'!BO:BO)</f>
        <v>#REF!</v>
      </c>
      <c r="BO205" s="16" t="e">
        <f>SUMIF('City Level Data'!#REF!,$F205,'City Level Data'!BP:BP)</f>
        <v>#REF!</v>
      </c>
      <c r="BP205" s="16" t="e">
        <f>SUMIF('City Level Data'!#REF!,$F205,'City Level Data'!BQ:BQ)</f>
        <v>#REF!</v>
      </c>
      <c r="BQ205" s="16" t="e">
        <f>SUMIF('City Level Data'!#REF!,$F205,'City Level Data'!BR:BR)</f>
        <v>#REF!</v>
      </c>
      <c r="BR205" s="16" t="e">
        <f>SUMIF('City Level Data'!#REF!,$F205,'City Level Data'!BS:BS)</f>
        <v>#REF!</v>
      </c>
      <c r="BS205" s="16" t="e">
        <f>SUMIF('City Level Data'!#REF!,$F205,'City Level Data'!BT:BT)</f>
        <v>#REF!</v>
      </c>
      <c r="BT205" s="16" t="e">
        <f>SUMIF('City Level Data'!#REF!,$F205,'City Level Data'!BU:BU)</f>
        <v>#REF!</v>
      </c>
      <c r="BU205" s="16" t="e">
        <f>SUMIF('City Level Data'!#REF!,$F205,'City Level Data'!BV:BV)</f>
        <v>#REF!</v>
      </c>
      <c r="BV205" s="16" t="e">
        <f>SUMIF('City Level Data'!#REF!,$F205,'City Level Data'!BW:BW)</f>
        <v>#REF!</v>
      </c>
      <c r="BW205" s="16" t="e">
        <f>SUMIF('City Level Data'!#REF!,$F205,'City Level Data'!BX:BX)</f>
        <v>#REF!</v>
      </c>
      <c r="BX205" s="16" t="e">
        <f>SUMIF('City Level Data'!#REF!,$F205,'City Level Data'!BY:BY)</f>
        <v>#REF!</v>
      </c>
      <c r="BY205" s="16" t="e">
        <f>SUMIF('City Level Data'!#REF!,$F205,'City Level Data'!BZ:BZ)</f>
        <v>#REF!</v>
      </c>
      <c r="BZ205" s="16" t="e">
        <f>SUMIF('City Level Data'!#REF!,$F205,'City Level Data'!CA:CA)</f>
        <v>#REF!</v>
      </c>
      <c r="CA205" s="16" t="e">
        <f>SUMIF('City Level Data'!#REF!,$F205,'City Level Data'!CB:CB)</f>
        <v>#REF!</v>
      </c>
      <c r="CB205" s="16" t="e">
        <f>SUMIF('City Level Data'!#REF!,$F205,'City Level Data'!CC:CC)</f>
        <v>#REF!</v>
      </c>
      <c r="CC205" s="16" t="e">
        <f>SUMIF('City Level Data'!#REF!,$F205,'City Level Data'!CD:CD)</f>
        <v>#REF!</v>
      </c>
      <c r="CD205" s="16" t="e">
        <f>SUMIF('City Level Data'!#REF!,$F205,'City Level Data'!CE:CE)</f>
        <v>#REF!</v>
      </c>
      <c r="CE205" s="16" t="e">
        <f>SUMIF('City Level Data'!#REF!,$F205,'City Level Data'!CF:CF)</f>
        <v>#REF!</v>
      </c>
      <c r="CF205" s="16" t="e">
        <f>SUMIF('City Level Data'!#REF!,$F205,'City Level Data'!CG:CG)</f>
        <v>#REF!</v>
      </c>
      <c r="CG205" s="16" t="e">
        <f>SUMIF('City Level Data'!#REF!,$F205,'City Level Data'!CH:CH)</f>
        <v>#REF!</v>
      </c>
      <c r="CH205" s="16" t="e">
        <f>SUMIF('City Level Data'!#REF!,$F205,'City Level Data'!CI:CI)</f>
        <v>#REF!</v>
      </c>
      <c r="CI205" s="16" t="e">
        <f>SUMIF('City Level Data'!#REF!,$F205,'City Level Data'!CJ:CJ)</f>
        <v>#REF!</v>
      </c>
      <c r="CJ205" s="16" t="e">
        <f>SUMIF('City Level Data'!#REF!,$F205,'City Level Data'!CK:CK)</f>
        <v>#REF!</v>
      </c>
      <c r="CK205" s="16" t="e">
        <f>SUMIF('City Level Data'!#REF!,$F205,'City Level Data'!CL:CL)</f>
        <v>#REF!</v>
      </c>
      <c r="CL205" s="16" t="e">
        <f>SUMIF('City Level Data'!#REF!,$F205,'City Level Data'!CM:CM)</f>
        <v>#REF!</v>
      </c>
      <c r="CM205" s="16" t="e">
        <f>SUMIF('City Level Data'!#REF!,$F205,'City Level Data'!CN:CN)</f>
        <v>#REF!</v>
      </c>
      <c r="CN205" s="16" t="e">
        <f>SUMIF('City Level Data'!#REF!,$F205,'City Level Data'!CO:CO)</f>
        <v>#REF!</v>
      </c>
      <c r="CO205" s="16" t="e">
        <f>SUMIF('City Level Data'!#REF!,$F205,'City Level Data'!CP:CP)</f>
        <v>#REF!</v>
      </c>
      <c r="CP205" s="16" t="e">
        <f>SUMIF('City Level Data'!#REF!,$F205,'City Level Data'!CQ:CQ)</f>
        <v>#REF!</v>
      </c>
      <c r="CQ205" s="16" t="e">
        <f>SUMIF('City Level Data'!#REF!,$F205,'City Level Data'!CR:CR)</f>
        <v>#REF!</v>
      </c>
      <c r="CR205" s="16" t="e">
        <f>SUMIF('City Level Data'!#REF!,$F205,'City Level Data'!CS:CS)</f>
        <v>#REF!</v>
      </c>
      <c r="CS205" s="16" t="e">
        <f>SUMIF('City Level Data'!#REF!,$F205,'City Level Data'!CT:CT)</f>
        <v>#REF!</v>
      </c>
      <c r="CT205" s="16" t="e">
        <f>SUMIF('City Level Data'!#REF!,$F205,'City Level Data'!CU:CU)</f>
        <v>#REF!</v>
      </c>
      <c r="CU205" s="16" t="e">
        <f>SUMIF('City Level Data'!#REF!,$F205,'City Level Data'!CV:CV)</f>
        <v>#REF!</v>
      </c>
      <c r="CV205" s="16" t="e">
        <f>SUMIF('City Level Data'!#REF!,$F205,'City Level Data'!CW:CW)</f>
        <v>#REF!</v>
      </c>
      <c r="CW205" s="16" t="e">
        <f>SUMIF('City Level Data'!#REF!,$F205,'City Level Data'!CX:CX)</f>
        <v>#REF!</v>
      </c>
      <c r="CX205" s="16" t="e">
        <f>SUMIF('City Level Data'!#REF!,$F205,'City Level Data'!CY:CY)</f>
        <v>#REF!</v>
      </c>
      <c r="CY205" s="16" t="e">
        <f>SUMIF('City Level Data'!#REF!,$F205,'City Level Data'!CZ:CZ)</f>
        <v>#REF!</v>
      </c>
      <c r="CZ205" s="16" t="e">
        <f>SUMIF('City Level Data'!#REF!,$F205,'City Level Data'!DA:DA)</f>
        <v>#REF!</v>
      </c>
      <c r="DA205" s="16" t="e">
        <f>SUMIF('City Level Data'!#REF!,$F205,'City Level Data'!DB:DB)</f>
        <v>#REF!</v>
      </c>
      <c r="DB205" s="16" t="e">
        <f>SUMIF('City Level Data'!#REF!,$F205,'City Level Data'!DC:DC)</f>
        <v>#REF!</v>
      </c>
    </row>
    <row r="206" spans="1:106" x14ac:dyDescent="0.2">
      <c r="A206" s="1"/>
      <c r="B206" s="1"/>
      <c r="C206" s="1"/>
      <c r="D206" s="1" t="s">
        <v>1743</v>
      </c>
      <c r="E206" s="1" t="s">
        <v>1371</v>
      </c>
      <c r="F206" s="1" t="s">
        <v>1371</v>
      </c>
      <c r="G206" s="1" t="s">
        <v>1523</v>
      </c>
      <c r="H206" s="1"/>
      <c r="I206" s="1"/>
      <c r="J206" s="1" t="s">
        <v>1518</v>
      </c>
      <c r="K206" s="1"/>
      <c r="L206" s="1"/>
      <c r="M206" s="1"/>
      <c r="N206" s="16" t="e">
        <f>SUMIF('City Level Data'!#REF!,$F206,'City Level Data'!J:J)</f>
        <v>#REF!</v>
      </c>
      <c r="O206" s="16" t="e">
        <f>SUMIF('City Level Data'!#REF!,$F206,'City Level Data'!L:L)</f>
        <v>#REF!</v>
      </c>
      <c r="P206" s="16" t="e">
        <f>SUMIF('City Level Data'!#REF!,$F206,'City Level Data'!M:M)</f>
        <v>#REF!</v>
      </c>
      <c r="Q206" s="16" t="e">
        <f t="shared" si="0"/>
        <v>#REF!</v>
      </c>
      <c r="R206" s="16" t="e">
        <f>SUMIF('City Level Data'!#REF!,$F206,'City Level Data'!P:P)</f>
        <v>#REF!</v>
      </c>
      <c r="S206" s="16" t="e">
        <f t="shared" si="1"/>
        <v>#REF!</v>
      </c>
      <c r="T206" s="16" t="e">
        <f>SUMIF('City Level Data'!#REF!,$F206,'City Level Data'!U:U)*1000000000/N206</f>
        <v>#REF!</v>
      </c>
      <c r="U206" s="16" t="e">
        <f>IF(Q206&gt;'Clustering (Sub City)'!$C$4,'Clustering (Sub City)'!$B$3,IF(Q206&gt;'Clustering (Sub City)'!$H$4,'Clustering (Sub City)'!$G$3,IF(Q206&gt;'Clustering (Sub City)'!$M$4,'Clustering (Sub City)'!$L$3,'Clustering (Sub City)'!$Q$3)))</f>
        <v>#REF!</v>
      </c>
      <c r="V206" s="16" t="e">
        <f>IF(S206&gt;'Clustering (Sub City)'!$C$24,'Clustering (Sub City)'!$B$23,IF(S206&gt;'Clustering (Sub City)'!$H$24,'Clustering (Sub City)'!$G$23,IF(S206&gt;'Clustering (Sub City)'!$M$24,'Clustering (Sub City)'!$L$23,'Clustering (Sub City)'!$Q$23)))</f>
        <v>#REF!</v>
      </c>
      <c r="W206" s="16" t="e">
        <f>VLOOKUP(U206&amp;V206,'Clustering (Gov City)'!$X$4:$Y$19,2,0)</f>
        <v>#REF!</v>
      </c>
      <c r="X206" s="16" t="e">
        <f>SUMIF('City Level Data'!#REF!,$F206,'City Level Data'!Z:Z)</f>
        <v>#REF!</v>
      </c>
      <c r="Y206" s="16" t="e">
        <f>SUMIF('City Level Data'!#REF!,$F206,'City Level Data'!AA:AA)</f>
        <v>#REF!</v>
      </c>
      <c r="Z206" s="16" t="e">
        <f>SUMIF('City Level Data'!#REF!,$F206,'City Level Data'!AB:AB)</f>
        <v>#REF!</v>
      </c>
      <c r="AA206" s="16" t="e">
        <f>SUMIF('City Level Data'!#REF!,$F206,'City Level Data'!AC:AC)</f>
        <v>#REF!</v>
      </c>
      <c r="AB206" s="16" t="e">
        <f>SUMIF('City Level Data'!#REF!,$F206,'City Level Data'!AD:AD)</f>
        <v>#REF!</v>
      </c>
      <c r="AC206" s="16" t="e">
        <f>SUMIF('City Level Data'!#REF!,$F206,'City Level Data'!AE:AE)</f>
        <v>#REF!</v>
      </c>
      <c r="AD206" s="16" t="e">
        <f>SUMIF('City Level Data'!#REF!,$F206,'City Level Data'!AF:AF)</f>
        <v>#REF!</v>
      </c>
      <c r="AE206" s="16" t="e">
        <f>SUMIF('City Level Data'!#REF!,$F206,'City Level Data'!AG:AG)</f>
        <v>#REF!</v>
      </c>
      <c r="AF206" s="16" t="e">
        <f>SUMIF('City Level Data'!#REF!,$F206,'City Level Data'!AH:AH)</f>
        <v>#REF!</v>
      </c>
      <c r="AG206" s="16" t="e">
        <f>SUMIF('City Level Data'!#REF!,$F206,'City Level Data'!AI:AI)</f>
        <v>#REF!</v>
      </c>
      <c r="AH206" s="16" t="e">
        <f>SUMIF('City Level Data'!#REF!,$F206,'City Level Data'!AJ:AJ)</f>
        <v>#REF!</v>
      </c>
      <c r="AI206" s="16" t="e">
        <f>SUMIF('City Level Data'!#REF!,$F206,'City Level Data'!AK:AK)</f>
        <v>#REF!</v>
      </c>
      <c r="AJ206" s="16" t="e">
        <f>SUMIF('City Level Data'!#REF!,$F206,'City Level Data'!AL:AL)</f>
        <v>#REF!</v>
      </c>
      <c r="AK206" s="16" t="e">
        <f>SUMIF('City Level Data'!#REF!,$F206,'City Level Data'!AM:AM)</f>
        <v>#REF!</v>
      </c>
      <c r="AL206" s="16" t="e">
        <f>SUMIF('City Level Data'!#REF!,$F206,'City Level Data'!AN:AN)</f>
        <v>#REF!</v>
      </c>
      <c r="AM206" s="16" t="e">
        <f>SUMIF('City Level Data'!#REF!,$F206,'City Level Data'!AO:AO)</f>
        <v>#REF!</v>
      </c>
      <c r="AN206" s="16" t="e">
        <f>SUMIF('City Level Data'!#REF!,$F206,'City Level Data'!AP:AP)</f>
        <v>#REF!</v>
      </c>
      <c r="AO206" s="16" t="e">
        <f>SUMIF('City Level Data'!#REF!,$F206,'City Level Data'!AQ:AQ)</f>
        <v>#REF!</v>
      </c>
      <c r="AP206" s="16" t="e">
        <f>SUMIF('City Level Data'!#REF!,$F206,'City Level Data'!AR:AR)</f>
        <v>#REF!</v>
      </c>
      <c r="AQ206" s="16" t="e">
        <f>SUMIF('City Level Data'!#REF!,$F206,'City Level Data'!AS:AS)</f>
        <v>#REF!</v>
      </c>
      <c r="AR206" s="16" t="e">
        <f>SUMIF('City Level Data'!#REF!,$F206,'City Level Data'!AT:AT)</f>
        <v>#REF!</v>
      </c>
      <c r="AS206" s="16" t="e">
        <f>SUMIF('City Level Data'!#REF!,$F206,'City Level Data'!AU:AU)</f>
        <v>#REF!</v>
      </c>
      <c r="AT206" s="16" t="e">
        <f>SUMIF('City Level Data'!#REF!,$F206,'City Level Data'!AV:AV)</f>
        <v>#REF!</v>
      </c>
      <c r="AU206" s="16" t="e">
        <f>SUMIF('City Level Data'!#REF!,$F206,'City Level Data'!AW:AW)</f>
        <v>#REF!</v>
      </c>
      <c r="AV206" s="16" t="e">
        <f>SUMIF('City Level Data'!#REF!,$F206,'City Level Data'!AX:AX)</f>
        <v>#REF!</v>
      </c>
      <c r="AW206" s="16" t="e">
        <f>SUMIF('City Level Data'!#REF!,$F206,'City Level Data'!AY:AY)</f>
        <v>#REF!</v>
      </c>
      <c r="AX206" s="16" t="e">
        <f>SUMIF('City Level Data'!#REF!,$F206,'City Level Data'!AZ:AZ)</f>
        <v>#REF!</v>
      </c>
      <c r="AY206" s="16" t="e">
        <f>SUMIF('City Level Data'!#REF!,$F206,'City Level Data'!BA:BA)</f>
        <v>#REF!</v>
      </c>
      <c r="AZ206" s="16" t="e">
        <f>SUMIF('City Level Data'!#REF!,$F206,'City Level Data'!BB:BB)</f>
        <v>#REF!</v>
      </c>
      <c r="BA206" s="16" t="e">
        <f>SUMIF('City Level Data'!#REF!,$F206,'City Level Data'!BC:BC)</f>
        <v>#REF!</v>
      </c>
      <c r="BB206" s="16" t="e">
        <f>SUMIF('City Level Data'!#REF!,$F206,'City Level Data'!BD:BD)</f>
        <v>#REF!</v>
      </c>
      <c r="BC206" s="16" t="e">
        <f>SUMIF('City Level Data'!#REF!,$F206,'City Level Data'!BE:BE)</f>
        <v>#REF!</v>
      </c>
      <c r="BD206" s="16" t="e">
        <f>SUMIF('City Level Data'!#REF!,$F206,'City Level Data'!BF:BF)</f>
        <v>#REF!</v>
      </c>
      <c r="BE206" s="16" t="e">
        <f t="shared" si="2"/>
        <v>#REF!</v>
      </c>
      <c r="BF206" s="16" t="e">
        <f>SUMIF('City Level Data'!#REF!,$F206,'City Level Data'!BG:BG)</f>
        <v>#REF!</v>
      </c>
      <c r="BG206" s="16" t="e">
        <f>SUMIF('City Level Data'!#REF!,$F206,'City Level Data'!BH:BH)</f>
        <v>#REF!</v>
      </c>
      <c r="BH206" s="16" t="e">
        <f>AVERAGEIF('City Level Data'!#REF!,$F206,'City Level Data'!BI:BI)</f>
        <v>#REF!</v>
      </c>
      <c r="BI206" s="16" t="e">
        <f>AVERAGEIF('City Level Data'!#REF!,$F206,'City Level Data'!BJ:BJ)</f>
        <v>#REF!</v>
      </c>
      <c r="BJ206" s="16" t="e">
        <f>AVERAGEIF('City Level Data'!#REF!,$F206,'City Level Data'!BK:BK)</f>
        <v>#REF!</v>
      </c>
      <c r="BK206" s="16" t="e">
        <f>AVERAGEIF('City Level Data'!#REF!,$F206,'City Level Data'!BL:BL)</f>
        <v>#REF!</v>
      </c>
      <c r="BL206" s="16" t="e">
        <f>AVERAGEIF('City Level Data'!#REF!,$F206,'City Level Data'!BM:BM)</f>
        <v>#REF!</v>
      </c>
      <c r="BM206" s="16" t="e">
        <f>SUMIF('City Level Data'!#REF!,$F206,'City Level Data'!BN:BN)</f>
        <v>#REF!</v>
      </c>
      <c r="BN206" s="16" t="e">
        <f>SUMIF('City Level Data'!#REF!,$F206,'City Level Data'!BO:BO)</f>
        <v>#REF!</v>
      </c>
      <c r="BO206" s="16" t="e">
        <f>SUMIF('City Level Data'!#REF!,$F206,'City Level Data'!BP:BP)</f>
        <v>#REF!</v>
      </c>
      <c r="BP206" s="16" t="e">
        <f>SUMIF('City Level Data'!#REF!,$F206,'City Level Data'!BQ:BQ)</f>
        <v>#REF!</v>
      </c>
      <c r="BQ206" s="16" t="e">
        <f>SUMIF('City Level Data'!#REF!,$F206,'City Level Data'!BR:BR)</f>
        <v>#REF!</v>
      </c>
      <c r="BR206" s="16" t="e">
        <f>SUMIF('City Level Data'!#REF!,$F206,'City Level Data'!BS:BS)</f>
        <v>#REF!</v>
      </c>
      <c r="BS206" s="16" t="e">
        <f>SUMIF('City Level Data'!#REF!,$F206,'City Level Data'!BT:BT)</f>
        <v>#REF!</v>
      </c>
      <c r="BT206" s="16" t="e">
        <f>SUMIF('City Level Data'!#REF!,$F206,'City Level Data'!BU:BU)</f>
        <v>#REF!</v>
      </c>
      <c r="BU206" s="16" t="e">
        <f>SUMIF('City Level Data'!#REF!,$F206,'City Level Data'!BV:BV)</f>
        <v>#REF!</v>
      </c>
      <c r="BV206" s="16" t="e">
        <f>SUMIF('City Level Data'!#REF!,$F206,'City Level Data'!BW:BW)</f>
        <v>#REF!</v>
      </c>
      <c r="BW206" s="16" t="e">
        <f>SUMIF('City Level Data'!#REF!,$F206,'City Level Data'!BX:BX)</f>
        <v>#REF!</v>
      </c>
      <c r="BX206" s="16" t="e">
        <f>SUMIF('City Level Data'!#REF!,$F206,'City Level Data'!BY:BY)</f>
        <v>#REF!</v>
      </c>
      <c r="BY206" s="16" t="e">
        <f>SUMIF('City Level Data'!#REF!,$F206,'City Level Data'!BZ:BZ)</f>
        <v>#REF!</v>
      </c>
      <c r="BZ206" s="16" t="e">
        <f>SUMIF('City Level Data'!#REF!,$F206,'City Level Data'!CA:CA)</f>
        <v>#REF!</v>
      </c>
      <c r="CA206" s="16" t="e">
        <f>SUMIF('City Level Data'!#REF!,$F206,'City Level Data'!CB:CB)</f>
        <v>#REF!</v>
      </c>
      <c r="CB206" s="16" t="e">
        <f>SUMIF('City Level Data'!#REF!,$F206,'City Level Data'!CC:CC)</f>
        <v>#REF!</v>
      </c>
      <c r="CC206" s="16" t="e">
        <f>SUMIF('City Level Data'!#REF!,$F206,'City Level Data'!CD:CD)</f>
        <v>#REF!</v>
      </c>
      <c r="CD206" s="16" t="e">
        <f>SUMIF('City Level Data'!#REF!,$F206,'City Level Data'!CE:CE)</f>
        <v>#REF!</v>
      </c>
      <c r="CE206" s="16" t="e">
        <f>SUMIF('City Level Data'!#REF!,$F206,'City Level Data'!CF:CF)</f>
        <v>#REF!</v>
      </c>
      <c r="CF206" s="16" t="e">
        <f>SUMIF('City Level Data'!#REF!,$F206,'City Level Data'!CG:CG)</f>
        <v>#REF!</v>
      </c>
      <c r="CG206" s="16" t="e">
        <f>SUMIF('City Level Data'!#REF!,$F206,'City Level Data'!CH:CH)</f>
        <v>#REF!</v>
      </c>
      <c r="CH206" s="16" t="e">
        <f>SUMIF('City Level Data'!#REF!,$F206,'City Level Data'!CI:CI)</f>
        <v>#REF!</v>
      </c>
      <c r="CI206" s="16" t="e">
        <f>SUMIF('City Level Data'!#REF!,$F206,'City Level Data'!CJ:CJ)</f>
        <v>#REF!</v>
      </c>
      <c r="CJ206" s="16" t="e">
        <f>SUMIF('City Level Data'!#REF!,$F206,'City Level Data'!CK:CK)</f>
        <v>#REF!</v>
      </c>
      <c r="CK206" s="16" t="e">
        <f>SUMIF('City Level Data'!#REF!,$F206,'City Level Data'!CL:CL)</f>
        <v>#REF!</v>
      </c>
      <c r="CL206" s="16" t="e">
        <f>SUMIF('City Level Data'!#REF!,$F206,'City Level Data'!CM:CM)</f>
        <v>#REF!</v>
      </c>
      <c r="CM206" s="16" t="e">
        <f>SUMIF('City Level Data'!#REF!,$F206,'City Level Data'!CN:CN)</f>
        <v>#REF!</v>
      </c>
      <c r="CN206" s="16" t="e">
        <f>SUMIF('City Level Data'!#REF!,$F206,'City Level Data'!CO:CO)</f>
        <v>#REF!</v>
      </c>
      <c r="CO206" s="16" t="e">
        <f>SUMIF('City Level Data'!#REF!,$F206,'City Level Data'!CP:CP)</f>
        <v>#REF!</v>
      </c>
      <c r="CP206" s="16" t="e">
        <f>SUMIF('City Level Data'!#REF!,$F206,'City Level Data'!CQ:CQ)</f>
        <v>#REF!</v>
      </c>
      <c r="CQ206" s="16" t="e">
        <f>SUMIF('City Level Data'!#REF!,$F206,'City Level Data'!CR:CR)</f>
        <v>#REF!</v>
      </c>
      <c r="CR206" s="16" t="e">
        <f>SUMIF('City Level Data'!#REF!,$F206,'City Level Data'!CS:CS)</f>
        <v>#REF!</v>
      </c>
      <c r="CS206" s="16" t="e">
        <f>SUMIF('City Level Data'!#REF!,$F206,'City Level Data'!CT:CT)</f>
        <v>#REF!</v>
      </c>
      <c r="CT206" s="16" t="e">
        <f>SUMIF('City Level Data'!#REF!,$F206,'City Level Data'!CU:CU)</f>
        <v>#REF!</v>
      </c>
      <c r="CU206" s="16" t="e">
        <f>SUMIF('City Level Data'!#REF!,$F206,'City Level Data'!CV:CV)</f>
        <v>#REF!</v>
      </c>
      <c r="CV206" s="16" t="e">
        <f>SUMIF('City Level Data'!#REF!,$F206,'City Level Data'!CW:CW)</f>
        <v>#REF!</v>
      </c>
      <c r="CW206" s="16" t="e">
        <f>SUMIF('City Level Data'!#REF!,$F206,'City Level Data'!CX:CX)</f>
        <v>#REF!</v>
      </c>
      <c r="CX206" s="16" t="e">
        <f>SUMIF('City Level Data'!#REF!,$F206,'City Level Data'!CY:CY)</f>
        <v>#REF!</v>
      </c>
      <c r="CY206" s="16" t="e">
        <f>SUMIF('City Level Data'!#REF!,$F206,'City Level Data'!CZ:CZ)</f>
        <v>#REF!</v>
      </c>
      <c r="CZ206" s="16" t="e">
        <f>SUMIF('City Level Data'!#REF!,$F206,'City Level Data'!DA:DA)</f>
        <v>#REF!</v>
      </c>
      <c r="DA206" s="16" t="e">
        <f>SUMIF('City Level Data'!#REF!,$F206,'City Level Data'!DB:DB)</f>
        <v>#REF!</v>
      </c>
      <c r="DB206" s="16" t="e">
        <f>SUMIF('City Level Data'!#REF!,$F206,'City Level Data'!DC:DC)</f>
        <v>#REF!</v>
      </c>
    </row>
    <row r="207" spans="1:106" x14ac:dyDescent="0.2">
      <c r="A207" s="1"/>
      <c r="B207" s="1"/>
      <c r="C207" s="1"/>
      <c r="D207" s="1" t="s">
        <v>1744</v>
      </c>
      <c r="E207" s="1" t="s">
        <v>1371</v>
      </c>
      <c r="F207" s="1" t="s">
        <v>1391</v>
      </c>
      <c r="G207" s="1" t="s">
        <v>1523</v>
      </c>
      <c r="H207" s="1"/>
      <c r="I207" s="1"/>
      <c r="J207" s="1" t="s">
        <v>1518</v>
      </c>
      <c r="K207" s="1"/>
      <c r="L207" s="1"/>
      <c r="M207" s="1"/>
      <c r="N207" s="16" t="e">
        <f>SUMIF('City Level Data'!#REF!,$F207,'City Level Data'!J:J)</f>
        <v>#REF!</v>
      </c>
      <c r="O207" s="16" t="e">
        <f>SUMIF('City Level Data'!#REF!,$F207,'City Level Data'!L:L)</f>
        <v>#REF!</v>
      </c>
      <c r="P207" s="16" t="e">
        <f>SUMIF('City Level Data'!#REF!,$F207,'City Level Data'!M:M)</f>
        <v>#REF!</v>
      </c>
      <c r="Q207" s="16" t="e">
        <f t="shared" si="0"/>
        <v>#REF!</v>
      </c>
      <c r="R207" s="16" t="e">
        <f>SUMIF('City Level Data'!#REF!,$F207,'City Level Data'!P:P)</f>
        <v>#REF!</v>
      </c>
      <c r="S207" s="16" t="e">
        <f t="shared" si="1"/>
        <v>#REF!</v>
      </c>
      <c r="T207" s="16" t="e">
        <f>SUMIF('City Level Data'!#REF!,$F207,'City Level Data'!U:U)*1000000000/N207</f>
        <v>#REF!</v>
      </c>
      <c r="U207" s="16" t="e">
        <f>IF(Q207&gt;'Clustering (Sub City)'!$C$4,'Clustering (Sub City)'!$B$3,IF(Q207&gt;'Clustering (Sub City)'!$H$4,'Clustering (Sub City)'!$G$3,IF(Q207&gt;'Clustering (Sub City)'!$M$4,'Clustering (Sub City)'!$L$3,'Clustering (Sub City)'!$Q$3)))</f>
        <v>#REF!</v>
      </c>
      <c r="V207" s="16" t="e">
        <f>IF(S207&gt;'Clustering (Sub City)'!$C$24,'Clustering (Sub City)'!$B$23,IF(S207&gt;'Clustering (Sub City)'!$H$24,'Clustering (Sub City)'!$G$23,IF(S207&gt;'Clustering (Sub City)'!$M$24,'Clustering (Sub City)'!$L$23,'Clustering (Sub City)'!$Q$23)))</f>
        <v>#REF!</v>
      </c>
      <c r="W207" s="16" t="e">
        <f>VLOOKUP(U207&amp;V207,'Clustering (Gov City)'!$X$4:$Y$19,2,0)</f>
        <v>#REF!</v>
      </c>
      <c r="X207" s="16" t="e">
        <f>SUMIF('City Level Data'!#REF!,$F207,'City Level Data'!Z:Z)</f>
        <v>#REF!</v>
      </c>
      <c r="Y207" s="16" t="e">
        <f>SUMIF('City Level Data'!#REF!,$F207,'City Level Data'!AA:AA)</f>
        <v>#REF!</v>
      </c>
      <c r="Z207" s="16" t="e">
        <f>SUMIF('City Level Data'!#REF!,$F207,'City Level Data'!AB:AB)</f>
        <v>#REF!</v>
      </c>
      <c r="AA207" s="16" t="e">
        <f>SUMIF('City Level Data'!#REF!,$F207,'City Level Data'!AC:AC)</f>
        <v>#REF!</v>
      </c>
      <c r="AB207" s="16" t="e">
        <f>SUMIF('City Level Data'!#REF!,$F207,'City Level Data'!AD:AD)</f>
        <v>#REF!</v>
      </c>
      <c r="AC207" s="16" t="e">
        <f>SUMIF('City Level Data'!#REF!,$F207,'City Level Data'!AE:AE)</f>
        <v>#REF!</v>
      </c>
      <c r="AD207" s="16" t="e">
        <f>SUMIF('City Level Data'!#REF!,$F207,'City Level Data'!AF:AF)</f>
        <v>#REF!</v>
      </c>
      <c r="AE207" s="16" t="e">
        <f>SUMIF('City Level Data'!#REF!,$F207,'City Level Data'!AG:AG)</f>
        <v>#REF!</v>
      </c>
      <c r="AF207" s="16" t="e">
        <f>SUMIF('City Level Data'!#REF!,$F207,'City Level Data'!AH:AH)</f>
        <v>#REF!</v>
      </c>
      <c r="AG207" s="16" t="e">
        <f>SUMIF('City Level Data'!#REF!,$F207,'City Level Data'!AI:AI)</f>
        <v>#REF!</v>
      </c>
      <c r="AH207" s="16" t="e">
        <f>SUMIF('City Level Data'!#REF!,$F207,'City Level Data'!AJ:AJ)</f>
        <v>#REF!</v>
      </c>
      <c r="AI207" s="16" t="e">
        <f>SUMIF('City Level Data'!#REF!,$F207,'City Level Data'!AK:AK)</f>
        <v>#REF!</v>
      </c>
      <c r="AJ207" s="16" t="e">
        <f>SUMIF('City Level Data'!#REF!,$F207,'City Level Data'!AL:AL)</f>
        <v>#REF!</v>
      </c>
      <c r="AK207" s="16" t="e">
        <f>SUMIF('City Level Data'!#REF!,$F207,'City Level Data'!AM:AM)</f>
        <v>#REF!</v>
      </c>
      <c r="AL207" s="16" t="e">
        <f>SUMIF('City Level Data'!#REF!,$F207,'City Level Data'!AN:AN)</f>
        <v>#REF!</v>
      </c>
      <c r="AM207" s="16" t="e">
        <f>SUMIF('City Level Data'!#REF!,$F207,'City Level Data'!AO:AO)</f>
        <v>#REF!</v>
      </c>
      <c r="AN207" s="16" t="e">
        <f>SUMIF('City Level Data'!#REF!,$F207,'City Level Data'!AP:AP)</f>
        <v>#REF!</v>
      </c>
      <c r="AO207" s="16" t="e">
        <f>SUMIF('City Level Data'!#REF!,$F207,'City Level Data'!AQ:AQ)</f>
        <v>#REF!</v>
      </c>
      <c r="AP207" s="16" t="e">
        <f>SUMIF('City Level Data'!#REF!,$F207,'City Level Data'!AR:AR)</f>
        <v>#REF!</v>
      </c>
      <c r="AQ207" s="16" t="e">
        <f>SUMIF('City Level Data'!#REF!,$F207,'City Level Data'!AS:AS)</f>
        <v>#REF!</v>
      </c>
      <c r="AR207" s="16" t="e">
        <f>SUMIF('City Level Data'!#REF!,$F207,'City Level Data'!AT:AT)</f>
        <v>#REF!</v>
      </c>
      <c r="AS207" s="16" t="e">
        <f>SUMIF('City Level Data'!#REF!,$F207,'City Level Data'!AU:AU)</f>
        <v>#REF!</v>
      </c>
      <c r="AT207" s="16" t="e">
        <f>SUMIF('City Level Data'!#REF!,$F207,'City Level Data'!AV:AV)</f>
        <v>#REF!</v>
      </c>
      <c r="AU207" s="16" t="e">
        <f>SUMIF('City Level Data'!#REF!,$F207,'City Level Data'!AW:AW)</f>
        <v>#REF!</v>
      </c>
      <c r="AV207" s="16" t="e">
        <f>SUMIF('City Level Data'!#REF!,$F207,'City Level Data'!AX:AX)</f>
        <v>#REF!</v>
      </c>
      <c r="AW207" s="16" t="e">
        <f>SUMIF('City Level Data'!#REF!,$F207,'City Level Data'!AY:AY)</f>
        <v>#REF!</v>
      </c>
      <c r="AX207" s="16" t="e">
        <f>SUMIF('City Level Data'!#REF!,$F207,'City Level Data'!AZ:AZ)</f>
        <v>#REF!</v>
      </c>
      <c r="AY207" s="16" t="e">
        <f>SUMIF('City Level Data'!#REF!,$F207,'City Level Data'!BA:BA)</f>
        <v>#REF!</v>
      </c>
      <c r="AZ207" s="16" t="e">
        <f>SUMIF('City Level Data'!#REF!,$F207,'City Level Data'!BB:BB)</f>
        <v>#REF!</v>
      </c>
      <c r="BA207" s="16" t="e">
        <f>SUMIF('City Level Data'!#REF!,$F207,'City Level Data'!BC:BC)</f>
        <v>#REF!</v>
      </c>
      <c r="BB207" s="16" t="e">
        <f>SUMIF('City Level Data'!#REF!,$F207,'City Level Data'!BD:BD)</f>
        <v>#REF!</v>
      </c>
      <c r="BC207" s="16" t="e">
        <f>SUMIF('City Level Data'!#REF!,$F207,'City Level Data'!BE:BE)</f>
        <v>#REF!</v>
      </c>
      <c r="BD207" s="16" t="e">
        <f>SUMIF('City Level Data'!#REF!,$F207,'City Level Data'!BF:BF)</f>
        <v>#REF!</v>
      </c>
      <c r="BE207" s="16" t="e">
        <f t="shared" si="2"/>
        <v>#REF!</v>
      </c>
      <c r="BF207" s="16" t="e">
        <f>SUMIF('City Level Data'!#REF!,$F207,'City Level Data'!BG:BG)</f>
        <v>#REF!</v>
      </c>
      <c r="BG207" s="16" t="e">
        <f>SUMIF('City Level Data'!#REF!,$F207,'City Level Data'!BH:BH)</f>
        <v>#REF!</v>
      </c>
      <c r="BH207" s="16" t="e">
        <f>AVERAGEIF('City Level Data'!#REF!,$F207,'City Level Data'!BI:BI)</f>
        <v>#REF!</v>
      </c>
      <c r="BI207" s="16" t="e">
        <f>AVERAGEIF('City Level Data'!#REF!,$F207,'City Level Data'!BJ:BJ)</f>
        <v>#REF!</v>
      </c>
      <c r="BJ207" s="16" t="e">
        <f>AVERAGEIF('City Level Data'!#REF!,$F207,'City Level Data'!BK:BK)</f>
        <v>#REF!</v>
      </c>
      <c r="BK207" s="16" t="e">
        <f>AVERAGEIF('City Level Data'!#REF!,$F207,'City Level Data'!BL:BL)</f>
        <v>#REF!</v>
      </c>
      <c r="BL207" s="16" t="e">
        <f>AVERAGEIF('City Level Data'!#REF!,$F207,'City Level Data'!BM:BM)</f>
        <v>#REF!</v>
      </c>
      <c r="BM207" s="16" t="e">
        <f>SUMIF('City Level Data'!#REF!,$F207,'City Level Data'!BN:BN)</f>
        <v>#REF!</v>
      </c>
      <c r="BN207" s="16" t="e">
        <f>SUMIF('City Level Data'!#REF!,$F207,'City Level Data'!BO:BO)</f>
        <v>#REF!</v>
      </c>
      <c r="BO207" s="16" t="e">
        <f>SUMIF('City Level Data'!#REF!,$F207,'City Level Data'!BP:BP)</f>
        <v>#REF!</v>
      </c>
      <c r="BP207" s="16" t="e">
        <f>SUMIF('City Level Data'!#REF!,$F207,'City Level Data'!BQ:BQ)</f>
        <v>#REF!</v>
      </c>
      <c r="BQ207" s="16" t="e">
        <f>SUMIF('City Level Data'!#REF!,$F207,'City Level Data'!BR:BR)</f>
        <v>#REF!</v>
      </c>
      <c r="BR207" s="16" t="e">
        <f>SUMIF('City Level Data'!#REF!,$F207,'City Level Data'!BS:BS)</f>
        <v>#REF!</v>
      </c>
      <c r="BS207" s="16" t="e">
        <f>SUMIF('City Level Data'!#REF!,$F207,'City Level Data'!BT:BT)</f>
        <v>#REF!</v>
      </c>
      <c r="BT207" s="16" t="e">
        <f>SUMIF('City Level Data'!#REF!,$F207,'City Level Data'!BU:BU)</f>
        <v>#REF!</v>
      </c>
      <c r="BU207" s="16" t="e">
        <f>SUMIF('City Level Data'!#REF!,$F207,'City Level Data'!BV:BV)</f>
        <v>#REF!</v>
      </c>
      <c r="BV207" s="16" t="e">
        <f>SUMIF('City Level Data'!#REF!,$F207,'City Level Data'!BW:BW)</f>
        <v>#REF!</v>
      </c>
      <c r="BW207" s="16" t="e">
        <f>SUMIF('City Level Data'!#REF!,$F207,'City Level Data'!BX:BX)</f>
        <v>#REF!</v>
      </c>
      <c r="BX207" s="16" t="e">
        <f>SUMIF('City Level Data'!#REF!,$F207,'City Level Data'!BY:BY)</f>
        <v>#REF!</v>
      </c>
      <c r="BY207" s="16" t="e">
        <f>SUMIF('City Level Data'!#REF!,$F207,'City Level Data'!BZ:BZ)</f>
        <v>#REF!</v>
      </c>
      <c r="BZ207" s="16" t="e">
        <f>SUMIF('City Level Data'!#REF!,$F207,'City Level Data'!CA:CA)</f>
        <v>#REF!</v>
      </c>
      <c r="CA207" s="16" t="e">
        <f>SUMIF('City Level Data'!#REF!,$F207,'City Level Data'!CB:CB)</f>
        <v>#REF!</v>
      </c>
      <c r="CB207" s="16" t="e">
        <f>SUMIF('City Level Data'!#REF!,$F207,'City Level Data'!CC:CC)</f>
        <v>#REF!</v>
      </c>
      <c r="CC207" s="16" t="e">
        <f>SUMIF('City Level Data'!#REF!,$F207,'City Level Data'!CD:CD)</f>
        <v>#REF!</v>
      </c>
      <c r="CD207" s="16" t="e">
        <f>SUMIF('City Level Data'!#REF!,$F207,'City Level Data'!CE:CE)</f>
        <v>#REF!</v>
      </c>
      <c r="CE207" s="16" t="e">
        <f>SUMIF('City Level Data'!#REF!,$F207,'City Level Data'!CF:CF)</f>
        <v>#REF!</v>
      </c>
      <c r="CF207" s="16" t="e">
        <f>SUMIF('City Level Data'!#REF!,$F207,'City Level Data'!CG:CG)</f>
        <v>#REF!</v>
      </c>
      <c r="CG207" s="16" t="e">
        <f>SUMIF('City Level Data'!#REF!,$F207,'City Level Data'!CH:CH)</f>
        <v>#REF!</v>
      </c>
      <c r="CH207" s="16" t="e">
        <f>SUMIF('City Level Data'!#REF!,$F207,'City Level Data'!CI:CI)</f>
        <v>#REF!</v>
      </c>
      <c r="CI207" s="16" t="e">
        <f>SUMIF('City Level Data'!#REF!,$F207,'City Level Data'!CJ:CJ)</f>
        <v>#REF!</v>
      </c>
      <c r="CJ207" s="16" t="e">
        <f>SUMIF('City Level Data'!#REF!,$F207,'City Level Data'!CK:CK)</f>
        <v>#REF!</v>
      </c>
      <c r="CK207" s="16" t="e">
        <f>SUMIF('City Level Data'!#REF!,$F207,'City Level Data'!CL:CL)</f>
        <v>#REF!</v>
      </c>
      <c r="CL207" s="16" t="e">
        <f>SUMIF('City Level Data'!#REF!,$F207,'City Level Data'!CM:CM)</f>
        <v>#REF!</v>
      </c>
      <c r="CM207" s="16" t="e">
        <f>SUMIF('City Level Data'!#REF!,$F207,'City Level Data'!CN:CN)</f>
        <v>#REF!</v>
      </c>
      <c r="CN207" s="16" t="e">
        <f>SUMIF('City Level Data'!#REF!,$F207,'City Level Data'!CO:CO)</f>
        <v>#REF!</v>
      </c>
      <c r="CO207" s="16" t="e">
        <f>SUMIF('City Level Data'!#REF!,$F207,'City Level Data'!CP:CP)</f>
        <v>#REF!</v>
      </c>
      <c r="CP207" s="16" t="e">
        <f>SUMIF('City Level Data'!#REF!,$F207,'City Level Data'!CQ:CQ)</f>
        <v>#REF!</v>
      </c>
      <c r="CQ207" s="16" t="e">
        <f>SUMIF('City Level Data'!#REF!,$F207,'City Level Data'!CR:CR)</f>
        <v>#REF!</v>
      </c>
      <c r="CR207" s="16" t="e">
        <f>SUMIF('City Level Data'!#REF!,$F207,'City Level Data'!CS:CS)</f>
        <v>#REF!</v>
      </c>
      <c r="CS207" s="16" t="e">
        <f>SUMIF('City Level Data'!#REF!,$F207,'City Level Data'!CT:CT)</f>
        <v>#REF!</v>
      </c>
      <c r="CT207" s="16" t="e">
        <f>SUMIF('City Level Data'!#REF!,$F207,'City Level Data'!CU:CU)</f>
        <v>#REF!</v>
      </c>
      <c r="CU207" s="16" t="e">
        <f>SUMIF('City Level Data'!#REF!,$F207,'City Level Data'!CV:CV)</f>
        <v>#REF!</v>
      </c>
      <c r="CV207" s="16" t="e">
        <f>SUMIF('City Level Data'!#REF!,$F207,'City Level Data'!CW:CW)</f>
        <v>#REF!</v>
      </c>
      <c r="CW207" s="16" t="e">
        <f>SUMIF('City Level Data'!#REF!,$F207,'City Level Data'!CX:CX)</f>
        <v>#REF!</v>
      </c>
      <c r="CX207" s="16" t="e">
        <f>SUMIF('City Level Data'!#REF!,$F207,'City Level Data'!CY:CY)</f>
        <v>#REF!</v>
      </c>
      <c r="CY207" s="16" t="e">
        <f>SUMIF('City Level Data'!#REF!,$F207,'City Level Data'!CZ:CZ)</f>
        <v>#REF!</v>
      </c>
      <c r="CZ207" s="16" t="e">
        <f>SUMIF('City Level Data'!#REF!,$F207,'City Level Data'!DA:DA)</f>
        <v>#REF!</v>
      </c>
      <c r="DA207" s="16" t="e">
        <f>SUMIF('City Level Data'!#REF!,$F207,'City Level Data'!DB:DB)</f>
        <v>#REF!</v>
      </c>
      <c r="DB207" s="16" t="e">
        <f>SUMIF('City Level Data'!#REF!,$F207,'City Level Data'!DC:DC)</f>
        <v>#REF!</v>
      </c>
    </row>
    <row r="208" spans="1:106" x14ac:dyDescent="0.2">
      <c r="A208" s="1"/>
      <c r="B208" s="1"/>
      <c r="C208" s="1"/>
      <c r="D208" s="1" t="s">
        <v>1745</v>
      </c>
      <c r="E208" s="1" t="s">
        <v>1371</v>
      </c>
      <c r="F208" s="1" t="s">
        <v>1427</v>
      </c>
      <c r="G208" s="1" t="s">
        <v>1523</v>
      </c>
      <c r="H208" s="1"/>
      <c r="I208" s="1"/>
      <c r="J208" s="1" t="s">
        <v>1518</v>
      </c>
      <c r="K208" s="1"/>
      <c r="L208" s="1"/>
      <c r="M208" s="1"/>
      <c r="N208" s="16" t="e">
        <f>SUMIF('City Level Data'!#REF!,$F208,'City Level Data'!J:J)</f>
        <v>#REF!</v>
      </c>
      <c r="O208" s="16" t="e">
        <f>SUMIF('City Level Data'!#REF!,$F208,'City Level Data'!L:L)</f>
        <v>#REF!</v>
      </c>
      <c r="P208" s="16" t="e">
        <f>SUMIF('City Level Data'!#REF!,$F208,'City Level Data'!M:M)</f>
        <v>#REF!</v>
      </c>
      <c r="Q208" s="16" t="e">
        <f t="shared" si="0"/>
        <v>#REF!</v>
      </c>
      <c r="R208" s="16" t="e">
        <f>SUMIF('City Level Data'!#REF!,$F208,'City Level Data'!P:P)</f>
        <v>#REF!</v>
      </c>
      <c r="S208" s="16" t="e">
        <f t="shared" si="1"/>
        <v>#REF!</v>
      </c>
      <c r="T208" s="16" t="e">
        <f>SUMIF('City Level Data'!#REF!,$F208,'City Level Data'!U:U)*1000000000/N208</f>
        <v>#REF!</v>
      </c>
      <c r="U208" s="16" t="e">
        <f>IF(Q208&gt;'Clustering (Sub City)'!$C$4,'Clustering (Sub City)'!$B$3,IF(Q208&gt;'Clustering (Sub City)'!$H$4,'Clustering (Sub City)'!$G$3,IF(Q208&gt;'Clustering (Sub City)'!$M$4,'Clustering (Sub City)'!$L$3,'Clustering (Sub City)'!$Q$3)))</f>
        <v>#REF!</v>
      </c>
      <c r="V208" s="16" t="e">
        <f>IF(S208&gt;'Clustering (Sub City)'!$C$24,'Clustering (Sub City)'!$B$23,IF(S208&gt;'Clustering (Sub City)'!$H$24,'Clustering (Sub City)'!$G$23,IF(S208&gt;'Clustering (Sub City)'!$M$24,'Clustering (Sub City)'!$L$23,'Clustering (Sub City)'!$Q$23)))</f>
        <v>#REF!</v>
      </c>
      <c r="W208" s="16" t="e">
        <f>VLOOKUP(U208&amp;V208,'Clustering (Gov City)'!$X$4:$Y$19,2,0)</f>
        <v>#REF!</v>
      </c>
      <c r="X208" s="16" t="e">
        <f>SUMIF('City Level Data'!#REF!,$F208,'City Level Data'!Z:Z)</f>
        <v>#REF!</v>
      </c>
      <c r="Y208" s="16" t="e">
        <f>SUMIF('City Level Data'!#REF!,$F208,'City Level Data'!AA:AA)</f>
        <v>#REF!</v>
      </c>
      <c r="Z208" s="16" t="e">
        <f>SUMIF('City Level Data'!#REF!,$F208,'City Level Data'!AB:AB)</f>
        <v>#REF!</v>
      </c>
      <c r="AA208" s="16" t="e">
        <f>SUMIF('City Level Data'!#REF!,$F208,'City Level Data'!AC:AC)</f>
        <v>#REF!</v>
      </c>
      <c r="AB208" s="16" t="e">
        <f>SUMIF('City Level Data'!#REF!,$F208,'City Level Data'!AD:AD)</f>
        <v>#REF!</v>
      </c>
      <c r="AC208" s="16" t="e">
        <f>SUMIF('City Level Data'!#REF!,$F208,'City Level Data'!AE:AE)</f>
        <v>#REF!</v>
      </c>
      <c r="AD208" s="16" t="e">
        <f>SUMIF('City Level Data'!#REF!,$F208,'City Level Data'!AF:AF)</f>
        <v>#REF!</v>
      </c>
      <c r="AE208" s="16" t="e">
        <f>SUMIF('City Level Data'!#REF!,$F208,'City Level Data'!AG:AG)</f>
        <v>#REF!</v>
      </c>
      <c r="AF208" s="16" t="e">
        <f>SUMIF('City Level Data'!#REF!,$F208,'City Level Data'!AH:AH)</f>
        <v>#REF!</v>
      </c>
      <c r="AG208" s="16" t="e">
        <f>SUMIF('City Level Data'!#REF!,$F208,'City Level Data'!AI:AI)</f>
        <v>#REF!</v>
      </c>
      <c r="AH208" s="16" t="e">
        <f>SUMIF('City Level Data'!#REF!,$F208,'City Level Data'!AJ:AJ)</f>
        <v>#REF!</v>
      </c>
      <c r="AI208" s="16" t="e">
        <f>SUMIF('City Level Data'!#REF!,$F208,'City Level Data'!AK:AK)</f>
        <v>#REF!</v>
      </c>
      <c r="AJ208" s="16" t="e">
        <f>SUMIF('City Level Data'!#REF!,$F208,'City Level Data'!AL:AL)</f>
        <v>#REF!</v>
      </c>
      <c r="AK208" s="16" t="e">
        <f>SUMIF('City Level Data'!#REF!,$F208,'City Level Data'!AM:AM)</f>
        <v>#REF!</v>
      </c>
      <c r="AL208" s="16" t="e">
        <f>SUMIF('City Level Data'!#REF!,$F208,'City Level Data'!AN:AN)</f>
        <v>#REF!</v>
      </c>
      <c r="AM208" s="16" t="e">
        <f>SUMIF('City Level Data'!#REF!,$F208,'City Level Data'!AO:AO)</f>
        <v>#REF!</v>
      </c>
      <c r="AN208" s="16" t="e">
        <f>SUMIF('City Level Data'!#REF!,$F208,'City Level Data'!AP:AP)</f>
        <v>#REF!</v>
      </c>
      <c r="AO208" s="16" t="e">
        <f>SUMIF('City Level Data'!#REF!,$F208,'City Level Data'!AQ:AQ)</f>
        <v>#REF!</v>
      </c>
      <c r="AP208" s="16" t="e">
        <f>SUMIF('City Level Data'!#REF!,$F208,'City Level Data'!AR:AR)</f>
        <v>#REF!</v>
      </c>
      <c r="AQ208" s="16" t="e">
        <f>SUMIF('City Level Data'!#REF!,$F208,'City Level Data'!AS:AS)</f>
        <v>#REF!</v>
      </c>
      <c r="AR208" s="16" t="e">
        <f>SUMIF('City Level Data'!#REF!,$F208,'City Level Data'!AT:AT)</f>
        <v>#REF!</v>
      </c>
      <c r="AS208" s="16" t="e">
        <f>SUMIF('City Level Data'!#REF!,$F208,'City Level Data'!AU:AU)</f>
        <v>#REF!</v>
      </c>
      <c r="AT208" s="16" t="e">
        <f>SUMIF('City Level Data'!#REF!,$F208,'City Level Data'!AV:AV)</f>
        <v>#REF!</v>
      </c>
      <c r="AU208" s="16" t="e">
        <f>SUMIF('City Level Data'!#REF!,$F208,'City Level Data'!AW:AW)</f>
        <v>#REF!</v>
      </c>
      <c r="AV208" s="16" t="e">
        <f>SUMIF('City Level Data'!#REF!,$F208,'City Level Data'!AX:AX)</f>
        <v>#REF!</v>
      </c>
      <c r="AW208" s="16" t="e">
        <f>SUMIF('City Level Data'!#REF!,$F208,'City Level Data'!AY:AY)</f>
        <v>#REF!</v>
      </c>
      <c r="AX208" s="16" t="e">
        <f>SUMIF('City Level Data'!#REF!,$F208,'City Level Data'!AZ:AZ)</f>
        <v>#REF!</v>
      </c>
      <c r="AY208" s="16" t="e">
        <f>SUMIF('City Level Data'!#REF!,$F208,'City Level Data'!BA:BA)</f>
        <v>#REF!</v>
      </c>
      <c r="AZ208" s="16" t="e">
        <f>SUMIF('City Level Data'!#REF!,$F208,'City Level Data'!BB:BB)</f>
        <v>#REF!</v>
      </c>
      <c r="BA208" s="16" t="e">
        <f>SUMIF('City Level Data'!#REF!,$F208,'City Level Data'!BC:BC)</f>
        <v>#REF!</v>
      </c>
      <c r="BB208" s="16" t="e">
        <f>SUMIF('City Level Data'!#REF!,$F208,'City Level Data'!BD:BD)</f>
        <v>#REF!</v>
      </c>
      <c r="BC208" s="16" t="e">
        <f>SUMIF('City Level Data'!#REF!,$F208,'City Level Data'!BE:BE)</f>
        <v>#REF!</v>
      </c>
      <c r="BD208" s="16" t="e">
        <f>SUMIF('City Level Data'!#REF!,$F208,'City Level Data'!BF:BF)</f>
        <v>#REF!</v>
      </c>
      <c r="BE208" s="16" t="e">
        <f t="shared" si="2"/>
        <v>#REF!</v>
      </c>
      <c r="BF208" s="16" t="e">
        <f>SUMIF('City Level Data'!#REF!,$F208,'City Level Data'!BG:BG)</f>
        <v>#REF!</v>
      </c>
      <c r="BG208" s="16" t="e">
        <f>SUMIF('City Level Data'!#REF!,$F208,'City Level Data'!BH:BH)</f>
        <v>#REF!</v>
      </c>
      <c r="BH208" s="16" t="e">
        <f>AVERAGEIF('City Level Data'!#REF!,$F208,'City Level Data'!BI:BI)</f>
        <v>#REF!</v>
      </c>
      <c r="BI208" s="16" t="e">
        <f>AVERAGEIF('City Level Data'!#REF!,$F208,'City Level Data'!BJ:BJ)</f>
        <v>#REF!</v>
      </c>
      <c r="BJ208" s="16" t="e">
        <f>AVERAGEIF('City Level Data'!#REF!,$F208,'City Level Data'!BK:BK)</f>
        <v>#REF!</v>
      </c>
      <c r="BK208" s="16" t="e">
        <f>AVERAGEIF('City Level Data'!#REF!,$F208,'City Level Data'!BL:BL)</f>
        <v>#REF!</v>
      </c>
      <c r="BL208" s="16" t="e">
        <f>AVERAGEIF('City Level Data'!#REF!,$F208,'City Level Data'!BM:BM)</f>
        <v>#REF!</v>
      </c>
      <c r="BM208" s="16" t="e">
        <f>SUMIF('City Level Data'!#REF!,$F208,'City Level Data'!BN:BN)</f>
        <v>#REF!</v>
      </c>
      <c r="BN208" s="16" t="e">
        <f>SUMIF('City Level Data'!#REF!,$F208,'City Level Data'!BO:BO)</f>
        <v>#REF!</v>
      </c>
      <c r="BO208" s="16" t="e">
        <f>SUMIF('City Level Data'!#REF!,$F208,'City Level Data'!BP:BP)</f>
        <v>#REF!</v>
      </c>
      <c r="BP208" s="16" t="e">
        <f>SUMIF('City Level Data'!#REF!,$F208,'City Level Data'!BQ:BQ)</f>
        <v>#REF!</v>
      </c>
      <c r="BQ208" s="16" t="e">
        <f>SUMIF('City Level Data'!#REF!,$F208,'City Level Data'!BR:BR)</f>
        <v>#REF!</v>
      </c>
      <c r="BR208" s="16" t="e">
        <f>SUMIF('City Level Data'!#REF!,$F208,'City Level Data'!BS:BS)</f>
        <v>#REF!</v>
      </c>
      <c r="BS208" s="16" t="e">
        <f>SUMIF('City Level Data'!#REF!,$F208,'City Level Data'!BT:BT)</f>
        <v>#REF!</v>
      </c>
      <c r="BT208" s="16" t="e">
        <f>SUMIF('City Level Data'!#REF!,$F208,'City Level Data'!BU:BU)</f>
        <v>#REF!</v>
      </c>
      <c r="BU208" s="16" t="e">
        <f>SUMIF('City Level Data'!#REF!,$F208,'City Level Data'!BV:BV)</f>
        <v>#REF!</v>
      </c>
      <c r="BV208" s="16" t="e">
        <f>SUMIF('City Level Data'!#REF!,$F208,'City Level Data'!BW:BW)</f>
        <v>#REF!</v>
      </c>
      <c r="BW208" s="16" t="e">
        <f>SUMIF('City Level Data'!#REF!,$F208,'City Level Data'!BX:BX)</f>
        <v>#REF!</v>
      </c>
      <c r="BX208" s="16" t="e">
        <f>SUMIF('City Level Data'!#REF!,$F208,'City Level Data'!BY:BY)</f>
        <v>#REF!</v>
      </c>
      <c r="BY208" s="16" t="e">
        <f>SUMIF('City Level Data'!#REF!,$F208,'City Level Data'!BZ:BZ)</f>
        <v>#REF!</v>
      </c>
      <c r="BZ208" s="16" t="e">
        <f>SUMIF('City Level Data'!#REF!,$F208,'City Level Data'!CA:CA)</f>
        <v>#REF!</v>
      </c>
      <c r="CA208" s="16" t="e">
        <f>SUMIF('City Level Data'!#REF!,$F208,'City Level Data'!CB:CB)</f>
        <v>#REF!</v>
      </c>
      <c r="CB208" s="16" t="e">
        <f>SUMIF('City Level Data'!#REF!,$F208,'City Level Data'!CC:CC)</f>
        <v>#REF!</v>
      </c>
      <c r="CC208" s="16" t="e">
        <f>SUMIF('City Level Data'!#REF!,$F208,'City Level Data'!CD:CD)</f>
        <v>#REF!</v>
      </c>
      <c r="CD208" s="16" t="e">
        <f>SUMIF('City Level Data'!#REF!,$F208,'City Level Data'!CE:CE)</f>
        <v>#REF!</v>
      </c>
      <c r="CE208" s="16" t="e">
        <f>SUMIF('City Level Data'!#REF!,$F208,'City Level Data'!CF:CF)</f>
        <v>#REF!</v>
      </c>
      <c r="CF208" s="16" t="e">
        <f>SUMIF('City Level Data'!#REF!,$F208,'City Level Data'!CG:CG)</f>
        <v>#REF!</v>
      </c>
      <c r="CG208" s="16" t="e">
        <f>SUMIF('City Level Data'!#REF!,$F208,'City Level Data'!CH:CH)</f>
        <v>#REF!</v>
      </c>
      <c r="CH208" s="16" t="e">
        <f>SUMIF('City Level Data'!#REF!,$F208,'City Level Data'!CI:CI)</f>
        <v>#REF!</v>
      </c>
      <c r="CI208" s="16" t="e">
        <f>SUMIF('City Level Data'!#REF!,$F208,'City Level Data'!CJ:CJ)</f>
        <v>#REF!</v>
      </c>
      <c r="CJ208" s="16" t="e">
        <f>SUMIF('City Level Data'!#REF!,$F208,'City Level Data'!CK:CK)</f>
        <v>#REF!</v>
      </c>
      <c r="CK208" s="16" t="e">
        <f>SUMIF('City Level Data'!#REF!,$F208,'City Level Data'!CL:CL)</f>
        <v>#REF!</v>
      </c>
      <c r="CL208" s="16" t="e">
        <f>SUMIF('City Level Data'!#REF!,$F208,'City Level Data'!CM:CM)</f>
        <v>#REF!</v>
      </c>
      <c r="CM208" s="16" t="e">
        <f>SUMIF('City Level Data'!#REF!,$F208,'City Level Data'!CN:CN)</f>
        <v>#REF!</v>
      </c>
      <c r="CN208" s="16" t="e">
        <f>SUMIF('City Level Data'!#REF!,$F208,'City Level Data'!CO:CO)</f>
        <v>#REF!</v>
      </c>
      <c r="CO208" s="16" t="e">
        <f>SUMIF('City Level Data'!#REF!,$F208,'City Level Data'!CP:CP)</f>
        <v>#REF!</v>
      </c>
      <c r="CP208" s="16" t="e">
        <f>SUMIF('City Level Data'!#REF!,$F208,'City Level Data'!CQ:CQ)</f>
        <v>#REF!</v>
      </c>
      <c r="CQ208" s="16" t="e">
        <f>SUMIF('City Level Data'!#REF!,$F208,'City Level Data'!CR:CR)</f>
        <v>#REF!</v>
      </c>
      <c r="CR208" s="16" t="e">
        <f>SUMIF('City Level Data'!#REF!,$F208,'City Level Data'!CS:CS)</f>
        <v>#REF!</v>
      </c>
      <c r="CS208" s="16" t="e">
        <f>SUMIF('City Level Data'!#REF!,$F208,'City Level Data'!CT:CT)</f>
        <v>#REF!</v>
      </c>
      <c r="CT208" s="16" t="e">
        <f>SUMIF('City Level Data'!#REF!,$F208,'City Level Data'!CU:CU)</f>
        <v>#REF!</v>
      </c>
      <c r="CU208" s="16" t="e">
        <f>SUMIF('City Level Data'!#REF!,$F208,'City Level Data'!CV:CV)</f>
        <v>#REF!</v>
      </c>
      <c r="CV208" s="16" t="e">
        <f>SUMIF('City Level Data'!#REF!,$F208,'City Level Data'!CW:CW)</f>
        <v>#REF!</v>
      </c>
      <c r="CW208" s="16" t="e">
        <f>SUMIF('City Level Data'!#REF!,$F208,'City Level Data'!CX:CX)</f>
        <v>#REF!</v>
      </c>
      <c r="CX208" s="16" t="e">
        <f>SUMIF('City Level Data'!#REF!,$F208,'City Level Data'!CY:CY)</f>
        <v>#REF!</v>
      </c>
      <c r="CY208" s="16" t="e">
        <f>SUMIF('City Level Data'!#REF!,$F208,'City Level Data'!CZ:CZ)</f>
        <v>#REF!</v>
      </c>
      <c r="CZ208" s="16" t="e">
        <f>SUMIF('City Level Data'!#REF!,$F208,'City Level Data'!DA:DA)</f>
        <v>#REF!</v>
      </c>
      <c r="DA208" s="16" t="e">
        <f>SUMIF('City Level Data'!#REF!,$F208,'City Level Data'!DB:DB)</f>
        <v>#REF!</v>
      </c>
      <c r="DB208" s="16" t="e">
        <f>SUMIF('City Level Data'!#REF!,$F208,'City Level Data'!DC:DC)</f>
        <v>#REF!</v>
      </c>
    </row>
    <row r="209" spans="1:106" x14ac:dyDescent="0.2">
      <c r="A209" s="1"/>
      <c r="B209" s="1"/>
      <c r="C209" s="1"/>
      <c r="D209" s="1" t="s">
        <v>1746</v>
      </c>
      <c r="E209" s="1" t="s">
        <v>1371</v>
      </c>
      <c r="F209" s="1" t="s">
        <v>1434</v>
      </c>
      <c r="G209" s="1" t="s">
        <v>1523</v>
      </c>
      <c r="H209" s="1"/>
      <c r="I209" s="1"/>
      <c r="J209" s="1" t="s">
        <v>1518</v>
      </c>
      <c r="K209" s="1"/>
      <c r="L209" s="1"/>
      <c r="M209" s="1"/>
      <c r="N209" s="16" t="e">
        <f>SUMIF('City Level Data'!#REF!,$F209,'City Level Data'!J:J)</f>
        <v>#REF!</v>
      </c>
      <c r="O209" s="16" t="e">
        <f>SUMIF('City Level Data'!#REF!,$F209,'City Level Data'!L:L)</f>
        <v>#REF!</v>
      </c>
      <c r="P209" s="16" t="e">
        <f>SUMIF('City Level Data'!#REF!,$F209,'City Level Data'!M:M)</f>
        <v>#REF!</v>
      </c>
      <c r="Q209" s="16" t="e">
        <f t="shared" si="0"/>
        <v>#REF!</v>
      </c>
      <c r="R209" s="16" t="e">
        <f>SUMIF('City Level Data'!#REF!,$F209,'City Level Data'!P:P)</f>
        <v>#REF!</v>
      </c>
      <c r="S209" s="16" t="e">
        <f t="shared" si="1"/>
        <v>#REF!</v>
      </c>
      <c r="T209" s="16" t="e">
        <f>SUMIF('City Level Data'!#REF!,$F209,'City Level Data'!U:U)*1000000000/N209</f>
        <v>#REF!</v>
      </c>
      <c r="U209" s="16" t="e">
        <f>IF(Q209&gt;'Clustering (Sub City)'!$C$4,'Clustering (Sub City)'!$B$3,IF(Q209&gt;'Clustering (Sub City)'!$H$4,'Clustering (Sub City)'!$G$3,IF(Q209&gt;'Clustering (Sub City)'!$M$4,'Clustering (Sub City)'!$L$3,'Clustering (Sub City)'!$Q$3)))</f>
        <v>#REF!</v>
      </c>
      <c r="V209" s="16" t="e">
        <f>IF(S209&gt;'Clustering (Sub City)'!$C$24,'Clustering (Sub City)'!$B$23,IF(S209&gt;'Clustering (Sub City)'!$H$24,'Clustering (Sub City)'!$G$23,IF(S209&gt;'Clustering (Sub City)'!$M$24,'Clustering (Sub City)'!$L$23,'Clustering (Sub City)'!$Q$23)))</f>
        <v>#REF!</v>
      </c>
      <c r="W209" s="16" t="e">
        <f>VLOOKUP(U209&amp;V209,'Clustering (Gov City)'!$X$4:$Y$19,2,0)</f>
        <v>#REF!</v>
      </c>
      <c r="X209" s="16" t="e">
        <f>SUMIF('City Level Data'!#REF!,$F209,'City Level Data'!Z:Z)</f>
        <v>#REF!</v>
      </c>
      <c r="Y209" s="16" t="e">
        <f>SUMIF('City Level Data'!#REF!,$F209,'City Level Data'!AA:AA)</f>
        <v>#REF!</v>
      </c>
      <c r="Z209" s="16" t="e">
        <f>SUMIF('City Level Data'!#REF!,$F209,'City Level Data'!AB:AB)</f>
        <v>#REF!</v>
      </c>
      <c r="AA209" s="16" t="e">
        <f>SUMIF('City Level Data'!#REF!,$F209,'City Level Data'!AC:AC)</f>
        <v>#REF!</v>
      </c>
      <c r="AB209" s="16" t="e">
        <f>SUMIF('City Level Data'!#REF!,$F209,'City Level Data'!AD:AD)</f>
        <v>#REF!</v>
      </c>
      <c r="AC209" s="16" t="e">
        <f>SUMIF('City Level Data'!#REF!,$F209,'City Level Data'!AE:AE)</f>
        <v>#REF!</v>
      </c>
      <c r="AD209" s="16" t="e">
        <f>SUMIF('City Level Data'!#REF!,$F209,'City Level Data'!AF:AF)</f>
        <v>#REF!</v>
      </c>
      <c r="AE209" s="16" t="e">
        <f>SUMIF('City Level Data'!#REF!,$F209,'City Level Data'!AG:AG)</f>
        <v>#REF!</v>
      </c>
      <c r="AF209" s="16" t="e">
        <f>SUMIF('City Level Data'!#REF!,$F209,'City Level Data'!AH:AH)</f>
        <v>#REF!</v>
      </c>
      <c r="AG209" s="16" t="e">
        <f>SUMIF('City Level Data'!#REF!,$F209,'City Level Data'!AI:AI)</f>
        <v>#REF!</v>
      </c>
      <c r="AH209" s="16" t="e">
        <f>SUMIF('City Level Data'!#REF!,$F209,'City Level Data'!AJ:AJ)</f>
        <v>#REF!</v>
      </c>
      <c r="AI209" s="16" t="e">
        <f>SUMIF('City Level Data'!#REF!,$F209,'City Level Data'!AK:AK)</f>
        <v>#REF!</v>
      </c>
      <c r="AJ209" s="16" t="e">
        <f>SUMIF('City Level Data'!#REF!,$F209,'City Level Data'!AL:AL)</f>
        <v>#REF!</v>
      </c>
      <c r="AK209" s="16" t="e">
        <f>SUMIF('City Level Data'!#REF!,$F209,'City Level Data'!AM:AM)</f>
        <v>#REF!</v>
      </c>
      <c r="AL209" s="16" t="e">
        <f>SUMIF('City Level Data'!#REF!,$F209,'City Level Data'!AN:AN)</f>
        <v>#REF!</v>
      </c>
      <c r="AM209" s="16" t="e">
        <f>SUMIF('City Level Data'!#REF!,$F209,'City Level Data'!AO:AO)</f>
        <v>#REF!</v>
      </c>
      <c r="AN209" s="16" t="e">
        <f>SUMIF('City Level Data'!#REF!,$F209,'City Level Data'!AP:AP)</f>
        <v>#REF!</v>
      </c>
      <c r="AO209" s="16" t="e">
        <f>SUMIF('City Level Data'!#REF!,$F209,'City Level Data'!AQ:AQ)</f>
        <v>#REF!</v>
      </c>
      <c r="AP209" s="16" t="e">
        <f>SUMIF('City Level Data'!#REF!,$F209,'City Level Data'!AR:AR)</f>
        <v>#REF!</v>
      </c>
      <c r="AQ209" s="16" t="e">
        <f>SUMIF('City Level Data'!#REF!,$F209,'City Level Data'!AS:AS)</f>
        <v>#REF!</v>
      </c>
      <c r="AR209" s="16" t="e">
        <f>SUMIF('City Level Data'!#REF!,$F209,'City Level Data'!AT:AT)</f>
        <v>#REF!</v>
      </c>
      <c r="AS209" s="16" t="e">
        <f>SUMIF('City Level Data'!#REF!,$F209,'City Level Data'!AU:AU)</f>
        <v>#REF!</v>
      </c>
      <c r="AT209" s="16" t="e">
        <f>SUMIF('City Level Data'!#REF!,$F209,'City Level Data'!AV:AV)</f>
        <v>#REF!</v>
      </c>
      <c r="AU209" s="16" t="e">
        <f>SUMIF('City Level Data'!#REF!,$F209,'City Level Data'!AW:AW)</f>
        <v>#REF!</v>
      </c>
      <c r="AV209" s="16" t="e">
        <f>SUMIF('City Level Data'!#REF!,$F209,'City Level Data'!AX:AX)</f>
        <v>#REF!</v>
      </c>
      <c r="AW209" s="16" t="e">
        <f>SUMIF('City Level Data'!#REF!,$F209,'City Level Data'!AY:AY)</f>
        <v>#REF!</v>
      </c>
      <c r="AX209" s="16" t="e">
        <f>SUMIF('City Level Data'!#REF!,$F209,'City Level Data'!AZ:AZ)</f>
        <v>#REF!</v>
      </c>
      <c r="AY209" s="16" t="e">
        <f>SUMIF('City Level Data'!#REF!,$F209,'City Level Data'!BA:BA)</f>
        <v>#REF!</v>
      </c>
      <c r="AZ209" s="16" t="e">
        <f>SUMIF('City Level Data'!#REF!,$F209,'City Level Data'!BB:BB)</f>
        <v>#REF!</v>
      </c>
      <c r="BA209" s="16" t="e">
        <f>SUMIF('City Level Data'!#REF!,$F209,'City Level Data'!BC:BC)</f>
        <v>#REF!</v>
      </c>
      <c r="BB209" s="16" t="e">
        <f>SUMIF('City Level Data'!#REF!,$F209,'City Level Data'!BD:BD)</f>
        <v>#REF!</v>
      </c>
      <c r="BC209" s="16" t="e">
        <f>SUMIF('City Level Data'!#REF!,$F209,'City Level Data'!BE:BE)</f>
        <v>#REF!</v>
      </c>
      <c r="BD209" s="16" t="e">
        <f>SUMIF('City Level Data'!#REF!,$F209,'City Level Data'!BF:BF)</f>
        <v>#REF!</v>
      </c>
      <c r="BE209" s="16" t="e">
        <f t="shared" si="2"/>
        <v>#REF!</v>
      </c>
      <c r="BF209" s="16" t="e">
        <f>SUMIF('City Level Data'!#REF!,$F209,'City Level Data'!BG:BG)</f>
        <v>#REF!</v>
      </c>
      <c r="BG209" s="16" t="e">
        <f>SUMIF('City Level Data'!#REF!,$F209,'City Level Data'!BH:BH)</f>
        <v>#REF!</v>
      </c>
      <c r="BH209" s="16" t="e">
        <f>AVERAGEIF('City Level Data'!#REF!,$F209,'City Level Data'!BI:BI)</f>
        <v>#REF!</v>
      </c>
      <c r="BI209" s="16" t="e">
        <f>AVERAGEIF('City Level Data'!#REF!,$F209,'City Level Data'!BJ:BJ)</f>
        <v>#REF!</v>
      </c>
      <c r="BJ209" s="16" t="e">
        <f>AVERAGEIF('City Level Data'!#REF!,$F209,'City Level Data'!BK:BK)</f>
        <v>#REF!</v>
      </c>
      <c r="BK209" s="16" t="e">
        <f>AVERAGEIF('City Level Data'!#REF!,$F209,'City Level Data'!BL:BL)</f>
        <v>#REF!</v>
      </c>
      <c r="BL209" s="16" t="e">
        <f>AVERAGEIF('City Level Data'!#REF!,$F209,'City Level Data'!BM:BM)</f>
        <v>#REF!</v>
      </c>
      <c r="BM209" s="16" t="e">
        <f>SUMIF('City Level Data'!#REF!,$F209,'City Level Data'!BN:BN)</f>
        <v>#REF!</v>
      </c>
      <c r="BN209" s="16" t="e">
        <f>SUMIF('City Level Data'!#REF!,$F209,'City Level Data'!BO:BO)</f>
        <v>#REF!</v>
      </c>
      <c r="BO209" s="16" t="e">
        <f>SUMIF('City Level Data'!#REF!,$F209,'City Level Data'!BP:BP)</f>
        <v>#REF!</v>
      </c>
      <c r="BP209" s="16" t="e">
        <f>SUMIF('City Level Data'!#REF!,$F209,'City Level Data'!BQ:BQ)</f>
        <v>#REF!</v>
      </c>
      <c r="BQ209" s="16" t="e">
        <f>SUMIF('City Level Data'!#REF!,$F209,'City Level Data'!BR:BR)</f>
        <v>#REF!</v>
      </c>
      <c r="BR209" s="16" t="e">
        <f>SUMIF('City Level Data'!#REF!,$F209,'City Level Data'!BS:BS)</f>
        <v>#REF!</v>
      </c>
      <c r="BS209" s="16" t="e">
        <f>SUMIF('City Level Data'!#REF!,$F209,'City Level Data'!BT:BT)</f>
        <v>#REF!</v>
      </c>
      <c r="BT209" s="16" t="e">
        <f>SUMIF('City Level Data'!#REF!,$F209,'City Level Data'!BU:BU)</f>
        <v>#REF!</v>
      </c>
      <c r="BU209" s="16" t="e">
        <f>SUMIF('City Level Data'!#REF!,$F209,'City Level Data'!BV:BV)</f>
        <v>#REF!</v>
      </c>
      <c r="BV209" s="16" t="e">
        <f>SUMIF('City Level Data'!#REF!,$F209,'City Level Data'!BW:BW)</f>
        <v>#REF!</v>
      </c>
      <c r="BW209" s="16" t="e">
        <f>SUMIF('City Level Data'!#REF!,$F209,'City Level Data'!BX:BX)</f>
        <v>#REF!</v>
      </c>
      <c r="BX209" s="16" t="e">
        <f>SUMIF('City Level Data'!#REF!,$F209,'City Level Data'!BY:BY)</f>
        <v>#REF!</v>
      </c>
      <c r="BY209" s="16" t="e">
        <f>SUMIF('City Level Data'!#REF!,$F209,'City Level Data'!BZ:BZ)</f>
        <v>#REF!</v>
      </c>
      <c r="BZ209" s="16" t="e">
        <f>SUMIF('City Level Data'!#REF!,$F209,'City Level Data'!CA:CA)</f>
        <v>#REF!</v>
      </c>
      <c r="CA209" s="16" t="e">
        <f>SUMIF('City Level Data'!#REF!,$F209,'City Level Data'!CB:CB)</f>
        <v>#REF!</v>
      </c>
      <c r="CB209" s="16" t="e">
        <f>SUMIF('City Level Data'!#REF!,$F209,'City Level Data'!CC:CC)</f>
        <v>#REF!</v>
      </c>
      <c r="CC209" s="16" t="e">
        <f>SUMIF('City Level Data'!#REF!,$F209,'City Level Data'!CD:CD)</f>
        <v>#REF!</v>
      </c>
      <c r="CD209" s="16" t="e">
        <f>SUMIF('City Level Data'!#REF!,$F209,'City Level Data'!CE:CE)</f>
        <v>#REF!</v>
      </c>
      <c r="CE209" s="16" t="e">
        <f>SUMIF('City Level Data'!#REF!,$F209,'City Level Data'!CF:CF)</f>
        <v>#REF!</v>
      </c>
      <c r="CF209" s="16" t="e">
        <f>SUMIF('City Level Data'!#REF!,$F209,'City Level Data'!CG:CG)</f>
        <v>#REF!</v>
      </c>
      <c r="CG209" s="16" t="e">
        <f>SUMIF('City Level Data'!#REF!,$F209,'City Level Data'!CH:CH)</f>
        <v>#REF!</v>
      </c>
      <c r="CH209" s="16" t="e">
        <f>SUMIF('City Level Data'!#REF!,$F209,'City Level Data'!CI:CI)</f>
        <v>#REF!</v>
      </c>
      <c r="CI209" s="16" t="e">
        <f>SUMIF('City Level Data'!#REF!,$F209,'City Level Data'!CJ:CJ)</f>
        <v>#REF!</v>
      </c>
      <c r="CJ209" s="16" t="e">
        <f>SUMIF('City Level Data'!#REF!,$F209,'City Level Data'!CK:CK)</f>
        <v>#REF!</v>
      </c>
      <c r="CK209" s="16" t="e">
        <f>SUMIF('City Level Data'!#REF!,$F209,'City Level Data'!CL:CL)</f>
        <v>#REF!</v>
      </c>
      <c r="CL209" s="16" t="e">
        <f>SUMIF('City Level Data'!#REF!,$F209,'City Level Data'!CM:CM)</f>
        <v>#REF!</v>
      </c>
      <c r="CM209" s="16" t="e">
        <f>SUMIF('City Level Data'!#REF!,$F209,'City Level Data'!CN:CN)</f>
        <v>#REF!</v>
      </c>
      <c r="CN209" s="16" t="e">
        <f>SUMIF('City Level Data'!#REF!,$F209,'City Level Data'!CO:CO)</f>
        <v>#REF!</v>
      </c>
      <c r="CO209" s="16" t="e">
        <f>SUMIF('City Level Data'!#REF!,$F209,'City Level Data'!CP:CP)</f>
        <v>#REF!</v>
      </c>
      <c r="CP209" s="16" t="e">
        <f>SUMIF('City Level Data'!#REF!,$F209,'City Level Data'!CQ:CQ)</f>
        <v>#REF!</v>
      </c>
      <c r="CQ209" s="16" t="e">
        <f>SUMIF('City Level Data'!#REF!,$F209,'City Level Data'!CR:CR)</f>
        <v>#REF!</v>
      </c>
      <c r="CR209" s="16" t="e">
        <f>SUMIF('City Level Data'!#REF!,$F209,'City Level Data'!CS:CS)</f>
        <v>#REF!</v>
      </c>
      <c r="CS209" s="16" t="e">
        <f>SUMIF('City Level Data'!#REF!,$F209,'City Level Data'!CT:CT)</f>
        <v>#REF!</v>
      </c>
      <c r="CT209" s="16" t="e">
        <f>SUMIF('City Level Data'!#REF!,$F209,'City Level Data'!CU:CU)</f>
        <v>#REF!</v>
      </c>
      <c r="CU209" s="16" t="e">
        <f>SUMIF('City Level Data'!#REF!,$F209,'City Level Data'!CV:CV)</f>
        <v>#REF!</v>
      </c>
      <c r="CV209" s="16" t="e">
        <f>SUMIF('City Level Data'!#REF!,$F209,'City Level Data'!CW:CW)</f>
        <v>#REF!</v>
      </c>
      <c r="CW209" s="16" t="e">
        <f>SUMIF('City Level Data'!#REF!,$F209,'City Level Data'!CX:CX)</f>
        <v>#REF!</v>
      </c>
      <c r="CX209" s="16" t="e">
        <f>SUMIF('City Level Data'!#REF!,$F209,'City Level Data'!CY:CY)</f>
        <v>#REF!</v>
      </c>
      <c r="CY209" s="16" t="e">
        <f>SUMIF('City Level Data'!#REF!,$F209,'City Level Data'!CZ:CZ)</f>
        <v>#REF!</v>
      </c>
      <c r="CZ209" s="16" t="e">
        <f>SUMIF('City Level Data'!#REF!,$F209,'City Level Data'!DA:DA)</f>
        <v>#REF!</v>
      </c>
      <c r="DA209" s="16" t="e">
        <f>SUMIF('City Level Data'!#REF!,$F209,'City Level Data'!DB:DB)</f>
        <v>#REF!</v>
      </c>
      <c r="DB209" s="16" t="e">
        <f>SUMIF('City Level Data'!#REF!,$F209,'City Level Data'!DC:DC)</f>
        <v>#REF!</v>
      </c>
    </row>
    <row r="210" spans="1:106" x14ac:dyDescent="0.2">
      <c r="A210" s="1"/>
      <c r="B210" s="1"/>
      <c r="C210" s="1"/>
      <c r="D210" s="1" t="s">
        <v>1747</v>
      </c>
      <c r="E210" s="1" t="s">
        <v>1371</v>
      </c>
      <c r="F210" s="1" t="s">
        <v>1468</v>
      </c>
      <c r="G210" s="1" t="s">
        <v>1523</v>
      </c>
      <c r="H210" s="1"/>
      <c r="I210" s="1"/>
      <c r="J210" s="1" t="s">
        <v>1518</v>
      </c>
      <c r="K210" s="1"/>
      <c r="L210" s="1"/>
      <c r="M210" s="1"/>
      <c r="N210" s="16" t="e">
        <f>SUMIF('City Level Data'!#REF!,$F210,'City Level Data'!J:J)</f>
        <v>#REF!</v>
      </c>
      <c r="O210" s="16" t="e">
        <f>SUMIF('City Level Data'!#REF!,$F210,'City Level Data'!L:L)</f>
        <v>#REF!</v>
      </c>
      <c r="P210" s="16" t="e">
        <f>SUMIF('City Level Data'!#REF!,$F210,'City Level Data'!M:M)</f>
        <v>#REF!</v>
      </c>
      <c r="Q210" s="16" t="e">
        <f t="shared" si="0"/>
        <v>#REF!</v>
      </c>
      <c r="R210" s="16" t="e">
        <f>SUMIF('City Level Data'!#REF!,$F210,'City Level Data'!P:P)</f>
        <v>#REF!</v>
      </c>
      <c r="S210" s="16" t="e">
        <f t="shared" si="1"/>
        <v>#REF!</v>
      </c>
      <c r="T210" s="16" t="e">
        <f>SUMIF('City Level Data'!#REF!,$F210,'City Level Data'!U:U)*1000000000/N210</f>
        <v>#REF!</v>
      </c>
      <c r="U210" s="16" t="e">
        <f>IF(Q210&gt;'Clustering (Sub City)'!$C$4,'Clustering (Sub City)'!$B$3,IF(Q210&gt;'Clustering (Sub City)'!$H$4,'Clustering (Sub City)'!$G$3,IF(Q210&gt;'Clustering (Sub City)'!$M$4,'Clustering (Sub City)'!$L$3,'Clustering (Sub City)'!$Q$3)))</f>
        <v>#REF!</v>
      </c>
      <c r="V210" s="16" t="e">
        <f>IF(S210&gt;'Clustering (Sub City)'!$C$24,'Clustering (Sub City)'!$B$23,IF(S210&gt;'Clustering (Sub City)'!$H$24,'Clustering (Sub City)'!$G$23,IF(S210&gt;'Clustering (Sub City)'!$M$24,'Clustering (Sub City)'!$L$23,'Clustering (Sub City)'!$Q$23)))</f>
        <v>#REF!</v>
      </c>
      <c r="W210" s="16" t="e">
        <f>VLOOKUP(U210&amp;V210,'Clustering (Gov City)'!$X$4:$Y$19,2,0)</f>
        <v>#REF!</v>
      </c>
      <c r="X210" s="16" t="e">
        <f>SUMIF('City Level Data'!#REF!,$F210,'City Level Data'!Z:Z)</f>
        <v>#REF!</v>
      </c>
      <c r="Y210" s="16" t="e">
        <f>SUMIF('City Level Data'!#REF!,$F210,'City Level Data'!AA:AA)</f>
        <v>#REF!</v>
      </c>
      <c r="Z210" s="16" t="e">
        <f>SUMIF('City Level Data'!#REF!,$F210,'City Level Data'!AB:AB)</f>
        <v>#REF!</v>
      </c>
      <c r="AA210" s="16" t="e">
        <f>SUMIF('City Level Data'!#REF!,$F210,'City Level Data'!AC:AC)</f>
        <v>#REF!</v>
      </c>
      <c r="AB210" s="16" t="e">
        <f>SUMIF('City Level Data'!#REF!,$F210,'City Level Data'!AD:AD)</f>
        <v>#REF!</v>
      </c>
      <c r="AC210" s="16" t="e">
        <f>SUMIF('City Level Data'!#REF!,$F210,'City Level Data'!AE:AE)</f>
        <v>#REF!</v>
      </c>
      <c r="AD210" s="16" t="e">
        <f>SUMIF('City Level Data'!#REF!,$F210,'City Level Data'!AF:AF)</f>
        <v>#REF!</v>
      </c>
      <c r="AE210" s="16" t="e">
        <f>SUMIF('City Level Data'!#REF!,$F210,'City Level Data'!AG:AG)</f>
        <v>#REF!</v>
      </c>
      <c r="AF210" s="16" t="e">
        <f>SUMIF('City Level Data'!#REF!,$F210,'City Level Data'!AH:AH)</f>
        <v>#REF!</v>
      </c>
      <c r="AG210" s="16" t="e">
        <f>SUMIF('City Level Data'!#REF!,$F210,'City Level Data'!AI:AI)</f>
        <v>#REF!</v>
      </c>
      <c r="AH210" s="16" t="e">
        <f>SUMIF('City Level Data'!#REF!,$F210,'City Level Data'!AJ:AJ)</f>
        <v>#REF!</v>
      </c>
      <c r="AI210" s="16" t="e">
        <f>SUMIF('City Level Data'!#REF!,$F210,'City Level Data'!AK:AK)</f>
        <v>#REF!</v>
      </c>
      <c r="AJ210" s="16" t="e">
        <f>SUMIF('City Level Data'!#REF!,$F210,'City Level Data'!AL:AL)</f>
        <v>#REF!</v>
      </c>
      <c r="AK210" s="16" t="e">
        <f>SUMIF('City Level Data'!#REF!,$F210,'City Level Data'!AM:AM)</f>
        <v>#REF!</v>
      </c>
      <c r="AL210" s="16" t="e">
        <f>SUMIF('City Level Data'!#REF!,$F210,'City Level Data'!AN:AN)</f>
        <v>#REF!</v>
      </c>
      <c r="AM210" s="16" t="e">
        <f>SUMIF('City Level Data'!#REF!,$F210,'City Level Data'!AO:AO)</f>
        <v>#REF!</v>
      </c>
      <c r="AN210" s="16" t="e">
        <f>SUMIF('City Level Data'!#REF!,$F210,'City Level Data'!AP:AP)</f>
        <v>#REF!</v>
      </c>
      <c r="AO210" s="16" t="e">
        <f>SUMIF('City Level Data'!#REF!,$F210,'City Level Data'!AQ:AQ)</f>
        <v>#REF!</v>
      </c>
      <c r="AP210" s="16" t="e">
        <f>SUMIF('City Level Data'!#REF!,$F210,'City Level Data'!AR:AR)</f>
        <v>#REF!</v>
      </c>
      <c r="AQ210" s="16" t="e">
        <f>SUMIF('City Level Data'!#REF!,$F210,'City Level Data'!AS:AS)</f>
        <v>#REF!</v>
      </c>
      <c r="AR210" s="16" t="e">
        <f>SUMIF('City Level Data'!#REF!,$F210,'City Level Data'!AT:AT)</f>
        <v>#REF!</v>
      </c>
      <c r="AS210" s="16" t="e">
        <f>SUMIF('City Level Data'!#REF!,$F210,'City Level Data'!AU:AU)</f>
        <v>#REF!</v>
      </c>
      <c r="AT210" s="16" t="e">
        <f>SUMIF('City Level Data'!#REF!,$F210,'City Level Data'!AV:AV)</f>
        <v>#REF!</v>
      </c>
      <c r="AU210" s="16" t="e">
        <f>SUMIF('City Level Data'!#REF!,$F210,'City Level Data'!AW:AW)</f>
        <v>#REF!</v>
      </c>
      <c r="AV210" s="16" t="e">
        <f>SUMIF('City Level Data'!#REF!,$F210,'City Level Data'!AX:AX)</f>
        <v>#REF!</v>
      </c>
      <c r="AW210" s="16" t="e">
        <f>SUMIF('City Level Data'!#REF!,$F210,'City Level Data'!AY:AY)</f>
        <v>#REF!</v>
      </c>
      <c r="AX210" s="16" t="e">
        <f>SUMIF('City Level Data'!#REF!,$F210,'City Level Data'!AZ:AZ)</f>
        <v>#REF!</v>
      </c>
      <c r="AY210" s="16" t="e">
        <f>SUMIF('City Level Data'!#REF!,$F210,'City Level Data'!BA:BA)</f>
        <v>#REF!</v>
      </c>
      <c r="AZ210" s="16" t="e">
        <f>SUMIF('City Level Data'!#REF!,$F210,'City Level Data'!BB:BB)</f>
        <v>#REF!</v>
      </c>
      <c r="BA210" s="16" t="e">
        <f>SUMIF('City Level Data'!#REF!,$F210,'City Level Data'!BC:BC)</f>
        <v>#REF!</v>
      </c>
      <c r="BB210" s="16" t="e">
        <f>SUMIF('City Level Data'!#REF!,$F210,'City Level Data'!BD:BD)</f>
        <v>#REF!</v>
      </c>
      <c r="BC210" s="16" t="e">
        <f>SUMIF('City Level Data'!#REF!,$F210,'City Level Data'!BE:BE)</f>
        <v>#REF!</v>
      </c>
      <c r="BD210" s="16" t="e">
        <f>SUMIF('City Level Data'!#REF!,$F210,'City Level Data'!BF:BF)</f>
        <v>#REF!</v>
      </c>
      <c r="BE210" s="16" t="e">
        <f t="shared" si="2"/>
        <v>#REF!</v>
      </c>
      <c r="BF210" s="16" t="e">
        <f>SUMIF('City Level Data'!#REF!,$F210,'City Level Data'!BG:BG)</f>
        <v>#REF!</v>
      </c>
      <c r="BG210" s="16" t="e">
        <f>SUMIF('City Level Data'!#REF!,$F210,'City Level Data'!BH:BH)</f>
        <v>#REF!</v>
      </c>
      <c r="BH210" s="16" t="e">
        <f>AVERAGEIF('City Level Data'!#REF!,$F210,'City Level Data'!BI:BI)</f>
        <v>#REF!</v>
      </c>
      <c r="BI210" s="16" t="e">
        <f>AVERAGEIF('City Level Data'!#REF!,$F210,'City Level Data'!BJ:BJ)</f>
        <v>#REF!</v>
      </c>
      <c r="BJ210" s="16" t="e">
        <f>AVERAGEIF('City Level Data'!#REF!,$F210,'City Level Data'!BK:BK)</f>
        <v>#REF!</v>
      </c>
      <c r="BK210" s="16" t="e">
        <f>AVERAGEIF('City Level Data'!#REF!,$F210,'City Level Data'!BL:BL)</f>
        <v>#REF!</v>
      </c>
      <c r="BL210" s="16" t="e">
        <f>AVERAGEIF('City Level Data'!#REF!,$F210,'City Level Data'!BM:BM)</f>
        <v>#REF!</v>
      </c>
      <c r="BM210" s="16" t="e">
        <f>SUMIF('City Level Data'!#REF!,$F210,'City Level Data'!BN:BN)</f>
        <v>#REF!</v>
      </c>
      <c r="BN210" s="16" t="e">
        <f>SUMIF('City Level Data'!#REF!,$F210,'City Level Data'!BO:BO)</f>
        <v>#REF!</v>
      </c>
      <c r="BO210" s="16" t="e">
        <f>SUMIF('City Level Data'!#REF!,$F210,'City Level Data'!BP:BP)</f>
        <v>#REF!</v>
      </c>
      <c r="BP210" s="16" t="e">
        <f>SUMIF('City Level Data'!#REF!,$F210,'City Level Data'!BQ:BQ)</f>
        <v>#REF!</v>
      </c>
      <c r="BQ210" s="16" t="e">
        <f>SUMIF('City Level Data'!#REF!,$F210,'City Level Data'!BR:BR)</f>
        <v>#REF!</v>
      </c>
      <c r="BR210" s="16" t="e">
        <f>SUMIF('City Level Data'!#REF!,$F210,'City Level Data'!BS:BS)</f>
        <v>#REF!</v>
      </c>
      <c r="BS210" s="16" t="e">
        <f>SUMIF('City Level Data'!#REF!,$F210,'City Level Data'!BT:BT)</f>
        <v>#REF!</v>
      </c>
      <c r="BT210" s="16" t="e">
        <f>SUMIF('City Level Data'!#REF!,$F210,'City Level Data'!BU:BU)</f>
        <v>#REF!</v>
      </c>
      <c r="BU210" s="16" t="e">
        <f>SUMIF('City Level Data'!#REF!,$F210,'City Level Data'!BV:BV)</f>
        <v>#REF!</v>
      </c>
      <c r="BV210" s="16" t="e">
        <f>SUMIF('City Level Data'!#REF!,$F210,'City Level Data'!BW:BW)</f>
        <v>#REF!</v>
      </c>
      <c r="BW210" s="16" t="e">
        <f>SUMIF('City Level Data'!#REF!,$F210,'City Level Data'!BX:BX)</f>
        <v>#REF!</v>
      </c>
      <c r="BX210" s="16" t="e">
        <f>SUMIF('City Level Data'!#REF!,$F210,'City Level Data'!BY:BY)</f>
        <v>#REF!</v>
      </c>
      <c r="BY210" s="16" t="e">
        <f>SUMIF('City Level Data'!#REF!,$F210,'City Level Data'!BZ:BZ)</f>
        <v>#REF!</v>
      </c>
      <c r="BZ210" s="16" t="e">
        <f>SUMIF('City Level Data'!#REF!,$F210,'City Level Data'!CA:CA)</f>
        <v>#REF!</v>
      </c>
      <c r="CA210" s="16" t="e">
        <f>SUMIF('City Level Data'!#REF!,$F210,'City Level Data'!CB:CB)</f>
        <v>#REF!</v>
      </c>
      <c r="CB210" s="16" t="e">
        <f>SUMIF('City Level Data'!#REF!,$F210,'City Level Data'!CC:CC)</f>
        <v>#REF!</v>
      </c>
      <c r="CC210" s="16" t="e">
        <f>SUMIF('City Level Data'!#REF!,$F210,'City Level Data'!CD:CD)</f>
        <v>#REF!</v>
      </c>
      <c r="CD210" s="16" t="e">
        <f>SUMIF('City Level Data'!#REF!,$F210,'City Level Data'!CE:CE)</f>
        <v>#REF!</v>
      </c>
      <c r="CE210" s="16" t="e">
        <f>SUMIF('City Level Data'!#REF!,$F210,'City Level Data'!CF:CF)</f>
        <v>#REF!</v>
      </c>
      <c r="CF210" s="16" t="e">
        <f>SUMIF('City Level Data'!#REF!,$F210,'City Level Data'!CG:CG)</f>
        <v>#REF!</v>
      </c>
      <c r="CG210" s="16" t="e">
        <f>SUMIF('City Level Data'!#REF!,$F210,'City Level Data'!CH:CH)</f>
        <v>#REF!</v>
      </c>
      <c r="CH210" s="16" t="e">
        <f>SUMIF('City Level Data'!#REF!,$F210,'City Level Data'!CI:CI)</f>
        <v>#REF!</v>
      </c>
      <c r="CI210" s="16" t="e">
        <f>SUMIF('City Level Data'!#REF!,$F210,'City Level Data'!CJ:CJ)</f>
        <v>#REF!</v>
      </c>
      <c r="CJ210" s="16" t="e">
        <f>SUMIF('City Level Data'!#REF!,$F210,'City Level Data'!CK:CK)</f>
        <v>#REF!</v>
      </c>
      <c r="CK210" s="16" t="e">
        <f>SUMIF('City Level Data'!#REF!,$F210,'City Level Data'!CL:CL)</f>
        <v>#REF!</v>
      </c>
      <c r="CL210" s="16" t="e">
        <f>SUMIF('City Level Data'!#REF!,$F210,'City Level Data'!CM:CM)</f>
        <v>#REF!</v>
      </c>
      <c r="CM210" s="16" t="e">
        <f>SUMIF('City Level Data'!#REF!,$F210,'City Level Data'!CN:CN)</f>
        <v>#REF!</v>
      </c>
      <c r="CN210" s="16" t="e">
        <f>SUMIF('City Level Data'!#REF!,$F210,'City Level Data'!CO:CO)</f>
        <v>#REF!</v>
      </c>
      <c r="CO210" s="16" t="e">
        <f>SUMIF('City Level Data'!#REF!,$F210,'City Level Data'!CP:CP)</f>
        <v>#REF!</v>
      </c>
      <c r="CP210" s="16" t="e">
        <f>SUMIF('City Level Data'!#REF!,$F210,'City Level Data'!CQ:CQ)</f>
        <v>#REF!</v>
      </c>
      <c r="CQ210" s="16" t="e">
        <f>SUMIF('City Level Data'!#REF!,$F210,'City Level Data'!CR:CR)</f>
        <v>#REF!</v>
      </c>
      <c r="CR210" s="16" t="e">
        <f>SUMIF('City Level Data'!#REF!,$F210,'City Level Data'!CS:CS)</f>
        <v>#REF!</v>
      </c>
      <c r="CS210" s="16" t="e">
        <f>SUMIF('City Level Data'!#REF!,$F210,'City Level Data'!CT:CT)</f>
        <v>#REF!</v>
      </c>
      <c r="CT210" s="16" t="e">
        <f>SUMIF('City Level Data'!#REF!,$F210,'City Level Data'!CU:CU)</f>
        <v>#REF!</v>
      </c>
      <c r="CU210" s="16" t="e">
        <f>SUMIF('City Level Data'!#REF!,$F210,'City Level Data'!CV:CV)</f>
        <v>#REF!</v>
      </c>
      <c r="CV210" s="16" t="e">
        <f>SUMIF('City Level Data'!#REF!,$F210,'City Level Data'!CW:CW)</f>
        <v>#REF!</v>
      </c>
      <c r="CW210" s="16" t="e">
        <f>SUMIF('City Level Data'!#REF!,$F210,'City Level Data'!CX:CX)</f>
        <v>#REF!</v>
      </c>
      <c r="CX210" s="16" t="e">
        <f>SUMIF('City Level Data'!#REF!,$F210,'City Level Data'!CY:CY)</f>
        <v>#REF!</v>
      </c>
      <c r="CY210" s="16" t="e">
        <f>SUMIF('City Level Data'!#REF!,$F210,'City Level Data'!CZ:CZ)</f>
        <v>#REF!</v>
      </c>
      <c r="CZ210" s="16" t="e">
        <f>SUMIF('City Level Data'!#REF!,$F210,'City Level Data'!DA:DA)</f>
        <v>#REF!</v>
      </c>
      <c r="DA210" s="16" t="e">
        <f>SUMIF('City Level Data'!#REF!,$F210,'City Level Data'!DB:DB)</f>
        <v>#REF!</v>
      </c>
      <c r="DB210" s="16" t="e">
        <f>SUMIF('City Level Data'!#REF!,$F210,'City Level Data'!DC:DC)</f>
        <v>#REF!</v>
      </c>
    </row>
    <row r="211" spans="1:106" x14ac:dyDescent="0.2">
      <c r="A211" s="1"/>
      <c r="B211" s="1"/>
      <c r="C211" s="1"/>
      <c r="D211" s="1" t="s">
        <v>1748</v>
      </c>
      <c r="E211" s="1" t="s">
        <v>1371</v>
      </c>
      <c r="F211" s="1" t="s">
        <v>1499</v>
      </c>
      <c r="G211" s="1" t="s">
        <v>1523</v>
      </c>
      <c r="H211" s="1"/>
      <c r="I211" s="1"/>
      <c r="J211" s="1" t="s">
        <v>1518</v>
      </c>
      <c r="K211" s="1"/>
      <c r="L211" s="1"/>
      <c r="M211" s="1"/>
      <c r="N211" s="16" t="e">
        <f>SUMIF('City Level Data'!#REF!,$F211,'City Level Data'!J:J)</f>
        <v>#REF!</v>
      </c>
      <c r="O211" s="16" t="e">
        <f>SUMIF('City Level Data'!#REF!,$F211,'City Level Data'!L:L)</f>
        <v>#REF!</v>
      </c>
      <c r="P211" s="16" t="e">
        <f>SUMIF('City Level Data'!#REF!,$F211,'City Level Data'!M:M)</f>
        <v>#REF!</v>
      </c>
      <c r="Q211" s="16" t="e">
        <f t="shared" si="0"/>
        <v>#REF!</v>
      </c>
      <c r="R211" s="16" t="e">
        <f>SUMIF('City Level Data'!#REF!,$F211,'City Level Data'!P:P)</f>
        <v>#REF!</v>
      </c>
      <c r="S211" s="16" t="e">
        <f t="shared" si="1"/>
        <v>#REF!</v>
      </c>
      <c r="T211" s="16" t="e">
        <f>SUMIF('City Level Data'!#REF!,$F211,'City Level Data'!U:U)*1000000000/N211</f>
        <v>#REF!</v>
      </c>
      <c r="U211" s="16" t="e">
        <f>IF(Q211&gt;'Clustering (Sub City)'!$C$4,'Clustering (Sub City)'!$B$3,IF(Q211&gt;'Clustering (Sub City)'!$H$4,'Clustering (Sub City)'!$G$3,IF(Q211&gt;'Clustering (Sub City)'!$M$4,'Clustering (Sub City)'!$L$3,'Clustering (Sub City)'!$Q$3)))</f>
        <v>#REF!</v>
      </c>
      <c r="V211" s="16" t="e">
        <f>IF(S211&gt;'Clustering (Sub City)'!$C$24,'Clustering (Sub City)'!$B$23,IF(S211&gt;'Clustering (Sub City)'!$H$24,'Clustering (Sub City)'!$G$23,IF(S211&gt;'Clustering (Sub City)'!$M$24,'Clustering (Sub City)'!$L$23,'Clustering (Sub City)'!$Q$23)))</f>
        <v>#REF!</v>
      </c>
      <c r="W211" s="16" t="e">
        <f>VLOOKUP(U211&amp;V211,'Clustering (Gov City)'!$X$4:$Y$19,2,0)</f>
        <v>#REF!</v>
      </c>
      <c r="X211" s="16" t="e">
        <f>SUMIF('City Level Data'!#REF!,$F211,'City Level Data'!Z:Z)</f>
        <v>#REF!</v>
      </c>
      <c r="Y211" s="16" t="e">
        <f>SUMIF('City Level Data'!#REF!,$F211,'City Level Data'!AA:AA)</f>
        <v>#REF!</v>
      </c>
      <c r="Z211" s="16" t="e">
        <f>SUMIF('City Level Data'!#REF!,$F211,'City Level Data'!AB:AB)</f>
        <v>#REF!</v>
      </c>
      <c r="AA211" s="16" t="e">
        <f>SUMIF('City Level Data'!#REF!,$F211,'City Level Data'!AC:AC)</f>
        <v>#REF!</v>
      </c>
      <c r="AB211" s="16" t="e">
        <f>SUMIF('City Level Data'!#REF!,$F211,'City Level Data'!AD:AD)</f>
        <v>#REF!</v>
      </c>
      <c r="AC211" s="16" t="e">
        <f>SUMIF('City Level Data'!#REF!,$F211,'City Level Data'!AE:AE)</f>
        <v>#REF!</v>
      </c>
      <c r="AD211" s="16" t="e">
        <f>SUMIF('City Level Data'!#REF!,$F211,'City Level Data'!AF:AF)</f>
        <v>#REF!</v>
      </c>
      <c r="AE211" s="16" t="e">
        <f>SUMIF('City Level Data'!#REF!,$F211,'City Level Data'!AG:AG)</f>
        <v>#REF!</v>
      </c>
      <c r="AF211" s="16" t="e">
        <f>SUMIF('City Level Data'!#REF!,$F211,'City Level Data'!AH:AH)</f>
        <v>#REF!</v>
      </c>
      <c r="AG211" s="16" t="e">
        <f>SUMIF('City Level Data'!#REF!,$F211,'City Level Data'!AI:AI)</f>
        <v>#REF!</v>
      </c>
      <c r="AH211" s="16" t="e">
        <f>SUMIF('City Level Data'!#REF!,$F211,'City Level Data'!AJ:AJ)</f>
        <v>#REF!</v>
      </c>
      <c r="AI211" s="16" t="e">
        <f>SUMIF('City Level Data'!#REF!,$F211,'City Level Data'!AK:AK)</f>
        <v>#REF!</v>
      </c>
      <c r="AJ211" s="16" t="e">
        <f>SUMIF('City Level Data'!#REF!,$F211,'City Level Data'!AL:AL)</f>
        <v>#REF!</v>
      </c>
      <c r="AK211" s="16" t="e">
        <f>SUMIF('City Level Data'!#REF!,$F211,'City Level Data'!AM:AM)</f>
        <v>#REF!</v>
      </c>
      <c r="AL211" s="16" t="e">
        <f>SUMIF('City Level Data'!#REF!,$F211,'City Level Data'!AN:AN)</f>
        <v>#REF!</v>
      </c>
      <c r="AM211" s="16" t="e">
        <f>SUMIF('City Level Data'!#REF!,$F211,'City Level Data'!AO:AO)</f>
        <v>#REF!</v>
      </c>
      <c r="AN211" s="16" t="e">
        <f>SUMIF('City Level Data'!#REF!,$F211,'City Level Data'!AP:AP)</f>
        <v>#REF!</v>
      </c>
      <c r="AO211" s="16" t="e">
        <f>SUMIF('City Level Data'!#REF!,$F211,'City Level Data'!AQ:AQ)</f>
        <v>#REF!</v>
      </c>
      <c r="AP211" s="16" t="e">
        <f>SUMIF('City Level Data'!#REF!,$F211,'City Level Data'!AR:AR)</f>
        <v>#REF!</v>
      </c>
      <c r="AQ211" s="16" t="e">
        <f>SUMIF('City Level Data'!#REF!,$F211,'City Level Data'!AS:AS)</f>
        <v>#REF!</v>
      </c>
      <c r="AR211" s="16" t="e">
        <f>SUMIF('City Level Data'!#REF!,$F211,'City Level Data'!AT:AT)</f>
        <v>#REF!</v>
      </c>
      <c r="AS211" s="16" t="e">
        <f>SUMIF('City Level Data'!#REF!,$F211,'City Level Data'!AU:AU)</f>
        <v>#REF!</v>
      </c>
      <c r="AT211" s="16" t="e">
        <f>SUMIF('City Level Data'!#REF!,$F211,'City Level Data'!AV:AV)</f>
        <v>#REF!</v>
      </c>
      <c r="AU211" s="16" t="e">
        <f>SUMIF('City Level Data'!#REF!,$F211,'City Level Data'!AW:AW)</f>
        <v>#REF!</v>
      </c>
      <c r="AV211" s="16" t="e">
        <f>SUMIF('City Level Data'!#REF!,$F211,'City Level Data'!AX:AX)</f>
        <v>#REF!</v>
      </c>
      <c r="AW211" s="16" t="e">
        <f>SUMIF('City Level Data'!#REF!,$F211,'City Level Data'!AY:AY)</f>
        <v>#REF!</v>
      </c>
      <c r="AX211" s="16" t="e">
        <f>SUMIF('City Level Data'!#REF!,$F211,'City Level Data'!AZ:AZ)</f>
        <v>#REF!</v>
      </c>
      <c r="AY211" s="16" t="e">
        <f>SUMIF('City Level Data'!#REF!,$F211,'City Level Data'!BA:BA)</f>
        <v>#REF!</v>
      </c>
      <c r="AZ211" s="16" t="e">
        <f>SUMIF('City Level Data'!#REF!,$F211,'City Level Data'!BB:BB)</f>
        <v>#REF!</v>
      </c>
      <c r="BA211" s="16" t="e">
        <f>SUMIF('City Level Data'!#REF!,$F211,'City Level Data'!BC:BC)</f>
        <v>#REF!</v>
      </c>
      <c r="BB211" s="16" t="e">
        <f>SUMIF('City Level Data'!#REF!,$F211,'City Level Data'!BD:BD)</f>
        <v>#REF!</v>
      </c>
      <c r="BC211" s="16" t="e">
        <f>SUMIF('City Level Data'!#REF!,$F211,'City Level Data'!BE:BE)</f>
        <v>#REF!</v>
      </c>
      <c r="BD211" s="16" t="e">
        <f>SUMIF('City Level Data'!#REF!,$F211,'City Level Data'!BF:BF)</f>
        <v>#REF!</v>
      </c>
      <c r="BE211" s="16" t="e">
        <f t="shared" si="2"/>
        <v>#REF!</v>
      </c>
      <c r="BF211" s="16" t="e">
        <f>SUMIF('City Level Data'!#REF!,$F211,'City Level Data'!BG:BG)</f>
        <v>#REF!</v>
      </c>
      <c r="BG211" s="16" t="e">
        <f>SUMIF('City Level Data'!#REF!,$F211,'City Level Data'!BH:BH)</f>
        <v>#REF!</v>
      </c>
      <c r="BH211" s="16" t="e">
        <f>AVERAGEIF('City Level Data'!#REF!,$F211,'City Level Data'!BI:BI)</f>
        <v>#REF!</v>
      </c>
      <c r="BI211" s="16" t="e">
        <f>AVERAGEIF('City Level Data'!#REF!,$F211,'City Level Data'!BJ:BJ)</f>
        <v>#REF!</v>
      </c>
      <c r="BJ211" s="16" t="e">
        <f>AVERAGEIF('City Level Data'!#REF!,$F211,'City Level Data'!BK:BK)</f>
        <v>#REF!</v>
      </c>
      <c r="BK211" s="16" t="e">
        <f>AVERAGEIF('City Level Data'!#REF!,$F211,'City Level Data'!BL:BL)</f>
        <v>#REF!</v>
      </c>
      <c r="BL211" s="16" t="e">
        <f>AVERAGEIF('City Level Data'!#REF!,$F211,'City Level Data'!BM:BM)</f>
        <v>#REF!</v>
      </c>
      <c r="BM211" s="16" t="e">
        <f>SUMIF('City Level Data'!#REF!,$F211,'City Level Data'!BN:BN)</f>
        <v>#REF!</v>
      </c>
      <c r="BN211" s="16" t="e">
        <f>SUMIF('City Level Data'!#REF!,$F211,'City Level Data'!BO:BO)</f>
        <v>#REF!</v>
      </c>
      <c r="BO211" s="16" t="e">
        <f>SUMIF('City Level Data'!#REF!,$F211,'City Level Data'!BP:BP)</f>
        <v>#REF!</v>
      </c>
      <c r="BP211" s="16" t="e">
        <f>SUMIF('City Level Data'!#REF!,$F211,'City Level Data'!BQ:BQ)</f>
        <v>#REF!</v>
      </c>
      <c r="BQ211" s="16" t="e">
        <f>SUMIF('City Level Data'!#REF!,$F211,'City Level Data'!BR:BR)</f>
        <v>#REF!</v>
      </c>
      <c r="BR211" s="16" t="e">
        <f>SUMIF('City Level Data'!#REF!,$F211,'City Level Data'!BS:BS)</f>
        <v>#REF!</v>
      </c>
      <c r="BS211" s="16" t="e">
        <f>SUMIF('City Level Data'!#REF!,$F211,'City Level Data'!BT:BT)</f>
        <v>#REF!</v>
      </c>
      <c r="BT211" s="16" t="e">
        <f>SUMIF('City Level Data'!#REF!,$F211,'City Level Data'!BU:BU)</f>
        <v>#REF!</v>
      </c>
      <c r="BU211" s="16" t="e">
        <f>SUMIF('City Level Data'!#REF!,$F211,'City Level Data'!BV:BV)</f>
        <v>#REF!</v>
      </c>
      <c r="BV211" s="16" t="e">
        <f>SUMIF('City Level Data'!#REF!,$F211,'City Level Data'!BW:BW)</f>
        <v>#REF!</v>
      </c>
      <c r="BW211" s="16" t="e">
        <f>SUMIF('City Level Data'!#REF!,$F211,'City Level Data'!BX:BX)</f>
        <v>#REF!</v>
      </c>
      <c r="BX211" s="16" t="e">
        <f>SUMIF('City Level Data'!#REF!,$F211,'City Level Data'!BY:BY)</f>
        <v>#REF!</v>
      </c>
      <c r="BY211" s="16" t="e">
        <f>SUMIF('City Level Data'!#REF!,$F211,'City Level Data'!BZ:BZ)</f>
        <v>#REF!</v>
      </c>
      <c r="BZ211" s="16" t="e">
        <f>SUMIF('City Level Data'!#REF!,$F211,'City Level Data'!CA:CA)</f>
        <v>#REF!</v>
      </c>
      <c r="CA211" s="16" t="e">
        <f>SUMIF('City Level Data'!#REF!,$F211,'City Level Data'!CB:CB)</f>
        <v>#REF!</v>
      </c>
      <c r="CB211" s="16" t="e">
        <f>SUMIF('City Level Data'!#REF!,$F211,'City Level Data'!CC:CC)</f>
        <v>#REF!</v>
      </c>
      <c r="CC211" s="16" t="e">
        <f>SUMIF('City Level Data'!#REF!,$F211,'City Level Data'!CD:CD)</f>
        <v>#REF!</v>
      </c>
      <c r="CD211" s="16" t="e">
        <f>SUMIF('City Level Data'!#REF!,$F211,'City Level Data'!CE:CE)</f>
        <v>#REF!</v>
      </c>
      <c r="CE211" s="16" t="e">
        <f>SUMIF('City Level Data'!#REF!,$F211,'City Level Data'!CF:CF)</f>
        <v>#REF!</v>
      </c>
      <c r="CF211" s="16" t="e">
        <f>SUMIF('City Level Data'!#REF!,$F211,'City Level Data'!CG:CG)</f>
        <v>#REF!</v>
      </c>
      <c r="CG211" s="16" t="e">
        <f>SUMIF('City Level Data'!#REF!,$F211,'City Level Data'!CH:CH)</f>
        <v>#REF!</v>
      </c>
      <c r="CH211" s="16" t="e">
        <f>SUMIF('City Level Data'!#REF!,$F211,'City Level Data'!CI:CI)</f>
        <v>#REF!</v>
      </c>
      <c r="CI211" s="16" t="e">
        <f>SUMIF('City Level Data'!#REF!,$F211,'City Level Data'!CJ:CJ)</f>
        <v>#REF!</v>
      </c>
      <c r="CJ211" s="16" t="e">
        <f>SUMIF('City Level Data'!#REF!,$F211,'City Level Data'!CK:CK)</f>
        <v>#REF!</v>
      </c>
      <c r="CK211" s="16" t="e">
        <f>SUMIF('City Level Data'!#REF!,$F211,'City Level Data'!CL:CL)</f>
        <v>#REF!</v>
      </c>
      <c r="CL211" s="16" t="e">
        <f>SUMIF('City Level Data'!#REF!,$F211,'City Level Data'!CM:CM)</f>
        <v>#REF!</v>
      </c>
      <c r="CM211" s="16" t="e">
        <f>SUMIF('City Level Data'!#REF!,$F211,'City Level Data'!CN:CN)</f>
        <v>#REF!</v>
      </c>
      <c r="CN211" s="16" t="e">
        <f>SUMIF('City Level Data'!#REF!,$F211,'City Level Data'!CO:CO)</f>
        <v>#REF!</v>
      </c>
      <c r="CO211" s="16" t="e">
        <f>SUMIF('City Level Data'!#REF!,$F211,'City Level Data'!CP:CP)</f>
        <v>#REF!</v>
      </c>
      <c r="CP211" s="16" t="e">
        <f>SUMIF('City Level Data'!#REF!,$F211,'City Level Data'!CQ:CQ)</f>
        <v>#REF!</v>
      </c>
      <c r="CQ211" s="16" t="e">
        <f>SUMIF('City Level Data'!#REF!,$F211,'City Level Data'!CR:CR)</f>
        <v>#REF!</v>
      </c>
      <c r="CR211" s="16" t="e">
        <f>SUMIF('City Level Data'!#REF!,$F211,'City Level Data'!CS:CS)</f>
        <v>#REF!</v>
      </c>
      <c r="CS211" s="16" t="e">
        <f>SUMIF('City Level Data'!#REF!,$F211,'City Level Data'!CT:CT)</f>
        <v>#REF!</v>
      </c>
      <c r="CT211" s="16" t="e">
        <f>SUMIF('City Level Data'!#REF!,$F211,'City Level Data'!CU:CU)</f>
        <v>#REF!</v>
      </c>
      <c r="CU211" s="16" t="e">
        <f>SUMIF('City Level Data'!#REF!,$F211,'City Level Data'!CV:CV)</f>
        <v>#REF!</v>
      </c>
      <c r="CV211" s="16" t="e">
        <f>SUMIF('City Level Data'!#REF!,$F211,'City Level Data'!CW:CW)</f>
        <v>#REF!</v>
      </c>
      <c r="CW211" s="16" t="e">
        <f>SUMIF('City Level Data'!#REF!,$F211,'City Level Data'!CX:CX)</f>
        <v>#REF!</v>
      </c>
      <c r="CX211" s="16" t="e">
        <f>SUMIF('City Level Data'!#REF!,$F211,'City Level Data'!CY:CY)</f>
        <v>#REF!</v>
      </c>
      <c r="CY211" s="16" t="e">
        <f>SUMIF('City Level Data'!#REF!,$F211,'City Level Data'!CZ:CZ)</f>
        <v>#REF!</v>
      </c>
      <c r="CZ211" s="16" t="e">
        <f>SUMIF('City Level Data'!#REF!,$F211,'City Level Data'!DA:DA)</f>
        <v>#REF!</v>
      </c>
      <c r="DA211" s="16" t="e">
        <f>SUMIF('City Level Data'!#REF!,$F211,'City Level Data'!DB:DB)</f>
        <v>#REF!</v>
      </c>
      <c r="DB211" s="16" t="e">
        <f>SUMIF('City Level Data'!#REF!,$F211,'City Level Data'!DC:DC)</f>
        <v>#REF!</v>
      </c>
    </row>
    <row r="212" spans="1:106" x14ac:dyDescent="0.2">
      <c r="A212" s="1"/>
      <c r="B212" s="1"/>
      <c r="C212" s="1"/>
      <c r="D212" s="1" t="s">
        <v>1749</v>
      </c>
      <c r="E212" s="1" t="s">
        <v>1373</v>
      </c>
      <c r="F212" s="1" t="s">
        <v>1373</v>
      </c>
      <c r="G212" s="1" t="s">
        <v>1523</v>
      </c>
      <c r="H212" s="1"/>
      <c r="I212" s="1"/>
      <c r="J212" s="1" t="s">
        <v>1518</v>
      </c>
      <c r="K212" s="1"/>
      <c r="L212" s="1"/>
      <c r="M212" s="1"/>
      <c r="N212" s="16" t="e">
        <f>SUMIF('City Level Data'!#REF!,$F212,'City Level Data'!J:J)</f>
        <v>#REF!</v>
      </c>
      <c r="O212" s="16" t="e">
        <f>SUMIF('City Level Data'!#REF!,$F212,'City Level Data'!L:L)</f>
        <v>#REF!</v>
      </c>
      <c r="P212" s="16" t="e">
        <f>SUMIF('City Level Data'!#REF!,$F212,'City Level Data'!M:M)</f>
        <v>#REF!</v>
      </c>
      <c r="Q212" s="16" t="e">
        <f t="shared" si="0"/>
        <v>#REF!</v>
      </c>
      <c r="R212" s="16" t="e">
        <f>SUMIF('City Level Data'!#REF!,$F212,'City Level Data'!P:P)</f>
        <v>#REF!</v>
      </c>
      <c r="S212" s="16" t="e">
        <f t="shared" si="1"/>
        <v>#REF!</v>
      </c>
      <c r="T212" s="16" t="e">
        <f>SUMIF('City Level Data'!#REF!,$F212,'City Level Data'!U:U)*1000000000/N212</f>
        <v>#REF!</v>
      </c>
      <c r="U212" s="16" t="e">
        <f>IF(Q212&gt;'Clustering (Sub City)'!$C$4,'Clustering (Sub City)'!$B$3,IF(Q212&gt;'Clustering (Sub City)'!$H$4,'Clustering (Sub City)'!$G$3,IF(Q212&gt;'Clustering (Sub City)'!$M$4,'Clustering (Sub City)'!$L$3,'Clustering (Sub City)'!$Q$3)))</f>
        <v>#REF!</v>
      </c>
      <c r="V212" s="16" t="e">
        <f>IF(S212&gt;'Clustering (Sub City)'!$C$24,'Clustering (Sub City)'!$B$23,IF(S212&gt;'Clustering (Sub City)'!$H$24,'Clustering (Sub City)'!$G$23,IF(S212&gt;'Clustering (Sub City)'!$M$24,'Clustering (Sub City)'!$L$23,'Clustering (Sub City)'!$Q$23)))</f>
        <v>#REF!</v>
      </c>
      <c r="W212" s="16" t="e">
        <f>VLOOKUP(U212&amp;V212,'Clustering (Gov City)'!$X$4:$Y$19,2,0)</f>
        <v>#REF!</v>
      </c>
      <c r="X212" s="16" t="e">
        <f>SUMIF('City Level Data'!#REF!,$F212,'City Level Data'!Z:Z)</f>
        <v>#REF!</v>
      </c>
      <c r="Y212" s="16" t="e">
        <f>SUMIF('City Level Data'!#REF!,$F212,'City Level Data'!AA:AA)</f>
        <v>#REF!</v>
      </c>
      <c r="Z212" s="16" t="e">
        <f>SUMIF('City Level Data'!#REF!,$F212,'City Level Data'!AB:AB)</f>
        <v>#REF!</v>
      </c>
      <c r="AA212" s="16" t="e">
        <f>SUMIF('City Level Data'!#REF!,$F212,'City Level Data'!AC:AC)</f>
        <v>#REF!</v>
      </c>
      <c r="AB212" s="16" t="e">
        <f>SUMIF('City Level Data'!#REF!,$F212,'City Level Data'!AD:AD)</f>
        <v>#REF!</v>
      </c>
      <c r="AC212" s="16" t="e">
        <f>SUMIF('City Level Data'!#REF!,$F212,'City Level Data'!AE:AE)</f>
        <v>#REF!</v>
      </c>
      <c r="AD212" s="16" t="e">
        <f>SUMIF('City Level Data'!#REF!,$F212,'City Level Data'!AF:AF)</f>
        <v>#REF!</v>
      </c>
      <c r="AE212" s="16" t="e">
        <f>SUMIF('City Level Data'!#REF!,$F212,'City Level Data'!AG:AG)</f>
        <v>#REF!</v>
      </c>
      <c r="AF212" s="16" t="e">
        <f>SUMIF('City Level Data'!#REF!,$F212,'City Level Data'!AH:AH)</f>
        <v>#REF!</v>
      </c>
      <c r="AG212" s="16" t="e">
        <f>SUMIF('City Level Data'!#REF!,$F212,'City Level Data'!AI:AI)</f>
        <v>#REF!</v>
      </c>
      <c r="AH212" s="16" t="e">
        <f>SUMIF('City Level Data'!#REF!,$F212,'City Level Data'!AJ:AJ)</f>
        <v>#REF!</v>
      </c>
      <c r="AI212" s="16" t="e">
        <f>SUMIF('City Level Data'!#REF!,$F212,'City Level Data'!AK:AK)</f>
        <v>#REF!</v>
      </c>
      <c r="AJ212" s="16" t="e">
        <f>SUMIF('City Level Data'!#REF!,$F212,'City Level Data'!AL:AL)</f>
        <v>#REF!</v>
      </c>
      <c r="AK212" s="16" t="e">
        <f>SUMIF('City Level Data'!#REF!,$F212,'City Level Data'!AM:AM)</f>
        <v>#REF!</v>
      </c>
      <c r="AL212" s="16" t="e">
        <f>SUMIF('City Level Data'!#REF!,$F212,'City Level Data'!AN:AN)</f>
        <v>#REF!</v>
      </c>
      <c r="AM212" s="16" t="e">
        <f>SUMIF('City Level Data'!#REF!,$F212,'City Level Data'!AO:AO)</f>
        <v>#REF!</v>
      </c>
      <c r="AN212" s="16" t="e">
        <f>SUMIF('City Level Data'!#REF!,$F212,'City Level Data'!AP:AP)</f>
        <v>#REF!</v>
      </c>
      <c r="AO212" s="16" t="e">
        <f>SUMIF('City Level Data'!#REF!,$F212,'City Level Data'!AQ:AQ)</f>
        <v>#REF!</v>
      </c>
      <c r="AP212" s="16" t="e">
        <f>SUMIF('City Level Data'!#REF!,$F212,'City Level Data'!AR:AR)</f>
        <v>#REF!</v>
      </c>
      <c r="AQ212" s="16" t="e">
        <f>SUMIF('City Level Data'!#REF!,$F212,'City Level Data'!AS:AS)</f>
        <v>#REF!</v>
      </c>
      <c r="AR212" s="16" t="e">
        <f>SUMIF('City Level Data'!#REF!,$F212,'City Level Data'!AT:AT)</f>
        <v>#REF!</v>
      </c>
      <c r="AS212" s="16" t="e">
        <f>SUMIF('City Level Data'!#REF!,$F212,'City Level Data'!AU:AU)</f>
        <v>#REF!</v>
      </c>
      <c r="AT212" s="16" t="e">
        <f>SUMIF('City Level Data'!#REF!,$F212,'City Level Data'!AV:AV)</f>
        <v>#REF!</v>
      </c>
      <c r="AU212" s="16" t="e">
        <f>SUMIF('City Level Data'!#REF!,$F212,'City Level Data'!AW:AW)</f>
        <v>#REF!</v>
      </c>
      <c r="AV212" s="16" t="e">
        <f>SUMIF('City Level Data'!#REF!,$F212,'City Level Data'!AX:AX)</f>
        <v>#REF!</v>
      </c>
      <c r="AW212" s="16" t="e">
        <f>SUMIF('City Level Data'!#REF!,$F212,'City Level Data'!AY:AY)</f>
        <v>#REF!</v>
      </c>
      <c r="AX212" s="16" t="e">
        <f>SUMIF('City Level Data'!#REF!,$F212,'City Level Data'!AZ:AZ)</f>
        <v>#REF!</v>
      </c>
      <c r="AY212" s="16" t="e">
        <f>SUMIF('City Level Data'!#REF!,$F212,'City Level Data'!BA:BA)</f>
        <v>#REF!</v>
      </c>
      <c r="AZ212" s="16" t="e">
        <f>SUMIF('City Level Data'!#REF!,$F212,'City Level Data'!BB:BB)</f>
        <v>#REF!</v>
      </c>
      <c r="BA212" s="16" t="e">
        <f>SUMIF('City Level Data'!#REF!,$F212,'City Level Data'!BC:BC)</f>
        <v>#REF!</v>
      </c>
      <c r="BB212" s="16" t="e">
        <f>SUMIF('City Level Data'!#REF!,$F212,'City Level Data'!BD:BD)</f>
        <v>#REF!</v>
      </c>
      <c r="BC212" s="16" t="e">
        <f>SUMIF('City Level Data'!#REF!,$F212,'City Level Data'!BE:BE)</f>
        <v>#REF!</v>
      </c>
      <c r="BD212" s="16" t="e">
        <f>SUMIF('City Level Data'!#REF!,$F212,'City Level Data'!BF:BF)</f>
        <v>#REF!</v>
      </c>
      <c r="BE212" s="16" t="e">
        <f t="shared" si="2"/>
        <v>#REF!</v>
      </c>
      <c r="BF212" s="16" t="e">
        <f>SUMIF('City Level Data'!#REF!,$F212,'City Level Data'!BG:BG)</f>
        <v>#REF!</v>
      </c>
      <c r="BG212" s="16" t="e">
        <f>SUMIF('City Level Data'!#REF!,$F212,'City Level Data'!BH:BH)</f>
        <v>#REF!</v>
      </c>
      <c r="BH212" s="16" t="e">
        <f>AVERAGEIF('City Level Data'!#REF!,$F212,'City Level Data'!BI:BI)</f>
        <v>#REF!</v>
      </c>
      <c r="BI212" s="16" t="e">
        <f>AVERAGEIF('City Level Data'!#REF!,$F212,'City Level Data'!BJ:BJ)</f>
        <v>#REF!</v>
      </c>
      <c r="BJ212" s="16" t="e">
        <f>AVERAGEIF('City Level Data'!#REF!,$F212,'City Level Data'!BK:BK)</f>
        <v>#REF!</v>
      </c>
      <c r="BK212" s="16" t="e">
        <f>AVERAGEIF('City Level Data'!#REF!,$F212,'City Level Data'!BL:BL)</f>
        <v>#REF!</v>
      </c>
      <c r="BL212" s="16" t="e">
        <f>AVERAGEIF('City Level Data'!#REF!,$F212,'City Level Data'!BM:BM)</f>
        <v>#REF!</v>
      </c>
      <c r="BM212" s="16" t="e">
        <f>SUMIF('City Level Data'!#REF!,$F212,'City Level Data'!BN:BN)</f>
        <v>#REF!</v>
      </c>
      <c r="BN212" s="16" t="e">
        <f>SUMIF('City Level Data'!#REF!,$F212,'City Level Data'!BO:BO)</f>
        <v>#REF!</v>
      </c>
      <c r="BO212" s="16" t="e">
        <f>SUMIF('City Level Data'!#REF!,$F212,'City Level Data'!BP:BP)</f>
        <v>#REF!</v>
      </c>
      <c r="BP212" s="16" t="e">
        <f>SUMIF('City Level Data'!#REF!,$F212,'City Level Data'!BQ:BQ)</f>
        <v>#REF!</v>
      </c>
      <c r="BQ212" s="16" t="e">
        <f>SUMIF('City Level Data'!#REF!,$F212,'City Level Data'!BR:BR)</f>
        <v>#REF!</v>
      </c>
      <c r="BR212" s="16" t="e">
        <f>SUMIF('City Level Data'!#REF!,$F212,'City Level Data'!BS:BS)</f>
        <v>#REF!</v>
      </c>
      <c r="BS212" s="16" t="e">
        <f>SUMIF('City Level Data'!#REF!,$F212,'City Level Data'!BT:BT)</f>
        <v>#REF!</v>
      </c>
      <c r="BT212" s="16" t="e">
        <f>SUMIF('City Level Data'!#REF!,$F212,'City Level Data'!BU:BU)</f>
        <v>#REF!</v>
      </c>
      <c r="BU212" s="16" t="e">
        <f>SUMIF('City Level Data'!#REF!,$F212,'City Level Data'!BV:BV)</f>
        <v>#REF!</v>
      </c>
      <c r="BV212" s="16" t="e">
        <f>SUMIF('City Level Data'!#REF!,$F212,'City Level Data'!BW:BW)</f>
        <v>#REF!</v>
      </c>
      <c r="BW212" s="16" t="e">
        <f>SUMIF('City Level Data'!#REF!,$F212,'City Level Data'!BX:BX)</f>
        <v>#REF!</v>
      </c>
      <c r="BX212" s="16" t="e">
        <f>SUMIF('City Level Data'!#REF!,$F212,'City Level Data'!BY:BY)</f>
        <v>#REF!</v>
      </c>
      <c r="BY212" s="16" t="e">
        <f>SUMIF('City Level Data'!#REF!,$F212,'City Level Data'!BZ:BZ)</f>
        <v>#REF!</v>
      </c>
      <c r="BZ212" s="16" t="e">
        <f>SUMIF('City Level Data'!#REF!,$F212,'City Level Data'!CA:CA)</f>
        <v>#REF!</v>
      </c>
      <c r="CA212" s="16" t="e">
        <f>SUMIF('City Level Data'!#REF!,$F212,'City Level Data'!CB:CB)</f>
        <v>#REF!</v>
      </c>
      <c r="CB212" s="16" t="e">
        <f>SUMIF('City Level Data'!#REF!,$F212,'City Level Data'!CC:CC)</f>
        <v>#REF!</v>
      </c>
      <c r="CC212" s="16" t="e">
        <f>SUMIF('City Level Data'!#REF!,$F212,'City Level Data'!CD:CD)</f>
        <v>#REF!</v>
      </c>
      <c r="CD212" s="16" t="e">
        <f>SUMIF('City Level Data'!#REF!,$F212,'City Level Data'!CE:CE)</f>
        <v>#REF!</v>
      </c>
      <c r="CE212" s="16" t="e">
        <f>SUMIF('City Level Data'!#REF!,$F212,'City Level Data'!CF:CF)</f>
        <v>#REF!</v>
      </c>
      <c r="CF212" s="16" t="e">
        <f>SUMIF('City Level Data'!#REF!,$F212,'City Level Data'!CG:CG)</f>
        <v>#REF!</v>
      </c>
      <c r="CG212" s="16" t="e">
        <f>SUMIF('City Level Data'!#REF!,$F212,'City Level Data'!CH:CH)</f>
        <v>#REF!</v>
      </c>
      <c r="CH212" s="16" t="e">
        <f>SUMIF('City Level Data'!#REF!,$F212,'City Level Data'!CI:CI)</f>
        <v>#REF!</v>
      </c>
      <c r="CI212" s="16" t="e">
        <f>SUMIF('City Level Data'!#REF!,$F212,'City Level Data'!CJ:CJ)</f>
        <v>#REF!</v>
      </c>
      <c r="CJ212" s="16" t="e">
        <f>SUMIF('City Level Data'!#REF!,$F212,'City Level Data'!CK:CK)</f>
        <v>#REF!</v>
      </c>
      <c r="CK212" s="16" t="e">
        <f>SUMIF('City Level Data'!#REF!,$F212,'City Level Data'!CL:CL)</f>
        <v>#REF!</v>
      </c>
      <c r="CL212" s="16" t="e">
        <f>SUMIF('City Level Data'!#REF!,$F212,'City Level Data'!CM:CM)</f>
        <v>#REF!</v>
      </c>
      <c r="CM212" s="16" t="e">
        <f>SUMIF('City Level Data'!#REF!,$F212,'City Level Data'!CN:CN)</f>
        <v>#REF!</v>
      </c>
      <c r="CN212" s="16" t="e">
        <f>SUMIF('City Level Data'!#REF!,$F212,'City Level Data'!CO:CO)</f>
        <v>#REF!</v>
      </c>
      <c r="CO212" s="16" t="e">
        <f>SUMIF('City Level Data'!#REF!,$F212,'City Level Data'!CP:CP)</f>
        <v>#REF!</v>
      </c>
      <c r="CP212" s="16" t="e">
        <f>SUMIF('City Level Data'!#REF!,$F212,'City Level Data'!CQ:CQ)</f>
        <v>#REF!</v>
      </c>
      <c r="CQ212" s="16" t="e">
        <f>SUMIF('City Level Data'!#REF!,$F212,'City Level Data'!CR:CR)</f>
        <v>#REF!</v>
      </c>
      <c r="CR212" s="16" t="e">
        <f>SUMIF('City Level Data'!#REF!,$F212,'City Level Data'!CS:CS)</f>
        <v>#REF!</v>
      </c>
      <c r="CS212" s="16" t="e">
        <f>SUMIF('City Level Data'!#REF!,$F212,'City Level Data'!CT:CT)</f>
        <v>#REF!</v>
      </c>
      <c r="CT212" s="16" t="e">
        <f>SUMIF('City Level Data'!#REF!,$F212,'City Level Data'!CU:CU)</f>
        <v>#REF!</v>
      </c>
      <c r="CU212" s="16" t="e">
        <f>SUMIF('City Level Data'!#REF!,$F212,'City Level Data'!CV:CV)</f>
        <v>#REF!</v>
      </c>
      <c r="CV212" s="16" t="e">
        <f>SUMIF('City Level Data'!#REF!,$F212,'City Level Data'!CW:CW)</f>
        <v>#REF!</v>
      </c>
      <c r="CW212" s="16" t="e">
        <f>SUMIF('City Level Data'!#REF!,$F212,'City Level Data'!CX:CX)</f>
        <v>#REF!</v>
      </c>
      <c r="CX212" s="16" t="e">
        <f>SUMIF('City Level Data'!#REF!,$F212,'City Level Data'!CY:CY)</f>
        <v>#REF!</v>
      </c>
      <c r="CY212" s="16" t="e">
        <f>SUMIF('City Level Data'!#REF!,$F212,'City Level Data'!CZ:CZ)</f>
        <v>#REF!</v>
      </c>
      <c r="CZ212" s="16" t="e">
        <f>SUMIF('City Level Data'!#REF!,$F212,'City Level Data'!DA:DA)</f>
        <v>#REF!</v>
      </c>
      <c r="DA212" s="16" t="e">
        <f>SUMIF('City Level Data'!#REF!,$F212,'City Level Data'!DB:DB)</f>
        <v>#REF!</v>
      </c>
      <c r="DB212" s="16" t="e">
        <f>SUMIF('City Level Data'!#REF!,$F212,'City Level Data'!DC:DC)</f>
        <v>#REF!</v>
      </c>
    </row>
    <row r="213" spans="1:106" x14ac:dyDescent="0.2">
      <c r="A213" s="1"/>
      <c r="B213" s="1"/>
      <c r="C213" s="1"/>
      <c r="D213" s="1" t="s">
        <v>1569</v>
      </c>
      <c r="E213" s="1" t="s">
        <v>1389</v>
      </c>
      <c r="F213" s="1" t="s">
        <v>1265</v>
      </c>
      <c r="G213" s="1" t="s">
        <v>1523</v>
      </c>
      <c r="H213" s="1"/>
      <c r="I213" s="1"/>
      <c r="J213" s="1" t="s">
        <v>1518</v>
      </c>
      <c r="K213" s="1"/>
      <c r="L213" s="1"/>
      <c r="M213" s="1"/>
      <c r="N213" s="16" t="e">
        <f>SUMIF('City Level Data'!#REF!,$F213,'City Level Data'!J:J)</f>
        <v>#REF!</v>
      </c>
      <c r="O213" s="16" t="e">
        <f>SUMIF('City Level Data'!#REF!,$F213,'City Level Data'!L:L)</f>
        <v>#REF!</v>
      </c>
      <c r="P213" s="16" t="e">
        <f>SUMIF('City Level Data'!#REF!,$F213,'City Level Data'!M:M)</f>
        <v>#REF!</v>
      </c>
      <c r="Q213" s="16" t="e">
        <f t="shared" si="0"/>
        <v>#REF!</v>
      </c>
      <c r="R213" s="16" t="e">
        <f>SUMIF('City Level Data'!#REF!,$F213,'City Level Data'!P:P)</f>
        <v>#REF!</v>
      </c>
      <c r="S213" s="16" t="e">
        <f t="shared" si="1"/>
        <v>#REF!</v>
      </c>
      <c r="T213" s="16" t="e">
        <f>SUMIF('City Level Data'!#REF!,$F213,'City Level Data'!U:U)*1000000000/N213</f>
        <v>#REF!</v>
      </c>
      <c r="U213" s="16" t="e">
        <f>IF(Q213&gt;'Clustering (Sub City)'!$C$4,'Clustering (Sub City)'!$B$3,IF(Q213&gt;'Clustering (Sub City)'!$H$4,'Clustering (Sub City)'!$G$3,IF(Q213&gt;'Clustering (Sub City)'!$M$4,'Clustering (Sub City)'!$L$3,'Clustering (Sub City)'!$Q$3)))</f>
        <v>#REF!</v>
      </c>
      <c r="V213" s="16" t="e">
        <f>IF(S213&gt;'Clustering (Sub City)'!$C$24,'Clustering (Sub City)'!$B$23,IF(S213&gt;'Clustering (Sub City)'!$H$24,'Clustering (Sub City)'!$G$23,IF(S213&gt;'Clustering (Sub City)'!$M$24,'Clustering (Sub City)'!$L$23,'Clustering (Sub City)'!$Q$23)))</f>
        <v>#REF!</v>
      </c>
      <c r="W213" s="16" t="e">
        <f>VLOOKUP(U213&amp;V213,'Clustering (Gov City)'!$X$4:$Y$19,2,0)</f>
        <v>#REF!</v>
      </c>
      <c r="X213" s="16" t="e">
        <f>SUMIF('City Level Data'!#REF!,$F213,'City Level Data'!Z:Z)</f>
        <v>#REF!</v>
      </c>
      <c r="Y213" s="16" t="e">
        <f>SUMIF('City Level Data'!#REF!,$F213,'City Level Data'!AA:AA)</f>
        <v>#REF!</v>
      </c>
      <c r="Z213" s="16" t="e">
        <f>SUMIF('City Level Data'!#REF!,$F213,'City Level Data'!AB:AB)</f>
        <v>#REF!</v>
      </c>
      <c r="AA213" s="16" t="e">
        <f>SUMIF('City Level Data'!#REF!,$F213,'City Level Data'!AC:AC)</f>
        <v>#REF!</v>
      </c>
      <c r="AB213" s="16" t="e">
        <f>SUMIF('City Level Data'!#REF!,$F213,'City Level Data'!AD:AD)</f>
        <v>#REF!</v>
      </c>
      <c r="AC213" s="16" t="e">
        <f>SUMIF('City Level Data'!#REF!,$F213,'City Level Data'!AE:AE)</f>
        <v>#REF!</v>
      </c>
      <c r="AD213" s="16" t="e">
        <f>SUMIF('City Level Data'!#REF!,$F213,'City Level Data'!AF:AF)</f>
        <v>#REF!</v>
      </c>
      <c r="AE213" s="16" t="e">
        <f>SUMIF('City Level Data'!#REF!,$F213,'City Level Data'!AG:AG)</f>
        <v>#REF!</v>
      </c>
      <c r="AF213" s="16" t="e">
        <f>SUMIF('City Level Data'!#REF!,$F213,'City Level Data'!AH:AH)</f>
        <v>#REF!</v>
      </c>
      <c r="AG213" s="16" t="e">
        <f>SUMIF('City Level Data'!#REF!,$F213,'City Level Data'!AI:AI)</f>
        <v>#REF!</v>
      </c>
      <c r="AH213" s="16" t="e">
        <f>SUMIF('City Level Data'!#REF!,$F213,'City Level Data'!AJ:AJ)</f>
        <v>#REF!</v>
      </c>
      <c r="AI213" s="16" t="e">
        <f>SUMIF('City Level Data'!#REF!,$F213,'City Level Data'!AK:AK)</f>
        <v>#REF!</v>
      </c>
      <c r="AJ213" s="16" t="e">
        <f>SUMIF('City Level Data'!#REF!,$F213,'City Level Data'!AL:AL)</f>
        <v>#REF!</v>
      </c>
      <c r="AK213" s="16" t="e">
        <f>SUMIF('City Level Data'!#REF!,$F213,'City Level Data'!AM:AM)</f>
        <v>#REF!</v>
      </c>
      <c r="AL213" s="16" t="e">
        <f>SUMIF('City Level Data'!#REF!,$F213,'City Level Data'!AN:AN)</f>
        <v>#REF!</v>
      </c>
      <c r="AM213" s="16" t="e">
        <f>SUMIF('City Level Data'!#REF!,$F213,'City Level Data'!AO:AO)</f>
        <v>#REF!</v>
      </c>
      <c r="AN213" s="16" t="e">
        <f>SUMIF('City Level Data'!#REF!,$F213,'City Level Data'!AP:AP)</f>
        <v>#REF!</v>
      </c>
      <c r="AO213" s="16" t="e">
        <f>SUMIF('City Level Data'!#REF!,$F213,'City Level Data'!AQ:AQ)</f>
        <v>#REF!</v>
      </c>
      <c r="AP213" s="16" t="e">
        <f>SUMIF('City Level Data'!#REF!,$F213,'City Level Data'!AR:AR)</f>
        <v>#REF!</v>
      </c>
      <c r="AQ213" s="16" t="e">
        <f>SUMIF('City Level Data'!#REF!,$F213,'City Level Data'!AS:AS)</f>
        <v>#REF!</v>
      </c>
      <c r="AR213" s="16" t="e">
        <f>SUMIF('City Level Data'!#REF!,$F213,'City Level Data'!AT:AT)</f>
        <v>#REF!</v>
      </c>
      <c r="AS213" s="16" t="e">
        <f>SUMIF('City Level Data'!#REF!,$F213,'City Level Data'!AU:AU)</f>
        <v>#REF!</v>
      </c>
      <c r="AT213" s="16" t="e">
        <f>SUMIF('City Level Data'!#REF!,$F213,'City Level Data'!AV:AV)</f>
        <v>#REF!</v>
      </c>
      <c r="AU213" s="16" t="e">
        <f>SUMIF('City Level Data'!#REF!,$F213,'City Level Data'!AW:AW)</f>
        <v>#REF!</v>
      </c>
      <c r="AV213" s="16" t="e">
        <f>SUMIF('City Level Data'!#REF!,$F213,'City Level Data'!AX:AX)</f>
        <v>#REF!</v>
      </c>
      <c r="AW213" s="16" t="e">
        <f>SUMIF('City Level Data'!#REF!,$F213,'City Level Data'!AY:AY)</f>
        <v>#REF!</v>
      </c>
      <c r="AX213" s="16" t="e">
        <f>SUMIF('City Level Data'!#REF!,$F213,'City Level Data'!AZ:AZ)</f>
        <v>#REF!</v>
      </c>
      <c r="AY213" s="16" t="e">
        <f>SUMIF('City Level Data'!#REF!,$F213,'City Level Data'!BA:BA)</f>
        <v>#REF!</v>
      </c>
      <c r="AZ213" s="16" t="e">
        <f>SUMIF('City Level Data'!#REF!,$F213,'City Level Data'!BB:BB)</f>
        <v>#REF!</v>
      </c>
      <c r="BA213" s="16" t="e">
        <f>SUMIF('City Level Data'!#REF!,$F213,'City Level Data'!BC:BC)</f>
        <v>#REF!</v>
      </c>
      <c r="BB213" s="16" t="e">
        <f>SUMIF('City Level Data'!#REF!,$F213,'City Level Data'!BD:BD)</f>
        <v>#REF!</v>
      </c>
      <c r="BC213" s="16" t="e">
        <f>SUMIF('City Level Data'!#REF!,$F213,'City Level Data'!BE:BE)</f>
        <v>#REF!</v>
      </c>
      <c r="BD213" s="16" t="e">
        <f>SUMIF('City Level Data'!#REF!,$F213,'City Level Data'!BF:BF)</f>
        <v>#REF!</v>
      </c>
      <c r="BE213" s="16" t="e">
        <f t="shared" si="2"/>
        <v>#REF!</v>
      </c>
      <c r="BF213" s="16" t="e">
        <f>SUMIF('City Level Data'!#REF!,$F213,'City Level Data'!BG:BG)</f>
        <v>#REF!</v>
      </c>
      <c r="BG213" s="16" t="e">
        <f>SUMIF('City Level Data'!#REF!,$F213,'City Level Data'!BH:BH)</f>
        <v>#REF!</v>
      </c>
      <c r="BH213" s="16" t="e">
        <f>AVERAGEIF('City Level Data'!#REF!,$F213,'City Level Data'!BI:BI)</f>
        <v>#REF!</v>
      </c>
      <c r="BI213" s="16" t="e">
        <f>AVERAGEIF('City Level Data'!#REF!,$F213,'City Level Data'!BJ:BJ)</f>
        <v>#REF!</v>
      </c>
      <c r="BJ213" s="16" t="e">
        <f>AVERAGEIF('City Level Data'!#REF!,$F213,'City Level Data'!BK:BK)</f>
        <v>#REF!</v>
      </c>
      <c r="BK213" s="16" t="e">
        <f>AVERAGEIF('City Level Data'!#REF!,$F213,'City Level Data'!BL:BL)</f>
        <v>#REF!</v>
      </c>
      <c r="BL213" s="16" t="e">
        <f>AVERAGEIF('City Level Data'!#REF!,$F213,'City Level Data'!BM:BM)</f>
        <v>#REF!</v>
      </c>
      <c r="BM213" s="16" t="e">
        <f>SUMIF('City Level Data'!#REF!,$F213,'City Level Data'!BN:BN)</f>
        <v>#REF!</v>
      </c>
      <c r="BN213" s="16" t="e">
        <f>SUMIF('City Level Data'!#REF!,$F213,'City Level Data'!BO:BO)</f>
        <v>#REF!</v>
      </c>
      <c r="BO213" s="16" t="e">
        <f>SUMIF('City Level Data'!#REF!,$F213,'City Level Data'!BP:BP)</f>
        <v>#REF!</v>
      </c>
      <c r="BP213" s="16" t="e">
        <f>SUMIF('City Level Data'!#REF!,$F213,'City Level Data'!BQ:BQ)</f>
        <v>#REF!</v>
      </c>
      <c r="BQ213" s="16" t="e">
        <f>SUMIF('City Level Data'!#REF!,$F213,'City Level Data'!BR:BR)</f>
        <v>#REF!</v>
      </c>
      <c r="BR213" s="16" t="e">
        <f>SUMIF('City Level Data'!#REF!,$F213,'City Level Data'!BS:BS)</f>
        <v>#REF!</v>
      </c>
      <c r="BS213" s="16" t="e">
        <f>SUMIF('City Level Data'!#REF!,$F213,'City Level Data'!BT:BT)</f>
        <v>#REF!</v>
      </c>
      <c r="BT213" s="16" t="e">
        <f>SUMIF('City Level Data'!#REF!,$F213,'City Level Data'!BU:BU)</f>
        <v>#REF!</v>
      </c>
      <c r="BU213" s="16" t="e">
        <f>SUMIF('City Level Data'!#REF!,$F213,'City Level Data'!BV:BV)</f>
        <v>#REF!</v>
      </c>
      <c r="BV213" s="16" t="e">
        <f>SUMIF('City Level Data'!#REF!,$F213,'City Level Data'!BW:BW)</f>
        <v>#REF!</v>
      </c>
      <c r="BW213" s="16" t="e">
        <f>SUMIF('City Level Data'!#REF!,$F213,'City Level Data'!BX:BX)</f>
        <v>#REF!</v>
      </c>
      <c r="BX213" s="16" t="e">
        <f>SUMIF('City Level Data'!#REF!,$F213,'City Level Data'!BY:BY)</f>
        <v>#REF!</v>
      </c>
      <c r="BY213" s="16" t="e">
        <f>SUMIF('City Level Data'!#REF!,$F213,'City Level Data'!BZ:BZ)</f>
        <v>#REF!</v>
      </c>
      <c r="BZ213" s="16" t="e">
        <f>SUMIF('City Level Data'!#REF!,$F213,'City Level Data'!CA:CA)</f>
        <v>#REF!</v>
      </c>
      <c r="CA213" s="16" t="e">
        <f>SUMIF('City Level Data'!#REF!,$F213,'City Level Data'!CB:CB)</f>
        <v>#REF!</v>
      </c>
      <c r="CB213" s="16" t="e">
        <f>SUMIF('City Level Data'!#REF!,$F213,'City Level Data'!CC:CC)</f>
        <v>#REF!</v>
      </c>
      <c r="CC213" s="16" t="e">
        <f>SUMIF('City Level Data'!#REF!,$F213,'City Level Data'!CD:CD)</f>
        <v>#REF!</v>
      </c>
      <c r="CD213" s="16" t="e">
        <f>SUMIF('City Level Data'!#REF!,$F213,'City Level Data'!CE:CE)</f>
        <v>#REF!</v>
      </c>
      <c r="CE213" s="16" t="e">
        <f>SUMIF('City Level Data'!#REF!,$F213,'City Level Data'!CF:CF)</f>
        <v>#REF!</v>
      </c>
      <c r="CF213" s="16" t="e">
        <f>SUMIF('City Level Data'!#REF!,$F213,'City Level Data'!CG:CG)</f>
        <v>#REF!</v>
      </c>
      <c r="CG213" s="16" t="e">
        <f>SUMIF('City Level Data'!#REF!,$F213,'City Level Data'!CH:CH)</f>
        <v>#REF!</v>
      </c>
      <c r="CH213" s="16" t="e">
        <f>SUMIF('City Level Data'!#REF!,$F213,'City Level Data'!CI:CI)</f>
        <v>#REF!</v>
      </c>
      <c r="CI213" s="16" t="e">
        <f>SUMIF('City Level Data'!#REF!,$F213,'City Level Data'!CJ:CJ)</f>
        <v>#REF!</v>
      </c>
      <c r="CJ213" s="16" t="e">
        <f>SUMIF('City Level Data'!#REF!,$F213,'City Level Data'!CK:CK)</f>
        <v>#REF!</v>
      </c>
      <c r="CK213" s="16" t="e">
        <f>SUMIF('City Level Data'!#REF!,$F213,'City Level Data'!CL:CL)</f>
        <v>#REF!</v>
      </c>
      <c r="CL213" s="16" t="e">
        <f>SUMIF('City Level Data'!#REF!,$F213,'City Level Data'!CM:CM)</f>
        <v>#REF!</v>
      </c>
      <c r="CM213" s="16" t="e">
        <f>SUMIF('City Level Data'!#REF!,$F213,'City Level Data'!CN:CN)</f>
        <v>#REF!</v>
      </c>
      <c r="CN213" s="16" t="e">
        <f>SUMIF('City Level Data'!#REF!,$F213,'City Level Data'!CO:CO)</f>
        <v>#REF!</v>
      </c>
      <c r="CO213" s="16" t="e">
        <f>SUMIF('City Level Data'!#REF!,$F213,'City Level Data'!CP:CP)</f>
        <v>#REF!</v>
      </c>
      <c r="CP213" s="16" t="e">
        <f>SUMIF('City Level Data'!#REF!,$F213,'City Level Data'!CQ:CQ)</f>
        <v>#REF!</v>
      </c>
      <c r="CQ213" s="16" t="e">
        <f>SUMIF('City Level Data'!#REF!,$F213,'City Level Data'!CR:CR)</f>
        <v>#REF!</v>
      </c>
      <c r="CR213" s="16" t="e">
        <f>SUMIF('City Level Data'!#REF!,$F213,'City Level Data'!CS:CS)</f>
        <v>#REF!</v>
      </c>
      <c r="CS213" s="16" t="e">
        <f>SUMIF('City Level Data'!#REF!,$F213,'City Level Data'!CT:CT)</f>
        <v>#REF!</v>
      </c>
      <c r="CT213" s="16" t="e">
        <f>SUMIF('City Level Data'!#REF!,$F213,'City Level Data'!CU:CU)</f>
        <v>#REF!</v>
      </c>
      <c r="CU213" s="16" t="e">
        <f>SUMIF('City Level Data'!#REF!,$F213,'City Level Data'!CV:CV)</f>
        <v>#REF!</v>
      </c>
      <c r="CV213" s="16" t="e">
        <f>SUMIF('City Level Data'!#REF!,$F213,'City Level Data'!CW:CW)</f>
        <v>#REF!</v>
      </c>
      <c r="CW213" s="16" t="e">
        <f>SUMIF('City Level Data'!#REF!,$F213,'City Level Data'!CX:CX)</f>
        <v>#REF!</v>
      </c>
      <c r="CX213" s="16" t="e">
        <f>SUMIF('City Level Data'!#REF!,$F213,'City Level Data'!CY:CY)</f>
        <v>#REF!</v>
      </c>
      <c r="CY213" s="16" t="e">
        <f>SUMIF('City Level Data'!#REF!,$F213,'City Level Data'!CZ:CZ)</f>
        <v>#REF!</v>
      </c>
      <c r="CZ213" s="16" t="e">
        <f>SUMIF('City Level Data'!#REF!,$F213,'City Level Data'!DA:DA)</f>
        <v>#REF!</v>
      </c>
      <c r="DA213" s="16" t="e">
        <f>SUMIF('City Level Data'!#REF!,$F213,'City Level Data'!DB:DB)</f>
        <v>#REF!</v>
      </c>
      <c r="DB213" s="16" t="e">
        <f>SUMIF('City Level Data'!#REF!,$F213,'City Level Data'!DC:DC)</f>
        <v>#REF!</v>
      </c>
    </row>
    <row r="214" spans="1:106" x14ac:dyDescent="0.2">
      <c r="A214" s="1"/>
      <c r="B214" s="1"/>
      <c r="C214" s="1"/>
      <c r="D214" s="1" t="s">
        <v>1750</v>
      </c>
      <c r="E214" s="1" t="s">
        <v>1389</v>
      </c>
      <c r="F214" s="1" t="s">
        <v>1290</v>
      </c>
      <c r="G214" s="1" t="s">
        <v>1523</v>
      </c>
      <c r="H214" s="1"/>
      <c r="I214" s="1"/>
      <c r="J214" s="1" t="s">
        <v>1518</v>
      </c>
      <c r="K214" s="1"/>
      <c r="L214" s="1"/>
      <c r="M214" s="1"/>
      <c r="N214" s="16" t="e">
        <f>SUMIF('City Level Data'!#REF!,$F214,'City Level Data'!J:J)</f>
        <v>#REF!</v>
      </c>
      <c r="O214" s="16" t="e">
        <f>SUMIF('City Level Data'!#REF!,$F214,'City Level Data'!L:L)</f>
        <v>#REF!</v>
      </c>
      <c r="P214" s="16" t="e">
        <f>SUMIF('City Level Data'!#REF!,$F214,'City Level Data'!M:M)</f>
        <v>#REF!</v>
      </c>
      <c r="Q214" s="16" t="e">
        <f t="shared" si="0"/>
        <v>#REF!</v>
      </c>
      <c r="R214" s="16" t="e">
        <f>SUMIF('City Level Data'!#REF!,$F214,'City Level Data'!P:P)</f>
        <v>#REF!</v>
      </c>
      <c r="S214" s="16" t="e">
        <f t="shared" si="1"/>
        <v>#REF!</v>
      </c>
      <c r="T214" s="16" t="e">
        <f>SUMIF('City Level Data'!#REF!,$F214,'City Level Data'!U:U)*1000000000/N214</f>
        <v>#REF!</v>
      </c>
      <c r="U214" s="16" t="e">
        <f>IF(Q214&gt;'Clustering (Sub City)'!$C$4,'Clustering (Sub City)'!$B$3,IF(Q214&gt;'Clustering (Sub City)'!$H$4,'Clustering (Sub City)'!$G$3,IF(Q214&gt;'Clustering (Sub City)'!$M$4,'Clustering (Sub City)'!$L$3,'Clustering (Sub City)'!$Q$3)))</f>
        <v>#REF!</v>
      </c>
      <c r="V214" s="16" t="e">
        <f>IF(S214&gt;'Clustering (Sub City)'!$C$24,'Clustering (Sub City)'!$B$23,IF(S214&gt;'Clustering (Sub City)'!$H$24,'Clustering (Sub City)'!$G$23,IF(S214&gt;'Clustering (Sub City)'!$M$24,'Clustering (Sub City)'!$L$23,'Clustering (Sub City)'!$Q$23)))</f>
        <v>#REF!</v>
      </c>
      <c r="W214" s="16" t="e">
        <f>VLOOKUP(U214&amp;V214,'Clustering (Gov City)'!$X$4:$Y$19,2,0)</f>
        <v>#REF!</v>
      </c>
      <c r="X214" s="16" t="e">
        <f>SUMIF('City Level Data'!#REF!,$F214,'City Level Data'!Z:Z)</f>
        <v>#REF!</v>
      </c>
      <c r="Y214" s="16" t="e">
        <f>SUMIF('City Level Data'!#REF!,$F214,'City Level Data'!AA:AA)</f>
        <v>#REF!</v>
      </c>
      <c r="Z214" s="16" t="e">
        <f>SUMIF('City Level Data'!#REF!,$F214,'City Level Data'!AB:AB)</f>
        <v>#REF!</v>
      </c>
      <c r="AA214" s="16" t="e">
        <f>SUMIF('City Level Data'!#REF!,$F214,'City Level Data'!AC:AC)</f>
        <v>#REF!</v>
      </c>
      <c r="AB214" s="16" t="e">
        <f>SUMIF('City Level Data'!#REF!,$F214,'City Level Data'!AD:AD)</f>
        <v>#REF!</v>
      </c>
      <c r="AC214" s="16" t="e">
        <f>SUMIF('City Level Data'!#REF!,$F214,'City Level Data'!AE:AE)</f>
        <v>#REF!</v>
      </c>
      <c r="AD214" s="16" t="e">
        <f>SUMIF('City Level Data'!#REF!,$F214,'City Level Data'!AF:AF)</f>
        <v>#REF!</v>
      </c>
      <c r="AE214" s="16" t="e">
        <f>SUMIF('City Level Data'!#REF!,$F214,'City Level Data'!AG:AG)</f>
        <v>#REF!</v>
      </c>
      <c r="AF214" s="16" t="e">
        <f>SUMIF('City Level Data'!#REF!,$F214,'City Level Data'!AH:AH)</f>
        <v>#REF!</v>
      </c>
      <c r="AG214" s="16" t="e">
        <f>SUMIF('City Level Data'!#REF!,$F214,'City Level Data'!AI:AI)</f>
        <v>#REF!</v>
      </c>
      <c r="AH214" s="16" t="e">
        <f>SUMIF('City Level Data'!#REF!,$F214,'City Level Data'!AJ:AJ)</f>
        <v>#REF!</v>
      </c>
      <c r="AI214" s="16" t="e">
        <f>SUMIF('City Level Data'!#REF!,$F214,'City Level Data'!AK:AK)</f>
        <v>#REF!</v>
      </c>
      <c r="AJ214" s="16" t="e">
        <f>SUMIF('City Level Data'!#REF!,$F214,'City Level Data'!AL:AL)</f>
        <v>#REF!</v>
      </c>
      <c r="AK214" s="16" t="e">
        <f>SUMIF('City Level Data'!#REF!,$F214,'City Level Data'!AM:AM)</f>
        <v>#REF!</v>
      </c>
      <c r="AL214" s="16" t="e">
        <f>SUMIF('City Level Data'!#REF!,$F214,'City Level Data'!AN:AN)</f>
        <v>#REF!</v>
      </c>
      <c r="AM214" s="16" t="e">
        <f>SUMIF('City Level Data'!#REF!,$F214,'City Level Data'!AO:AO)</f>
        <v>#REF!</v>
      </c>
      <c r="AN214" s="16" t="e">
        <f>SUMIF('City Level Data'!#REF!,$F214,'City Level Data'!AP:AP)</f>
        <v>#REF!</v>
      </c>
      <c r="AO214" s="16" t="e">
        <f>SUMIF('City Level Data'!#REF!,$F214,'City Level Data'!AQ:AQ)</f>
        <v>#REF!</v>
      </c>
      <c r="AP214" s="16" t="e">
        <f>SUMIF('City Level Data'!#REF!,$F214,'City Level Data'!AR:AR)</f>
        <v>#REF!</v>
      </c>
      <c r="AQ214" s="16" t="e">
        <f>SUMIF('City Level Data'!#REF!,$F214,'City Level Data'!AS:AS)</f>
        <v>#REF!</v>
      </c>
      <c r="AR214" s="16" t="e">
        <f>SUMIF('City Level Data'!#REF!,$F214,'City Level Data'!AT:AT)</f>
        <v>#REF!</v>
      </c>
      <c r="AS214" s="16" t="e">
        <f>SUMIF('City Level Data'!#REF!,$F214,'City Level Data'!AU:AU)</f>
        <v>#REF!</v>
      </c>
      <c r="AT214" s="16" t="e">
        <f>SUMIF('City Level Data'!#REF!,$F214,'City Level Data'!AV:AV)</f>
        <v>#REF!</v>
      </c>
      <c r="AU214" s="16" t="e">
        <f>SUMIF('City Level Data'!#REF!,$F214,'City Level Data'!AW:AW)</f>
        <v>#REF!</v>
      </c>
      <c r="AV214" s="16" t="e">
        <f>SUMIF('City Level Data'!#REF!,$F214,'City Level Data'!AX:AX)</f>
        <v>#REF!</v>
      </c>
      <c r="AW214" s="16" t="e">
        <f>SUMIF('City Level Data'!#REF!,$F214,'City Level Data'!AY:AY)</f>
        <v>#REF!</v>
      </c>
      <c r="AX214" s="16" t="e">
        <f>SUMIF('City Level Data'!#REF!,$F214,'City Level Data'!AZ:AZ)</f>
        <v>#REF!</v>
      </c>
      <c r="AY214" s="16" t="e">
        <f>SUMIF('City Level Data'!#REF!,$F214,'City Level Data'!BA:BA)</f>
        <v>#REF!</v>
      </c>
      <c r="AZ214" s="16" t="e">
        <f>SUMIF('City Level Data'!#REF!,$F214,'City Level Data'!BB:BB)</f>
        <v>#REF!</v>
      </c>
      <c r="BA214" s="16" t="e">
        <f>SUMIF('City Level Data'!#REF!,$F214,'City Level Data'!BC:BC)</f>
        <v>#REF!</v>
      </c>
      <c r="BB214" s="16" t="e">
        <f>SUMIF('City Level Data'!#REF!,$F214,'City Level Data'!BD:BD)</f>
        <v>#REF!</v>
      </c>
      <c r="BC214" s="16" t="e">
        <f>SUMIF('City Level Data'!#REF!,$F214,'City Level Data'!BE:BE)</f>
        <v>#REF!</v>
      </c>
      <c r="BD214" s="16" t="e">
        <f>SUMIF('City Level Data'!#REF!,$F214,'City Level Data'!BF:BF)</f>
        <v>#REF!</v>
      </c>
      <c r="BE214" s="16" t="e">
        <f t="shared" si="2"/>
        <v>#REF!</v>
      </c>
      <c r="BF214" s="16" t="e">
        <f>SUMIF('City Level Data'!#REF!,$F214,'City Level Data'!BG:BG)</f>
        <v>#REF!</v>
      </c>
      <c r="BG214" s="16" t="e">
        <f>SUMIF('City Level Data'!#REF!,$F214,'City Level Data'!BH:BH)</f>
        <v>#REF!</v>
      </c>
      <c r="BH214" s="16" t="e">
        <f>AVERAGEIF('City Level Data'!#REF!,$F214,'City Level Data'!BI:BI)</f>
        <v>#REF!</v>
      </c>
      <c r="BI214" s="16" t="e">
        <f>AVERAGEIF('City Level Data'!#REF!,$F214,'City Level Data'!BJ:BJ)</f>
        <v>#REF!</v>
      </c>
      <c r="BJ214" s="16" t="e">
        <f>AVERAGEIF('City Level Data'!#REF!,$F214,'City Level Data'!BK:BK)</f>
        <v>#REF!</v>
      </c>
      <c r="BK214" s="16" t="e">
        <f>AVERAGEIF('City Level Data'!#REF!,$F214,'City Level Data'!BL:BL)</f>
        <v>#REF!</v>
      </c>
      <c r="BL214" s="16" t="e">
        <f>AVERAGEIF('City Level Data'!#REF!,$F214,'City Level Data'!BM:BM)</f>
        <v>#REF!</v>
      </c>
      <c r="BM214" s="16" t="e">
        <f>SUMIF('City Level Data'!#REF!,$F214,'City Level Data'!BN:BN)</f>
        <v>#REF!</v>
      </c>
      <c r="BN214" s="16" t="e">
        <f>SUMIF('City Level Data'!#REF!,$F214,'City Level Data'!BO:BO)</f>
        <v>#REF!</v>
      </c>
      <c r="BO214" s="16" t="e">
        <f>SUMIF('City Level Data'!#REF!,$F214,'City Level Data'!BP:BP)</f>
        <v>#REF!</v>
      </c>
      <c r="BP214" s="16" t="e">
        <f>SUMIF('City Level Data'!#REF!,$F214,'City Level Data'!BQ:BQ)</f>
        <v>#REF!</v>
      </c>
      <c r="BQ214" s="16" t="e">
        <f>SUMIF('City Level Data'!#REF!,$F214,'City Level Data'!BR:BR)</f>
        <v>#REF!</v>
      </c>
      <c r="BR214" s="16" t="e">
        <f>SUMIF('City Level Data'!#REF!,$F214,'City Level Data'!BS:BS)</f>
        <v>#REF!</v>
      </c>
      <c r="BS214" s="16" t="e">
        <f>SUMIF('City Level Data'!#REF!,$F214,'City Level Data'!BT:BT)</f>
        <v>#REF!</v>
      </c>
      <c r="BT214" s="16" t="e">
        <f>SUMIF('City Level Data'!#REF!,$F214,'City Level Data'!BU:BU)</f>
        <v>#REF!</v>
      </c>
      <c r="BU214" s="16" t="e">
        <f>SUMIF('City Level Data'!#REF!,$F214,'City Level Data'!BV:BV)</f>
        <v>#REF!</v>
      </c>
      <c r="BV214" s="16" t="e">
        <f>SUMIF('City Level Data'!#REF!,$F214,'City Level Data'!BW:BW)</f>
        <v>#REF!</v>
      </c>
      <c r="BW214" s="16" t="e">
        <f>SUMIF('City Level Data'!#REF!,$F214,'City Level Data'!BX:BX)</f>
        <v>#REF!</v>
      </c>
      <c r="BX214" s="16" t="e">
        <f>SUMIF('City Level Data'!#REF!,$F214,'City Level Data'!BY:BY)</f>
        <v>#REF!</v>
      </c>
      <c r="BY214" s="16" t="e">
        <f>SUMIF('City Level Data'!#REF!,$F214,'City Level Data'!BZ:BZ)</f>
        <v>#REF!</v>
      </c>
      <c r="BZ214" s="16" t="e">
        <f>SUMIF('City Level Data'!#REF!,$F214,'City Level Data'!CA:CA)</f>
        <v>#REF!</v>
      </c>
      <c r="CA214" s="16" t="e">
        <f>SUMIF('City Level Data'!#REF!,$F214,'City Level Data'!CB:CB)</f>
        <v>#REF!</v>
      </c>
      <c r="CB214" s="16" t="e">
        <f>SUMIF('City Level Data'!#REF!,$F214,'City Level Data'!CC:CC)</f>
        <v>#REF!</v>
      </c>
      <c r="CC214" s="16" t="e">
        <f>SUMIF('City Level Data'!#REF!,$F214,'City Level Data'!CD:CD)</f>
        <v>#REF!</v>
      </c>
      <c r="CD214" s="16" t="e">
        <f>SUMIF('City Level Data'!#REF!,$F214,'City Level Data'!CE:CE)</f>
        <v>#REF!</v>
      </c>
      <c r="CE214" s="16" t="e">
        <f>SUMIF('City Level Data'!#REF!,$F214,'City Level Data'!CF:CF)</f>
        <v>#REF!</v>
      </c>
      <c r="CF214" s="16" t="e">
        <f>SUMIF('City Level Data'!#REF!,$F214,'City Level Data'!CG:CG)</f>
        <v>#REF!</v>
      </c>
      <c r="CG214" s="16" t="e">
        <f>SUMIF('City Level Data'!#REF!,$F214,'City Level Data'!CH:CH)</f>
        <v>#REF!</v>
      </c>
      <c r="CH214" s="16" t="e">
        <f>SUMIF('City Level Data'!#REF!,$F214,'City Level Data'!CI:CI)</f>
        <v>#REF!</v>
      </c>
      <c r="CI214" s="16" t="e">
        <f>SUMIF('City Level Data'!#REF!,$F214,'City Level Data'!CJ:CJ)</f>
        <v>#REF!</v>
      </c>
      <c r="CJ214" s="16" t="e">
        <f>SUMIF('City Level Data'!#REF!,$F214,'City Level Data'!CK:CK)</f>
        <v>#REF!</v>
      </c>
      <c r="CK214" s="16" t="e">
        <f>SUMIF('City Level Data'!#REF!,$F214,'City Level Data'!CL:CL)</f>
        <v>#REF!</v>
      </c>
      <c r="CL214" s="16" t="e">
        <f>SUMIF('City Level Data'!#REF!,$F214,'City Level Data'!CM:CM)</f>
        <v>#REF!</v>
      </c>
      <c r="CM214" s="16" t="e">
        <f>SUMIF('City Level Data'!#REF!,$F214,'City Level Data'!CN:CN)</f>
        <v>#REF!</v>
      </c>
      <c r="CN214" s="16" t="e">
        <f>SUMIF('City Level Data'!#REF!,$F214,'City Level Data'!CO:CO)</f>
        <v>#REF!</v>
      </c>
      <c r="CO214" s="16" t="e">
        <f>SUMIF('City Level Data'!#REF!,$F214,'City Level Data'!CP:CP)</f>
        <v>#REF!</v>
      </c>
      <c r="CP214" s="16" t="e">
        <f>SUMIF('City Level Data'!#REF!,$F214,'City Level Data'!CQ:CQ)</f>
        <v>#REF!</v>
      </c>
      <c r="CQ214" s="16" t="e">
        <f>SUMIF('City Level Data'!#REF!,$F214,'City Level Data'!CR:CR)</f>
        <v>#REF!</v>
      </c>
      <c r="CR214" s="16" t="e">
        <f>SUMIF('City Level Data'!#REF!,$F214,'City Level Data'!CS:CS)</f>
        <v>#REF!</v>
      </c>
      <c r="CS214" s="16" t="e">
        <f>SUMIF('City Level Data'!#REF!,$F214,'City Level Data'!CT:CT)</f>
        <v>#REF!</v>
      </c>
      <c r="CT214" s="16" t="e">
        <f>SUMIF('City Level Data'!#REF!,$F214,'City Level Data'!CU:CU)</f>
        <v>#REF!</v>
      </c>
      <c r="CU214" s="16" t="e">
        <f>SUMIF('City Level Data'!#REF!,$F214,'City Level Data'!CV:CV)</f>
        <v>#REF!</v>
      </c>
      <c r="CV214" s="16" t="e">
        <f>SUMIF('City Level Data'!#REF!,$F214,'City Level Data'!CW:CW)</f>
        <v>#REF!</v>
      </c>
      <c r="CW214" s="16" t="e">
        <f>SUMIF('City Level Data'!#REF!,$F214,'City Level Data'!CX:CX)</f>
        <v>#REF!</v>
      </c>
      <c r="CX214" s="16" t="e">
        <f>SUMIF('City Level Data'!#REF!,$F214,'City Level Data'!CY:CY)</f>
        <v>#REF!</v>
      </c>
      <c r="CY214" s="16" t="e">
        <f>SUMIF('City Level Data'!#REF!,$F214,'City Level Data'!CZ:CZ)</f>
        <v>#REF!</v>
      </c>
      <c r="CZ214" s="16" t="e">
        <f>SUMIF('City Level Data'!#REF!,$F214,'City Level Data'!DA:DA)</f>
        <v>#REF!</v>
      </c>
      <c r="DA214" s="16" t="e">
        <f>SUMIF('City Level Data'!#REF!,$F214,'City Level Data'!DB:DB)</f>
        <v>#REF!</v>
      </c>
      <c r="DB214" s="16" t="e">
        <f>SUMIF('City Level Data'!#REF!,$F214,'City Level Data'!DC:DC)</f>
        <v>#REF!</v>
      </c>
    </row>
    <row r="215" spans="1:106" x14ac:dyDescent="0.2">
      <c r="A215" s="1"/>
      <c r="B215" s="1"/>
      <c r="C215" s="1"/>
      <c r="D215" s="1" t="s">
        <v>1570</v>
      </c>
      <c r="E215" s="1" t="s">
        <v>1389</v>
      </c>
      <c r="F215" s="1" t="s">
        <v>1316</v>
      </c>
      <c r="G215" s="1" t="s">
        <v>1523</v>
      </c>
      <c r="H215" s="1"/>
      <c r="I215" s="1"/>
      <c r="J215" s="1" t="s">
        <v>1518</v>
      </c>
      <c r="K215" s="1"/>
      <c r="L215" s="1"/>
      <c r="M215" s="1"/>
      <c r="N215" s="16" t="e">
        <f>SUMIF('City Level Data'!#REF!,$F215,'City Level Data'!J:J)</f>
        <v>#REF!</v>
      </c>
      <c r="O215" s="16" t="e">
        <f>SUMIF('City Level Data'!#REF!,$F215,'City Level Data'!L:L)</f>
        <v>#REF!</v>
      </c>
      <c r="P215" s="16" t="e">
        <f>SUMIF('City Level Data'!#REF!,$F215,'City Level Data'!M:M)</f>
        <v>#REF!</v>
      </c>
      <c r="Q215" s="16" t="e">
        <f t="shared" si="0"/>
        <v>#REF!</v>
      </c>
      <c r="R215" s="16" t="e">
        <f>SUMIF('City Level Data'!#REF!,$F215,'City Level Data'!P:P)</f>
        <v>#REF!</v>
      </c>
      <c r="S215" s="16" t="e">
        <f t="shared" si="1"/>
        <v>#REF!</v>
      </c>
      <c r="T215" s="16" t="e">
        <f>SUMIF('City Level Data'!#REF!,$F215,'City Level Data'!U:U)*1000000000/N215</f>
        <v>#REF!</v>
      </c>
      <c r="U215" s="16" t="e">
        <f>IF(Q215&gt;'Clustering (Sub City)'!$C$4,'Clustering (Sub City)'!$B$3,IF(Q215&gt;'Clustering (Sub City)'!$H$4,'Clustering (Sub City)'!$G$3,IF(Q215&gt;'Clustering (Sub City)'!$M$4,'Clustering (Sub City)'!$L$3,'Clustering (Sub City)'!$Q$3)))</f>
        <v>#REF!</v>
      </c>
      <c r="V215" s="16" t="e">
        <f>IF(S215&gt;'Clustering (Sub City)'!$C$24,'Clustering (Sub City)'!$B$23,IF(S215&gt;'Clustering (Sub City)'!$H$24,'Clustering (Sub City)'!$G$23,IF(S215&gt;'Clustering (Sub City)'!$M$24,'Clustering (Sub City)'!$L$23,'Clustering (Sub City)'!$Q$23)))</f>
        <v>#REF!</v>
      </c>
      <c r="W215" s="16" t="e">
        <f>VLOOKUP(U215&amp;V215,'Clustering (Gov City)'!$X$4:$Y$19,2,0)</f>
        <v>#REF!</v>
      </c>
      <c r="X215" s="16" t="e">
        <f>SUMIF('City Level Data'!#REF!,$F215,'City Level Data'!Z:Z)</f>
        <v>#REF!</v>
      </c>
      <c r="Y215" s="16" t="e">
        <f>SUMIF('City Level Data'!#REF!,$F215,'City Level Data'!AA:AA)</f>
        <v>#REF!</v>
      </c>
      <c r="Z215" s="16" t="e">
        <f>SUMIF('City Level Data'!#REF!,$F215,'City Level Data'!AB:AB)</f>
        <v>#REF!</v>
      </c>
      <c r="AA215" s="16" t="e">
        <f>SUMIF('City Level Data'!#REF!,$F215,'City Level Data'!AC:AC)</f>
        <v>#REF!</v>
      </c>
      <c r="AB215" s="16" t="e">
        <f>SUMIF('City Level Data'!#REF!,$F215,'City Level Data'!AD:AD)</f>
        <v>#REF!</v>
      </c>
      <c r="AC215" s="16" t="e">
        <f>SUMIF('City Level Data'!#REF!,$F215,'City Level Data'!AE:AE)</f>
        <v>#REF!</v>
      </c>
      <c r="AD215" s="16" t="e">
        <f>SUMIF('City Level Data'!#REF!,$F215,'City Level Data'!AF:AF)</f>
        <v>#REF!</v>
      </c>
      <c r="AE215" s="16" t="e">
        <f>SUMIF('City Level Data'!#REF!,$F215,'City Level Data'!AG:AG)</f>
        <v>#REF!</v>
      </c>
      <c r="AF215" s="16" t="e">
        <f>SUMIF('City Level Data'!#REF!,$F215,'City Level Data'!AH:AH)</f>
        <v>#REF!</v>
      </c>
      <c r="AG215" s="16" t="e">
        <f>SUMIF('City Level Data'!#REF!,$F215,'City Level Data'!AI:AI)</f>
        <v>#REF!</v>
      </c>
      <c r="AH215" s="16" t="e">
        <f>SUMIF('City Level Data'!#REF!,$F215,'City Level Data'!AJ:AJ)</f>
        <v>#REF!</v>
      </c>
      <c r="AI215" s="16" t="e">
        <f>SUMIF('City Level Data'!#REF!,$F215,'City Level Data'!AK:AK)</f>
        <v>#REF!</v>
      </c>
      <c r="AJ215" s="16" t="e">
        <f>SUMIF('City Level Data'!#REF!,$F215,'City Level Data'!AL:AL)</f>
        <v>#REF!</v>
      </c>
      <c r="AK215" s="16" t="e">
        <f>SUMIF('City Level Data'!#REF!,$F215,'City Level Data'!AM:AM)</f>
        <v>#REF!</v>
      </c>
      <c r="AL215" s="16" t="e">
        <f>SUMIF('City Level Data'!#REF!,$F215,'City Level Data'!AN:AN)</f>
        <v>#REF!</v>
      </c>
      <c r="AM215" s="16" t="e">
        <f>SUMIF('City Level Data'!#REF!,$F215,'City Level Data'!AO:AO)</f>
        <v>#REF!</v>
      </c>
      <c r="AN215" s="16" t="e">
        <f>SUMIF('City Level Data'!#REF!,$F215,'City Level Data'!AP:AP)</f>
        <v>#REF!</v>
      </c>
      <c r="AO215" s="16" t="e">
        <f>SUMIF('City Level Data'!#REF!,$F215,'City Level Data'!AQ:AQ)</f>
        <v>#REF!</v>
      </c>
      <c r="AP215" s="16" t="e">
        <f>SUMIF('City Level Data'!#REF!,$F215,'City Level Data'!AR:AR)</f>
        <v>#REF!</v>
      </c>
      <c r="AQ215" s="16" t="e">
        <f>SUMIF('City Level Data'!#REF!,$F215,'City Level Data'!AS:AS)</f>
        <v>#REF!</v>
      </c>
      <c r="AR215" s="16" t="e">
        <f>SUMIF('City Level Data'!#REF!,$F215,'City Level Data'!AT:AT)</f>
        <v>#REF!</v>
      </c>
      <c r="AS215" s="16" t="e">
        <f>SUMIF('City Level Data'!#REF!,$F215,'City Level Data'!AU:AU)</f>
        <v>#REF!</v>
      </c>
      <c r="AT215" s="16" t="e">
        <f>SUMIF('City Level Data'!#REF!,$F215,'City Level Data'!AV:AV)</f>
        <v>#REF!</v>
      </c>
      <c r="AU215" s="16" t="e">
        <f>SUMIF('City Level Data'!#REF!,$F215,'City Level Data'!AW:AW)</f>
        <v>#REF!</v>
      </c>
      <c r="AV215" s="16" t="e">
        <f>SUMIF('City Level Data'!#REF!,$F215,'City Level Data'!AX:AX)</f>
        <v>#REF!</v>
      </c>
      <c r="AW215" s="16" t="e">
        <f>SUMIF('City Level Data'!#REF!,$F215,'City Level Data'!AY:AY)</f>
        <v>#REF!</v>
      </c>
      <c r="AX215" s="16" t="e">
        <f>SUMIF('City Level Data'!#REF!,$F215,'City Level Data'!AZ:AZ)</f>
        <v>#REF!</v>
      </c>
      <c r="AY215" s="16" t="e">
        <f>SUMIF('City Level Data'!#REF!,$F215,'City Level Data'!BA:BA)</f>
        <v>#REF!</v>
      </c>
      <c r="AZ215" s="16" t="e">
        <f>SUMIF('City Level Data'!#REF!,$F215,'City Level Data'!BB:BB)</f>
        <v>#REF!</v>
      </c>
      <c r="BA215" s="16" t="e">
        <f>SUMIF('City Level Data'!#REF!,$F215,'City Level Data'!BC:BC)</f>
        <v>#REF!</v>
      </c>
      <c r="BB215" s="16" t="e">
        <f>SUMIF('City Level Data'!#REF!,$F215,'City Level Data'!BD:BD)</f>
        <v>#REF!</v>
      </c>
      <c r="BC215" s="16" t="e">
        <f>SUMIF('City Level Data'!#REF!,$F215,'City Level Data'!BE:BE)</f>
        <v>#REF!</v>
      </c>
      <c r="BD215" s="16" t="e">
        <f>SUMIF('City Level Data'!#REF!,$F215,'City Level Data'!BF:BF)</f>
        <v>#REF!</v>
      </c>
      <c r="BE215" s="16" t="e">
        <f t="shared" si="2"/>
        <v>#REF!</v>
      </c>
      <c r="BF215" s="16" t="e">
        <f>SUMIF('City Level Data'!#REF!,$F215,'City Level Data'!BG:BG)</f>
        <v>#REF!</v>
      </c>
      <c r="BG215" s="16" t="e">
        <f>SUMIF('City Level Data'!#REF!,$F215,'City Level Data'!BH:BH)</f>
        <v>#REF!</v>
      </c>
      <c r="BH215" s="16" t="e">
        <f>AVERAGEIF('City Level Data'!#REF!,$F215,'City Level Data'!BI:BI)</f>
        <v>#REF!</v>
      </c>
      <c r="BI215" s="16" t="e">
        <f>AVERAGEIF('City Level Data'!#REF!,$F215,'City Level Data'!BJ:BJ)</f>
        <v>#REF!</v>
      </c>
      <c r="BJ215" s="16" t="e">
        <f>AVERAGEIF('City Level Data'!#REF!,$F215,'City Level Data'!BK:BK)</f>
        <v>#REF!</v>
      </c>
      <c r="BK215" s="16" t="e">
        <f>AVERAGEIF('City Level Data'!#REF!,$F215,'City Level Data'!BL:BL)</f>
        <v>#REF!</v>
      </c>
      <c r="BL215" s="16" t="e">
        <f>AVERAGEIF('City Level Data'!#REF!,$F215,'City Level Data'!BM:BM)</f>
        <v>#REF!</v>
      </c>
      <c r="BM215" s="16" t="e">
        <f>SUMIF('City Level Data'!#REF!,$F215,'City Level Data'!BN:BN)</f>
        <v>#REF!</v>
      </c>
      <c r="BN215" s="16" t="e">
        <f>SUMIF('City Level Data'!#REF!,$F215,'City Level Data'!BO:BO)</f>
        <v>#REF!</v>
      </c>
      <c r="BO215" s="16" t="e">
        <f>SUMIF('City Level Data'!#REF!,$F215,'City Level Data'!BP:BP)</f>
        <v>#REF!</v>
      </c>
      <c r="BP215" s="16" t="e">
        <f>SUMIF('City Level Data'!#REF!,$F215,'City Level Data'!BQ:BQ)</f>
        <v>#REF!</v>
      </c>
      <c r="BQ215" s="16" t="e">
        <f>SUMIF('City Level Data'!#REF!,$F215,'City Level Data'!BR:BR)</f>
        <v>#REF!</v>
      </c>
      <c r="BR215" s="16" t="e">
        <f>SUMIF('City Level Data'!#REF!,$F215,'City Level Data'!BS:BS)</f>
        <v>#REF!</v>
      </c>
      <c r="BS215" s="16" t="e">
        <f>SUMIF('City Level Data'!#REF!,$F215,'City Level Data'!BT:BT)</f>
        <v>#REF!</v>
      </c>
      <c r="BT215" s="16" t="e">
        <f>SUMIF('City Level Data'!#REF!,$F215,'City Level Data'!BU:BU)</f>
        <v>#REF!</v>
      </c>
      <c r="BU215" s="16" t="e">
        <f>SUMIF('City Level Data'!#REF!,$F215,'City Level Data'!BV:BV)</f>
        <v>#REF!</v>
      </c>
      <c r="BV215" s="16" t="e">
        <f>SUMIF('City Level Data'!#REF!,$F215,'City Level Data'!BW:BW)</f>
        <v>#REF!</v>
      </c>
      <c r="BW215" s="16" t="e">
        <f>SUMIF('City Level Data'!#REF!,$F215,'City Level Data'!BX:BX)</f>
        <v>#REF!</v>
      </c>
      <c r="BX215" s="16" t="e">
        <f>SUMIF('City Level Data'!#REF!,$F215,'City Level Data'!BY:BY)</f>
        <v>#REF!</v>
      </c>
      <c r="BY215" s="16" t="e">
        <f>SUMIF('City Level Data'!#REF!,$F215,'City Level Data'!BZ:BZ)</f>
        <v>#REF!</v>
      </c>
      <c r="BZ215" s="16" t="e">
        <f>SUMIF('City Level Data'!#REF!,$F215,'City Level Data'!CA:CA)</f>
        <v>#REF!</v>
      </c>
      <c r="CA215" s="16" t="e">
        <f>SUMIF('City Level Data'!#REF!,$F215,'City Level Data'!CB:CB)</f>
        <v>#REF!</v>
      </c>
      <c r="CB215" s="16" t="e">
        <f>SUMIF('City Level Data'!#REF!,$F215,'City Level Data'!CC:CC)</f>
        <v>#REF!</v>
      </c>
      <c r="CC215" s="16" t="e">
        <f>SUMIF('City Level Data'!#REF!,$F215,'City Level Data'!CD:CD)</f>
        <v>#REF!</v>
      </c>
      <c r="CD215" s="16" t="e">
        <f>SUMIF('City Level Data'!#REF!,$F215,'City Level Data'!CE:CE)</f>
        <v>#REF!</v>
      </c>
      <c r="CE215" s="16" t="e">
        <f>SUMIF('City Level Data'!#REF!,$F215,'City Level Data'!CF:CF)</f>
        <v>#REF!</v>
      </c>
      <c r="CF215" s="16" t="e">
        <f>SUMIF('City Level Data'!#REF!,$F215,'City Level Data'!CG:CG)</f>
        <v>#REF!</v>
      </c>
      <c r="CG215" s="16" t="e">
        <f>SUMIF('City Level Data'!#REF!,$F215,'City Level Data'!CH:CH)</f>
        <v>#REF!</v>
      </c>
      <c r="CH215" s="16" t="e">
        <f>SUMIF('City Level Data'!#REF!,$F215,'City Level Data'!CI:CI)</f>
        <v>#REF!</v>
      </c>
      <c r="CI215" s="16" t="e">
        <f>SUMIF('City Level Data'!#REF!,$F215,'City Level Data'!CJ:CJ)</f>
        <v>#REF!</v>
      </c>
      <c r="CJ215" s="16" t="e">
        <f>SUMIF('City Level Data'!#REF!,$F215,'City Level Data'!CK:CK)</f>
        <v>#REF!</v>
      </c>
      <c r="CK215" s="16" t="e">
        <f>SUMIF('City Level Data'!#REF!,$F215,'City Level Data'!CL:CL)</f>
        <v>#REF!</v>
      </c>
      <c r="CL215" s="16" t="e">
        <f>SUMIF('City Level Data'!#REF!,$F215,'City Level Data'!CM:CM)</f>
        <v>#REF!</v>
      </c>
      <c r="CM215" s="16" t="e">
        <f>SUMIF('City Level Data'!#REF!,$F215,'City Level Data'!CN:CN)</f>
        <v>#REF!</v>
      </c>
      <c r="CN215" s="16" t="e">
        <f>SUMIF('City Level Data'!#REF!,$F215,'City Level Data'!CO:CO)</f>
        <v>#REF!</v>
      </c>
      <c r="CO215" s="16" t="e">
        <f>SUMIF('City Level Data'!#REF!,$F215,'City Level Data'!CP:CP)</f>
        <v>#REF!</v>
      </c>
      <c r="CP215" s="16" t="e">
        <f>SUMIF('City Level Data'!#REF!,$F215,'City Level Data'!CQ:CQ)</f>
        <v>#REF!</v>
      </c>
      <c r="CQ215" s="16" t="e">
        <f>SUMIF('City Level Data'!#REF!,$F215,'City Level Data'!CR:CR)</f>
        <v>#REF!</v>
      </c>
      <c r="CR215" s="16" t="e">
        <f>SUMIF('City Level Data'!#REF!,$F215,'City Level Data'!CS:CS)</f>
        <v>#REF!</v>
      </c>
      <c r="CS215" s="16" t="e">
        <f>SUMIF('City Level Data'!#REF!,$F215,'City Level Data'!CT:CT)</f>
        <v>#REF!</v>
      </c>
      <c r="CT215" s="16" t="e">
        <f>SUMIF('City Level Data'!#REF!,$F215,'City Level Data'!CU:CU)</f>
        <v>#REF!</v>
      </c>
      <c r="CU215" s="16" t="e">
        <f>SUMIF('City Level Data'!#REF!,$F215,'City Level Data'!CV:CV)</f>
        <v>#REF!</v>
      </c>
      <c r="CV215" s="16" t="e">
        <f>SUMIF('City Level Data'!#REF!,$F215,'City Level Data'!CW:CW)</f>
        <v>#REF!</v>
      </c>
      <c r="CW215" s="16" t="e">
        <f>SUMIF('City Level Data'!#REF!,$F215,'City Level Data'!CX:CX)</f>
        <v>#REF!</v>
      </c>
      <c r="CX215" s="16" t="e">
        <f>SUMIF('City Level Data'!#REF!,$F215,'City Level Data'!CY:CY)</f>
        <v>#REF!</v>
      </c>
      <c r="CY215" s="16" t="e">
        <f>SUMIF('City Level Data'!#REF!,$F215,'City Level Data'!CZ:CZ)</f>
        <v>#REF!</v>
      </c>
      <c r="CZ215" s="16" t="e">
        <f>SUMIF('City Level Data'!#REF!,$F215,'City Level Data'!DA:DA)</f>
        <v>#REF!</v>
      </c>
      <c r="DA215" s="16" t="e">
        <f>SUMIF('City Level Data'!#REF!,$F215,'City Level Data'!DB:DB)</f>
        <v>#REF!</v>
      </c>
      <c r="DB215" s="16" t="e">
        <f>SUMIF('City Level Data'!#REF!,$F215,'City Level Data'!DC:DC)</f>
        <v>#REF!</v>
      </c>
    </row>
    <row r="216" spans="1:106" x14ac:dyDescent="0.2">
      <c r="A216" s="1"/>
      <c r="B216" s="1"/>
      <c r="C216" s="1"/>
      <c r="D216" s="1" t="s">
        <v>1751</v>
      </c>
      <c r="E216" s="1" t="s">
        <v>1389</v>
      </c>
      <c r="F216" s="1" t="s">
        <v>1317</v>
      </c>
      <c r="G216" s="1" t="s">
        <v>1523</v>
      </c>
      <c r="H216" s="1"/>
      <c r="I216" s="1"/>
      <c r="J216" s="1" t="s">
        <v>1518</v>
      </c>
      <c r="K216" s="1"/>
      <c r="L216" s="1"/>
      <c r="M216" s="1"/>
      <c r="N216" s="16" t="e">
        <f>SUMIF('City Level Data'!#REF!,$F216,'City Level Data'!J:J)</f>
        <v>#REF!</v>
      </c>
      <c r="O216" s="16" t="e">
        <f>SUMIF('City Level Data'!#REF!,$F216,'City Level Data'!L:L)</f>
        <v>#REF!</v>
      </c>
      <c r="P216" s="16" t="e">
        <f>SUMIF('City Level Data'!#REF!,$F216,'City Level Data'!M:M)</f>
        <v>#REF!</v>
      </c>
      <c r="Q216" s="16" t="e">
        <f t="shared" si="0"/>
        <v>#REF!</v>
      </c>
      <c r="R216" s="16" t="e">
        <f>SUMIF('City Level Data'!#REF!,$F216,'City Level Data'!P:P)</f>
        <v>#REF!</v>
      </c>
      <c r="S216" s="16" t="e">
        <f t="shared" si="1"/>
        <v>#REF!</v>
      </c>
      <c r="T216" s="16" t="e">
        <f>SUMIF('City Level Data'!#REF!,$F216,'City Level Data'!U:U)*1000000000/N216</f>
        <v>#REF!</v>
      </c>
      <c r="U216" s="16" t="e">
        <f>IF(Q216&gt;'Clustering (Sub City)'!$C$4,'Clustering (Sub City)'!$B$3,IF(Q216&gt;'Clustering (Sub City)'!$H$4,'Clustering (Sub City)'!$G$3,IF(Q216&gt;'Clustering (Sub City)'!$M$4,'Clustering (Sub City)'!$L$3,'Clustering (Sub City)'!$Q$3)))</f>
        <v>#REF!</v>
      </c>
      <c r="V216" s="16" t="e">
        <f>IF(S216&gt;'Clustering (Sub City)'!$C$24,'Clustering (Sub City)'!$B$23,IF(S216&gt;'Clustering (Sub City)'!$H$24,'Clustering (Sub City)'!$G$23,IF(S216&gt;'Clustering (Sub City)'!$M$24,'Clustering (Sub City)'!$L$23,'Clustering (Sub City)'!$Q$23)))</f>
        <v>#REF!</v>
      </c>
      <c r="W216" s="16" t="e">
        <f>VLOOKUP(U216&amp;V216,'Clustering (Gov City)'!$X$4:$Y$19,2,0)</f>
        <v>#REF!</v>
      </c>
      <c r="X216" s="16" t="e">
        <f>SUMIF('City Level Data'!#REF!,$F216,'City Level Data'!Z:Z)</f>
        <v>#REF!</v>
      </c>
      <c r="Y216" s="16" t="e">
        <f>SUMIF('City Level Data'!#REF!,$F216,'City Level Data'!AA:AA)</f>
        <v>#REF!</v>
      </c>
      <c r="Z216" s="16" t="e">
        <f>SUMIF('City Level Data'!#REF!,$F216,'City Level Data'!AB:AB)</f>
        <v>#REF!</v>
      </c>
      <c r="AA216" s="16" t="e">
        <f>SUMIF('City Level Data'!#REF!,$F216,'City Level Data'!AC:AC)</f>
        <v>#REF!</v>
      </c>
      <c r="AB216" s="16" t="e">
        <f>SUMIF('City Level Data'!#REF!,$F216,'City Level Data'!AD:AD)</f>
        <v>#REF!</v>
      </c>
      <c r="AC216" s="16" t="e">
        <f>SUMIF('City Level Data'!#REF!,$F216,'City Level Data'!AE:AE)</f>
        <v>#REF!</v>
      </c>
      <c r="AD216" s="16" t="e">
        <f>SUMIF('City Level Data'!#REF!,$F216,'City Level Data'!AF:AF)</f>
        <v>#REF!</v>
      </c>
      <c r="AE216" s="16" t="e">
        <f>SUMIF('City Level Data'!#REF!,$F216,'City Level Data'!AG:AG)</f>
        <v>#REF!</v>
      </c>
      <c r="AF216" s="16" t="e">
        <f>SUMIF('City Level Data'!#REF!,$F216,'City Level Data'!AH:AH)</f>
        <v>#REF!</v>
      </c>
      <c r="AG216" s="16" t="e">
        <f>SUMIF('City Level Data'!#REF!,$F216,'City Level Data'!AI:AI)</f>
        <v>#REF!</v>
      </c>
      <c r="AH216" s="16" t="e">
        <f>SUMIF('City Level Data'!#REF!,$F216,'City Level Data'!AJ:AJ)</f>
        <v>#REF!</v>
      </c>
      <c r="AI216" s="16" t="e">
        <f>SUMIF('City Level Data'!#REF!,$F216,'City Level Data'!AK:AK)</f>
        <v>#REF!</v>
      </c>
      <c r="AJ216" s="16" t="e">
        <f>SUMIF('City Level Data'!#REF!,$F216,'City Level Data'!AL:AL)</f>
        <v>#REF!</v>
      </c>
      <c r="AK216" s="16" t="e">
        <f>SUMIF('City Level Data'!#REF!,$F216,'City Level Data'!AM:AM)</f>
        <v>#REF!</v>
      </c>
      <c r="AL216" s="16" t="e">
        <f>SUMIF('City Level Data'!#REF!,$F216,'City Level Data'!AN:AN)</f>
        <v>#REF!</v>
      </c>
      <c r="AM216" s="16" t="e">
        <f>SUMIF('City Level Data'!#REF!,$F216,'City Level Data'!AO:AO)</f>
        <v>#REF!</v>
      </c>
      <c r="AN216" s="16" t="e">
        <f>SUMIF('City Level Data'!#REF!,$F216,'City Level Data'!AP:AP)</f>
        <v>#REF!</v>
      </c>
      <c r="AO216" s="16" t="e">
        <f>SUMIF('City Level Data'!#REF!,$F216,'City Level Data'!AQ:AQ)</f>
        <v>#REF!</v>
      </c>
      <c r="AP216" s="16" t="e">
        <f>SUMIF('City Level Data'!#REF!,$F216,'City Level Data'!AR:AR)</f>
        <v>#REF!</v>
      </c>
      <c r="AQ216" s="16" t="e">
        <f>SUMIF('City Level Data'!#REF!,$F216,'City Level Data'!AS:AS)</f>
        <v>#REF!</v>
      </c>
      <c r="AR216" s="16" t="e">
        <f>SUMIF('City Level Data'!#REF!,$F216,'City Level Data'!AT:AT)</f>
        <v>#REF!</v>
      </c>
      <c r="AS216" s="16" t="e">
        <f>SUMIF('City Level Data'!#REF!,$F216,'City Level Data'!AU:AU)</f>
        <v>#REF!</v>
      </c>
      <c r="AT216" s="16" t="e">
        <f>SUMIF('City Level Data'!#REF!,$F216,'City Level Data'!AV:AV)</f>
        <v>#REF!</v>
      </c>
      <c r="AU216" s="16" t="e">
        <f>SUMIF('City Level Data'!#REF!,$F216,'City Level Data'!AW:AW)</f>
        <v>#REF!</v>
      </c>
      <c r="AV216" s="16" t="e">
        <f>SUMIF('City Level Data'!#REF!,$F216,'City Level Data'!AX:AX)</f>
        <v>#REF!</v>
      </c>
      <c r="AW216" s="16" t="e">
        <f>SUMIF('City Level Data'!#REF!,$F216,'City Level Data'!AY:AY)</f>
        <v>#REF!</v>
      </c>
      <c r="AX216" s="16" t="e">
        <f>SUMIF('City Level Data'!#REF!,$F216,'City Level Data'!AZ:AZ)</f>
        <v>#REF!</v>
      </c>
      <c r="AY216" s="16" t="e">
        <f>SUMIF('City Level Data'!#REF!,$F216,'City Level Data'!BA:BA)</f>
        <v>#REF!</v>
      </c>
      <c r="AZ216" s="16" t="e">
        <f>SUMIF('City Level Data'!#REF!,$F216,'City Level Data'!BB:BB)</f>
        <v>#REF!</v>
      </c>
      <c r="BA216" s="16" t="e">
        <f>SUMIF('City Level Data'!#REF!,$F216,'City Level Data'!BC:BC)</f>
        <v>#REF!</v>
      </c>
      <c r="BB216" s="16" t="e">
        <f>SUMIF('City Level Data'!#REF!,$F216,'City Level Data'!BD:BD)</f>
        <v>#REF!</v>
      </c>
      <c r="BC216" s="16" t="e">
        <f>SUMIF('City Level Data'!#REF!,$F216,'City Level Data'!BE:BE)</f>
        <v>#REF!</v>
      </c>
      <c r="BD216" s="16" t="e">
        <f>SUMIF('City Level Data'!#REF!,$F216,'City Level Data'!BF:BF)</f>
        <v>#REF!</v>
      </c>
      <c r="BE216" s="16" t="e">
        <f t="shared" si="2"/>
        <v>#REF!</v>
      </c>
      <c r="BF216" s="16" t="e">
        <f>SUMIF('City Level Data'!#REF!,$F216,'City Level Data'!BG:BG)</f>
        <v>#REF!</v>
      </c>
      <c r="BG216" s="16" t="e">
        <f>SUMIF('City Level Data'!#REF!,$F216,'City Level Data'!BH:BH)</f>
        <v>#REF!</v>
      </c>
      <c r="BH216" s="16" t="e">
        <f>AVERAGEIF('City Level Data'!#REF!,$F216,'City Level Data'!BI:BI)</f>
        <v>#REF!</v>
      </c>
      <c r="BI216" s="16" t="e">
        <f>AVERAGEIF('City Level Data'!#REF!,$F216,'City Level Data'!BJ:BJ)</f>
        <v>#REF!</v>
      </c>
      <c r="BJ216" s="16" t="e">
        <f>AVERAGEIF('City Level Data'!#REF!,$F216,'City Level Data'!BK:BK)</f>
        <v>#REF!</v>
      </c>
      <c r="BK216" s="16" t="e">
        <f>AVERAGEIF('City Level Data'!#REF!,$F216,'City Level Data'!BL:BL)</f>
        <v>#REF!</v>
      </c>
      <c r="BL216" s="16" t="e">
        <f>AVERAGEIF('City Level Data'!#REF!,$F216,'City Level Data'!BM:BM)</f>
        <v>#REF!</v>
      </c>
      <c r="BM216" s="16" t="e">
        <f>SUMIF('City Level Data'!#REF!,$F216,'City Level Data'!BN:BN)</f>
        <v>#REF!</v>
      </c>
      <c r="BN216" s="16" t="e">
        <f>SUMIF('City Level Data'!#REF!,$F216,'City Level Data'!BO:BO)</f>
        <v>#REF!</v>
      </c>
      <c r="BO216" s="16" t="e">
        <f>SUMIF('City Level Data'!#REF!,$F216,'City Level Data'!BP:BP)</f>
        <v>#REF!</v>
      </c>
      <c r="BP216" s="16" t="e">
        <f>SUMIF('City Level Data'!#REF!,$F216,'City Level Data'!BQ:BQ)</f>
        <v>#REF!</v>
      </c>
      <c r="BQ216" s="16" t="e">
        <f>SUMIF('City Level Data'!#REF!,$F216,'City Level Data'!BR:BR)</f>
        <v>#REF!</v>
      </c>
      <c r="BR216" s="16" t="e">
        <f>SUMIF('City Level Data'!#REF!,$F216,'City Level Data'!BS:BS)</f>
        <v>#REF!</v>
      </c>
      <c r="BS216" s="16" t="e">
        <f>SUMIF('City Level Data'!#REF!,$F216,'City Level Data'!BT:BT)</f>
        <v>#REF!</v>
      </c>
      <c r="BT216" s="16" t="e">
        <f>SUMIF('City Level Data'!#REF!,$F216,'City Level Data'!BU:BU)</f>
        <v>#REF!</v>
      </c>
      <c r="BU216" s="16" t="e">
        <f>SUMIF('City Level Data'!#REF!,$F216,'City Level Data'!BV:BV)</f>
        <v>#REF!</v>
      </c>
      <c r="BV216" s="16" t="e">
        <f>SUMIF('City Level Data'!#REF!,$F216,'City Level Data'!BW:BW)</f>
        <v>#REF!</v>
      </c>
      <c r="BW216" s="16" t="e">
        <f>SUMIF('City Level Data'!#REF!,$F216,'City Level Data'!BX:BX)</f>
        <v>#REF!</v>
      </c>
      <c r="BX216" s="16" t="e">
        <f>SUMIF('City Level Data'!#REF!,$F216,'City Level Data'!BY:BY)</f>
        <v>#REF!</v>
      </c>
      <c r="BY216" s="16" t="e">
        <f>SUMIF('City Level Data'!#REF!,$F216,'City Level Data'!BZ:BZ)</f>
        <v>#REF!</v>
      </c>
      <c r="BZ216" s="16" t="e">
        <f>SUMIF('City Level Data'!#REF!,$F216,'City Level Data'!CA:CA)</f>
        <v>#REF!</v>
      </c>
      <c r="CA216" s="16" t="e">
        <f>SUMIF('City Level Data'!#REF!,$F216,'City Level Data'!CB:CB)</f>
        <v>#REF!</v>
      </c>
      <c r="CB216" s="16" t="e">
        <f>SUMIF('City Level Data'!#REF!,$F216,'City Level Data'!CC:CC)</f>
        <v>#REF!</v>
      </c>
      <c r="CC216" s="16" t="e">
        <f>SUMIF('City Level Data'!#REF!,$F216,'City Level Data'!CD:CD)</f>
        <v>#REF!</v>
      </c>
      <c r="CD216" s="16" t="e">
        <f>SUMIF('City Level Data'!#REF!,$F216,'City Level Data'!CE:CE)</f>
        <v>#REF!</v>
      </c>
      <c r="CE216" s="16" t="e">
        <f>SUMIF('City Level Data'!#REF!,$F216,'City Level Data'!CF:CF)</f>
        <v>#REF!</v>
      </c>
      <c r="CF216" s="16" t="e">
        <f>SUMIF('City Level Data'!#REF!,$F216,'City Level Data'!CG:CG)</f>
        <v>#REF!</v>
      </c>
      <c r="CG216" s="16" t="e">
        <f>SUMIF('City Level Data'!#REF!,$F216,'City Level Data'!CH:CH)</f>
        <v>#REF!</v>
      </c>
      <c r="CH216" s="16" t="e">
        <f>SUMIF('City Level Data'!#REF!,$F216,'City Level Data'!CI:CI)</f>
        <v>#REF!</v>
      </c>
      <c r="CI216" s="16" t="e">
        <f>SUMIF('City Level Data'!#REF!,$F216,'City Level Data'!CJ:CJ)</f>
        <v>#REF!</v>
      </c>
      <c r="CJ216" s="16" t="e">
        <f>SUMIF('City Level Data'!#REF!,$F216,'City Level Data'!CK:CK)</f>
        <v>#REF!</v>
      </c>
      <c r="CK216" s="16" t="e">
        <f>SUMIF('City Level Data'!#REF!,$F216,'City Level Data'!CL:CL)</f>
        <v>#REF!</v>
      </c>
      <c r="CL216" s="16" t="e">
        <f>SUMIF('City Level Data'!#REF!,$F216,'City Level Data'!CM:CM)</f>
        <v>#REF!</v>
      </c>
      <c r="CM216" s="16" t="e">
        <f>SUMIF('City Level Data'!#REF!,$F216,'City Level Data'!CN:CN)</f>
        <v>#REF!</v>
      </c>
      <c r="CN216" s="16" t="e">
        <f>SUMIF('City Level Data'!#REF!,$F216,'City Level Data'!CO:CO)</f>
        <v>#REF!</v>
      </c>
      <c r="CO216" s="16" t="e">
        <f>SUMIF('City Level Data'!#REF!,$F216,'City Level Data'!CP:CP)</f>
        <v>#REF!</v>
      </c>
      <c r="CP216" s="16" t="e">
        <f>SUMIF('City Level Data'!#REF!,$F216,'City Level Data'!CQ:CQ)</f>
        <v>#REF!</v>
      </c>
      <c r="CQ216" s="16" t="e">
        <f>SUMIF('City Level Data'!#REF!,$F216,'City Level Data'!CR:CR)</f>
        <v>#REF!</v>
      </c>
      <c r="CR216" s="16" t="e">
        <f>SUMIF('City Level Data'!#REF!,$F216,'City Level Data'!CS:CS)</f>
        <v>#REF!</v>
      </c>
      <c r="CS216" s="16" t="e">
        <f>SUMIF('City Level Data'!#REF!,$F216,'City Level Data'!CT:CT)</f>
        <v>#REF!</v>
      </c>
      <c r="CT216" s="16" t="e">
        <f>SUMIF('City Level Data'!#REF!,$F216,'City Level Data'!CU:CU)</f>
        <v>#REF!</v>
      </c>
      <c r="CU216" s="16" t="e">
        <f>SUMIF('City Level Data'!#REF!,$F216,'City Level Data'!CV:CV)</f>
        <v>#REF!</v>
      </c>
      <c r="CV216" s="16" t="e">
        <f>SUMIF('City Level Data'!#REF!,$F216,'City Level Data'!CW:CW)</f>
        <v>#REF!</v>
      </c>
      <c r="CW216" s="16" t="e">
        <f>SUMIF('City Level Data'!#REF!,$F216,'City Level Data'!CX:CX)</f>
        <v>#REF!</v>
      </c>
      <c r="CX216" s="16" t="e">
        <f>SUMIF('City Level Data'!#REF!,$F216,'City Level Data'!CY:CY)</f>
        <v>#REF!</v>
      </c>
      <c r="CY216" s="16" t="e">
        <f>SUMIF('City Level Data'!#REF!,$F216,'City Level Data'!CZ:CZ)</f>
        <v>#REF!</v>
      </c>
      <c r="CZ216" s="16" t="e">
        <f>SUMIF('City Level Data'!#REF!,$F216,'City Level Data'!DA:DA)</f>
        <v>#REF!</v>
      </c>
      <c r="DA216" s="16" t="e">
        <f>SUMIF('City Level Data'!#REF!,$F216,'City Level Data'!DB:DB)</f>
        <v>#REF!</v>
      </c>
      <c r="DB216" s="16" t="e">
        <f>SUMIF('City Level Data'!#REF!,$F216,'City Level Data'!DC:DC)</f>
        <v>#REF!</v>
      </c>
    </row>
    <row r="217" spans="1:106" x14ac:dyDescent="0.2">
      <c r="A217" s="1"/>
      <c r="B217" s="1"/>
      <c r="C217" s="1"/>
      <c r="D217" s="1" t="s">
        <v>1752</v>
      </c>
      <c r="E217" s="1" t="s">
        <v>1389</v>
      </c>
      <c r="F217" s="1" t="s">
        <v>1318</v>
      </c>
      <c r="G217" s="1" t="s">
        <v>1523</v>
      </c>
      <c r="H217" s="1"/>
      <c r="I217" s="1"/>
      <c r="J217" s="1" t="s">
        <v>1518</v>
      </c>
      <c r="K217" s="1"/>
      <c r="L217" s="1"/>
      <c r="M217" s="1"/>
      <c r="N217" s="16" t="e">
        <f>SUMIF('City Level Data'!#REF!,$F217,'City Level Data'!J:J)</f>
        <v>#REF!</v>
      </c>
      <c r="O217" s="16" t="e">
        <f>SUMIF('City Level Data'!#REF!,$F217,'City Level Data'!L:L)</f>
        <v>#REF!</v>
      </c>
      <c r="P217" s="16" t="e">
        <f>SUMIF('City Level Data'!#REF!,$F217,'City Level Data'!M:M)</f>
        <v>#REF!</v>
      </c>
      <c r="Q217" s="16" t="e">
        <f t="shared" si="0"/>
        <v>#REF!</v>
      </c>
      <c r="R217" s="16" t="e">
        <f>SUMIF('City Level Data'!#REF!,$F217,'City Level Data'!P:P)</f>
        <v>#REF!</v>
      </c>
      <c r="S217" s="16" t="e">
        <f t="shared" si="1"/>
        <v>#REF!</v>
      </c>
      <c r="T217" s="16" t="e">
        <f>SUMIF('City Level Data'!#REF!,$F217,'City Level Data'!U:U)*1000000000/N217</f>
        <v>#REF!</v>
      </c>
      <c r="U217" s="16" t="e">
        <f>IF(Q217&gt;'Clustering (Sub City)'!$C$4,'Clustering (Sub City)'!$B$3,IF(Q217&gt;'Clustering (Sub City)'!$H$4,'Clustering (Sub City)'!$G$3,IF(Q217&gt;'Clustering (Sub City)'!$M$4,'Clustering (Sub City)'!$L$3,'Clustering (Sub City)'!$Q$3)))</f>
        <v>#REF!</v>
      </c>
      <c r="V217" s="16" t="e">
        <f>IF(S217&gt;'Clustering (Sub City)'!$C$24,'Clustering (Sub City)'!$B$23,IF(S217&gt;'Clustering (Sub City)'!$H$24,'Clustering (Sub City)'!$G$23,IF(S217&gt;'Clustering (Sub City)'!$M$24,'Clustering (Sub City)'!$L$23,'Clustering (Sub City)'!$Q$23)))</f>
        <v>#REF!</v>
      </c>
      <c r="W217" s="16" t="e">
        <f>VLOOKUP(U217&amp;V217,'Clustering (Gov City)'!$X$4:$Y$19,2,0)</f>
        <v>#REF!</v>
      </c>
      <c r="X217" s="16" t="e">
        <f>SUMIF('City Level Data'!#REF!,$F217,'City Level Data'!Z:Z)</f>
        <v>#REF!</v>
      </c>
      <c r="Y217" s="16" t="e">
        <f>SUMIF('City Level Data'!#REF!,$F217,'City Level Data'!AA:AA)</f>
        <v>#REF!</v>
      </c>
      <c r="Z217" s="16" t="e">
        <f>SUMIF('City Level Data'!#REF!,$F217,'City Level Data'!AB:AB)</f>
        <v>#REF!</v>
      </c>
      <c r="AA217" s="16" t="e">
        <f>SUMIF('City Level Data'!#REF!,$F217,'City Level Data'!AC:AC)</f>
        <v>#REF!</v>
      </c>
      <c r="AB217" s="16" t="e">
        <f>SUMIF('City Level Data'!#REF!,$F217,'City Level Data'!AD:AD)</f>
        <v>#REF!</v>
      </c>
      <c r="AC217" s="16" t="e">
        <f>SUMIF('City Level Data'!#REF!,$F217,'City Level Data'!AE:AE)</f>
        <v>#REF!</v>
      </c>
      <c r="AD217" s="16" t="e">
        <f>SUMIF('City Level Data'!#REF!,$F217,'City Level Data'!AF:AF)</f>
        <v>#REF!</v>
      </c>
      <c r="AE217" s="16" t="e">
        <f>SUMIF('City Level Data'!#REF!,$F217,'City Level Data'!AG:AG)</f>
        <v>#REF!</v>
      </c>
      <c r="AF217" s="16" t="e">
        <f>SUMIF('City Level Data'!#REF!,$F217,'City Level Data'!AH:AH)</f>
        <v>#REF!</v>
      </c>
      <c r="AG217" s="16" t="e">
        <f>SUMIF('City Level Data'!#REF!,$F217,'City Level Data'!AI:AI)</f>
        <v>#REF!</v>
      </c>
      <c r="AH217" s="16" t="e">
        <f>SUMIF('City Level Data'!#REF!,$F217,'City Level Data'!AJ:AJ)</f>
        <v>#REF!</v>
      </c>
      <c r="AI217" s="16" t="e">
        <f>SUMIF('City Level Data'!#REF!,$F217,'City Level Data'!AK:AK)</f>
        <v>#REF!</v>
      </c>
      <c r="AJ217" s="16" t="e">
        <f>SUMIF('City Level Data'!#REF!,$F217,'City Level Data'!AL:AL)</f>
        <v>#REF!</v>
      </c>
      <c r="AK217" s="16" t="e">
        <f>SUMIF('City Level Data'!#REF!,$F217,'City Level Data'!AM:AM)</f>
        <v>#REF!</v>
      </c>
      <c r="AL217" s="16" t="e">
        <f>SUMIF('City Level Data'!#REF!,$F217,'City Level Data'!AN:AN)</f>
        <v>#REF!</v>
      </c>
      <c r="AM217" s="16" t="e">
        <f>SUMIF('City Level Data'!#REF!,$F217,'City Level Data'!AO:AO)</f>
        <v>#REF!</v>
      </c>
      <c r="AN217" s="16" t="e">
        <f>SUMIF('City Level Data'!#REF!,$F217,'City Level Data'!AP:AP)</f>
        <v>#REF!</v>
      </c>
      <c r="AO217" s="16" t="e">
        <f>SUMIF('City Level Data'!#REF!,$F217,'City Level Data'!AQ:AQ)</f>
        <v>#REF!</v>
      </c>
      <c r="AP217" s="16" t="e">
        <f>SUMIF('City Level Data'!#REF!,$F217,'City Level Data'!AR:AR)</f>
        <v>#REF!</v>
      </c>
      <c r="AQ217" s="16" t="e">
        <f>SUMIF('City Level Data'!#REF!,$F217,'City Level Data'!AS:AS)</f>
        <v>#REF!</v>
      </c>
      <c r="AR217" s="16" t="e">
        <f>SUMIF('City Level Data'!#REF!,$F217,'City Level Data'!AT:AT)</f>
        <v>#REF!</v>
      </c>
      <c r="AS217" s="16" t="e">
        <f>SUMIF('City Level Data'!#REF!,$F217,'City Level Data'!AU:AU)</f>
        <v>#REF!</v>
      </c>
      <c r="AT217" s="16" t="e">
        <f>SUMIF('City Level Data'!#REF!,$F217,'City Level Data'!AV:AV)</f>
        <v>#REF!</v>
      </c>
      <c r="AU217" s="16" t="e">
        <f>SUMIF('City Level Data'!#REF!,$F217,'City Level Data'!AW:AW)</f>
        <v>#REF!</v>
      </c>
      <c r="AV217" s="16" t="e">
        <f>SUMIF('City Level Data'!#REF!,$F217,'City Level Data'!AX:AX)</f>
        <v>#REF!</v>
      </c>
      <c r="AW217" s="16" t="e">
        <f>SUMIF('City Level Data'!#REF!,$F217,'City Level Data'!AY:AY)</f>
        <v>#REF!</v>
      </c>
      <c r="AX217" s="16" t="e">
        <f>SUMIF('City Level Data'!#REF!,$F217,'City Level Data'!AZ:AZ)</f>
        <v>#REF!</v>
      </c>
      <c r="AY217" s="16" t="e">
        <f>SUMIF('City Level Data'!#REF!,$F217,'City Level Data'!BA:BA)</f>
        <v>#REF!</v>
      </c>
      <c r="AZ217" s="16" t="e">
        <f>SUMIF('City Level Data'!#REF!,$F217,'City Level Data'!BB:BB)</f>
        <v>#REF!</v>
      </c>
      <c r="BA217" s="16" t="e">
        <f>SUMIF('City Level Data'!#REF!,$F217,'City Level Data'!BC:BC)</f>
        <v>#REF!</v>
      </c>
      <c r="BB217" s="16" t="e">
        <f>SUMIF('City Level Data'!#REF!,$F217,'City Level Data'!BD:BD)</f>
        <v>#REF!</v>
      </c>
      <c r="BC217" s="16" t="e">
        <f>SUMIF('City Level Data'!#REF!,$F217,'City Level Data'!BE:BE)</f>
        <v>#REF!</v>
      </c>
      <c r="BD217" s="16" t="e">
        <f>SUMIF('City Level Data'!#REF!,$F217,'City Level Data'!BF:BF)</f>
        <v>#REF!</v>
      </c>
      <c r="BE217" s="16" t="e">
        <f t="shared" si="2"/>
        <v>#REF!</v>
      </c>
      <c r="BF217" s="16" t="e">
        <f>SUMIF('City Level Data'!#REF!,$F217,'City Level Data'!BG:BG)</f>
        <v>#REF!</v>
      </c>
      <c r="BG217" s="16" t="e">
        <f>SUMIF('City Level Data'!#REF!,$F217,'City Level Data'!BH:BH)</f>
        <v>#REF!</v>
      </c>
      <c r="BH217" s="16" t="e">
        <f>AVERAGEIF('City Level Data'!#REF!,$F217,'City Level Data'!BI:BI)</f>
        <v>#REF!</v>
      </c>
      <c r="BI217" s="16" t="e">
        <f>AVERAGEIF('City Level Data'!#REF!,$F217,'City Level Data'!BJ:BJ)</f>
        <v>#REF!</v>
      </c>
      <c r="BJ217" s="16" t="e">
        <f>AVERAGEIF('City Level Data'!#REF!,$F217,'City Level Data'!BK:BK)</f>
        <v>#REF!</v>
      </c>
      <c r="BK217" s="16" t="e">
        <f>AVERAGEIF('City Level Data'!#REF!,$F217,'City Level Data'!BL:BL)</f>
        <v>#REF!</v>
      </c>
      <c r="BL217" s="16" t="e">
        <f>AVERAGEIF('City Level Data'!#REF!,$F217,'City Level Data'!BM:BM)</f>
        <v>#REF!</v>
      </c>
      <c r="BM217" s="16" t="e">
        <f>SUMIF('City Level Data'!#REF!,$F217,'City Level Data'!BN:BN)</f>
        <v>#REF!</v>
      </c>
      <c r="BN217" s="16" t="e">
        <f>SUMIF('City Level Data'!#REF!,$F217,'City Level Data'!BO:BO)</f>
        <v>#REF!</v>
      </c>
      <c r="BO217" s="16" t="e">
        <f>SUMIF('City Level Data'!#REF!,$F217,'City Level Data'!BP:BP)</f>
        <v>#REF!</v>
      </c>
      <c r="BP217" s="16" t="e">
        <f>SUMIF('City Level Data'!#REF!,$F217,'City Level Data'!BQ:BQ)</f>
        <v>#REF!</v>
      </c>
      <c r="BQ217" s="16" t="e">
        <f>SUMIF('City Level Data'!#REF!,$F217,'City Level Data'!BR:BR)</f>
        <v>#REF!</v>
      </c>
      <c r="BR217" s="16" t="e">
        <f>SUMIF('City Level Data'!#REF!,$F217,'City Level Data'!BS:BS)</f>
        <v>#REF!</v>
      </c>
      <c r="BS217" s="16" t="e">
        <f>SUMIF('City Level Data'!#REF!,$F217,'City Level Data'!BT:BT)</f>
        <v>#REF!</v>
      </c>
      <c r="BT217" s="16" t="e">
        <f>SUMIF('City Level Data'!#REF!,$F217,'City Level Data'!BU:BU)</f>
        <v>#REF!</v>
      </c>
      <c r="BU217" s="16" t="e">
        <f>SUMIF('City Level Data'!#REF!,$F217,'City Level Data'!BV:BV)</f>
        <v>#REF!</v>
      </c>
      <c r="BV217" s="16" t="e">
        <f>SUMIF('City Level Data'!#REF!,$F217,'City Level Data'!BW:BW)</f>
        <v>#REF!</v>
      </c>
      <c r="BW217" s="16" t="e">
        <f>SUMIF('City Level Data'!#REF!,$F217,'City Level Data'!BX:BX)</f>
        <v>#REF!</v>
      </c>
      <c r="BX217" s="16" t="e">
        <f>SUMIF('City Level Data'!#REF!,$F217,'City Level Data'!BY:BY)</f>
        <v>#REF!</v>
      </c>
      <c r="BY217" s="16" t="e">
        <f>SUMIF('City Level Data'!#REF!,$F217,'City Level Data'!BZ:BZ)</f>
        <v>#REF!</v>
      </c>
      <c r="BZ217" s="16" t="e">
        <f>SUMIF('City Level Data'!#REF!,$F217,'City Level Data'!CA:CA)</f>
        <v>#REF!</v>
      </c>
      <c r="CA217" s="16" t="e">
        <f>SUMIF('City Level Data'!#REF!,$F217,'City Level Data'!CB:CB)</f>
        <v>#REF!</v>
      </c>
      <c r="CB217" s="16" t="e">
        <f>SUMIF('City Level Data'!#REF!,$F217,'City Level Data'!CC:CC)</f>
        <v>#REF!</v>
      </c>
      <c r="CC217" s="16" t="e">
        <f>SUMIF('City Level Data'!#REF!,$F217,'City Level Data'!CD:CD)</f>
        <v>#REF!</v>
      </c>
      <c r="CD217" s="16" t="e">
        <f>SUMIF('City Level Data'!#REF!,$F217,'City Level Data'!CE:CE)</f>
        <v>#REF!</v>
      </c>
      <c r="CE217" s="16" t="e">
        <f>SUMIF('City Level Data'!#REF!,$F217,'City Level Data'!CF:CF)</f>
        <v>#REF!</v>
      </c>
      <c r="CF217" s="16" t="e">
        <f>SUMIF('City Level Data'!#REF!,$F217,'City Level Data'!CG:CG)</f>
        <v>#REF!</v>
      </c>
      <c r="CG217" s="16" t="e">
        <f>SUMIF('City Level Data'!#REF!,$F217,'City Level Data'!CH:CH)</f>
        <v>#REF!</v>
      </c>
      <c r="CH217" s="16" t="e">
        <f>SUMIF('City Level Data'!#REF!,$F217,'City Level Data'!CI:CI)</f>
        <v>#REF!</v>
      </c>
      <c r="CI217" s="16" t="e">
        <f>SUMIF('City Level Data'!#REF!,$F217,'City Level Data'!CJ:CJ)</f>
        <v>#REF!</v>
      </c>
      <c r="CJ217" s="16" t="e">
        <f>SUMIF('City Level Data'!#REF!,$F217,'City Level Data'!CK:CK)</f>
        <v>#REF!</v>
      </c>
      <c r="CK217" s="16" t="e">
        <f>SUMIF('City Level Data'!#REF!,$F217,'City Level Data'!CL:CL)</f>
        <v>#REF!</v>
      </c>
      <c r="CL217" s="16" t="e">
        <f>SUMIF('City Level Data'!#REF!,$F217,'City Level Data'!CM:CM)</f>
        <v>#REF!</v>
      </c>
      <c r="CM217" s="16" t="e">
        <f>SUMIF('City Level Data'!#REF!,$F217,'City Level Data'!CN:CN)</f>
        <v>#REF!</v>
      </c>
      <c r="CN217" s="16" t="e">
        <f>SUMIF('City Level Data'!#REF!,$F217,'City Level Data'!CO:CO)</f>
        <v>#REF!</v>
      </c>
      <c r="CO217" s="16" t="e">
        <f>SUMIF('City Level Data'!#REF!,$F217,'City Level Data'!CP:CP)</f>
        <v>#REF!</v>
      </c>
      <c r="CP217" s="16" t="e">
        <f>SUMIF('City Level Data'!#REF!,$F217,'City Level Data'!CQ:CQ)</f>
        <v>#REF!</v>
      </c>
      <c r="CQ217" s="16" t="e">
        <f>SUMIF('City Level Data'!#REF!,$F217,'City Level Data'!CR:CR)</f>
        <v>#REF!</v>
      </c>
      <c r="CR217" s="16" t="e">
        <f>SUMIF('City Level Data'!#REF!,$F217,'City Level Data'!CS:CS)</f>
        <v>#REF!</v>
      </c>
      <c r="CS217" s="16" t="e">
        <f>SUMIF('City Level Data'!#REF!,$F217,'City Level Data'!CT:CT)</f>
        <v>#REF!</v>
      </c>
      <c r="CT217" s="16" t="e">
        <f>SUMIF('City Level Data'!#REF!,$F217,'City Level Data'!CU:CU)</f>
        <v>#REF!</v>
      </c>
      <c r="CU217" s="16" t="e">
        <f>SUMIF('City Level Data'!#REF!,$F217,'City Level Data'!CV:CV)</f>
        <v>#REF!</v>
      </c>
      <c r="CV217" s="16" t="e">
        <f>SUMIF('City Level Data'!#REF!,$F217,'City Level Data'!CW:CW)</f>
        <v>#REF!</v>
      </c>
      <c r="CW217" s="16" t="e">
        <f>SUMIF('City Level Data'!#REF!,$F217,'City Level Data'!CX:CX)</f>
        <v>#REF!</v>
      </c>
      <c r="CX217" s="16" t="e">
        <f>SUMIF('City Level Data'!#REF!,$F217,'City Level Data'!CY:CY)</f>
        <v>#REF!</v>
      </c>
      <c r="CY217" s="16" t="e">
        <f>SUMIF('City Level Data'!#REF!,$F217,'City Level Data'!CZ:CZ)</f>
        <v>#REF!</v>
      </c>
      <c r="CZ217" s="16" t="e">
        <f>SUMIF('City Level Data'!#REF!,$F217,'City Level Data'!DA:DA)</f>
        <v>#REF!</v>
      </c>
      <c r="DA217" s="16" t="e">
        <f>SUMIF('City Level Data'!#REF!,$F217,'City Level Data'!DB:DB)</f>
        <v>#REF!</v>
      </c>
      <c r="DB217" s="16" t="e">
        <f>SUMIF('City Level Data'!#REF!,$F217,'City Level Data'!DC:DC)</f>
        <v>#REF!</v>
      </c>
    </row>
    <row r="218" spans="1:106" x14ac:dyDescent="0.2">
      <c r="A218" s="1"/>
      <c r="B218" s="1"/>
      <c r="C218" s="1"/>
      <c r="D218" s="1" t="s">
        <v>1753</v>
      </c>
      <c r="E218" s="1" t="s">
        <v>1389</v>
      </c>
      <c r="F218" s="1" t="s">
        <v>1319</v>
      </c>
      <c r="G218" s="1" t="s">
        <v>1523</v>
      </c>
      <c r="H218" s="1"/>
      <c r="I218" s="1"/>
      <c r="J218" s="1" t="s">
        <v>1518</v>
      </c>
      <c r="K218" s="1"/>
      <c r="L218" s="1"/>
      <c r="M218" s="1"/>
      <c r="N218" s="16" t="e">
        <f>SUMIF('City Level Data'!#REF!,$F218,'City Level Data'!J:J)</f>
        <v>#REF!</v>
      </c>
      <c r="O218" s="16" t="e">
        <f>SUMIF('City Level Data'!#REF!,$F218,'City Level Data'!L:L)</f>
        <v>#REF!</v>
      </c>
      <c r="P218" s="16" t="e">
        <f>SUMIF('City Level Data'!#REF!,$F218,'City Level Data'!M:M)</f>
        <v>#REF!</v>
      </c>
      <c r="Q218" s="16" t="e">
        <f t="shared" si="0"/>
        <v>#REF!</v>
      </c>
      <c r="R218" s="16" t="e">
        <f>SUMIF('City Level Data'!#REF!,$F218,'City Level Data'!P:P)</f>
        <v>#REF!</v>
      </c>
      <c r="S218" s="16" t="e">
        <f t="shared" si="1"/>
        <v>#REF!</v>
      </c>
      <c r="T218" s="16" t="e">
        <f>SUMIF('City Level Data'!#REF!,$F218,'City Level Data'!U:U)*1000000000/N218</f>
        <v>#REF!</v>
      </c>
      <c r="U218" s="16" t="e">
        <f>IF(Q218&gt;'Clustering (Sub City)'!$C$4,'Clustering (Sub City)'!$B$3,IF(Q218&gt;'Clustering (Sub City)'!$H$4,'Clustering (Sub City)'!$G$3,IF(Q218&gt;'Clustering (Sub City)'!$M$4,'Clustering (Sub City)'!$L$3,'Clustering (Sub City)'!$Q$3)))</f>
        <v>#REF!</v>
      </c>
      <c r="V218" s="16" t="e">
        <f>IF(S218&gt;'Clustering (Sub City)'!$C$24,'Clustering (Sub City)'!$B$23,IF(S218&gt;'Clustering (Sub City)'!$H$24,'Clustering (Sub City)'!$G$23,IF(S218&gt;'Clustering (Sub City)'!$M$24,'Clustering (Sub City)'!$L$23,'Clustering (Sub City)'!$Q$23)))</f>
        <v>#REF!</v>
      </c>
      <c r="W218" s="16" t="e">
        <f>VLOOKUP(U218&amp;V218,'Clustering (Gov City)'!$X$4:$Y$19,2,0)</f>
        <v>#REF!</v>
      </c>
      <c r="X218" s="16" t="e">
        <f>SUMIF('City Level Data'!#REF!,$F218,'City Level Data'!Z:Z)</f>
        <v>#REF!</v>
      </c>
      <c r="Y218" s="16" t="e">
        <f>SUMIF('City Level Data'!#REF!,$F218,'City Level Data'!AA:AA)</f>
        <v>#REF!</v>
      </c>
      <c r="Z218" s="16" t="e">
        <f>SUMIF('City Level Data'!#REF!,$F218,'City Level Data'!AB:AB)</f>
        <v>#REF!</v>
      </c>
      <c r="AA218" s="16" t="e">
        <f>SUMIF('City Level Data'!#REF!,$F218,'City Level Data'!AC:AC)</f>
        <v>#REF!</v>
      </c>
      <c r="AB218" s="16" t="e">
        <f>SUMIF('City Level Data'!#REF!,$F218,'City Level Data'!AD:AD)</f>
        <v>#REF!</v>
      </c>
      <c r="AC218" s="16" t="e">
        <f>SUMIF('City Level Data'!#REF!,$F218,'City Level Data'!AE:AE)</f>
        <v>#REF!</v>
      </c>
      <c r="AD218" s="16" t="e">
        <f>SUMIF('City Level Data'!#REF!,$F218,'City Level Data'!AF:AF)</f>
        <v>#REF!</v>
      </c>
      <c r="AE218" s="16" t="e">
        <f>SUMIF('City Level Data'!#REF!,$F218,'City Level Data'!AG:AG)</f>
        <v>#REF!</v>
      </c>
      <c r="AF218" s="16" t="e">
        <f>SUMIF('City Level Data'!#REF!,$F218,'City Level Data'!AH:AH)</f>
        <v>#REF!</v>
      </c>
      <c r="AG218" s="16" t="e">
        <f>SUMIF('City Level Data'!#REF!,$F218,'City Level Data'!AI:AI)</f>
        <v>#REF!</v>
      </c>
      <c r="AH218" s="16" t="e">
        <f>SUMIF('City Level Data'!#REF!,$F218,'City Level Data'!AJ:AJ)</f>
        <v>#REF!</v>
      </c>
      <c r="AI218" s="16" t="e">
        <f>SUMIF('City Level Data'!#REF!,$F218,'City Level Data'!AK:AK)</f>
        <v>#REF!</v>
      </c>
      <c r="AJ218" s="16" t="e">
        <f>SUMIF('City Level Data'!#REF!,$F218,'City Level Data'!AL:AL)</f>
        <v>#REF!</v>
      </c>
      <c r="AK218" s="16" t="e">
        <f>SUMIF('City Level Data'!#REF!,$F218,'City Level Data'!AM:AM)</f>
        <v>#REF!</v>
      </c>
      <c r="AL218" s="16" t="e">
        <f>SUMIF('City Level Data'!#REF!,$F218,'City Level Data'!AN:AN)</f>
        <v>#REF!</v>
      </c>
      <c r="AM218" s="16" t="e">
        <f>SUMIF('City Level Data'!#REF!,$F218,'City Level Data'!AO:AO)</f>
        <v>#REF!</v>
      </c>
      <c r="AN218" s="16" t="e">
        <f>SUMIF('City Level Data'!#REF!,$F218,'City Level Data'!AP:AP)</f>
        <v>#REF!</v>
      </c>
      <c r="AO218" s="16" t="e">
        <f>SUMIF('City Level Data'!#REF!,$F218,'City Level Data'!AQ:AQ)</f>
        <v>#REF!</v>
      </c>
      <c r="AP218" s="16" t="e">
        <f>SUMIF('City Level Data'!#REF!,$F218,'City Level Data'!AR:AR)</f>
        <v>#REF!</v>
      </c>
      <c r="AQ218" s="16" t="e">
        <f>SUMIF('City Level Data'!#REF!,$F218,'City Level Data'!AS:AS)</f>
        <v>#REF!</v>
      </c>
      <c r="AR218" s="16" t="e">
        <f>SUMIF('City Level Data'!#REF!,$F218,'City Level Data'!AT:AT)</f>
        <v>#REF!</v>
      </c>
      <c r="AS218" s="16" t="e">
        <f>SUMIF('City Level Data'!#REF!,$F218,'City Level Data'!AU:AU)</f>
        <v>#REF!</v>
      </c>
      <c r="AT218" s="16" t="e">
        <f>SUMIF('City Level Data'!#REF!,$F218,'City Level Data'!AV:AV)</f>
        <v>#REF!</v>
      </c>
      <c r="AU218" s="16" t="e">
        <f>SUMIF('City Level Data'!#REF!,$F218,'City Level Data'!AW:AW)</f>
        <v>#REF!</v>
      </c>
      <c r="AV218" s="16" t="e">
        <f>SUMIF('City Level Data'!#REF!,$F218,'City Level Data'!AX:AX)</f>
        <v>#REF!</v>
      </c>
      <c r="AW218" s="16" t="e">
        <f>SUMIF('City Level Data'!#REF!,$F218,'City Level Data'!AY:AY)</f>
        <v>#REF!</v>
      </c>
      <c r="AX218" s="16" t="e">
        <f>SUMIF('City Level Data'!#REF!,$F218,'City Level Data'!AZ:AZ)</f>
        <v>#REF!</v>
      </c>
      <c r="AY218" s="16" t="e">
        <f>SUMIF('City Level Data'!#REF!,$F218,'City Level Data'!BA:BA)</f>
        <v>#REF!</v>
      </c>
      <c r="AZ218" s="16" t="e">
        <f>SUMIF('City Level Data'!#REF!,$F218,'City Level Data'!BB:BB)</f>
        <v>#REF!</v>
      </c>
      <c r="BA218" s="16" t="e">
        <f>SUMIF('City Level Data'!#REF!,$F218,'City Level Data'!BC:BC)</f>
        <v>#REF!</v>
      </c>
      <c r="BB218" s="16" t="e">
        <f>SUMIF('City Level Data'!#REF!,$F218,'City Level Data'!BD:BD)</f>
        <v>#REF!</v>
      </c>
      <c r="BC218" s="16" t="e">
        <f>SUMIF('City Level Data'!#REF!,$F218,'City Level Data'!BE:BE)</f>
        <v>#REF!</v>
      </c>
      <c r="BD218" s="16" t="e">
        <f>SUMIF('City Level Data'!#REF!,$F218,'City Level Data'!BF:BF)</f>
        <v>#REF!</v>
      </c>
      <c r="BE218" s="16" t="e">
        <f t="shared" si="2"/>
        <v>#REF!</v>
      </c>
      <c r="BF218" s="16" t="e">
        <f>SUMIF('City Level Data'!#REF!,$F218,'City Level Data'!BG:BG)</f>
        <v>#REF!</v>
      </c>
      <c r="BG218" s="16" t="e">
        <f>SUMIF('City Level Data'!#REF!,$F218,'City Level Data'!BH:BH)</f>
        <v>#REF!</v>
      </c>
      <c r="BH218" s="16" t="e">
        <f>AVERAGEIF('City Level Data'!#REF!,$F218,'City Level Data'!BI:BI)</f>
        <v>#REF!</v>
      </c>
      <c r="BI218" s="16" t="e">
        <f>AVERAGEIF('City Level Data'!#REF!,$F218,'City Level Data'!BJ:BJ)</f>
        <v>#REF!</v>
      </c>
      <c r="BJ218" s="16" t="e">
        <f>AVERAGEIF('City Level Data'!#REF!,$F218,'City Level Data'!BK:BK)</f>
        <v>#REF!</v>
      </c>
      <c r="BK218" s="16" t="e">
        <f>AVERAGEIF('City Level Data'!#REF!,$F218,'City Level Data'!BL:BL)</f>
        <v>#REF!</v>
      </c>
      <c r="BL218" s="16" t="e">
        <f>AVERAGEIF('City Level Data'!#REF!,$F218,'City Level Data'!BM:BM)</f>
        <v>#REF!</v>
      </c>
      <c r="BM218" s="16" t="e">
        <f>SUMIF('City Level Data'!#REF!,$F218,'City Level Data'!BN:BN)</f>
        <v>#REF!</v>
      </c>
      <c r="BN218" s="16" t="e">
        <f>SUMIF('City Level Data'!#REF!,$F218,'City Level Data'!BO:BO)</f>
        <v>#REF!</v>
      </c>
      <c r="BO218" s="16" t="e">
        <f>SUMIF('City Level Data'!#REF!,$F218,'City Level Data'!BP:BP)</f>
        <v>#REF!</v>
      </c>
      <c r="BP218" s="16" t="e">
        <f>SUMIF('City Level Data'!#REF!,$F218,'City Level Data'!BQ:BQ)</f>
        <v>#REF!</v>
      </c>
      <c r="BQ218" s="16" t="e">
        <f>SUMIF('City Level Data'!#REF!,$F218,'City Level Data'!BR:BR)</f>
        <v>#REF!</v>
      </c>
      <c r="BR218" s="16" t="e">
        <f>SUMIF('City Level Data'!#REF!,$F218,'City Level Data'!BS:BS)</f>
        <v>#REF!</v>
      </c>
      <c r="BS218" s="16" t="e">
        <f>SUMIF('City Level Data'!#REF!,$F218,'City Level Data'!BT:BT)</f>
        <v>#REF!</v>
      </c>
      <c r="BT218" s="16" t="e">
        <f>SUMIF('City Level Data'!#REF!,$F218,'City Level Data'!BU:BU)</f>
        <v>#REF!</v>
      </c>
      <c r="BU218" s="16" t="e">
        <f>SUMIF('City Level Data'!#REF!,$F218,'City Level Data'!BV:BV)</f>
        <v>#REF!</v>
      </c>
      <c r="BV218" s="16" t="e">
        <f>SUMIF('City Level Data'!#REF!,$F218,'City Level Data'!BW:BW)</f>
        <v>#REF!</v>
      </c>
      <c r="BW218" s="16" t="e">
        <f>SUMIF('City Level Data'!#REF!,$F218,'City Level Data'!BX:BX)</f>
        <v>#REF!</v>
      </c>
      <c r="BX218" s="16" t="e">
        <f>SUMIF('City Level Data'!#REF!,$F218,'City Level Data'!BY:BY)</f>
        <v>#REF!</v>
      </c>
      <c r="BY218" s="16" t="e">
        <f>SUMIF('City Level Data'!#REF!,$F218,'City Level Data'!BZ:BZ)</f>
        <v>#REF!</v>
      </c>
      <c r="BZ218" s="16" t="e">
        <f>SUMIF('City Level Data'!#REF!,$F218,'City Level Data'!CA:CA)</f>
        <v>#REF!</v>
      </c>
      <c r="CA218" s="16" t="e">
        <f>SUMIF('City Level Data'!#REF!,$F218,'City Level Data'!CB:CB)</f>
        <v>#REF!</v>
      </c>
      <c r="CB218" s="16" t="e">
        <f>SUMIF('City Level Data'!#REF!,$F218,'City Level Data'!CC:CC)</f>
        <v>#REF!</v>
      </c>
      <c r="CC218" s="16" t="e">
        <f>SUMIF('City Level Data'!#REF!,$F218,'City Level Data'!CD:CD)</f>
        <v>#REF!</v>
      </c>
      <c r="CD218" s="16" t="e">
        <f>SUMIF('City Level Data'!#REF!,$F218,'City Level Data'!CE:CE)</f>
        <v>#REF!</v>
      </c>
      <c r="CE218" s="16" t="e">
        <f>SUMIF('City Level Data'!#REF!,$F218,'City Level Data'!CF:CF)</f>
        <v>#REF!</v>
      </c>
      <c r="CF218" s="16" t="e">
        <f>SUMIF('City Level Data'!#REF!,$F218,'City Level Data'!CG:CG)</f>
        <v>#REF!</v>
      </c>
      <c r="CG218" s="16" t="e">
        <f>SUMIF('City Level Data'!#REF!,$F218,'City Level Data'!CH:CH)</f>
        <v>#REF!</v>
      </c>
      <c r="CH218" s="16" t="e">
        <f>SUMIF('City Level Data'!#REF!,$F218,'City Level Data'!CI:CI)</f>
        <v>#REF!</v>
      </c>
      <c r="CI218" s="16" t="e">
        <f>SUMIF('City Level Data'!#REF!,$F218,'City Level Data'!CJ:CJ)</f>
        <v>#REF!</v>
      </c>
      <c r="CJ218" s="16" t="e">
        <f>SUMIF('City Level Data'!#REF!,$F218,'City Level Data'!CK:CK)</f>
        <v>#REF!</v>
      </c>
      <c r="CK218" s="16" t="e">
        <f>SUMIF('City Level Data'!#REF!,$F218,'City Level Data'!CL:CL)</f>
        <v>#REF!</v>
      </c>
      <c r="CL218" s="16" t="e">
        <f>SUMIF('City Level Data'!#REF!,$F218,'City Level Data'!CM:CM)</f>
        <v>#REF!</v>
      </c>
      <c r="CM218" s="16" t="e">
        <f>SUMIF('City Level Data'!#REF!,$F218,'City Level Data'!CN:CN)</f>
        <v>#REF!</v>
      </c>
      <c r="CN218" s="16" t="e">
        <f>SUMIF('City Level Data'!#REF!,$F218,'City Level Data'!CO:CO)</f>
        <v>#REF!</v>
      </c>
      <c r="CO218" s="16" t="e">
        <f>SUMIF('City Level Data'!#REF!,$F218,'City Level Data'!CP:CP)</f>
        <v>#REF!</v>
      </c>
      <c r="CP218" s="16" t="e">
        <f>SUMIF('City Level Data'!#REF!,$F218,'City Level Data'!CQ:CQ)</f>
        <v>#REF!</v>
      </c>
      <c r="CQ218" s="16" t="e">
        <f>SUMIF('City Level Data'!#REF!,$F218,'City Level Data'!CR:CR)</f>
        <v>#REF!</v>
      </c>
      <c r="CR218" s="16" t="e">
        <f>SUMIF('City Level Data'!#REF!,$F218,'City Level Data'!CS:CS)</f>
        <v>#REF!</v>
      </c>
      <c r="CS218" s="16" t="e">
        <f>SUMIF('City Level Data'!#REF!,$F218,'City Level Data'!CT:CT)</f>
        <v>#REF!</v>
      </c>
      <c r="CT218" s="16" t="e">
        <f>SUMIF('City Level Data'!#REF!,$F218,'City Level Data'!CU:CU)</f>
        <v>#REF!</v>
      </c>
      <c r="CU218" s="16" t="e">
        <f>SUMIF('City Level Data'!#REF!,$F218,'City Level Data'!CV:CV)</f>
        <v>#REF!</v>
      </c>
      <c r="CV218" s="16" t="e">
        <f>SUMIF('City Level Data'!#REF!,$F218,'City Level Data'!CW:CW)</f>
        <v>#REF!</v>
      </c>
      <c r="CW218" s="16" t="e">
        <f>SUMIF('City Level Data'!#REF!,$F218,'City Level Data'!CX:CX)</f>
        <v>#REF!</v>
      </c>
      <c r="CX218" s="16" t="e">
        <f>SUMIF('City Level Data'!#REF!,$F218,'City Level Data'!CY:CY)</f>
        <v>#REF!</v>
      </c>
      <c r="CY218" s="16" t="e">
        <f>SUMIF('City Level Data'!#REF!,$F218,'City Level Data'!CZ:CZ)</f>
        <v>#REF!</v>
      </c>
      <c r="CZ218" s="16" t="e">
        <f>SUMIF('City Level Data'!#REF!,$F218,'City Level Data'!DA:DA)</f>
        <v>#REF!</v>
      </c>
      <c r="DA218" s="16" t="e">
        <f>SUMIF('City Level Data'!#REF!,$F218,'City Level Data'!DB:DB)</f>
        <v>#REF!</v>
      </c>
      <c r="DB218" s="16" t="e">
        <f>SUMIF('City Level Data'!#REF!,$F218,'City Level Data'!DC:DC)</f>
        <v>#REF!</v>
      </c>
    </row>
    <row r="219" spans="1:106" x14ac:dyDescent="0.2">
      <c r="A219" s="1"/>
      <c r="B219" s="1"/>
      <c r="C219" s="1"/>
      <c r="D219" s="1" t="s">
        <v>1754</v>
      </c>
      <c r="E219" s="1" t="s">
        <v>1389</v>
      </c>
      <c r="F219" s="1" t="s">
        <v>1320</v>
      </c>
      <c r="G219" s="1" t="s">
        <v>1523</v>
      </c>
      <c r="H219" s="1"/>
      <c r="I219" s="1"/>
      <c r="J219" s="1" t="s">
        <v>1518</v>
      </c>
      <c r="K219" s="1"/>
      <c r="L219" s="1"/>
      <c r="M219" s="1"/>
      <c r="N219" s="16" t="e">
        <f>SUMIF('City Level Data'!#REF!,$F219,'City Level Data'!J:J)</f>
        <v>#REF!</v>
      </c>
      <c r="O219" s="16" t="e">
        <f>SUMIF('City Level Data'!#REF!,$F219,'City Level Data'!L:L)</f>
        <v>#REF!</v>
      </c>
      <c r="P219" s="16" t="e">
        <f>SUMIF('City Level Data'!#REF!,$F219,'City Level Data'!M:M)</f>
        <v>#REF!</v>
      </c>
      <c r="Q219" s="16" t="e">
        <f t="shared" si="0"/>
        <v>#REF!</v>
      </c>
      <c r="R219" s="16" t="e">
        <f>SUMIF('City Level Data'!#REF!,$F219,'City Level Data'!P:P)</f>
        <v>#REF!</v>
      </c>
      <c r="S219" s="16" t="e">
        <f t="shared" si="1"/>
        <v>#REF!</v>
      </c>
      <c r="T219" s="16" t="e">
        <f>SUMIF('City Level Data'!#REF!,$F219,'City Level Data'!U:U)*1000000000/N219</f>
        <v>#REF!</v>
      </c>
      <c r="U219" s="16" t="e">
        <f>IF(Q219&gt;'Clustering (Sub City)'!$C$4,'Clustering (Sub City)'!$B$3,IF(Q219&gt;'Clustering (Sub City)'!$H$4,'Clustering (Sub City)'!$G$3,IF(Q219&gt;'Clustering (Sub City)'!$M$4,'Clustering (Sub City)'!$L$3,'Clustering (Sub City)'!$Q$3)))</f>
        <v>#REF!</v>
      </c>
      <c r="V219" s="16" t="e">
        <f>IF(S219&gt;'Clustering (Sub City)'!$C$24,'Clustering (Sub City)'!$B$23,IF(S219&gt;'Clustering (Sub City)'!$H$24,'Clustering (Sub City)'!$G$23,IF(S219&gt;'Clustering (Sub City)'!$M$24,'Clustering (Sub City)'!$L$23,'Clustering (Sub City)'!$Q$23)))</f>
        <v>#REF!</v>
      </c>
      <c r="W219" s="16" t="e">
        <f>VLOOKUP(U219&amp;V219,'Clustering (Gov City)'!$X$4:$Y$19,2,0)</f>
        <v>#REF!</v>
      </c>
      <c r="X219" s="16" t="e">
        <f>SUMIF('City Level Data'!#REF!,$F219,'City Level Data'!Z:Z)</f>
        <v>#REF!</v>
      </c>
      <c r="Y219" s="16" t="e">
        <f>SUMIF('City Level Data'!#REF!,$F219,'City Level Data'!AA:AA)</f>
        <v>#REF!</v>
      </c>
      <c r="Z219" s="16" t="e">
        <f>SUMIF('City Level Data'!#REF!,$F219,'City Level Data'!AB:AB)</f>
        <v>#REF!</v>
      </c>
      <c r="AA219" s="16" t="e">
        <f>SUMIF('City Level Data'!#REF!,$F219,'City Level Data'!AC:AC)</f>
        <v>#REF!</v>
      </c>
      <c r="AB219" s="16" t="e">
        <f>SUMIF('City Level Data'!#REF!,$F219,'City Level Data'!AD:AD)</f>
        <v>#REF!</v>
      </c>
      <c r="AC219" s="16" t="e">
        <f>SUMIF('City Level Data'!#REF!,$F219,'City Level Data'!AE:AE)</f>
        <v>#REF!</v>
      </c>
      <c r="AD219" s="16" t="e">
        <f>SUMIF('City Level Data'!#REF!,$F219,'City Level Data'!AF:AF)</f>
        <v>#REF!</v>
      </c>
      <c r="AE219" s="16" t="e">
        <f>SUMIF('City Level Data'!#REF!,$F219,'City Level Data'!AG:AG)</f>
        <v>#REF!</v>
      </c>
      <c r="AF219" s="16" t="e">
        <f>SUMIF('City Level Data'!#REF!,$F219,'City Level Data'!AH:AH)</f>
        <v>#REF!</v>
      </c>
      <c r="AG219" s="16" t="e">
        <f>SUMIF('City Level Data'!#REF!,$F219,'City Level Data'!AI:AI)</f>
        <v>#REF!</v>
      </c>
      <c r="AH219" s="16" t="e">
        <f>SUMIF('City Level Data'!#REF!,$F219,'City Level Data'!AJ:AJ)</f>
        <v>#REF!</v>
      </c>
      <c r="AI219" s="16" t="e">
        <f>SUMIF('City Level Data'!#REF!,$F219,'City Level Data'!AK:AK)</f>
        <v>#REF!</v>
      </c>
      <c r="AJ219" s="16" t="e">
        <f>SUMIF('City Level Data'!#REF!,$F219,'City Level Data'!AL:AL)</f>
        <v>#REF!</v>
      </c>
      <c r="AK219" s="16" t="e">
        <f>SUMIF('City Level Data'!#REF!,$F219,'City Level Data'!AM:AM)</f>
        <v>#REF!</v>
      </c>
      <c r="AL219" s="16" t="e">
        <f>SUMIF('City Level Data'!#REF!,$F219,'City Level Data'!AN:AN)</f>
        <v>#REF!</v>
      </c>
      <c r="AM219" s="16" t="e">
        <f>SUMIF('City Level Data'!#REF!,$F219,'City Level Data'!AO:AO)</f>
        <v>#REF!</v>
      </c>
      <c r="AN219" s="16" t="e">
        <f>SUMIF('City Level Data'!#REF!,$F219,'City Level Data'!AP:AP)</f>
        <v>#REF!</v>
      </c>
      <c r="AO219" s="16" t="e">
        <f>SUMIF('City Level Data'!#REF!,$F219,'City Level Data'!AQ:AQ)</f>
        <v>#REF!</v>
      </c>
      <c r="AP219" s="16" t="e">
        <f>SUMIF('City Level Data'!#REF!,$F219,'City Level Data'!AR:AR)</f>
        <v>#REF!</v>
      </c>
      <c r="AQ219" s="16" t="e">
        <f>SUMIF('City Level Data'!#REF!,$F219,'City Level Data'!AS:AS)</f>
        <v>#REF!</v>
      </c>
      <c r="AR219" s="16" t="e">
        <f>SUMIF('City Level Data'!#REF!,$F219,'City Level Data'!AT:AT)</f>
        <v>#REF!</v>
      </c>
      <c r="AS219" s="16" t="e">
        <f>SUMIF('City Level Data'!#REF!,$F219,'City Level Data'!AU:AU)</f>
        <v>#REF!</v>
      </c>
      <c r="AT219" s="16" t="e">
        <f>SUMIF('City Level Data'!#REF!,$F219,'City Level Data'!AV:AV)</f>
        <v>#REF!</v>
      </c>
      <c r="AU219" s="16" t="e">
        <f>SUMIF('City Level Data'!#REF!,$F219,'City Level Data'!AW:AW)</f>
        <v>#REF!</v>
      </c>
      <c r="AV219" s="16" t="e">
        <f>SUMIF('City Level Data'!#REF!,$F219,'City Level Data'!AX:AX)</f>
        <v>#REF!</v>
      </c>
      <c r="AW219" s="16" t="e">
        <f>SUMIF('City Level Data'!#REF!,$F219,'City Level Data'!AY:AY)</f>
        <v>#REF!</v>
      </c>
      <c r="AX219" s="16" t="e">
        <f>SUMIF('City Level Data'!#REF!,$F219,'City Level Data'!AZ:AZ)</f>
        <v>#REF!</v>
      </c>
      <c r="AY219" s="16" t="e">
        <f>SUMIF('City Level Data'!#REF!,$F219,'City Level Data'!BA:BA)</f>
        <v>#REF!</v>
      </c>
      <c r="AZ219" s="16" t="e">
        <f>SUMIF('City Level Data'!#REF!,$F219,'City Level Data'!BB:BB)</f>
        <v>#REF!</v>
      </c>
      <c r="BA219" s="16" t="e">
        <f>SUMIF('City Level Data'!#REF!,$F219,'City Level Data'!BC:BC)</f>
        <v>#REF!</v>
      </c>
      <c r="BB219" s="16" t="e">
        <f>SUMIF('City Level Data'!#REF!,$F219,'City Level Data'!BD:BD)</f>
        <v>#REF!</v>
      </c>
      <c r="BC219" s="16" t="e">
        <f>SUMIF('City Level Data'!#REF!,$F219,'City Level Data'!BE:BE)</f>
        <v>#REF!</v>
      </c>
      <c r="BD219" s="16" t="e">
        <f>SUMIF('City Level Data'!#REF!,$F219,'City Level Data'!BF:BF)</f>
        <v>#REF!</v>
      </c>
      <c r="BE219" s="16" t="e">
        <f t="shared" si="2"/>
        <v>#REF!</v>
      </c>
      <c r="BF219" s="16" t="e">
        <f>SUMIF('City Level Data'!#REF!,$F219,'City Level Data'!BG:BG)</f>
        <v>#REF!</v>
      </c>
      <c r="BG219" s="16" t="e">
        <f>SUMIF('City Level Data'!#REF!,$F219,'City Level Data'!BH:BH)</f>
        <v>#REF!</v>
      </c>
      <c r="BH219" s="16" t="e">
        <f>AVERAGEIF('City Level Data'!#REF!,$F219,'City Level Data'!BI:BI)</f>
        <v>#REF!</v>
      </c>
      <c r="BI219" s="16" t="e">
        <f>AVERAGEIF('City Level Data'!#REF!,$F219,'City Level Data'!BJ:BJ)</f>
        <v>#REF!</v>
      </c>
      <c r="BJ219" s="16" t="e">
        <f>AVERAGEIF('City Level Data'!#REF!,$F219,'City Level Data'!BK:BK)</f>
        <v>#REF!</v>
      </c>
      <c r="BK219" s="16" t="e">
        <f>AVERAGEIF('City Level Data'!#REF!,$F219,'City Level Data'!BL:BL)</f>
        <v>#REF!</v>
      </c>
      <c r="BL219" s="16" t="e">
        <f>AVERAGEIF('City Level Data'!#REF!,$F219,'City Level Data'!BM:BM)</f>
        <v>#REF!</v>
      </c>
      <c r="BM219" s="16" t="e">
        <f>SUMIF('City Level Data'!#REF!,$F219,'City Level Data'!BN:BN)</f>
        <v>#REF!</v>
      </c>
      <c r="BN219" s="16" t="e">
        <f>SUMIF('City Level Data'!#REF!,$F219,'City Level Data'!BO:BO)</f>
        <v>#REF!</v>
      </c>
      <c r="BO219" s="16" t="e">
        <f>SUMIF('City Level Data'!#REF!,$F219,'City Level Data'!BP:BP)</f>
        <v>#REF!</v>
      </c>
      <c r="BP219" s="16" t="e">
        <f>SUMIF('City Level Data'!#REF!,$F219,'City Level Data'!BQ:BQ)</f>
        <v>#REF!</v>
      </c>
      <c r="BQ219" s="16" t="e">
        <f>SUMIF('City Level Data'!#REF!,$F219,'City Level Data'!BR:BR)</f>
        <v>#REF!</v>
      </c>
      <c r="BR219" s="16" t="e">
        <f>SUMIF('City Level Data'!#REF!,$F219,'City Level Data'!BS:BS)</f>
        <v>#REF!</v>
      </c>
      <c r="BS219" s="16" t="e">
        <f>SUMIF('City Level Data'!#REF!,$F219,'City Level Data'!BT:BT)</f>
        <v>#REF!</v>
      </c>
      <c r="BT219" s="16" t="e">
        <f>SUMIF('City Level Data'!#REF!,$F219,'City Level Data'!BU:BU)</f>
        <v>#REF!</v>
      </c>
      <c r="BU219" s="16" t="e">
        <f>SUMIF('City Level Data'!#REF!,$F219,'City Level Data'!BV:BV)</f>
        <v>#REF!</v>
      </c>
      <c r="BV219" s="16" t="e">
        <f>SUMIF('City Level Data'!#REF!,$F219,'City Level Data'!BW:BW)</f>
        <v>#REF!</v>
      </c>
      <c r="BW219" s="16" t="e">
        <f>SUMIF('City Level Data'!#REF!,$F219,'City Level Data'!BX:BX)</f>
        <v>#REF!</v>
      </c>
      <c r="BX219" s="16" t="e">
        <f>SUMIF('City Level Data'!#REF!,$F219,'City Level Data'!BY:BY)</f>
        <v>#REF!</v>
      </c>
      <c r="BY219" s="16" t="e">
        <f>SUMIF('City Level Data'!#REF!,$F219,'City Level Data'!BZ:BZ)</f>
        <v>#REF!</v>
      </c>
      <c r="BZ219" s="16" t="e">
        <f>SUMIF('City Level Data'!#REF!,$F219,'City Level Data'!CA:CA)</f>
        <v>#REF!</v>
      </c>
      <c r="CA219" s="16" t="e">
        <f>SUMIF('City Level Data'!#REF!,$F219,'City Level Data'!CB:CB)</f>
        <v>#REF!</v>
      </c>
      <c r="CB219" s="16" t="e">
        <f>SUMIF('City Level Data'!#REF!,$F219,'City Level Data'!CC:CC)</f>
        <v>#REF!</v>
      </c>
      <c r="CC219" s="16" t="e">
        <f>SUMIF('City Level Data'!#REF!,$F219,'City Level Data'!CD:CD)</f>
        <v>#REF!</v>
      </c>
      <c r="CD219" s="16" t="e">
        <f>SUMIF('City Level Data'!#REF!,$F219,'City Level Data'!CE:CE)</f>
        <v>#REF!</v>
      </c>
      <c r="CE219" s="16" t="e">
        <f>SUMIF('City Level Data'!#REF!,$F219,'City Level Data'!CF:CF)</f>
        <v>#REF!</v>
      </c>
      <c r="CF219" s="16" t="e">
        <f>SUMIF('City Level Data'!#REF!,$F219,'City Level Data'!CG:CG)</f>
        <v>#REF!</v>
      </c>
      <c r="CG219" s="16" t="e">
        <f>SUMIF('City Level Data'!#REF!,$F219,'City Level Data'!CH:CH)</f>
        <v>#REF!</v>
      </c>
      <c r="CH219" s="16" t="e">
        <f>SUMIF('City Level Data'!#REF!,$F219,'City Level Data'!CI:CI)</f>
        <v>#REF!</v>
      </c>
      <c r="CI219" s="16" t="e">
        <f>SUMIF('City Level Data'!#REF!,$F219,'City Level Data'!CJ:CJ)</f>
        <v>#REF!</v>
      </c>
      <c r="CJ219" s="16" t="e">
        <f>SUMIF('City Level Data'!#REF!,$F219,'City Level Data'!CK:CK)</f>
        <v>#REF!</v>
      </c>
      <c r="CK219" s="16" t="e">
        <f>SUMIF('City Level Data'!#REF!,$F219,'City Level Data'!CL:CL)</f>
        <v>#REF!</v>
      </c>
      <c r="CL219" s="16" t="e">
        <f>SUMIF('City Level Data'!#REF!,$F219,'City Level Data'!CM:CM)</f>
        <v>#REF!</v>
      </c>
      <c r="CM219" s="16" t="e">
        <f>SUMIF('City Level Data'!#REF!,$F219,'City Level Data'!CN:CN)</f>
        <v>#REF!</v>
      </c>
      <c r="CN219" s="16" t="e">
        <f>SUMIF('City Level Data'!#REF!,$F219,'City Level Data'!CO:CO)</f>
        <v>#REF!</v>
      </c>
      <c r="CO219" s="16" t="e">
        <f>SUMIF('City Level Data'!#REF!,$F219,'City Level Data'!CP:CP)</f>
        <v>#REF!</v>
      </c>
      <c r="CP219" s="16" t="e">
        <f>SUMIF('City Level Data'!#REF!,$F219,'City Level Data'!CQ:CQ)</f>
        <v>#REF!</v>
      </c>
      <c r="CQ219" s="16" t="e">
        <f>SUMIF('City Level Data'!#REF!,$F219,'City Level Data'!CR:CR)</f>
        <v>#REF!</v>
      </c>
      <c r="CR219" s="16" t="e">
        <f>SUMIF('City Level Data'!#REF!,$F219,'City Level Data'!CS:CS)</f>
        <v>#REF!</v>
      </c>
      <c r="CS219" s="16" t="e">
        <f>SUMIF('City Level Data'!#REF!,$F219,'City Level Data'!CT:CT)</f>
        <v>#REF!</v>
      </c>
      <c r="CT219" s="16" t="e">
        <f>SUMIF('City Level Data'!#REF!,$F219,'City Level Data'!CU:CU)</f>
        <v>#REF!</v>
      </c>
      <c r="CU219" s="16" t="e">
        <f>SUMIF('City Level Data'!#REF!,$F219,'City Level Data'!CV:CV)</f>
        <v>#REF!</v>
      </c>
      <c r="CV219" s="16" t="e">
        <f>SUMIF('City Level Data'!#REF!,$F219,'City Level Data'!CW:CW)</f>
        <v>#REF!</v>
      </c>
      <c r="CW219" s="16" t="e">
        <f>SUMIF('City Level Data'!#REF!,$F219,'City Level Data'!CX:CX)</f>
        <v>#REF!</v>
      </c>
      <c r="CX219" s="16" t="e">
        <f>SUMIF('City Level Data'!#REF!,$F219,'City Level Data'!CY:CY)</f>
        <v>#REF!</v>
      </c>
      <c r="CY219" s="16" t="e">
        <f>SUMIF('City Level Data'!#REF!,$F219,'City Level Data'!CZ:CZ)</f>
        <v>#REF!</v>
      </c>
      <c r="CZ219" s="16" t="e">
        <f>SUMIF('City Level Data'!#REF!,$F219,'City Level Data'!DA:DA)</f>
        <v>#REF!</v>
      </c>
      <c r="DA219" s="16" t="e">
        <f>SUMIF('City Level Data'!#REF!,$F219,'City Level Data'!DB:DB)</f>
        <v>#REF!</v>
      </c>
      <c r="DB219" s="16" t="e">
        <f>SUMIF('City Level Data'!#REF!,$F219,'City Level Data'!DC:DC)</f>
        <v>#REF!</v>
      </c>
    </row>
    <row r="220" spans="1:106" x14ac:dyDescent="0.2">
      <c r="A220" s="1"/>
      <c r="B220" s="1"/>
      <c r="C220" s="1"/>
      <c r="D220" s="1" t="s">
        <v>1755</v>
      </c>
      <c r="E220" s="1" t="s">
        <v>1389</v>
      </c>
      <c r="F220" s="1" t="s">
        <v>1321</v>
      </c>
      <c r="G220" s="1" t="s">
        <v>1523</v>
      </c>
      <c r="H220" s="1"/>
      <c r="I220" s="1"/>
      <c r="J220" s="1" t="s">
        <v>1518</v>
      </c>
      <c r="K220" s="1"/>
      <c r="L220" s="1"/>
      <c r="M220" s="1"/>
      <c r="N220" s="16" t="e">
        <f>SUMIF('City Level Data'!#REF!,$F220,'City Level Data'!J:J)</f>
        <v>#REF!</v>
      </c>
      <c r="O220" s="16" t="e">
        <f>SUMIF('City Level Data'!#REF!,$F220,'City Level Data'!L:L)</f>
        <v>#REF!</v>
      </c>
      <c r="P220" s="16" t="e">
        <f>SUMIF('City Level Data'!#REF!,$F220,'City Level Data'!M:M)</f>
        <v>#REF!</v>
      </c>
      <c r="Q220" s="16" t="e">
        <f t="shared" si="0"/>
        <v>#REF!</v>
      </c>
      <c r="R220" s="16" t="e">
        <f>SUMIF('City Level Data'!#REF!,$F220,'City Level Data'!P:P)</f>
        <v>#REF!</v>
      </c>
      <c r="S220" s="16" t="e">
        <f t="shared" si="1"/>
        <v>#REF!</v>
      </c>
      <c r="T220" s="16" t="e">
        <f>SUMIF('City Level Data'!#REF!,$F220,'City Level Data'!U:U)*1000000000/N220</f>
        <v>#REF!</v>
      </c>
      <c r="U220" s="16" t="e">
        <f>IF(Q220&gt;'Clustering (Sub City)'!$C$4,'Clustering (Sub City)'!$B$3,IF(Q220&gt;'Clustering (Sub City)'!$H$4,'Clustering (Sub City)'!$G$3,IF(Q220&gt;'Clustering (Sub City)'!$M$4,'Clustering (Sub City)'!$L$3,'Clustering (Sub City)'!$Q$3)))</f>
        <v>#REF!</v>
      </c>
      <c r="V220" s="16" t="e">
        <f>IF(S220&gt;'Clustering (Sub City)'!$C$24,'Clustering (Sub City)'!$B$23,IF(S220&gt;'Clustering (Sub City)'!$H$24,'Clustering (Sub City)'!$G$23,IF(S220&gt;'Clustering (Sub City)'!$M$24,'Clustering (Sub City)'!$L$23,'Clustering (Sub City)'!$Q$23)))</f>
        <v>#REF!</v>
      </c>
      <c r="W220" s="16" t="e">
        <f>VLOOKUP(U220&amp;V220,'Clustering (Gov City)'!$X$4:$Y$19,2,0)</f>
        <v>#REF!</v>
      </c>
      <c r="X220" s="16" t="e">
        <f>SUMIF('City Level Data'!#REF!,$F220,'City Level Data'!Z:Z)</f>
        <v>#REF!</v>
      </c>
      <c r="Y220" s="16" t="e">
        <f>SUMIF('City Level Data'!#REF!,$F220,'City Level Data'!AA:AA)</f>
        <v>#REF!</v>
      </c>
      <c r="Z220" s="16" t="e">
        <f>SUMIF('City Level Data'!#REF!,$F220,'City Level Data'!AB:AB)</f>
        <v>#REF!</v>
      </c>
      <c r="AA220" s="16" t="e">
        <f>SUMIF('City Level Data'!#REF!,$F220,'City Level Data'!AC:AC)</f>
        <v>#REF!</v>
      </c>
      <c r="AB220" s="16" t="e">
        <f>SUMIF('City Level Data'!#REF!,$F220,'City Level Data'!AD:AD)</f>
        <v>#REF!</v>
      </c>
      <c r="AC220" s="16" t="e">
        <f>SUMIF('City Level Data'!#REF!,$F220,'City Level Data'!AE:AE)</f>
        <v>#REF!</v>
      </c>
      <c r="AD220" s="16" t="e">
        <f>SUMIF('City Level Data'!#REF!,$F220,'City Level Data'!AF:AF)</f>
        <v>#REF!</v>
      </c>
      <c r="AE220" s="16" t="e">
        <f>SUMIF('City Level Data'!#REF!,$F220,'City Level Data'!AG:AG)</f>
        <v>#REF!</v>
      </c>
      <c r="AF220" s="16" t="e">
        <f>SUMIF('City Level Data'!#REF!,$F220,'City Level Data'!AH:AH)</f>
        <v>#REF!</v>
      </c>
      <c r="AG220" s="16" t="e">
        <f>SUMIF('City Level Data'!#REF!,$F220,'City Level Data'!AI:AI)</f>
        <v>#REF!</v>
      </c>
      <c r="AH220" s="16" t="e">
        <f>SUMIF('City Level Data'!#REF!,$F220,'City Level Data'!AJ:AJ)</f>
        <v>#REF!</v>
      </c>
      <c r="AI220" s="16" t="e">
        <f>SUMIF('City Level Data'!#REF!,$F220,'City Level Data'!AK:AK)</f>
        <v>#REF!</v>
      </c>
      <c r="AJ220" s="16" t="e">
        <f>SUMIF('City Level Data'!#REF!,$F220,'City Level Data'!AL:AL)</f>
        <v>#REF!</v>
      </c>
      <c r="AK220" s="16" t="e">
        <f>SUMIF('City Level Data'!#REF!,$F220,'City Level Data'!AM:AM)</f>
        <v>#REF!</v>
      </c>
      <c r="AL220" s="16" t="e">
        <f>SUMIF('City Level Data'!#REF!,$F220,'City Level Data'!AN:AN)</f>
        <v>#REF!</v>
      </c>
      <c r="AM220" s="16" t="e">
        <f>SUMIF('City Level Data'!#REF!,$F220,'City Level Data'!AO:AO)</f>
        <v>#REF!</v>
      </c>
      <c r="AN220" s="16" t="e">
        <f>SUMIF('City Level Data'!#REF!,$F220,'City Level Data'!AP:AP)</f>
        <v>#REF!</v>
      </c>
      <c r="AO220" s="16" t="e">
        <f>SUMIF('City Level Data'!#REF!,$F220,'City Level Data'!AQ:AQ)</f>
        <v>#REF!</v>
      </c>
      <c r="AP220" s="16" t="e">
        <f>SUMIF('City Level Data'!#REF!,$F220,'City Level Data'!AR:AR)</f>
        <v>#REF!</v>
      </c>
      <c r="AQ220" s="16" t="e">
        <f>SUMIF('City Level Data'!#REF!,$F220,'City Level Data'!AS:AS)</f>
        <v>#REF!</v>
      </c>
      <c r="AR220" s="16" t="e">
        <f>SUMIF('City Level Data'!#REF!,$F220,'City Level Data'!AT:AT)</f>
        <v>#REF!</v>
      </c>
      <c r="AS220" s="16" t="e">
        <f>SUMIF('City Level Data'!#REF!,$F220,'City Level Data'!AU:AU)</f>
        <v>#REF!</v>
      </c>
      <c r="AT220" s="16" t="e">
        <f>SUMIF('City Level Data'!#REF!,$F220,'City Level Data'!AV:AV)</f>
        <v>#REF!</v>
      </c>
      <c r="AU220" s="16" t="e">
        <f>SUMIF('City Level Data'!#REF!,$F220,'City Level Data'!AW:AW)</f>
        <v>#REF!</v>
      </c>
      <c r="AV220" s="16" t="e">
        <f>SUMIF('City Level Data'!#REF!,$F220,'City Level Data'!AX:AX)</f>
        <v>#REF!</v>
      </c>
      <c r="AW220" s="16" t="e">
        <f>SUMIF('City Level Data'!#REF!,$F220,'City Level Data'!AY:AY)</f>
        <v>#REF!</v>
      </c>
      <c r="AX220" s="16" t="e">
        <f>SUMIF('City Level Data'!#REF!,$F220,'City Level Data'!AZ:AZ)</f>
        <v>#REF!</v>
      </c>
      <c r="AY220" s="16" t="e">
        <f>SUMIF('City Level Data'!#REF!,$F220,'City Level Data'!BA:BA)</f>
        <v>#REF!</v>
      </c>
      <c r="AZ220" s="16" t="e">
        <f>SUMIF('City Level Data'!#REF!,$F220,'City Level Data'!BB:BB)</f>
        <v>#REF!</v>
      </c>
      <c r="BA220" s="16" t="e">
        <f>SUMIF('City Level Data'!#REF!,$F220,'City Level Data'!BC:BC)</f>
        <v>#REF!</v>
      </c>
      <c r="BB220" s="16" t="e">
        <f>SUMIF('City Level Data'!#REF!,$F220,'City Level Data'!BD:BD)</f>
        <v>#REF!</v>
      </c>
      <c r="BC220" s="16" t="e">
        <f>SUMIF('City Level Data'!#REF!,$F220,'City Level Data'!BE:BE)</f>
        <v>#REF!</v>
      </c>
      <c r="BD220" s="16" t="e">
        <f>SUMIF('City Level Data'!#REF!,$F220,'City Level Data'!BF:BF)</f>
        <v>#REF!</v>
      </c>
      <c r="BE220" s="16" t="e">
        <f t="shared" si="2"/>
        <v>#REF!</v>
      </c>
      <c r="BF220" s="16" t="e">
        <f>SUMIF('City Level Data'!#REF!,$F220,'City Level Data'!BG:BG)</f>
        <v>#REF!</v>
      </c>
      <c r="BG220" s="16" t="e">
        <f>SUMIF('City Level Data'!#REF!,$F220,'City Level Data'!BH:BH)</f>
        <v>#REF!</v>
      </c>
      <c r="BH220" s="16" t="e">
        <f>AVERAGEIF('City Level Data'!#REF!,$F220,'City Level Data'!BI:BI)</f>
        <v>#REF!</v>
      </c>
      <c r="BI220" s="16" t="e">
        <f>AVERAGEIF('City Level Data'!#REF!,$F220,'City Level Data'!BJ:BJ)</f>
        <v>#REF!</v>
      </c>
      <c r="BJ220" s="16" t="e">
        <f>AVERAGEIF('City Level Data'!#REF!,$F220,'City Level Data'!BK:BK)</f>
        <v>#REF!</v>
      </c>
      <c r="BK220" s="16" t="e">
        <f>AVERAGEIF('City Level Data'!#REF!,$F220,'City Level Data'!BL:BL)</f>
        <v>#REF!</v>
      </c>
      <c r="BL220" s="16" t="e">
        <f>AVERAGEIF('City Level Data'!#REF!,$F220,'City Level Data'!BM:BM)</f>
        <v>#REF!</v>
      </c>
      <c r="BM220" s="16" t="e">
        <f>SUMIF('City Level Data'!#REF!,$F220,'City Level Data'!BN:BN)</f>
        <v>#REF!</v>
      </c>
      <c r="BN220" s="16" t="e">
        <f>SUMIF('City Level Data'!#REF!,$F220,'City Level Data'!BO:BO)</f>
        <v>#REF!</v>
      </c>
      <c r="BO220" s="16" t="e">
        <f>SUMIF('City Level Data'!#REF!,$F220,'City Level Data'!BP:BP)</f>
        <v>#REF!</v>
      </c>
      <c r="BP220" s="16" t="e">
        <f>SUMIF('City Level Data'!#REF!,$F220,'City Level Data'!BQ:BQ)</f>
        <v>#REF!</v>
      </c>
      <c r="BQ220" s="16" t="e">
        <f>SUMIF('City Level Data'!#REF!,$F220,'City Level Data'!BR:BR)</f>
        <v>#REF!</v>
      </c>
      <c r="BR220" s="16" t="e">
        <f>SUMIF('City Level Data'!#REF!,$F220,'City Level Data'!BS:BS)</f>
        <v>#REF!</v>
      </c>
      <c r="BS220" s="16" t="e">
        <f>SUMIF('City Level Data'!#REF!,$F220,'City Level Data'!BT:BT)</f>
        <v>#REF!</v>
      </c>
      <c r="BT220" s="16" t="e">
        <f>SUMIF('City Level Data'!#REF!,$F220,'City Level Data'!BU:BU)</f>
        <v>#REF!</v>
      </c>
      <c r="BU220" s="16" t="e">
        <f>SUMIF('City Level Data'!#REF!,$F220,'City Level Data'!BV:BV)</f>
        <v>#REF!</v>
      </c>
      <c r="BV220" s="16" t="e">
        <f>SUMIF('City Level Data'!#REF!,$F220,'City Level Data'!BW:BW)</f>
        <v>#REF!</v>
      </c>
      <c r="BW220" s="16" t="e">
        <f>SUMIF('City Level Data'!#REF!,$F220,'City Level Data'!BX:BX)</f>
        <v>#REF!</v>
      </c>
      <c r="BX220" s="16" t="e">
        <f>SUMIF('City Level Data'!#REF!,$F220,'City Level Data'!BY:BY)</f>
        <v>#REF!</v>
      </c>
      <c r="BY220" s="16" t="e">
        <f>SUMIF('City Level Data'!#REF!,$F220,'City Level Data'!BZ:BZ)</f>
        <v>#REF!</v>
      </c>
      <c r="BZ220" s="16" t="e">
        <f>SUMIF('City Level Data'!#REF!,$F220,'City Level Data'!CA:CA)</f>
        <v>#REF!</v>
      </c>
      <c r="CA220" s="16" t="e">
        <f>SUMIF('City Level Data'!#REF!,$F220,'City Level Data'!CB:CB)</f>
        <v>#REF!</v>
      </c>
      <c r="CB220" s="16" t="e">
        <f>SUMIF('City Level Data'!#REF!,$F220,'City Level Data'!CC:CC)</f>
        <v>#REF!</v>
      </c>
      <c r="CC220" s="16" t="e">
        <f>SUMIF('City Level Data'!#REF!,$F220,'City Level Data'!CD:CD)</f>
        <v>#REF!</v>
      </c>
      <c r="CD220" s="16" t="e">
        <f>SUMIF('City Level Data'!#REF!,$F220,'City Level Data'!CE:CE)</f>
        <v>#REF!</v>
      </c>
      <c r="CE220" s="16" t="e">
        <f>SUMIF('City Level Data'!#REF!,$F220,'City Level Data'!CF:CF)</f>
        <v>#REF!</v>
      </c>
      <c r="CF220" s="16" t="e">
        <f>SUMIF('City Level Data'!#REF!,$F220,'City Level Data'!CG:CG)</f>
        <v>#REF!</v>
      </c>
      <c r="CG220" s="16" t="e">
        <f>SUMIF('City Level Data'!#REF!,$F220,'City Level Data'!CH:CH)</f>
        <v>#REF!</v>
      </c>
      <c r="CH220" s="16" t="e">
        <f>SUMIF('City Level Data'!#REF!,$F220,'City Level Data'!CI:CI)</f>
        <v>#REF!</v>
      </c>
      <c r="CI220" s="16" t="e">
        <f>SUMIF('City Level Data'!#REF!,$F220,'City Level Data'!CJ:CJ)</f>
        <v>#REF!</v>
      </c>
      <c r="CJ220" s="16" t="e">
        <f>SUMIF('City Level Data'!#REF!,$F220,'City Level Data'!CK:CK)</f>
        <v>#REF!</v>
      </c>
      <c r="CK220" s="16" t="e">
        <f>SUMIF('City Level Data'!#REF!,$F220,'City Level Data'!CL:CL)</f>
        <v>#REF!</v>
      </c>
      <c r="CL220" s="16" t="e">
        <f>SUMIF('City Level Data'!#REF!,$F220,'City Level Data'!CM:CM)</f>
        <v>#REF!</v>
      </c>
      <c r="CM220" s="16" t="e">
        <f>SUMIF('City Level Data'!#REF!,$F220,'City Level Data'!CN:CN)</f>
        <v>#REF!</v>
      </c>
      <c r="CN220" s="16" t="e">
        <f>SUMIF('City Level Data'!#REF!,$F220,'City Level Data'!CO:CO)</f>
        <v>#REF!</v>
      </c>
      <c r="CO220" s="16" t="e">
        <f>SUMIF('City Level Data'!#REF!,$F220,'City Level Data'!CP:CP)</f>
        <v>#REF!</v>
      </c>
      <c r="CP220" s="16" t="e">
        <f>SUMIF('City Level Data'!#REF!,$F220,'City Level Data'!CQ:CQ)</f>
        <v>#REF!</v>
      </c>
      <c r="CQ220" s="16" t="e">
        <f>SUMIF('City Level Data'!#REF!,$F220,'City Level Data'!CR:CR)</f>
        <v>#REF!</v>
      </c>
      <c r="CR220" s="16" t="e">
        <f>SUMIF('City Level Data'!#REF!,$F220,'City Level Data'!CS:CS)</f>
        <v>#REF!</v>
      </c>
      <c r="CS220" s="16" t="e">
        <f>SUMIF('City Level Data'!#REF!,$F220,'City Level Data'!CT:CT)</f>
        <v>#REF!</v>
      </c>
      <c r="CT220" s="16" t="e">
        <f>SUMIF('City Level Data'!#REF!,$F220,'City Level Data'!CU:CU)</f>
        <v>#REF!</v>
      </c>
      <c r="CU220" s="16" t="e">
        <f>SUMIF('City Level Data'!#REF!,$F220,'City Level Data'!CV:CV)</f>
        <v>#REF!</v>
      </c>
      <c r="CV220" s="16" t="e">
        <f>SUMIF('City Level Data'!#REF!,$F220,'City Level Data'!CW:CW)</f>
        <v>#REF!</v>
      </c>
      <c r="CW220" s="16" t="e">
        <f>SUMIF('City Level Data'!#REF!,$F220,'City Level Data'!CX:CX)</f>
        <v>#REF!</v>
      </c>
      <c r="CX220" s="16" t="e">
        <f>SUMIF('City Level Data'!#REF!,$F220,'City Level Data'!CY:CY)</f>
        <v>#REF!</v>
      </c>
      <c r="CY220" s="16" t="e">
        <f>SUMIF('City Level Data'!#REF!,$F220,'City Level Data'!CZ:CZ)</f>
        <v>#REF!</v>
      </c>
      <c r="CZ220" s="16" t="e">
        <f>SUMIF('City Level Data'!#REF!,$F220,'City Level Data'!DA:DA)</f>
        <v>#REF!</v>
      </c>
      <c r="DA220" s="16" t="e">
        <f>SUMIF('City Level Data'!#REF!,$F220,'City Level Data'!DB:DB)</f>
        <v>#REF!</v>
      </c>
      <c r="DB220" s="16" t="e">
        <f>SUMIF('City Level Data'!#REF!,$F220,'City Level Data'!DC:DC)</f>
        <v>#REF!</v>
      </c>
    </row>
    <row r="221" spans="1:106" x14ac:dyDescent="0.2">
      <c r="A221" s="1"/>
      <c r="B221" s="1"/>
      <c r="C221" s="1"/>
      <c r="D221" s="1" t="s">
        <v>1756</v>
      </c>
      <c r="E221" s="1" t="s">
        <v>1389</v>
      </c>
      <c r="F221" s="1" t="s">
        <v>1322</v>
      </c>
      <c r="G221" s="1" t="s">
        <v>1523</v>
      </c>
      <c r="H221" s="1"/>
      <c r="I221" s="1"/>
      <c r="J221" s="1" t="s">
        <v>1518</v>
      </c>
      <c r="K221" s="1"/>
      <c r="L221" s="1"/>
      <c r="M221" s="1"/>
      <c r="N221" s="16" t="e">
        <f>SUMIF('City Level Data'!#REF!,$F221,'City Level Data'!J:J)</f>
        <v>#REF!</v>
      </c>
      <c r="O221" s="16" t="e">
        <f>SUMIF('City Level Data'!#REF!,$F221,'City Level Data'!L:L)</f>
        <v>#REF!</v>
      </c>
      <c r="P221" s="16" t="e">
        <f>SUMIF('City Level Data'!#REF!,$F221,'City Level Data'!M:M)</f>
        <v>#REF!</v>
      </c>
      <c r="Q221" s="16" t="e">
        <f t="shared" si="0"/>
        <v>#REF!</v>
      </c>
      <c r="R221" s="16" t="e">
        <f>SUMIF('City Level Data'!#REF!,$F221,'City Level Data'!P:P)</f>
        <v>#REF!</v>
      </c>
      <c r="S221" s="16" t="e">
        <f t="shared" si="1"/>
        <v>#REF!</v>
      </c>
      <c r="T221" s="16" t="e">
        <f>SUMIF('City Level Data'!#REF!,$F221,'City Level Data'!U:U)*1000000000/N221</f>
        <v>#REF!</v>
      </c>
      <c r="U221" s="16" t="e">
        <f>IF(Q221&gt;'Clustering (Sub City)'!$C$4,'Clustering (Sub City)'!$B$3,IF(Q221&gt;'Clustering (Sub City)'!$H$4,'Clustering (Sub City)'!$G$3,IF(Q221&gt;'Clustering (Sub City)'!$M$4,'Clustering (Sub City)'!$L$3,'Clustering (Sub City)'!$Q$3)))</f>
        <v>#REF!</v>
      </c>
      <c r="V221" s="16" t="e">
        <f>IF(S221&gt;'Clustering (Sub City)'!$C$24,'Clustering (Sub City)'!$B$23,IF(S221&gt;'Clustering (Sub City)'!$H$24,'Clustering (Sub City)'!$G$23,IF(S221&gt;'Clustering (Sub City)'!$M$24,'Clustering (Sub City)'!$L$23,'Clustering (Sub City)'!$Q$23)))</f>
        <v>#REF!</v>
      </c>
      <c r="W221" s="16" t="e">
        <f>VLOOKUP(U221&amp;V221,'Clustering (Gov City)'!$X$4:$Y$19,2,0)</f>
        <v>#REF!</v>
      </c>
      <c r="X221" s="16" t="e">
        <f>SUMIF('City Level Data'!#REF!,$F221,'City Level Data'!Z:Z)</f>
        <v>#REF!</v>
      </c>
      <c r="Y221" s="16" t="e">
        <f>SUMIF('City Level Data'!#REF!,$F221,'City Level Data'!AA:AA)</f>
        <v>#REF!</v>
      </c>
      <c r="Z221" s="16" t="e">
        <f>SUMIF('City Level Data'!#REF!,$F221,'City Level Data'!AB:AB)</f>
        <v>#REF!</v>
      </c>
      <c r="AA221" s="16" t="e">
        <f>SUMIF('City Level Data'!#REF!,$F221,'City Level Data'!AC:AC)</f>
        <v>#REF!</v>
      </c>
      <c r="AB221" s="16" t="e">
        <f>SUMIF('City Level Data'!#REF!,$F221,'City Level Data'!AD:AD)</f>
        <v>#REF!</v>
      </c>
      <c r="AC221" s="16" t="e">
        <f>SUMIF('City Level Data'!#REF!,$F221,'City Level Data'!AE:AE)</f>
        <v>#REF!</v>
      </c>
      <c r="AD221" s="16" t="e">
        <f>SUMIF('City Level Data'!#REF!,$F221,'City Level Data'!AF:AF)</f>
        <v>#REF!</v>
      </c>
      <c r="AE221" s="16" t="e">
        <f>SUMIF('City Level Data'!#REF!,$F221,'City Level Data'!AG:AG)</f>
        <v>#REF!</v>
      </c>
      <c r="AF221" s="16" t="e">
        <f>SUMIF('City Level Data'!#REF!,$F221,'City Level Data'!AH:AH)</f>
        <v>#REF!</v>
      </c>
      <c r="AG221" s="16" t="e">
        <f>SUMIF('City Level Data'!#REF!,$F221,'City Level Data'!AI:AI)</f>
        <v>#REF!</v>
      </c>
      <c r="AH221" s="16" t="e">
        <f>SUMIF('City Level Data'!#REF!,$F221,'City Level Data'!AJ:AJ)</f>
        <v>#REF!</v>
      </c>
      <c r="AI221" s="16" t="e">
        <f>SUMIF('City Level Data'!#REF!,$F221,'City Level Data'!AK:AK)</f>
        <v>#REF!</v>
      </c>
      <c r="AJ221" s="16" t="e">
        <f>SUMIF('City Level Data'!#REF!,$F221,'City Level Data'!AL:AL)</f>
        <v>#REF!</v>
      </c>
      <c r="AK221" s="16" t="e">
        <f>SUMIF('City Level Data'!#REF!,$F221,'City Level Data'!AM:AM)</f>
        <v>#REF!</v>
      </c>
      <c r="AL221" s="16" t="e">
        <f>SUMIF('City Level Data'!#REF!,$F221,'City Level Data'!AN:AN)</f>
        <v>#REF!</v>
      </c>
      <c r="AM221" s="16" t="e">
        <f>SUMIF('City Level Data'!#REF!,$F221,'City Level Data'!AO:AO)</f>
        <v>#REF!</v>
      </c>
      <c r="AN221" s="16" t="e">
        <f>SUMIF('City Level Data'!#REF!,$F221,'City Level Data'!AP:AP)</f>
        <v>#REF!</v>
      </c>
      <c r="AO221" s="16" t="e">
        <f>SUMIF('City Level Data'!#REF!,$F221,'City Level Data'!AQ:AQ)</f>
        <v>#REF!</v>
      </c>
      <c r="AP221" s="16" t="e">
        <f>SUMIF('City Level Data'!#REF!,$F221,'City Level Data'!AR:AR)</f>
        <v>#REF!</v>
      </c>
      <c r="AQ221" s="16" t="e">
        <f>SUMIF('City Level Data'!#REF!,$F221,'City Level Data'!AS:AS)</f>
        <v>#REF!</v>
      </c>
      <c r="AR221" s="16" t="e">
        <f>SUMIF('City Level Data'!#REF!,$F221,'City Level Data'!AT:AT)</f>
        <v>#REF!</v>
      </c>
      <c r="AS221" s="16" t="e">
        <f>SUMIF('City Level Data'!#REF!,$F221,'City Level Data'!AU:AU)</f>
        <v>#REF!</v>
      </c>
      <c r="AT221" s="16" t="e">
        <f>SUMIF('City Level Data'!#REF!,$F221,'City Level Data'!AV:AV)</f>
        <v>#REF!</v>
      </c>
      <c r="AU221" s="16" t="e">
        <f>SUMIF('City Level Data'!#REF!,$F221,'City Level Data'!AW:AW)</f>
        <v>#REF!</v>
      </c>
      <c r="AV221" s="16" t="e">
        <f>SUMIF('City Level Data'!#REF!,$F221,'City Level Data'!AX:AX)</f>
        <v>#REF!</v>
      </c>
      <c r="AW221" s="16" t="e">
        <f>SUMIF('City Level Data'!#REF!,$F221,'City Level Data'!AY:AY)</f>
        <v>#REF!</v>
      </c>
      <c r="AX221" s="16" t="e">
        <f>SUMIF('City Level Data'!#REF!,$F221,'City Level Data'!AZ:AZ)</f>
        <v>#REF!</v>
      </c>
      <c r="AY221" s="16" t="e">
        <f>SUMIF('City Level Data'!#REF!,$F221,'City Level Data'!BA:BA)</f>
        <v>#REF!</v>
      </c>
      <c r="AZ221" s="16" t="e">
        <f>SUMIF('City Level Data'!#REF!,$F221,'City Level Data'!BB:BB)</f>
        <v>#REF!</v>
      </c>
      <c r="BA221" s="16" t="e">
        <f>SUMIF('City Level Data'!#REF!,$F221,'City Level Data'!BC:BC)</f>
        <v>#REF!</v>
      </c>
      <c r="BB221" s="16" t="e">
        <f>SUMIF('City Level Data'!#REF!,$F221,'City Level Data'!BD:BD)</f>
        <v>#REF!</v>
      </c>
      <c r="BC221" s="16" t="e">
        <f>SUMIF('City Level Data'!#REF!,$F221,'City Level Data'!BE:BE)</f>
        <v>#REF!</v>
      </c>
      <c r="BD221" s="16" t="e">
        <f>SUMIF('City Level Data'!#REF!,$F221,'City Level Data'!BF:BF)</f>
        <v>#REF!</v>
      </c>
      <c r="BE221" s="16" t="e">
        <f t="shared" si="2"/>
        <v>#REF!</v>
      </c>
      <c r="BF221" s="16" t="e">
        <f>SUMIF('City Level Data'!#REF!,$F221,'City Level Data'!BG:BG)</f>
        <v>#REF!</v>
      </c>
      <c r="BG221" s="16" t="e">
        <f>SUMIF('City Level Data'!#REF!,$F221,'City Level Data'!BH:BH)</f>
        <v>#REF!</v>
      </c>
      <c r="BH221" s="16" t="e">
        <f>AVERAGEIF('City Level Data'!#REF!,$F221,'City Level Data'!BI:BI)</f>
        <v>#REF!</v>
      </c>
      <c r="BI221" s="16" t="e">
        <f>AVERAGEIF('City Level Data'!#REF!,$F221,'City Level Data'!BJ:BJ)</f>
        <v>#REF!</v>
      </c>
      <c r="BJ221" s="16" t="e">
        <f>AVERAGEIF('City Level Data'!#REF!,$F221,'City Level Data'!BK:BK)</f>
        <v>#REF!</v>
      </c>
      <c r="BK221" s="16" t="e">
        <f>AVERAGEIF('City Level Data'!#REF!,$F221,'City Level Data'!BL:BL)</f>
        <v>#REF!</v>
      </c>
      <c r="BL221" s="16" t="e">
        <f>AVERAGEIF('City Level Data'!#REF!,$F221,'City Level Data'!BM:BM)</f>
        <v>#REF!</v>
      </c>
      <c r="BM221" s="16" t="e">
        <f>SUMIF('City Level Data'!#REF!,$F221,'City Level Data'!BN:BN)</f>
        <v>#REF!</v>
      </c>
      <c r="BN221" s="16" t="e">
        <f>SUMIF('City Level Data'!#REF!,$F221,'City Level Data'!BO:BO)</f>
        <v>#REF!</v>
      </c>
      <c r="BO221" s="16" t="e">
        <f>SUMIF('City Level Data'!#REF!,$F221,'City Level Data'!BP:BP)</f>
        <v>#REF!</v>
      </c>
      <c r="BP221" s="16" t="e">
        <f>SUMIF('City Level Data'!#REF!,$F221,'City Level Data'!BQ:BQ)</f>
        <v>#REF!</v>
      </c>
      <c r="BQ221" s="16" t="e">
        <f>SUMIF('City Level Data'!#REF!,$F221,'City Level Data'!BR:BR)</f>
        <v>#REF!</v>
      </c>
      <c r="BR221" s="16" t="e">
        <f>SUMIF('City Level Data'!#REF!,$F221,'City Level Data'!BS:BS)</f>
        <v>#REF!</v>
      </c>
      <c r="BS221" s="16" t="e">
        <f>SUMIF('City Level Data'!#REF!,$F221,'City Level Data'!BT:BT)</f>
        <v>#REF!</v>
      </c>
      <c r="BT221" s="16" t="e">
        <f>SUMIF('City Level Data'!#REF!,$F221,'City Level Data'!BU:BU)</f>
        <v>#REF!</v>
      </c>
      <c r="BU221" s="16" t="e">
        <f>SUMIF('City Level Data'!#REF!,$F221,'City Level Data'!BV:BV)</f>
        <v>#REF!</v>
      </c>
      <c r="BV221" s="16" t="e">
        <f>SUMIF('City Level Data'!#REF!,$F221,'City Level Data'!BW:BW)</f>
        <v>#REF!</v>
      </c>
      <c r="BW221" s="16" t="e">
        <f>SUMIF('City Level Data'!#REF!,$F221,'City Level Data'!BX:BX)</f>
        <v>#REF!</v>
      </c>
      <c r="BX221" s="16" t="e">
        <f>SUMIF('City Level Data'!#REF!,$F221,'City Level Data'!BY:BY)</f>
        <v>#REF!</v>
      </c>
      <c r="BY221" s="16" t="e">
        <f>SUMIF('City Level Data'!#REF!,$F221,'City Level Data'!BZ:BZ)</f>
        <v>#REF!</v>
      </c>
      <c r="BZ221" s="16" t="e">
        <f>SUMIF('City Level Data'!#REF!,$F221,'City Level Data'!CA:CA)</f>
        <v>#REF!</v>
      </c>
      <c r="CA221" s="16" t="e">
        <f>SUMIF('City Level Data'!#REF!,$F221,'City Level Data'!CB:CB)</f>
        <v>#REF!</v>
      </c>
      <c r="CB221" s="16" t="e">
        <f>SUMIF('City Level Data'!#REF!,$F221,'City Level Data'!CC:CC)</f>
        <v>#REF!</v>
      </c>
      <c r="CC221" s="16" t="e">
        <f>SUMIF('City Level Data'!#REF!,$F221,'City Level Data'!CD:CD)</f>
        <v>#REF!</v>
      </c>
      <c r="CD221" s="16" t="e">
        <f>SUMIF('City Level Data'!#REF!,$F221,'City Level Data'!CE:CE)</f>
        <v>#REF!</v>
      </c>
      <c r="CE221" s="16" t="e">
        <f>SUMIF('City Level Data'!#REF!,$F221,'City Level Data'!CF:CF)</f>
        <v>#REF!</v>
      </c>
      <c r="CF221" s="16" t="e">
        <f>SUMIF('City Level Data'!#REF!,$F221,'City Level Data'!CG:CG)</f>
        <v>#REF!</v>
      </c>
      <c r="CG221" s="16" t="e">
        <f>SUMIF('City Level Data'!#REF!,$F221,'City Level Data'!CH:CH)</f>
        <v>#REF!</v>
      </c>
      <c r="CH221" s="16" t="e">
        <f>SUMIF('City Level Data'!#REF!,$F221,'City Level Data'!CI:CI)</f>
        <v>#REF!</v>
      </c>
      <c r="CI221" s="16" t="e">
        <f>SUMIF('City Level Data'!#REF!,$F221,'City Level Data'!CJ:CJ)</f>
        <v>#REF!</v>
      </c>
      <c r="CJ221" s="16" t="e">
        <f>SUMIF('City Level Data'!#REF!,$F221,'City Level Data'!CK:CK)</f>
        <v>#REF!</v>
      </c>
      <c r="CK221" s="16" t="e">
        <f>SUMIF('City Level Data'!#REF!,$F221,'City Level Data'!CL:CL)</f>
        <v>#REF!</v>
      </c>
      <c r="CL221" s="16" t="e">
        <f>SUMIF('City Level Data'!#REF!,$F221,'City Level Data'!CM:CM)</f>
        <v>#REF!</v>
      </c>
      <c r="CM221" s="16" t="e">
        <f>SUMIF('City Level Data'!#REF!,$F221,'City Level Data'!CN:CN)</f>
        <v>#REF!</v>
      </c>
      <c r="CN221" s="16" t="e">
        <f>SUMIF('City Level Data'!#REF!,$F221,'City Level Data'!CO:CO)</f>
        <v>#REF!</v>
      </c>
      <c r="CO221" s="16" t="e">
        <f>SUMIF('City Level Data'!#REF!,$F221,'City Level Data'!CP:CP)</f>
        <v>#REF!</v>
      </c>
      <c r="CP221" s="16" t="e">
        <f>SUMIF('City Level Data'!#REF!,$F221,'City Level Data'!CQ:CQ)</f>
        <v>#REF!</v>
      </c>
      <c r="CQ221" s="16" t="e">
        <f>SUMIF('City Level Data'!#REF!,$F221,'City Level Data'!CR:CR)</f>
        <v>#REF!</v>
      </c>
      <c r="CR221" s="16" t="e">
        <f>SUMIF('City Level Data'!#REF!,$F221,'City Level Data'!CS:CS)</f>
        <v>#REF!</v>
      </c>
      <c r="CS221" s="16" t="e">
        <f>SUMIF('City Level Data'!#REF!,$F221,'City Level Data'!CT:CT)</f>
        <v>#REF!</v>
      </c>
      <c r="CT221" s="16" t="e">
        <f>SUMIF('City Level Data'!#REF!,$F221,'City Level Data'!CU:CU)</f>
        <v>#REF!</v>
      </c>
      <c r="CU221" s="16" t="e">
        <f>SUMIF('City Level Data'!#REF!,$F221,'City Level Data'!CV:CV)</f>
        <v>#REF!</v>
      </c>
      <c r="CV221" s="16" t="e">
        <f>SUMIF('City Level Data'!#REF!,$F221,'City Level Data'!CW:CW)</f>
        <v>#REF!</v>
      </c>
      <c r="CW221" s="16" t="e">
        <f>SUMIF('City Level Data'!#REF!,$F221,'City Level Data'!CX:CX)</f>
        <v>#REF!</v>
      </c>
      <c r="CX221" s="16" t="e">
        <f>SUMIF('City Level Data'!#REF!,$F221,'City Level Data'!CY:CY)</f>
        <v>#REF!</v>
      </c>
      <c r="CY221" s="16" t="e">
        <f>SUMIF('City Level Data'!#REF!,$F221,'City Level Data'!CZ:CZ)</f>
        <v>#REF!</v>
      </c>
      <c r="CZ221" s="16" t="e">
        <f>SUMIF('City Level Data'!#REF!,$F221,'City Level Data'!DA:DA)</f>
        <v>#REF!</v>
      </c>
      <c r="DA221" s="16" t="e">
        <f>SUMIF('City Level Data'!#REF!,$F221,'City Level Data'!DB:DB)</f>
        <v>#REF!</v>
      </c>
      <c r="DB221" s="16" t="e">
        <f>SUMIF('City Level Data'!#REF!,$F221,'City Level Data'!DC:DC)</f>
        <v>#REF!</v>
      </c>
    </row>
    <row r="222" spans="1:106" x14ac:dyDescent="0.2">
      <c r="A222" s="1"/>
      <c r="B222" s="1"/>
      <c r="C222" s="1"/>
      <c r="D222" s="1" t="s">
        <v>1571</v>
      </c>
      <c r="E222" s="1" t="s">
        <v>1389</v>
      </c>
      <c r="F222" s="1" t="s">
        <v>1361</v>
      </c>
      <c r="G222" s="1" t="s">
        <v>1523</v>
      </c>
      <c r="H222" s="1"/>
      <c r="I222" s="1"/>
      <c r="J222" s="1" t="s">
        <v>1518</v>
      </c>
      <c r="K222" s="1"/>
      <c r="L222" s="1"/>
      <c r="M222" s="1"/>
      <c r="N222" s="16" t="e">
        <f>SUMIF('City Level Data'!#REF!,$F222,'City Level Data'!J:J)</f>
        <v>#REF!</v>
      </c>
      <c r="O222" s="16" t="e">
        <f>SUMIF('City Level Data'!#REF!,$F222,'City Level Data'!L:L)</f>
        <v>#REF!</v>
      </c>
      <c r="P222" s="16" t="e">
        <f>SUMIF('City Level Data'!#REF!,$F222,'City Level Data'!M:M)</f>
        <v>#REF!</v>
      </c>
      <c r="Q222" s="16" t="e">
        <f t="shared" si="0"/>
        <v>#REF!</v>
      </c>
      <c r="R222" s="16" t="e">
        <f>SUMIF('City Level Data'!#REF!,$F222,'City Level Data'!P:P)</f>
        <v>#REF!</v>
      </c>
      <c r="S222" s="16" t="e">
        <f t="shared" si="1"/>
        <v>#REF!</v>
      </c>
      <c r="T222" s="16" t="e">
        <f>SUMIF('City Level Data'!#REF!,$F222,'City Level Data'!U:U)*1000000000/N222</f>
        <v>#REF!</v>
      </c>
      <c r="U222" s="16" t="e">
        <f>IF(Q222&gt;'Clustering (Sub City)'!$C$4,'Clustering (Sub City)'!$B$3,IF(Q222&gt;'Clustering (Sub City)'!$H$4,'Clustering (Sub City)'!$G$3,IF(Q222&gt;'Clustering (Sub City)'!$M$4,'Clustering (Sub City)'!$L$3,'Clustering (Sub City)'!$Q$3)))</f>
        <v>#REF!</v>
      </c>
      <c r="V222" s="16" t="e">
        <f>IF(S222&gt;'Clustering (Sub City)'!$C$24,'Clustering (Sub City)'!$B$23,IF(S222&gt;'Clustering (Sub City)'!$H$24,'Clustering (Sub City)'!$G$23,IF(S222&gt;'Clustering (Sub City)'!$M$24,'Clustering (Sub City)'!$L$23,'Clustering (Sub City)'!$Q$23)))</f>
        <v>#REF!</v>
      </c>
      <c r="W222" s="16" t="e">
        <f>VLOOKUP(U222&amp;V222,'Clustering (Gov City)'!$X$4:$Y$19,2,0)</f>
        <v>#REF!</v>
      </c>
      <c r="X222" s="16" t="e">
        <f>SUMIF('City Level Data'!#REF!,$F222,'City Level Data'!Z:Z)</f>
        <v>#REF!</v>
      </c>
      <c r="Y222" s="16" t="e">
        <f>SUMIF('City Level Data'!#REF!,$F222,'City Level Data'!AA:AA)</f>
        <v>#REF!</v>
      </c>
      <c r="Z222" s="16" t="e">
        <f>SUMIF('City Level Data'!#REF!,$F222,'City Level Data'!AB:AB)</f>
        <v>#REF!</v>
      </c>
      <c r="AA222" s="16" t="e">
        <f>SUMIF('City Level Data'!#REF!,$F222,'City Level Data'!AC:AC)</f>
        <v>#REF!</v>
      </c>
      <c r="AB222" s="16" t="e">
        <f>SUMIF('City Level Data'!#REF!,$F222,'City Level Data'!AD:AD)</f>
        <v>#REF!</v>
      </c>
      <c r="AC222" s="16" t="e">
        <f>SUMIF('City Level Data'!#REF!,$F222,'City Level Data'!AE:AE)</f>
        <v>#REF!</v>
      </c>
      <c r="AD222" s="16" t="e">
        <f>SUMIF('City Level Data'!#REF!,$F222,'City Level Data'!AF:AF)</f>
        <v>#REF!</v>
      </c>
      <c r="AE222" s="16" t="e">
        <f>SUMIF('City Level Data'!#REF!,$F222,'City Level Data'!AG:AG)</f>
        <v>#REF!</v>
      </c>
      <c r="AF222" s="16" t="e">
        <f>SUMIF('City Level Data'!#REF!,$F222,'City Level Data'!AH:AH)</f>
        <v>#REF!</v>
      </c>
      <c r="AG222" s="16" t="e">
        <f>SUMIF('City Level Data'!#REF!,$F222,'City Level Data'!AI:AI)</f>
        <v>#REF!</v>
      </c>
      <c r="AH222" s="16" t="e">
        <f>SUMIF('City Level Data'!#REF!,$F222,'City Level Data'!AJ:AJ)</f>
        <v>#REF!</v>
      </c>
      <c r="AI222" s="16" t="e">
        <f>SUMIF('City Level Data'!#REF!,$F222,'City Level Data'!AK:AK)</f>
        <v>#REF!</v>
      </c>
      <c r="AJ222" s="16" t="e">
        <f>SUMIF('City Level Data'!#REF!,$F222,'City Level Data'!AL:AL)</f>
        <v>#REF!</v>
      </c>
      <c r="AK222" s="16" t="e">
        <f>SUMIF('City Level Data'!#REF!,$F222,'City Level Data'!AM:AM)</f>
        <v>#REF!</v>
      </c>
      <c r="AL222" s="16" t="e">
        <f>SUMIF('City Level Data'!#REF!,$F222,'City Level Data'!AN:AN)</f>
        <v>#REF!</v>
      </c>
      <c r="AM222" s="16" t="e">
        <f>SUMIF('City Level Data'!#REF!,$F222,'City Level Data'!AO:AO)</f>
        <v>#REF!</v>
      </c>
      <c r="AN222" s="16" t="e">
        <f>SUMIF('City Level Data'!#REF!,$F222,'City Level Data'!AP:AP)</f>
        <v>#REF!</v>
      </c>
      <c r="AO222" s="16" t="e">
        <f>SUMIF('City Level Data'!#REF!,$F222,'City Level Data'!AQ:AQ)</f>
        <v>#REF!</v>
      </c>
      <c r="AP222" s="16" t="e">
        <f>SUMIF('City Level Data'!#REF!,$F222,'City Level Data'!AR:AR)</f>
        <v>#REF!</v>
      </c>
      <c r="AQ222" s="16" t="e">
        <f>SUMIF('City Level Data'!#REF!,$F222,'City Level Data'!AS:AS)</f>
        <v>#REF!</v>
      </c>
      <c r="AR222" s="16" t="e">
        <f>SUMIF('City Level Data'!#REF!,$F222,'City Level Data'!AT:AT)</f>
        <v>#REF!</v>
      </c>
      <c r="AS222" s="16" t="e">
        <f>SUMIF('City Level Data'!#REF!,$F222,'City Level Data'!AU:AU)</f>
        <v>#REF!</v>
      </c>
      <c r="AT222" s="16" t="e">
        <f>SUMIF('City Level Data'!#REF!,$F222,'City Level Data'!AV:AV)</f>
        <v>#REF!</v>
      </c>
      <c r="AU222" s="16" t="e">
        <f>SUMIF('City Level Data'!#REF!,$F222,'City Level Data'!AW:AW)</f>
        <v>#REF!</v>
      </c>
      <c r="AV222" s="16" t="e">
        <f>SUMIF('City Level Data'!#REF!,$F222,'City Level Data'!AX:AX)</f>
        <v>#REF!</v>
      </c>
      <c r="AW222" s="16" t="e">
        <f>SUMIF('City Level Data'!#REF!,$F222,'City Level Data'!AY:AY)</f>
        <v>#REF!</v>
      </c>
      <c r="AX222" s="16" t="e">
        <f>SUMIF('City Level Data'!#REF!,$F222,'City Level Data'!AZ:AZ)</f>
        <v>#REF!</v>
      </c>
      <c r="AY222" s="16" t="e">
        <f>SUMIF('City Level Data'!#REF!,$F222,'City Level Data'!BA:BA)</f>
        <v>#REF!</v>
      </c>
      <c r="AZ222" s="16" t="e">
        <f>SUMIF('City Level Data'!#REF!,$F222,'City Level Data'!BB:BB)</f>
        <v>#REF!</v>
      </c>
      <c r="BA222" s="16" t="e">
        <f>SUMIF('City Level Data'!#REF!,$F222,'City Level Data'!BC:BC)</f>
        <v>#REF!</v>
      </c>
      <c r="BB222" s="16" t="e">
        <f>SUMIF('City Level Data'!#REF!,$F222,'City Level Data'!BD:BD)</f>
        <v>#REF!</v>
      </c>
      <c r="BC222" s="16" t="e">
        <f>SUMIF('City Level Data'!#REF!,$F222,'City Level Data'!BE:BE)</f>
        <v>#REF!</v>
      </c>
      <c r="BD222" s="16" t="e">
        <f>SUMIF('City Level Data'!#REF!,$F222,'City Level Data'!BF:BF)</f>
        <v>#REF!</v>
      </c>
      <c r="BE222" s="16" t="e">
        <f t="shared" si="2"/>
        <v>#REF!</v>
      </c>
      <c r="BF222" s="16" t="e">
        <f>SUMIF('City Level Data'!#REF!,$F222,'City Level Data'!BG:BG)</f>
        <v>#REF!</v>
      </c>
      <c r="BG222" s="16" t="e">
        <f>SUMIF('City Level Data'!#REF!,$F222,'City Level Data'!BH:BH)</f>
        <v>#REF!</v>
      </c>
      <c r="BH222" s="16" t="e">
        <f>AVERAGEIF('City Level Data'!#REF!,$F222,'City Level Data'!BI:BI)</f>
        <v>#REF!</v>
      </c>
      <c r="BI222" s="16" t="e">
        <f>AVERAGEIF('City Level Data'!#REF!,$F222,'City Level Data'!BJ:BJ)</f>
        <v>#REF!</v>
      </c>
      <c r="BJ222" s="16" t="e">
        <f>AVERAGEIF('City Level Data'!#REF!,$F222,'City Level Data'!BK:BK)</f>
        <v>#REF!</v>
      </c>
      <c r="BK222" s="16" t="e">
        <f>AVERAGEIF('City Level Data'!#REF!,$F222,'City Level Data'!BL:BL)</f>
        <v>#REF!</v>
      </c>
      <c r="BL222" s="16" t="e">
        <f>AVERAGEIF('City Level Data'!#REF!,$F222,'City Level Data'!BM:BM)</f>
        <v>#REF!</v>
      </c>
      <c r="BM222" s="16" t="e">
        <f>SUMIF('City Level Data'!#REF!,$F222,'City Level Data'!BN:BN)</f>
        <v>#REF!</v>
      </c>
      <c r="BN222" s="16" t="e">
        <f>SUMIF('City Level Data'!#REF!,$F222,'City Level Data'!BO:BO)</f>
        <v>#REF!</v>
      </c>
      <c r="BO222" s="16" t="e">
        <f>SUMIF('City Level Data'!#REF!,$F222,'City Level Data'!BP:BP)</f>
        <v>#REF!</v>
      </c>
      <c r="BP222" s="16" t="e">
        <f>SUMIF('City Level Data'!#REF!,$F222,'City Level Data'!BQ:BQ)</f>
        <v>#REF!</v>
      </c>
      <c r="BQ222" s="16" t="e">
        <f>SUMIF('City Level Data'!#REF!,$F222,'City Level Data'!BR:BR)</f>
        <v>#REF!</v>
      </c>
      <c r="BR222" s="16" t="e">
        <f>SUMIF('City Level Data'!#REF!,$F222,'City Level Data'!BS:BS)</f>
        <v>#REF!</v>
      </c>
      <c r="BS222" s="16" t="e">
        <f>SUMIF('City Level Data'!#REF!,$F222,'City Level Data'!BT:BT)</f>
        <v>#REF!</v>
      </c>
      <c r="BT222" s="16" t="e">
        <f>SUMIF('City Level Data'!#REF!,$F222,'City Level Data'!BU:BU)</f>
        <v>#REF!</v>
      </c>
      <c r="BU222" s="16" t="e">
        <f>SUMIF('City Level Data'!#REF!,$F222,'City Level Data'!BV:BV)</f>
        <v>#REF!</v>
      </c>
      <c r="BV222" s="16" t="e">
        <f>SUMIF('City Level Data'!#REF!,$F222,'City Level Data'!BW:BW)</f>
        <v>#REF!</v>
      </c>
      <c r="BW222" s="16" t="e">
        <f>SUMIF('City Level Data'!#REF!,$F222,'City Level Data'!BX:BX)</f>
        <v>#REF!</v>
      </c>
      <c r="BX222" s="16" t="e">
        <f>SUMIF('City Level Data'!#REF!,$F222,'City Level Data'!BY:BY)</f>
        <v>#REF!</v>
      </c>
      <c r="BY222" s="16" t="e">
        <f>SUMIF('City Level Data'!#REF!,$F222,'City Level Data'!BZ:BZ)</f>
        <v>#REF!</v>
      </c>
      <c r="BZ222" s="16" t="e">
        <f>SUMIF('City Level Data'!#REF!,$F222,'City Level Data'!CA:CA)</f>
        <v>#REF!</v>
      </c>
      <c r="CA222" s="16" t="e">
        <f>SUMIF('City Level Data'!#REF!,$F222,'City Level Data'!CB:CB)</f>
        <v>#REF!</v>
      </c>
      <c r="CB222" s="16" t="e">
        <f>SUMIF('City Level Data'!#REF!,$F222,'City Level Data'!CC:CC)</f>
        <v>#REF!</v>
      </c>
      <c r="CC222" s="16" t="e">
        <f>SUMIF('City Level Data'!#REF!,$F222,'City Level Data'!CD:CD)</f>
        <v>#REF!</v>
      </c>
      <c r="CD222" s="16" t="e">
        <f>SUMIF('City Level Data'!#REF!,$F222,'City Level Data'!CE:CE)</f>
        <v>#REF!</v>
      </c>
      <c r="CE222" s="16" t="e">
        <f>SUMIF('City Level Data'!#REF!,$F222,'City Level Data'!CF:CF)</f>
        <v>#REF!</v>
      </c>
      <c r="CF222" s="16" t="e">
        <f>SUMIF('City Level Data'!#REF!,$F222,'City Level Data'!CG:CG)</f>
        <v>#REF!</v>
      </c>
      <c r="CG222" s="16" t="e">
        <f>SUMIF('City Level Data'!#REF!,$F222,'City Level Data'!CH:CH)</f>
        <v>#REF!</v>
      </c>
      <c r="CH222" s="16" t="e">
        <f>SUMIF('City Level Data'!#REF!,$F222,'City Level Data'!CI:CI)</f>
        <v>#REF!</v>
      </c>
      <c r="CI222" s="16" t="e">
        <f>SUMIF('City Level Data'!#REF!,$F222,'City Level Data'!CJ:CJ)</f>
        <v>#REF!</v>
      </c>
      <c r="CJ222" s="16" t="e">
        <f>SUMIF('City Level Data'!#REF!,$F222,'City Level Data'!CK:CK)</f>
        <v>#REF!</v>
      </c>
      <c r="CK222" s="16" t="e">
        <f>SUMIF('City Level Data'!#REF!,$F222,'City Level Data'!CL:CL)</f>
        <v>#REF!</v>
      </c>
      <c r="CL222" s="16" t="e">
        <f>SUMIF('City Level Data'!#REF!,$F222,'City Level Data'!CM:CM)</f>
        <v>#REF!</v>
      </c>
      <c r="CM222" s="16" t="e">
        <f>SUMIF('City Level Data'!#REF!,$F222,'City Level Data'!CN:CN)</f>
        <v>#REF!</v>
      </c>
      <c r="CN222" s="16" t="e">
        <f>SUMIF('City Level Data'!#REF!,$F222,'City Level Data'!CO:CO)</f>
        <v>#REF!</v>
      </c>
      <c r="CO222" s="16" t="e">
        <f>SUMIF('City Level Data'!#REF!,$F222,'City Level Data'!CP:CP)</f>
        <v>#REF!</v>
      </c>
      <c r="CP222" s="16" t="e">
        <f>SUMIF('City Level Data'!#REF!,$F222,'City Level Data'!CQ:CQ)</f>
        <v>#REF!</v>
      </c>
      <c r="CQ222" s="16" t="e">
        <f>SUMIF('City Level Data'!#REF!,$F222,'City Level Data'!CR:CR)</f>
        <v>#REF!</v>
      </c>
      <c r="CR222" s="16" t="e">
        <f>SUMIF('City Level Data'!#REF!,$F222,'City Level Data'!CS:CS)</f>
        <v>#REF!</v>
      </c>
      <c r="CS222" s="16" t="e">
        <f>SUMIF('City Level Data'!#REF!,$F222,'City Level Data'!CT:CT)</f>
        <v>#REF!</v>
      </c>
      <c r="CT222" s="16" t="e">
        <f>SUMIF('City Level Data'!#REF!,$F222,'City Level Data'!CU:CU)</f>
        <v>#REF!</v>
      </c>
      <c r="CU222" s="16" t="e">
        <f>SUMIF('City Level Data'!#REF!,$F222,'City Level Data'!CV:CV)</f>
        <v>#REF!</v>
      </c>
      <c r="CV222" s="16" t="e">
        <f>SUMIF('City Level Data'!#REF!,$F222,'City Level Data'!CW:CW)</f>
        <v>#REF!</v>
      </c>
      <c r="CW222" s="16" t="e">
        <f>SUMIF('City Level Data'!#REF!,$F222,'City Level Data'!CX:CX)</f>
        <v>#REF!</v>
      </c>
      <c r="CX222" s="16" t="e">
        <f>SUMIF('City Level Data'!#REF!,$F222,'City Level Data'!CY:CY)</f>
        <v>#REF!</v>
      </c>
      <c r="CY222" s="16" t="e">
        <f>SUMIF('City Level Data'!#REF!,$F222,'City Level Data'!CZ:CZ)</f>
        <v>#REF!</v>
      </c>
      <c r="CZ222" s="16" t="e">
        <f>SUMIF('City Level Data'!#REF!,$F222,'City Level Data'!DA:DA)</f>
        <v>#REF!</v>
      </c>
      <c r="DA222" s="16" t="e">
        <f>SUMIF('City Level Data'!#REF!,$F222,'City Level Data'!DB:DB)</f>
        <v>#REF!</v>
      </c>
      <c r="DB222" s="16" t="e">
        <f>SUMIF('City Level Data'!#REF!,$F222,'City Level Data'!DC:DC)</f>
        <v>#REF!</v>
      </c>
    </row>
    <row r="223" spans="1:106" x14ac:dyDescent="0.2">
      <c r="A223" s="1"/>
      <c r="B223" s="1"/>
      <c r="C223" s="1"/>
      <c r="D223" s="1" t="s">
        <v>1757</v>
      </c>
      <c r="E223" s="1" t="s">
        <v>1389</v>
      </c>
      <c r="F223" s="1" t="s">
        <v>1362</v>
      </c>
      <c r="G223" s="1" t="s">
        <v>1523</v>
      </c>
      <c r="H223" s="1"/>
      <c r="I223" s="1"/>
      <c r="J223" s="1" t="s">
        <v>1518</v>
      </c>
      <c r="K223" s="1"/>
      <c r="L223" s="1"/>
      <c r="M223" s="1"/>
      <c r="N223" s="16" t="e">
        <f>SUMIF('City Level Data'!#REF!,$F223,'City Level Data'!J:J)</f>
        <v>#REF!</v>
      </c>
      <c r="O223" s="16" t="e">
        <f>SUMIF('City Level Data'!#REF!,$F223,'City Level Data'!L:L)</f>
        <v>#REF!</v>
      </c>
      <c r="P223" s="16" t="e">
        <f>SUMIF('City Level Data'!#REF!,$F223,'City Level Data'!M:M)</f>
        <v>#REF!</v>
      </c>
      <c r="Q223" s="16" t="e">
        <f t="shared" si="0"/>
        <v>#REF!</v>
      </c>
      <c r="R223" s="16" t="e">
        <f>SUMIF('City Level Data'!#REF!,$F223,'City Level Data'!P:P)</f>
        <v>#REF!</v>
      </c>
      <c r="S223" s="16" t="e">
        <f t="shared" si="1"/>
        <v>#REF!</v>
      </c>
      <c r="T223" s="16" t="e">
        <f>SUMIF('City Level Data'!#REF!,$F223,'City Level Data'!U:U)*1000000000/N223</f>
        <v>#REF!</v>
      </c>
      <c r="U223" s="16" t="e">
        <f>IF(Q223&gt;'Clustering (Sub City)'!$C$4,'Clustering (Sub City)'!$B$3,IF(Q223&gt;'Clustering (Sub City)'!$H$4,'Clustering (Sub City)'!$G$3,IF(Q223&gt;'Clustering (Sub City)'!$M$4,'Clustering (Sub City)'!$L$3,'Clustering (Sub City)'!$Q$3)))</f>
        <v>#REF!</v>
      </c>
      <c r="V223" s="16" t="e">
        <f>IF(S223&gt;'Clustering (Sub City)'!$C$24,'Clustering (Sub City)'!$B$23,IF(S223&gt;'Clustering (Sub City)'!$H$24,'Clustering (Sub City)'!$G$23,IF(S223&gt;'Clustering (Sub City)'!$M$24,'Clustering (Sub City)'!$L$23,'Clustering (Sub City)'!$Q$23)))</f>
        <v>#REF!</v>
      </c>
      <c r="W223" s="16" t="e">
        <f>VLOOKUP(U223&amp;V223,'Clustering (Gov City)'!$X$4:$Y$19,2,0)</f>
        <v>#REF!</v>
      </c>
      <c r="X223" s="16" t="e">
        <f>SUMIF('City Level Data'!#REF!,$F223,'City Level Data'!Z:Z)</f>
        <v>#REF!</v>
      </c>
      <c r="Y223" s="16" t="e">
        <f>SUMIF('City Level Data'!#REF!,$F223,'City Level Data'!AA:AA)</f>
        <v>#REF!</v>
      </c>
      <c r="Z223" s="16" t="e">
        <f>SUMIF('City Level Data'!#REF!,$F223,'City Level Data'!AB:AB)</f>
        <v>#REF!</v>
      </c>
      <c r="AA223" s="16" t="e">
        <f>SUMIF('City Level Data'!#REF!,$F223,'City Level Data'!AC:AC)</f>
        <v>#REF!</v>
      </c>
      <c r="AB223" s="16" t="e">
        <f>SUMIF('City Level Data'!#REF!,$F223,'City Level Data'!AD:AD)</f>
        <v>#REF!</v>
      </c>
      <c r="AC223" s="16" t="e">
        <f>SUMIF('City Level Data'!#REF!,$F223,'City Level Data'!AE:AE)</f>
        <v>#REF!</v>
      </c>
      <c r="AD223" s="16" t="e">
        <f>SUMIF('City Level Data'!#REF!,$F223,'City Level Data'!AF:AF)</f>
        <v>#REF!</v>
      </c>
      <c r="AE223" s="16" t="e">
        <f>SUMIF('City Level Data'!#REF!,$F223,'City Level Data'!AG:AG)</f>
        <v>#REF!</v>
      </c>
      <c r="AF223" s="16" t="e">
        <f>SUMIF('City Level Data'!#REF!,$F223,'City Level Data'!AH:AH)</f>
        <v>#REF!</v>
      </c>
      <c r="AG223" s="16" t="e">
        <f>SUMIF('City Level Data'!#REF!,$F223,'City Level Data'!AI:AI)</f>
        <v>#REF!</v>
      </c>
      <c r="AH223" s="16" t="e">
        <f>SUMIF('City Level Data'!#REF!,$F223,'City Level Data'!AJ:AJ)</f>
        <v>#REF!</v>
      </c>
      <c r="AI223" s="16" t="e">
        <f>SUMIF('City Level Data'!#REF!,$F223,'City Level Data'!AK:AK)</f>
        <v>#REF!</v>
      </c>
      <c r="AJ223" s="16" t="e">
        <f>SUMIF('City Level Data'!#REF!,$F223,'City Level Data'!AL:AL)</f>
        <v>#REF!</v>
      </c>
      <c r="AK223" s="16" t="e">
        <f>SUMIF('City Level Data'!#REF!,$F223,'City Level Data'!AM:AM)</f>
        <v>#REF!</v>
      </c>
      <c r="AL223" s="16" t="e">
        <f>SUMIF('City Level Data'!#REF!,$F223,'City Level Data'!AN:AN)</f>
        <v>#REF!</v>
      </c>
      <c r="AM223" s="16" t="e">
        <f>SUMIF('City Level Data'!#REF!,$F223,'City Level Data'!AO:AO)</f>
        <v>#REF!</v>
      </c>
      <c r="AN223" s="16" t="e">
        <f>SUMIF('City Level Data'!#REF!,$F223,'City Level Data'!AP:AP)</f>
        <v>#REF!</v>
      </c>
      <c r="AO223" s="16" t="e">
        <f>SUMIF('City Level Data'!#REF!,$F223,'City Level Data'!AQ:AQ)</f>
        <v>#REF!</v>
      </c>
      <c r="AP223" s="16" t="e">
        <f>SUMIF('City Level Data'!#REF!,$F223,'City Level Data'!AR:AR)</f>
        <v>#REF!</v>
      </c>
      <c r="AQ223" s="16" t="e">
        <f>SUMIF('City Level Data'!#REF!,$F223,'City Level Data'!AS:AS)</f>
        <v>#REF!</v>
      </c>
      <c r="AR223" s="16" t="e">
        <f>SUMIF('City Level Data'!#REF!,$F223,'City Level Data'!AT:AT)</f>
        <v>#REF!</v>
      </c>
      <c r="AS223" s="16" t="e">
        <f>SUMIF('City Level Data'!#REF!,$F223,'City Level Data'!AU:AU)</f>
        <v>#REF!</v>
      </c>
      <c r="AT223" s="16" t="e">
        <f>SUMIF('City Level Data'!#REF!,$F223,'City Level Data'!AV:AV)</f>
        <v>#REF!</v>
      </c>
      <c r="AU223" s="16" t="e">
        <f>SUMIF('City Level Data'!#REF!,$F223,'City Level Data'!AW:AW)</f>
        <v>#REF!</v>
      </c>
      <c r="AV223" s="16" t="e">
        <f>SUMIF('City Level Data'!#REF!,$F223,'City Level Data'!AX:AX)</f>
        <v>#REF!</v>
      </c>
      <c r="AW223" s="16" t="e">
        <f>SUMIF('City Level Data'!#REF!,$F223,'City Level Data'!AY:AY)</f>
        <v>#REF!</v>
      </c>
      <c r="AX223" s="16" t="e">
        <f>SUMIF('City Level Data'!#REF!,$F223,'City Level Data'!AZ:AZ)</f>
        <v>#REF!</v>
      </c>
      <c r="AY223" s="16" t="e">
        <f>SUMIF('City Level Data'!#REF!,$F223,'City Level Data'!BA:BA)</f>
        <v>#REF!</v>
      </c>
      <c r="AZ223" s="16" t="e">
        <f>SUMIF('City Level Data'!#REF!,$F223,'City Level Data'!BB:BB)</f>
        <v>#REF!</v>
      </c>
      <c r="BA223" s="16" t="e">
        <f>SUMIF('City Level Data'!#REF!,$F223,'City Level Data'!BC:BC)</f>
        <v>#REF!</v>
      </c>
      <c r="BB223" s="16" t="e">
        <f>SUMIF('City Level Data'!#REF!,$F223,'City Level Data'!BD:BD)</f>
        <v>#REF!</v>
      </c>
      <c r="BC223" s="16" t="e">
        <f>SUMIF('City Level Data'!#REF!,$F223,'City Level Data'!BE:BE)</f>
        <v>#REF!</v>
      </c>
      <c r="BD223" s="16" t="e">
        <f>SUMIF('City Level Data'!#REF!,$F223,'City Level Data'!BF:BF)</f>
        <v>#REF!</v>
      </c>
      <c r="BE223" s="16" t="e">
        <f t="shared" si="2"/>
        <v>#REF!</v>
      </c>
      <c r="BF223" s="16" t="e">
        <f>SUMIF('City Level Data'!#REF!,$F223,'City Level Data'!BG:BG)</f>
        <v>#REF!</v>
      </c>
      <c r="BG223" s="16" t="e">
        <f>SUMIF('City Level Data'!#REF!,$F223,'City Level Data'!BH:BH)</f>
        <v>#REF!</v>
      </c>
      <c r="BH223" s="16" t="e">
        <f>AVERAGEIF('City Level Data'!#REF!,$F223,'City Level Data'!BI:BI)</f>
        <v>#REF!</v>
      </c>
      <c r="BI223" s="16" t="e">
        <f>AVERAGEIF('City Level Data'!#REF!,$F223,'City Level Data'!BJ:BJ)</f>
        <v>#REF!</v>
      </c>
      <c r="BJ223" s="16" t="e">
        <f>AVERAGEIF('City Level Data'!#REF!,$F223,'City Level Data'!BK:BK)</f>
        <v>#REF!</v>
      </c>
      <c r="BK223" s="16" t="e">
        <f>AVERAGEIF('City Level Data'!#REF!,$F223,'City Level Data'!BL:BL)</f>
        <v>#REF!</v>
      </c>
      <c r="BL223" s="16" t="e">
        <f>AVERAGEIF('City Level Data'!#REF!,$F223,'City Level Data'!BM:BM)</f>
        <v>#REF!</v>
      </c>
      <c r="BM223" s="16" t="e">
        <f>SUMIF('City Level Data'!#REF!,$F223,'City Level Data'!BN:BN)</f>
        <v>#REF!</v>
      </c>
      <c r="BN223" s="16" t="e">
        <f>SUMIF('City Level Data'!#REF!,$F223,'City Level Data'!BO:BO)</f>
        <v>#REF!</v>
      </c>
      <c r="BO223" s="16" t="e">
        <f>SUMIF('City Level Data'!#REF!,$F223,'City Level Data'!BP:BP)</f>
        <v>#REF!</v>
      </c>
      <c r="BP223" s="16" t="e">
        <f>SUMIF('City Level Data'!#REF!,$F223,'City Level Data'!BQ:BQ)</f>
        <v>#REF!</v>
      </c>
      <c r="BQ223" s="16" t="e">
        <f>SUMIF('City Level Data'!#REF!,$F223,'City Level Data'!BR:BR)</f>
        <v>#REF!</v>
      </c>
      <c r="BR223" s="16" t="e">
        <f>SUMIF('City Level Data'!#REF!,$F223,'City Level Data'!BS:BS)</f>
        <v>#REF!</v>
      </c>
      <c r="BS223" s="16" t="e">
        <f>SUMIF('City Level Data'!#REF!,$F223,'City Level Data'!BT:BT)</f>
        <v>#REF!</v>
      </c>
      <c r="BT223" s="16" t="e">
        <f>SUMIF('City Level Data'!#REF!,$F223,'City Level Data'!BU:BU)</f>
        <v>#REF!</v>
      </c>
      <c r="BU223" s="16" t="e">
        <f>SUMIF('City Level Data'!#REF!,$F223,'City Level Data'!BV:BV)</f>
        <v>#REF!</v>
      </c>
      <c r="BV223" s="16" t="e">
        <f>SUMIF('City Level Data'!#REF!,$F223,'City Level Data'!BW:BW)</f>
        <v>#REF!</v>
      </c>
      <c r="BW223" s="16" t="e">
        <f>SUMIF('City Level Data'!#REF!,$F223,'City Level Data'!BX:BX)</f>
        <v>#REF!</v>
      </c>
      <c r="BX223" s="16" t="e">
        <f>SUMIF('City Level Data'!#REF!,$F223,'City Level Data'!BY:BY)</f>
        <v>#REF!</v>
      </c>
      <c r="BY223" s="16" t="e">
        <f>SUMIF('City Level Data'!#REF!,$F223,'City Level Data'!BZ:BZ)</f>
        <v>#REF!</v>
      </c>
      <c r="BZ223" s="16" t="e">
        <f>SUMIF('City Level Data'!#REF!,$F223,'City Level Data'!CA:CA)</f>
        <v>#REF!</v>
      </c>
      <c r="CA223" s="16" t="e">
        <f>SUMIF('City Level Data'!#REF!,$F223,'City Level Data'!CB:CB)</f>
        <v>#REF!</v>
      </c>
      <c r="CB223" s="16" t="e">
        <f>SUMIF('City Level Data'!#REF!,$F223,'City Level Data'!CC:CC)</f>
        <v>#REF!</v>
      </c>
      <c r="CC223" s="16" t="e">
        <f>SUMIF('City Level Data'!#REF!,$F223,'City Level Data'!CD:CD)</f>
        <v>#REF!</v>
      </c>
      <c r="CD223" s="16" t="e">
        <f>SUMIF('City Level Data'!#REF!,$F223,'City Level Data'!CE:CE)</f>
        <v>#REF!</v>
      </c>
      <c r="CE223" s="16" t="e">
        <f>SUMIF('City Level Data'!#REF!,$F223,'City Level Data'!CF:CF)</f>
        <v>#REF!</v>
      </c>
      <c r="CF223" s="16" t="e">
        <f>SUMIF('City Level Data'!#REF!,$F223,'City Level Data'!CG:CG)</f>
        <v>#REF!</v>
      </c>
      <c r="CG223" s="16" t="e">
        <f>SUMIF('City Level Data'!#REF!,$F223,'City Level Data'!CH:CH)</f>
        <v>#REF!</v>
      </c>
      <c r="CH223" s="16" t="e">
        <f>SUMIF('City Level Data'!#REF!,$F223,'City Level Data'!CI:CI)</f>
        <v>#REF!</v>
      </c>
      <c r="CI223" s="16" t="e">
        <f>SUMIF('City Level Data'!#REF!,$F223,'City Level Data'!CJ:CJ)</f>
        <v>#REF!</v>
      </c>
      <c r="CJ223" s="16" t="e">
        <f>SUMIF('City Level Data'!#REF!,$F223,'City Level Data'!CK:CK)</f>
        <v>#REF!</v>
      </c>
      <c r="CK223" s="16" t="e">
        <f>SUMIF('City Level Data'!#REF!,$F223,'City Level Data'!CL:CL)</f>
        <v>#REF!</v>
      </c>
      <c r="CL223" s="16" t="e">
        <f>SUMIF('City Level Data'!#REF!,$F223,'City Level Data'!CM:CM)</f>
        <v>#REF!</v>
      </c>
      <c r="CM223" s="16" t="e">
        <f>SUMIF('City Level Data'!#REF!,$F223,'City Level Data'!CN:CN)</f>
        <v>#REF!</v>
      </c>
      <c r="CN223" s="16" t="e">
        <f>SUMIF('City Level Data'!#REF!,$F223,'City Level Data'!CO:CO)</f>
        <v>#REF!</v>
      </c>
      <c r="CO223" s="16" t="e">
        <f>SUMIF('City Level Data'!#REF!,$F223,'City Level Data'!CP:CP)</f>
        <v>#REF!</v>
      </c>
      <c r="CP223" s="16" t="e">
        <f>SUMIF('City Level Data'!#REF!,$F223,'City Level Data'!CQ:CQ)</f>
        <v>#REF!</v>
      </c>
      <c r="CQ223" s="16" t="e">
        <f>SUMIF('City Level Data'!#REF!,$F223,'City Level Data'!CR:CR)</f>
        <v>#REF!</v>
      </c>
      <c r="CR223" s="16" t="e">
        <f>SUMIF('City Level Data'!#REF!,$F223,'City Level Data'!CS:CS)</f>
        <v>#REF!</v>
      </c>
      <c r="CS223" s="16" t="e">
        <f>SUMIF('City Level Data'!#REF!,$F223,'City Level Data'!CT:CT)</f>
        <v>#REF!</v>
      </c>
      <c r="CT223" s="16" t="e">
        <f>SUMIF('City Level Data'!#REF!,$F223,'City Level Data'!CU:CU)</f>
        <v>#REF!</v>
      </c>
      <c r="CU223" s="16" t="e">
        <f>SUMIF('City Level Data'!#REF!,$F223,'City Level Data'!CV:CV)</f>
        <v>#REF!</v>
      </c>
      <c r="CV223" s="16" t="e">
        <f>SUMIF('City Level Data'!#REF!,$F223,'City Level Data'!CW:CW)</f>
        <v>#REF!</v>
      </c>
      <c r="CW223" s="16" t="e">
        <f>SUMIF('City Level Data'!#REF!,$F223,'City Level Data'!CX:CX)</f>
        <v>#REF!</v>
      </c>
      <c r="CX223" s="16" t="e">
        <f>SUMIF('City Level Data'!#REF!,$F223,'City Level Data'!CY:CY)</f>
        <v>#REF!</v>
      </c>
      <c r="CY223" s="16" t="e">
        <f>SUMIF('City Level Data'!#REF!,$F223,'City Level Data'!CZ:CZ)</f>
        <v>#REF!</v>
      </c>
      <c r="CZ223" s="16" t="e">
        <f>SUMIF('City Level Data'!#REF!,$F223,'City Level Data'!DA:DA)</f>
        <v>#REF!</v>
      </c>
      <c r="DA223" s="16" t="e">
        <f>SUMIF('City Level Data'!#REF!,$F223,'City Level Data'!DB:DB)</f>
        <v>#REF!</v>
      </c>
      <c r="DB223" s="16" t="e">
        <f>SUMIF('City Level Data'!#REF!,$F223,'City Level Data'!DC:DC)</f>
        <v>#REF!</v>
      </c>
    </row>
    <row r="224" spans="1:106" x14ac:dyDescent="0.2">
      <c r="A224" s="1"/>
      <c r="B224" s="1"/>
      <c r="C224" s="1"/>
      <c r="D224" s="1" t="s">
        <v>1525</v>
      </c>
      <c r="E224" s="1" t="s">
        <v>1389</v>
      </c>
      <c r="F224" s="1" t="s">
        <v>1389</v>
      </c>
      <c r="G224" s="1" t="s">
        <v>1523</v>
      </c>
      <c r="H224" s="1"/>
      <c r="I224" s="1"/>
      <c r="J224" s="1" t="s">
        <v>1518</v>
      </c>
      <c r="K224" s="1"/>
      <c r="L224" s="1"/>
      <c r="M224" s="1"/>
      <c r="N224" s="16" t="e">
        <f>SUMIF('City Level Data'!#REF!,$F224,'City Level Data'!J:J)</f>
        <v>#REF!</v>
      </c>
      <c r="O224" s="16" t="e">
        <f>SUMIF('City Level Data'!#REF!,$F224,'City Level Data'!L:L)</f>
        <v>#REF!</v>
      </c>
      <c r="P224" s="16" t="e">
        <f>SUMIF('City Level Data'!#REF!,$F224,'City Level Data'!M:M)</f>
        <v>#REF!</v>
      </c>
      <c r="Q224" s="16" t="e">
        <f t="shared" si="0"/>
        <v>#REF!</v>
      </c>
      <c r="R224" s="16" t="e">
        <f>SUMIF('City Level Data'!#REF!,$F224,'City Level Data'!P:P)</f>
        <v>#REF!</v>
      </c>
      <c r="S224" s="16" t="e">
        <f t="shared" si="1"/>
        <v>#REF!</v>
      </c>
      <c r="T224" s="16" t="e">
        <f>SUMIF('City Level Data'!#REF!,$F224,'City Level Data'!U:U)*1000000000/N224</f>
        <v>#REF!</v>
      </c>
      <c r="U224" s="16" t="e">
        <f>IF(Q224&gt;'Clustering (Sub City)'!$C$4,'Clustering (Sub City)'!$B$3,IF(Q224&gt;'Clustering (Sub City)'!$H$4,'Clustering (Sub City)'!$G$3,IF(Q224&gt;'Clustering (Sub City)'!$M$4,'Clustering (Sub City)'!$L$3,'Clustering (Sub City)'!$Q$3)))</f>
        <v>#REF!</v>
      </c>
      <c r="V224" s="16" t="e">
        <f>IF(S224&gt;'Clustering (Sub City)'!$C$24,'Clustering (Sub City)'!$B$23,IF(S224&gt;'Clustering (Sub City)'!$H$24,'Clustering (Sub City)'!$G$23,IF(S224&gt;'Clustering (Sub City)'!$M$24,'Clustering (Sub City)'!$L$23,'Clustering (Sub City)'!$Q$23)))</f>
        <v>#REF!</v>
      </c>
      <c r="W224" s="16" t="e">
        <f>VLOOKUP(U224&amp;V224,'Clustering (Gov City)'!$X$4:$Y$19,2,0)</f>
        <v>#REF!</v>
      </c>
      <c r="X224" s="16" t="e">
        <f>SUMIF('City Level Data'!#REF!,$F224,'City Level Data'!Z:Z)</f>
        <v>#REF!</v>
      </c>
      <c r="Y224" s="16" t="e">
        <f>SUMIF('City Level Data'!#REF!,$F224,'City Level Data'!AA:AA)</f>
        <v>#REF!</v>
      </c>
      <c r="Z224" s="16" t="e">
        <f>SUMIF('City Level Data'!#REF!,$F224,'City Level Data'!AB:AB)</f>
        <v>#REF!</v>
      </c>
      <c r="AA224" s="16" t="e">
        <f>SUMIF('City Level Data'!#REF!,$F224,'City Level Data'!AC:AC)</f>
        <v>#REF!</v>
      </c>
      <c r="AB224" s="16" t="e">
        <f>SUMIF('City Level Data'!#REF!,$F224,'City Level Data'!AD:AD)</f>
        <v>#REF!</v>
      </c>
      <c r="AC224" s="16" t="e">
        <f>SUMIF('City Level Data'!#REF!,$F224,'City Level Data'!AE:AE)</f>
        <v>#REF!</v>
      </c>
      <c r="AD224" s="16" t="e">
        <f>SUMIF('City Level Data'!#REF!,$F224,'City Level Data'!AF:AF)</f>
        <v>#REF!</v>
      </c>
      <c r="AE224" s="16" t="e">
        <f>SUMIF('City Level Data'!#REF!,$F224,'City Level Data'!AG:AG)</f>
        <v>#REF!</v>
      </c>
      <c r="AF224" s="16" t="e">
        <f>SUMIF('City Level Data'!#REF!,$F224,'City Level Data'!AH:AH)</f>
        <v>#REF!</v>
      </c>
      <c r="AG224" s="16" t="e">
        <f>SUMIF('City Level Data'!#REF!,$F224,'City Level Data'!AI:AI)</f>
        <v>#REF!</v>
      </c>
      <c r="AH224" s="16" t="e">
        <f>SUMIF('City Level Data'!#REF!,$F224,'City Level Data'!AJ:AJ)</f>
        <v>#REF!</v>
      </c>
      <c r="AI224" s="16" t="e">
        <f>SUMIF('City Level Data'!#REF!,$F224,'City Level Data'!AK:AK)</f>
        <v>#REF!</v>
      </c>
      <c r="AJ224" s="16" t="e">
        <f>SUMIF('City Level Data'!#REF!,$F224,'City Level Data'!AL:AL)</f>
        <v>#REF!</v>
      </c>
      <c r="AK224" s="16" t="e">
        <f>SUMIF('City Level Data'!#REF!,$F224,'City Level Data'!AM:AM)</f>
        <v>#REF!</v>
      </c>
      <c r="AL224" s="16" t="e">
        <f>SUMIF('City Level Data'!#REF!,$F224,'City Level Data'!AN:AN)</f>
        <v>#REF!</v>
      </c>
      <c r="AM224" s="16" t="e">
        <f>SUMIF('City Level Data'!#REF!,$F224,'City Level Data'!AO:AO)</f>
        <v>#REF!</v>
      </c>
      <c r="AN224" s="16" t="e">
        <f>SUMIF('City Level Data'!#REF!,$F224,'City Level Data'!AP:AP)</f>
        <v>#REF!</v>
      </c>
      <c r="AO224" s="16" t="e">
        <f>SUMIF('City Level Data'!#REF!,$F224,'City Level Data'!AQ:AQ)</f>
        <v>#REF!</v>
      </c>
      <c r="AP224" s="16" t="e">
        <f>SUMIF('City Level Data'!#REF!,$F224,'City Level Data'!AR:AR)</f>
        <v>#REF!</v>
      </c>
      <c r="AQ224" s="16" t="e">
        <f>SUMIF('City Level Data'!#REF!,$F224,'City Level Data'!AS:AS)</f>
        <v>#REF!</v>
      </c>
      <c r="AR224" s="16" t="e">
        <f>SUMIF('City Level Data'!#REF!,$F224,'City Level Data'!AT:AT)</f>
        <v>#REF!</v>
      </c>
      <c r="AS224" s="16" t="e">
        <f>SUMIF('City Level Data'!#REF!,$F224,'City Level Data'!AU:AU)</f>
        <v>#REF!</v>
      </c>
      <c r="AT224" s="16" t="e">
        <f>SUMIF('City Level Data'!#REF!,$F224,'City Level Data'!AV:AV)</f>
        <v>#REF!</v>
      </c>
      <c r="AU224" s="16" t="e">
        <f>SUMIF('City Level Data'!#REF!,$F224,'City Level Data'!AW:AW)</f>
        <v>#REF!</v>
      </c>
      <c r="AV224" s="16" t="e">
        <f>SUMIF('City Level Data'!#REF!,$F224,'City Level Data'!AX:AX)</f>
        <v>#REF!</v>
      </c>
      <c r="AW224" s="16" t="e">
        <f>SUMIF('City Level Data'!#REF!,$F224,'City Level Data'!AY:AY)</f>
        <v>#REF!</v>
      </c>
      <c r="AX224" s="16" t="e">
        <f>SUMIF('City Level Data'!#REF!,$F224,'City Level Data'!AZ:AZ)</f>
        <v>#REF!</v>
      </c>
      <c r="AY224" s="16" t="e">
        <f>SUMIF('City Level Data'!#REF!,$F224,'City Level Data'!BA:BA)</f>
        <v>#REF!</v>
      </c>
      <c r="AZ224" s="16" t="e">
        <f>SUMIF('City Level Data'!#REF!,$F224,'City Level Data'!BB:BB)</f>
        <v>#REF!</v>
      </c>
      <c r="BA224" s="16" t="e">
        <f>SUMIF('City Level Data'!#REF!,$F224,'City Level Data'!BC:BC)</f>
        <v>#REF!</v>
      </c>
      <c r="BB224" s="16" t="e">
        <f>SUMIF('City Level Data'!#REF!,$F224,'City Level Data'!BD:BD)</f>
        <v>#REF!</v>
      </c>
      <c r="BC224" s="16" t="e">
        <f>SUMIF('City Level Data'!#REF!,$F224,'City Level Data'!BE:BE)</f>
        <v>#REF!</v>
      </c>
      <c r="BD224" s="16" t="e">
        <f>SUMIF('City Level Data'!#REF!,$F224,'City Level Data'!BF:BF)</f>
        <v>#REF!</v>
      </c>
      <c r="BE224" s="16" t="e">
        <f t="shared" si="2"/>
        <v>#REF!</v>
      </c>
      <c r="BF224" s="16" t="e">
        <f>SUMIF('City Level Data'!#REF!,$F224,'City Level Data'!BG:BG)</f>
        <v>#REF!</v>
      </c>
      <c r="BG224" s="16" t="e">
        <f>SUMIF('City Level Data'!#REF!,$F224,'City Level Data'!BH:BH)</f>
        <v>#REF!</v>
      </c>
      <c r="BH224" s="16" t="e">
        <f>AVERAGEIF('City Level Data'!#REF!,$F224,'City Level Data'!BI:BI)</f>
        <v>#REF!</v>
      </c>
      <c r="BI224" s="16" t="e">
        <f>AVERAGEIF('City Level Data'!#REF!,$F224,'City Level Data'!BJ:BJ)</f>
        <v>#REF!</v>
      </c>
      <c r="BJ224" s="16" t="e">
        <f>AVERAGEIF('City Level Data'!#REF!,$F224,'City Level Data'!BK:BK)</f>
        <v>#REF!</v>
      </c>
      <c r="BK224" s="16" t="e">
        <f>AVERAGEIF('City Level Data'!#REF!,$F224,'City Level Data'!BL:BL)</f>
        <v>#REF!</v>
      </c>
      <c r="BL224" s="16" t="e">
        <f>AVERAGEIF('City Level Data'!#REF!,$F224,'City Level Data'!BM:BM)</f>
        <v>#REF!</v>
      </c>
      <c r="BM224" s="16" t="e">
        <f>SUMIF('City Level Data'!#REF!,$F224,'City Level Data'!BN:BN)</f>
        <v>#REF!</v>
      </c>
      <c r="BN224" s="16" t="e">
        <f>SUMIF('City Level Data'!#REF!,$F224,'City Level Data'!BO:BO)</f>
        <v>#REF!</v>
      </c>
      <c r="BO224" s="16" t="e">
        <f>SUMIF('City Level Data'!#REF!,$F224,'City Level Data'!BP:BP)</f>
        <v>#REF!</v>
      </c>
      <c r="BP224" s="16" t="e">
        <f>SUMIF('City Level Data'!#REF!,$F224,'City Level Data'!BQ:BQ)</f>
        <v>#REF!</v>
      </c>
      <c r="BQ224" s="16" t="e">
        <f>SUMIF('City Level Data'!#REF!,$F224,'City Level Data'!BR:BR)</f>
        <v>#REF!</v>
      </c>
      <c r="BR224" s="16" t="e">
        <f>SUMIF('City Level Data'!#REF!,$F224,'City Level Data'!BS:BS)</f>
        <v>#REF!</v>
      </c>
      <c r="BS224" s="16" t="e">
        <f>SUMIF('City Level Data'!#REF!,$F224,'City Level Data'!BT:BT)</f>
        <v>#REF!</v>
      </c>
      <c r="BT224" s="16" t="e">
        <f>SUMIF('City Level Data'!#REF!,$F224,'City Level Data'!BU:BU)</f>
        <v>#REF!</v>
      </c>
      <c r="BU224" s="16" t="e">
        <f>SUMIF('City Level Data'!#REF!,$F224,'City Level Data'!BV:BV)</f>
        <v>#REF!</v>
      </c>
      <c r="BV224" s="16" t="e">
        <f>SUMIF('City Level Data'!#REF!,$F224,'City Level Data'!BW:BW)</f>
        <v>#REF!</v>
      </c>
      <c r="BW224" s="16" t="e">
        <f>SUMIF('City Level Data'!#REF!,$F224,'City Level Data'!BX:BX)</f>
        <v>#REF!</v>
      </c>
      <c r="BX224" s="16" t="e">
        <f>SUMIF('City Level Data'!#REF!,$F224,'City Level Data'!BY:BY)</f>
        <v>#REF!</v>
      </c>
      <c r="BY224" s="16" t="e">
        <f>SUMIF('City Level Data'!#REF!,$F224,'City Level Data'!BZ:BZ)</f>
        <v>#REF!</v>
      </c>
      <c r="BZ224" s="16" t="e">
        <f>SUMIF('City Level Data'!#REF!,$F224,'City Level Data'!CA:CA)</f>
        <v>#REF!</v>
      </c>
      <c r="CA224" s="16" t="e">
        <f>SUMIF('City Level Data'!#REF!,$F224,'City Level Data'!CB:CB)</f>
        <v>#REF!</v>
      </c>
      <c r="CB224" s="16" t="e">
        <f>SUMIF('City Level Data'!#REF!,$F224,'City Level Data'!CC:CC)</f>
        <v>#REF!</v>
      </c>
      <c r="CC224" s="16" t="e">
        <f>SUMIF('City Level Data'!#REF!,$F224,'City Level Data'!CD:CD)</f>
        <v>#REF!</v>
      </c>
      <c r="CD224" s="16" t="e">
        <f>SUMIF('City Level Data'!#REF!,$F224,'City Level Data'!CE:CE)</f>
        <v>#REF!</v>
      </c>
      <c r="CE224" s="16" t="e">
        <f>SUMIF('City Level Data'!#REF!,$F224,'City Level Data'!CF:CF)</f>
        <v>#REF!</v>
      </c>
      <c r="CF224" s="16" t="e">
        <f>SUMIF('City Level Data'!#REF!,$F224,'City Level Data'!CG:CG)</f>
        <v>#REF!</v>
      </c>
      <c r="CG224" s="16" t="e">
        <f>SUMIF('City Level Data'!#REF!,$F224,'City Level Data'!CH:CH)</f>
        <v>#REF!</v>
      </c>
      <c r="CH224" s="16" t="e">
        <f>SUMIF('City Level Data'!#REF!,$F224,'City Level Data'!CI:CI)</f>
        <v>#REF!</v>
      </c>
      <c r="CI224" s="16" t="e">
        <f>SUMIF('City Level Data'!#REF!,$F224,'City Level Data'!CJ:CJ)</f>
        <v>#REF!</v>
      </c>
      <c r="CJ224" s="16" t="e">
        <f>SUMIF('City Level Data'!#REF!,$F224,'City Level Data'!CK:CK)</f>
        <v>#REF!</v>
      </c>
      <c r="CK224" s="16" t="e">
        <f>SUMIF('City Level Data'!#REF!,$F224,'City Level Data'!CL:CL)</f>
        <v>#REF!</v>
      </c>
      <c r="CL224" s="16" t="e">
        <f>SUMIF('City Level Data'!#REF!,$F224,'City Level Data'!CM:CM)</f>
        <v>#REF!</v>
      </c>
      <c r="CM224" s="16" t="e">
        <f>SUMIF('City Level Data'!#REF!,$F224,'City Level Data'!CN:CN)</f>
        <v>#REF!</v>
      </c>
      <c r="CN224" s="16" t="e">
        <f>SUMIF('City Level Data'!#REF!,$F224,'City Level Data'!CO:CO)</f>
        <v>#REF!</v>
      </c>
      <c r="CO224" s="16" t="e">
        <f>SUMIF('City Level Data'!#REF!,$F224,'City Level Data'!CP:CP)</f>
        <v>#REF!</v>
      </c>
      <c r="CP224" s="16" t="e">
        <f>SUMIF('City Level Data'!#REF!,$F224,'City Level Data'!CQ:CQ)</f>
        <v>#REF!</v>
      </c>
      <c r="CQ224" s="16" t="e">
        <f>SUMIF('City Level Data'!#REF!,$F224,'City Level Data'!CR:CR)</f>
        <v>#REF!</v>
      </c>
      <c r="CR224" s="16" t="e">
        <f>SUMIF('City Level Data'!#REF!,$F224,'City Level Data'!CS:CS)</f>
        <v>#REF!</v>
      </c>
      <c r="CS224" s="16" t="e">
        <f>SUMIF('City Level Data'!#REF!,$F224,'City Level Data'!CT:CT)</f>
        <v>#REF!</v>
      </c>
      <c r="CT224" s="16" t="e">
        <f>SUMIF('City Level Data'!#REF!,$F224,'City Level Data'!CU:CU)</f>
        <v>#REF!</v>
      </c>
      <c r="CU224" s="16" t="e">
        <f>SUMIF('City Level Data'!#REF!,$F224,'City Level Data'!CV:CV)</f>
        <v>#REF!</v>
      </c>
      <c r="CV224" s="16" t="e">
        <f>SUMIF('City Level Data'!#REF!,$F224,'City Level Data'!CW:CW)</f>
        <v>#REF!</v>
      </c>
      <c r="CW224" s="16" t="e">
        <f>SUMIF('City Level Data'!#REF!,$F224,'City Level Data'!CX:CX)</f>
        <v>#REF!</v>
      </c>
      <c r="CX224" s="16" t="e">
        <f>SUMIF('City Level Data'!#REF!,$F224,'City Level Data'!CY:CY)</f>
        <v>#REF!</v>
      </c>
      <c r="CY224" s="16" t="e">
        <f>SUMIF('City Level Data'!#REF!,$F224,'City Level Data'!CZ:CZ)</f>
        <v>#REF!</v>
      </c>
      <c r="CZ224" s="16" t="e">
        <f>SUMIF('City Level Data'!#REF!,$F224,'City Level Data'!DA:DA)</f>
        <v>#REF!</v>
      </c>
      <c r="DA224" s="16" t="e">
        <f>SUMIF('City Level Data'!#REF!,$F224,'City Level Data'!DB:DB)</f>
        <v>#REF!</v>
      </c>
      <c r="DB224" s="16" t="e">
        <f>SUMIF('City Level Data'!#REF!,$F224,'City Level Data'!DC:DC)</f>
        <v>#REF!</v>
      </c>
    </row>
    <row r="225" spans="1:106" x14ac:dyDescent="0.2">
      <c r="A225" s="1"/>
      <c r="B225" s="1"/>
      <c r="C225" s="1"/>
      <c r="D225" s="1" t="s">
        <v>1758</v>
      </c>
      <c r="E225" s="1" t="s">
        <v>1397</v>
      </c>
      <c r="F225" s="1" t="s">
        <v>1397</v>
      </c>
      <c r="G225" s="1" t="s">
        <v>1523</v>
      </c>
      <c r="H225" s="1"/>
      <c r="I225" s="1"/>
      <c r="J225" s="1" t="s">
        <v>1518</v>
      </c>
      <c r="K225" s="1"/>
      <c r="L225" s="1"/>
      <c r="M225" s="1"/>
      <c r="N225" s="16" t="e">
        <f>SUMIF('City Level Data'!#REF!,$F225,'City Level Data'!J:J)</f>
        <v>#REF!</v>
      </c>
      <c r="O225" s="16" t="e">
        <f>SUMIF('City Level Data'!#REF!,$F225,'City Level Data'!L:L)</f>
        <v>#REF!</v>
      </c>
      <c r="P225" s="16" t="e">
        <f>SUMIF('City Level Data'!#REF!,$F225,'City Level Data'!M:M)</f>
        <v>#REF!</v>
      </c>
      <c r="Q225" s="16" t="e">
        <f t="shared" si="0"/>
        <v>#REF!</v>
      </c>
      <c r="R225" s="16" t="e">
        <f>SUMIF('City Level Data'!#REF!,$F225,'City Level Data'!P:P)</f>
        <v>#REF!</v>
      </c>
      <c r="S225" s="16" t="e">
        <f t="shared" si="1"/>
        <v>#REF!</v>
      </c>
      <c r="T225" s="16" t="e">
        <f>SUMIF('City Level Data'!#REF!,$F225,'City Level Data'!U:U)*1000000000/N225</f>
        <v>#REF!</v>
      </c>
      <c r="U225" s="16" t="e">
        <f>IF(Q225&gt;'Clustering (Sub City)'!$C$4,'Clustering (Sub City)'!$B$3,IF(Q225&gt;'Clustering (Sub City)'!$H$4,'Clustering (Sub City)'!$G$3,IF(Q225&gt;'Clustering (Sub City)'!$M$4,'Clustering (Sub City)'!$L$3,'Clustering (Sub City)'!$Q$3)))</f>
        <v>#REF!</v>
      </c>
      <c r="V225" s="16" t="e">
        <f>IF(S225&gt;'Clustering (Sub City)'!$C$24,'Clustering (Sub City)'!$B$23,IF(S225&gt;'Clustering (Sub City)'!$H$24,'Clustering (Sub City)'!$G$23,IF(S225&gt;'Clustering (Sub City)'!$M$24,'Clustering (Sub City)'!$L$23,'Clustering (Sub City)'!$Q$23)))</f>
        <v>#REF!</v>
      </c>
      <c r="W225" s="16" t="e">
        <f>VLOOKUP(U225&amp;V225,'Clustering (Gov City)'!$X$4:$Y$19,2,0)</f>
        <v>#REF!</v>
      </c>
      <c r="X225" s="16" t="e">
        <f>SUMIF('City Level Data'!#REF!,$F225,'City Level Data'!Z:Z)</f>
        <v>#REF!</v>
      </c>
      <c r="Y225" s="16" t="e">
        <f>SUMIF('City Level Data'!#REF!,$F225,'City Level Data'!AA:AA)</f>
        <v>#REF!</v>
      </c>
      <c r="Z225" s="16" t="e">
        <f>SUMIF('City Level Data'!#REF!,$F225,'City Level Data'!AB:AB)</f>
        <v>#REF!</v>
      </c>
      <c r="AA225" s="16" t="e">
        <f>SUMIF('City Level Data'!#REF!,$F225,'City Level Data'!AC:AC)</f>
        <v>#REF!</v>
      </c>
      <c r="AB225" s="16" t="e">
        <f>SUMIF('City Level Data'!#REF!,$F225,'City Level Data'!AD:AD)</f>
        <v>#REF!</v>
      </c>
      <c r="AC225" s="16" t="e">
        <f>SUMIF('City Level Data'!#REF!,$F225,'City Level Data'!AE:AE)</f>
        <v>#REF!</v>
      </c>
      <c r="AD225" s="16" t="e">
        <f>SUMIF('City Level Data'!#REF!,$F225,'City Level Data'!AF:AF)</f>
        <v>#REF!</v>
      </c>
      <c r="AE225" s="16" t="e">
        <f>SUMIF('City Level Data'!#REF!,$F225,'City Level Data'!AG:AG)</f>
        <v>#REF!</v>
      </c>
      <c r="AF225" s="16" t="e">
        <f>SUMIF('City Level Data'!#REF!,$F225,'City Level Data'!AH:AH)</f>
        <v>#REF!</v>
      </c>
      <c r="AG225" s="16" t="e">
        <f>SUMIF('City Level Data'!#REF!,$F225,'City Level Data'!AI:AI)</f>
        <v>#REF!</v>
      </c>
      <c r="AH225" s="16" t="e">
        <f>SUMIF('City Level Data'!#REF!,$F225,'City Level Data'!AJ:AJ)</f>
        <v>#REF!</v>
      </c>
      <c r="AI225" s="16" t="e">
        <f>SUMIF('City Level Data'!#REF!,$F225,'City Level Data'!AK:AK)</f>
        <v>#REF!</v>
      </c>
      <c r="AJ225" s="16" t="e">
        <f>SUMIF('City Level Data'!#REF!,$F225,'City Level Data'!AL:AL)</f>
        <v>#REF!</v>
      </c>
      <c r="AK225" s="16" t="e">
        <f>SUMIF('City Level Data'!#REF!,$F225,'City Level Data'!AM:AM)</f>
        <v>#REF!</v>
      </c>
      <c r="AL225" s="16" t="e">
        <f>SUMIF('City Level Data'!#REF!,$F225,'City Level Data'!AN:AN)</f>
        <v>#REF!</v>
      </c>
      <c r="AM225" s="16" t="e">
        <f>SUMIF('City Level Data'!#REF!,$F225,'City Level Data'!AO:AO)</f>
        <v>#REF!</v>
      </c>
      <c r="AN225" s="16" t="e">
        <f>SUMIF('City Level Data'!#REF!,$F225,'City Level Data'!AP:AP)</f>
        <v>#REF!</v>
      </c>
      <c r="AO225" s="16" t="e">
        <f>SUMIF('City Level Data'!#REF!,$F225,'City Level Data'!AQ:AQ)</f>
        <v>#REF!</v>
      </c>
      <c r="AP225" s="16" t="e">
        <f>SUMIF('City Level Data'!#REF!,$F225,'City Level Data'!AR:AR)</f>
        <v>#REF!</v>
      </c>
      <c r="AQ225" s="16" t="e">
        <f>SUMIF('City Level Data'!#REF!,$F225,'City Level Data'!AS:AS)</f>
        <v>#REF!</v>
      </c>
      <c r="AR225" s="16" t="e">
        <f>SUMIF('City Level Data'!#REF!,$F225,'City Level Data'!AT:AT)</f>
        <v>#REF!</v>
      </c>
      <c r="AS225" s="16" t="e">
        <f>SUMIF('City Level Data'!#REF!,$F225,'City Level Data'!AU:AU)</f>
        <v>#REF!</v>
      </c>
      <c r="AT225" s="16" t="e">
        <f>SUMIF('City Level Data'!#REF!,$F225,'City Level Data'!AV:AV)</f>
        <v>#REF!</v>
      </c>
      <c r="AU225" s="16" t="e">
        <f>SUMIF('City Level Data'!#REF!,$F225,'City Level Data'!AW:AW)</f>
        <v>#REF!</v>
      </c>
      <c r="AV225" s="16" t="e">
        <f>SUMIF('City Level Data'!#REF!,$F225,'City Level Data'!AX:AX)</f>
        <v>#REF!</v>
      </c>
      <c r="AW225" s="16" t="e">
        <f>SUMIF('City Level Data'!#REF!,$F225,'City Level Data'!AY:AY)</f>
        <v>#REF!</v>
      </c>
      <c r="AX225" s="16" t="e">
        <f>SUMIF('City Level Data'!#REF!,$F225,'City Level Data'!AZ:AZ)</f>
        <v>#REF!</v>
      </c>
      <c r="AY225" s="16" t="e">
        <f>SUMIF('City Level Data'!#REF!,$F225,'City Level Data'!BA:BA)</f>
        <v>#REF!</v>
      </c>
      <c r="AZ225" s="16" t="e">
        <f>SUMIF('City Level Data'!#REF!,$F225,'City Level Data'!BB:BB)</f>
        <v>#REF!</v>
      </c>
      <c r="BA225" s="16" t="e">
        <f>SUMIF('City Level Data'!#REF!,$F225,'City Level Data'!BC:BC)</f>
        <v>#REF!</v>
      </c>
      <c r="BB225" s="16" t="e">
        <f>SUMIF('City Level Data'!#REF!,$F225,'City Level Data'!BD:BD)</f>
        <v>#REF!</v>
      </c>
      <c r="BC225" s="16" t="e">
        <f>SUMIF('City Level Data'!#REF!,$F225,'City Level Data'!BE:BE)</f>
        <v>#REF!</v>
      </c>
      <c r="BD225" s="16" t="e">
        <f>SUMIF('City Level Data'!#REF!,$F225,'City Level Data'!BF:BF)</f>
        <v>#REF!</v>
      </c>
      <c r="BE225" s="16" t="e">
        <f t="shared" si="2"/>
        <v>#REF!</v>
      </c>
      <c r="BF225" s="16" t="e">
        <f>SUMIF('City Level Data'!#REF!,$F225,'City Level Data'!BG:BG)</f>
        <v>#REF!</v>
      </c>
      <c r="BG225" s="16" t="e">
        <f>SUMIF('City Level Data'!#REF!,$F225,'City Level Data'!BH:BH)</f>
        <v>#REF!</v>
      </c>
      <c r="BH225" s="16" t="e">
        <f>AVERAGEIF('City Level Data'!#REF!,$F225,'City Level Data'!BI:BI)</f>
        <v>#REF!</v>
      </c>
      <c r="BI225" s="16" t="e">
        <f>AVERAGEIF('City Level Data'!#REF!,$F225,'City Level Data'!BJ:BJ)</f>
        <v>#REF!</v>
      </c>
      <c r="BJ225" s="16" t="e">
        <f>AVERAGEIF('City Level Data'!#REF!,$F225,'City Level Data'!BK:BK)</f>
        <v>#REF!</v>
      </c>
      <c r="BK225" s="16" t="e">
        <f>AVERAGEIF('City Level Data'!#REF!,$F225,'City Level Data'!BL:BL)</f>
        <v>#REF!</v>
      </c>
      <c r="BL225" s="16" t="e">
        <f>AVERAGEIF('City Level Data'!#REF!,$F225,'City Level Data'!BM:BM)</f>
        <v>#REF!</v>
      </c>
      <c r="BM225" s="16" t="e">
        <f>SUMIF('City Level Data'!#REF!,$F225,'City Level Data'!BN:BN)</f>
        <v>#REF!</v>
      </c>
      <c r="BN225" s="16" t="e">
        <f>SUMIF('City Level Data'!#REF!,$F225,'City Level Data'!BO:BO)</f>
        <v>#REF!</v>
      </c>
      <c r="BO225" s="16" t="e">
        <f>SUMIF('City Level Data'!#REF!,$F225,'City Level Data'!BP:BP)</f>
        <v>#REF!</v>
      </c>
      <c r="BP225" s="16" t="e">
        <f>SUMIF('City Level Data'!#REF!,$F225,'City Level Data'!BQ:BQ)</f>
        <v>#REF!</v>
      </c>
      <c r="BQ225" s="16" t="e">
        <f>SUMIF('City Level Data'!#REF!,$F225,'City Level Data'!BR:BR)</f>
        <v>#REF!</v>
      </c>
      <c r="BR225" s="16" t="e">
        <f>SUMIF('City Level Data'!#REF!,$F225,'City Level Data'!BS:BS)</f>
        <v>#REF!</v>
      </c>
      <c r="BS225" s="16" t="e">
        <f>SUMIF('City Level Data'!#REF!,$F225,'City Level Data'!BT:BT)</f>
        <v>#REF!</v>
      </c>
      <c r="BT225" s="16" t="e">
        <f>SUMIF('City Level Data'!#REF!,$F225,'City Level Data'!BU:BU)</f>
        <v>#REF!</v>
      </c>
      <c r="BU225" s="16" t="e">
        <f>SUMIF('City Level Data'!#REF!,$F225,'City Level Data'!BV:BV)</f>
        <v>#REF!</v>
      </c>
      <c r="BV225" s="16" t="e">
        <f>SUMIF('City Level Data'!#REF!,$F225,'City Level Data'!BW:BW)</f>
        <v>#REF!</v>
      </c>
      <c r="BW225" s="16" t="e">
        <f>SUMIF('City Level Data'!#REF!,$F225,'City Level Data'!BX:BX)</f>
        <v>#REF!</v>
      </c>
      <c r="BX225" s="16" t="e">
        <f>SUMIF('City Level Data'!#REF!,$F225,'City Level Data'!BY:BY)</f>
        <v>#REF!</v>
      </c>
      <c r="BY225" s="16" t="e">
        <f>SUMIF('City Level Data'!#REF!,$F225,'City Level Data'!BZ:BZ)</f>
        <v>#REF!</v>
      </c>
      <c r="BZ225" s="16" t="e">
        <f>SUMIF('City Level Data'!#REF!,$F225,'City Level Data'!CA:CA)</f>
        <v>#REF!</v>
      </c>
      <c r="CA225" s="16" t="e">
        <f>SUMIF('City Level Data'!#REF!,$F225,'City Level Data'!CB:CB)</f>
        <v>#REF!</v>
      </c>
      <c r="CB225" s="16" t="e">
        <f>SUMIF('City Level Data'!#REF!,$F225,'City Level Data'!CC:CC)</f>
        <v>#REF!</v>
      </c>
      <c r="CC225" s="16" t="e">
        <f>SUMIF('City Level Data'!#REF!,$F225,'City Level Data'!CD:CD)</f>
        <v>#REF!</v>
      </c>
      <c r="CD225" s="16" t="e">
        <f>SUMIF('City Level Data'!#REF!,$F225,'City Level Data'!CE:CE)</f>
        <v>#REF!</v>
      </c>
      <c r="CE225" s="16" t="e">
        <f>SUMIF('City Level Data'!#REF!,$F225,'City Level Data'!CF:CF)</f>
        <v>#REF!</v>
      </c>
      <c r="CF225" s="16" t="e">
        <f>SUMIF('City Level Data'!#REF!,$F225,'City Level Data'!CG:CG)</f>
        <v>#REF!</v>
      </c>
      <c r="CG225" s="16" t="e">
        <f>SUMIF('City Level Data'!#REF!,$F225,'City Level Data'!CH:CH)</f>
        <v>#REF!</v>
      </c>
      <c r="CH225" s="16" t="e">
        <f>SUMIF('City Level Data'!#REF!,$F225,'City Level Data'!CI:CI)</f>
        <v>#REF!</v>
      </c>
      <c r="CI225" s="16" t="e">
        <f>SUMIF('City Level Data'!#REF!,$F225,'City Level Data'!CJ:CJ)</f>
        <v>#REF!</v>
      </c>
      <c r="CJ225" s="16" t="e">
        <f>SUMIF('City Level Data'!#REF!,$F225,'City Level Data'!CK:CK)</f>
        <v>#REF!</v>
      </c>
      <c r="CK225" s="16" t="e">
        <f>SUMIF('City Level Data'!#REF!,$F225,'City Level Data'!CL:CL)</f>
        <v>#REF!</v>
      </c>
      <c r="CL225" s="16" t="e">
        <f>SUMIF('City Level Data'!#REF!,$F225,'City Level Data'!CM:CM)</f>
        <v>#REF!</v>
      </c>
      <c r="CM225" s="16" t="e">
        <f>SUMIF('City Level Data'!#REF!,$F225,'City Level Data'!CN:CN)</f>
        <v>#REF!</v>
      </c>
      <c r="CN225" s="16" t="e">
        <f>SUMIF('City Level Data'!#REF!,$F225,'City Level Data'!CO:CO)</f>
        <v>#REF!</v>
      </c>
      <c r="CO225" s="16" t="e">
        <f>SUMIF('City Level Data'!#REF!,$F225,'City Level Data'!CP:CP)</f>
        <v>#REF!</v>
      </c>
      <c r="CP225" s="16" t="e">
        <f>SUMIF('City Level Data'!#REF!,$F225,'City Level Data'!CQ:CQ)</f>
        <v>#REF!</v>
      </c>
      <c r="CQ225" s="16" t="e">
        <f>SUMIF('City Level Data'!#REF!,$F225,'City Level Data'!CR:CR)</f>
        <v>#REF!</v>
      </c>
      <c r="CR225" s="16" t="e">
        <f>SUMIF('City Level Data'!#REF!,$F225,'City Level Data'!CS:CS)</f>
        <v>#REF!</v>
      </c>
      <c r="CS225" s="16" t="e">
        <f>SUMIF('City Level Data'!#REF!,$F225,'City Level Data'!CT:CT)</f>
        <v>#REF!</v>
      </c>
      <c r="CT225" s="16" t="e">
        <f>SUMIF('City Level Data'!#REF!,$F225,'City Level Data'!CU:CU)</f>
        <v>#REF!</v>
      </c>
      <c r="CU225" s="16" t="e">
        <f>SUMIF('City Level Data'!#REF!,$F225,'City Level Data'!CV:CV)</f>
        <v>#REF!</v>
      </c>
      <c r="CV225" s="16" t="e">
        <f>SUMIF('City Level Data'!#REF!,$F225,'City Level Data'!CW:CW)</f>
        <v>#REF!</v>
      </c>
      <c r="CW225" s="16" t="e">
        <f>SUMIF('City Level Data'!#REF!,$F225,'City Level Data'!CX:CX)</f>
        <v>#REF!</v>
      </c>
      <c r="CX225" s="16" t="e">
        <f>SUMIF('City Level Data'!#REF!,$F225,'City Level Data'!CY:CY)</f>
        <v>#REF!</v>
      </c>
      <c r="CY225" s="16" t="e">
        <f>SUMIF('City Level Data'!#REF!,$F225,'City Level Data'!CZ:CZ)</f>
        <v>#REF!</v>
      </c>
      <c r="CZ225" s="16" t="e">
        <f>SUMIF('City Level Data'!#REF!,$F225,'City Level Data'!DA:DA)</f>
        <v>#REF!</v>
      </c>
      <c r="DA225" s="16" t="e">
        <f>SUMIF('City Level Data'!#REF!,$F225,'City Level Data'!DB:DB)</f>
        <v>#REF!</v>
      </c>
      <c r="DB225" s="16" t="e">
        <f>SUMIF('City Level Data'!#REF!,$F225,'City Level Data'!DC:DC)</f>
        <v>#REF!</v>
      </c>
    </row>
    <row r="226" spans="1:106" x14ac:dyDescent="0.2">
      <c r="A226" s="1"/>
      <c r="B226" s="1"/>
      <c r="C226" s="1"/>
      <c r="D226" s="1" t="s">
        <v>1759</v>
      </c>
      <c r="E226" s="1" t="s">
        <v>1402</v>
      </c>
      <c r="F226" s="1" t="s">
        <v>1234</v>
      </c>
      <c r="G226" s="1" t="s">
        <v>1523</v>
      </c>
      <c r="H226" s="1"/>
      <c r="I226" s="1"/>
      <c r="J226" s="1" t="s">
        <v>1518</v>
      </c>
      <c r="K226" s="1"/>
      <c r="L226" s="1"/>
      <c r="M226" s="1"/>
      <c r="N226" s="16" t="e">
        <f>SUMIF('City Level Data'!#REF!,$F226,'City Level Data'!J:J)</f>
        <v>#REF!</v>
      </c>
      <c r="O226" s="16" t="e">
        <f>SUMIF('City Level Data'!#REF!,$F226,'City Level Data'!L:L)</f>
        <v>#REF!</v>
      </c>
      <c r="P226" s="16" t="e">
        <f>SUMIF('City Level Data'!#REF!,$F226,'City Level Data'!M:M)</f>
        <v>#REF!</v>
      </c>
      <c r="Q226" s="16" t="e">
        <f t="shared" si="0"/>
        <v>#REF!</v>
      </c>
      <c r="R226" s="16" t="e">
        <f>SUMIF('City Level Data'!#REF!,$F226,'City Level Data'!P:P)</f>
        <v>#REF!</v>
      </c>
      <c r="S226" s="16" t="e">
        <f t="shared" si="1"/>
        <v>#REF!</v>
      </c>
      <c r="T226" s="16" t="e">
        <f>SUMIF('City Level Data'!#REF!,$F226,'City Level Data'!U:U)*1000000000/N226</f>
        <v>#REF!</v>
      </c>
      <c r="U226" s="16" t="e">
        <f>IF(Q226&gt;'Clustering (Sub City)'!$C$4,'Clustering (Sub City)'!$B$3,IF(Q226&gt;'Clustering (Sub City)'!$H$4,'Clustering (Sub City)'!$G$3,IF(Q226&gt;'Clustering (Sub City)'!$M$4,'Clustering (Sub City)'!$L$3,'Clustering (Sub City)'!$Q$3)))</f>
        <v>#REF!</v>
      </c>
      <c r="V226" s="16" t="e">
        <f>IF(S226&gt;'Clustering (Sub City)'!$C$24,'Clustering (Sub City)'!$B$23,IF(S226&gt;'Clustering (Sub City)'!$H$24,'Clustering (Sub City)'!$G$23,IF(S226&gt;'Clustering (Sub City)'!$M$24,'Clustering (Sub City)'!$L$23,'Clustering (Sub City)'!$Q$23)))</f>
        <v>#REF!</v>
      </c>
      <c r="W226" s="16" t="e">
        <f>VLOOKUP(U226&amp;V226,'Clustering (Gov City)'!$X$4:$Y$19,2,0)</f>
        <v>#REF!</v>
      </c>
      <c r="X226" s="16" t="e">
        <f>SUMIF('City Level Data'!#REF!,$F226,'City Level Data'!Z:Z)</f>
        <v>#REF!</v>
      </c>
      <c r="Y226" s="16" t="e">
        <f>SUMIF('City Level Data'!#REF!,$F226,'City Level Data'!AA:AA)</f>
        <v>#REF!</v>
      </c>
      <c r="Z226" s="16" t="e">
        <f>SUMIF('City Level Data'!#REF!,$F226,'City Level Data'!AB:AB)</f>
        <v>#REF!</v>
      </c>
      <c r="AA226" s="16" t="e">
        <f>SUMIF('City Level Data'!#REF!,$F226,'City Level Data'!AC:AC)</f>
        <v>#REF!</v>
      </c>
      <c r="AB226" s="16" t="e">
        <f>SUMIF('City Level Data'!#REF!,$F226,'City Level Data'!AD:AD)</f>
        <v>#REF!</v>
      </c>
      <c r="AC226" s="16" t="e">
        <f>SUMIF('City Level Data'!#REF!,$F226,'City Level Data'!AE:AE)</f>
        <v>#REF!</v>
      </c>
      <c r="AD226" s="16" t="e">
        <f>SUMIF('City Level Data'!#REF!,$F226,'City Level Data'!AF:AF)</f>
        <v>#REF!</v>
      </c>
      <c r="AE226" s="16" t="e">
        <f>SUMIF('City Level Data'!#REF!,$F226,'City Level Data'!AG:AG)</f>
        <v>#REF!</v>
      </c>
      <c r="AF226" s="16" t="e">
        <f>SUMIF('City Level Data'!#REF!,$F226,'City Level Data'!AH:AH)</f>
        <v>#REF!</v>
      </c>
      <c r="AG226" s="16" t="e">
        <f>SUMIF('City Level Data'!#REF!,$F226,'City Level Data'!AI:AI)</f>
        <v>#REF!</v>
      </c>
      <c r="AH226" s="16" t="e">
        <f>SUMIF('City Level Data'!#REF!,$F226,'City Level Data'!AJ:AJ)</f>
        <v>#REF!</v>
      </c>
      <c r="AI226" s="16" t="e">
        <f>SUMIF('City Level Data'!#REF!,$F226,'City Level Data'!AK:AK)</f>
        <v>#REF!</v>
      </c>
      <c r="AJ226" s="16" t="e">
        <f>SUMIF('City Level Data'!#REF!,$F226,'City Level Data'!AL:AL)</f>
        <v>#REF!</v>
      </c>
      <c r="AK226" s="16" t="e">
        <f>SUMIF('City Level Data'!#REF!,$F226,'City Level Data'!AM:AM)</f>
        <v>#REF!</v>
      </c>
      <c r="AL226" s="16" t="e">
        <f>SUMIF('City Level Data'!#REF!,$F226,'City Level Data'!AN:AN)</f>
        <v>#REF!</v>
      </c>
      <c r="AM226" s="16" t="e">
        <f>SUMIF('City Level Data'!#REF!,$F226,'City Level Data'!AO:AO)</f>
        <v>#REF!</v>
      </c>
      <c r="AN226" s="16" t="e">
        <f>SUMIF('City Level Data'!#REF!,$F226,'City Level Data'!AP:AP)</f>
        <v>#REF!</v>
      </c>
      <c r="AO226" s="16" t="e">
        <f>SUMIF('City Level Data'!#REF!,$F226,'City Level Data'!AQ:AQ)</f>
        <v>#REF!</v>
      </c>
      <c r="AP226" s="16" t="e">
        <f>SUMIF('City Level Data'!#REF!,$F226,'City Level Data'!AR:AR)</f>
        <v>#REF!</v>
      </c>
      <c r="AQ226" s="16" t="e">
        <f>SUMIF('City Level Data'!#REF!,$F226,'City Level Data'!AS:AS)</f>
        <v>#REF!</v>
      </c>
      <c r="AR226" s="16" t="e">
        <f>SUMIF('City Level Data'!#REF!,$F226,'City Level Data'!AT:AT)</f>
        <v>#REF!</v>
      </c>
      <c r="AS226" s="16" t="e">
        <f>SUMIF('City Level Data'!#REF!,$F226,'City Level Data'!AU:AU)</f>
        <v>#REF!</v>
      </c>
      <c r="AT226" s="16" t="e">
        <f>SUMIF('City Level Data'!#REF!,$F226,'City Level Data'!AV:AV)</f>
        <v>#REF!</v>
      </c>
      <c r="AU226" s="16" t="e">
        <f>SUMIF('City Level Data'!#REF!,$F226,'City Level Data'!AW:AW)</f>
        <v>#REF!</v>
      </c>
      <c r="AV226" s="16" t="e">
        <f>SUMIF('City Level Data'!#REF!,$F226,'City Level Data'!AX:AX)</f>
        <v>#REF!</v>
      </c>
      <c r="AW226" s="16" t="e">
        <f>SUMIF('City Level Data'!#REF!,$F226,'City Level Data'!AY:AY)</f>
        <v>#REF!</v>
      </c>
      <c r="AX226" s="16" t="e">
        <f>SUMIF('City Level Data'!#REF!,$F226,'City Level Data'!AZ:AZ)</f>
        <v>#REF!</v>
      </c>
      <c r="AY226" s="16" t="e">
        <f>SUMIF('City Level Data'!#REF!,$F226,'City Level Data'!BA:BA)</f>
        <v>#REF!</v>
      </c>
      <c r="AZ226" s="16" t="e">
        <f>SUMIF('City Level Data'!#REF!,$F226,'City Level Data'!BB:BB)</f>
        <v>#REF!</v>
      </c>
      <c r="BA226" s="16" t="e">
        <f>SUMIF('City Level Data'!#REF!,$F226,'City Level Data'!BC:BC)</f>
        <v>#REF!</v>
      </c>
      <c r="BB226" s="16" t="e">
        <f>SUMIF('City Level Data'!#REF!,$F226,'City Level Data'!BD:BD)</f>
        <v>#REF!</v>
      </c>
      <c r="BC226" s="16" t="e">
        <f>SUMIF('City Level Data'!#REF!,$F226,'City Level Data'!BE:BE)</f>
        <v>#REF!</v>
      </c>
      <c r="BD226" s="16" t="e">
        <f>SUMIF('City Level Data'!#REF!,$F226,'City Level Data'!BF:BF)</f>
        <v>#REF!</v>
      </c>
      <c r="BE226" s="16" t="e">
        <f t="shared" si="2"/>
        <v>#REF!</v>
      </c>
      <c r="BF226" s="16" t="e">
        <f>SUMIF('City Level Data'!#REF!,$F226,'City Level Data'!BG:BG)</f>
        <v>#REF!</v>
      </c>
      <c r="BG226" s="16" t="e">
        <f>SUMIF('City Level Data'!#REF!,$F226,'City Level Data'!BH:BH)</f>
        <v>#REF!</v>
      </c>
      <c r="BH226" s="16" t="e">
        <f>AVERAGEIF('City Level Data'!#REF!,$F226,'City Level Data'!BI:BI)</f>
        <v>#REF!</v>
      </c>
      <c r="BI226" s="16" t="e">
        <f>AVERAGEIF('City Level Data'!#REF!,$F226,'City Level Data'!BJ:BJ)</f>
        <v>#REF!</v>
      </c>
      <c r="BJ226" s="16" t="e">
        <f>AVERAGEIF('City Level Data'!#REF!,$F226,'City Level Data'!BK:BK)</f>
        <v>#REF!</v>
      </c>
      <c r="BK226" s="16" t="e">
        <f>AVERAGEIF('City Level Data'!#REF!,$F226,'City Level Data'!BL:BL)</f>
        <v>#REF!</v>
      </c>
      <c r="BL226" s="16" t="e">
        <f>AVERAGEIF('City Level Data'!#REF!,$F226,'City Level Data'!BM:BM)</f>
        <v>#REF!</v>
      </c>
      <c r="BM226" s="16" t="e">
        <f>SUMIF('City Level Data'!#REF!,$F226,'City Level Data'!BN:BN)</f>
        <v>#REF!</v>
      </c>
      <c r="BN226" s="16" t="e">
        <f>SUMIF('City Level Data'!#REF!,$F226,'City Level Data'!BO:BO)</f>
        <v>#REF!</v>
      </c>
      <c r="BO226" s="16" t="e">
        <f>SUMIF('City Level Data'!#REF!,$F226,'City Level Data'!BP:BP)</f>
        <v>#REF!</v>
      </c>
      <c r="BP226" s="16" t="e">
        <f>SUMIF('City Level Data'!#REF!,$F226,'City Level Data'!BQ:BQ)</f>
        <v>#REF!</v>
      </c>
      <c r="BQ226" s="16" t="e">
        <f>SUMIF('City Level Data'!#REF!,$F226,'City Level Data'!BR:BR)</f>
        <v>#REF!</v>
      </c>
      <c r="BR226" s="16" t="e">
        <f>SUMIF('City Level Data'!#REF!,$F226,'City Level Data'!BS:BS)</f>
        <v>#REF!</v>
      </c>
      <c r="BS226" s="16" t="e">
        <f>SUMIF('City Level Data'!#REF!,$F226,'City Level Data'!BT:BT)</f>
        <v>#REF!</v>
      </c>
      <c r="BT226" s="16" t="e">
        <f>SUMIF('City Level Data'!#REF!,$F226,'City Level Data'!BU:BU)</f>
        <v>#REF!</v>
      </c>
      <c r="BU226" s="16" t="e">
        <f>SUMIF('City Level Data'!#REF!,$F226,'City Level Data'!BV:BV)</f>
        <v>#REF!</v>
      </c>
      <c r="BV226" s="16" t="e">
        <f>SUMIF('City Level Data'!#REF!,$F226,'City Level Data'!BW:BW)</f>
        <v>#REF!</v>
      </c>
      <c r="BW226" s="16" t="e">
        <f>SUMIF('City Level Data'!#REF!,$F226,'City Level Data'!BX:BX)</f>
        <v>#REF!</v>
      </c>
      <c r="BX226" s="16" t="e">
        <f>SUMIF('City Level Data'!#REF!,$F226,'City Level Data'!BY:BY)</f>
        <v>#REF!</v>
      </c>
      <c r="BY226" s="16" t="e">
        <f>SUMIF('City Level Data'!#REF!,$F226,'City Level Data'!BZ:BZ)</f>
        <v>#REF!</v>
      </c>
      <c r="BZ226" s="16" t="e">
        <f>SUMIF('City Level Data'!#REF!,$F226,'City Level Data'!CA:CA)</f>
        <v>#REF!</v>
      </c>
      <c r="CA226" s="16" t="e">
        <f>SUMIF('City Level Data'!#REF!,$F226,'City Level Data'!CB:CB)</f>
        <v>#REF!</v>
      </c>
      <c r="CB226" s="16" t="e">
        <f>SUMIF('City Level Data'!#REF!,$F226,'City Level Data'!CC:CC)</f>
        <v>#REF!</v>
      </c>
      <c r="CC226" s="16" t="e">
        <f>SUMIF('City Level Data'!#REF!,$F226,'City Level Data'!CD:CD)</f>
        <v>#REF!</v>
      </c>
      <c r="CD226" s="16" t="e">
        <f>SUMIF('City Level Data'!#REF!,$F226,'City Level Data'!CE:CE)</f>
        <v>#REF!</v>
      </c>
      <c r="CE226" s="16" t="e">
        <f>SUMIF('City Level Data'!#REF!,$F226,'City Level Data'!CF:CF)</f>
        <v>#REF!</v>
      </c>
      <c r="CF226" s="16" t="e">
        <f>SUMIF('City Level Data'!#REF!,$F226,'City Level Data'!CG:CG)</f>
        <v>#REF!</v>
      </c>
      <c r="CG226" s="16" t="e">
        <f>SUMIF('City Level Data'!#REF!,$F226,'City Level Data'!CH:CH)</f>
        <v>#REF!</v>
      </c>
      <c r="CH226" s="16" t="e">
        <f>SUMIF('City Level Data'!#REF!,$F226,'City Level Data'!CI:CI)</f>
        <v>#REF!</v>
      </c>
      <c r="CI226" s="16" t="e">
        <f>SUMIF('City Level Data'!#REF!,$F226,'City Level Data'!CJ:CJ)</f>
        <v>#REF!</v>
      </c>
      <c r="CJ226" s="16" t="e">
        <f>SUMIF('City Level Data'!#REF!,$F226,'City Level Data'!CK:CK)</f>
        <v>#REF!</v>
      </c>
      <c r="CK226" s="16" t="e">
        <f>SUMIF('City Level Data'!#REF!,$F226,'City Level Data'!CL:CL)</f>
        <v>#REF!</v>
      </c>
      <c r="CL226" s="16" t="e">
        <f>SUMIF('City Level Data'!#REF!,$F226,'City Level Data'!CM:CM)</f>
        <v>#REF!</v>
      </c>
      <c r="CM226" s="16" t="e">
        <f>SUMIF('City Level Data'!#REF!,$F226,'City Level Data'!CN:CN)</f>
        <v>#REF!</v>
      </c>
      <c r="CN226" s="16" t="e">
        <f>SUMIF('City Level Data'!#REF!,$F226,'City Level Data'!CO:CO)</f>
        <v>#REF!</v>
      </c>
      <c r="CO226" s="16" t="e">
        <f>SUMIF('City Level Data'!#REF!,$F226,'City Level Data'!CP:CP)</f>
        <v>#REF!</v>
      </c>
      <c r="CP226" s="16" t="e">
        <f>SUMIF('City Level Data'!#REF!,$F226,'City Level Data'!CQ:CQ)</f>
        <v>#REF!</v>
      </c>
      <c r="CQ226" s="16" t="e">
        <f>SUMIF('City Level Data'!#REF!,$F226,'City Level Data'!CR:CR)</f>
        <v>#REF!</v>
      </c>
      <c r="CR226" s="16" t="e">
        <f>SUMIF('City Level Data'!#REF!,$F226,'City Level Data'!CS:CS)</f>
        <v>#REF!</v>
      </c>
      <c r="CS226" s="16" t="e">
        <f>SUMIF('City Level Data'!#REF!,$F226,'City Level Data'!CT:CT)</f>
        <v>#REF!</v>
      </c>
      <c r="CT226" s="16" t="e">
        <f>SUMIF('City Level Data'!#REF!,$F226,'City Level Data'!CU:CU)</f>
        <v>#REF!</v>
      </c>
      <c r="CU226" s="16" t="e">
        <f>SUMIF('City Level Data'!#REF!,$F226,'City Level Data'!CV:CV)</f>
        <v>#REF!</v>
      </c>
      <c r="CV226" s="16" t="e">
        <f>SUMIF('City Level Data'!#REF!,$F226,'City Level Data'!CW:CW)</f>
        <v>#REF!</v>
      </c>
      <c r="CW226" s="16" t="e">
        <f>SUMIF('City Level Data'!#REF!,$F226,'City Level Data'!CX:CX)</f>
        <v>#REF!</v>
      </c>
      <c r="CX226" s="16" t="e">
        <f>SUMIF('City Level Data'!#REF!,$F226,'City Level Data'!CY:CY)</f>
        <v>#REF!</v>
      </c>
      <c r="CY226" s="16" t="e">
        <f>SUMIF('City Level Data'!#REF!,$F226,'City Level Data'!CZ:CZ)</f>
        <v>#REF!</v>
      </c>
      <c r="CZ226" s="16" t="e">
        <f>SUMIF('City Level Data'!#REF!,$F226,'City Level Data'!DA:DA)</f>
        <v>#REF!</v>
      </c>
      <c r="DA226" s="16" t="e">
        <f>SUMIF('City Level Data'!#REF!,$F226,'City Level Data'!DB:DB)</f>
        <v>#REF!</v>
      </c>
      <c r="DB226" s="16" t="e">
        <f>SUMIF('City Level Data'!#REF!,$F226,'City Level Data'!DC:DC)</f>
        <v>#REF!</v>
      </c>
    </row>
    <row r="227" spans="1:106" x14ac:dyDescent="0.2">
      <c r="A227" s="1"/>
      <c r="B227" s="1"/>
      <c r="C227" s="1"/>
      <c r="D227" s="1" t="s">
        <v>1572</v>
      </c>
      <c r="E227" s="1" t="s">
        <v>1402</v>
      </c>
      <c r="F227" s="1" t="s">
        <v>1280</v>
      </c>
      <c r="G227" s="1" t="s">
        <v>1523</v>
      </c>
      <c r="H227" s="1"/>
      <c r="I227" s="1"/>
      <c r="J227" s="1" t="s">
        <v>1518</v>
      </c>
      <c r="K227" s="1"/>
      <c r="L227" s="1"/>
      <c r="M227" s="1"/>
      <c r="N227" s="16" t="e">
        <f>SUMIF('City Level Data'!#REF!,$F227,'City Level Data'!J:J)</f>
        <v>#REF!</v>
      </c>
      <c r="O227" s="16" t="e">
        <f>SUMIF('City Level Data'!#REF!,$F227,'City Level Data'!L:L)</f>
        <v>#REF!</v>
      </c>
      <c r="P227" s="16" t="e">
        <f>SUMIF('City Level Data'!#REF!,$F227,'City Level Data'!M:M)</f>
        <v>#REF!</v>
      </c>
      <c r="Q227" s="16" t="e">
        <f t="shared" si="0"/>
        <v>#REF!</v>
      </c>
      <c r="R227" s="16" t="e">
        <f>SUMIF('City Level Data'!#REF!,$F227,'City Level Data'!P:P)</f>
        <v>#REF!</v>
      </c>
      <c r="S227" s="16" t="e">
        <f t="shared" si="1"/>
        <v>#REF!</v>
      </c>
      <c r="T227" s="16" t="e">
        <f>SUMIF('City Level Data'!#REF!,$F227,'City Level Data'!U:U)*1000000000/N227</f>
        <v>#REF!</v>
      </c>
      <c r="U227" s="16" t="e">
        <f>IF(Q227&gt;'Clustering (Sub City)'!$C$4,'Clustering (Sub City)'!$B$3,IF(Q227&gt;'Clustering (Sub City)'!$H$4,'Clustering (Sub City)'!$G$3,IF(Q227&gt;'Clustering (Sub City)'!$M$4,'Clustering (Sub City)'!$L$3,'Clustering (Sub City)'!$Q$3)))</f>
        <v>#REF!</v>
      </c>
      <c r="V227" s="16" t="e">
        <f>IF(S227&gt;'Clustering (Sub City)'!$C$24,'Clustering (Sub City)'!$B$23,IF(S227&gt;'Clustering (Sub City)'!$H$24,'Clustering (Sub City)'!$G$23,IF(S227&gt;'Clustering (Sub City)'!$M$24,'Clustering (Sub City)'!$L$23,'Clustering (Sub City)'!$Q$23)))</f>
        <v>#REF!</v>
      </c>
      <c r="W227" s="16" t="e">
        <f>VLOOKUP(U227&amp;V227,'Clustering (Gov City)'!$X$4:$Y$19,2,0)</f>
        <v>#REF!</v>
      </c>
      <c r="X227" s="16" t="e">
        <f>SUMIF('City Level Data'!#REF!,$F227,'City Level Data'!Z:Z)</f>
        <v>#REF!</v>
      </c>
      <c r="Y227" s="16" t="e">
        <f>SUMIF('City Level Data'!#REF!,$F227,'City Level Data'!AA:AA)</f>
        <v>#REF!</v>
      </c>
      <c r="Z227" s="16" t="e">
        <f>SUMIF('City Level Data'!#REF!,$F227,'City Level Data'!AB:AB)</f>
        <v>#REF!</v>
      </c>
      <c r="AA227" s="16" t="e">
        <f>SUMIF('City Level Data'!#REF!,$F227,'City Level Data'!AC:AC)</f>
        <v>#REF!</v>
      </c>
      <c r="AB227" s="16" t="e">
        <f>SUMIF('City Level Data'!#REF!,$F227,'City Level Data'!AD:AD)</f>
        <v>#REF!</v>
      </c>
      <c r="AC227" s="16" t="e">
        <f>SUMIF('City Level Data'!#REF!,$F227,'City Level Data'!AE:AE)</f>
        <v>#REF!</v>
      </c>
      <c r="AD227" s="16" t="e">
        <f>SUMIF('City Level Data'!#REF!,$F227,'City Level Data'!AF:AF)</f>
        <v>#REF!</v>
      </c>
      <c r="AE227" s="16" t="e">
        <f>SUMIF('City Level Data'!#REF!,$F227,'City Level Data'!AG:AG)</f>
        <v>#REF!</v>
      </c>
      <c r="AF227" s="16" t="e">
        <f>SUMIF('City Level Data'!#REF!,$F227,'City Level Data'!AH:AH)</f>
        <v>#REF!</v>
      </c>
      <c r="AG227" s="16" t="e">
        <f>SUMIF('City Level Data'!#REF!,$F227,'City Level Data'!AI:AI)</f>
        <v>#REF!</v>
      </c>
      <c r="AH227" s="16" t="e">
        <f>SUMIF('City Level Data'!#REF!,$F227,'City Level Data'!AJ:AJ)</f>
        <v>#REF!</v>
      </c>
      <c r="AI227" s="16" t="e">
        <f>SUMIF('City Level Data'!#REF!,$F227,'City Level Data'!AK:AK)</f>
        <v>#REF!</v>
      </c>
      <c r="AJ227" s="16" t="e">
        <f>SUMIF('City Level Data'!#REF!,$F227,'City Level Data'!AL:AL)</f>
        <v>#REF!</v>
      </c>
      <c r="AK227" s="16" t="e">
        <f>SUMIF('City Level Data'!#REF!,$F227,'City Level Data'!AM:AM)</f>
        <v>#REF!</v>
      </c>
      <c r="AL227" s="16" t="e">
        <f>SUMIF('City Level Data'!#REF!,$F227,'City Level Data'!AN:AN)</f>
        <v>#REF!</v>
      </c>
      <c r="AM227" s="16" t="e">
        <f>SUMIF('City Level Data'!#REF!,$F227,'City Level Data'!AO:AO)</f>
        <v>#REF!</v>
      </c>
      <c r="AN227" s="16" t="e">
        <f>SUMIF('City Level Data'!#REF!,$F227,'City Level Data'!AP:AP)</f>
        <v>#REF!</v>
      </c>
      <c r="AO227" s="16" t="e">
        <f>SUMIF('City Level Data'!#REF!,$F227,'City Level Data'!AQ:AQ)</f>
        <v>#REF!</v>
      </c>
      <c r="AP227" s="16" t="e">
        <f>SUMIF('City Level Data'!#REF!,$F227,'City Level Data'!AR:AR)</f>
        <v>#REF!</v>
      </c>
      <c r="AQ227" s="16" t="e">
        <f>SUMIF('City Level Data'!#REF!,$F227,'City Level Data'!AS:AS)</f>
        <v>#REF!</v>
      </c>
      <c r="AR227" s="16" t="e">
        <f>SUMIF('City Level Data'!#REF!,$F227,'City Level Data'!AT:AT)</f>
        <v>#REF!</v>
      </c>
      <c r="AS227" s="16" t="e">
        <f>SUMIF('City Level Data'!#REF!,$F227,'City Level Data'!AU:AU)</f>
        <v>#REF!</v>
      </c>
      <c r="AT227" s="16" t="e">
        <f>SUMIF('City Level Data'!#REF!,$F227,'City Level Data'!AV:AV)</f>
        <v>#REF!</v>
      </c>
      <c r="AU227" s="16" t="e">
        <f>SUMIF('City Level Data'!#REF!,$F227,'City Level Data'!AW:AW)</f>
        <v>#REF!</v>
      </c>
      <c r="AV227" s="16" t="e">
        <f>SUMIF('City Level Data'!#REF!,$F227,'City Level Data'!AX:AX)</f>
        <v>#REF!</v>
      </c>
      <c r="AW227" s="16" t="e">
        <f>SUMIF('City Level Data'!#REF!,$F227,'City Level Data'!AY:AY)</f>
        <v>#REF!</v>
      </c>
      <c r="AX227" s="16" t="e">
        <f>SUMIF('City Level Data'!#REF!,$F227,'City Level Data'!AZ:AZ)</f>
        <v>#REF!</v>
      </c>
      <c r="AY227" s="16" t="e">
        <f>SUMIF('City Level Data'!#REF!,$F227,'City Level Data'!BA:BA)</f>
        <v>#REF!</v>
      </c>
      <c r="AZ227" s="16" t="e">
        <f>SUMIF('City Level Data'!#REF!,$F227,'City Level Data'!BB:BB)</f>
        <v>#REF!</v>
      </c>
      <c r="BA227" s="16" t="e">
        <f>SUMIF('City Level Data'!#REF!,$F227,'City Level Data'!BC:BC)</f>
        <v>#REF!</v>
      </c>
      <c r="BB227" s="16" t="e">
        <f>SUMIF('City Level Data'!#REF!,$F227,'City Level Data'!BD:BD)</f>
        <v>#REF!</v>
      </c>
      <c r="BC227" s="16" t="e">
        <f>SUMIF('City Level Data'!#REF!,$F227,'City Level Data'!BE:BE)</f>
        <v>#REF!</v>
      </c>
      <c r="BD227" s="16" t="e">
        <f>SUMIF('City Level Data'!#REF!,$F227,'City Level Data'!BF:BF)</f>
        <v>#REF!</v>
      </c>
      <c r="BE227" s="16" t="e">
        <f t="shared" si="2"/>
        <v>#REF!</v>
      </c>
      <c r="BF227" s="16" t="e">
        <f>SUMIF('City Level Data'!#REF!,$F227,'City Level Data'!BG:BG)</f>
        <v>#REF!</v>
      </c>
      <c r="BG227" s="16" t="e">
        <f>SUMIF('City Level Data'!#REF!,$F227,'City Level Data'!BH:BH)</f>
        <v>#REF!</v>
      </c>
      <c r="BH227" s="16" t="e">
        <f>AVERAGEIF('City Level Data'!#REF!,$F227,'City Level Data'!BI:BI)</f>
        <v>#REF!</v>
      </c>
      <c r="BI227" s="16" t="e">
        <f>AVERAGEIF('City Level Data'!#REF!,$F227,'City Level Data'!BJ:BJ)</f>
        <v>#REF!</v>
      </c>
      <c r="BJ227" s="16" t="e">
        <f>AVERAGEIF('City Level Data'!#REF!,$F227,'City Level Data'!BK:BK)</f>
        <v>#REF!</v>
      </c>
      <c r="BK227" s="16" t="e">
        <f>AVERAGEIF('City Level Data'!#REF!,$F227,'City Level Data'!BL:BL)</f>
        <v>#REF!</v>
      </c>
      <c r="BL227" s="16" t="e">
        <f>AVERAGEIF('City Level Data'!#REF!,$F227,'City Level Data'!BM:BM)</f>
        <v>#REF!</v>
      </c>
      <c r="BM227" s="16" t="e">
        <f>SUMIF('City Level Data'!#REF!,$F227,'City Level Data'!BN:BN)</f>
        <v>#REF!</v>
      </c>
      <c r="BN227" s="16" t="e">
        <f>SUMIF('City Level Data'!#REF!,$F227,'City Level Data'!BO:BO)</f>
        <v>#REF!</v>
      </c>
      <c r="BO227" s="16" t="e">
        <f>SUMIF('City Level Data'!#REF!,$F227,'City Level Data'!BP:BP)</f>
        <v>#REF!</v>
      </c>
      <c r="BP227" s="16" t="e">
        <f>SUMIF('City Level Data'!#REF!,$F227,'City Level Data'!BQ:BQ)</f>
        <v>#REF!</v>
      </c>
      <c r="BQ227" s="16" t="e">
        <f>SUMIF('City Level Data'!#REF!,$F227,'City Level Data'!BR:BR)</f>
        <v>#REF!</v>
      </c>
      <c r="BR227" s="16" t="e">
        <f>SUMIF('City Level Data'!#REF!,$F227,'City Level Data'!BS:BS)</f>
        <v>#REF!</v>
      </c>
      <c r="BS227" s="16" t="e">
        <f>SUMIF('City Level Data'!#REF!,$F227,'City Level Data'!BT:BT)</f>
        <v>#REF!</v>
      </c>
      <c r="BT227" s="16" t="e">
        <f>SUMIF('City Level Data'!#REF!,$F227,'City Level Data'!BU:BU)</f>
        <v>#REF!</v>
      </c>
      <c r="BU227" s="16" t="e">
        <f>SUMIF('City Level Data'!#REF!,$F227,'City Level Data'!BV:BV)</f>
        <v>#REF!</v>
      </c>
      <c r="BV227" s="16" t="e">
        <f>SUMIF('City Level Data'!#REF!,$F227,'City Level Data'!BW:BW)</f>
        <v>#REF!</v>
      </c>
      <c r="BW227" s="16" t="e">
        <f>SUMIF('City Level Data'!#REF!,$F227,'City Level Data'!BX:BX)</f>
        <v>#REF!</v>
      </c>
      <c r="BX227" s="16" t="e">
        <f>SUMIF('City Level Data'!#REF!,$F227,'City Level Data'!BY:BY)</f>
        <v>#REF!</v>
      </c>
      <c r="BY227" s="16" t="e">
        <f>SUMIF('City Level Data'!#REF!,$F227,'City Level Data'!BZ:BZ)</f>
        <v>#REF!</v>
      </c>
      <c r="BZ227" s="16" t="e">
        <f>SUMIF('City Level Data'!#REF!,$F227,'City Level Data'!CA:CA)</f>
        <v>#REF!</v>
      </c>
      <c r="CA227" s="16" t="e">
        <f>SUMIF('City Level Data'!#REF!,$F227,'City Level Data'!CB:CB)</f>
        <v>#REF!</v>
      </c>
      <c r="CB227" s="16" t="e">
        <f>SUMIF('City Level Data'!#REF!,$F227,'City Level Data'!CC:CC)</f>
        <v>#REF!</v>
      </c>
      <c r="CC227" s="16" t="e">
        <f>SUMIF('City Level Data'!#REF!,$F227,'City Level Data'!CD:CD)</f>
        <v>#REF!</v>
      </c>
      <c r="CD227" s="16" t="e">
        <f>SUMIF('City Level Data'!#REF!,$F227,'City Level Data'!CE:CE)</f>
        <v>#REF!</v>
      </c>
      <c r="CE227" s="16" t="e">
        <f>SUMIF('City Level Data'!#REF!,$F227,'City Level Data'!CF:CF)</f>
        <v>#REF!</v>
      </c>
      <c r="CF227" s="16" t="e">
        <f>SUMIF('City Level Data'!#REF!,$F227,'City Level Data'!CG:CG)</f>
        <v>#REF!</v>
      </c>
      <c r="CG227" s="16" t="e">
        <f>SUMIF('City Level Data'!#REF!,$F227,'City Level Data'!CH:CH)</f>
        <v>#REF!</v>
      </c>
      <c r="CH227" s="16" t="e">
        <f>SUMIF('City Level Data'!#REF!,$F227,'City Level Data'!CI:CI)</f>
        <v>#REF!</v>
      </c>
      <c r="CI227" s="16" t="e">
        <f>SUMIF('City Level Data'!#REF!,$F227,'City Level Data'!CJ:CJ)</f>
        <v>#REF!</v>
      </c>
      <c r="CJ227" s="16" t="e">
        <f>SUMIF('City Level Data'!#REF!,$F227,'City Level Data'!CK:CK)</f>
        <v>#REF!</v>
      </c>
      <c r="CK227" s="16" t="e">
        <f>SUMIF('City Level Data'!#REF!,$F227,'City Level Data'!CL:CL)</f>
        <v>#REF!</v>
      </c>
      <c r="CL227" s="16" t="e">
        <f>SUMIF('City Level Data'!#REF!,$F227,'City Level Data'!CM:CM)</f>
        <v>#REF!</v>
      </c>
      <c r="CM227" s="16" t="e">
        <f>SUMIF('City Level Data'!#REF!,$F227,'City Level Data'!CN:CN)</f>
        <v>#REF!</v>
      </c>
      <c r="CN227" s="16" t="e">
        <f>SUMIF('City Level Data'!#REF!,$F227,'City Level Data'!CO:CO)</f>
        <v>#REF!</v>
      </c>
      <c r="CO227" s="16" t="e">
        <f>SUMIF('City Level Data'!#REF!,$F227,'City Level Data'!CP:CP)</f>
        <v>#REF!</v>
      </c>
      <c r="CP227" s="16" t="e">
        <f>SUMIF('City Level Data'!#REF!,$F227,'City Level Data'!CQ:CQ)</f>
        <v>#REF!</v>
      </c>
      <c r="CQ227" s="16" t="e">
        <f>SUMIF('City Level Data'!#REF!,$F227,'City Level Data'!CR:CR)</f>
        <v>#REF!</v>
      </c>
      <c r="CR227" s="16" t="e">
        <f>SUMIF('City Level Data'!#REF!,$F227,'City Level Data'!CS:CS)</f>
        <v>#REF!</v>
      </c>
      <c r="CS227" s="16" t="e">
        <f>SUMIF('City Level Data'!#REF!,$F227,'City Level Data'!CT:CT)</f>
        <v>#REF!</v>
      </c>
      <c r="CT227" s="16" t="e">
        <f>SUMIF('City Level Data'!#REF!,$F227,'City Level Data'!CU:CU)</f>
        <v>#REF!</v>
      </c>
      <c r="CU227" s="16" t="e">
        <f>SUMIF('City Level Data'!#REF!,$F227,'City Level Data'!CV:CV)</f>
        <v>#REF!</v>
      </c>
      <c r="CV227" s="16" t="e">
        <f>SUMIF('City Level Data'!#REF!,$F227,'City Level Data'!CW:CW)</f>
        <v>#REF!</v>
      </c>
      <c r="CW227" s="16" t="e">
        <f>SUMIF('City Level Data'!#REF!,$F227,'City Level Data'!CX:CX)</f>
        <v>#REF!</v>
      </c>
      <c r="CX227" s="16" t="e">
        <f>SUMIF('City Level Data'!#REF!,$F227,'City Level Data'!CY:CY)</f>
        <v>#REF!</v>
      </c>
      <c r="CY227" s="16" t="e">
        <f>SUMIF('City Level Data'!#REF!,$F227,'City Level Data'!CZ:CZ)</f>
        <v>#REF!</v>
      </c>
      <c r="CZ227" s="16" t="e">
        <f>SUMIF('City Level Data'!#REF!,$F227,'City Level Data'!DA:DA)</f>
        <v>#REF!</v>
      </c>
      <c r="DA227" s="16" t="e">
        <f>SUMIF('City Level Data'!#REF!,$F227,'City Level Data'!DB:DB)</f>
        <v>#REF!</v>
      </c>
      <c r="DB227" s="16" t="e">
        <f>SUMIF('City Level Data'!#REF!,$F227,'City Level Data'!DC:DC)</f>
        <v>#REF!</v>
      </c>
    </row>
    <row r="228" spans="1:106" x14ac:dyDescent="0.2">
      <c r="A228" s="1"/>
      <c r="B228" s="1"/>
      <c r="C228" s="1"/>
      <c r="D228" s="1" t="s">
        <v>1760</v>
      </c>
      <c r="E228" s="1" t="s">
        <v>1402</v>
      </c>
      <c r="F228" s="1" t="s">
        <v>1372</v>
      </c>
      <c r="G228" s="1" t="s">
        <v>1523</v>
      </c>
      <c r="H228" s="1"/>
      <c r="I228" s="1"/>
      <c r="J228" s="1" t="s">
        <v>1518</v>
      </c>
      <c r="K228" s="1"/>
      <c r="L228" s="1"/>
      <c r="M228" s="1"/>
      <c r="N228" s="16" t="e">
        <f>SUMIF('City Level Data'!#REF!,$F228,'City Level Data'!J:J)</f>
        <v>#REF!</v>
      </c>
      <c r="O228" s="16" t="e">
        <f>SUMIF('City Level Data'!#REF!,$F228,'City Level Data'!L:L)</f>
        <v>#REF!</v>
      </c>
      <c r="P228" s="16" t="e">
        <f>SUMIF('City Level Data'!#REF!,$F228,'City Level Data'!M:M)</f>
        <v>#REF!</v>
      </c>
      <c r="Q228" s="16" t="e">
        <f t="shared" si="0"/>
        <v>#REF!</v>
      </c>
      <c r="R228" s="16" t="e">
        <f>SUMIF('City Level Data'!#REF!,$F228,'City Level Data'!P:P)</f>
        <v>#REF!</v>
      </c>
      <c r="S228" s="16" t="e">
        <f t="shared" si="1"/>
        <v>#REF!</v>
      </c>
      <c r="T228" s="16" t="e">
        <f>SUMIF('City Level Data'!#REF!,$F228,'City Level Data'!U:U)*1000000000/N228</f>
        <v>#REF!</v>
      </c>
      <c r="U228" s="16" t="e">
        <f>IF(Q228&gt;'Clustering (Sub City)'!$C$4,'Clustering (Sub City)'!$B$3,IF(Q228&gt;'Clustering (Sub City)'!$H$4,'Clustering (Sub City)'!$G$3,IF(Q228&gt;'Clustering (Sub City)'!$M$4,'Clustering (Sub City)'!$L$3,'Clustering (Sub City)'!$Q$3)))</f>
        <v>#REF!</v>
      </c>
      <c r="V228" s="16" t="e">
        <f>IF(S228&gt;'Clustering (Sub City)'!$C$24,'Clustering (Sub City)'!$B$23,IF(S228&gt;'Clustering (Sub City)'!$H$24,'Clustering (Sub City)'!$G$23,IF(S228&gt;'Clustering (Sub City)'!$M$24,'Clustering (Sub City)'!$L$23,'Clustering (Sub City)'!$Q$23)))</f>
        <v>#REF!</v>
      </c>
      <c r="W228" s="16" t="e">
        <f>VLOOKUP(U228&amp;V228,'Clustering (Gov City)'!$X$4:$Y$19,2,0)</f>
        <v>#REF!</v>
      </c>
      <c r="X228" s="16" t="e">
        <f>SUMIF('City Level Data'!#REF!,$F228,'City Level Data'!Z:Z)</f>
        <v>#REF!</v>
      </c>
      <c r="Y228" s="16" t="e">
        <f>SUMIF('City Level Data'!#REF!,$F228,'City Level Data'!AA:AA)</f>
        <v>#REF!</v>
      </c>
      <c r="Z228" s="16" t="e">
        <f>SUMIF('City Level Data'!#REF!,$F228,'City Level Data'!AB:AB)</f>
        <v>#REF!</v>
      </c>
      <c r="AA228" s="16" t="e">
        <f>SUMIF('City Level Data'!#REF!,$F228,'City Level Data'!AC:AC)</f>
        <v>#REF!</v>
      </c>
      <c r="AB228" s="16" t="e">
        <f>SUMIF('City Level Data'!#REF!,$F228,'City Level Data'!AD:AD)</f>
        <v>#REF!</v>
      </c>
      <c r="AC228" s="16" t="e">
        <f>SUMIF('City Level Data'!#REF!,$F228,'City Level Data'!AE:AE)</f>
        <v>#REF!</v>
      </c>
      <c r="AD228" s="16" t="e">
        <f>SUMIF('City Level Data'!#REF!,$F228,'City Level Data'!AF:AF)</f>
        <v>#REF!</v>
      </c>
      <c r="AE228" s="16" t="e">
        <f>SUMIF('City Level Data'!#REF!,$F228,'City Level Data'!AG:AG)</f>
        <v>#REF!</v>
      </c>
      <c r="AF228" s="16" t="e">
        <f>SUMIF('City Level Data'!#REF!,$F228,'City Level Data'!AH:AH)</f>
        <v>#REF!</v>
      </c>
      <c r="AG228" s="16" t="e">
        <f>SUMIF('City Level Data'!#REF!,$F228,'City Level Data'!AI:AI)</f>
        <v>#REF!</v>
      </c>
      <c r="AH228" s="16" t="e">
        <f>SUMIF('City Level Data'!#REF!,$F228,'City Level Data'!AJ:AJ)</f>
        <v>#REF!</v>
      </c>
      <c r="AI228" s="16" t="e">
        <f>SUMIF('City Level Data'!#REF!,$F228,'City Level Data'!AK:AK)</f>
        <v>#REF!</v>
      </c>
      <c r="AJ228" s="16" t="e">
        <f>SUMIF('City Level Data'!#REF!,$F228,'City Level Data'!AL:AL)</f>
        <v>#REF!</v>
      </c>
      <c r="AK228" s="16" t="e">
        <f>SUMIF('City Level Data'!#REF!,$F228,'City Level Data'!AM:AM)</f>
        <v>#REF!</v>
      </c>
      <c r="AL228" s="16" t="e">
        <f>SUMIF('City Level Data'!#REF!,$F228,'City Level Data'!AN:AN)</f>
        <v>#REF!</v>
      </c>
      <c r="AM228" s="16" t="e">
        <f>SUMIF('City Level Data'!#REF!,$F228,'City Level Data'!AO:AO)</f>
        <v>#REF!</v>
      </c>
      <c r="AN228" s="16" t="e">
        <f>SUMIF('City Level Data'!#REF!,$F228,'City Level Data'!AP:AP)</f>
        <v>#REF!</v>
      </c>
      <c r="AO228" s="16" t="e">
        <f>SUMIF('City Level Data'!#REF!,$F228,'City Level Data'!AQ:AQ)</f>
        <v>#REF!</v>
      </c>
      <c r="AP228" s="16" t="e">
        <f>SUMIF('City Level Data'!#REF!,$F228,'City Level Data'!AR:AR)</f>
        <v>#REF!</v>
      </c>
      <c r="AQ228" s="16" t="e">
        <f>SUMIF('City Level Data'!#REF!,$F228,'City Level Data'!AS:AS)</f>
        <v>#REF!</v>
      </c>
      <c r="AR228" s="16" t="e">
        <f>SUMIF('City Level Data'!#REF!,$F228,'City Level Data'!AT:AT)</f>
        <v>#REF!</v>
      </c>
      <c r="AS228" s="16" t="e">
        <f>SUMIF('City Level Data'!#REF!,$F228,'City Level Data'!AU:AU)</f>
        <v>#REF!</v>
      </c>
      <c r="AT228" s="16" t="e">
        <f>SUMIF('City Level Data'!#REF!,$F228,'City Level Data'!AV:AV)</f>
        <v>#REF!</v>
      </c>
      <c r="AU228" s="16" t="e">
        <f>SUMIF('City Level Data'!#REF!,$F228,'City Level Data'!AW:AW)</f>
        <v>#REF!</v>
      </c>
      <c r="AV228" s="16" t="e">
        <f>SUMIF('City Level Data'!#REF!,$F228,'City Level Data'!AX:AX)</f>
        <v>#REF!</v>
      </c>
      <c r="AW228" s="16" t="e">
        <f>SUMIF('City Level Data'!#REF!,$F228,'City Level Data'!AY:AY)</f>
        <v>#REF!</v>
      </c>
      <c r="AX228" s="16" t="e">
        <f>SUMIF('City Level Data'!#REF!,$F228,'City Level Data'!AZ:AZ)</f>
        <v>#REF!</v>
      </c>
      <c r="AY228" s="16" t="e">
        <f>SUMIF('City Level Data'!#REF!,$F228,'City Level Data'!BA:BA)</f>
        <v>#REF!</v>
      </c>
      <c r="AZ228" s="16" t="e">
        <f>SUMIF('City Level Data'!#REF!,$F228,'City Level Data'!BB:BB)</f>
        <v>#REF!</v>
      </c>
      <c r="BA228" s="16" t="e">
        <f>SUMIF('City Level Data'!#REF!,$F228,'City Level Data'!BC:BC)</f>
        <v>#REF!</v>
      </c>
      <c r="BB228" s="16" t="e">
        <f>SUMIF('City Level Data'!#REF!,$F228,'City Level Data'!BD:BD)</f>
        <v>#REF!</v>
      </c>
      <c r="BC228" s="16" t="e">
        <f>SUMIF('City Level Data'!#REF!,$F228,'City Level Data'!BE:BE)</f>
        <v>#REF!</v>
      </c>
      <c r="BD228" s="16" t="e">
        <f>SUMIF('City Level Data'!#REF!,$F228,'City Level Data'!BF:BF)</f>
        <v>#REF!</v>
      </c>
      <c r="BE228" s="16" t="e">
        <f t="shared" si="2"/>
        <v>#REF!</v>
      </c>
      <c r="BF228" s="16" t="e">
        <f>SUMIF('City Level Data'!#REF!,$F228,'City Level Data'!BG:BG)</f>
        <v>#REF!</v>
      </c>
      <c r="BG228" s="16" t="e">
        <f>SUMIF('City Level Data'!#REF!,$F228,'City Level Data'!BH:BH)</f>
        <v>#REF!</v>
      </c>
      <c r="BH228" s="16" t="e">
        <f>AVERAGEIF('City Level Data'!#REF!,$F228,'City Level Data'!BI:BI)</f>
        <v>#REF!</v>
      </c>
      <c r="BI228" s="16" t="e">
        <f>AVERAGEIF('City Level Data'!#REF!,$F228,'City Level Data'!BJ:BJ)</f>
        <v>#REF!</v>
      </c>
      <c r="BJ228" s="16" t="e">
        <f>AVERAGEIF('City Level Data'!#REF!,$F228,'City Level Data'!BK:BK)</f>
        <v>#REF!</v>
      </c>
      <c r="BK228" s="16" t="e">
        <f>AVERAGEIF('City Level Data'!#REF!,$F228,'City Level Data'!BL:BL)</f>
        <v>#REF!</v>
      </c>
      <c r="BL228" s="16" t="e">
        <f>AVERAGEIF('City Level Data'!#REF!,$F228,'City Level Data'!BM:BM)</f>
        <v>#REF!</v>
      </c>
      <c r="BM228" s="16" t="e">
        <f>SUMIF('City Level Data'!#REF!,$F228,'City Level Data'!BN:BN)</f>
        <v>#REF!</v>
      </c>
      <c r="BN228" s="16" t="e">
        <f>SUMIF('City Level Data'!#REF!,$F228,'City Level Data'!BO:BO)</f>
        <v>#REF!</v>
      </c>
      <c r="BO228" s="16" t="e">
        <f>SUMIF('City Level Data'!#REF!,$F228,'City Level Data'!BP:BP)</f>
        <v>#REF!</v>
      </c>
      <c r="BP228" s="16" t="e">
        <f>SUMIF('City Level Data'!#REF!,$F228,'City Level Data'!BQ:BQ)</f>
        <v>#REF!</v>
      </c>
      <c r="BQ228" s="16" t="e">
        <f>SUMIF('City Level Data'!#REF!,$F228,'City Level Data'!BR:BR)</f>
        <v>#REF!</v>
      </c>
      <c r="BR228" s="16" t="e">
        <f>SUMIF('City Level Data'!#REF!,$F228,'City Level Data'!BS:BS)</f>
        <v>#REF!</v>
      </c>
      <c r="BS228" s="16" t="e">
        <f>SUMIF('City Level Data'!#REF!,$F228,'City Level Data'!BT:BT)</f>
        <v>#REF!</v>
      </c>
      <c r="BT228" s="16" t="e">
        <f>SUMIF('City Level Data'!#REF!,$F228,'City Level Data'!BU:BU)</f>
        <v>#REF!</v>
      </c>
      <c r="BU228" s="16" t="e">
        <f>SUMIF('City Level Data'!#REF!,$F228,'City Level Data'!BV:BV)</f>
        <v>#REF!</v>
      </c>
      <c r="BV228" s="16" t="e">
        <f>SUMIF('City Level Data'!#REF!,$F228,'City Level Data'!BW:BW)</f>
        <v>#REF!</v>
      </c>
      <c r="BW228" s="16" t="e">
        <f>SUMIF('City Level Data'!#REF!,$F228,'City Level Data'!BX:BX)</f>
        <v>#REF!</v>
      </c>
      <c r="BX228" s="16" t="e">
        <f>SUMIF('City Level Data'!#REF!,$F228,'City Level Data'!BY:BY)</f>
        <v>#REF!</v>
      </c>
      <c r="BY228" s="16" t="e">
        <f>SUMIF('City Level Data'!#REF!,$F228,'City Level Data'!BZ:BZ)</f>
        <v>#REF!</v>
      </c>
      <c r="BZ228" s="16" t="e">
        <f>SUMIF('City Level Data'!#REF!,$F228,'City Level Data'!CA:CA)</f>
        <v>#REF!</v>
      </c>
      <c r="CA228" s="16" t="e">
        <f>SUMIF('City Level Data'!#REF!,$F228,'City Level Data'!CB:CB)</f>
        <v>#REF!</v>
      </c>
      <c r="CB228" s="16" t="e">
        <f>SUMIF('City Level Data'!#REF!,$F228,'City Level Data'!CC:CC)</f>
        <v>#REF!</v>
      </c>
      <c r="CC228" s="16" t="e">
        <f>SUMIF('City Level Data'!#REF!,$F228,'City Level Data'!CD:CD)</f>
        <v>#REF!</v>
      </c>
      <c r="CD228" s="16" t="e">
        <f>SUMIF('City Level Data'!#REF!,$F228,'City Level Data'!CE:CE)</f>
        <v>#REF!</v>
      </c>
      <c r="CE228" s="16" t="e">
        <f>SUMIF('City Level Data'!#REF!,$F228,'City Level Data'!CF:CF)</f>
        <v>#REF!</v>
      </c>
      <c r="CF228" s="16" t="e">
        <f>SUMIF('City Level Data'!#REF!,$F228,'City Level Data'!CG:CG)</f>
        <v>#REF!</v>
      </c>
      <c r="CG228" s="16" t="e">
        <f>SUMIF('City Level Data'!#REF!,$F228,'City Level Data'!CH:CH)</f>
        <v>#REF!</v>
      </c>
      <c r="CH228" s="16" t="e">
        <f>SUMIF('City Level Data'!#REF!,$F228,'City Level Data'!CI:CI)</f>
        <v>#REF!</v>
      </c>
      <c r="CI228" s="16" t="e">
        <f>SUMIF('City Level Data'!#REF!,$F228,'City Level Data'!CJ:CJ)</f>
        <v>#REF!</v>
      </c>
      <c r="CJ228" s="16" t="e">
        <f>SUMIF('City Level Data'!#REF!,$F228,'City Level Data'!CK:CK)</f>
        <v>#REF!</v>
      </c>
      <c r="CK228" s="16" t="e">
        <f>SUMIF('City Level Data'!#REF!,$F228,'City Level Data'!CL:CL)</f>
        <v>#REF!</v>
      </c>
      <c r="CL228" s="16" t="e">
        <f>SUMIF('City Level Data'!#REF!,$F228,'City Level Data'!CM:CM)</f>
        <v>#REF!</v>
      </c>
      <c r="CM228" s="16" t="e">
        <f>SUMIF('City Level Data'!#REF!,$F228,'City Level Data'!CN:CN)</f>
        <v>#REF!</v>
      </c>
      <c r="CN228" s="16" t="e">
        <f>SUMIF('City Level Data'!#REF!,$F228,'City Level Data'!CO:CO)</f>
        <v>#REF!</v>
      </c>
      <c r="CO228" s="16" t="e">
        <f>SUMIF('City Level Data'!#REF!,$F228,'City Level Data'!CP:CP)</f>
        <v>#REF!</v>
      </c>
      <c r="CP228" s="16" t="e">
        <f>SUMIF('City Level Data'!#REF!,$F228,'City Level Data'!CQ:CQ)</f>
        <v>#REF!</v>
      </c>
      <c r="CQ228" s="16" t="e">
        <f>SUMIF('City Level Data'!#REF!,$F228,'City Level Data'!CR:CR)</f>
        <v>#REF!</v>
      </c>
      <c r="CR228" s="16" t="e">
        <f>SUMIF('City Level Data'!#REF!,$F228,'City Level Data'!CS:CS)</f>
        <v>#REF!</v>
      </c>
      <c r="CS228" s="16" t="e">
        <f>SUMIF('City Level Data'!#REF!,$F228,'City Level Data'!CT:CT)</f>
        <v>#REF!</v>
      </c>
      <c r="CT228" s="16" t="e">
        <f>SUMIF('City Level Data'!#REF!,$F228,'City Level Data'!CU:CU)</f>
        <v>#REF!</v>
      </c>
      <c r="CU228" s="16" t="e">
        <f>SUMIF('City Level Data'!#REF!,$F228,'City Level Data'!CV:CV)</f>
        <v>#REF!</v>
      </c>
      <c r="CV228" s="16" t="e">
        <f>SUMIF('City Level Data'!#REF!,$F228,'City Level Data'!CW:CW)</f>
        <v>#REF!</v>
      </c>
      <c r="CW228" s="16" t="e">
        <f>SUMIF('City Level Data'!#REF!,$F228,'City Level Data'!CX:CX)</f>
        <v>#REF!</v>
      </c>
      <c r="CX228" s="16" t="e">
        <f>SUMIF('City Level Data'!#REF!,$F228,'City Level Data'!CY:CY)</f>
        <v>#REF!</v>
      </c>
      <c r="CY228" s="16" t="e">
        <f>SUMIF('City Level Data'!#REF!,$F228,'City Level Data'!CZ:CZ)</f>
        <v>#REF!</v>
      </c>
      <c r="CZ228" s="16" t="e">
        <f>SUMIF('City Level Data'!#REF!,$F228,'City Level Data'!DA:DA)</f>
        <v>#REF!</v>
      </c>
      <c r="DA228" s="16" t="e">
        <f>SUMIF('City Level Data'!#REF!,$F228,'City Level Data'!DB:DB)</f>
        <v>#REF!</v>
      </c>
      <c r="DB228" s="16" t="e">
        <f>SUMIF('City Level Data'!#REF!,$F228,'City Level Data'!DC:DC)</f>
        <v>#REF!</v>
      </c>
    </row>
    <row r="229" spans="1:106" x14ac:dyDescent="0.2">
      <c r="A229" s="1"/>
      <c r="B229" s="1"/>
      <c r="C229" s="1"/>
      <c r="D229" s="1" t="s">
        <v>1573</v>
      </c>
      <c r="E229" s="1" t="s">
        <v>1402</v>
      </c>
      <c r="F229" s="1" t="s">
        <v>1402</v>
      </c>
      <c r="G229" s="1" t="s">
        <v>1523</v>
      </c>
      <c r="H229" s="1"/>
      <c r="I229" s="1"/>
      <c r="J229" s="1" t="s">
        <v>1518</v>
      </c>
      <c r="K229" s="1"/>
      <c r="L229" s="1"/>
      <c r="M229" s="1"/>
      <c r="N229" s="16" t="e">
        <f>SUMIF('City Level Data'!#REF!,$F229,'City Level Data'!J:J)</f>
        <v>#REF!</v>
      </c>
      <c r="O229" s="16" t="e">
        <f>SUMIF('City Level Data'!#REF!,$F229,'City Level Data'!L:L)</f>
        <v>#REF!</v>
      </c>
      <c r="P229" s="16" t="e">
        <f>SUMIF('City Level Data'!#REF!,$F229,'City Level Data'!M:M)</f>
        <v>#REF!</v>
      </c>
      <c r="Q229" s="16" t="e">
        <f t="shared" si="0"/>
        <v>#REF!</v>
      </c>
      <c r="R229" s="16" t="e">
        <f>SUMIF('City Level Data'!#REF!,$F229,'City Level Data'!P:P)</f>
        <v>#REF!</v>
      </c>
      <c r="S229" s="16" t="e">
        <f t="shared" si="1"/>
        <v>#REF!</v>
      </c>
      <c r="T229" s="16" t="e">
        <f>SUMIF('City Level Data'!#REF!,$F229,'City Level Data'!U:U)*1000000000/N229</f>
        <v>#REF!</v>
      </c>
      <c r="U229" s="16" t="e">
        <f>IF(Q229&gt;'Clustering (Sub City)'!$C$4,'Clustering (Sub City)'!$B$3,IF(Q229&gt;'Clustering (Sub City)'!$H$4,'Clustering (Sub City)'!$G$3,IF(Q229&gt;'Clustering (Sub City)'!$M$4,'Clustering (Sub City)'!$L$3,'Clustering (Sub City)'!$Q$3)))</f>
        <v>#REF!</v>
      </c>
      <c r="V229" s="16" t="e">
        <f>IF(S229&gt;'Clustering (Sub City)'!$C$24,'Clustering (Sub City)'!$B$23,IF(S229&gt;'Clustering (Sub City)'!$H$24,'Clustering (Sub City)'!$G$23,IF(S229&gt;'Clustering (Sub City)'!$M$24,'Clustering (Sub City)'!$L$23,'Clustering (Sub City)'!$Q$23)))</f>
        <v>#REF!</v>
      </c>
      <c r="W229" s="16" t="e">
        <f>VLOOKUP(U229&amp;V229,'Clustering (Gov City)'!$X$4:$Y$19,2,0)</f>
        <v>#REF!</v>
      </c>
      <c r="X229" s="16" t="e">
        <f>SUMIF('City Level Data'!#REF!,$F229,'City Level Data'!Z:Z)</f>
        <v>#REF!</v>
      </c>
      <c r="Y229" s="16" t="e">
        <f>SUMIF('City Level Data'!#REF!,$F229,'City Level Data'!AA:AA)</f>
        <v>#REF!</v>
      </c>
      <c r="Z229" s="16" t="e">
        <f>SUMIF('City Level Data'!#REF!,$F229,'City Level Data'!AB:AB)</f>
        <v>#REF!</v>
      </c>
      <c r="AA229" s="16" t="e">
        <f>SUMIF('City Level Data'!#REF!,$F229,'City Level Data'!AC:AC)</f>
        <v>#REF!</v>
      </c>
      <c r="AB229" s="16" t="e">
        <f>SUMIF('City Level Data'!#REF!,$F229,'City Level Data'!AD:AD)</f>
        <v>#REF!</v>
      </c>
      <c r="AC229" s="16" t="e">
        <f>SUMIF('City Level Data'!#REF!,$F229,'City Level Data'!AE:AE)</f>
        <v>#REF!</v>
      </c>
      <c r="AD229" s="16" t="e">
        <f>SUMIF('City Level Data'!#REF!,$F229,'City Level Data'!AF:AF)</f>
        <v>#REF!</v>
      </c>
      <c r="AE229" s="16" t="e">
        <f>SUMIF('City Level Data'!#REF!,$F229,'City Level Data'!AG:AG)</f>
        <v>#REF!</v>
      </c>
      <c r="AF229" s="16" t="e">
        <f>SUMIF('City Level Data'!#REF!,$F229,'City Level Data'!AH:AH)</f>
        <v>#REF!</v>
      </c>
      <c r="AG229" s="16" t="e">
        <f>SUMIF('City Level Data'!#REF!,$F229,'City Level Data'!AI:AI)</f>
        <v>#REF!</v>
      </c>
      <c r="AH229" s="16" t="e">
        <f>SUMIF('City Level Data'!#REF!,$F229,'City Level Data'!AJ:AJ)</f>
        <v>#REF!</v>
      </c>
      <c r="AI229" s="16" t="e">
        <f>SUMIF('City Level Data'!#REF!,$F229,'City Level Data'!AK:AK)</f>
        <v>#REF!</v>
      </c>
      <c r="AJ229" s="16" t="e">
        <f>SUMIF('City Level Data'!#REF!,$F229,'City Level Data'!AL:AL)</f>
        <v>#REF!</v>
      </c>
      <c r="AK229" s="16" t="e">
        <f>SUMIF('City Level Data'!#REF!,$F229,'City Level Data'!AM:AM)</f>
        <v>#REF!</v>
      </c>
      <c r="AL229" s="16" t="e">
        <f>SUMIF('City Level Data'!#REF!,$F229,'City Level Data'!AN:AN)</f>
        <v>#REF!</v>
      </c>
      <c r="AM229" s="16" t="e">
        <f>SUMIF('City Level Data'!#REF!,$F229,'City Level Data'!AO:AO)</f>
        <v>#REF!</v>
      </c>
      <c r="AN229" s="16" t="e">
        <f>SUMIF('City Level Data'!#REF!,$F229,'City Level Data'!AP:AP)</f>
        <v>#REF!</v>
      </c>
      <c r="AO229" s="16" t="e">
        <f>SUMIF('City Level Data'!#REF!,$F229,'City Level Data'!AQ:AQ)</f>
        <v>#REF!</v>
      </c>
      <c r="AP229" s="16" t="e">
        <f>SUMIF('City Level Data'!#REF!,$F229,'City Level Data'!AR:AR)</f>
        <v>#REF!</v>
      </c>
      <c r="AQ229" s="16" t="e">
        <f>SUMIF('City Level Data'!#REF!,$F229,'City Level Data'!AS:AS)</f>
        <v>#REF!</v>
      </c>
      <c r="AR229" s="16" t="e">
        <f>SUMIF('City Level Data'!#REF!,$F229,'City Level Data'!AT:AT)</f>
        <v>#REF!</v>
      </c>
      <c r="AS229" s="16" t="e">
        <f>SUMIF('City Level Data'!#REF!,$F229,'City Level Data'!AU:AU)</f>
        <v>#REF!</v>
      </c>
      <c r="AT229" s="16" t="e">
        <f>SUMIF('City Level Data'!#REF!,$F229,'City Level Data'!AV:AV)</f>
        <v>#REF!</v>
      </c>
      <c r="AU229" s="16" t="e">
        <f>SUMIF('City Level Data'!#REF!,$F229,'City Level Data'!AW:AW)</f>
        <v>#REF!</v>
      </c>
      <c r="AV229" s="16" t="e">
        <f>SUMIF('City Level Data'!#REF!,$F229,'City Level Data'!AX:AX)</f>
        <v>#REF!</v>
      </c>
      <c r="AW229" s="16" t="e">
        <f>SUMIF('City Level Data'!#REF!,$F229,'City Level Data'!AY:AY)</f>
        <v>#REF!</v>
      </c>
      <c r="AX229" s="16" t="e">
        <f>SUMIF('City Level Data'!#REF!,$F229,'City Level Data'!AZ:AZ)</f>
        <v>#REF!</v>
      </c>
      <c r="AY229" s="16" t="e">
        <f>SUMIF('City Level Data'!#REF!,$F229,'City Level Data'!BA:BA)</f>
        <v>#REF!</v>
      </c>
      <c r="AZ229" s="16" t="e">
        <f>SUMIF('City Level Data'!#REF!,$F229,'City Level Data'!BB:BB)</f>
        <v>#REF!</v>
      </c>
      <c r="BA229" s="16" t="e">
        <f>SUMIF('City Level Data'!#REF!,$F229,'City Level Data'!BC:BC)</f>
        <v>#REF!</v>
      </c>
      <c r="BB229" s="16" t="e">
        <f>SUMIF('City Level Data'!#REF!,$F229,'City Level Data'!BD:BD)</f>
        <v>#REF!</v>
      </c>
      <c r="BC229" s="16" t="e">
        <f>SUMIF('City Level Data'!#REF!,$F229,'City Level Data'!BE:BE)</f>
        <v>#REF!</v>
      </c>
      <c r="BD229" s="16" t="e">
        <f>SUMIF('City Level Data'!#REF!,$F229,'City Level Data'!BF:BF)</f>
        <v>#REF!</v>
      </c>
      <c r="BE229" s="16" t="e">
        <f t="shared" si="2"/>
        <v>#REF!</v>
      </c>
      <c r="BF229" s="16" t="e">
        <f>SUMIF('City Level Data'!#REF!,$F229,'City Level Data'!BG:BG)</f>
        <v>#REF!</v>
      </c>
      <c r="BG229" s="16" t="e">
        <f>SUMIF('City Level Data'!#REF!,$F229,'City Level Data'!BH:BH)</f>
        <v>#REF!</v>
      </c>
      <c r="BH229" s="16" t="e">
        <f>AVERAGEIF('City Level Data'!#REF!,$F229,'City Level Data'!BI:BI)</f>
        <v>#REF!</v>
      </c>
      <c r="BI229" s="16" t="e">
        <f>AVERAGEIF('City Level Data'!#REF!,$F229,'City Level Data'!BJ:BJ)</f>
        <v>#REF!</v>
      </c>
      <c r="BJ229" s="16" t="e">
        <f>AVERAGEIF('City Level Data'!#REF!,$F229,'City Level Data'!BK:BK)</f>
        <v>#REF!</v>
      </c>
      <c r="BK229" s="16" t="e">
        <f>AVERAGEIF('City Level Data'!#REF!,$F229,'City Level Data'!BL:BL)</f>
        <v>#REF!</v>
      </c>
      <c r="BL229" s="16" t="e">
        <f>AVERAGEIF('City Level Data'!#REF!,$F229,'City Level Data'!BM:BM)</f>
        <v>#REF!</v>
      </c>
      <c r="BM229" s="16" t="e">
        <f>SUMIF('City Level Data'!#REF!,$F229,'City Level Data'!BN:BN)</f>
        <v>#REF!</v>
      </c>
      <c r="BN229" s="16" t="e">
        <f>SUMIF('City Level Data'!#REF!,$F229,'City Level Data'!BO:BO)</f>
        <v>#REF!</v>
      </c>
      <c r="BO229" s="16" t="e">
        <f>SUMIF('City Level Data'!#REF!,$F229,'City Level Data'!BP:BP)</f>
        <v>#REF!</v>
      </c>
      <c r="BP229" s="16" t="e">
        <f>SUMIF('City Level Data'!#REF!,$F229,'City Level Data'!BQ:BQ)</f>
        <v>#REF!</v>
      </c>
      <c r="BQ229" s="16" t="e">
        <f>SUMIF('City Level Data'!#REF!,$F229,'City Level Data'!BR:BR)</f>
        <v>#REF!</v>
      </c>
      <c r="BR229" s="16" t="e">
        <f>SUMIF('City Level Data'!#REF!,$F229,'City Level Data'!BS:BS)</f>
        <v>#REF!</v>
      </c>
      <c r="BS229" s="16" t="e">
        <f>SUMIF('City Level Data'!#REF!,$F229,'City Level Data'!BT:BT)</f>
        <v>#REF!</v>
      </c>
      <c r="BT229" s="16" t="e">
        <f>SUMIF('City Level Data'!#REF!,$F229,'City Level Data'!BU:BU)</f>
        <v>#REF!</v>
      </c>
      <c r="BU229" s="16" t="e">
        <f>SUMIF('City Level Data'!#REF!,$F229,'City Level Data'!BV:BV)</f>
        <v>#REF!</v>
      </c>
      <c r="BV229" s="16" t="e">
        <f>SUMIF('City Level Data'!#REF!,$F229,'City Level Data'!BW:BW)</f>
        <v>#REF!</v>
      </c>
      <c r="BW229" s="16" t="e">
        <f>SUMIF('City Level Data'!#REF!,$F229,'City Level Data'!BX:BX)</f>
        <v>#REF!</v>
      </c>
      <c r="BX229" s="16" t="e">
        <f>SUMIF('City Level Data'!#REF!,$F229,'City Level Data'!BY:BY)</f>
        <v>#REF!</v>
      </c>
      <c r="BY229" s="16" t="e">
        <f>SUMIF('City Level Data'!#REF!,$F229,'City Level Data'!BZ:BZ)</f>
        <v>#REF!</v>
      </c>
      <c r="BZ229" s="16" t="e">
        <f>SUMIF('City Level Data'!#REF!,$F229,'City Level Data'!CA:CA)</f>
        <v>#REF!</v>
      </c>
      <c r="CA229" s="16" t="e">
        <f>SUMIF('City Level Data'!#REF!,$F229,'City Level Data'!CB:CB)</f>
        <v>#REF!</v>
      </c>
      <c r="CB229" s="16" t="e">
        <f>SUMIF('City Level Data'!#REF!,$F229,'City Level Data'!CC:CC)</f>
        <v>#REF!</v>
      </c>
      <c r="CC229" s="16" t="e">
        <f>SUMIF('City Level Data'!#REF!,$F229,'City Level Data'!CD:CD)</f>
        <v>#REF!</v>
      </c>
      <c r="CD229" s="16" t="e">
        <f>SUMIF('City Level Data'!#REF!,$F229,'City Level Data'!CE:CE)</f>
        <v>#REF!</v>
      </c>
      <c r="CE229" s="16" t="e">
        <f>SUMIF('City Level Data'!#REF!,$F229,'City Level Data'!CF:CF)</f>
        <v>#REF!</v>
      </c>
      <c r="CF229" s="16" t="e">
        <f>SUMIF('City Level Data'!#REF!,$F229,'City Level Data'!CG:CG)</f>
        <v>#REF!</v>
      </c>
      <c r="CG229" s="16" t="e">
        <f>SUMIF('City Level Data'!#REF!,$F229,'City Level Data'!CH:CH)</f>
        <v>#REF!</v>
      </c>
      <c r="CH229" s="16" t="e">
        <f>SUMIF('City Level Data'!#REF!,$F229,'City Level Data'!CI:CI)</f>
        <v>#REF!</v>
      </c>
      <c r="CI229" s="16" t="e">
        <f>SUMIF('City Level Data'!#REF!,$F229,'City Level Data'!CJ:CJ)</f>
        <v>#REF!</v>
      </c>
      <c r="CJ229" s="16" t="e">
        <f>SUMIF('City Level Data'!#REF!,$F229,'City Level Data'!CK:CK)</f>
        <v>#REF!</v>
      </c>
      <c r="CK229" s="16" t="e">
        <f>SUMIF('City Level Data'!#REF!,$F229,'City Level Data'!CL:CL)</f>
        <v>#REF!</v>
      </c>
      <c r="CL229" s="16" t="e">
        <f>SUMIF('City Level Data'!#REF!,$F229,'City Level Data'!CM:CM)</f>
        <v>#REF!</v>
      </c>
      <c r="CM229" s="16" t="e">
        <f>SUMIF('City Level Data'!#REF!,$F229,'City Level Data'!CN:CN)</f>
        <v>#REF!</v>
      </c>
      <c r="CN229" s="16" t="e">
        <f>SUMIF('City Level Data'!#REF!,$F229,'City Level Data'!CO:CO)</f>
        <v>#REF!</v>
      </c>
      <c r="CO229" s="16" t="e">
        <f>SUMIF('City Level Data'!#REF!,$F229,'City Level Data'!CP:CP)</f>
        <v>#REF!</v>
      </c>
      <c r="CP229" s="16" t="e">
        <f>SUMIF('City Level Data'!#REF!,$F229,'City Level Data'!CQ:CQ)</f>
        <v>#REF!</v>
      </c>
      <c r="CQ229" s="16" t="e">
        <f>SUMIF('City Level Data'!#REF!,$F229,'City Level Data'!CR:CR)</f>
        <v>#REF!</v>
      </c>
      <c r="CR229" s="16" t="e">
        <f>SUMIF('City Level Data'!#REF!,$F229,'City Level Data'!CS:CS)</f>
        <v>#REF!</v>
      </c>
      <c r="CS229" s="16" t="e">
        <f>SUMIF('City Level Data'!#REF!,$F229,'City Level Data'!CT:CT)</f>
        <v>#REF!</v>
      </c>
      <c r="CT229" s="16" t="e">
        <f>SUMIF('City Level Data'!#REF!,$F229,'City Level Data'!CU:CU)</f>
        <v>#REF!</v>
      </c>
      <c r="CU229" s="16" t="e">
        <f>SUMIF('City Level Data'!#REF!,$F229,'City Level Data'!CV:CV)</f>
        <v>#REF!</v>
      </c>
      <c r="CV229" s="16" t="e">
        <f>SUMIF('City Level Data'!#REF!,$F229,'City Level Data'!CW:CW)</f>
        <v>#REF!</v>
      </c>
      <c r="CW229" s="16" t="e">
        <f>SUMIF('City Level Data'!#REF!,$F229,'City Level Data'!CX:CX)</f>
        <v>#REF!</v>
      </c>
      <c r="CX229" s="16" t="e">
        <f>SUMIF('City Level Data'!#REF!,$F229,'City Level Data'!CY:CY)</f>
        <v>#REF!</v>
      </c>
      <c r="CY229" s="16" t="e">
        <f>SUMIF('City Level Data'!#REF!,$F229,'City Level Data'!CZ:CZ)</f>
        <v>#REF!</v>
      </c>
      <c r="CZ229" s="16" t="e">
        <f>SUMIF('City Level Data'!#REF!,$F229,'City Level Data'!DA:DA)</f>
        <v>#REF!</v>
      </c>
      <c r="DA229" s="16" t="e">
        <f>SUMIF('City Level Data'!#REF!,$F229,'City Level Data'!DB:DB)</f>
        <v>#REF!</v>
      </c>
      <c r="DB229" s="16" t="e">
        <f>SUMIF('City Level Data'!#REF!,$F229,'City Level Data'!DC:DC)</f>
        <v>#REF!</v>
      </c>
    </row>
    <row r="230" spans="1:106" x14ac:dyDescent="0.2">
      <c r="A230" s="1"/>
      <c r="B230" s="1"/>
      <c r="C230" s="1"/>
      <c r="D230" s="1" t="s">
        <v>1574</v>
      </c>
      <c r="E230" s="1" t="s">
        <v>1402</v>
      </c>
      <c r="F230" s="1" t="s">
        <v>1403</v>
      </c>
      <c r="G230" s="1" t="s">
        <v>1523</v>
      </c>
      <c r="H230" s="1"/>
      <c r="I230" s="1"/>
      <c r="J230" s="1" t="s">
        <v>1518</v>
      </c>
      <c r="K230" s="1"/>
      <c r="L230" s="1"/>
      <c r="M230" s="1"/>
      <c r="N230" s="16" t="e">
        <f>SUMIF('City Level Data'!#REF!,$F230,'City Level Data'!J:J)</f>
        <v>#REF!</v>
      </c>
      <c r="O230" s="16" t="e">
        <f>SUMIF('City Level Data'!#REF!,$F230,'City Level Data'!L:L)</f>
        <v>#REF!</v>
      </c>
      <c r="P230" s="16" t="e">
        <f>SUMIF('City Level Data'!#REF!,$F230,'City Level Data'!M:M)</f>
        <v>#REF!</v>
      </c>
      <c r="Q230" s="16" t="e">
        <f t="shared" si="0"/>
        <v>#REF!</v>
      </c>
      <c r="R230" s="16" t="e">
        <f>SUMIF('City Level Data'!#REF!,$F230,'City Level Data'!P:P)</f>
        <v>#REF!</v>
      </c>
      <c r="S230" s="16" t="e">
        <f t="shared" si="1"/>
        <v>#REF!</v>
      </c>
      <c r="T230" s="16" t="e">
        <f>SUMIF('City Level Data'!#REF!,$F230,'City Level Data'!U:U)*1000000000/N230</f>
        <v>#REF!</v>
      </c>
      <c r="U230" s="16" t="e">
        <f>IF(Q230&gt;'Clustering (Sub City)'!$C$4,'Clustering (Sub City)'!$B$3,IF(Q230&gt;'Clustering (Sub City)'!$H$4,'Clustering (Sub City)'!$G$3,IF(Q230&gt;'Clustering (Sub City)'!$M$4,'Clustering (Sub City)'!$L$3,'Clustering (Sub City)'!$Q$3)))</f>
        <v>#REF!</v>
      </c>
      <c r="V230" s="16" t="e">
        <f>IF(S230&gt;'Clustering (Sub City)'!$C$24,'Clustering (Sub City)'!$B$23,IF(S230&gt;'Clustering (Sub City)'!$H$24,'Clustering (Sub City)'!$G$23,IF(S230&gt;'Clustering (Sub City)'!$M$24,'Clustering (Sub City)'!$L$23,'Clustering (Sub City)'!$Q$23)))</f>
        <v>#REF!</v>
      </c>
      <c r="W230" s="16" t="e">
        <f>VLOOKUP(U230&amp;V230,'Clustering (Gov City)'!$X$4:$Y$19,2,0)</f>
        <v>#REF!</v>
      </c>
      <c r="X230" s="16" t="e">
        <f>SUMIF('City Level Data'!#REF!,$F230,'City Level Data'!Z:Z)</f>
        <v>#REF!</v>
      </c>
      <c r="Y230" s="16" t="e">
        <f>SUMIF('City Level Data'!#REF!,$F230,'City Level Data'!AA:AA)</f>
        <v>#REF!</v>
      </c>
      <c r="Z230" s="16" t="e">
        <f>SUMIF('City Level Data'!#REF!,$F230,'City Level Data'!AB:AB)</f>
        <v>#REF!</v>
      </c>
      <c r="AA230" s="16" t="e">
        <f>SUMIF('City Level Data'!#REF!,$F230,'City Level Data'!AC:AC)</f>
        <v>#REF!</v>
      </c>
      <c r="AB230" s="16" t="e">
        <f>SUMIF('City Level Data'!#REF!,$F230,'City Level Data'!AD:AD)</f>
        <v>#REF!</v>
      </c>
      <c r="AC230" s="16" t="e">
        <f>SUMIF('City Level Data'!#REF!,$F230,'City Level Data'!AE:AE)</f>
        <v>#REF!</v>
      </c>
      <c r="AD230" s="16" t="e">
        <f>SUMIF('City Level Data'!#REF!,$F230,'City Level Data'!AF:AF)</f>
        <v>#REF!</v>
      </c>
      <c r="AE230" s="16" t="e">
        <f>SUMIF('City Level Data'!#REF!,$F230,'City Level Data'!AG:AG)</f>
        <v>#REF!</v>
      </c>
      <c r="AF230" s="16" t="e">
        <f>SUMIF('City Level Data'!#REF!,$F230,'City Level Data'!AH:AH)</f>
        <v>#REF!</v>
      </c>
      <c r="AG230" s="16" t="e">
        <f>SUMIF('City Level Data'!#REF!,$F230,'City Level Data'!AI:AI)</f>
        <v>#REF!</v>
      </c>
      <c r="AH230" s="16" t="e">
        <f>SUMIF('City Level Data'!#REF!,$F230,'City Level Data'!AJ:AJ)</f>
        <v>#REF!</v>
      </c>
      <c r="AI230" s="16" t="e">
        <f>SUMIF('City Level Data'!#REF!,$F230,'City Level Data'!AK:AK)</f>
        <v>#REF!</v>
      </c>
      <c r="AJ230" s="16" t="e">
        <f>SUMIF('City Level Data'!#REF!,$F230,'City Level Data'!AL:AL)</f>
        <v>#REF!</v>
      </c>
      <c r="AK230" s="16" t="e">
        <f>SUMIF('City Level Data'!#REF!,$F230,'City Level Data'!AM:AM)</f>
        <v>#REF!</v>
      </c>
      <c r="AL230" s="16" t="e">
        <f>SUMIF('City Level Data'!#REF!,$F230,'City Level Data'!AN:AN)</f>
        <v>#REF!</v>
      </c>
      <c r="AM230" s="16" t="e">
        <f>SUMIF('City Level Data'!#REF!,$F230,'City Level Data'!AO:AO)</f>
        <v>#REF!</v>
      </c>
      <c r="AN230" s="16" t="e">
        <f>SUMIF('City Level Data'!#REF!,$F230,'City Level Data'!AP:AP)</f>
        <v>#REF!</v>
      </c>
      <c r="AO230" s="16" t="e">
        <f>SUMIF('City Level Data'!#REF!,$F230,'City Level Data'!AQ:AQ)</f>
        <v>#REF!</v>
      </c>
      <c r="AP230" s="16" t="e">
        <f>SUMIF('City Level Data'!#REF!,$F230,'City Level Data'!AR:AR)</f>
        <v>#REF!</v>
      </c>
      <c r="AQ230" s="16" t="e">
        <f>SUMIF('City Level Data'!#REF!,$F230,'City Level Data'!AS:AS)</f>
        <v>#REF!</v>
      </c>
      <c r="AR230" s="16" t="e">
        <f>SUMIF('City Level Data'!#REF!,$F230,'City Level Data'!AT:AT)</f>
        <v>#REF!</v>
      </c>
      <c r="AS230" s="16" t="e">
        <f>SUMIF('City Level Data'!#REF!,$F230,'City Level Data'!AU:AU)</f>
        <v>#REF!</v>
      </c>
      <c r="AT230" s="16" t="e">
        <f>SUMIF('City Level Data'!#REF!,$F230,'City Level Data'!AV:AV)</f>
        <v>#REF!</v>
      </c>
      <c r="AU230" s="16" t="e">
        <f>SUMIF('City Level Data'!#REF!,$F230,'City Level Data'!AW:AW)</f>
        <v>#REF!</v>
      </c>
      <c r="AV230" s="16" t="e">
        <f>SUMIF('City Level Data'!#REF!,$F230,'City Level Data'!AX:AX)</f>
        <v>#REF!</v>
      </c>
      <c r="AW230" s="16" t="e">
        <f>SUMIF('City Level Data'!#REF!,$F230,'City Level Data'!AY:AY)</f>
        <v>#REF!</v>
      </c>
      <c r="AX230" s="16" t="e">
        <f>SUMIF('City Level Data'!#REF!,$F230,'City Level Data'!AZ:AZ)</f>
        <v>#REF!</v>
      </c>
      <c r="AY230" s="16" t="e">
        <f>SUMIF('City Level Data'!#REF!,$F230,'City Level Data'!BA:BA)</f>
        <v>#REF!</v>
      </c>
      <c r="AZ230" s="16" t="e">
        <f>SUMIF('City Level Data'!#REF!,$F230,'City Level Data'!BB:BB)</f>
        <v>#REF!</v>
      </c>
      <c r="BA230" s="16" t="e">
        <f>SUMIF('City Level Data'!#REF!,$F230,'City Level Data'!BC:BC)</f>
        <v>#REF!</v>
      </c>
      <c r="BB230" s="16" t="e">
        <f>SUMIF('City Level Data'!#REF!,$F230,'City Level Data'!BD:BD)</f>
        <v>#REF!</v>
      </c>
      <c r="BC230" s="16" t="e">
        <f>SUMIF('City Level Data'!#REF!,$F230,'City Level Data'!BE:BE)</f>
        <v>#REF!</v>
      </c>
      <c r="BD230" s="16" t="e">
        <f>SUMIF('City Level Data'!#REF!,$F230,'City Level Data'!BF:BF)</f>
        <v>#REF!</v>
      </c>
      <c r="BE230" s="16" t="e">
        <f t="shared" si="2"/>
        <v>#REF!</v>
      </c>
      <c r="BF230" s="16" t="e">
        <f>SUMIF('City Level Data'!#REF!,$F230,'City Level Data'!BG:BG)</f>
        <v>#REF!</v>
      </c>
      <c r="BG230" s="16" t="e">
        <f>SUMIF('City Level Data'!#REF!,$F230,'City Level Data'!BH:BH)</f>
        <v>#REF!</v>
      </c>
      <c r="BH230" s="16" t="e">
        <f>AVERAGEIF('City Level Data'!#REF!,$F230,'City Level Data'!BI:BI)</f>
        <v>#REF!</v>
      </c>
      <c r="BI230" s="16" t="e">
        <f>AVERAGEIF('City Level Data'!#REF!,$F230,'City Level Data'!BJ:BJ)</f>
        <v>#REF!</v>
      </c>
      <c r="BJ230" s="16" t="e">
        <f>AVERAGEIF('City Level Data'!#REF!,$F230,'City Level Data'!BK:BK)</f>
        <v>#REF!</v>
      </c>
      <c r="BK230" s="16" t="e">
        <f>AVERAGEIF('City Level Data'!#REF!,$F230,'City Level Data'!BL:BL)</f>
        <v>#REF!</v>
      </c>
      <c r="BL230" s="16" t="e">
        <f>AVERAGEIF('City Level Data'!#REF!,$F230,'City Level Data'!BM:BM)</f>
        <v>#REF!</v>
      </c>
      <c r="BM230" s="16" t="e">
        <f>SUMIF('City Level Data'!#REF!,$F230,'City Level Data'!BN:BN)</f>
        <v>#REF!</v>
      </c>
      <c r="BN230" s="16" t="e">
        <f>SUMIF('City Level Data'!#REF!,$F230,'City Level Data'!BO:BO)</f>
        <v>#REF!</v>
      </c>
      <c r="BO230" s="16" t="e">
        <f>SUMIF('City Level Data'!#REF!,$F230,'City Level Data'!BP:BP)</f>
        <v>#REF!</v>
      </c>
      <c r="BP230" s="16" t="e">
        <f>SUMIF('City Level Data'!#REF!,$F230,'City Level Data'!BQ:BQ)</f>
        <v>#REF!</v>
      </c>
      <c r="BQ230" s="16" t="e">
        <f>SUMIF('City Level Data'!#REF!,$F230,'City Level Data'!BR:BR)</f>
        <v>#REF!</v>
      </c>
      <c r="BR230" s="16" t="e">
        <f>SUMIF('City Level Data'!#REF!,$F230,'City Level Data'!BS:BS)</f>
        <v>#REF!</v>
      </c>
      <c r="BS230" s="16" t="e">
        <f>SUMIF('City Level Data'!#REF!,$F230,'City Level Data'!BT:BT)</f>
        <v>#REF!</v>
      </c>
      <c r="BT230" s="16" t="e">
        <f>SUMIF('City Level Data'!#REF!,$F230,'City Level Data'!BU:BU)</f>
        <v>#REF!</v>
      </c>
      <c r="BU230" s="16" t="e">
        <f>SUMIF('City Level Data'!#REF!,$F230,'City Level Data'!BV:BV)</f>
        <v>#REF!</v>
      </c>
      <c r="BV230" s="16" t="e">
        <f>SUMIF('City Level Data'!#REF!,$F230,'City Level Data'!BW:BW)</f>
        <v>#REF!</v>
      </c>
      <c r="BW230" s="16" t="e">
        <f>SUMIF('City Level Data'!#REF!,$F230,'City Level Data'!BX:BX)</f>
        <v>#REF!</v>
      </c>
      <c r="BX230" s="16" t="e">
        <f>SUMIF('City Level Data'!#REF!,$F230,'City Level Data'!BY:BY)</f>
        <v>#REF!</v>
      </c>
      <c r="BY230" s="16" t="e">
        <f>SUMIF('City Level Data'!#REF!,$F230,'City Level Data'!BZ:BZ)</f>
        <v>#REF!</v>
      </c>
      <c r="BZ230" s="16" t="e">
        <f>SUMIF('City Level Data'!#REF!,$F230,'City Level Data'!CA:CA)</f>
        <v>#REF!</v>
      </c>
      <c r="CA230" s="16" t="e">
        <f>SUMIF('City Level Data'!#REF!,$F230,'City Level Data'!CB:CB)</f>
        <v>#REF!</v>
      </c>
      <c r="CB230" s="16" t="e">
        <f>SUMIF('City Level Data'!#REF!,$F230,'City Level Data'!CC:CC)</f>
        <v>#REF!</v>
      </c>
      <c r="CC230" s="16" t="e">
        <f>SUMIF('City Level Data'!#REF!,$F230,'City Level Data'!CD:CD)</f>
        <v>#REF!</v>
      </c>
      <c r="CD230" s="16" t="e">
        <f>SUMIF('City Level Data'!#REF!,$F230,'City Level Data'!CE:CE)</f>
        <v>#REF!</v>
      </c>
      <c r="CE230" s="16" t="e">
        <f>SUMIF('City Level Data'!#REF!,$F230,'City Level Data'!CF:CF)</f>
        <v>#REF!</v>
      </c>
      <c r="CF230" s="16" t="e">
        <f>SUMIF('City Level Data'!#REF!,$F230,'City Level Data'!CG:CG)</f>
        <v>#REF!</v>
      </c>
      <c r="CG230" s="16" t="e">
        <f>SUMIF('City Level Data'!#REF!,$F230,'City Level Data'!CH:CH)</f>
        <v>#REF!</v>
      </c>
      <c r="CH230" s="16" t="e">
        <f>SUMIF('City Level Data'!#REF!,$F230,'City Level Data'!CI:CI)</f>
        <v>#REF!</v>
      </c>
      <c r="CI230" s="16" t="e">
        <f>SUMIF('City Level Data'!#REF!,$F230,'City Level Data'!CJ:CJ)</f>
        <v>#REF!</v>
      </c>
      <c r="CJ230" s="16" t="e">
        <f>SUMIF('City Level Data'!#REF!,$F230,'City Level Data'!CK:CK)</f>
        <v>#REF!</v>
      </c>
      <c r="CK230" s="16" t="e">
        <f>SUMIF('City Level Data'!#REF!,$F230,'City Level Data'!CL:CL)</f>
        <v>#REF!</v>
      </c>
      <c r="CL230" s="16" t="e">
        <f>SUMIF('City Level Data'!#REF!,$F230,'City Level Data'!CM:CM)</f>
        <v>#REF!</v>
      </c>
      <c r="CM230" s="16" t="e">
        <f>SUMIF('City Level Data'!#REF!,$F230,'City Level Data'!CN:CN)</f>
        <v>#REF!</v>
      </c>
      <c r="CN230" s="16" t="e">
        <f>SUMIF('City Level Data'!#REF!,$F230,'City Level Data'!CO:CO)</f>
        <v>#REF!</v>
      </c>
      <c r="CO230" s="16" t="e">
        <f>SUMIF('City Level Data'!#REF!,$F230,'City Level Data'!CP:CP)</f>
        <v>#REF!</v>
      </c>
      <c r="CP230" s="16" t="e">
        <f>SUMIF('City Level Data'!#REF!,$F230,'City Level Data'!CQ:CQ)</f>
        <v>#REF!</v>
      </c>
      <c r="CQ230" s="16" t="e">
        <f>SUMIF('City Level Data'!#REF!,$F230,'City Level Data'!CR:CR)</f>
        <v>#REF!</v>
      </c>
      <c r="CR230" s="16" t="e">
        <f>SUMIF('City Level Data'!#REF!,$F230,'City Level Data'!CS:CS)</f>
        <v>#REF!</v>
      </c>
      <c r="CS230" s="16" t="e">
        <f>SUMIF('City Level Data'!#REF!,$F230,'City Level Data'!CT:CT)</f>
        <v>#REF!</v>
      </c>
      <c r="CT230" s="16" t="e">
        <f>SUMIF('City Level Data'!#REF!,$F230,'City Level Data'!CU:CU)</f>
        <v>#REF!</v>
      </c>
      <c r="CU230" s="16" t="e">
        <f>SUMIF('City Level Data'!#REF!,$F230,'City Level Data'!CV:CV)</f>
        <v>#REF!</v>
      </c>
      <c r="CV230" s="16" t="e">
        <f>SUMIF('City Level Data'!#REF!,$F230,'City Level Data'!CW:CW)</f>
        <v>#REF!</v>
      </c>
      <c r="CW230" s="16" t="e">
        <f>SUMIF('City Level Data'!#REF!,$F230,'City Level Data'!CX:CX)</f>
        <v>#REF!</v>
      </c>
      <c r="CX230" s="16" t="e">
        <f>SUMIF('City Level Data'!#REF!,$F230,'City Level Data'!CY:CY)</f>
        <v>#REF!</v>
      </c>
      <c r="CY230" s="16" t="e">
        <f>SUMIF('City Level Data'!#REF!,$F230,'City Level Data'!CZ:CZ)</f>
        <v>#REF!</v>
      </c>
      <c r="CZ230" s="16" t="e">
        <f>SUMIF('City Level Data'!#REF!,$F230,'City Level Data'!DA:DA)</f>
        <v>#REF!</v>
      </c>
      <c r="DA230" s="16" t="e">
        <f>SUMIF('City Level Data'!#REF!,$F230,'City Level Data'!DB:DB)</f>
        <v>#REF!</v>
      </c>
      <c r="DB230" s="16" t="e">
        <f>SUMIF('City Level Data'!#REF!,$F230,'City Level Data'!DC:DC)</f>
        <v>#REF!</v>
      </c>
    </row>
    <row r="231" spans="1:106" x14ac:dyDescent="0.2">
      <c r="A231" s="1"/>
      <c r="B231" s="1"/>
      <c r="C231" s="1"/>
      <c r="D231" s="1" t="s">
        <v>1761</v>
      </c>
      <c r="E231" s="1" t="s">
        <v>1402</v>
      </c>
      <c r="F231" s="1" t="s">
        <v>1404</v>
      </c>
      <c r="G231" s="1" t="s">
        <v>1523</v>
      </c>
      <c r="H231" s="1"/>
      <c r="I231" s="1"/>
      <c r="J231" s="1" t="s">
        <v>1518</v>
      </c>
      <c r="K231" s="1"/>
      <c r="L231" s="1"/>
      <c r="M231" s="1"/>
      <c r="N231" s="16" t="e">
        <f>SUMIF('City Level Data'!#REF!,$F231,'City Level Data'!J:J)</f>
        <v>#REF!</v>
      </c>
      <c r="O231" s="16" t="e">
        <f>SUMIF('City Level Data'!#REF!,$F231,'City Level Data'!L:L)</f>
        <v>#REF!</v>
      </c>
      <c r="P231" s="16" t="e">
        <f>SUMIF('City Level Data'!#REF!,$F231,'City Level Data'!M:M)</f>
        <v>#REF!</v>
      </c>
      <c r="Q231" s="16" t="e">
        <f t="shared" si="0"/>
        <v>#REF!</v>
      </c>
      <c r="R231" s="16" t="e">
        <f>SUMIF('City Level Data'!#REF!,$F231,'City Level Data'!P:P)</f>
        <v>#REF!</v>
      </c>
      <c r="S231" s="16" t="e">
        <f t="shared" si="1"/>
        <v>#REF!</v>
      </c>
      <c r="T231" s="16" t="e">
        <f>SUMIF('City Level Data'!#REF!,$F231,'City Level Data'!U:U)*1000000000/N231</f>
        <v>#REF!</v>
      </c>
      <c r="U231" s="16" t="e">
        <f>IF(Q231&gt;'Clustering (Sub City)'!$C$4,'Clustering (Sub City)'!$B$3,IF(Q231&gt;'Clustering (Sub City)'!$H$4,'Clustering (Sub City)'!$G$3,IF(Q231&gt;'Clustering (Sub City)'!$M$4,'Clustering (Sub City)'!$L$3,'Clustering (Sub City)'!$Q$3)))</f>
        <v>#REF!</v>
      </c>
      <c r="V231" s="16" t="e">
        <f>IF(S231&gt;'Clustering (Sub City)'!$C$24,'Clustering (Sub City)'!$B$23,IF(S231&gt;'Clustering (Sub City)'!$H$24,'Clustering (Sub City)'!$G$23,IF(S231&gt;'Clustering (Sub City)'!$M$24,'Clustering (Sub City)'!$L$23,'Clustering (Sub City)'!$Q$23)))</f>
        <v>#REF!</v>
      </c>
      <c r="W231" s="16" t="e">
        <f>VLOOKUP(U231&amp;V231,'Clustering (Gov City)'!$X$4:$Y$19,2,0)</f>
        <v>#REF!</v>
      </c>
      <c r="X231" s="16" t="e">
        <f>SUMIF('City Level Data'!#REF!,$F231,'City Level Data'!Z:Z)</f>
        <v>#REF!</v>
      </c>
      <c r="Y231" s="16" t="e">
        <f>SUMIF('City Level Data'!#REF!,$F231,'City Level Data'!AA:AA)</f>
        <v>#REF!</v>
      </c>
      <c r="Z231" s="16" t="e">
        <f>SUMIF('City Level Data'!#REF!,$F231,'City Level Data'!AB:AB)</f>
        <v>#REF!</v>
      </c>
      <c r="AA231" s="16" t="e">
        <f>SUMIF('City Level Data'!#REF!,$F231,'City Level Data'!AC:AC)</f>
        <v>#REF!</v>
      </c>
      <c r="AB231" s="16" t="e">
        <f>SUMIF('City Level Data'!#REF!,$F231,'City Level Data'!AD:AD)</f>
        <v>#REF!</v>
      </c>
      <c r="AC231" s="16" t="e">
        <f>SUMIF('City Level Data'!#REF!,$F231,'City Level Data'!AE:AE)</f>
        <v>#REF!</v>
      </c>
      <c r="AD231" s="16" t="e">
        <f>SUMIF('City Level Data'!#REF!,$F231,'City Level Data'!AF:AF)</f>
        <v>#REF!</v>
      </c>
      <c r="AE231" s="16" t="e">
        <f>SUMIF('City Level Data'!#REF!,$F231,'City Level Data'!AG:AG)</f>
        <v>#REF!</v>
      </c>
      <c r="AF231" s="16" t="e">
        <f>SUMIF('City Level Data'!#REF!,$F231,'City Level Data'!AH:AH)</f>
        <v>#REF!</v>
      </c>
      <c r="AG231" s="16" t="e">
        <f>SUMIF('City Level Data'!#REF!,$F231,'City Level Data'!AI:AI)</f>
        <v>#REF!</v>
      </c>
      <c r="AH231" s="16" t="e">
        <f>SUMIF('City Level Data'!#REF!,$F231,'City Level Data'!AJ:AJ)</f>
        <v>#REF!</v>
      </c>
      <c r="AI231" s="16" t="e">
        <f>SUMIF('City Level Data'!#REF!,$F231,'City Level Data'!AK:AK)</f>
        <v>#REF!</v>
      </c>
      <c r="AJ231" s="16" t="e">
        <f>SUMIF('City Level Data'!#REF!,$F231,'City Level Data'!AL:AL)</f>
        <v>#REF!</v>
      </c>
      <c r="AK231" s="16" t="e">
        <f>SUMIF('City Level Data'!#REF!,$F231,'City Level Data'!AM:AM)</f>
        <v>#REF!</v>
      </c>
      <c r="AL231" s="16" t="e">
        <f>SUMIF('City Level Data'!#REF!,$F231,'City Level Data'!AN:AN)</f>
        <v>#REF!</v>
      </c>
      <c r="AM231" s="16" t="e">
        <f>SUMIF('City Level Data'!#REF!,$F231,'City Level Data'!AO:AO)</f>
        <v>#REF!</v>
      </c>
      <c r="AN231" s="16" t="e">
        <f>SUMIF('City Level Data'!#REF!,$F231,'City Level Data'!AP:AP)</f>
        <v>#REF!</v>
      </c>
      <c r="AO231" s="16" t="e">
        <f>SUMIF('City Level Data'!#REF!,$F231,'City Level Data'!AQ:AQ)</f>
        <v>#REF!</v>
      </c>
      <c r="AP231" s="16" t="e">
        <f>SUMIF('City Level Data'!#REF!,$F231,'City Level Data'!AR:AR)</f>
        <v>#REF!</v>
      </c>
      <c r="AQ231" s="16" t="e">
        <f>SUMIF('City Level Data'!#REF!,$F231,'City Level Data'!AS:AS)</f>
        <v>#REF!</v>
      </c>
      <c r="AR231" s="16" t="e">
        <f>SUMIF('City Level Data'!#REF!,$F231,'City Level Data'!AT:AT)</f>
        <v>#REF!</v>
      </c>
      <c r="AS231" s="16" t="e">
        <f>SUMIF('City Level Data'!#REF!,$F231,'City Level Data'!AU:AU)</f>
        <v>#REF!</v>
      </c>
      <c r="AT231" s="16" t="e">
        <f>SUMIF('City Level Data'!#REF!,$F231,'City Level Data'!AV:AV)</f>
        <v>#REF!</v>
      </c>
      <c r="AU231" s="16" t="e">
        <f>SUMIF('City Level Data'!#REF!,$F231,'City Level Data'!AW:AW)</f>
        <v>#REF!</v>
      </c>
      <c r="AV231" s="16" t="e">
        <f>SUMIF('City Level Data'!#REF!,$F231,'City Level Data'!AX:AX)</f>
        <v>#REF!</v>
      </c>
      <c r="AW231" s="16" t="e">
        <f>SUMIF('City Level Data'!#REF!,$F231,'City Level Data'!AY:AY)</f>
        <v>#REF!</v>
      </c>
      <c r="AX231" s="16" t="e">
        <f>SUMIF('City Level Data'!#REF!,$F231,'City Level Data'!AZ:AZ)</f>
        <v>#REF!</v>
      </c>
      <c r="AY231" s="16" t="e">
        <f>SUMIF('City Level Data'!#REF!,$F231,'City Level Data'!BA:BA)</f>
        <v>#REF!</v>
      </c>
      <c r="AZ231" s="16" t="e">
        <f>SUMIF('City Level Data'!#REF!,$F231,'City Level Data'!BB:BB)</f>
        <v>#REF!</v>
      </c>
      <c r="BA231" s="16" t="e">
        <f>SUMIF('City Level Data'!#REF!,$F231,'City Level Data'!BC:BC)</f>
        <v>#REF!</v>
      </c>
      <c r="BB231" s="16" t="e">
        <f>SUMIF('City Level Data'!#REF!,$F231,'City Level Data'!BD:BD)</f>
        <v>#REF!</v>
      </c>
      <c r="BC231" s="16" t="e">
        <f>SUMIF('City Level Data'!#REF!,$F231,'City Level Data'!BE:BE)</f>
        <v>#REF!</v>
      </c>
      <c r="BD231" s="16" t="e">
        <f>SUMIF('City Level Data'!#REF!,$F231,'City Level Data'!BF:BF)</f>
        <v>#REF!</v>
      </c>
      <c r="BE231" s="16" t="e">
        <f t="shared" si="2"/>
        <v>#REF!</v>
      </c>
      <c r="BF231" s="16" t="e">
        <f>SUMIF('City Level Data'!#REF!,$F231,'City Level Data'!BG:BG)</f>
        <v>#REF!</v>
      </c>
      <c r="BG231" s="16" t="e">
        <f>SUMIF('City Level Data'!#REF!,$F231,'City Level Data'!BH:BH)</f>
        <v>#REF!</v>
      </c>
      <c r="BH231" s="16" t="e">
        <f>AVERAGEIF('City Level Data'!#REF!,$F231,'City Level Data'!BI:BI)</f>
        <v>#REF!</v>
      </c>
      <c r="BI231" s="16" t="e">
        <f>AVERAGEIF('City Level Data'!#REF!,$F231,'City Level Data'!BJ:BJ)</f>
        <v>#REF!</v>
      </c>
      <c r="BJ231" s="16" t="e">
        <f>AVERAGEIF('City Level Data'!#REF!,$F231,'City Level Data'!BK:BK)</f>
        <v>#REF!</v>
      </c>
      <c r="BK231" s="16" t="e">
        <f>AVERAGEIF('City Level Data'!#REF!,$F231,'City Level Data'!BL:BL)</f>
        <v>#REF!</v>
      </c>
      <c r="BL231" s="16" t="e">
        <f>AVERAGEIF('City Level Data'!#REF!,$F231,'City Level Data'!BM:BM)</f>
        <v>#REF!</v>
      </c>
      <c r="BM231" s="16" t="e">
        <f>SUMIF('City Level Data'!#REF!,$F231,'City Level Data'!BN:BN)</f>
        <v>#REF!</v>
      </c>
      <c r="BN231" s="16" t="e">
        <f>SUMIF('City Level Data'!#REF!,$F231,'City Level Data'!BO:BO)</f>
        <v>#REF!</v>
      </c>
      <c r="BO231" s="16" t="e">
        <f>SUMIF('City Level Data'!#REF!,$F231,'City Level Data'!BP:BP)</f>
        <v>#REF!</v>
      </c>
      <c r="BP231" s="16" t="e">
        <f>SUMIF('City Level Data'!#REF!,$F231,'City Level Data'!BQ:BQ)</f>
        <v>#REF!</v>
      </c>
      <c r="BQ231" s="16" t="e">
        <f>SUMIF('City Level Data'!#REF!,$F231,'City Level Data'!BR:BR)</f>
        <v>#REF!</v>
      </c>
      <c r="BR231" s="16" t="e">
        <f>SUMIF('City Level Data'!#REF!,$F231,'City Level Data'!BS:BS)</f>
        <v>#REF!</v>
      </c>
      <c r="BS231" s="16" t="e">
        <f>SUMIF('City Level Data'!#REF!,$F231,'City Level Data'!BT:BT)</f>
        <v>#REF!</v>
      </c>
      <c r="BT231" s="16" t="e">
        <f>SUMIF('City Level Data'!#REF!,$F231,'City Level Data'!BU:BU)</f>
        <v>#REF!</v>
      </c>
      <c r="BU231" s="16" t="e">
        <f>SUMIF('City Level Data'!#REF!,$F231,'City Level Data'!BV:BV)</f>
        <v>#REF!</v>
      </c>
      <c r="BV231" s="16" t="e">
        <f>SUMIF('City Level Data'!#REF!,$F231,'City Level Data'!BW:BW)</f>
        <v>#REF!</v>
      </c>
      <c r="BW231" s="16" t="e">
        <f>SUMIF('City Level Data'!#REF!,$F231,'City Level Data'!BX:BX)</f>
        <v>#REF!</v>
      </c>
      <c r="BX231" s="16" t="e">
        <f>SUMIF('City Level Data'!#REF!,$F231,'City Level Data'!BY:BY)</f>
        <v>#REF!</v>
      </c>
      <c r="BY231" s="16" t="e">
        <f>SUMIF('City Level Data'!#REF!,$F231,'City Level Data'!BZ:BZ)</f>
        <v>#REF!</v>
      </c>
      <c r="BZ231" s="16" t="e">
        <f>SUMIF('City Level Data'!#REF!,$F231,'City Level Data'!CA:CA)</f>
        <v>#REF!</v>
      </c>
      <c r="CA231" s="16" t="e">
        <f>SUMIF('City Level Data'!#REF!,$F231,'City Level Data'!CB:CB)</f>
        <v>#REF!</v>
      </c>
      <c r="CB231" s="16" t="e">
        <f>SUMIF('City Level Data'!#REF!,$F231,'City Level Data'!CC:CC)</f>
        <v>#REF!</v>
      </c>
      <c r="CC231" s="16" t="e">
        <f>SUMIF('City Level Data'!#REF!,$F231,'City Level Data'!CD:CD)</f>
        <v>#REF!</v>
      </c>
      <c r="CD231" s="16" t="e">
        <f>SUMIF('City Level Data'!#REF!,$F231,'City Level Data'!CE:CE)</f>
        <v>#REF!</v>
      </c>
      <c r="CE231" s="16" t="e">
        <f>SUMIF('City Level Data'!#REF!,$F231,'City Level Data'!CF:CF)</f>
        <v>#REF!</v>
      </c>
      <c r="CF231" s="16" t="e">
        <f>SUMIF('City Level Data'!#REF!,$F231,'City Level Data'!CG:CG)</f>
        <v>#REF!</v>
      </c>
      <c r="CG231" s="16" t="e">
        <f>SUMIF('City Level Data'!#REF!,$F231,'City Level Data'!CH:CH)</f>
        <v>#REF!</v>
      </c>
      <c r="CH231" s="16" t="e">
        <f>SUMIF('City Level Data'!#REF!,$F231,'City Level Data'!CI:CI)</f>
        <v>#REF!</v>
      </c>
      <c r="CI231" s="16" t="e">
        <f>SUMIF('City Level Data'!#REF!,$F231,'City Level Data'!CJ:CJ)</f>
        <v>#REF!</v>
      </c>
      <c r="CJ231" s="16" t="e">
        <f>SUMIF('City Level Data'!#REF!,$F231,'City Level Data'!CK:CK)</f>
        <v>#REF!</v>
      </c>
      <c r="CK231" s="16" t="e">
        <f>SUMIF('City Level Data'!#REF!,$F231,'City Level Data'!CL:CL)</f>
        <v>#REF!</v>
      </c>
      <c r="CL231" s="16" t="e">
        <f>SUMIF('City Level Data'!#REF!,$F231,'City Level Data'!CM:CM)</f>
        <v>#REF!</v>
      </c>
      <c r="CM231" s="16" t="e">
        <f>SUMIF('City Level Data'!#REF!,$F231,'City Level Data'!CN:CN)</f>
        <v>#REF!</v>
      </c>
      <c r="CN231" s="16" t="e">
        <f>SUMIF('City Level Data'!#REF!,$F231,'City Level Data'!CO:CO)</f>
        <v>#REF!</v>
      </c>
      <c r="CO231" s="16" t="e">
        <f>SUMIF('City Level Data'!#REF!,$F231,'City Level Data'!CP:CP)</f>
        <v>#REF!</v>
      </c>
      <c r="CP231" s="16" t="e">
        <f>SUMIF('City Level Data'!#REF!,$F231,'City Level Data'!CQ:CQ)</f>
        <v>#REF!</v>
      </c>
      <c r="CQ231" s="16" t="e">
        <f>SUMIF('City Level Data'!#REF!,$F231,'City Level Data'!CR:CR)</f>
        <v>#REF!</v>
      </c>
      <c r="CR231" s="16" t="e">
        <f>SUMIF('City Level Data'!#REF!,$F231,'City Level Data'!CS:CS)</f>
        <v>#REF!</v>
      </c>
      <c r="CS231" s="16" t="e">
        <f>SUMIF('City Level Data'!#REF!,$F231,'City Level Data'!CT:CT)</f>
        <v>#REF!</v>
      </c>
      <c r="CT231" s="16" t="e">
        <f>SUMIF('City Level Data'!#REF!,$F231,'City Level Data'!CU:CU)</f>
        <v>#REF!</v>
      </c>
      <c r="CU231" s="16" t="e">
        <f>SUMIF('City Level Data'!#REF!,$F231,'City Level Data'!CV:CV)</f>
        <v>#REF!</v>
      </c>
      <c r="CV231" s="16" t="e">
        <f>SUMIF('City Level Data'!#REF!,$F231,'City Level Data'!CW:CW)</f>
        <v>#REF!</v>
      </c>
      <c r="CW231" s="16" t="e">
        <f>SUMIF('City Level Data'!#REF!,$F231,'City Level Data'!CX:CX)</f>
        <v>#REF!</v>
      </c>
      <c r="CX231" s="16" t="e">
        <f>SUMIF('City Level Data'!#REF!,$F231,'City Level Data'!CY:CY)</f>
        <v>#REF!</v>
      </c>
      <c r="CY231" s="16" t="e">
        <f>SUMIF('City Level Data'!#REF!,$F231,'City Level Data'!CZ:CZ)</f>
        <v>#REF!</v>
      </c>
      <c r="CZ231" s="16" t="e">
        <f>SUMIF('City Level Data'!#REF!,$F231,'City Level Data'!DA:DA)</f>
        <v>#REF!</v>
      </c>
      <c r="DA231" s="16" t="e">
        <f>SUMIF('City Level Data'!#REF!,$F231,'City Level Data'!DB:DB)</f>
        <v>#REF!</v>
      </c>
      <c r="DB231" s="16" t="e">
        <f>SUMIF('City Level Data'!#REF!,$F231,'City Level Data'!DC:DC)</f>
        <v>#REF!</v>
      </c>
    </row>
    <row r="232" spans="1:106" x14ac:dyDescent="0.2">
      <c r="A232" s="1"/>
      <c r="B232" s="1"/>
      <c r="C232" s="1"/>
      <c r="D232" s="1" t="s">
        <v>1575</v>
      </c>
      <c r="E232" s="1" t="s">
        <v>1402</v>
      </c>
      <c r="F232" s="1" t="s">
        <v>1416</v>
      </c>
      <c r="G232" s="1" t="s">
        <v>1523</v>
      </c>
      <c r="H232" s="1"/>
      <c r="I232" s="1"/>
      <c r="J232" s="1" t="s">
        <v>1518</v>
      </c>
      <c r="K232" s="1"/>
      <c r="L232" s="1"/>
      <c r="M232" s="1"/>
      <c r="N232" s="16" t="e">
        <f>SUMIF('City Level Data'!#REF!,$F232,'City Level Data'!J:J)</f>
        <v>#REF!</v>
      </c>
      <c r="O232" s="16" t="e">
        <f>SUMIF('City Level Data'!#REF!,$F232,'City Level Data'!L:L)</f>
        <v>#REF!</v>
      </c>
      <c r="P232" s="16" t="e">
        <f>SUMIF('City Level Data'!#REF!,$F232,'City Level Data'!M:M)</f>
        <v>#REF!</v>
      </c>
      <c r="Q232" s="16" t="e">
        <f t="shared" si="0"/>
        <v>#REF!</v>
      </c>
      <c r="R232" s="16" t="e">
        <f>SUMIF('City Level Data'!#REF!,$F232,'City Level Data'!P:P)</f>
        <v>#REF!</v>
      </c>
      <c r="S232" s="16" t="e">
        <f t="shared" si="1"/>
        <v>#REF!</v>
      </c>
      <c r="T232" s="16" t="e">
        <f>SUMIF('City Level Data'!#REF!,$F232,'City Level Data'!U:U)*1000000000/N232</f>
        <v>#REF!</v>
      </c>
      <c r="U232" s="16" t="e">
        <f>IF(Q232&gt;'Clustering (Sub City)'!$C$4,'Clustering (Sub City)'!$B$3,IF(Q232&gt;'Clustering (Sub City)'!$H$4,'Clustering (Sub City)'!$G$3,IF(Q232&gt;'Clustering (Sub City)'!$M$4,'Clustering (Sub City)'!$L$3,'Clustering (Sub City)'!$Q$3)))</f>
        <v>#REF!</v>
      </c>
      <c r="V232" s="16" t="e">
        <f>IF(S232&gt;'Clustering (Sub City)'!$C$24,'Clustering (Sub City)'!$B$23,IF(S232&gt;'Clustering (Sub City)'!$H$24,'Clustering (Sub City)'!$G$23,IF(S232&gt;'Clustering (Sub City)'!$M$24,'Clustering (Sub City)'!$L$23,'Clustering (Sub City)'!$Q$23)))</f>
        <v>#REF!</v>
      </c>
      <c r="W232" s="16" t="e">
        <f>VLOOKUP(U232&amp;V232,'Clustering (Gov City)'!$X$4:$Y$19,2,0)</f>
        <v>#REF!</v>
      </c>
      <c r="X232" s="16" t="e">
        <f>SUMIF('City Level Data'!#REF!,$F232,'City Level Data'!Z:Z)</f>
        <v>#REF!</v>
      </c>
      <c r="Y232" s="16" t="e">
        <f>SUMIF('City Level Data'!#REF!,$F232,'City Level Data'!AA:AA)</f>
        <v>#REF!</v>
      </c>
      <c r="Z232" s="16" t="e">
        <f>SUMIF('City Level Data'!#REF!,$F232,'City Level Data'!AB:AB)</f>
        <v>#REF!</v>
      </c>
      <c r="AA232" s="16" t="e">
        <f>SUMIF('City Level Data'!#REF!,$F232,'City Level Data'!AC:AC)</f>
        <v>#REF!</v>
      </c>
      <c r="AB232" s="16" t="e">
        <f>SUMIF('City Level Data'!#REF!,$F232,'City Level Data'!AD:AD)</f>
        <v>#REF!</v>
      </c>
      <c r="AC232" s="16" t="e">
        <f>SUMIF('City Level Data'!#REF!,$F232,'City Level Data'!AE:AE)</f>
        <v>#REF!</v>
      </c>
      <c r="AD232" s="16" t="e">
        <f>SUMIF('City Level Data'!#REF!,$F232,'City Level Data'!AF:AF)</f>
        <v>#REF!</v>
      </c>
      <c r="AE232" s="16" t="e">
        <f>SUMIF('City Level Data'!#REF!,$F232,'City Level Data'!AG:AG)</f>
        <v>#REF!</v>
      </c>
      <c r="AF232" s="16" t="e">
        <f>SUMIF('City Level Data'!#REF!,$F232,'City Level Data'!AH:AH)</f>
        <v>#REF!</v>
      </c>
      <c r="AG232" s="16" t="e">
        <f>SUMIF('City Level Data'!#REF!,$F232,'City Level Data'!AI:AI)</f>
        <v>#REF!</v>
      </c>
      <c r="AH232" s="16" t="e">
        <f>SUMIF('City Level Data'!#REF!,$F232,'City Level Data'!AJ:AJ)</f>
        <v>#REF!</v>
      </c>
      <c r="AI232" s="16" t="e">
        <f>SUMIF('City Level Data'!#REF!,$F232,'City Level Data'!AK:AK)</f>
        <v>#REF!</v>
      </c>
      <c r="AJ232" s="16" t="e">
        <f>SUMIF('City Level Data'!#REF!,$F232,'City Level Data'!AL:AL)</f>
        <v>#REF!</v>
      </c>
      <c r="AK232" s="16" t="e">
        <f>SUMIF('City Level Data'!#REF!,$F232,'City Level Data'!AM:AM)</f>
        <v>#REF!</v>
      </c>
      <c r="AL232" s="16" t="e">
        <f>SUMIF('City Level Data'!#REF!,$F232,'City Level Data'!AN:AN)</f>
        <v>#REF!</v>
      </c>
      <c r="AM232" s="16" t="e">
        <f>SUMIF('City Level Data'!#REF!,$F232,'City Level Data'!AO:AO)</f>
        <v>#REF!</v>
      </c>
      <c r="AN232" s="16" t="e">
        <f>SUMIF('City Level Data'!#REF!,$F232,'City Level Data'!AP:AP)</f>
        <v>#REF!</v>
      </c>
      <c r="AO232" s="16" t="e">
        <f>SUMIF('City Level Data'!#REF!,$F232,'City Level Data'!AQ:AQ)</f>
        <v>#REF!</v>
      </c>
      <c r="AP232" s="16" t="e">
        <f>SUMIF('City Level Data'!#REF!,$F232,'City Level Data'!AR:AR)</f>
        <v>#REF!</v>
      </c>
      <c r="AQ232" s="16" t="e">
        <f>SUMIF('City Level Data'!#REF!,$F232,'City Level Data'!AS:AS)</f>
        <v>#REF!</v>
      </c>
      <c r="AR232" s="16" t="e">
        <f>SUMIF('City Level Data'!#REF!,$F232,'City Level Data'!AT:AT)</f>
        <v>#REF!</v>
      </c>
      <c r="AS232" s="16" t="e">
        <f>SUMIF('City Level Data'!#REF!,$F232,'City Level Data'!AU:AU)</f>
        <v>#REF!</v>
      </c>
      <c r="AT232" s="16" t="e">
        <f>SUMIF('City Level Data'!#REF!,$F232,'City Level Data'!AV:AV)</f>
        <v>#REF!</v>
      </c>
      <c r="AU232" s="16" t="e">
        <f>SUMIF('City Level Data'!#REF!,$F232,'City Level Data'!AW:AW)</f>
        <v>#REF!</v>
      </c>
      <c r="AV232" s="16" t="e">
        <f>SUMIF('City Level Data'!#REF!,$F232,'City Level Data'!AX:AX)</f>
        <v>#REF!</v>
      </c>
      <c r="AW232" s="16" t="e">
        <f>SUMIF('City Level Data'!#REF!,$F232,'City Level Data'!AY:AY)</f>
        <v>#REF!</v>
      </c>
      <c r="AX232" s="16" t="e">
        <f>SUMIF('City Level Data'!#REF!,$F232,'City Level Data'!AZ:AZ)</f>
        <v>#REF!</v>
      </c>
      <c r="AY232" s="16" t="e">
        <f>SUMIF('City Level Data'!#REF!,$F232,'City Level Data'!BA:BA)</f>
        <v>#REF!</v>
      </c>
      <c r="AZ232" s="16" t="e">
        <f>SUMIF('City Level Data'!#REF!,$F232,'City Level Data'!BB:BB)</f>
        <v>#REF!</v>
      </c>
      <c r="BA232" s="16" t="e">
        <f>SUMIF('City Level Data'!#REF!,$F232,'City Level Data'!BC:BC)</f>
        <v>#REF!</v>
      </c>
      <c r="BB232" s="16" t="e">
        <f>SUMIF('City Level Data'!#REF!,$F232,'City Level Data'!BD:BD)</f>
        <v>#REF!</v>
      </c>
      <c r="BC232" s="16" t="e">
        <f>SUMIF('City Level Data'!#REF!,$F232,'City Level Data'!BE:BE)</f>
        <v>#REF!</v>
      </c>
      <c r="BD232" s="16" t="e">
        <f>SUMIF('City Level Data'!#REF!,$F232,'City Level Data'!BF:BF)</f>
        <v>#REF!</v>
      </c>
      <c r="BE232" s="16" t="e">
        <f t="shared" si="2"/>
        <v>#REF!</v>
      </c>
      <c r="BF232" s="16" t="e">
        <f>SUMIF('City Level Data'!#REF!,$F232,'City Level Data'!BG:BG)</f>
        <v>#REF!</v>
      </c>
      <c r="BG232" s="16" t="e">
        <f>SUMIF('City Level Data'!#REF!,$F232,'City Level Data'!BH:BH)</f>
        <v>#REF!</v>
      </c>
      <c r="BH232" s="16" t="e">
        <f>AVERAGEIF('City Level Data'!#REF!,$F232,'City Level Data'!BI:BI)</f>
        <v>#REF!</v>
      </c>
      <c r="BI232" s="16" t="e">
        <f>AVERAGEIF('City Level Data'!#REF!,$F232,'City Level Data'!BJ:BJ)</f>
        <v>#REF!</v>
      </c>
      <c r="BJ232" s="16" t="e">
        <f>AVERAGEIF('City Level Data'!#REF!,$F232,'City Level Data'!BK:BK)</f>
        <v>#REF!</v>
      </c>
      <c r="BK232" s="16" t="e">
        <f>AVERAGEIF('City Level Data'!#REF!,$F232,'City Level Data'!BL:BL)</f>
        <v>#REF!</v>
      </c>
      <c r="BL232" s="16" t="e">
        <f>AVERAGEIF('City Level Data'!#REF!,$F232,'City Level Data'!BM:BM)</f>
        <v>#REF!</v>
      </c>
      <c r="BM232" s="16" t="e">
        <f>SUMIF('City Level Data'!#REF!,$F232,'City Level Data'!BN:BN)</f>
        <v>#REF!</v>
      </c>
      <c r="BN232" s="16" t="e">
        <f>SUMIF('City Level Data'!#REF!,$F232,'City Level Data'!BO:BO)</f>
        <v>#REF!</v>
      </c>
      <c r="BO232" s="16" t="e">
        <f>SUMIF('City Level Data'!#REF!,$F232,'City Level Data'!BP:BP)</f>
        <v>#REF!</v>
      </c>
      <c r="BP232" s="16" t="e">
        <f>SUMIF('City Level Data'!#REF!,$F232,'City Level Data'!BQ:BQ)</f>
        <v>#REF!</v>
      </c>
      <c r="BQ232" s="16" t="e">
        <f>SUMIF('City Level Data'!#REF!,$F232,'City Level Data'!BR:BR)</f>
        <v>#REF!</v>
      </c>
      <c r="BR232" s="16" t="e">
        <f>SUMIF('City Level Data'!#REF!,$F232,'City Level Data'!BS:BS)</f>
        <v>#REF!</v>
      </c>
      <c r="BS232" s="16" t="e">
        <f>SUMIF('City Level Data'!#REF!,$F232,'City Level Data'!BT:BT)</f>
        <v>#REF!</v>
      </c>
      <c r="BT232" s="16" t="e">
        <f>SUMIF('City Level Data'!#REF!,$F232,'City Level Data'!BU:BU)</f>
        <v>#REF!</v>
      </c>
      <c r="BU232" s="16" t="e">
        <f>SUMIF('City Level Data'!#REF!,$F232,'City Level Data'!BV:BV)</f>
        <v>#REF!</v>
      </c>
      <c r="BV232" s="16" t="e">
        <f>SUMIF('City Level Data'!#REF!,$F232,'City Level Data'!BW:BW)</f>
        <v>#REF!</v>
      </c>
      <c r="BW232" s="16" t="e">
        <f>SUMIF('City Level Data'!#REF!,$F232,'City Level Data'!BX:BX)</f>
        <v>#REF!</v>
      </c>
      <c r="BX232" s="16" t="e">
        <f>SUMIF('City Level Data'!#REF!,$F232,'City Level Data'!BY:BY)</f>
        <v>#REF!</v>
      </c>
      <c r="BY232" s="16" t="e">
        <f>SUMIF('City Level Data'!#REF!,$F232,'City Level Data'!BZ:BZ)</f>
        <v>#REF!</v>
      </c>
      <c r="BZ232" s="16" t="e">
        <f>SUMIF('City Level Data'!#REF!,$F232,'City Level Data'!CA:CA)</f>
        <v>#REF!</v>
      </c>
      <c r="CA232" s="16" t="e">
        <f>SUMIF('City Level Data'!#REF!,$F232,'City Level Data'!CB:CB)</f>
        <v>#REF!</v>
      </c>
      <c r="CB232" s="16" t="e">
        <f>SUMIF('City Level Data'!#REF!,$F232,'City Level Data'!CC:CC)</f>
        <v>#REF!</v>
      </c>
      <c r="CC232" s="16" t="e">
        <f>SUMIF('City Level Data'!#REF!,$F232,'City Level Data'!CD:CD)</f>
        <v>#REF!</v>
      </c>
      <c r="CD232" s="16" t="e">
        <f>SUMIF('City Level Data'!#REF!,$F232,'City Level Data'!CE:CE)</f>
        <v>#REF!</v>
      </c>
      <c r="CE232" s="16" t="e">
        <f>SUMIF('City Level Data'!#REF!,$F232,'City Level Data'!CF:CF)</f>
        <v>#REF!</v>
      </c>
      <c r="CF232" s="16" t="e">
        <f>SUMIF('City Level Data'!#REF!,$F232,'City Level Data'!CG:CG)</f>
        <v>#REF!</v>
      </c>
      <c r="CG232" s="16" t="e">
        <f>SUMIF('City Level Data'!#REF!,$F232,'City Level Data'!CH:CH)</f>
        <v>#REF!</v>
      </c>
      <c r="CH232" s="16" t="e">
        <f>SUMIF('City Level Data'!#REF!,$F232,'City Level Data'!CI:CI)</f>
        <v>#REF!</v>
      </c>
      <c r="CI232" s="16" t="e">
        <f>SUMIF('City Level Data'!#REF!,$F232,'City Level Data'!CJ:CJ)</f>
        <v>#REF!</v>
      </c>
      <c r="CJ232" s="16" t="e">
        <f>SUMIF('City Level Data'!#REF!,$F232,'City Level Data'!CK:CK)</f>
        <v>#REF!</v>
      </c>
      <c r="CK232" s="16" t="e">
        <f>SUMIF('City Level Data'!#REF!,$F232,'City Level Data'!CL:CL)</f>
        <v>#REF!</v>
      </c>
      <c r="CL232" s="16" t="e">
        <f>SUMIF('City Level Data'!#REF!,$F232,'City Level Data'!CM:CM)</f>
        <v>#REF!</v>
      </c>
      <c r="CM232" s="16" t="e">
        <f>SUMIF('City Level Data'!#REF!,$F232,'City Level Data'!CN:CN)</f>
        <v>#REF!</v>
      </c>
      <c r="CN232" s="16" t="e">
        <f>SUMIF('City Level Data'!#REF!,$F232,'City Level Data'!CO:CO)</f>
        <v>#REF!</v>
      </c>
      <c r="CO232" s="16" t="e">
        <f>SUMIF('City Level Data'!#REF!,$F232,'City Level Data'!CP:CP)</f>
        <v>#REF!</v>
      </c>
      <c r="CP232" s="16" t="e">
        <f>SUMIF('City Level Data'!#REF!,$F232,'City Level Data'!CQ:CQ)</f>
        <v>#REF!</v>
      </c>
      <c r="CQ232" s="16" t="e">
        <f>SUMIF('City Level Data'!#REF!,$F232,'City Level Data'!CR:CR)</f>
        <v>#REF!</v>
      </c>
      <c r="CR232" s="16" t="e">
        <f>SUMIF('City Level Data'!#REF!,$F232,'City Level Data'!CS:CS)</f>
        <v>#REF!</v>
      </c>
      <c r="CS232" s="16" t="e">
        <f>SUMIF('City Level Data'!#REF!,$F232,'City Level Data'!CT:CT)</f>
        <v>#REF!</v>
      </c>
      <c r="CT232" s="16" t="e">
        <f>SUMIF('City Level Data'!#REF!,$F232,'City Level Data'!CU:CU)</f>
        <v>#REF!</v>
      </c>
      <c r="CU232" s="16" t="e">
        <f>SUMIF('City Level Data'!#REF!,$F232,'City Level Data'!CV:CV)</f>
        <v>#REF!</v>
      </c>
      <c r="CV232" s="16" t="e">
        <f>SUMIF('City Level Data'!#REF!,$F232,'City Level Data'!CW:CW)</f>
        <v>#REF!</v>
      </c>
      <c r="CW232" s="16" t="e">
        <f>SUMIF('City Level Data'!#REF!,$F232,'City Level Data'!CX:CX)</f>
        <v>#REF!</v>
      </c>
      <c r="CX232" s="16" t="e">
        <f>SUMIF('City Level Data'!#REF!,$F232,'City Level Data'!CY:CY)</f>
        <v>#REF!</v>
      </c>
      <c r="CY232" s="16" t="e">
        <f>SUMIF('City Level Data'!#REF!,$F232,'City Level Data'!CZ:CZ)</f>
        <v>#REF!</v>
      </c>
      <c r="CZ232" s="16" t="e">
        <f>SUMIF('City Level Data'!#REF!,$F232,'City Level Data'!DA:DA)</f>
        <v>#REF!</v>
      </c>
      <c r="DA232" s="16" t="e">
        <f>SUMIF('City Level Data'!#REF!,$F232,'City Level Data'!DB:DB)</f>
        <v>#REF!</v>
      </c>
      <c r="DB232" s="16" t="e">
        <f>SUMIF('City Level Data'!#REF!,$F232,'City Level Data'!DC:DC)</f>
        <v>#REF!</v>
      </c>
    </row>
    <row r="233" spans="1:106" x14ac:dyDescent="0.2">
      <c r="A233" s="1"/>
      <c r="B233" s="1"/>
      <c r="C233" s="1"/>
      <c r="D233" s="1" t="s">
        <v>1762</v>
      </c>
      <c r="E233" s="1" t="s">
        <v>1402</v>
      </c>
      <c r="F233" s="1" t="s">
        <v>1418</v>
      </c>
      <c r="G233" s="1" t="s">
        <v>1523</v>
      </c>
      <c r="H233" s="1"/>
      <c r="I233" s="1"/>
      <c r="J233" s="1" t="s">
        <v>1518</v>
      </c>
      <c r="K233" s="1"/>
      <c r="L233" s="1"/>
      <c r="M233" s="1"/>
      <c r="N233" s="16" t="e">
        <f>SUMIF('City Level Data'!#REF!,$F233,'City Level Data'!J:J)</f>
        <v>#REF!</v>
      </c>
      <c r="O233" s="16" t="e">
        <f>SUMIF('City Level Data'!#REF!,$F233,'City Level Data'!L:L)</f>
        <v>#REF!</v>
      </c>
      <c r="P233" s="16" t="e">
        <f>SUMIF('City Level Data'!#REF!,$F233,'City Level Data'!M:M)</f>
        <v>#REF!</v>
      </c>
      <c r="Q233" s="16" t="e">
        <f t="shared" si="0"/>
        <v>#REF!</v>
      </c>
      <c r="R233" s="16" t="e">
        <f>SUMIF('City Level Data'!#REF!,$F233,'City Level Data'!P:P)</f>
        <v>#REF!</v>
      </c>
      <c r="S233" s="16" t="e">
        <f t="shared" si="1"/>
        <v>#REF!</v>
      </c>
      <c r="T233" s="16" t="e">
        <f>SUMIF('City Level Data'!#REF!,$F233,'City Level Data'!U:U)*1000000000/N233</f>
        <v>#REF!</v>
      </c>
      <c r="U233" s="16" t="e">
        <f>IF(Q233&gt;'Clustering (Sub City)'!$C$4,'Clustering (Sub City)'!$B$3,IF(Q233&gt;'Clustering (Sub City)'!$H$4,'Clustering (Sub City)'!$G$3,IF(Q233&gt;'Clustering (Sub City)'!$M$4,'Clustering (Sub City)'!$L$3,'Clustering (Sub City)'!$Q$3)))</f>
        <v>#REF!</v>
      </c>
      <c r="V233" s="16" t="e">
        <f>IF(S233&gt;'Clustering (Sub City)'!$C$24,'Clustering (Sub City)'!$B$23,IF(S233&gt;'Clustering (Sub City)'!$H$24,'Clustering (Sub City)'!$G$23,IF(S233&gt;'Clustering (Sub City)'!$M$24,'Clustering (Sub City)'!$L$23,'Clustering (Sub City)'!$Q$23)))</f>
        <v>#REF!</v>
      </c>
      <c r="W233" s="16" t="e">
        <f>VLOOKUP(U233&amp;V233,'Clustering (Gov City)'!$X$4:$Y$19,2,0)</f>
        <v>#REF!</v>
      </c>
      <c r="X233" s="16" t="e">
        <f>SUMIF('City Level Data'!#REF!,$F233,'City Level Data'!Z:Z)</f>
        <v>#REF!</v>
      </c>
      <c r="Y233" s="16" t="e">
        <f>SUMIF('City Level Data'!#REF!,$F233,'City Level Data'!AA:AA)</f>
        <v>#REF!</v>
      </c>
      <c r="Z233" s="16" t="e">
        <f>SUMIF('City Level Data'!#REF!,$F233,'City Level Data'!AB:AB)</f>
        <v>#REF!</v>
      </c>
      <c r="AA233" s="16" t="e">
        <f>SUMIF('City Level Data'!#REF!,$F233,'City Level Data'!AC:AC)</f>
        <v>#REF!</v>
      </c>
      <c r="AB233" s="16" t="e">
        <f>SUMIF('City Level Data'!#REF!,$F233,'City Level Data'!AD:AD)</f>
        <v>#REF!</v>
      </c>
      <c r="AC233" s="16" t="e">
        <f>SUMIF('City Level Data'!#REF!,$F233,'City Level Data'!AE:AE)</f>
        <v>#REF!</v>
      </c>
      <c r="AD233" s="16" t="e">
        <f>SUMIF('City Level Data'!#REF!,$F233,'City Level Data'!AF:AF)</f>
        <v>#REF!</v>
      </c>
      <c r="AE233" s="16" t="e">
        <f>SUMIF('City Level Data'!#REF!,$F233,'City Level Data'!AG:AG)</f>
        <v>#REF!</v>
      </c>
      <c r="AF233" s="16" t="e">
        <f>SUMIF('City Level Data'!#REF!,$F233,'City Level Data'!AH:AH)</f>
        <v>#REF!</v>
      </c>
      <c r="AG233" s="16" t="e">
        <f>SUMIF('City Level Data'!#REF!,$F233,'City Level Data'!AI:AI)</f>
        <v>#REF!</v>
      </c>
      <c r="AH233" s="16" t="e">
        <f>SUMIF('City Level Data'!#REF!,$F233,'City Level Data'!AJ:AJ)</f>
        <v>#REF!</v>
      </c>
      <c r="AI233" s="16" t="e">
        <f>SUMIF('City Level Data'!#REF!,$F233,'City Level Data'!AK:AK)</f>
        <v>#REF!</v>
      </c>
      <c r="AJ233" s="16" t="e">
        <f>SUMIF('City Level Data'!#REF!,$F233,'City Level Data'!AL:AL)</f>
        <v>#REF!</v>
      </c>
      <c r="AK233" s="16" t="e">
        <f>SUMIF('City Level Data'!#REF!,$F233,'City Level Data'!AM:AM)</f>
        <v>#REF!</v>
      </c>
      <c r="AL233" s="16" t="e">
        <f>SUMIF('City Level Data'!#REF!,$F233,'City Level Data'!AN:AN)</f>
        <v>#REF!</v>
      </c>
      <c r="AM233" s="16" t="e">
        <f>SUMIF('City Level Data'!#REF!,$F233,'City Level Data'!AO:AO)</f>
        <v>#REF!</v>
      </c>
      <c r="AN233" s="16" t="e">
        <f>SUMIF('City Level Data'!#REF!,$F233,'City Level Data'!AP:AP)</f>
        <v>#REF!</v>
      </c>
      <c r="AO233" s="16" t="e">
        <f>SUMIF('City Level Data'!#REF!,$F233,'City Level Data'!AQ:AQ)</f>
        <v>#REF!</v>
      </c>
      <c r="AP233" s="16" t="e">
        <f>SUMIF('City Level Data'!#REF!,$F233,'City Level Data'!AR:AR)</f>
        <v>#REF!</v>
      </c>
      <c r="AQ233" s="16" t="e">
        <f>SUMIF('City Level Data'!#REF!,$F233,'City Level Data'!AS:AS)</f>
        <v>#REF!</v>
      </c>
      <c r="AR233" s="16" t="e">
        <f>SUMIF('City Level Data'!#REF!,$F233,'City Level Data'!AT:AT)</f>
        <v>#REF!</v>
      </c>
      <c r="AS233" s="16" t="e">
        <f>SUMIF('City Level Data'!#REF!,$F233,'City Level Data'!AU:AU)</f>
        <v>#REF!</v>
      </c>
      <c r="AT233" s="16" t="e">
        <f>SUMIF('City Level Data'!#REF!,$F233,'City Level Data'!AV:AV)</f>
        <v>#REF!</v>
      </c>
      <c r="AU233" s="16" t="e">
        <f>SUMIF('City Level Data'!#REF!,$F233,'City Level Data'!AW:AW)</f>
        <v>#REF!</v>
      </c>
      <c r="AV233" s="16" t="e">
        <f>SUMIF('City Level Data'!#REF!,$F233,'City Level Data'!AX:AX)</f>
        <v>#REF!</v>
      </c>
      <c r="AW233" s="16" t="e">
        <f>SUMIF('City Level Data'!#REF!,$F233,'City Level Data'!AY:AY)</f>
        <v>#REF!</v>
      </c>
      <c r="AX233" s="16" t="e">
        <f>SUMIF('City Level Data'!#REF!,$F233,'City Level Data'!AZ:AZ)</f>
        <v>#REF!</v>
      </c>
      <c r="AY233" s="16" t="e">
        <f>SUMIF('City Level Data'!#REF!,$F233,'City Level Data'!BA:BA)</f>
        <v>#REF!</v>
      </c>
      <c r="AZ233" s="16" t="e">
        <f>SUMIF('City Level Data'!#REF!,$F233,'City Level Data'!BB:BB)</f>
        <v>#REF!</v>
      </c>
      <c r="BA233" s="16" t="e">
        <f>SUMIF('City Level Data'!#REF!,$F233,'City Level Data'!BC:BC)</f>
        <v>#REF!</v>
      </c>
      <c r="BB233" s="16" t="e">
        <f>SUMIF('City Level Data'!#REF!,$F233,'City Level Data'!BD:BD)</f>
        <v>#REF!</v>
      </c>
      <c r="BC233" s="16" t="e">
        <f>SUMIF('City Level Data'!#REF!,$F233,'City Level Data'!BE:BE)</f>
        <v>#REF!</v>
      </c>
      <c r="BD233" s="16" t="e">
        <f>SUMIF('City Level Data'!#REF!,$F233,'City Level Data'!BF:BF)</f>
        <v>#REF!</v>
      </c>
      <c r="BE233" s="16" t="e">
        <f t="shared" si="2"/>
        <v>#REF!</v>
      </c>
      <c r="BF233" s="16" t="e">
        <f>SUMIF('City Level Data'!#REF!,$F233,'City Level Data'!BG:BG)</f>
        <v>#REF!</v>
      </c>
      <c r="BG233" s="16" t="e">
        <f>SUMIF('City Level Data'!#REF!,$F233,'City Level Data'!BH:BH)</f>
        <v>#REF!</v>
      </c>
      <c r="BH233" s="16" t="e">
        <f>AVERAGEIF('City Level Data'!#REF!,$F233,'City Level Data'!BI:BI)</f>
        <v>#REF!</v>
      </c>
      <c r="BI233" s="16" t="e">
        <f>AVERAGEIF('City Level Data'!#REF!,$F233,'City Level Data'!BJ:BJ)</f>
        <v>#REF!</v>
      </c>
      <c r="BJ233" s="16" t="e">
        <f>AVERAGEIF('City Level Data'!#REF!,$F233,'City Level Data'!BK:BK)</f>
        <v>#REF!</v>
      </c>
      <c r="BK233" s="16" t="e">
        <f>AVERAGEIF('City Level Data'!#REF!,$F233,'City Level Data'!BL:BL)</f>
        <v>#REF!</v>
      </c>
      <c r="BL233" s="16" t="e">
        <f>AVERAGEIF('City Level Data'!#REF!,$F233,'City Level Data'!BM:BM)</f>
        <v>#REF!</v>
      </c>
      <c r="BM233" s="16" t="e">
        <f>SUMIF('City Level Data'!#REF!,$F233,'City Level Data'!BN:BN)</f>
        <v>#REF!</v>
      </c>
      <c r="BN233" s="16" t="e">
        <f>SUMIF('City Level Data'!#REF!,$F233,'City Level Data'!BO:BO)</f>
        <v>#REF!</v>
      </c>
      <c r="BO233" s="16" t="e">
        <f>SUMIF('City Level Data'!#REF!,$F233,'City Level Data'!BP:BP)</f>
        <v>#REF!</v>
      </c>
      <c r="BP233" s="16" t="e">
        <f>SUMIF('City Level Data'!#REF!,$F233,'City Level Data'!BQ:BQ)</f>
        <v>#REF!</v>
      </c>
      <c r="BQ233" s="16" t="e">
        <f>SUMIF('City Level Data'!#REF!,$F233,'City Level Data'!BR:BR)</f>
        <v>#REF!</v>
      </c>
      <c r="BR233" s="16" t="e">
        <f>SUMIF('City Level Data'!#REF!,$F233,'City Level Data'!BS:BS)</f>
        <v>#REF!</v>
      </c>
      <c r="BS233" s="16" t="e">
        <f>SUMIF('City Level Data'!#REF!,$F233,'City Level Data'!BT:BT)</f>
        <v>#REF!</v>
      </c>
      <c r="BT233" s="16" t="e">
        <f>SUMIF('City Level Data'!#REF!,$F233,'City Level Data'!BU:BU)</f>
        <v>#REF!</v>
      </c>
      <c r="BU233" s="16" t="e">
        <f>SUMIF('City Level Data'!#REF!,$F233,'City Level Data'!BV:BV)</f>
        <v>#REF!</v>
      </c>
      <c r="BV233" s="16" t="e">
        <f>SUMIF('City Level Data'!#REF!,$F233,'City Level Data'!BW:BW)</f>
        <v>#REF!</v>
      </c>
      <c r="BW233" s="16" t="e">
        <f>SUMIF('City Level Data'!#REF!,$F233,'City Level Data'!BX:BX)</f>
        <v>#REF!</v>
      </c>
      <c r="BX233" s="16" t="e">
        <f>SUMIF('City Level Data'!#REF!,$F233,'City Level Data'!BY:BY)</f>
        <v>#REF!</v>
      </c>
      <c r="BY233" s="16" t="e">
        <f>SUMIF('City Level Data'!#REF!,$F233,'City Level Data'!BZ:BZ)</f>
        <v>#REF!</v>
      </c>
      <c r="BZ233" s="16" t="e">
        <f>SUMIF('City Level Data'!#REF!,$F233,'City Level Data'!CA:CA)</f>
        <v>#REF!</v>
      </c>
      <c r="CA233" s="16" t="e">
        <f>SUMIF('City Level Data'!#REF!,$F233,'City Level Data'!CB:CB)</f>
        <v>#REF!</v>
      </c>
      <c r="CB233" s="16" t="e">
        <f>SUMIF('City Level Data'!#REF!,$F233,'City Level Data'!CC:CC)</f>
        <v>#REF!</v>
      </c>
      <c r="CC233" s="16" t="e">
        <f>SUMIF('City Level Data'!#REF!,$F233,'City Level Data'!CD:CD)</f>
        <v>#REF!</v>
      </c>
      <c r="CD233" s="16" t="e">
        <f>SUMIF('City Level Data'!#REF!,$F233,'City Level Data'!CE:CE)</f>
        <v>#REF!</v>
      </c>
      <c r="CE233" s="16" t="e">
        <f>SUMIF('City Level Data'!#REF!,$F233,'City Level Data'!CF:CF)</f>
        <v>#REF!</v>
      </c>
      <c r="CF233" s="16" t="e">
        <f>SUMIF('City Level Data'!#REF!,$F233,'City Level Data'!CG:CG)</f>
        <v>#REF!</v>
      </c>
      <c r="CG233" s="16" t="e">
        <f>SUMIF('City Level Data'!#REF!,$F233,'City Level Data'!CH:CH)</f>
        <v>#REF!</v>
      </c>
      <c r="CH233" s="16" t="e">
        <f>SUMIF('City Level Data'!#REF!,$F233,'City Level Data'!CI:CI)</f>
        <v>#REF!</v>
      </c>
      <c r="CI233" s="16" t="e">
        <f>SUMIF('City Level Data'!#REF!,$F233,'City Level Data'!CJ:CJ)</f>
        <v>#REF!</v>
      </c>
      <c r="CJ233" s="16" t="e">
        <f>SUMIF('City Level Data'!#REF!,$F233,'City Level Data'!CK:CK)</f>
        <v>#REF!</v>
      </c>
      <c r="CK233" s="16" t="e">
        <f>SUMIF('City Level Data'!#REF!,$F233,'City Level Data'!CL:CL)</f>
        <v>#REF!</v>
      </c>
      <c r="CL233" s="16" t="e">
        <f>SUMIF('City Level Data'!#REF!,$F233,'City Level Data'!CM:CM)</f>
        <v>#REF!</v>
      </c>
      <c r="CM233" s="16" t="e">
        <f>SUMIF('City Level Data'!#REF!,$F233,'City Level Data'!CN:CN)</f>
        <v>#REF!</v>
      </c>
      <c r="CN233" s="16" t="e">
        <f>SUMIF('City Level Data'!#REF!,$F233,'City Level Data'!CO:CO)</f>
        <v>#REF!</v>
      </c>
      <c r="CO233" s="16" t="e">
        <f>SUMIF('City Level Data'!#REF!,$F233,'City Level Data'!CP:CP)</f>
        <v>#REF!</v>
      </c>
      <c r="CP233" s="16" t="e">
        <f>SUMIF('City Level Data'!#REF!,$F233,'City Level Data'!CQ:CQ)</f>
        <v>#REF!</v>
      </c>
      <c r="CQ233" s="16" t="e">
        <f>SUMIF('City Level Data'!#REF!,$F233,'City Level Data'!CR:CR)</f>
        <v>#REF!</v>
      </c>
      <c r="CR233" s="16" t="e">
        <f>SUMIF('City Level Data'!#REF!,$F233,'City Level Data'!CS:CS)</f>
        <v>#REF!</v>
      </c>
      <c r="CS233" s="16" t="e">
        <f>SUMIF('City Level Data'!#REF!,$F233,'City Level Data'!CT:CT)</f>
        <v>#REF!</v>
      </c>
      <c r="CT233" s="16" t="e">
        <f>SUMIF('City Level Data'!#REF!,$F233,'City Level Data'!CU:CU)</f>
        <v>#REF!</v>
      </c>
      <c r="CU233" s="16" t="e">
        <f>SUMIF('City Level Data'!#REF!,$F233,'City Level Data'!CV:CV)</f>
        <v>#REF!</v>
      </c>
      <c r="CV233" s="16" t="e">
        <f>SUMIF('City Level Data'!#REF!,$F233,'City Level Data'!CW:CW)</f>
        <v>#REF!</v>
      </c>
      <c r="CW233" s="16" t="e">
        <f>SUMIF('City Level Data'!#REF!,$F233,'City Level Data'!CX:CX)</f>
        <v>#REF!</v>
      </c>
      <c r="CX233" s="16" t="e">
        <f>SUMIF('City Level Data'!#REF!,$F233,'City Level Data'!CY:CY)</f>
        <v>#REF!</v>
      </c>
      <c r="CY233" s="16" t="e">
        <f>SUMIF('City Level Data'!#REF!,$F233,'City Level Data'!CZ:CZ)</f>
        <v>#REF!</v>
      </c>
      <c r="CZ233" s="16" t="e">
        <f>SUMIF('City Level Data'!#REF!,$F233,'City Level Data'!DA:DA)</f>
        <v>#REF!</v>
      </c>
      <c r="DA233" s="16" t="e">
        <f>SUMIF('City Level Data'!#REF!,$F233,'City Level Data'!DB:DB)</f>
        <v>#REF!</v>
      </c>
      <c r="DB233" s="16" t="e">
        <f>SUMIF('City Level Data'!#REF!,$F233,'City Level Data'!DC:DC)</f>
        <v>#REF!</v>
      </c>
    </row>
    <row r="234" spans="1:106" x14ac:dyDescent="0.2">
      <c r="A234" s="1"/>
      <c r="B234" s="1"/>
      <c r="C234" s="1"/>
      <c r="D234" s="1" t="s">
        <v>1576</v>
      </c>
      <c r="E234" s="1" t="s">
        <v>1402</v>
      </c>
      <c r="F234" s="1" t="s">
        <v>1421</v>
      </c>
      <c r="G234" s="1" t="s">
        <v>1523</v>
      </c>
      <c r="H234" s="1"/>
      <c r="I234" s="1"/>
      <c r="J234" s="1" t="s">
        <v>1518</v>
      </c>
      <c r="K234" s="1"/>
      <c r="L234" s="1"/>
      <c r="M234" s="1"/>
      <c r="N234" s="16" t="e">
        <f>SUMIF('City Level Data'!#REF!,$F234,'City Level Data'!J:J)</f>
        <v>#REF!</v>
      </c>
      <c r="O234" s="16" t="e">
        <f>SUMIF('City Level Data'!#REF!,$F234,'City Level Data'!L:L)</f>
        <v>#REF!</v>
      </c>
      <c r="P234" s="16" t="e">
        <f>SUMIF('City Level Data'!#REF!,$F234,'City Level Data'!M:M)</f>
        <v>#REF!</v>
      </c>
      <c r="Q234" s="16" t="e">
        <f t="shared" si="0"/>
        <v>#REF!</v>
      </c>
      <c r="R234" s="16" t="e">
        <f>SUMIF('City Level Data'!#REF!,$F234,'City Level Data'!P:P)</f>
        <v>#REF!</v>
      </c>
      <c r="S234" s="16" t="e">
        <f t="shared" si="1"/>
        <v>#REF!</v>
      </c>
      <c r="T234" s="16" t="e">
        <f>SUMIF('City Level Data'!#REF!,$F234,'City Level Data'!U:U)*1000000000/N234</f>
        <v>#REF!</v>
      </c>
      <c r="U234" s="16" t="e">
        <f>IF(Q234&gt;'Clustering (Sub City)'!$C$4,'Clustering (Sub City)'!$B$3,IF(Q234&gt;'Clustering (Sub City)'!$H$4,'Clustering (Sub City)'!$G$3,IF(Q234&gt;'Clustering (Sub City)'!$M$4,'Clustering (Sub City)'!$L$3,'Clustering (Sub City)'!$Q$3)))</f>
        <v>#REF!</v>
      </c>
      <c r="V234" s="16" t="e">
        <f>IF(S234&gt;'Clustering (Sub City)'!$C$24,'Clustering (Sub City)'!$B$23,IF(S234&gt;'Clustering (Sub City)'!$H$24,'Clustering (Sub City)'!$G$23,IF(S234&gt;'Clustering (Sub City)'!$M$24,'Clustering (Sub City)'!$L$23,'Clustering (Sub City)'!$Q$23)))</f>
        <v>#REF!</v>
      </c>
      <c r="W234" s="16" t="e">
        <f>VLOOKUP(U234&amp;V234,'Clustering (Gov City)'!$X$4:$Y$19,2,0)</f>
        <v>#REF!</v>
      </c>
      <c r="X234" s="16" t="e">
        <f>SUMIF('City Level Data'!#REF!,$F234,'City Level Data'!Z:Z)</f>
        <v>#REF!</v>
      </c>
      <c r="Y234" s="16" t="e">
        <f>SUMIF('City Level Data'!#REF!,$F234,'City Level Data'!AA:AA)</f>
        <v>#REF!</v>
      </c>
      <c r="Z234" s="16" t="e">
        <f>SUMIF('City Level Data'!#REF!,$F234,'City Level Data'!AB:AB)</f>
        <v>#REF!</v>
      </c>
      <c r="AA234" s="16" t="e">
        <f>SUMIF('City Level Data'!#REF!,$F234,'City Level Data'!AC:AC)</f>
        <v>#REF!</v>
      </c>
      <c r="AB234" s="16" t="e">
        <f>SUMIF('City Level Data'!#REF!,$F234,'City Level Data'!AD:AD)</f>
        <v>#REF!</v>
      </c>
      <c r="AC234" s="16" t="e">
        <f>SUMIF('City Level Data'!#REF!,$F234,'City Level Data'!AE:AE)</f>
        <v>#REF!</v>
      </c>
      <c r="AD234" s="16" t="e">
        <f>SUMIF('City Level Data'!#REF!,$F234,'City Level Data'!AF:AF)</f>
        <v>#REF!</v>
      </c>
      <c r="AE234" s="16" t="e">
        <f>SUMIF('City Level Data'!#REF!,$F234,'City Level Data'!AG:AG)</f>
        <v>#REF!</v>
      </c>
      <c r="AF234" s="16" t="e">
        <f>SUMIF('City Level Data'!#REF!,$F234,'City Level Data'!AH:AH)</f>
        <v>#REF!</v>
      </c>
      <c r="AG234" s="16" t="e">
        <f>SUMIF('City Level Data'!#REF!,$F234,'City Level Data'!AI:AI)</f>
        <v>#REF!</v>
      </c>
      <c r="AH234" s="16" t="e">
        <f>SUMIF('City Level Data'!#REF!,$F234,'City Level Data'!AJ:AJ)</f>
        <v>#REF!</v>
      </c>
      <c r="AI234" s="16" t="e">
        <f>SUMIF('City Level Data'!#REF!,$F234,'City Level Data'!AK:AK)</f>
        <v>#REF!</v>
      </c>
      <c r="AJ234" s="16" t="e">
        <f>SUMIF('City Level Data'!#REF!,$F234,'City Level Data'!AL:AL)</f>
        <v>#REF!</v>
      </c>
      <c r="AK234" s="16" t="e">
        <f>SUMIF('City Level Data'!#REF!,$F234,'City Level Data'!AM:AM)</f>
        <v>#REF!</v>
      </c>
      <c r="AL234" s="16" t="e">
        <f>SUMIF('City Level Data'!#REF!,$F234,'City Level Data'!AN:AN)</f>
        <v>#REF!</v>
      </c>
      <c r="AM234" s="16" t="e">
        <f>SUMIF('City Level Data'!#REF!,$F234,'City Level Data'!AO:AO)</f>
        <v>#REF!</v>
      </c>
      <c r="AN234" s="16" t="e">
        <f>SUMIF('City Level Data'!#REF!,$F234,'City Level Data'!AP:AP)</f>
        <v>#REF!</v>
      </c>
      <c r="AO234" s="16" t="e">
        <f>SUMIF('City Level Data'!#REF!,$F234,'City Level Data'!AQ:AQ)</f>
        <v>#REF!</v>
      </c>
      <c r="AP234" s="16" t="e">
        <f>SUMIF('City Level Data'!#REF!,$F234,'City Level Data'!AR:AR)</f>
        <v>#REF!</v>
      </c>
      <c r="AQ234" s="16" t="e">
        <f>SUMIF('City Level Data'!#REF!,$F234,'City Level Data'!AS:AS)</f>
        <v>#REF!</v>
      </c>
      <c r="AR234" s="16" t="e">
        <f>SUMIF('City Level Data'!#REF!,$F234,'City Level Data'!AT:AT)</f>
        <v>#REF!</v>
      </c>
      <c r="AS234" s="16" t="e">
        <f>SUMIF('City Level Data'!#REF!,$F234,'City Level Data'!AU:AU)</f>
        <v>#REF!</v>
      </c>
      <c r="AT234" s="16" t="e">
        <f>SUMIF('City Level Data'!#REF!,$F234,'City Level Data'!AV:AV)</f>
        <v>#REF!</v>
      </c>
      <c r="AU234" s="16" t="e">
        <f>SUMIF('City Level Data'!#REF!,$F234,'City Level Data'!AW:AW)</f>
        <v>#REF!</v>
      </c>
      <c r="AV234" s="16" t="e">
        <f>SUMIF('City Level Data'!#REF!,$F234,'City Level Data'!AX:AX)</f>
        <v>#REF!</v>
      </c>
      <c r="AW234" s="16" t="e">
        <f>SUMIF('City Level Data'!#REF!,$F234,'City Level Data'!AY:AY)</f>
        <v>#REF!</v>
      </c>
      <c r="AX234" s="16" t="e">
        <f>SUMIF('City Level Data'!#REF!,$F234,'City Level Data'!AZ:AZ)</f>
        <v>#REF!</v>
      </c>
      <c r="AY234" s="16" t="e">
        <f>SUMIF('City Level Data'!#REF!,$F234,'City Level Data'!BA:BA)</f>
        <v>#REF!</v>
      </c>
      <c r="AZ234" s="16" t="e">
        <f>SUMIF('City Level Data'!#REF!,$F234,'City Level Data'!BB:BB)</f>
        <v>#REF!</v>
      </c>
      <c r="BA234" s="16" t="e">
        <f>SUMIF('City Level Data'!#REF!,$F234,'City Level Data'!BC:BC)</f>
        <v>#REF!</v>
      </c>
      <c r="BB234" s="16" t="e">
        <f>SUMIF('City Level Data'!#REF!,$F234,'City Level Data'!BD:BD)</f>
        <v>#REF!</v>
      </c>
      <c r="BC234" s="16" t="e">
        <f>SUMIF('City Level Data'!#REF!,$F234,'City Level Data'!BE:BE)</f>
        <v>#REF!</v>
      </c>
      <c r="BD234" s="16" t="e">
        <f>SUMIF('City Level Data'!#REF!,$F234,'City Level Data'!BF:BF)</f>
        <v>#REF!</v>
      </c>
      <c r="BE234" s="16" t="e">
        <f t="shared" si="2"/>
        <v>#REF!</v>
      </c>
      <c r="BF234" s="16" t="e">
        <f>SUMIF('City Level Data'!#REF!,$F234,'City Level Data'!BG:BG)</f>
        <v>#REF!</v>
      </c>
      <c r="BG234" s="16" t="e">
        <f>SUMIF('City Level Data'!#REF!,$F234,'City Level Data'!BH:BH)</f>
        <v>#REF!</v>
      </c>
      <c r="BH234" s="16" t="e">
        <f>AVERAGEIF('City Level Data'!#REF!,$F234,'City Level Data'!BI:BI)</f>
        <v>#REF!</v>
      </c>
      <c r="BI234" s="16" t="e">
        <f>AVERAGEIF('City Level Data'!#REF!,$F234,'City Level Data'!BJ:BJ)</f>
        <v>#REF!</v>
      </c>
      <c r="BJ234" s="16" t="e">
        <f>AVERAGEIF('City Level Data'!#REF!,$F234,'City Level Data'!BK:BK)</f>
        <v>#REF!</v>
      </c>
      <c r="BK234" s="16" t="e">
        <f>AVERAGEIF('City Level Data'!#REF!,$F234,'City Level Data'!BL:BL)</f>
        <v>#REF!</v>
      </c>
      <c r="BL234" s="16" t="e">
        <f>AVERAGEIF('City Level Data'!#REF!,$F234,'City Level Data'!BM:BM)</f>
        <v>#REF!</v>
      </c>
      <c r="BM234" s="16" t="e">
        <f>SUMIF('City Level Data'!#REF!,$F234,'City Level Data'!BN:BN)</f>
        <v>#REF!</v>
      </c>
      <c r="BN234" s="16" t="e">
        <f>SUMIF('City Level Data'!#REF!,$F234,'City Level Data'!BO:BO)</f>
        <v>#REF!</v>
      </c>
      <c r="BO234" s="16" t="e">
        <f>SUMIF('City Level Data'!#REF!,$F234,'City Level Data'!BP:BP)</f>
        <v>#REF!</v>
      </c>
      <c r="BP234" s="16" t="e">
        <f>SUMIF('City Level Data'!#REF!,$F234,'City Level Data'!BQ:BQ)</f>
        <v>#REF!</v>
      </c>
      <c r="BQ234" s="16" t="e">
        <f>SUMIF('City Level Data'!#REF!,$F234,'City Level Data'!BR:BR)</f>
        <v>#REF!</v>
      </c>
      <c r="BR234" s="16" t="e">
        <f>SUMIF('City Level Data'!#REF!,$F234,'City Level Data'!BS:BS)</f>
        <v>#REF!</v>
      </c>
      <c r="BS234" s="16" t="e">
        <f>SUMIF('City Level Data'!#REF!,$F234,'City Level Data'!BT:BT)</f>
        <v>#REF!</v>
      </c>
      <c r="BT234" s="16" t="e">
        <f>SUMIF('City Level Data'!#REF!,$F234,'City Level Data'!BU:BU)</f>
        <v>#REF!</v>
      </c>
      <c r="BU234" s="16" t="e">
        <f>SUMIF('City Level Data'!#REF!,$F234,'City Level Data'!BV:BV)</f>
        <v>#REF!</v>
      </c>
      <c r="BV234" s="16" t="e">
        <f>SUMIF('City Level Data'!#REF!,$F234,'City Level Data'!BW:BW)</f>
        <v>#REF!</v>
      </c>
      <c r="BW234" s="16" t="e">
        <f>SUMIF('City Level Data'!#REF!,$F234,'City Level Data'!BX:BX)</f>
        <v>#REF!</v>
      </c>
      <c r="BX234" s="16" t="e">
        <f>SUMIF('City Level Data'!#REF!,$F234,'City Level Data'!BY:BY)</f>
        <v>#REF!</v>
      </c>
      <c r="BY234" s="16" t="e">
        <f>SUMIF('City Level Data'!#REF!,$F234,'City Level Data'!BZ:BZ)</f>
        <v>#REF!</v>
      </c>
      <c r="BZ234" s="16" t="e">
        <f>SUMIF('City Level Data'!#REF!,$F234,'City Level Data'!CA:CA)</f>
        <v>#REF!</v>
      </c>
      <c r="CA234" s="16" t="e">
        <f>SUMIF('City Level Data'!#REF!,$F234,'City Level Data'!CB:CB)</f>
        <v>#REF!</v>
      </c>
      <c r="CB234" s="16" t="e">
        <f>SUMIF('City Level Data'!#REF!,$F234,'City Level Data'!CC:CC)</f>
        <v>#REF!</v>
      </c>
      <c r="CC234" s="16" t="e">
        <f>SUMIF('City Level Data'!#REF!,$F234,'City Level Data'!CD:CD)</f>
        <v>#REF!</v>
      </c>
      <c r="CD234" s="16" t="e">
        <f>SUMIF('City Level Data'!#REF!,$F234,'City Level Data'!CE:CE)</f>
        <v>#REF!</v>
      </c>
      <c r="CE234" s="16" t="e">
        <f>SUMIF('City Level Data'!#REF!,$F234,'City Level Data'!CF:CF)</f>
        <v>#REF!</v>
      </c>
      <c r="CF234" s="16" t="e">
        <f>SUMIF('City Level Data'!#REF!,$F234,'City Level Data'!CG:CG)</f>
        <v>#REF!</v>
      </c>
      <c r="CG234" s="16" t="e">
        <f>SUMIF('City Level Data'!#REF!,$F234,'City Level Data'!CH:CH)</f>
        <v>#REF!</v>
      </c>
      <c r="CH234" s="16" t="e">
        <f>SUMIF('City Level Data'!#REF!,$F234,'City Level Data'!CI:CI)</f>
        <v>#REF!</v>
      </c>
      <c r="CI234" s="16" t="e">
        <f>SUMIF('City Level Data'!#REF!,$F234,'City Level Data'!CJ:CJ)</f>
        <v>#REF!</v>
      </c>
      <c r="CJ234" s="16" t="e">
        <f>SUMIF('City Level Data'!#REF!,$F234,'City Level Data'!CK:CK)</f>
        <v>#REF!</v>
      </c>
      <c r="CK234" s="16" t="e">
        <f>SUMIF('City Level Data'!#REF!,$F234,'City Level Data'!CL:CL)</f>
        <v>#REF!</v>
      </c>
      <c r="CL234" s="16" t="e">
        <f>SUMIF('City Level Data'!#REF!,$F234,'City Level Data'!CM:CM)</f>
        <v>#REF!</v>
      </c>
      <c r="CM234" s="16" t="e">
        <f>SUMIF('City Level Data'!#REF!,$F234,'City Level Data'!CN:CN)</f>
        <v>#REF!</v>
      </c>
      <c r="CN234" s="16" t="e">
        <f>SUMIF('City Level Data'!#REF!,$F234,'City Level Data'!CO:CO)</f>
        <v>#REF!</v>
      </c>
      <c r="CO234" s="16" t="e">
        <f>SUMIF('City Level Data'!#REF!,$F234,'City Level Data'!CP:CP)</f>
        <v>#REF!</v>
      </c>
      <c r="CP234" s="16" t="e">
        <f>SUMIF('City Level Data'!#REF!,$F234,'City Level Data'!CQ:CQ)</f>
        <v>#REF!</v>
      </c>
      <c r="CQ234" s="16" t="e">
        <f>SUMIF('City Level Data'!#REF!,$F234,'City Level Data'!CR:CR)</f>
        <v>#REF!</v>
      </c>
      <c r="CR234" s="16" t="e">
        <f>SUMIF('City Level Data'!#REF!,$F234,'City Level Data'!CS:CS)</f>
        <v>#REF!</v>
      </c>
      <c r="CS234" s="16" t="e">
        <f>SUMIF('City Level Data'!#REF!,$F234,'City Level Data'!CT:CT)</f>
        <v>#REF!</v>
      </c>
      <c r="CT234" s="16" t="e">
        <f>SUMIF('City Level Data'!#REF!,$F234,'City Level Data'!CU:CU)</f>
        <v>#REF!</v>
      </c>
      <c r="CU234" s="16" t="e">
        <f>SUMIF('City Level Data'!#REF!,$F234,'City Level Data'!CV:CV)</f>
        <v>#REF!</v>
      </c>
      <c r="CV234" s="16" t="e">
        <f>SUMIF('City Level Data'!#REF!,$F234,'City Level Data'!CW:CW)</f>
        <v>#REF!</v>
      </c>
      <c r="CW234" s="16" t="e">
        <f>SUMIF('City Level Data'!#REF!,$F234,'City Level Data'!CX:CX)</f>
        <v>#REF!</v>
      </c>
      <c r="CX234" s="16" t="e">
        <f>SUMIF('City Level Data'!#REF!,$F234,'City Level Data'!CY:CY)</f>
        <v>#REF!</v>
      </c>
      <c r="CY234" s="16" t="e">
        <f>SUMIF('City Level Data'!#REF!,$F234,'City Level Data'!CZ:CZ)</f>
        <v>#REF!</v>
      </c>
      <c r="CZ234" s="16" t="e">
        <f>SUMIF('City Level Data'!#REF!,$F234,'City Level Data'!DA:DA)</f>
        <v>#REF!</v>
      </c>
      <c r="DA234" s="16" t="e">
        <f>SUMIF('City Level Data'!#REF!,$F234,'City Level Data'!DB:DB)</f>
        <v>#REF!</v>
      </c>
      <c r="DB234" s="16" t="e">
        <f>SUMIF('City Level Data'!#REF!,$F234,'City Level Data'!DC:DC)</f>
        <v>#REF!</v>
      </c>
    </row>
    <row r="235" spans="1:106" x14ac:dyDescent="0.2">
      <c r="A235" s="1"/>
      <c r="B235" s="1"/>
      <c r="C235" s="1"/>
      <c r="D235" s="1" t="s">
        <v>1763</v>
      </c>
      <c r="E235" s="1" t="s">
        <v>1402</v>
      </c>
      <c r="F235" s="1" t="s">
        <v>1462</v>
      </c>
      <c r="G235" s="1" t="s">
        <v>1523</v>
      </c>
      <c r="H235" s="1"/>
      <c r="I235" s="1"/>
      <c r="J235" s="1" t="s">
        <v>1518</v>
      </c>
      <c r="K235" s="1"/>
      <c r="L235" s="1"/>
      <c r="M235" s="1"/>
      <c r="N235" s="16" t="e">
        <f>SUMIF('City Level Data'!#REF!,$F235,'City Level Data'!J:J)</f>
        <v>#REF!</v>
      </c>
      <c r="O235" s="16" t="e">
        <f>SUMIF('City Level Data'!#REF!,$F235,'City Level Data'!L:L)</f>
        <v>#REF!</v>
      </c>
      <c r="P235" s="16" t="e">
        <f>SUMIF('City Level Data'!#REF!,$F235,'City Level Data'!M:M)</f>
        <v>#REF!</v>
      </c>
      <c r="Q235" s="16" t="e">
        <f t="shared" si="0"/>
        <v>#REF!</v>
      </c>
      <c r="R235" s="16" t="e">
        <f>SUMIF('City Level Data'!#REF!,$F235,'City Level Data'!P:P)</f>
        <v>#REF!</v>
      </c>
      <c r="S235" s="16" t="e">
        <f t="shared" si="1"/>
        <v>#REF!</v>
      </c>
      <c r="T235" s="16" t="e">
        <f>SUMIF('City Level Data'!#REF!,$F235,'City Level Data'!U:U)*1000000000/N235</f>
        <v>#REF!</v>
      </c>
      <c r="U235" s="16" t="e">
        <f>IF(Q235&gt;'Clustering (Sub City)'!$C$4,'Clustering (Sub City)'!$B$3,IF(Q235&gt;'Clustering (Sub City)'!$H$4,'Clustering (Sub City)'!$G$3,IF(Q235&gt;'Clustering (Sub City)'!$M$4,'Clustering (Sub City)'!$L$3,'Clustering (Sub City)'!$Q$3)))</f>
        <v>#REF!</v>
      </c>
      <c r="V235" s="16" t="e">
        <f>IF(S235&gt;'Clustering (Sub City)'!$C$24,'Clustering (Sub City)'!$B$23,IF(S235&gt;'Clustering (Sub City)'!$H$24,'Clustering (Sub City)'!$G$23,IF(S235&gt;'Clustering (Sub City)'!$M$24,'Clustering (Sub City)'!$L$23,'Clustering (Sub City)'!$Q$23)))</f>
        <v>#REF!</v>
      </c>
      <c r="W235" s="16" t="e">
        <f>VLOOKUP(U235&amp;V235,'Clustering (Gov City)'!$X$4:$Y$19,2,0)</f>
        <v>#REF!</v>
      </c>
      <c r="X235" s="16" t="e">
        <f>SUMIF('City Level Data'!#REF!,$F235,'City Level Data'!Z:Z)</f>
        <v>#REF!</v>
      </c>
      <c r="Y235" s="16" t="e">
        <f>SUMIF('City Level Data'!#REF!,$F235,'City Level Data'!AA:AA)</f>
        <v>#REF!</v>
      </c>
      <c r="Z235" s="16" t="e">
        <f>SUMIF('City Level Data'!#REF!,$F235,'City Level Data'!AB:AB)</f>
        <v>#REF!</v>
      </c>
      <c r="AA235" s="16" t="e">
        <f>SUMIF('City Level Data'!#REF!,$F235,'City Level Data'!AC:AC)</f>
        <v>#REF!</v>
      </c>
      <c r="AB235" s="16" t="e">
        <f>SUMIF('City Level Data'!#REF!,$F235,'City Level Data'!AD:AD)</f>
        <v>#REF!</v>
      </c>
      <c r="AC235" s="16" t="e">
        <f>SUMIF('City Level Data'!#REF!,$F235,'City Level Data'!AE:AE)</f>
        <v>#REF!</v>
      </c>
      <c r="AD235" s="16" t="e">
        <f>SUMIF('City Level Data'!#REF!,$F235,'City Level Data'!AF:AF)</f>
        <v>#REF!</v>
      </c>
      <c r="AE235" s="16" t="e">
        <f>SUMIF('City Level Data'!#REF!,$F235,'City Level Data'!AG:AG)</f>
        <v>#REF!</v>
      </c>
      <c r="AF235" s="16" t="e">
        <f>SUMIF('City Level Data'!#REF!,$F235,'City Level Data'!AH:AH)</f>
        <v>#REF!</v>
      </c>
      <c r="AG235" s="16" t="e">
        <f>SUMIF('City Level Data'!#REF!,$F235,'City Level Data'!AI:AI)</f>
        <v>#REF!</v>
      </c>
      <c r="AH235" s="16" t="e">
        <f>SUMIF('City Level Data'!#REF!,$F235,'City Level Data'!AJ:AJ)</f>
        <v>#REF!</v>
      </c>
      <c r="AI235" s="16" t="e">
        <f>SUMIF('City Level Data'!#REF!,$F235,'City Level Data'!AK:AK)</f>
        <v>#REF!</v>
      </c>
      <c r="AJ235" s="16" t="e">
        <f>SUMIF('City Level Data'!#REF!,$F235,'City Level Data'!AL:AL)</f>
        <v>#REF!</v>
      </c>
      <c r="AK235" s="16" t="e">
        <f>SUMIF('City Level Data'!#REF!,$F235,'City Level Data'!AM:AM)</f>
        <v>#REF!</v>
      </c>
      <c r="AL235" s="16" t="e">
        <f>SUMIF('City Level Data'!#REF!,$F235,'City Level Data'!AN:AN)</f>
        <v>#REF!</v>
      </c>
      <c r="AM235" s="16" t="e">
        <f>SUMIF('City Level Data'!#REF!,$F235,'City Level Data'!AO:AO)</f>
        <v>#REF!</v>
      </c>
      <c r="AN235" s="16" t="e">
        <f>SUMIF('City Level Data'!#REF!,$F235,'City Level Data'!AP:AP)</f>
        <v>#REF!</v>
      </c>
      <c r="AO235" s="16" t="e">
        <f>SUMIF('City Level Data'!#REF!,$F235,'City Level Data'!AQ:AQ)</f>
        <v>#REF!</v>
      </c>
      <c r="AP235" s="16" t="e">
        <f>SUMIF('City Level Data'!#REF!,$F235,'City Level Data'!AR:AR)</f>
        <v>#REF!</v>
      </c>
      <c r="AQ235" s="16" t="e">
        <f>SUMIF('City Level Data'!#REF!,$F235,'City Level Data'!AS:AS)</f>
        <v>#REF!</v>
      </c>
      <c r="AR235" s="16" t="e">
        <f>SUMIF('City Level Data'!#REF!,$F235,'City Level Data'!AT:AT)</f>
        <v>#REF!</v>
      </c>
      <c r="AS235" s="16" t="e">
        <f>SUMIF('City Level Data'!#REF!,$F235,'City Level Data'!AU:AU)</f>
        <v>#REF!</v>
      </c>
      <c r="AT235" s="16" t="e">
        <f>SUMIF('City Level Data'!#REF!,$F235,'City Level Data'!AV:AV)</f>
        <v>#REF!</v>
      </c>
      <c r="AU235" s="16" t="e">
        <f>SUMIF('City Level Data'!#REF!,$F235,'City Level Data'!AW:AW)</f>
        <v>#REF!</v>
      </c>
      <c r="AV235" s="16" t="e">
        <f>SUMIF('City Level Data'!#REF!,$F235,'City Level Data'!AX:AX)</f>
        <v>#REF!</v>
      </c>
      <c r="AW235" s="16" t="e">
        <f>SUMIF('City Level Data'!#REF!,$F235,'City Level Data'!AY:AY)</f>
        <v>#REF!</v>
      </c>
      <c r="AX235" s="16" t="e">
        <f>SUMIF('City Level Data'!#REF!,$F235,'City Level Data'!AZ:AZ)</f>
        <v>#REF!</v>
      </c>
      <c r="AY235" s="16" t="e">
        <f>SUMIF('City Level Data'!#REF!,$F235,'City Level Data'!BA:BA)</f>
        <v>#REF!</v>
      </c>
      <c r="AZ235" s="16" t="e">
        <f>SUMIF('City Level Data'!#REF!,$F235,'City Level Data'!BB:BB)</f>
        <v>#REF!</v>
      </c>
      <c r="BA235" s="16" t="e">
        <f>SUMIF('City Level Data'!#REF!,$F235,'City Level Data'!BC:BC)</f>
        <v>#REF!</v>
      </c>
      <c r="BB235" s="16" t="e">
        <f>SUMIF('City Level Data'!#REF!,$F235,'City Level Data'!BD:BD)</f>
        <v>#REF!</v>
      </c>
      <c r="BC235" s="16" t="e">
        <f>SUMIF('City Level Data'!#REF!,$F235,'City Level Data'!BE:BE)</f>
        <v>#REF!</v>
      </c>
      <c r="BD235" s="16" t="e">
        <f>SUMIF('City Level Data'!#REF!,$F235,'City Level Data'!BF:BF)</f>
        <v>#REF!</v>
      </c>
      <c r="BE235" s="16" t="e">
        <f t="shared" si="2"/>
        <v>#REF!</v>
      </c>
      <c r="BF235" s="16" t="e">
        <f>SUMIF('City Level Data'!#REF!,$F235,'City Level Data'!BG:BG)</f>
        <v>#REF!</v>
      </c>
      <c r="BG235" s="16" t="e">
        <f>SUMIF('City Level Data'!#REF!,$F235,'City Level Data'!BH:BH)</f>
        <v>#REF!</v>
      </c>
      <c r="BH235" s="16" t="e">
        <f>AVERAGEIF('City Level Data'!#REF!,$F235,'City Level Data'!BI:BI)</f>
        <v>#REF!</v>
      </c>
      <c r="BI235" s="16" t="e">
        <f>AVERAGEIF('City Level Data'!#REF!,$F235,'City Level Data'!BJ:BJ)</f>
        <v>#REF!</v>
      </c>
      <c r="BJ235" s="16" t="e">
        <f>AVERAGEIF('City Level Data'!#REF!,$F235,'City Level Data'!BK:BK)</f>
        <v>#REF!</v>
      </c>
      <c r="BK235" s="16" t="e">
        <f>AVERAGEIF('City Level Data'!#REF!,$F235,'City Level Data'!BL:BL)</f>
        <v>#REF!</v>
      </c>
      <c r="BL235" s="16" t="e">
        <f>AVERAGEIF('City Level Data'!#REF!,$F235,'City Level Data'!BM:BM)</f>
        <v>#REF!</v>
      </c>
      <c r="BM235" s="16" t="e">
        <f>SUMIF('City Level Data'!#REF!,$F235,'City Level Data'!BN:BN)</f>
        <v>#REF!</v>
      </c>
      <c r="BN235" s="16" t="e">
        <f>SUMIF('City Level Data'!#REF!,$F235,'City Level Data'!BO:BO)</f>
        <v>#REF!</v>
      </c>
      <c r="BO235" s="16" t="e">
        <f>SUMIF('City Level Data'!#REF!,$F235,'City Level Data'!BP:BP)</f>
        <v>#REF!</v>
      </c>
      <c r="BP235" s="16" t="e">
        <f>SUMIF('City Level Data'!#REF!,$F235,'City Level Data'!BQ:BQ)</f>
        <v>#REF!</v>
      </c>
      <c r="BQ235" s="16" t="e">
        <f>SUMIF('City Level Data'!#REF!,$F235,'City Level Data'!BR:BR)</f>
        <v>#REF!</v>
      </c>
      <c r="BR235" s="16" t="e">
        <f>SUMIF('City Level Data'!#REF!,$F235,'City Level Data'!BS:BS)</f>
        <v>#REF!</v>
      </c>
      <c r="BS235" s="16" t="e">
        <f>SUMIF('City Level Data'!#REF!,$F235,'City Level Data'!BT:BT)</f>
        <v>#REF!</v>
      </c>
      <c r="BT235" s="16" t="e">
        <f>SUMIF('City Level Data'!#REF!,$F235,'City Level Data'!BU:BU)</f>
        <v>#REF!</v>
      </c>
      <c r="BU235" s="16" t="e">
        <f>SUMIF('City Level Data'!#REF!,$F235,'City Level Data'!BV:BV)</f>
        <v>#REF!</v>
      </c>
      <c r="BV235" s="16" t="e">
        <f>SUMIF('City Level Data'!#REF!,$F235,'City Level Data'!BW:BW)</f>
        <v>#REF!</v>
      </c>
      <c r="BW235" s="16" t="e">
        <f>SUMIF('City Level Data'!#REF!,$F235,'City Level Data'!BX:BX)</f>
        <v>#REF!</v>
      </c>
      <c r="BX235" s="16" t="e">
        <f>SUMIF('City Level Data'!#REF!,$F235,'City Level Data'!BY:BY)</f>
        <v>#REF!</v>
      </c>
      <c r="BY235" s="16" t="e">
        <f>SUMIF('City Level Data'!#REF!,$F235,'City Level Data'!BZ:BZ)</f>
        <v>#REF!</v>
      </c>
      <c r="BZ235" s="16" t="e">
        <f>SUMIF('City Level Data'!#REF!,$F235,'City Level Data'!CA:CA)</f>
        <v>#REF!</v>
      </c>
      <c r="CA235" s="16" t="e">
        <f>SUMIF('City Level Data'!#REF!,$F235,'City Level Data'!CB:CB)</f>
        <v>#REF!</v>
      </c>
      <c r="CB235" s="16" t="e">
        <f>SUMIF('City Level Data'!#REF!,$F235,'City Level Data'!CC:CC)</f>
        <v>#REF!</v>
      </c>
      <c r="CC235" s="16" t="e">
        <f>SUMIF('City Level Data'!#REF!,$F235,'City Level Data'!CD:CD)</f>
        <v>#REF!</v>
      </c>
      <c r="CD235" s="16" t="e">
        <f>SUMIF('City Level Data'!#REF!,$F235,'City Level Data'!CE:CE)</f>
        <v>#REF!</v>
      </c>
      <c r="CE235" s="16" t="e">
        <f>SUMIF('City Level Data'!#REF!,$F235,'City Level Data'!CF:CF)</f>
        <v>#REF!</v>
      </c>
      <c r="CF235" s="16" t="e">
        <f>SUMIF('City Level Data'!#REF!,$F235,'City Level Data'!CG:CG)</f>
        <v>#REF!</v>
      </c>
      <c r="CG235" s="16" t="e">
        <f>SUMIF('City Level Data'!#REF!,$F235,'City Level Data'!CH:CH)</f>
        <v>#REF!</v>
      </c>
      <c r="CH235" s="16" t="e">
        <f>SUMIF('City Level Data'!#REF!,$F235,'City Level Data'!CI:CI)</f>
        <v>#REF!</v>
      </c>
      <c r="CI235" s="16" t="e">
        <f>SUMIF('City Level Data'!#REF!,$F235,'City Level Data'!CJ:CJ)</f>
        <v>#REF!</v>
      </c>
      <c r="CJ235" s="16" t="e">
        <f>SUMIF('City Level Data'!#REF!,$F235,'City Level Data'!CK:CK)</f>
        <v>#REF!</v>
      </c>
      <c r="CK235" s="16" t="e">
        <f>SUMIF('City Level Data'!#REF!,$F235,'City Level Data'!CL:CL)</f>
        <v>#REF!</v>
      </c>
      <c r="CL235" s="16" t="e">
        <f>SUMIF('City Level Data'!#REF!,$F235,'City Level Data'!CM:CM)</f>
        <v>#REF!</v>
      </c>
      <c r="CM235" s="16" t="e">
        <f>SUMIF('City Level Data'!#REF!,$F235,'City Level Data'!CN:CN)</f>
        <v>#REF!</v>
      </c>
      <c r="CN235" s="16" t="e">
        <f>SUMIF('City Level Data'!#REF!,$F235,'City Level Data'!CO:CO)</f>
        <v>#REF!</v>
      </c>
      <c r="CO235" s="16" t="e">
        <f>SUMIF('City Level Data'!#REF!,$F235,'City Level Data'!CP:CP)</f>
        <v>#REF!</v>
      </c>
      <c r="CP235" s="16" t="e">
        <f>SUMIF('City Level Data'!#REF!,$F235,'City Level Data'!CQ:CQ)</f>
        <v>#REF!</v>
      </c>
      <c r="CQ235" s="16" t="e">
        <f>SUMIF('City Level Data'!#REF!,$F235,'City Level Data'!CR:CR)</f>
        <v>#REF!</v>
      </c>
      <c r="CR235" s="16" t="e">
        <f>SUMIF('City Level Data'!#REF!,$F235,'City Level Data'!CS:CS)</f>
        <v>#REF!</v>
      </c>
      <c r="CS235" s="16" t="e">
        <f>SUMIF('City Level Data'!#REF!,$F235,'City Level Data'!CT:CT)</f>
        <v>#REF!</v>
      </c>
      <c r="CT235" s="16" t="e">
        <f>SUMIF('City Level Data'!#REF!,$F235,'City Level Data'!CU:CU)</f>
        <v>#REF!</v>
      </c>
      <c r="CU235" s="16" t="e">
        <f>SUMIF('City Level Data'!#REF!,$F235,'City Level Data'!CV:CV)</f>
        <v>#REF!</v>
      </c>
      <c r="CV235" s="16" t="e">
        <f>SUMIF('City Level Data'!#REF!,$F235,'City Level Data'!CW:CW)</f>
        <v>#REF!</v>
      </c>
      <c r="CW235" s="16" t="e">
        <f>SUMIF('City Level Data'!#REF!,$F235,'City Level Data'!CX:CX)</f>
        <v>#REF!</v>
      </c>
      <c r="CX235" s="16" t="e">
        <f>SUMIF('City Level Data'!#REF!,$F235,'City Level Data'!CY:CY)</f>
        <v>#REF!</v>
      </c>
      <c r="CY235" s="16" t="e">
        <f>SUMIF('City Level Data'!#REF!,$F235,'City Level Data'!CZ:CZ)</f>
        <v>#REF!</v>
      </c>
      <c r="CZ235" s="16" t="e">
        <f>SUMIF('City Level Data'!#REF!,$F235,'City Level Data'!DA:DA)</f>
        <v>#REF!</v>
      </c>
      <c r="DA235" s="16" t="e">
        <f>SUMIF('City Level Data'!#REF!,$F235,'City Level Data'!DB:DB)</f>
        <v>#REF!</v>
      </c>
      <c r="DB235" s="16" t="e">
        <f>SUMIF('City Level Data'!#REF!,$F235,'City Level Data'!DC:DC)</f>
        <v>#REF!</v>
      </c>
    </row>
    <row r="236" spans="1:106" x14ac:dyDescent="0.2">
      <c r="A236" s="1"/>
      <c r="B236" s="1"/>
      <c r="C236" s="1"/>
      <c r="D236" s="1" t="s">
        <v>1764</v>
      </c>
      <c r="E236" s="1" t="s">
        <v>1402</v>
      </c>
      <c r="F236" s="1" t="s">
        <v>1478</v>
      </c>
      <c r="G236" s="1" t="s">
        <v>1523</v>
      </c>
      <c r="H236" s="1"/>
      <c r="I236" s="1"/>
      <c r="J236" s="1" t="s">
        <v>1518</v>
      </c>
      <c r="K236" s="1"/>
      <c r="L236" s="1"/>
      <c r="M236" s="1"/>
      <c r="N236" s="16" t="e">
        <f>SUMIF('City Level Data'!#REF!,$F236,'City Level Data'!J:J)</f>
        <v>#REF!</v>
      </c>
      <c r="O236" s="16" t="e">
        <f>SUMIF('City Level Data'!#REF!,$F236,'City Level Data'!L:L)</f>
        <v>#REF!</v>
      </c>
      <c r="P236" s="16" t="e">
        <f>SUMIF('City Level Data'!#REF!,$F236,'City Level Data'!M:M)</f>
        <v>#REF!</v>
      </c>
      <c r="Q236" s="16" t="e">
        <f t="shared" si="0"/>
        <v>#REF!</v>
      </c>
      <c r="R236" s="16" t="e">
        <f>SUMIF('City Level Data'!#REF!,$F236,'City Level Data'!P:P)</f>
        <v>#REF!</v>
      </c>
      <c r="S236" s="16" t="e">
        <f t="shared" si="1"/>
        <v>#REF!</v>
      </c>
      <c r="T236" s="16" t="e">
        <f>SUMIF('City Level Data'!#REF!,$F236,'City Level Data'!U:U)*1000000000/N236</f>
        <v>#REF!</v>
      </c>
      <c r="U236" s="16" t="e">
        <f>IF(Q236&gt;'Clustering (Sub City)'!$C$4,'Clustering (Sub City)'!$B$3,IF(Q236&gt;'Clustering (Sub City)'!$H$4,'Clustering (Sub City)'!$G$3,IF(Q236&gt;'Clustering (Sub City)'!$M$4,'Clustering (Sub City)'!$L$3,'Clustering (Sub City)'!$Q$3)))</f>
        <v>#REF!</v>
      </c>
      <c r="V236" s="16" t="e">
        <f>IF(S236&gt;'Clustering (Sub City)'!$C$24,'Clustering (Sub City)'!$B$23,IF(S236&gt;'Clustering (Sub City)'!$H$24,'Clustering (Sub City)'!$G$23,IF(S236&gt;'Clustering (Sub City)'!$M$24,'Clustering (Sub City)'!$L$23,'Clustering (Sub City)'!$Q$23)))</f>
        <v>#REF!</v>
      </c>
      <c r="W236" s="16" t="e">
        <f>VLOOKUP(U236&amp;V236,'Clustering (Gov City)'!$X$4:$Y$19,2,0)</f>
        <v>#REF!</v>
      </c>
      <c r="X236" s="16" t="e">
        <f>SUMIF('City Level Data'!#REF!,$F236,'City Level Data'!Z:Z)</f>
        <v>#REF!</v>
      </c>
      <c r="Y236" s="16" t="e">
        <f>SUMIF('City Level Data'!#REF!,$F236,'City Level Data'!AA:AA)</f>
        <v>#REF!</v>
      </c>
      <c r="Z236" s="16" t="e">
        <f>SUMIF('City Level Data'!#REF!,$F236,'City Level Data'!AB:AB)</f>
        <v>#REF!</v>
      </c>
      <c r="AA236" s="16" t="e">
        <f>SUMIF('City Level Data'!#REF!,$F236,'City Level Data'!AC:AC)</f>
        <v>#REF!</v>
      </c>
      <c r="AB236" s="16" t="e">
        <f>SUMIF('City Level Data'!#REF!,$F236,'City Level Data'!AD:AD)</f>
        <v>#REF!</v>
      </c>
      <c r="AC236" s="16" t="e">
        <f>SUMIF('City Level Data'!#REF!,$F236,'City Level Data'!AE:AE)</f>
        <v>#REF!</v>
      </c>
      <c r="AD236" s="16" t="e">
        <f>SUMIF('City Level Data'!#REF!,$F236,'City Level Data'!AF:AF)</f>
        <v>#REF!</v>
      </c>
      <c r="AE236" s="16" t="e">
        <f>SUMIF('City Level Data'!#REF!,$F236,'City Level Data'!AG:AG)</f>
        <v>#REF!</v>
      </c>
      <c r="AF236" s="16" t="e">
        <f>SUMIF('City Level Data'!#REF!,$F236,'City Level Data'!AH:AH)</f>
        <v>#REF!</v>
      </c>
      <c r="AG236" s="16" t="e">
        <f>SUMIF('City Level Data'!#REF!,$F236,'City Level Data'!AI:AI)</f>
        <v>#REF!</v>
      </c>
      <c r="AH236" s="16" t="e">
        <f>SUMIF('City Level Data'!#REF!,$F236,'City Level Data'!AJ:AJ)</f>
        <v>#REF!</v>
      </c>
      <c r="AI236" s="16" t="e">
        <f>SUMIF('City Level Data'!#REF!,$F236,'City Level Data'!AK:AK)</f>
        <v>#REF!</v>
      </c>
      <c r="AJ236" s="16" t="e">
        <f>SUMIF('City Level Data'!#REF!,$F236,'City Level Data'!AL:AL)</f>
        <v>#REF!</v>
      </c>
      <c r="AK236" s="16" t="e">
        <f>SUMIF('City Level Data'!#REF!,$F236,'City Level Data'!AM:AM)</f>
        <v>#REF!</v>
      </c>
      <c r="AL236" s="16" t="e">
        <f>SUMIF('City Level Data'!#REF!,$F236,'City Level Data'!AN:AN)</f>
        <v>#REF!</v>
      </c>
      <c r="AM236" s="16" t="e">
        <f>SUMIF('City Level Data'!#REF!,$F236,'City Level Data'!AO:AO)</f>
        <v>#REF!</v>
      </c>
      <c r="AN236" s="16" t="e">
        <f>SUMIF('City Level Data'!#REF!,$F236,'City Level Data'!AP:AP)</f>
        <v>#REF!</v>
      </c>
      <c r="AO236" s="16" t="e">
        <f>SUMIF('City Level Data'!#REF!,$F236,'City Level Data'!AQ:AQ)</f>
        <v>#REF!</v>
      </c>
      <c r="AP236" s="16" t="e">
        <f>SUMIF('City Level Data'!#REF!,$F236,'City Level Data'!AR:AR)</f>
        <v>#REF!</v>
      </c>
      <c r="AQ236" s="16" t="e">
        <f>SUMIF('City Level Data'!#REF!,$F236,'City Level Data'!AS:AS)</f>
        <v>#REF!</v>
      </c>
      <c r="AR236" s="16" t="e">
        <f>SUMIF('City Level Data'!#REF!,$F236,'City Level Data'!AT:AT)</f>
        <v>#REF!</v>
      </c>
      <c r="AS236" s="16" t="e">
        <f>SUMIF('City Level Data'!#REF!,$F236,'City Level Data'!AU:AU)</f>
        <v>#REF!</v>
      </c>
      <c r="AT236" s="16" t="e">
        <f>SUMIF('City Level Data'!#REF!,$F236,'City Level Data'!AV:AV)</f>
        <v>#REF!</v>
      </c>
      <c r="AU236" s="16" t="e">
        <f>SUMIF('City Level Data'!#REF!,$F236,'City Level Data'!AW:AW)</f>
        <v>#REF!</v>
      </c>
      <c r="AV236" s="16" t="e">
        <f>SUMIF('City Level Data'!#REF!,$F236,'City Level Data'!AX:AX)</f>
        <v>#REF!</v>
      </c>
      <c r="AW236" s="16" t="e">
        <f>SUMIF('City Level Data'!#REF!,$F236,'City Level Data'!AY:AY)</f>
        <v>#REF!</v>
      </c>
      <c r="AX236" s="16" t="e">
        <f>SUMIF('City Level Data'!#REF!,$F236,'City Level Data'!AZ:AZ)</f>
        <v>#REF!</v>
      </c>
      <c r="AY236" s="16" t="e">
        <f>SUMIF('City Level Data'!#REF!,$F236,'City Level Data'!BA:BA)</f>
        <v>#REF!</v>
      </c>
      <c r="AZ236" s="16" t="e">
        <f>SUMIF('City Level Data'!#REF!,$F236,'City Level Data'!BB:BB)</f>
        <v>#REF!</v>
      </c>
      <c r="BA236" s="16" t="e">
        <f>SUMIF('City Level Data'!#REF!,$F236,'City Level Data'!BC:BC)</f>
        <v>#REF!</v>
      </c>
      <c r="BB236" s="16" t="e">
        <f>SUMIF('City Level Data'!#REF!,$F236,'City Level Data'!BD:BD)</f>
        <v>#REF!</v>
      </c>
      <c r="BC236" s="16" t="e">
        <f>SUMIF('City Level Data'!#REF!,$F236,'City Level Data'!BE:BE)</f>
        <v>#REF!</v>
      </c>
      <c r="BD236" s="16" t="e">
        <f>SUMIF('City Level Data'!#REF!,$F236,'City Level Data'!BF:BF)</f>
        <v>#REF!</v>
      </c>
      <c r="BE236" s="16" t="e">
        <f t="shared" si="2"/>
        <v>#REF!</v>
      </c>
      <c r="BF236" s="16" t="e">
        <f>SUMIF('City Level Data'!#REF!,$F236,'City Level Data'!BG:BG)</f>
        <v>#REF!</v>
      </c>
      <c r="BG236" s="16" t="e">
        <f>SUMIF('City Level Data'!#REF!,$F236,'City Level Data'!BH:BH)</f>
        <v>#REF!</v>
      </c>
      <c r="BH236" s="16" t="e">
        <f>AVERAGEIF('City Level Data'!#REF!,$F236,'City Level Data'!BI:BI)</f>
        <v>#REF!</v>
      </c>
      <c r="BI236" s="16" t="e">
        <f>AVERAGEIF('City Level Data'!#REF!,$F236,'City Level Data'!BJ:BJ)</f>
        <v>#REF!</v>
      </c>
      <c r="BJ236" s="16" t="e">
        <f>AVERAGEIF('City Level Data'!#REF!,$F236,'City Level Data'!BK:BK)</f>
        <v>#REF!</v>
      </c>
      <c r="BK236" s="16" t="e">
        <f>AVERAGEIF('City Level Data'!#REF!,$F236,'City Level Data'!BL:BL)</f>
        <v>#REF!</v>
      </c>
      <c r="BL236" s="16" t="e">
        <f>AVERAGEIF('City Level Data'!#REF!,$F236,'City Level Data'!BM:BM)</f>
        <v>#REF!</v>
      </c>
      <c r="BM236" s="16" t="e">
        <f>SUMIF('City Level Data'!#REF!,$F236,'City Level Data'!BN:BN)</f>
        <v>#REF!</v>
      </c>
      <c r="BN236" s="16" t="e">
        <f>SUMIF('City Level Data'!#REF!,$F236,'City Level Data'!BO:BO)</f>
        <v>#REF!</v>
      </c>
      <c r="BO236" s="16" t="e">
        <f>SUMIF('City Level Data'!#REF!,$F236,'City Level Data'!BP:BP)</f>
        <v>#REF!</v>
      </c>
      <c r="BP236" s="16" t="e">
        <f>SUMIF('City Level Data'!#REF!,$F236,'City Level Data'!BQ:BQ)</f>
        <v>#REF!</v>
      </c>
      <c r="BQ236" s="16" t="e">
        <f>SUMIF('City Level Data'!#REF!,$F236,'City Level Data'!BR:BR)</f>
        <v>#REF!</v>
      </c>
      <c r="BR236" s="16" t="e">
        <f>SUMIF('City Level Data'!#REF!,$F236,'City Level Data'!BS:BS)</f>
        <v>#REF!</v>
      </c>
      <c r="BS236" s="16" t="e">
        <f>SUMIF('City Level Data'!#REF!,$F236,'City Level Data'!BT:BT)</f>
        <v>#REF!</v>
      </c>
      <c r="BT236" s="16" t="e">
        <f>SUMIF('City Level Data'!#REF!,$F236,'City Level Data'!BU:BU)</f>
        <v>#REF!</v>
      </c>
      <c r="BU236" s="16" t="e">
        <f>SUMIF('City Level Data'!#REF!,$F236,'City Level Data'!BV:BV)</f>
        <v>#REF!</v>
      </c>
      <c r="BV236" s="16" t="e">
        <f>SUMIF('City Level Data'!#REF!,$F236,'City Level Data'!BW:BW)</f>
        <v>#REF!</v>
      </c>
      <c r="BW236" s="16" t="e">
        <f>SUMIF('City Level Data'!#REF!,$F236,'City Level Data'!BX:BX)</f>
        <v>#REF!</v>
      </c>
      <c r="BX236" s="16" t="e">
        <f>SUMIF('City Level Data'!#REF!,$F236,'City Level Data'!BY:BY)</f>
        <v>#REF!</v>
      </c>
      <c r="BY236" s="16" t="e">
        <f>SUMIF('City Level Data'!#REF!,$F236,'City Level Data'!BZ:BZ)</f>
        <v>#REF!</v>
      </c>
      <c r="BZ236" s="16" t="e">
        <f>SUMIF('City Level Data'!#REF!,$F236,'City Level Data'!CA:CA)</f>
        <v>#REF!</v>
      </c>
      <c r="CA236" s="16" t="e">
        <f>SUMIF('City Level Data'!#REF!,$F236,'City Level Data'!CB:CB)</f>
        <v>#REF!</v>
      </c>
      <c r="CB236" s="16" t="e">
        <f>SUMIF('City Level Data'!#REF!,$F236,'City Level Data'!CC:CC)</f>
        <v>#REF!</v>
      </c>
      <c r="CC236" s="16" t="e">
        <f>SUMIF('City Level Data'!#REF!,$F236,'City Level Data'!CD:CD)</f>
        <v>#REF!</v>
      </c>
      <c r="CD236" s="16" t="e">
        <f>SUMIF('City Level Data'!#REF!,$F236,'City Level Data'!CE:CE)</f>
        <v>#REF!</v>
      </c>
      <c r="CE236" s="16" t="e">
        <f>SUMIF('City Level Data'!#REF!,$F236,'City Level Data'!CF:CF)</f>
        <v>#REF!</v>
      </c>
      <c r="CF236" s="16" t="e">
        <f>SUMIF('City Level Data'!#REF!,$F236,'City Level Data'!CG:CG)</f>
        <v>#REF!</v>
      </c>
      <c r="CG236" s="16" t="e">
        <f>SUMIF('City Level Data'!#REF!,$F236,'City Level Data'!CH:CH)</f>
        <v>#REF!</v>
      </c>
      <c r="CH236" s="16" t="e">
        <f>SUMIF('City Level Data'!#REF!,$F236,'City Level Data'!CI:CI)</f>
        <v>#REF!</v>
      </c>
      <c r="CI236" s="16" t="e">
        <f>SUMIF('City Level Data'!#REF!,$F236,'City Level Data'!CJ:CJ)</f>
        <v>#REF!</v>
      </c>
      <c r="CJ236" s="16" t="e">
        <f>SUMIF('City Level Data'!#REF!,$F236,'City Level Data'!CK:CK)</f>
        <v>#REF!</v>
      </c>
      <c r="CK236" s="16" t="e">
        <f>SUMIF('City Level Data'!#REF!,$F236,'City Level Data'!CL:CL)</f>
        <v>#REF!</v>
      </c>
      <c r="CL236" s="16" t="e">
        <f>SUMIF('City Level Data'!#REF!,$F236,'City Level Data'!CM:CM)</f>
        <v>#REF!</v>
      </c>
      <c r="CM236" s="16" t="e">
        <f>SUMIF('City Level Data'!#REF!,$F236,'City Level Data'!CN:CN)</f>
        <v>#REF!</v>
      </c>
      <c r="CN236" s="16" t="e">
        <f>SUMIF('City Level Data'!#REF!,$F236,'City Level Data'!CO:CO)</f>
        <v>#REF!</v>
      </c>
      <c r="CO236" s="16" t="e">
        <f>SUMIF('City Level Data'!#REF!,$F236,'City Level Data'!CP:CP)</f>
        <v>#REF!</v>
      </c>
      <c r="CP236" s="16" t="e">
        <f>SUMIF('City Level Data'!#REF!,$F236,'City Level Data'!CQ:CQ)</f>
        <v>#REF!</v>
      </c>
      <c r="CQ236" s="16" t="e">
        <f>SUMIF('City Level Data'!#REF!,$F236,'City Level Data'!CR:CR)</f>
        <v>#REF!</v>
      </c>
      <c r="CR236" s="16" t="e">
        <f>SUMIF('City Level Data'!#REF!,$F236,'City Level Data'!CS:CS)</f>
        <v>#REF!</v>
      </c>
      <c r="CS236" s="16" t="e">
        <f>SUMIF('City Level Data'!#REF!,$F236,'City Level Data'!CT:CT)</f>
        <v>#REF!</v>
      </c>
      <c r="CT236" s="16" t="e">
        <f>SUMIF('City Level Data'!#REF!,$F236,'City Level Data'!CU:CU)</f>
        <v>#REF!</v>
      </c>
      <c r="CU236" s="16" t="e">
        <f>SUMIF('City Level Data'!#REF!,$F236,'City Level Data'!CV:CV)</f>
        <v>#REF!</v>
      </c>
      <c r="CV236" s="16" t="e">
        <f>SUMIF('City Level Data'!#REF!,$F236,'City Level Data'!CW:CW)</f>
        <v>#REF!</v>
      </c>
      <c r="CW236" s="16" t="e">
        <f>SUMIF('City Level Data'!#REF!,$F236,'City Level Data'!CX:CX)</f>
        <v>#REF!</v>
      </c>
      <c r="CX236" s="16" t="e">
        <f>SUMIF('City Level Data'!#REF!,$F236,'City Level Data'!CY:CY)</f>
        <v>#REF!</v>
      </c>
      <c r="CY236" s="16" t="e">
        <f>SUMIF('City Level Data'!#REF!,$F236,'City Level Data'!CZ:CZ)</f>
        <v>#REF!</v>
      </c>
      <c r="CZ236" s="16" t="e">
        <f>SUMIF('City Level Data'!#REF!,$F236,'City Level Data'!DA:DA)</f>
        <v>#REF!</v>
      </c>
      <c r="DA236" s="16" t="e">
        <f>SUMIF('City Level Data'!#REF!,$F236,'City Level Data'!DB:DB)</f>
        <v>#REF!</v>
      </c>
      <c r="DB236" s="16" t="e">
        <f>SUMIF('City Level Data'!#REF!,$F236,'City Level Data'!DC:DC)</f>
        <v>#REF!</v>
      </c>
    </row>
    <row r="237" spans="1:106" x14ac:dyDescent="0.2">
      <c r="A237" s="1"/>
      <c r="B237" s="1"/>
      <c r="C237" s="1"/>
      <c r="D237" s="1" t="s">
        <v>1765</v>
      </c>
      <c r="E237" s="1" t="s">
        <v>1407</v>
      </c>
      <c r="F237" s="1" t="s">
        <v>1252</v>
      </c>
      <c r="G237" s="1" t="s">
        <v>1523</v>
      </c>
      <c r="H237" s="1"/>
      <c r="I237" s="1"/>
      <c r="J237" s="1" t="s">
        <v>1518</v>
      </c>
      <c r="K237" s="1"/>
      <c r="L237" s="1"/>
      <c r="M237" s="1"/>
      <c r="N237" s="16" t="e">
        <f>SUMIF('City Level Data'!#REF!,$F237,'City Level Data'!J:J)</f>
        <v>#REF!</v>
      </c>
      <c r="O237" s="16" t="e">
        <f>SUMIF('City Level Data'!#REF!,$F237,'City Level Data'!L:L)</f>
        <v>#REF!</v>
      </c>
      <c r="P237" s="16" t="e">
        <f>SUMIF('City Level Data'!#REF!,$F237,'City Level Data'!M:M)</f>
        <v>#REF!</v>
      </c>
      <c r="Q237" s="16" t="e">
        <f t="shared" si="0"/>
        <v>#REF!</v>
      </c>
      <c r="R237" s="16" t="e">
        <f>SUMIF('City Level Data'!#REF!,$F237,'City Level Data'!P:P)</f>
        <v>#REF!</v>
      </c>
      <c r="S237" s="16" t="e">
        <f t="shared" si="1"/>
        <v>#REF!</v>
      </c>
      <c r="T237" s="16" t="e">
        <f>SUMIF('City Level Data'!#REF!,$F237,'City Level Data'!U:U)*1000000000/N237</f>
        <v>#REF!</v>
      </c>
      <c r="U237" s="16" t="e">
        <f>IF(Q237&gt;'Clustering (Sub City)'!$C$4,'Clustering (Sub City)'!$B$3,IF(Q237&gt;'Clustering (Sub City)'!$H$4,'Clustering (Sub City)'!$G$3,IF(Q237&gt;'Clustering (Sub City)'!$M$4,'Clustering (Sub City)'!$L$3,'Clustering (Sub City)'!$Q$3)))</f>
        <v>#REF!</v>
      </c>
      <c r="V237" s="16" t="e">
        <f>IF(S237&gt;'Clustering (Sub City)'!$C$24,'Clustering (Sub City)'!$B$23,IF(S237&gt;'Clustering (Sub City)'!$H$24,'Clustering (Sub City)'!$G$23,IF(S237&gt;'Clustering (Sub City)'!$M$24,'Clustering (Sub City)'!$L$23,'Clustering (Sub City)'!$Q$23)))</f>
        <v>#REF!</v>
      </c>
      <c r="W237" s="16" t="e">
        <f>VLOOKUP(U237&amp;V237,'Clustering (Gov City)'!$X$4:$Y$19,2,0)</f>
        <v>#REF!</v>
      </c>
      <c r="X237" s="16" t="e">
        <f>SUMIF('City Level Data'!#REF!,$F237,'City Level Data'!Z:Z)</f>
        <v>#REF!</v>
      </c>
      <c r="Y237" s="16" t="e">
        <f>SUMIF('City Level Data'!#REF!,$F237,'City Level Data'!AA:AA)</f>
        <v>#REF!</v>
      </c>
      <c r="Z237" s="16" t="e">
        <f>SUMIF('City Level Data'!#REF!,$F237,'City Level Data'!AB:AB)</f>
        <v>#REF!</v>
      </c>
      <c r="AA237" s="16" t="e">
        <f>SUMIF('City Level Data'!#REF!,$F237,'City Level Data'!AC:AC)</f>
        <v>#REF!</v>
      </c>
      <c r="AB237" s="16" t="e">
        <f>SUMIF('City Level Data'!#REF!,$F237,'City Level Data'!AD:AD)</f>
        <v>#REF!</v>
      </c>
      <c r="AC237" s="16" t="e">
        <f>SUMIF('City Level Data'!#REF!,$F237,'City Level Data'!AE:AE)</f>
        <v>#REF!</v>
      </c>
      <c r="AD237" s="16" t="e">
        <f>SUMIF('City Level Data'!#REF!,$F237,'City Level Data'!AF:AF)</f>
        <v>#REF!</v>
      </c>
      <c r="AE237" s="16" t="e">
        <f>SUMIF('City Level Data'!#REF!,$F237,'City Level Data'!AG:AG)</f>
        <v>#REF!</v>
      </c>
      <c r="AF237" s="16" t="e">
        <f>SUMIF('City Level Data'!#REF!,$F237,'City Level Data'!AH:AH)</f>
        <v>#REF!</v>
      </c>
      <c r="AG237" s="16" t="e">
        <f>SUMIF('City Level Data'!#REF!,$F237,'City Level Data'!AI:AI)</f>
        <v>#REF!</v>
      </c>
      <c r="AH237" s="16" t="e">
        <f>SUMIF('City Level Data'!#REF!,$F237,'City Level Data'!AJ:AJ)</f>
        <v>#REF!</v>
      </c>
      <c r="AI237" s="16" t="e">
        <f>SUMIF('City Level Data'!#REF!,$F237,'City Level Data'!AK:AK)</f>
        <v>#REF!</v>
      </c>
      <c r="AJ237" s="16" t="e">
        <f>SUMIF('City Level Data'!#REF!,$F237,'City Level Data'!AL:AL)</f>
        <v>#REF!</v>
      </c>
      <c r="AK237" s="16" t="e">
        <f>SUMIF('City Level Data'!#REF!,$F237,'City Level Data'!AM:AM)</f>
        <v>#REF!</v>
      </c>
      <c r="AL237" s="16" t="e">
        <f>SUMIF('City Level Data'!#REF!,$F237,'City Level Data'!AN:AN)</f>
        <v>#REF!</v>
      </c>
      <c r="AM237" s="16" t="e">
        <f>SUMIF('City Level Data'!#REF!,$F237,'City Level Data'!AO:AO)</f>
        <v>#REF!</v>
      </c>
      <c r="AN237" s="16" t="e">
        <f>SUMIF('City Level Data'!#REF!,$F237,'City Level Data'!AP:AP)</f>
        <v>#REF!</v>
      </c>
      <c r="AO237" s="16" t="e">
        <f>SUMIF('City Level Data'!#REF!,$F237,'City Level Data'!AQ:AQ)</f>
        <v>#REF!</v>
      </c>
      <c r="AP237" s="16" t="e">
        <f>SUMIF('City Level Data'!#REF!,$F237,'City Level Data'!AR:AR)</f>
        <v>#REF!</v>
      </c>
      <c r="AQ237" s="16" t="e">
        <f>SUMIF('City Level Data'!#REF!,$F237,'City Level Data'!AS:AS)</f>
        <v>#REF!</v>
      </c>
      <c r="AR237" s="16" t="e">
        <f>SUMIF('City Level Data'!#REF!,$F237,'City Level Data'!AT:AT)</f>
        <v>#REF!</v>
      </c>
      <c r="AS237" s="16" t="e">
        <f>SUMIF('City Level Data'!#REF!,$F237,'City Level Data'!AU:AU)</f>
        <v>#REF!</v>
      </c>
      <c r="AT237" s="16" t="e">
        <f>SUMIF('City Level Data'!#REF!,$F237,'City Level Data'!AV:AV)</f>
        <v>#REF!</v>
      </c>
      <c r="AU237" s="16" t="e">
        <f>SUMIF('City Level Data'!#REF!,$F237,'City Level Data'!AW:AW)</f>
        <v>#REF!</v>
      </c>
      <c r="AV237" s="16" t="e">
        <f>SUMIF('City Level Data'!#REF!,$F237,'City Level Data'!AX:AX)</f>
        <v>#REF!</v>
      </c>
      <c r="AW237" s="16" t="e">
        <f>SUMIF('City Level Data'!#REF!,$F237,'City Level Data'!AY:AY)</f>
        <v>#REF!</v>
      </c>
      <c r="AX237" s="16" t="e">
        <f>SUMIF('City Level Data'!#REF!,$F237,'City Level Data'!AZ:AZ)</f>
        <v>#REF!</v>
      </c>
      <c r="AY237" s="16" t="e">
        <f>SUMIF('City Level Data'!#REF!,$F237,'City Level Data'!BA:BA)</f>
        <v>#REF!</v>
      </c>
      <c r="AZ237" s="16" t="e">
        <f>SUMIF('City Level Data'!#REF!,$F237,'City Level Data'!BB:BB)</f>
        <v>#REF!</v>
      </c>
      <c r="BA237" s="16" t="e">
        <f>SUMIF('City Level Data'!#REF!,$F237,'City Level Data'!BC:BC)</f>
        <v>#REF!</v>
      </c>
      <c r="BB237" s="16" t="e">
        <f>SUMIF('City Level Data'!#REF!,$F237,'City Level Data'!BD:BD)</f>
        <v>#REF!</v>
      </c>
      <c r="BC237" s="16" t="e">
        <f>SUMIF('City Level Data'!#REF!,$F237,'City Level Data'!BE:BE)</f>
        <v>#REF!</v>
      </c>
      <c r="BD237" s="16" t="e">
        <f>SUMIF('City Level Data'!#REF!,$F237,'City Level Data'!BF:BF)</f>
        <v>#REF!</v>
      </c>
      <c r="BE237" s="16" t="e">
        <f t="shared" si="2"/>
        <v>#REF!</v>
      </c>
      <c r="BF237" s="16" t="e">
        <f>SUMIF('City Level Data'!#REF!,$F237,'City Level Data'!BG:BG)</f>
        <v>#REF!</v>
      </c>
      <c r="BG237" s="16" t="e">
        <f>SUMIF('City Level Data'!#REF!,$F237,'City Level Data'!BH:BH)</f>
        <v>#REF!</v>
      </c>
      <c r="BH237" s="16" t="e">
        <f>AVERAGEIF('City Level Data'!#REF!,$F237,'City Level Data'!BI:BI)</f>
        <v>#REF!</v>
      </c>
      <c r="BI237" s="16" t="e">
        <f>AVERAGEIF('City Level Data'!#REF!,$F237,'City Level Data'!BJ:BJ)</f>
        <v>#REF!</v>
      </c>
      <c r="BJ237" s="16" t="e">
        <f>AVERAGEIF('City Level Data'!#REF!,$F237,'City Level Data'!BK:BK)</f>
        <v>#REF!</v>
      </c>
      <c r="BK237" s="16" t="e">
        <f>AVERAGEIF('City Level Data'!#REF!,$F237,'City Level Data'!BL:BL)</f>
        <v>#REF!</v>
      </c>
      <c r="BL237" s="16" t="e">
        <f>AVERAGEIF('City Level Data'!#REF!,$F237,'City Level Data'!BM:BM)</f>
        <v>#REF!</v>
      </c>
      <c r="BM237" s="16" t="e">
        <f>SUMIF('City Level Data'!#REF!,$F237,'City Level Data'!BN:BN)</f>
        <v>#REF!</v>
      </c>
      <c r="BN237" s="16" t="e">
        <f>SUMIF('City Level Data'!#REF!,$F237,'City Level Data'!BO:BO)</f>
        <v>#REF!</v>
      </c>
      <c r="BO237" s="16" t="e">
        <f>SUMIF('City Level Data'!#REF!,$F237,'City Level Data'!BP:BP)</f>
        <v>#REF!</v>
      </c>
      <c r="BP237" s="16" t="e">
        <f>SUMIF('City Level Data'!#REF!,$F237,'City Level Data'!BQ:BQ)</f>
        <v>#REF!</v>
      </c>
      <c r="BQ237" s="16" t="e">
        <f>SUMIF('City Level Data'!#REF!,$F237,'City Level Data'!BR:BR)</f>
        <v>#REF!</v>
      </c>
      <c r="BR237" s="16" t="e">
        <f>SUMIF('City Level Data'!#REF!,$F237,'City Level Data'!BS:BS)</f>
        <v>#REF!</v>
      </c>
      <c r="BS237" s="16" t="e">
        <f>SUMIF('City Level Data'!#REF!,$F237,'City Level Data'!BT:BT)</f>
        <v>#REF!</v>
      </c>
      <c r="BT237" s="16" t="e">
        <f>SUMIF('City Level Data'!#REF!,$F237,'City Level Data'!BU:BU)</f>
        <v>#REF!</v>
      </c>
      <c r="BU237" s="16" t="e">
        <f>SUMIF('City Level Data'!#REF!,$F237,'City Level Data'!BV:BV)</f>
        <v>#REF!</v>
      </c>
      <c r="BV237" s="16" t="e">
        <f>SUMIF('City Level Data'!#REF!,$F237,'City Level Data'!BW:BW)</f>
        <v>#REF!</v>
      </c>
      <c r="BW237" s="16" t="e">
        <f>SUMIF('City Level Data'!#REF!,$F237,'City Level Data'!BX:BX)</f>
        <v>#REF!</v>
      </c>
      <c r="BX237" s="16" t="e">
        <f>SUMIF('City Level Data'!#REF!,$F237,'City Level Data'!BY:BY)</f>
        <v>#REF!</v>
      </c>
      <c r="BY237" s="16" t="e">
        <f>SUMIF('City Level Data'!#REF!,$F237,'City Level Data'!BZ:BZ)</f>
        <v>#REF!</v>
      </c>
      <c r="BZ237" s="16" t="e">
        <f>SUMIF('City Level Data'!#REF!,$F237,'City Level Data'!CA:CA)</f>
        <v>#REF!</v>
      </c>
      <c r="CA237" s="16" t="e">
        <f>SUMIF('City Level Data'!#REF!,$F237,'City Level Data'!CB:CB)</f>
        <v>#REF!</v>
      </c>
      <c r="CB237" s="16" t="e">
        <f>SUMIF('City Level Data'!#REF!,$F237,'City Level Data'!CC:CC)</f>
        <v>#REF!</v>
      </c>
      <c r="CC237" s="16" t="e">
        <f>SUMIF('City Level Data'!#REF!,$F237,'City Level Data'!CD:CD)</f>
        <v>#REF!</v>
      </c>
      <c r="CD237" s="16" t="e">
        <f>SUMIF('City Level Data'!#REF!,$F237,'City Level Data'!CE:CE)</f>
        <v>#REF!</v>
      </c>
      <c r="CE237" s="16" t="e">
        <f>SUMIF('City Level Data'!#REF!,$F237,'City Level Data'!CF:CF)</f>
        <v>#REF!</v>
      </c>
      <c r="CF237" s="16" t="e">
        <f>SUMIF('City Level Data'!#REF!,$F237,'City Level Data'!CG:CG)</f>
        <v>#REF!</v>
      </c>
      <c r="CG237" s="16" t="e">
        <f>SUMIF('City Level Data'!#REF!,$F237,'City Level Data'!CH:CH)</f>
        <v>#REF!</v>
      </c>
      <c r="CH237" s="16" t="e">
        <f>SUMIF('City Level Data'!#REF!,$F237,'City Level Data'!CI:CI)</f>
        <v>#REF!</v>
      </c>
      <c r="CI237" s="16" t="e">
        <f>SUMIF('City Level Data'!#REF!,$F237,'City Level Data'!CJ:CJ)</f>
        <v>#REF!</v>
      </c>
      <c r="CJ237" s="16" t="e">
        <f>SUMIF('City Level Data'!#REF!,$F237,'City Level Data'!CK:CK)</f>
        <v>#REF!</v>
      </c>
      <c r="CK237" s="16" t="e">
        <f>SUMIF('City Level Data'!#REF!,$F237,'City Level Data'!CL:CL)</f>
        <v>#REF!</v>
      </c>
      <c r="CL237" s="16" t="e">
        <f>SUMIF('City Level Data'!#REF!,$F237,'City Level Data'!CM:CM)</f>
        <v>#REF!</v>
      </c>
      <c r="CM237" s="16" t="e">
        <f>SUMIF('City Level Data'!#REF!,$F237,'City Level Data'!CN:CN)</f>
        <v>#REF!</v>
      </c>
      <c r="CN237" s="16" t="e">
        <f>SUMIF('City Level Data'!#REF!,$F237,'City Level Data'!CO:CO)</f>
        <v>#REF!</v>
      </c>
      <c r="CO237" s="16" t="e">
        <f>SUMIF('City Level Data'!#REF!,$F237,'City Level Data'!CP:CP)</f>
        <v>#REF!</v>
      </c>
      <c r="CP237" s="16" t="e">
        <f>SUMIF('City Level Data'!#REF!,$F237,'City Level Data'!CQ:CQ)</f>
        <v>#REF!</v>
      </c>
      <c r="CQ237" s="16" t="e">
        <f>SUMIF('City Level Data'!#REF!,$F237,'City Level Data'!CR:CR)</f>
        <v>#REF!</v>
      </c>
      <c r="CR237" s="16" t="e">
        <f>SUMIF('City Level Data'!#REF!,$F237,'City Level Data'!CS:CS)</f>
        <v>#REF!</v>
      </c>
      <c r="CS237" s="16" t="e">
        <f>SUMIF('City Level Data'!#REF!,$F237,'City Level Data'!CT:CT)</f>
        <v>#REF!</v>
      </c>
      <c r="CT237" s="16" t="e">
        <f>SUMIF('City Level Data'!#REF!,$F237,'City Level Data'!CU:CU)</f>
        <v>#REF!</v>
      </c>
      <c r="CU237" s="16" t="e">
        <f>SUMIF('City Level Data'!#REF!,$F237,'City Level Data'!CV:CV)</f>
        <v>#REF!</v>
      </c>
      <c r="CV237" s="16" t="e">
        <f>SUMIF('City Level Data'!#REF!,$F237,'City Level Data'!CW:CW)</f>
        <v>#REF!</v>
      </c>
      <c r="CW237" s="16" t="e">
        <f>SUMIF('City Level Data'!#REF!,$F237,'City Level Data'!CX:CX)</f>
        <v>#REF!</v>
      </c>
      <c r="CX237" s="16" t="e">
        <f>SUMIF('City Level Data'!#REF!,$F237,'City Level Data'!CY:CY)</f>
        <v>#REF!</v>
      </c>
      <c r="CY237" s="16" t="e">
        <f>SUMIF('City Level Data'!#REF!,$F237,'City Level Data'!CZ:CZ)</f>
        <v>#REF!</v>
      </c>
      <c r="CZ237" s="16" t="e">
        <f>SUMIF('City Level Data'!#REF!,$F237,'City Level Data'!DA:DA)</f>
        <v>#REF!</v>
      </c>
      <c r="DA237" s="16" t="e">
        <f>SUMIF('City Level Data'!#REF!,$F237,'City Level Data'!DB:DB)</f>
        <v>#REF!</v>
      </c>
      <c r="DB237" s="16" t="e">
        <f>SUMIF('City Level Data'!#REF!,$F237,'City Level Data'!DC:DC)</f>
        <v>#REF!</v>
      </c>
    </row>
    <row r="238" spans="1:106" x14ac:dyDescent="0.2">
      <c r="A238" s="1"/>
      <c r="B238" s="1"/>
      <c r="C238" s="1"/>
      <c r="D238" s="1" t="s">
        <v>1766</v>
      </c>
      <c r="E238" s="1" t="s">
        <v>1407</v>
      </c>
      <c r="F238" s="1" t="s">
        <v>1307</v>
      </c>
      <c r="G238" s="1" t="s">
        <v>1523</v>
      </c>
      <c r="H238" s="1"/>
      <c r="I238" s="1"/>
      <c r="J238" s="1" t="s">
        <v>1518</v>
      </c>
      <c r="K238" s="1"/>
      <c r="L238" s="1"/>
      <c r="M238" s="1"/>
      <c r="N238" s="16" t="e">
        <f>SUMIF('City Level Data'!#REF!,$F238,'City Level Data'!J:J)</f>
        <v>#REF!</v>
      </c>
      <c r="O238" s="16" t="e">
        <f>SUMIF('City Level Data'!#REF!,$F238,'City Level Data'!L:L)</f>
        <v>#REF!</v>
      </c>
      <c r="P238" s="16" t="e">
        <f>SUMIF('City Level Data'!#REF!,$F238,'City Level Data'!M:M)</f>
        <v>#REF!</v>
      </c>
      <c r="Q238" s="16" t="e">
        <f t="shared" si="0"/>
        <v>#REF!</v>
      </c>
      <c r="R238" s="16" t="e">
        <f>SUMIF('City Level Data'!#REF!,$F238,'City Level Data'!P:P)</f>
        <v>#REF!</v>
      </c>
      <c r="S238" s="16" t="e">
        <f t="shared" si="1"/>
        <v>#REF!</v>
      </c>
      <c r="T238" s="16" t="e">
        <f>SUMIF('City Level Data'!#REF!,$F238,'City Level Data'!U:U)*1000000000/N238</f>
        <v>#REF!</v>
      </c>
      <c r="U238" s="16" t="e">
        <f>IF(Q238&gt;'Clustering (Sub City)'!$C$4,'Clustering (Sub City)'!$B$3,IF(Q238&gt;'Clustering (Sub City)'!$H$4,'Clustering (Sub City)'!$G$3,IF(Q238&gt;'Clustering (Sub City)'!$M$4,'Clustering (Sub City)'!$L$3,'Clustering (Sub City)'!$Q$3)))</f>
        <v>#REF!</v>
      </c>
      <c r="V238" s="16" t="e">
        <f>IF(S238&gt;'Clustering (Sub City)'!$C$24,'Clustering (Sub City)'!$B$23,IF(S238&gt;'Clustering (Sub City)'!$H$24,'Clustering (Sub City)'!$G$23,IF(S238&gt;'Clustering (Sub City)'!$M$24,'Clustering (Sub City)'!$L$23,'Clustering (Sub City)'!$Q$23)))</f>
        <v>#REF!</v>
      </c>
      <c r="W238" s="16" t="e">
        <f>VLOOKUP(U238&amp;V238,'Clustering (Gov City)'!$X$4:$Y$19,2,0)</f>
        <v>#REF!</v>
      </c>
      <c r="X238" s="16" t="e">
        <f>SUMIF('City Level Data'!#REF!,$F238,'City Level Data'!Z:Z)</f>
        <v>#REF!</v>
      </c>
      <c r="Y238" s="16" t="e">
        <f>SUMIF('City Level Data'!#REF!,$F238,'City Level Data'!AA:AA)</f>
        <v>#REF!</v>
      </c>
      <c r="Z238" s="16" t="e">
        <f>SUMIF('City Level Data'!#REF!,$F238,'City Level Data'!AB:AB)</f>
        <v>#REF!</v>
      </c>
      <c r="AA238" s="16" t="e">
        <f>SUMIF('City Level Data'!#REF!,$F238,'City Level Data'!AC:AC)</f>
        <v>#REF!</v>
      </c>
      <c r="AB238" s="16" t="e">
        <f>SUMIF('City Level Data'!#REF!,$F238,'City Level Data'!AD:AD)</f>
        <v>#REF!</v>
      </c>
      <c r="AC238" s="16" t="e">
        <f>SUMIF('City Level Data'!#REF!,$F238,'City Level Data'!AE:AE)</f>
        <v>#REF!</v>
      </c>
      <c r="AD238" s="16" t="e">
        <f>SUMIF('City Level Data'!#REF!,$F238,'City Level Data'!AF:AF)</f>
        <v>#REF!</v>
      </c>
      <c r="AE238" s="16" t="e">
        <f>SUMIF('City Level Data'!#REF!,$F238,'City Level Data'!AG:AG)</f>
        <v>#REF!</v>
      </c>
      <c r="AF238" s="16" t="e">
        <f>SUMIF('City Level Data'!#REF!,$F238,'City Level Data'!AH:AH)</f>
        <v>#REF!</v>
      </c>
      <c r="AG238" s="16" t="e">
        <f>SUMIF('City Level Data'!#REF!,$F238,'City Level Data'!AI:AI)</f>
        <v>#REF!</v>
      </c>
      <c r="AH238" s="16" t="e">
        <f>SUMIF('City Level Data'!#REF!,$F238,'City Level Data'!AJ:AJ)</f>
        <v>#REF!</v>
      </c>
      <c r="AI238" s="16" t="e">
        <f>SUMIF('City Level Data'!#REF!,$F238,'City Level Data'!AK:AK)</f>
        <v>#REF!</v>
      </c>
      <c r="AJ238" s="16" t="e">
        <f>SUMIF('City Level Data'!#REF!,$F238,'City Level Data'!AL:AL)</f>
        <v>#REF!</v>
      </c>
      <c r="AK238" s="16" t="e">
        <f>SUMIF('City Level Data'!#REF!,$F238,'City Level Data'!AM:AM)</f>
        <v>#REF!</v>
      </c>
      <c r="AL238" s="16" t="e">
        <f>SUMIF('City Level Data'!#REF!,$F238,'City Level Data'!AN:AN)</f>
        <v>#REF!</v>
      </c>
      <c r="AM238" s="16" t="e">
        <f>SUMIF('City Level Data'!#REF!,$F238,'City Level Data'!AO:AO)</f>
        <v>#REF!</v>
      </c>
      <c r="AN238" s="16" t="e">
        <f>SUMIF('City Level Data'!#REF!,$F238,'City Level Data'!AP:AP)</f>
        <v>#REF!</v>
      </c>
      <c r="AO238" s="16" t="e">
        <f>SUMIF('City Level Data'!#REF!,$F238,'City Level Data'!AQ:AQ)</f>
        <v>#REF!</v>
      </c>
      <c r="AP238" s="16" t="e">
        <f>SUMIF('City Level Data'!#REF!,$F238,'City Level Data'!AR:AR)</f>
        <v>#REF!</v>
      </c>
      <c r="AQ238" s="16" t="e">
        <f>SUMIF('City Level Data'!#REF!,$F238,'City Level Data'!AS:AS)</f>
        <v>#REF!</v>
      </c>
      <c r="AR238" s="16" t="e">
        <f>SUMIF('City Level Data'!#REF!,$F238,'City Level Data'!AT:AT)</f>
        <v>#REF!</v>
      </c>
      <c r="AS238" s="16" t="e">
        <f>SUMIF('City Level Data'!#REF!,$F238,'City Level Data'!AU:AU)</f>
        <v>#REF!</v>
      </c>
      <c r="AT238" s="16" t="e">
        <f>SUMIF('City Level Data'!#REF!,$F238,'City Level Data'!AV:AV)</f>
        <v>#REF!</v>
      </c>
      <c r="AU238" s="16" t="e">
        <f>SUMIF('City Level Data'!#REF!,$F238,'City Level Data'!AW:AW)</f>
        <v>#REF!</v>
      </c>
      <c r="AV238" s="16" t="e">
        <f>SUMIF('City Level Data'!#REF!,$F238,'City Level Data'!AX:AX)</f>
        <v>#REF!</v>
      </c>
      <c r="AW238" s="16" t="e">
        <f>SUMIF('City Level Data'!#REF!,$F238,'City Level Data'!AY:AY)</f>
        <v>#REF!</v>
      </c>
      <c r="AX238" s="16" t="e">
        <f>SUMIF('City Level Data'!#REF!,$F238,'City Level Data'!AZ:AZ)</f>
        <v>#REF!</v>
      </c>
      <c r="AY238" s="16" t="e">
        <f>SUMIF('City Level Data'!#REF!,$F238,'City Level Data'!BA:BA)</f>
        <v>#REF!</v>
      </c>
      <c r="AZ238" s="16" t="e">
        <f>SUMIF('City Level Data'!#REF!,$F238,'City Level Data'!BB:BB)</f>
        <v>#REF!</v>
      </c>
      <c r="BA238" s="16" t="e">
        <f>SUMIF('City Level Data'!#REF!,$F238,'City Level Data'!BC:BC)</f>
        <v>#REF!</v>
      </c>
      <c r="BB238" s="16" t="e">
        <f>SUMIF('City Level Data'!#REF!,$F238,'City Level Data'!BD:BD)</f>
        <v>#REF!</v>
      </c>
      <c r="BC238" s="16" t="e">
        <f>SUMIF('City Level Data'!#REF!,$F238,'City Level Data'!BE:BE)</f>
        <v>#REF!</v>
      </c>
      <c r="BD238" s="16" t="e">
        <f>SUMIF('City Level Data'!#REF!,$F238,'City Level Data'!BF:BF)</f>
        <v>#REF!</v>
      </c>
      <c r="BE238" s="16" t="e">
        <f t="shared" si="2"/>
        <v>#REF!</v>
      </c>
      <c r="BF238" s="16" t="e">
        <f>SUMIF('City Level Data'!#REF!,$F238,'City Level Data'!BG:BG)</f>
        <v>#REF!</v>
      </c>
      <c r="BG238" s="16" t="e">
        <f>SUMIF('City Level Data'!#REF!,$F238,'City Level Data'!BH:BH)</f>
        <v>#REF!</v>
      </c>
      <c r="BH238" s="16" t="e">
        <f>AVERAGEIF('City Level Data'!#REF!,$F238,'City Level Data'!BI:BI)</f>
        <v>#REF!</v>
      </c>
      <c r="BI238" s="16" t="e">
        <f>AVERAGEIF('City Level Data'!#REF!,$F238,'City Level Data'!BJ:BJ)</f>
        <v>#REF!</v>
      </c>
      <c r="BJ238" s="16" t="e">
        <f>AVERAGEIF('City Level Data'!#REF!,$F238,'City Level Data'!BK:BK)</f>
        <v>#REF!</v>
      </c>
      <c r="BK238" s="16" t="e">
        <f>AVERAGEIF('City Level Data'!#REF!,$F238,'City Level Data'!BL:BL)</f>
        <v>#REF!</v>
      </c>
      <c r="BL238" s="16" t="e">
        <f>AVERAGEIF('City Level Data'!#REF!,$F238,'City Level Data'!BM:BM)</f>
        <v>#REF!</v>
      </c>
      <c r="BM238" s="16" t="e">
        <f>SUMIF('City Level Data'!#REF!,$F238,'City Level Data'!BN:BN)</f>
        <v>#REF!</v>
      </c>
      <c r="BN238" s="16" t="e">
        <f>SUMIF('City Level Data'!#REF!,$F238,'City Level Data'!BO:BO)</f>
        <v>#REF!</v>
      </c>
      <c r="BO238" s="16" t="e">
        <f>SUMIF('City Level Data'!#REF!,$F238,'City Level Data'!BP:BP)</f>
        <v>#REF!</v>
      </c>
      <c r="BP238" s="16" t="e">
        <f>SUMIF('City Level Data'!#REF!,$F238,'City Level Data'!BQ:BQ)</f>
        <v>#REF!</v>
      </c>
      <c r="BQ238" s="16" t="e">
        <f>SUMIF('City Level Data'!#REF!,$F238,'City Level Data'!BR:BR)</f>
        <v>#REF!</v>
      </c>
      <c r="BR238" s="16" t="e">
        <f>SUMIF('City Level Data'!#REF!,$F238,'City Level Data'!BS:BS)</f>
        <v>#REF!</v>
      </c>
      <c r="BS238" s="16" t="e">
        <f>SUMIF('City Level Data'!#REF!,$F238,'City Level Data'!BT:BT)</f>
        <v>#REF!</v>
      </c>
      <c r="BT238" s="16" t="e">
        <f>SUMIF('City Level Data'!#REF!,$F238,'City Level Data'!BU:BU)</f>
        <v>#REF!</v>
      </c>
      <c r="BU238" s="16" t="e">
        <f>SUMIF('City Level Data'!#REF!,$F238,'City Level Data'!BV:BV)</f>
        <v>#REF!</v>
      </c>
      <c r="BV238" s="16" t="e">
        <f>SUMIF('City Level Data'!#REF!,$F238,'City Level Data'!BW:BW)</f>
        <v>#REF!</v>
      </c>
      <c r="BW238" s="16" t="e">
        <f>SUMIF('City Level Data'!#REF!,$F238,'City Level Data'!BX:BX)</f>
        <v>#REF!</v>
      </c>
      <c r="BX238" s="16" t="e">
        <f>SUMIF('City Level Data'!#REF!,$F238,'City Level Data'!BY:BY)</f>
        <v>#REF!</v>
      </c>
      <c r="BY238" s="16" t="e">
        <f>SUMIF('City Level Data'!#REF!,$F238,'City Level Data'!BZ:BZ)</f>
        <v>#REF!</v>
      </c>
      <c r="BZ238" s="16" t="e">
        <f>SUMIF('City Level Data'!#REF!,$F238,'City Level Data'!CA:CA)</f>
        <v>#REF!</v>
      </c>
      <c r="CA238" s="16" t="e">
        <f>SUMIF('City Level Data'!#REF!,$F238,'City Level Data'!CB:CB)</f>
        <v>#REF!</v>
      </c>
      <c r="CB238" s="16" t="e">
        <f>SUMIF('City Level Data'!#REF!,$F238,'City Level Data'!CC:CC)</f>
        <v>#REF!</v>
      </c>
      <c r="CC238" s="16" t="e">
        <f>SUMIF('City Level Data'!#REF!,$F238,'City Level Data'!CD:CD)</f>
        <v>#REF!</v>
      </c>
      <c r="CD238" s="16" t="e">
        <f>SUMIF('City Level Data'!#REF!,$F238,'City Level Data'!CE:CE)</f>
        <v>#REF!</v>
      </c>
      <c r="CE238" s="16" t="e">
        <f>SUMIF('City Level Data'!#REF!,$F238,'City Level Data'!CF:CF)</f>
        <v>#REF!</v>
      </c>
      <c r="CF238" s="16" t="e">
        <f>SUMIF('City Level Data'!#REF!,$F238,'City Level Data'!CG:CG)</f>
        <v>#REF!</v>
      </c>
      <c r="CG238" s="16" t="e">
        <f>SUMIF('City Level Data'!#REF!,$F238,'City Level Data'!CH:CH)</f>
        <v>#REF!</v>
      </c>
      <c r="CH238" s="16" t="e">
        <f>SUMIF('City Level Data'!#REF!,$F238,'City Level Data'!CI:CI)</f>
        <v>#REF!</v>
      </c>
      <c r="CI238" s="16" t="e">
        <f>SUMIF('City Level Data'!#REF!,$F238,'City Level Data'!CJ:CJ)</f>
        <v>#REF!</v>
      </c>
      <c r="CJ238" s="16" t="e">
        <f>SUMIF('City Level Data'!#REF!,$F238,'City Level Data'!CK:CK)</f>
        <v>#REF!</v>
      </c>
      <c r="CK238" s="16" t="e">
        <f>SUMIF('City Level Data'!#REF!,$F238,'City Level Data'!CL:CL)</f>
        <v>#REF!</v>
      </c>
      <c r="CL238" s="16" t="e">
        <f>SUMIF('City Level Data'!#REF!,$F238,'City Level Data'!CM:CM)</f>
        <v>#REF!</v>
      </c>
      <c r="CM238" s="16" t="e">
        <f>SUMIF('City Level Data'!#REF!,$F238,'City Level Data'!CN:CN)</f>
        <v>#REF!</v>
      </c>
      <c r="CN238" s="16" t="e">
        <f>SUMIF('City Level Data'!#REF!,$F238,'City Level Data'!CO:CO)</f>
        <v>#REF!</v>
      </c>
      <c r="CO238" s="16" t="e">
        <f>SUMIF('City Level Data'!#REF!,$F238,'City Level Data'!CP:CP)</f>
        <v>#REF!</v>
      </c>
      <c r="CP238" s="16" t="e">
        <f>SUMIF('City Level Data'!#REF!,$F238,'City Level Data'!CQ:CQ)</f>
        <v>#REF!</v>
      </c>
      <c r="CQ238" s="16" t="e">
        <f>SUMIF('City Level Data'!#REF!,$F238,'City Level Data'!CR:CR)</f>
        <v>#REF!</v>
      </c>
      <c r="CR238" s="16" t="e">
        <f>SUMIF('City Level Data'!#REF!,$F238,'City Level Data'!CS:CS)</f>
        <v>#REF!</v>
      </c>
      <c r="CS238" s="16" t="e">
        <f>SUMIF('City Level Data'!#REF!,$F238,'City Level Data'!CT:CT)</f>
        <v>#REF!</v>
      </c>
      <c r="CT238" s="16" t="e">
        <f>SUMIF('City Level Data'!#REF!,$F238,'City Level Data'!CU:CU)</f>
        <v>#REF!</v>
      </c>
      <c r="CU238" s="16" t="e">
        <f>SUMIF('City Level Data'!#REF!,$F238,'City Level Data'!CV:CV)</f>
        <v>#REF!</v>
      </c>
      <c r="CV238" s="16" t="e">
        <f>SUMIF('City Level Data'!#REF!,$F238,'City Level Data'!CW:CW)</f>
        <v>#REF!</v>
      </c>
      <c r="CW238" s="16" t="e">
        <f>SUMIF('City Level Data'!#REF!,$F238,'City Level Data'!CX:CX)</f>
        <v>#REF!</v>
      </c>
      <c r="CX238" s="16" t="e">
        <f>SUMIF('City Level Data'!#REF!,$F238,'City Level Data'!CY:CY)</f>
        <v>#REF!</v>
      </c>
      <c r="CY238" s="16" t="e">
        <f>SUMIF('City Level Data'!#REF!,$F238,'City Level Data'!CZ:CZ)</f>
        <v>#REF!</v>
      </c>
      <c r="CZ238" s="16" t="e">
        <f>SUMIF('City Level Data'!#REF!,$F238,'City Level Data'!DA:DA)</f>
        <v>#REF!</v>
      </c>
      <c r="DA238" s="16" t="e">
        <f>SUMIF('City Level Data'!#REF!,$F238,'City Level Data'!DB:DB)</f>
        <v>#REF!</v>
      </c>
      <c r="DB238" s="16" t="e">
        <f>SUMIF('City Level Data'!#REF!,$F238,'City Level Data'!DC:DC)</f>
        <v>#REF!</v>
      </c>
    </row>
    <row r="239" spans="1:106" x14ac:dyDescent="0.2">
      <c r="A239" s="1"/>
      <c r="B239" s="1"/>
      <c r="C239" s="1"/>
      <c r="D239" s="1" t="s">
        <v>1767</v>
      </c>
      <c r="E239" s="1" t="s">
        <v>1407</v>
      </c>
      <c r="F239" s="1" t="s">
        <v>1344</v>
      </c>
      <c r="G239" s="1" t="s">
        <v>1523</v>
      </c>
      <c r="H239" s="1"/>
      <c r="I239" s="1"/>
      <c r="J239" s="1" t="s">
        <v>1518</v>
      </c>
      <c r="K239" s="1"/>
      <c r="L239" s="1"/>
      <c r="M239" s="1"/>
      <c r="N239" s="16" t="e">
        <f>SUMIF('City Level Data'!#REF!,$F239,'City Level Data'!J:J)</f>
        <v>#REF!</v>
      </c>
      <c r="O239" s="16" t="e">
        <f>SUMIF('City Level Data'!#REF!,$F239,'City Level Data'!L:L)</f>
        <v>#REF!</v>
      </c>
      <c r="P239" s="16" t="e">
        <f>SUMIF('City Level Data'!#REF!,$F239,'City Level Data'!M:M)</f>
        <v>#REF!</v>
      </c>
      <c r="Q239" s="16" t="e">
        <f t="shared" si="0"/>
        <v>#REF!</v>
      </c>
      <c r="R239" s="16" t="e">
        <f>SUMIF('City Level Data'!#REF!,$F239,'City Level Data'!P:P)</f>
        <v>#REF!</v>
      </c>
      <c r="S239" s="16" t="e">
        <f t="shared" si="1"/>
        <v>#REF!</v>
      </c>
      <c r="T239" s="16" t="e">
        <f>SUMIF('City Level Data'!#REF!,$F239,'City Level Data'!U:U)*1000000000/N239</f>
        <v>#REF!</v>
      </c>
      <c r="U239" s="16" t="e">
        <f>IF(Q239&gt;'Clustering (Sub City)'!$C$4,'Clustering (Sub City)'!$B$3,IF(Q239&gt;'Clustering (Sub City)'!$H$4,'Clustering (Sub City)'!$G$3,IF(Q239&gt;'Clustering (Sub City)'!$M$4,'Clustering (Sub City)'!$L$3,'Clustering (Sub City)'!$Q$3)))</f>
        <v>#REF!</v>
      </c>
      <c r="V239" s="16" t="e">
        <f>IF(S239&gt;'Clustering (Sub City)'!$C$24,'Clustering (Sub City)'!$B$23,IF(S239&gt;'Clustering (Sub City)'!$H$24,'Clustering (Sub City)'!$G$23,IF(S239&gt;'Clustering (Sub City)'!$M$24,'Clustering (Sub City)'!$L$23,'Clustering (Sub City)'!$Q$23)))</f>
        <v>#REF!</v>
      </c>
      <c r="W239" s="16" t="e">
        <f>VLOOKUP(U239&amp;V239,'Clustering (Gov City)'!$X$4:$Y$19,2,0)</f>
        <v>#REF!</v>
      </c>
      <c r="X239" s="16" t="e">
        <f>SUMIF('City Level Data'!#REF!,$F239,'City Level Data'!Z:Z)</f>
        <v>#REF!</v>
      </c>
      <c r="Y239" s="16" t="e">
        <f>SUMIF('City Level Data'!#REF!,$F239,'City Level Data'!AA:AA)</f>
        <v>#REF!</v>
      </c>
      <c r="Z239" s="16" t="e">
        <f>SUMIF('City Level Data'!#REF!,$F239,'City Level Data'!AB:AB)</f>
        <v>#REF!</v>
      </c>
      <c r="AA239" s="16" t="e">
        <f>SUMIF('City Level Data'!#REF!,$F239,'City Level Data'!AC:AC)</f>
        <v>#REF!</v>
      </c>
      <c r="AB239" s="16" t="e">
        <f>SUMIF('City Level Data'!#REF!,$F239,'City Level Data'!AD:AD)</f>
        <v>#REF!</v>
      </c>
      <c r="AC239" s="16" t="e">
        <f>SUMIF('City Level Data'!#REF!,$F239,'City Level Data'!AE:AE)</f>
        <v>#REF!</v>
      </c>
      <c r="AD239" s="16" t="e">
        <f>SUMIF('City Level Data'!#REF!,$F239,'City Level Data'!AF:AF)</f>
        <v>#REF!</v>
      </c>
      <c r="AE239" s="16" t="e">
        <f>SUMIF('City Level Data'!#REF!,$F239,'City Level Data'!AG:AG)</f>
        <v>#REF!</v>
      </c>
      <c r="AF239" s="16" t="e">
        <f>SUMIF('City Level Data'!#REF!,$F239,'City Level Data'!AH:AH)</f>
        <v>#REF!</v>
      </c>
      <c r="AG239" s="16" t="e">
        <f>SUMIF('City Level Data'!#REF!,$F239,'City Level Data'!AI:AI)</f>
        <v>#REF!</v>
      </c>
      <c r="AH239" s="16" t="e">
        <f>SUMIF('City Level Data'!#REF!,$F239,'City Level Data'!AJ:AJ)</f>
        <v>#REF!</v>
      </c>
      <c r="AI239" s="16" t="e">
        <f>SUMIF('City Level Data'!#REF!,$F239,'City Level Data'!AK:AK)</f>
        <v>#REF!</v>
      </c>
      <c r="AJ239" s="16" t="e">
        <f>SUMIF('City Level Data'!#REF!,$F239,'City Level Data'!AL:AL)</f>
        <v>#REF!</v>
      </c>
      <c r="AK239" s="16" t="e">
        <f>SUMIF('City Level Data'!#REF!,$F239,'City Level Data'!AM:AM)</f>
        <v>#REF!</v>
      </c>
      <c r="AL239" s="16" t="e">
        <f>SUMIF('City Level Data'!#REF!,$F239,'City Level Data'!AN:AN)</f>
        <v>#REF!</v>
      </c>
      <c r="AM239" s="16" t="e">
        <f>SUMIF('City Level Data'!#REF!,$F239,'City Level Data'!AO:AO)</f>
        <v>#REF!</v>
      </c>
      <c r="AN239" s="16" t="e">
        <f>SUMIF('City Level Data'!#REF!,$F239,'City Level Data'!AP:AP)</f>
        <v>#REF!</v>
      </c>
      <c r="AO239" s="16" t="e">
        <f>SUMIF('City Level Data'!#REF!,$F239,'City Level Data'!AQ:AQ)</f>
        <v>#REF!</v>
      </c>
      <c r="AP239" s="16" t="e">
        <f>SUMIF('City Level Data'!#REF!,$F239,'City Level Data'!AR:AR)</f>
        <v>#REF!</v>
      </c>
      <c r="AQ239" s="16" t="e">
        <f>SUMIF('City Level Data'!#REF!,$F239,'City Level Data'!AS:AS)</f>
        <v>#REF!</v>
      </c>
      <c r="AR239" s="16" t="e">
        <f>SUMIF('City Level Data'!#REF!,$F239,'City Level Data'!AT:AT)</f>
        <v>#REF!</v>
      </c>
      <c r="AS239" s="16" t="e">
        <f>SUMIF('City Level Data'!#REF!,$F239,'City Level Data'!AU:AU)</f>
        <v>#REF!</v>
      </c>
      <c r="AT239" s="16" t="e">
        <f>SUMIF('City Level Data'!#REF!,$F239,'City Level Data'!AV:AV)</f>
        <v>#REF!</v>
      </c>
      <c r="AU239" s="16" t="e">
        <f>SUMIF('City Level Data'!#REF!,$F239,'City Level Data'!AW:AW)</f>
        <v>#REF!</v>
      </c>
      <c r="AV239" s="16" t="e">
        <f>SUMIF('City Level Data'!#REF!,$F239,'City Level Data'!AX:AX)</f>
        <v>#REF!</v>
      </c>
      <c r="AW239" s="16" t="e">
        <f>SUMIF('City Level Data'!#REF!,$F239,'City Level Data'!AY:AY)</f>
        <v>#REF!</v>
      </c>
      <c r="AX239" s="16" t="e">
        <f>SUMIF('City Level Data'!#REF!,$F239,'City Level Data'!AZ:AZ)</f>
        <v>#REF!</v>
      </c>
      <c r="AY239" s="16" t="e">
        <f>SUMIF('City Level Data'!#REF!,$F239,'City Level Data'!BA:BA)</f>
        <v>#REF!</v>
      </c>
      <c r="AZ239" s="16" t="e">
        <f>SUMIF('City Level Data'!#REF!,$F239,'City Level Data'!BB:BB)</f>
        <v>#REF!</v>
      </c>
      <c r="BA239" s="16" t="e">
        <f>SUMIF('City Level Data'!#REF!,$F239,'City Level Data'!BC:BC)</f>
        <v>#REF!</v>
      </c>
      <c r="BB239" s="16" t="e">
        <f>SUMIF('City Level Data'!#REF!,$F239,'City Level Data'!BD:BD)</f>
        <v>#REF!</v>
      </c>
      <c r="BC239" s="16" t="e">
        <f>SUMIF('City Level Data'!#REF!,$F239,'City Level Data'!BE:BE)</f>
        <v>#REF!</v>
      </c>
      <c r="BD239" s="16" t="e">
        <f>SUMIF('City Level Data'!#REF!,$F239,'City Level Data'!BF:BF)</f>
        <v>#REF!</v>
      </c>
      <c r="BE239" s="16" t="e">
        <f t="shared" si="2"/>
        <v>#REF!</v>
      </c>
      <c r="BF239" s="16" t="e">
        <f>SUMIF('City Level Data'!#REF!,$F239,'City Level Data'!BG:BG)</f>
        <v>#REF!</v>
      </c>
      <c r="BG239" s="16" t="e">
        <f>SUMIF('City Level Data'!#REF!,$F239,'City Level Data'!BH:BH)</f>
        <v>#REF!</v>
      </c>
      <c r="BH239" s="16" t="e">
        <f>AVERAGEIF('City Level Data'!#REF!,$F239,'City Level Data'!BI:BI)</f>
        <v>#REF!</v>
      </c>
      <c r="BI239" s="16" t="e">
        <f>AVERAGEIF('City Level Data'!#REF!,$F239,'City Level Data'!BJ:BJ)</f>
        <v>#REF!</v>
      </c>
      <c r="BJ239" s="16" t="e">
        <f>AVERAGEIF('City Level Data'!#REF!,$F239,'City Level Data'!BK:BK)</f>
        <v>#REF!</v>
      </c>
      <c r="BK239" s="16" t="e">
        <f>AVERAGEIF('City Level Data'!#REF!,$F239,'City Level Data'!BL:BL)</f>
        <v>#REF!</v>
      </c>
      <c r="BL239" s="16" t="e">
        <f>AVERAGEIF('City Level Data'!#REF!,$F239,'City Level Data'!BM:BM)</f>
        <v>#REF!</v>
      </c>
      <c r="BM239" s="16" t="e">
        <f>SUMIF('City Level Data'!#REF!,$F239,'City Level Data'!BN:BN)</f>
        <v>#REF!</v>
      </c>
      <c r="BN239" s="16" t="e">
        <f>SUMIF('City Level Data'!#REF!,$F239,'City Level Data'!BO:BO)</f>
        <v>#REF!</v>
      </c>
      <c r="BO239" s="16" t="e">
        <f>SUMIF('City Level Data'!#REF!,$F239,'City Level Data'!BP:BP)</f>
        <v>#REF!</v>
      </c>
      <c r="BP239" s="16" t="e">
        <f>SUMIF('City Level Data'!#REF!,$F239,'City Level Data'!BQ:BQ)</f>
        <v>#REF!</v>
      </c>
      <c r="BQ239" s="16" t="e">
        <f>SUMIF('City Level Data'!#REF!,$F239,'City Level Data'!BR:BR)</f>
        <v>#REF!</v>
      </c>
      <c r="BR239" s="16" t="e">
        <f>SUMIF('City Level Data'!#REF!,$F239,'City Level Data'!BS:BS)</f>
        <v>#REF!</v>
      </c>
      <c r="BS239" s="16" t="e">
        <f>SUMIF('City Level Data'!#REF!,$F239,'City Level Data'!BT:BT)</f>
        <v>#REF!</v>
      </c>
      <c r="BT239" s="16" t="e">
        <f>SUMIF('City Level Data'!#REF!,$F239,'City Level Data'!BU:BU)</f>
        <v>#REF!</v>
      </c>
      <c r="BU239" s="16" t="e">
        <f>SUMIF('City Level Data'!#REF!,$F239,'City Level Data'!BV:BV)</f>
        <v>#REF!</v>
      </c>
      <c r="BV239" s="16" t="e">
        <f>SUMIF('City Level Data'!#REF!,$F239,'City Level Data'!BW:BW)</f>
        <v>#REF!</v>
      </c>
      <c r="BW239" s="16" t="e">
        <f>SUMIF('City Level Data'!#REF!,$F239,'City Level Data'!BX:BX)</f>
        <v>#REF!</v>
      </c>
      <c r="BX239" s="16" t="e">
        <f>SUMIF('City Level Data'!#REF!,$F239,'City Level Data'!BY:BY)</f>
        <v>#REF!</v>
      </c>
      <c r="BY239" s="16" t="e">
        <f>SUMIF('City Level Data'!#REF!,$F239,'City Level Data'!BZ:BZ)</f>
        <v>#REF!</v>
      </c>
      <c r="BZ239" s="16" t="e">
        <f>SUMIF('City Level Data'!#REF!,$F239,'City Level Data'!CA:CA)</f>
        <v>#REF!</v>
      </c>
      <c r="CA239" s="16" t="e">
        <f>SUMIF('City Level Data'!#REF!,$F239,'City Level Data'!CB:CB)</f>
        <v>#REF!</v>
      </c>
      <c r="CB239" s="16" t="e">
        <f>SUMIF('City Level Data'!#REF!,$F239,'City Level Data'!CC:CC)</f>
        <v>#REF!</v>
      </c>
      <c r="CC239" s="16" t="e">
        <f>SUMIF('City Level Data'!#REF!,$F239,'City Level Data'!CD:CD)</f>
        <v>#REF!</v>
      </c>
      <c r="CD239" s="16" t="e">
        <f>SUMIF('City Level Data'!#REF!,$F239,'City Level Data'!CE:CE)</f>
        <v>#REF!</v>
      </c>
      <c r="CE239" s="16" t="e">
        <f>SUMIF('City Level Data'!#REF!,$F239,'City Level Data'!CF:CF)</f>
        <v>#REF!</v>
      </c>
      <c r="CF239" s="16" t="e">
        <f>SUMIF('City Level Data'!#REF!,$F239,'City Level Data'!CG:CG)</f>
        <v>#REF!</v>
      </c>
      <c r="CG239" s="16" t="e">
        <f>SUMIF('City Level Data'!#REF!,$F239,'City Level Data'!CH:CH)</f>
        <v>#REF!</v>
      </c>
      <c r="CH239" s="16" t="e">
        <f>SUMIF('City Level Data'!#REF!,$F239,'City Level Data'!CI:CI)</f>
        <v>#REF!</v>
      </c>
      <c r="CI239" s="16" t="e">
        <f>SUMIF('City Level Data'!#REF!,$F239,'City Level Data'!CJ:CJ)</f>
        <v>#REF!</v>
      </c>
      <c r="CJ239" s="16" t="e">
        <f>SUMIF('City Level Data'!#REF!,$F239,'City Level Data'!CK:CK)</f>
        <v>#REF!</v>
      </c>
      <c r="CK239" s="16" t="e">
        <f>SUMIF('City Level Data'!#REF!,$F239,'City Level Data'!CL:CL)</f>
        <v>#REF!</v>
      </c>
      <c r="CL239" s="16" t="e">
        <f>SUMIF('City Level Data'!#REF!,$F239,'City Level Data'!CM:CM)</f>
        <v>#REF!</v>
      </c>
      <c r="CM239" s="16" t="e">
        <f>SUMIF('City Level Data'!#REF!,$F239,'City Level Data'!CN:CN)</f>
        <v>#REF!</v>
      </c>
      <c r="CN239" s="16" t="e">
        <f>SUMIF('City Level Data'!#REF!,$F239,'City Level Data'!CO:CO)</f>
        <v>#REF!</v>
      </c>
      <c r="CO239" s="16" t="e">
        <f>SUMIF('City Level Data'!#REF!,$F239,'City Level Data'!CP:CP)</f>
        <v>#REF!</v>
      </c>
      <c r="CP239" s="16" t="e">
        <f>SUMIF('City Level Data'!#REF!,$F239,'City Level Data'!CQ:CQ)</f>
        <v>#REF!</v>
      </c>
      <c r="CQ239" s="16" t="e">
        <f>SUMIF('City Level Data'!#REF!,$F239,'City Level Data'!CR:CR)</f>
        <v>#REF!</v>
      </c>
      <c r="CR239" s="16" t="e">
        <f>SUMIF('City Level Data'!#REF!,$F239,'City Level Data'!CS:CS)</f>
        <v>#REF!</v>
      </c>
      <c r="CS239" s="16" t="e">
        <f>SUMIF('City Level Data'!#REF!,$F239,'City Level Data'!CT:CT)</f>
        <v>#REF!</v>
      </c>
      <c r="CT239" s="16" t="e">
        <f>SUMIF('City Level Data'!#REF!,$F239,'City Level Data'!CU:CU)</f>
        <v>#REF!</v>
      </c>
      <c r="CU239" s="16" t="e">
        <f>SUMIF('City Level Data'!#REF!,$F239,'City Level Data'!CV:CV)</f>
        <v>#REF!</v>
      </c>
      <c r="CV239" s="16" t="e">
        <f>SUMIF('City Level Data'!#REF!,$F239,'City Level Data'!CW:CW)</f>
        <v>#REF!</v>
      </c>
      <c r="CW239" s="16" t="e">
        <f>SUMIF('City Level Data'!#REF!,$F239,'City Level Data'!CX:CX)</f>
        <v>#REF!</v>
      </c>
      <c r="CX239" s="16" t="e">
        <f>SUMIF('City Level Data'!#REF!,$F239,'City Level Data'!CY:CY)</f>
        <v>#REF!</v>
      </c>
      <c r="CY239" s="16" t="e">
        <f>SUMIF('City Level Data'!#REF!,$F239,'City Level Data'!CZ:CZ)</f>
        <v>#REF!</v>
      </c>
      <c r="CZ239" s="16" t="e">
        <f>SUMIF('City Level Data'!#REF!,$F239,'City Level Data'!DA:DA)</f>
        <v>#REF!</v>
      </c>
      <c r="DA239" s="16" t="e">
        <f>SUMIF('City Level Data'!#REF!,$F239,'City Level Data'!DB:DB)</f>
        <v>#REF!</v>
      </c>
      <c r="DB239" s="16" t="e">
        <f>SUMIF('City Level Data'!#REF!,$F239,'City Level Data'!DC:DC)</f>
        <v>#REF!</v>
      </c>
    </row>
    <row r="240" spans="1:106" x14ac:dyDescent="0.2">
      <c r="A240" s="1"/>
      <c r="B240" s="1"/>
      <c r="C240" s="1"/>
      <c r="D240" s="1" t="s">
        <v>1542</v>
      </c>
      <c r="E240" s="1" t="s">
        <v>1407</v>
      </c>
      <c r="F240" s="1" t="s">
        <v>1407</v>
      </c>
      <c r="G240" s="1" t="s">
        <v>1523</v>
      </c>
      <c r="H240" s="1"/>
      <c r="I240" s="1"/>
      <c r="J240" s="1" t="s">
        <v>1518</v>
      </c>
      <c r="K240" s="1"/>
      <c r="L240" s="1"/>
      <c r="M240" s="1"/>
      <c r="N240" s="16" t="e">
        <f>SUMIF('City Level Data'!#REF!,$F240,'City Level Data'!J:J)</f>
        <v>#REF!</v>
      </c>
      <c r="O240" s="16" t="e">
        <f>SUMIF('City Level Data'!#REF!,$F240,'City Level Data'!L:L)</f>
        <v>#REF!</v>
      </c>
      <c r="P240" s="16" t="e">
        <f>SUMIF('City Level Data'!#REF!,$F240,'City Level Data'!M:M)</f>
        <v>#REF!</v>
      </c>
      <c r="Q240" s="16" t="e">
        <f t="shared" si="0"/>
        <v>#REF!</v>
      </c>
      <c r="R240" s="16" t="e">
        <f>SUMIF('City Level Data'!#REF!,$F240,'City Level Data'!P:P)</f>
        <v>#REF!</v>
      </c>
      <c r="S240" s="16" t="e">
        <f t="shared" si="1"/>
        <v>#REF!</v>
      </c>
      <c r="T240" s="16" t="e">
        <f>SUMIF('City Level Data'!#REF!,$F240,'City Level Data'!U:U)*1000000000/N240</f>
        <v>#REF!</v>
      </c>
      <c r="U240" s="16" t="e">
        <f>IF(Q240&gt;'Clustering (Sub City)'!$C$4,'Clustering (Sub City)'!$B$3,IF(Q240&gt;'Clustering (Sub City)'!$H$4,'Clustering (Sub City)'!$G$3,IF(Q240&gt;'Clustering (Sub City)'!$M$4,'Clustering (Sub City)'!$L$3,'Clustering (Sub City)'!$Q$3)))</f>
        <v>#REF!</v>
      </c>
      <c r="V240" s="16" t="e">
        <f>IF(S240&gt;'Clustering (Sub City)'!$C$24,'Clustering (Sub City)'!$B$23,IF(S240&gt;'Clustering (Sub City)'!$H$24,'Clustering (Sub City)'!$G$23,IF(S240&gt;'Clustering (Sub City)'!$M$24,'Clustering (Sub City)'!$L$23,'Clustering (Sub City)'!$Q$23)))</f>
        <v>#REF!</v>
      </c>
      <c r="W240" s="16" t="e">
        <f>VLOOKUP(U240&amp;V240,'Clustering (Gov City)'!$X$4:$Y$19,2,0)</f>
        <v>#REF!</v>
      </c>
      <c r="X240" s="16" t="e">
        <f>SUMIF('City Level Data'!#REF!,$F240,'City Level Data'!Z:Z)</f>
        <v>#REF!</v>
      </c>
      <c r="Y240" s="16" t="e">
        <f>SUMIF('City Level Data'!#REF!,$F240,'City Level Data'!AA:AA)</f>
        <v>#REF!</v>
      </c>
      <c r="Z240" s="16" t="e">
        <f>SUMIF('City Level Data'!#REF!,$F240,'City Level Data'!AB:AB)</f>
        <v>#REF!</v>
      </c>
      <c r="AA240" s="16" t="e">
        <f>SUMIF('City Level Data'!#REF!,$F240,'City Level Data'!AC:AC)</f>
        <v>#REF!</v>
      </c>
      <c r="AB240" s="16" t="e">
        <f>SUMIF('City Level Data'!#REF!,$F240,'City Level Data'!AD:AD)</f>
        <v>#REF!</v>
      </c>
      <c r="AC240" s="16" t="e">
        <f>SUMIF('City Level Data'!#REF!,$F240,'City Level Data'!AE:AE)</f>
        <v>#REF!</v>
      </c>
      <c r="AD240" s="16" t="e">
        <f>SUMIF('City Level Data'!#REF!,$F240,'City Level Data'!AF:AF)</f>
        <v>#REF!</v>
      </c>
      <c r="AE240" s="16" t="e">
        <f>SUMIF('City Level Data'!#REF!,$F240,'City Level Data'!AG:AG)</f>
        <v>#REF!</v>
      </c>
      <c r="AF240" s="16" t="e">
        <f>SUMIF('City Level Data'!#REF!,$F240,'City Level Data'!AH:AH)</f>
        <v>#REF!</v>
      </c>
      <c r="AG240" s="16" t="e">
        <f>SUMIF('City Level Data'!#REF!,$F240,'City Level Data'!AI:AI)</f>
        <v>#REF!</v>
      </c>
      <c r="AH240" s="16" t="e">
        <f>SUMIF('City Level Data'!#REF!,$F240,'City Level Data'!AJ:AJ)</f>
        <v>#REF!</v>
      </c>
      <c r="AI240" s="16" t="e">
        <f>SUMIF('City Level Data'!#REF!,$F240,'City Level Data'!AK:AK)</f>
        <v>#REF!</v>
      </c>
      <c r="AJ240" s="16" t="e">
        <f>SUMIF('City Level Data'!#REF!,$F240,'City Level Data'!AL:AL)</f>
        <v>#REF!</v>
      </c>
      <c r="AK240" s="16" t="e">
        <f>SUMIF('City Level Data'!#REF!,$F240,'City Level Data'!AM:AM)</f>
        <v>#REF!</v>
      </c>
      <c r="AL240" s="16" t="e">
        <f>SUMIF('City Level Data'!#REF!,$F240,'City Level Data'!AN:AN)</f>
        <v>#REF!</v>
      </c>
      <c r="AM240" s="16" t="e">
        <f>SUMIF('City Level Data'!#REF!,$F240,'City Level Data'!AO:AO)</f>
        <v>#REF!</v>
      </c>
      <c r="AN240" s="16" t="e">
        <f>SUMIF('City Level Data'!#REF!,$F240,'City Level Data'!AP:AP)</f>
        <v>#REF!</v>
      </c>
      <c r="AO240" s="16" t="e">
        <f>SUMIF('City Level Data'!#REF!,$F240,'City Level Data'!AQ:AQ)</f>
        <v>#REF!</v>
      </c>
      <c r="AP240" s="16" t="e">
        <f>SUMIF('City Level Data'!#REF!,$F240,'City Level Data'!AR:AR)</f>
        <v>#REF!</v>
      </c>
      <c r="AQ240" s="16" t="e">
        <f>SUMIF('City Level Data'!#REF!,$F240,'City Level Data'!AS:AS)</f>
        <v>#REF!</v>
      </c>
      <c r="AR240" s="16" t="e">
        <f>SUMIF('City Level Data'!#REF!,$F240,'City Level Data'!AT:AT)</f>
        <v>#REF!</v>
      </c>
      <c r="AS240" s="16" t="e">
        <f>SUMIF('City Level Data'!#REF!,$F240,'City Level Data'!AU:AU)</f>
        <v>#REF!</v>
      </c>
      <c r="AT240" s="16" t="e">
        <f>SUMIF('City Level Data'!#REF!,$F240,'City Level Data'!AV:AV)</f>
        <v>#REF!</v>
      </c>
      <c r="AU240" s="16" t="e">
        <f>SUMIF('City Level Data'!#REF!,$F240,'City Level Data'!AW:AW)</f>
        <v>#REF!</v>
      </c>
      <c r="AV240" s="16" t="e">
        <f>SUMIF('City Level Data'!#REF!,$F240,'City Level Data'!AX:AX)</f>
        <v>#REF!</v>
      </c>
      <c r="AW240" s="16" t="e">
        <f>SUMIF('City Level Data'!#REF!,$F240,'City Level Data'!AY:AY)</f>
        <v>#REF!</v>
      </c>
      <c r="AX240" s="16" t="e">
        <f>SUMIF('City Level Data'!#REF!,$F240,'City Level Data'!AZ:AZ)</f>
        <v>#REF!</v>
      </c>
      <c r="AY240" s="16" t="e">
        <f>SUMIF('City Level Data'!#REF!,$F240,'City Level Data'!BA:BA)</f>
        <v>#REF!</v>
      </c>
      <c r="AZ240" s="16" t="e">
        <f>SUMIF('City Level Data'!#REF!,$F240,'City Level Data'!BB:BB)</f>
        <v>#REF!</v>
      </c>
      <c r="BA240" s="16" t="e">
        <f>SUMIF('City Level Data'!#REF!,$F240,'City Level Data'!BC:BC)</f>
        <v>#REF!</v>
      </c>
      <c r="BB240" s="16" t="e">
        <f>SUMIF('City Level Data'!#REF!,$F240,'City Level Data'!BD:BD)</f>
        <v>#REF!</v>
      </c>
      <c r="BC240" s="16" t="e">
        <f>SUMIF('City Level Data'!#REF!,$F240,'City Level Data'!BE:BE)</f>
        <v>#REF!</v>
      </c>
      <c r="BD240" s="16" t="e">
        <f>SUMIF('City Level Data'!#REF!,$F240,'City Level Data'!BF:BF)</f>
        <v>#REF!</v>
      </c>
      <c r="BE240" s="16" t="e">
        <f t="shared" si="2"/>
        <v>#REF!</v>
      </c>
      <c r="BF240" s="16" t="e">
        <f>SUMIF('City Level Data'!#REF!,$F240,'City Level Data'!BG:BG)</f>
        <v>#REF!</v>
      </c>
      <c r="BG240" s="16" t="e">
        <f>SUMIF('City Level Data'!#REF!,$F240,'City Level Data'!BH:BH)</f>
        <v>#REF!</v>
      </c>
      <c r="BH240" s="16" t="e">
        <f>AVERAGEIF('City Level Data'!#REF!,$F240,'City Level Data'!BI:BI)</f>
        <v>#REF!</v>
      </c>
      <c r="BI240" s="16" t="e">
        <f>AVERAGEIF('City Level Data'!#REF!,$F240,'City Level Data'!BJ:BJ)</f>
        <v>#REF!</v>
      </c>
      <c r="BJ240" s="16" t="e">
        <f>AVERAGEIF('City Level Data'!#REF!,$F240,'City Level Data'!BK:BK)</f>
        <v>#REF!</v>
      </c>
      <c r="BK240" s="16" t="e">
        <f>AVERAGEIF('City Level Data'!#REF!,$F240,'City Level Data'!BL:BL)</f>
        <v>#REF!</v>
      </c>
      <c r="BL240" s="16" t="e">
        <f>AVERAGEIF('City Level Data'!#REF!,$F240,'City Level Data'!BM:BM)</f>
        <v>#REF!</v>
      </c>
      <c r="BM240" s="16" t="e">
        <f>SUMIF('City Level Data'!#REF!,$F240,'City Level Data'!BN:BN)</f>
        <v>#REF!</v>
      </c>
      <c r="BN240" s="16" t="e">
        <f>SUMIF('City Level Data'!#REF!,$F240,'City Level Data'!BO:BO)</f>
        <v>#REF!</v>
      </c>
      <c r="BO240" s="16" t="e">
        <f>SUMIF('City Level Data'!#REF!,$F240,'City Level Data'!BP:BP)</f>
        <v>#REF!</v>
      </c>
      <c r="BP240" s="16" t="e">
        <f>SUMIF('City Level Data'!#REF!,$F240,'City Level Data'!BQ:BQ)</f>
        <v>#REF!</v>
      </c>
      <c r="BQ240" s="16" t="e">
        <f>SUMIF('City Level Data'!#REF!,$F240,'City Level Data'!BR:BR)</f>
        <v>#REF!</v>
      </c>
      <c r="BR240" s="16" t="e">
        <f>SUMIF('City Level Data'!#REF!,$F240,'City Level Data'!BS:BS)</f>
        <v>#REF!</v>
      </c>
      <c r="BS240" s="16" t="e">
        <f>SUMIF('City Level Data'!#REF!,$F240,'City Level Data'!BT:BT)</f>
        <v>#REF!</v>
      </c>
      <c r="BT240" s="16" t="e">
        <f>SUMIF('City Level Data'!#REF!,$F240,'City Level Data'!BU:BU)</f>
        <v>#REF!</v>
      </c>
      <c r="BU240" s="16" t="e">
        <f>SUMIF('City Level Data'!#REF!,$F240,'City Level Data'!BV:BV)</f>
        <v>#REF!</v>
      </c>
      <c r="BV240" s="16" t="e">
        <f>SUMIF('City Level Data'!#REF!,$F240,'City Level Data'!BW:BW)</f>
        <v>#REF!</v>
      </c>
      <c r="BW240" s="16" t="e">
        <f>SUMIF('City Level Data'!#REF!,$F240,'City Level Data'!BX:BX)</f>
        <v>#REF!</v>
      </c>
      <c r="BX240" s="16" t="e">
        <f>SUMIF('City Level Data'!#REF!,$F240,'City Level Data'!BY:BY)</f>
        <v>#REF!</v>
      </c>
      <c r="BY240" s="16" t="e">
        <f>SUMIF('City Level Data'!#REF!,$F240,'City Level Data'!BZ:BZ)</f>
        <v>#REF!</v>
      </c>
      <c r="BZ240" s="16" t="e">
        <f>SUMIF('City Level Data'!#REF!,$F240,'City Level Data'!CA:CA)</f>
        <v>#REF!</v>
      </c>
      <c r="CA240" s="16" t="e">
        <f>SUMIF('City Level Data'!#REF!,$F240,'City Level Data'!CB:CB)</f>
        <v>#REF!</v>
      </c>
      <c r="CB240" s="16" t="e">
        <f>SUMIF('City Level Data'!#REF!,$F240,'City Level Data'!CC:CC)</f>
        <v>#REF!</v>
      </c>
      <c r="CC240" s="16" t="e">
        <f>SUMIF('City Level Data'!#REF!,$F240,'City Level Data'!CD:CD)</f>
        <v>#REF!</v>
      </c>
      <c r="CD240" s="16" t="e">
        <f>SUMIF('City Level Data'!#REF!,$F240,'City Level Data'!CE:CE)</f>
        <v>#REF!</v>
      </c>
      <c r="CE240" s="16" t="e">
        <f>SUMIF('City Level Data'!#REF!,$F240,'City Level Data'!CF:CF)</f>
        <v>#REF!</v>
      </c>
      <c r="CF240" s="16" t="e">
        <f>SUMIF('City Level Data'!#REF!,$F240,'City Level Data'!CG:CG)</f>
        <v>#REF!</v>
      </c>
      <c r="CG240" s="16" t="e">
        <f>SUMIF('City Level Data'!#REF!,$F240,'City Level Data'!CH:CH)</f>
        <v>#REF!</v>
      </c>
      <c r="CH240" s="16" t="e">
        <f>SUMIF('City Level Data'!#REF!,$F240,'City Level Data'!CI:CI)</f>
        <v>#REF!</v>
      </c>
      <c r="CI240" s="16" t="e">
        <f>SUMIF('City Level Data'!#REF!,$F240,'City Level Data'!CJ:CJ)</f>
        <v>#REF!</v>
      </c>
      <c r="CJ240" s="16" t="e">
        <f>SUMIF('City Level Data'!#REF!,$F240,'City Level Data'!CK:CK)</f>
        <v>#REF!</v>
      </c>
      <c r="CK240" s="16" t="e">
        <f>SUMIF('City Level Data'!#REF!,$F240,'City Level Data'!CL:CL)</f>
        <v>#REF!</v>
      </c>
      <c r="CL240" s="16" t="e">
        <f>SUMIF('City Level Data'!#REF!,$F240,'City Level Data'!CM:CM)</f>
        <v>#REF!</v>
      </c>
      <c r="CM240" s="16" t="e">
        <f>SUMIF('City Level Data'!#REF!,$F240,'City Level Data'!CN:CN)</f>
        <v>#REF!</v>
      </c>
      <c r="CN240" s="16" t="e">
        <f>SUMIF('City Level Data'!#REF!,$F240,'City Level Data'!CO:CO)</f>
        <v>#REF!</v>
      </c>
      <c r="CO240" s="16" t="e">
        <f>SUMIF('City Level Data'!#REF!,$F240,'City Level Data'!CP:CP)</f>
        <v>#REF!</v>
      </c>
      <c r="CP240" s="16" t="e">
        <f>SUMIF('City Level Data'!#REF!,$F240,'City Level Data'!CQ:CQ)</f>
        <v>#REF!</v>
      </c>
      <c r="CQ240" s="16" t="e">
        <f>SUMIF('City Level Data'!#REF!,$F240,'City Level Data'!CR:CR)</f>
        <v>#REF!</v>
      </c>
      <c r="CR240" s="16" t="e">
        <f>SUMIF('City Level Data'!#REF!,$F240,'City Level Data'!CS:CS)</f>
        <v>#REF!</v>
      </c>
      <c r="CS240" s="16" t="e">
        <f>SUMIF('City Level Data'!#REF!,$F240,'City Level Data'!CT:CT)</f>
        <v>#REF!</v>
      </c>
      <c r="CT240" s="16" t="e">
        <f>SUMIF('City Level Data'!#REF!,$F240,'City Level Data'!CU:CU)</f>
        <v>#REF!</v>
      </c>
      <c r="CU240" s="16" t="e">
        <f>SUMIF('City Level Data'!#REF!,$F240,'City Level Data'!CV:CV)</f>
        <v>#REF!</v>
      </c>
      <c r="CV240" s="16" t="e">
        <f>SUMIF('City Level Data'!#REF!,$F240,'City Level Data'!CW:CW)</f>
        <v>#REF!</v>
      </c>
      <c r="CW240" s="16" t="e">
        <f>SUMIF('City Level Data'!#REF!,$F240,'City Level Data'!CX:CX)</f>
        <v>#REF!</v>
      </c>
      <c r="CX240" s="16" t="e">
        <f>SUMIF('City Level Data'!#REF!,$F240,'City Level Data'!CY:CY)</f>
        <v>#REF!</v>
      </c>
      <c r="CY240" s="16" t="e">
        <f>SUMIF('City Level Data'!#REF!,$F240,'City Level Data'!CZ:CZ)</f>
        <v>#REF!</v>
      </c>
      <c r="CZ240" s="16" t="e">
        <f>SUMIF('City Level Data'!#REF!,$F240,'City Level Data'!DA:DA)</f>
        <v>#REF!</v>
      </c>
      <c r="DA240" s="16" t="e">
        <f>SUMIF('City Level Data'!#REF!,$F240,'City Level Data'!DB:DB)</f>
        <v>#REF!</v>
      </c>
      <c r="DB240" s="16" t="e">
        <f>SUMIF('City Level Data'!#REF!,$F240,'City Level Data'!DC:DC)</f>
        <v>#REF!</v>
      </c>
    </row>
    <row r="241" spans="1:106" x14ac:dyDescent="0.2">
      <c r="A241" s="1"/>
      <c r="B241" s="1"/>
      <c r="C241" s="1"/>
      <c r="D241" s="1" t="s">
        <v>1768</v>
      </c>
      <c r="E241" s="1" t="s">
        <v>1407</v>
      </c>
      <c r="F241" s="1" t="s">
        <v>1432</v>
      </c>
      <c r="G241" s="1" t="s">
        <v>1523</v>
      </c>
      <c r="H241" s="1"/>
      <c r="I241" s="1"/>
      <c r="J241" s="1" t="s">
        <v>1518</v>
      </c>
      <c r="K241" s="1"/>
      <c r="L241" s="1"/>
      <c r="M241" s="1"/>
      <c r="N241" s="16" t="e">
        <f>SUMIF('City Level Data'!#REF!,$F241,'City Level Data'!J:J)</f>
        <v>#REF!</v>
      </c>
      <c r="O241" s="16" t="e">
        <f>SUMIF('City Level Data'!#REF!,$F241,'City Level Data'!L:L)</f>
        <v>#REF!</v>
      </c>
      <c r="P241" s="16" t="e">
        <f>SUMIF('City Level Data'!#REF!,$F241,'City Level Data'!M:M)</f>
        <v>#REF!</v>
      </c>
      <c r="Q241" s="16" t="e">
        <f t="shared" si="0"/>
        <v>#REF!</v>
      </c>
      <c r="R241" s="16" t="e">
        <f>SUMIF('City Level Data'!#REF!,$F241,'City Level Data'!P:P)</f>
        <v>#REF!</v>
      </c>
      <c r="S241" s="16" t="e">
        <f t="shared" si="1"/>
        <v>#REF!</v>
      </c>
      <c r="T241" s="16" t="e">
        <f>SUMIF('City Level Data'!#REF!,$F241,'City Level Data'!U:U)*1000000000/N241</f>
        <v>#REF!</v>
      </c>
      <c r="U241" s="16" t="e">
        <f>IF(Q241&gt;'Clustering (Sub City)'!$C$4,'Clustering (Sub City)'!$B$3,IF(Q241&gt;'Clustering (Sub City)'!$H$4,'Clustering (Sub City)'!$G$3,IF(Q241&gt;'Clustering (Sub City)'!$M$4,'Clustering (Sub City)'!$L$3,'Clustering (Sub City)'!$Q$3)))</f>
        <v>#REF!</v>
      </c>
      <c r="V241" s="16" t="e">
        <f>IF(S241&gt;'Clustering (Sub City)'!$C$24,'Clustering (Sub City)'!$B$23,IF(S241&gt;'Clustering (Sub City)'!$H$24,'Clustering (Sub City)'!$G$23,IF(S241&gt;'Clustering (Sub City)'!$M$24,'Clustering (Sub City)'!$L$23,'Clustering (Sub City)'!$Q$23)))</f>
        <v>#REF!</v>
      </c>
      <c r="W241" s="16" t="e">
        <f>VLOOKUP(U241&amp;V241,'Clustering (Gov City)'!$X$4:$Y$19,2,0)</f>
        <v>#REF!</v>
      </c>
      <c r="X241" s="16" t="e">
        <f>SUMIF('City Level Data'!#REF!,$F241,'City Level Data'!Z:Z)</f>
        <v>#REF!</v>
      </c>
      <c r="Y241" s="16" t="e">
        <f>SUMIF('City Level Data'!#REF!,$F241,'City Level Data'!AA:AA)</f>
        <v>#REF!</v>
      </c>
      <c r="Z241" s="16" t="e">
        <f>SUMIF('City Level Data'!#REF!,$F241,'City Level Data'!AB:AB)</f>
        <v>#REF!</v>
      </c>
      <c r="AA241" s="16" t="e">
        <f>SUMIF('City Level Data'!#REF!,$F241,'City Level Data'!AC:AC)</f>
        <v>#REF!</v>
      </c>
      <c r="AB241" s="16" t="e">
        <f>SUMIF('City Level Data'!#REF!,$F241,'City Level Data'!AD:AD)</f>
        <v>#REF!</v>
      </c>
      <c r="AC241" s="16" t="e">
        <f>SUMIF('City Level Data'!#REF!,$F241,'City Level Data'!AE:AE)</f>
        <v>#REF!</v>
      </c>
      <c r="AD241" s="16" t="e">
        <f>SUMIF('City Level Data'!#REF!,$F241,'City Level Data'!AF:AF)</f>
        <v>#REF!</v>
      </c>
      <c r="AE241" s="16" t="e">
        <f>SUMIF('City Level Data'!#REF!,$F241,'City Level Data'!AG:AG)</f>
        <v>#REF!</v>
      </c>
      <c r="AF241" s="16" t="e">
        <f>SUMIF('City Level Data'!#REF!,$F241,'City Level Data'!AH:AH)</f>
        <v>#REF!</v>
      </c>
      <c r="AG241" s="16" t="e">
        <f>SUMIF('City Level Data'!#REF!,$F241,'City Level Data'!AI:AI)</f>
        <v>#REF!</v>
      </c>
      <c r="AH241" s="16" t="e">
        <f>SUMIF('City Level Data'!#REF!,$F241,'City Level Data'!AJ:AJ)</f>
        <v>#REF!</v>
      </c>
      <c r="AI241" s="16" t="e">
        <f>SUMIF('City Level Data'!#REF!,$F241,'City Level Data'!AK:AK)</f>
        <v>#REF!</v>
      </c>
      <c r="AJ241" s="16" t="e">
        <f>SUMIF('City Level Data'!#REF!,$F241,'City Level Data'!AL:AL)</f>
        <v>#REF!</v>
      </c>
      <c r="AK241" s="16" t="e">
        <f>SUMIF('City Level Data'!#REF!,$F241,'City Level Data'!AM:AM)</f>
        <v>#REF!</v>
      </c>
      <c r="AL241" s="16" t="e">
        <f>SUMIF('City Level Data'!#REF!,$F241,'City Level Data'!AN:AN)</f>
        <v>#REF!</v>
      </c>
      <c r="AM241" s="16" t="e">
        <f>SUMIF('City Level Data'!#REF!,$F241,'City Level Data'!AO:AO)</f>
        <v>#REF!</v>
      </c>
      <c r="AN241" s="16" t="e">
        <f>SUMIF('City Level Data'!#REF!,$F241,'City Level Data'!AP:AP)</f>
        <v>#REF!</v>
      </c>
      <c r="AO241" s="16" t="e">
        <f>SUMIF('City Level Data'!#REF!,$F241,'City Level Data'!AQ:AQ)</f>
        <v>#REF!</v>
      </c>
      <c r="AP241" s="16" t="e">
        <f>SUMIF('City Level Data'!#REF!,$F241,'City Level Data'!AR:AR)</f>
        <v>#REF!</v>
      </c>
      <c r="AQ241" s="16" t="e">
        <f>SUMIF('City Level Data'!#REF!,$F241,'City Level Data'!AS:AS)</f>
        <v>#REF!</v>
      </c>
      <c r="AR241" s="16" t="e">
        <f>SUMIF('City Level Data'!#REF!,$F241,'City Level Data'!AT:AT)</f>
        <v>#REF!</v>
      </c>
      <c r="AS241" s="16" t="e">
        <f>SUMIF('City Level Data'!#REF!,$F241,'City Level Data'!AU:AU)</f>
        <v>#REF!</v>
      </c>
      <c r="AT241" s="16" t="e">
        <f>SUMIF('City Level Data'!#REF!,$F241,'City Level Data'!AV:AV)</f>
        <v>#REF!</v>
      </c>
      <c r="AU241" s="16" t="e">
        <f>SUMIF('City Level Data'!#REF!,$F241,'City Level Data'!AW:AW)</f>
        <v>#REF!</v>
      </c>
      <c r="AV241" s="16" t="e">
        <f>SUMIF('City Level Data'!#REF!,$F241,'City Level Data'!AX:AX)</f>
        <v>#REF!</v>
      </c>
      <c r="AW241" s="16" t="e">
        <f>SUMIF('City Level Data'!#REF!,$F241,'City Level Data'!AY:AY)</f>
        <v>#REF!</v>
      </c>
      <c r="AX241" s="16" t="e">
        <f>SUMIF('City Level Data'!#REF!,$F241,'City Level Data'!AZ:AZ)</f>
        <v>#REF!</v>
      </c>
      <c r="AY241" s="16" t="e">
        <f>SUMIF('City Level Data'!#REF!,$F241,'City Level Data'!BA:BA)</f>
        <v>#REF!</v>
      </c>
      <c r="AZ241" s="16" t="e">
        <f>SUMIF('City Level Data'!#REF!,$F241,'City Level Data'!BB:BB)</f>
        <v>#REF!</v>
      </c>
      <c r="BA241" s="16" t="e">
        <f>SUMIF('City Level Data'!#REF!,$F241,'City Level Data'!BC:BC)</f>
        <v>#REF!</v>
      </c>
      <c r="BB241" s="16" t="e">
        <f>SUMIF('City Level Data'!#REF!,$F241,'City Level Data'!BD:BD)</f>
        <v>#REF!</v>
      </c>
      <c r="BC241" s="16" t="e">
        <f>SUMIF('City Level Data'!#REF!,$F241,'City Level Data'!BE:BE)</f>
        <v>#REF!</v>
      </c>
      <c r="BD241" s="16" t="e">
        <f>SUMIF('City Level Data'!#REF!,$F241,'City Level Data'!BF:BF)</f>
        <v>#REF!</v>
      </c>
      <c r="BE241" s="16" t="e">
        <f t="shared" si="2"/>
        <v>#REF!</v>
      </c>
      <c r="BF241" s="16" t="e">
        <f>SUMIF('City Level Data'!#REF!,$F241,'City Level Data'!BG:BG)</f>
        <v>#REF!</v>
      </c>
      <c r="BG241" s="16" t="e">
        <f>SUMIF('City Level Data'!#REF!,$F241,'City Level Data'!BH:BH)</f>
        <v>#REF!</v>
      </c>
      <c r="BH241" s="16" t="e">
        <f>AVERAGEIF('City Level Data'!#REF!,$F241,'City Level Data'!BI:BI)</f>
        <v>#REF!</v>
      </c>
      <c r="BI241" s="16" t="e">
        <f>AVERAGEIF('City Level Data'!#REF!,$F241,'City Level Data'!BJ:BJ)</f>
        <v>#REF!</v>
      </c>
      <c r="BJ241" s="16" t="e">
        <f>AVERAGEIF('City Level Data'!#REF!,$F241,'City Level Data'!BK:BK)</f>
        <v>#REF!</v>
      </c>
      <c r="BK241" s="16" t="e">
        <f>AVERAGEIF('City Level Data'!#REF!,$F241,'City Level Data'!BL:BL)</f>
        <v>#REF!</v>
      </c>
      <c r="BL241" s="16" t="e">
        <f>AVERAGEIF('City Level Data'!#REF!,$F241,'City Level Data'!BM:BM)</f>
        <v>#REF!</v>
      </c>
      <c r="BM241" s="16" t="e">
        <f>SUMIF('City Level Data'!#REF!,$F241,'City Level Data'!BN:BN)</f>
        <v>#REF!</v>
      </c>
      <c r="BN241" s="16" t="e">
        <f>SUMIF('City Level Data'!#REF!,$F241,'City Level Data'!BO:BO)</f>
        <v>#REF!</v>
      </c>
      <c r="BO241" s="16" t="e">
        <f>SUMIF('City Level Data'!#REF!,$F241,'City Level Data'!BP:BP)</f>
        <v>#REF!</v>
      </c>
      <c r="BP241" s="16" t="e">
        <f>SUMIF('City Level Data'!#REF!,$F241,'City Level Data'!BQ:BQ)</f>
        <v>#REF!</v>
      </c>
      <c r="BQ241" s="16" t="e">
        <f>SUMIF('City Level Data'!#REF!,$F241,'City Level Data'!BR:BR)</f>
        <v>#REF!</v>
      </c>
      <c r="BR241" s="16" t="e">
        <f>SUMIF('City Level Data'!#REF!,$F241,'City Level Data'!BS:BS)</f>
        <v>#REF!</v>
      </c>
      <c r="BS241" s="16" t="e">
        <f>SUMIF('City Level Data'!#REF!,$F241,'City Level Data'!BT:BT)</f>
        <v>#REF!</v>
      </c>
      <c r="BT241" s="16" t="e">
        <f>SUMIF('City Level Data'!#REF!,$F241,'City Level Data'!BU:BU)</f>
        <v>#REF!</v>
      </c>
      <c r="BU241" s="16" t="e">
        <f>SUMIF('City Level Data'!#REF!,$F241,'City Level Data'!BV:BV)</f>
        <v>#REF!</v>
      </c>
      <c r="BV241" s="16" t="e">
        <f>SUMIF('City Level Data'!#REF!,$F241,'City Level Data'!BW:BW)</f>
        <v>#REF!</v>
      </c>
      <c r="BW241" s="16" t="e">
        <f>SUMIF('City Level Data'!#REF!,$F241,'City Level Data'!BX:BX)</f>
        <v>#REF!</v>
      </c>
      <c r="BX241" s="16" t="e">
        <f>SUMIF('City Level Data'!#REF!,$F241,'City Level Data'!BY:BY)</f>
        <v>#REF!</v>
      </c>
      <c r="BY241" s="16" t="e">
        <f>SUMIF('City Level Data'!#REF!,$F241,'City Level Data'!BZ:BZ)</f>
        <v>#REF!</v>
      </c>
      <c r="BZ241" s="16" t="e">
        <f>SUMIF('City Level Data'!#REF!,$F241,'City Level Data'!CA:CA)</f>
        <v>#REF!</v>
      </c>
      <c r="CA241" s="16" t="e">
        <f>SUMIF('City Level Data'!#REF!,$F241,'City Level Data'!CB:CB)</f>
        <v>#REF!</v>
      </c>
      <c r="CB241" s="16" t="e">
        <f>SUMIF('City Level Data'!#REF!,$F241,'City Level Data'!CC:CC)</f>
        <v>#REF!</v>
      </c>
      <c r="CC241" s="16" t="e">
        <f>SUMIF('City Level Data'!#REF!,$F241,'City Level Data'!CD:CD)</f>
        <v>#REF!</v>
      </c>
      <c r="CD241" s="16" t="e">
        <f>SUMIF('City Level Data'!#REF!,$F241,'City Level Data'!CE:CE)</f>
        <v>#REF!</v>
      </c>
      <c r="CE241" s="16" t="e">
        <f>SUMIF('City Level Data'!#REF!,$F241,'City Level Data'!CF:CF)</f>
        <v>#REF!</v>
      </c>
      <c r="CF241" s="16" t="e">
        <f>SUMIF('City Level Data'!#REF!,$F241,'City Level Data'!CG:CG)</f>
        <v>#REF!</v>
      </c>
      <c r="CG241" s="16" t="e">
        <f>SUMIF('City Level Data'!#REF!,$F241,'City Level Data'!CH:CH)</f>
        <v>#REF!</v>
      </c>
      <c r="CH241" s="16" t="e">
        <f>SUMIF('City Level Data'!#REF!,$F241,'City Level Data'!CI:CI)</f>
        <v>#REF!</v>
      </c>
      <c r="CI241" s="16" t="e">
        <f>SUMIF('City Level Data'!#REF!,$F241,'City Level Data'!CJ:CJ)</f>
        <v>#REF!</v>
      </c>
      <c r="CJ241" s="16" t="e">
        <f>SUMIF('City Level Data'!#REF!,$F241,'City Level Data'!CK:CK)</f>
        <v>#REF!</v>
      </c>
      <c r="CK241" s="16" t="e">
        <f>SUMIF('City Level Data'!#REF!,$F241,'City Level Data'!CL:CL)</f>
        <v>#REF!</v>
      </c>
      <c r="CL241" s="16" t="e">
        <f>SUMIF('City Level Data'!#REF!,$F241,'City Level Data'!CM:CM)</f>
        <v>#REF!</v>
      </c>
      <c r="CM241" s="16" t="e">
        <f>SUMIF('City Level Data'!#REF!,$F241,'City Level Data'!CN:CN)</f>
        <v>#REF!</v>
      </c>
      <c r="CN241" s="16" t="e">
        <f>SUMIF('City Level Data'!#REF!,$F241,'City Level Data'!CO:CO)</f>
        <v>#REF!</v>
      </c>
      <c r="CO241" s="16" t="e">
        <f>SUMIF('City Level Data'!#REF!,$F241,'City Level Data'!CP:CP)</f>
        <v>#REF!</v>
      </c>
      <c r="CP241" s="16" t="e">
        <f>SUMIF('City Level Data'!#REF!,$F241,'City Level Data'!CQ:CQ)</f>
        <v>#REF!</v>
      </c>
      <c r="CQ241" s="16" t="e">
        <f>SUMIF('City Level Data'!#REF!,$F241,'City Level Data'!CR:CR)</f>
        <v>#REF!</v>
      </c>
      <c r="CR241" s="16" t="e">
        <f>SUMIF('City Level Data'!#REF!,$F241,'City Level Data'!CS:CS)</f>
        <v>#REF!</v>
      </c>
      <c r="CS241" s="16" t="e">
        <f>SUMIF('City Level Data'!#REF!,$F241,'City Level Data'!CT:CT)</f>
        <v>#REF!</v>
      </c>
      <c r="CT241" s="16" t="e">
        <f>SUMIF('City Level Data'!#REF!,$F241,'City Level Data'!CU:CU)</f>
        <v>#REF!</v>
      </c>
      <c r="CU241" s="16" t="e">
        <f>SUMIF('City Level Data'!#REF!,$F241,'City Level Data'!CV:CV)</f>
        <v>#REF!</v>
      </c>
      <c r="CV241" s="16" t="e">
        <f>SUMIF('City Level Data'!#REF!,$F241,'City Level Data'!CW:CW)</f>
        <v>#REF!</v>
      </c>
      <c r="CW241" s="16" t="e">
        <f>SUMIF('City Level Data'!#REF!,$F241,'City Level Data'!CX:CX)</f>
        <v>#REF!</v>
      </c>
      <c r="CX241" s="16" t="e">
        <f>SUMIF('City Level Data'!#REF!,$F241,'City Level Data'!CY:CY)</f>
        <v>#REF!</v>
      </c>
      <c r="CY241" s="16" t="e">
        <f>SUMIF('City Level Data'!#REF!,$F241,'City Level Data'!CZ:CZ)</f>
        <v>#REF!</v>
      </c>
      <c r="CZ241" s="16" t="e">
        <f>SUMIF('City Level Data'!#REF!,$F241,'City Level Data'!DA:DA)</f>
        <v>#REF!</v>
      </c>
      <c r="DA241" s="16" t="e">
        <f>SUMIF('City Level Data'!#REF!,$F241,'City Level Data'!DB:DB)</f>
        <v>#REF!</v>
      </c>
      <c r="DB241" s="16" t="e">
        <f>SUMIF('City Level Data'!#REF!,$F241,'City Level Data'!DC:DC)</f>
        <v>#REF!</v>
      </c>
    </row>
    <row r="242" spans="1:106" x14ac:dyDescent="0.2">
      <c r="A242" s="1"/>
      <c r="B242" s="1"/>
      <c r="C242" s="1"/>
      <c r="D242" s="1" t="s">
        <v>1769</v>
      </c>
      <c r="E242" s="1" t="s">
        <v>1412</v>
      </c>
      <c r="F242" s="1" t="s">
        <v>1329</v>
      </c>
      <c r="G242" s="1" t="s">
        <v>1523</v>
      </c>
      <c r="H242" s="1"/>
      <c r="I242" s="1"/>
      <c r="J242" s="1" t="s">
        <v>1518</v>
      </c>
      <c r="K242" s="1"/>
      <c r="L242" s="1"/>
      <c r="M242" s="1"/>
      <c r="N242" s="16" t="e">
        <f>SUMIF('City Level Data'!#REF!,$F242,'City Level Data'!J:J)</f>
        <v>#REF!</v>
      </c>
      <c r="O242" s="16" t="e">
        <f>SUMIF('City Level Data'!#REF!,$F242,'City Level Data'!L:L)</f>
        <v>#REF!</v>
      </c>
      <c r="P242" s="16" t="e">
        <f>SUMIF('City Level Data'!#REF!,$F242,'City Level Data'!M:M)</f>
        <v>#REF!</v>
      </c>
      <c r="Q242" s="16" t="e">
        <f t="shared" si="0"/>
        <v>#REF!</v>
      </c>
      <c r="R242" s="16" t="e">
        <f>SUMIF('City Level Data'!#REF!,$F242,'City Level Data'!P:P)</f>
        <v>#REF!</v>
      </c>
      <c r="S242" s="16" t="e">
        <f t="shared" si="1"/>
        <v>#REF!</v>
      </c>
      <c r="T242" s="16" t="e">
        <f>SUMIF('City Level Data'!#REF!,$F242,'City Level Data'!U:U)*1000000000/N242</f>
        <v>#REF!</v>
      </c>
      <c r="U242" s="16" t="e">
        <f>IF(Q242&gt;'Clustering (Sub City)'!$C$4,'Clustering (Sub City)'!$B$3,IF(Q242&gt;'Clustering (Sub City)'!$H$4,'Clustering (Sub City)'!$G$3,IF(Q242&gt;'Clustering (Sub City)'!$M$4,'Clustering (Sub City)'!$L$3,'Clustering (Sub City)'!$Q$3)))</f>
        <v>#REF!</v>
      </c>
      <c r="V242" s="16" t="e">
        <f>IF(S242&gt;'Clustering (Sub City)'!$C$24,'Clustering (Sub City)'!$B$23,IF(S242&gt;'Clustering (Sub City)'!$H$24,'Clustering (Sub City)'!$G$23,IF(S242&gt;'Clustering (Sub City)'!$M$24,'Clustering (Sub City)'!$L$23,'Clustering (Sub City)'!$Q$23)))</f>
        <v>#REF!</v>
      </c>
      <c r="W242" s="16" t="e">
        <f>VLOOKUP(U242&amp;V242,'Clustering (Gov City)'!$X$4:$Y$19,2,0)</f>
        <v>#REF!</v>
      </c>
      <c r="X242" s="16" t="e">
        <f>SUMIF('City Level Data'!#REF!,$F242,'City Level Data'!Z:Z)</f>
        <v>#REF!</v>
      </c>
      <c r="Y242" s="16" t="e">
        <f>SUMIF('City Level Data'!#REF!,$F242,'City Level Data'!AA:AA)</f>
        <v>#REF!</v>
      </c>
      <c r="Z242" s="16" t="e">
        <f>SUMIF('City Level Data'!#REF!,$F242,'City Level Data'!AB:AB)</f>
        <v>#REF!</v>
      </c>
      <c r="AA242" s="16" t="e">
        <f>SUMIF('City Level Data'!#REF!,$F242,'City Level Data'!AC:AC)</f>
        <v>#REF!</v>
      </c>
      <c r="AB242" s="16" t="e">
        <f>SUMIF('City Level Data'!#REF!,$F242,'City Level Data'!AD:AD)</f>
        <v>#REF!</v>
      </c>
      <c r="AC242" s="16" t="e">
        <f>SUMIF('City Level Data'!#REF!,$F242,'City Level Data'!AE:AE)</f>
        <v>#REF!</v>
      </c>
      <c r="AD242" s="16" t="e">
        <f>SUMIF('City Level Data'!#REF!,$F242,'City Level Data'!AF:AF)</f>
        <v>#REF!</v>
      </c>
      <c r="AE242" s="16" t="e">
        <f>SUMIF('City Level Data'!#REF!,$F242,'City Level Data'!AG:AG)</f>
        <v>#REF!</v>
      </c>
      <c r="AF242" s="16" t="e">
        <f>SUMIF('City Level Data'!#REF!,$F242,'City Level Data'!AH:AH)</f>
        <v>#REF!</v>
      </c>
      <c r="AG242" s="16" t="e">
        <f>SUMIF('City Level Data'!#REF!,$F242,'City Level Data'!AI:AI)</f>
        <v>#REF!</v>
      </c>
      <c r="AH242" s="16" t="e">
        <f>SUMIF('City Level Data'!#REF!,$F242,'City Level Data'!AJ:AJ)</f>
        <v>#REF!</v>
      </c>
      <c r="AI242" s="16" t="e">
        <f>SUMIF('City Level Data'!#REF!,$F242,'City Level Data'!AK:AK)</f>
        <v>#REF!</v>
      </c>
      <c r="AJ242" s="16" t="e">
        <f>SUMIF('City Level Data'!#REF!,$F242,'City Level Data'!AL:AL)</f>
        <v>#REF!</v>
      </c>
      <c r="AK242" s="16" t="e">
        <f>SUMIF('City Level Data'!#REF!,$F242,'City Level Data'!AM:AM)</f>
        <v>#REF!</v>
      </c>
      <c r="AL242" s="16" t="e">
        <f>SUMIF('City Level Data'!#REF!,$F242,'City Level Data'!AN:AN)</f>
        <v>#REF!</v>
      </c>
      <c r="AM242" s="16" t="e">
        <f>SUMIF('City Level Data'!#REF!,$F242,'City Level Data'!AO:AO)</f>
        <v>#REF!</v>
      </c>
      <c r="AN242" s="16" t="e">
        <f>SUMIF('City Level Data'!#REF!,$F242,'City Level Data'!AP:AP)</f>
        <v>#REF!</v>
      </c>
      <c r="AO242" s="16" t="e">
        <f>SUMIF('City Level Data'!#REF!,$F242,'City Level Data'!AQ:AQ)</f>
        <v>#REF!</v>
      </c>
      <c r="AP242" s="16" t="e">
        <f>SUMIF('City Level Data'!#REF!,$F242,'City Level Data'!AR:AR)</f>
        <v>#REF!</v>
      </c>
      <c r="AQ242" s="16" t="e">
        <f>SUMIF('City Level Data'!#REF!,$F242,'City Level Data'!AS:AS)</f>
        <v>#REF!</v>
      </c>
      <c r="AR242" s="16" t="e">
        <f>SUMIF('City Level Data'!#REF!,$F242,'City Level Data'!AT:AT)</f>
        <v>#REF!</v>
      </c>
      <c r="AS242" s="16" t="e">
        <f>SUMIF('City Level Data'!#REF!,$F242,'City Level Data'!AU:AU)</f>
        <v>#REF!</v>
      </c>
      <c r="AT242" s="16" t="e">
        <f>SUMIF('City Level Data'!#REF!,$F242,'City Level Data'!AV:AV)</f>
        <v>#REF!</v>
      </c>
      <c r="AU242" s="16" t="e">
        <f>SUMIF('City Level Data'!#REF!,$F242,'City Level Data'!AW:AW)</f>
        <v>#REF!</v>
      </c>
      <c r="AV242" s="16" t="e">
        <f>SUMIF('City Level Data'!#REF!,$F242,'City Level Data'!AX:AX)</f>
        <v>#REF!</v>
      </c>
      <c r="AW242" s="16" t="e">
        <f>SUMIF('City Level Data'!#REF!,$F242,'City Level Data'!AY:AY)</f>
        <v>#REF!</v>
      </c>
      <c r="AX242" s="16" t="e">
        <f>SUMIF('City Level Data'!#REF!,$F242,'City Level Data'!AZ:AZ)</f>
        <v>#REF!</v>
      </c>
      <c r="AY242" s="16" t="e">
        <f>SUMIF('City Level Data'!#REF!,$F242,'City Level Data'!BA:BA)</f>
        <v>#REF!</v>
      </c>
      <c r="AZ242" s="16" t="e">
        <f>SUMIF('City Level Data'!#REF!,$F242,'City Level Data'!BB:BB)</f>
        <v>#REF!</v>
      </c>
      <c r="BA242" s="16" t="e">
        <f>SUMIF('City Level Data'!#REF!,$F242,'City Level Data'!BC:BC)</f>
        <v>#REF!</v>
      </c>
      <c r="BB242" s="16" t="e">
        <f>SUMIF('City Level Data'!#REF!,$F242,'City Level Data'!BD:BD)</f>
        <v>#REF!</v>
      </c>
      <c r="BC242" s="16" t="e">
        <f>SUMIF('City Level Data'!#REF!,$F242,'City Level Data'!BE:BE)</f>
        <v>#REF!</v>
      </c>
      <c r="BD242" s="16" t="e">
        <f>SUMIF('City Level Data'!#REF!,$F242,'City Level Data'!BF:BF)</f>
        <v>#REF!</v>
      </c>
      <c r="BE242" s="16" t="e">
        <f t="shared" si="2"/>
        <v>#REF!</v>
      </c>
      <c r="BF242" s="16" t="e">
        <f>SUMIF('City Level Data'!#REF!,$F242,'City Level Data'!BG:BG)</f>
        <v>#REF!</v>
      </c>
      <c r="BG242" s="16" t="e">
        <f>SUMIF('City Level Data'!#REF!,$F242,'City Level Data'!BH:BH)</f>
        <v>#REF!</v>
      </c>
      <c r="BH242" s="16" t="e">
        <f>AVERAGEIF('City Level Data'!#REF!,$F242,'City Level Data'!BI:BI)</f>
        <v>#REF!</v>
      </c>
      <c r="BI242" s="16" t="e">
        <f>AVERAGEIF('City Level Data'!#REF!,$F242,'City Level Data'!BJ:BJ)</f>
        <v>#REF!</v>
      </c>
      <c r="BJ242" s="16" t="e">
        <f>AVERAGEIF('City Level Data'!#REF!,$F242,'City Level Data'!BK:BK)</f>
        <v>#REF!</v>
      </c>
      <c r="BK242" s="16" t="e">
        <f>AVERAGEIF('City Level Data'!#REF!,$F242,'City Level Data'!BL:BL)</f>
        <v>#REF!</v>
      </c>
      <c r="BL242" s="16" t="e">
        <f>AVERAGEIF('City Level Data'!#REF!,$F242,'City Level Data'!BM:BM)</f>
        <v>#REF!</v>
      </c>
      <c r="BM242" s="16" t="e">
        <f>SUMIF('City Level Data'!#REF!,$F242,'City Level Data'!BN:BN)</f>
        <v>#REF!</v>
      </c>
      <c r="BN242" s="16" t="e">
        <f>SUMIF('City Level Data'!#REF!,$F242,'City Level Data'!BO:BO)</f>
        <v>#REF!</v>
      </c>
      <c r="BO242" s="16" t="e">
        <f>SUMIF('City Level Data'!#REF!,$F242,'City Level Data'!BP:BP)</f>
        <v>#REF!</v>
      </c>
      <c r="BP242" s="16" t="e">
        <f>SUMIF('City Level Data'!#REF!,$F242,'City Level Data'!BQ:BQ)</f>
        <v>#REF!</v>
      </c>
      <c r="BQ242" s="16" t="e">
        <f>SUMIF('City Level Data'!#REF!,$F242,'City Level Data'!BR:BR)</f>
        <v>#REF!</v>
      </c>
      <c r="BR242" s="16" t="e">
        <f>SUMIF('City Level Data'!#REF!,$F242,'City Level Data'!BS:BS)</f>
        <v>#REF!</v>
      </c>
      <c r="BS242" s="16" t="e">
        <f>SUMIF('City Level Data'!#REF!,$F242,'City Level Data'!BT:BT)</f>
        <v>#REF!</v>
      </c>
      <c r="BT242" s="16" t="e">
        <f>SUMIF('City Level Data'!#REF!,$F242,'City Level Data'!BU:BU)</f>
        <v>#REF!</v>
      </c>
      <c r="BU242" s="16" t="e">
        <f>SUMIF('City Level Data'!#REF!,$F242,'City Level Data'!BV:BV)</f>
        <v>#REF!</v>
      </c>
      <c r="BV242" s="16" t="e">
        <f>SUMIF('City Level Data'!#REF!,$F242,'City Level Data'!BW:BW)</f>
        <v>#REF!</v>
      </c>
      <c r="BW242" s="16" t="e">
        <f>SUMIF('City Level Data'!#REF!,$F242,'City Level Data'!BX:BX)</f>
        <v>#REF!</v>
      </c>
      <c r="BX242" s="16" t="e">
        <f>SUMIF('City Level Data'!#REF!,$F242,'City Level Data'!BY:BY)</f>
        <v>#REF!</v>
      </c>
      <c r="BY242" s="16" t="e">
        <f>SUMIF('City Level Data'!#REF!,$F242,'City Level Data'!BZ:BZ)</f>
        <v>#REF!</v>
      </c>
      <c r="BZ242" s="16" t="e">
        <f>SUMIF('City Level Data'!#REF!,$F242,'City Level Data'!CA:CA)</f>
        <v>#REF!</v>
      </c>
      <c r="CA242" s="16" t="e">
        <f>SUMIF('City Level Data'!#REF!,$F242,'City Level Data'!CB:CB)</f>
        <v>#REF!</v>
      </c>
      <c r="CB242" s="16" t="e">
        <f>SUMIF('City Level Data'!#REF!,$F242,'City Level Data'!CC:CC)</f>
        <v>#REF!</v>
      </c>
      <c r="CC242" s="16" t="e">
        <f>SUMIF('City Level Data'!#REF!,$F242,'City Level Data'!CD:CD)</f>
        <v>#REF!</v>
      </c>
      <c r="CD242" s="16" t="e">
        <f>SUMIF('City Level Data'!#REF!,$F242,'City Level Data'!CE:CE)</f>
        <v>#REF!</v>
      </c>
      <c r="CE242" s="16" t="e">
        <f>SUMIF('City Level Data'!#REF!,$F242,'City Level Data'!CF:CF)</f>
        <v>#REF!</v>
      </c>
      <c r="CF242" s="16" t="e">
        <f>SUMIF('City Level Data'!#REF!,$F242,'City Level Data'!CG:CG)</f>
        <v>#REF!</v>
      </c>
      <c r="CG242" s="16" t="e">
        <f>SUMIF('City Level Data'!#REF!,$F242,'City Level Data'!CH:CH)</f>
        <v>#REF!</v>
      </c>
      <c r="CH242" s="16" t="e">
        <f>SUMIF('City Level Data'!#REF!,$F242,'City Level Data'!CI:CI)</f>
        <v>#REF!</v>
      </c>
      <c r="CI242" s="16" t="e">
        <f>SUMIF('City Level Data'!#REF!,$F242,'City Level Data'!CJ:CJ)</f>
        <v>#REF!</v>
      </c>
      <c r="CJ242" s="16" t="e">
        <f>SUMIF('City Level Data'!#REF!,$F242,'City Level Data'!CK:CK)</f>
        <v>#REF!</v>
      </c>
      <c r="CK242" s="16" t="e">
        <f>SUMIF('City Level Data'!#REF!,$F242,'City Level Data'!CL:CL)</f>
        <v>#REF!</v>
      </c>
      <c r="CL242" s="16" t="e">
        <f>SUMIF('City Level Data'!#REF!,$F242,'City Level Data'!CM:CM)</f>
        <v>#REF!</v>
      </c>
      <c r="CM242" s="16" t="e">
        <f>SUMIF('City Level Data'!#REF!,$F242,'City Level Data'!CN:CN)</f>
        <v>#REF!</v>
      </c>
      <c r="CN242" s="16" t="e">
        <f>SUMIF('City Level Data'!#REF!,$F242,'City Level Data'!CO:CO)</f>
        <v>#REF!</v>
      </c>
      <c r="CO242" s="16" t="e">
        <f>SUMIF('City Level Data'!#REF!,$F242,'City Level Data'!CP:CP)</f>
        <v>#REF!</v>
      </c>
      <c r="CP242" s="16" t="e">
        <f>SUMIF('City Level Data'!#REF!,$F242,'City Level Data'!CQ:CQ)</f>
        <v>#REF!</v>
      </c>
      <c r="CQ242" s="16" t="e">
        <f>SUMIF('City Level Data'!#REF!,$F242,'City Level Data'!CR:CR)</f>
        <v>#REF!</v>
      </c>
      <c r="CR242" s="16" t="e">
        <f>SUMIF('City Level Data'!#REF!,$F242,'City Level Data'!CS:CS)</f>
        <v>#REF!</v>
      </c>
      <c r="CS242" s="16" t="e">
        <f>SUMIF('City Level Data'!#REF!,$F242,'City Level Data'!CT:CT)</f>
        <v>#REF!</v>
      </c>
      <c r="CT242" s="16" t="e">
        <f>SUMIF('City Level Data'!#REF!,$F242,'City Level Data'!CU:CU)</f>
        <v>#REF!</v>
      </c>
      <c r="CU242" s="16" t="e">
        <f>SUMIF('City Level Data'!#REF!,$F242,'City Level Data'!CV:CV)</f>
        <v>#REF!</v>
      </c>
      <c r="CV242" s="16" t="e">
        <f>SUMIF('City Level Data'!#REF!,$F242,'City Level Data'!CW:CW)</f>
        <v>#REF!</v>
      </c>
      <c r="CW242" s="16" t="e">
        <f>SUMIF('City Level Data'!#REF!,$F242,'City Level Data'!CX:CX)</f>
        <v>#REF!</v>
      </c>
      <c r="CX242" s="16" t="e">
        <f>SUMIF('City Level Data'!#REF!,$F242,'City Level Data'!CY:CY)</f>
        <v>#REF!</v>
      </c>
      <c r="CY242" s="16" t="e">
        <f>SUMIF('City Level Data'!#REF!,$F242,'City Level Data'!CZ:CZ)</f>
        <v>#REF!</v>
      </c>
      <c r="CZ242" s="16" t="e">
        <f>SUMIF('City Level Data'!#REF!,$F242,'City Level Data'!DA:DA)</f>
        <v>#REF!</v>
      </c>
      <c r="DA242" s="16" t="e">
        <f>SUMIF('City Level Data'!#REF!,$F242,'City Level Data'!DB:DB)</f>
        <v>#REF!</v>
      </c>
      <c r="DB242" s="16" t="e">
        <f>SUMIF('City Level Data'!#REF!,$F242,'City Level Data'!DC:DC)</f>
        <v>#REF!</v>
      </c>
    </row>
    <row r="243" spans="1:106" x14ac:dyDescent="0.2">
      <c r="A243" s="1"/>
      <c r="B243" s="1"/>
      <c r="C243" s="1"/>
      <c r="D243" s="1" t="s">
        <v>1770</v>
      </c>
      <c r="E243" s="1" t="s">
        <v>1412</v>
      </c>
      <c r="F243" s="1" t="s">
        <v>1330</v>
      </c>
      <c r="G243" s="1" t="s">
        <v>1523</v>
      </c>
      <c r="H243" s="1"/>
      <c r="I243" s="1"/>
      <c r="J243" s="1" t="s">
        <v>1518</v>
      </c>
      <c r="K243" s="1"/>
      <c r="L243" s="1"/>
      <c r="M243" s="1"/>
      <c r="N243" s="16" t="e">
        <f>SUMIF('City Level Data'!#REF!,$F243,'City Level Data'!J:J)</f>
        <v>#REF!</v>
      </c>
      <c r="O243" s="16" t="e">
        <f>SUMIF('City Level Data'!#REF!,$F243,'City Level Data'!L:L)</f>
        <v>#REF!</v>
      </c>
      <c r="P243" s="16" t="e">
        <f>SUMIF('City Level Data'!#REF!,$F243,'City Level Data'!M:M)</f>
        <v>#REF!</v>
      </c>
      <c r="Q243" s="16" t="e">
        <f t="shared" si="0"/>
        <v>#REF!</v>
      </c>
      <c r="R243" s="16" t="e">
        <f>SUMIF('City Level Data'!#REF!,$F243,'City Level Data'!P:P)</f>
        <v>#REF!</v>
      </c>
      <c r="S243" s="16" t="e">
        <f t="shared" si="1"/>
        <v>#REF!</v>
      </c>
      <c r="T243" s="16" t="e">
        <f>SUMIF('City Level Data'!#REF!,$F243,'City Level Data'!U:U)*1000000000/N243</f>
        <v>#REF!</v>
      </c>
      <c r="U243" s="16" t="e">
        <f>IF(Q243&gt;'Clustering (Sub City)'!$C$4,'Clustering (Sub City)'!$B$3,IF(Q243&gt;'Clustering (Sub City)'!$H$4,'Clustering (Sub City)'!$G$3,IF(Q243&gt;'Clustering (Sub City)'!$M$4,'Clustering (Sub City)'!$L$3,'Clustering (Sub City)'!$Q$3)))</f>
        <v>#REF!</v>
      </c>
      <c r="V243" s="16" t="e">
        <f>IF(S243&gt;'Clustering (Sub City)'!$C$24,'Clustering (Sub City)'!$B$23,IF(S243&gt;'Clustering (Sub City)'!$H$24,'Clustering (Sub City)'!$G$23,IF(S243&gt;'Clustering (Sub City)'!$M$24,'Clustering (Sub City)'!$L$23,'Clustering (Sub City)'!$Q$23)))</f>
        <v>#REF!</v>
      </c>
      <c r="W243" s="16" t="e">
        <f>VLOOKUP(U243&amp;V243,'Clustering (Gov City)'!$X$4:$Y$19,2,0)</f>
        <v>#REF!</v>
      </c>
      <c r="X243" s="16" t="e">
        <f>SUMIF('City Level Data'!#REF!,$F243,'City Level Data'!Z:Z)</f>
        <v>#REF!</v>
      </c>
      <c r="Y243" s="16" t="e">
        <f>SUMIF('City Level Data'!#REF!,$F243,'City Level Data'!AA:AA)</f>
        <v>#REF!</v>
      </c>
      <c r="Z243" s="16" t="e">
        <f>SUMIF('City Level Data'!#REF!,$F243,'City Level Data'!AB:AB)</f>
        <v>#REF!</v>
      </c>
      <c r="AA243" s="16" t="e">
        <f>SUMIF('City Level Data'!#REF!,$F243,'City Level Data'!AC:AC)</f>
        <v>#REF!</v>
      </c>
      <c r="AB243" s="16" t="e">
        <f>SUMIF('City Level Data'!#REF!,$F243,'City Level Data'!AD:AD)</f>
        <v>#REF!</v>
      </c>
      <c r="AC243" s="16" t="e">
        <f>SUMIF('City Level Data'!#REF!,$F243,'City Level Data'!AE:AE)</f>
        <v>#REF!</v>
      </c>
      <c r="AD243" s="16" t="e">
        <f>SUMIF('City Level Data'!#REF!,$F243,'City Level Data'!AF:AF)</f>
        <v>#REF!</v>
      </c>
      <c r="AE243" s="16" t="e">
        <f>SUMIF('City Level Data'!#REF!,$F243,'City Level Data'!AG:AG)</f>
        <v>#REF!</v>
      </c>
      <c r="AF243" s="16" t="e">
        <f>SUMIF('City Level Data'!#REF!,$F243,'City Level Data'!AH:AH)</f>
        <v>#REF!</v>
      </c>
      <c r="AG243" s="16" t="e">
        <f>SUMIF('City Level Data'!#REF!,$F243,'City Level Data'!AI:AI)</f>
        <v>#REF!</v>
      </c>
      <c r="AH243" s="16" t="e">
        <f>SUMIF('City Level Data'!#REF!,$F243,'City Level Data'!AJ:AJ)</f>
        <v>#REF!</v>
      </c>
      <c r="AI243" s="16" t="e">
        <f>SUMIF('City Level Data'!#REF!,$F243,'City Level Data'!AK:AK)</f>
        <v>#REF!</v>
      </c>
      <c r="AJ243" s="16" t="e">
        <f>SUMIF('City Level Data'!#REF!,$F243,'City Level Data'!AL:AL)</f>
        <v>#REF!</v>
      </c>
      <c r="AK243" s="16" t="e">
        <f>SUMIF('City Level Data'!#REF!,$F243,'City Level Data'!AM:AM)</f>
        <v>#REF!</v>
      </c>
      <c r="AL243" s="16" t="e">
        <f>SUMIF('City Level Data'!#REF!,$F243,'City Level Data'!AN:AN)</f>
        <v>#REF!</v>
      </c>
      <c r="AM243" s="16" t="e">
        <f>SUMIF('City Level Data'!#REF!,$F243,'City Level Data'!AO:AO)</f>
        <v>#REF!</v>
      </c>
      <c r="AN243" s="16" t="e">
        <f>SUMIF('City Level Data'!#REF!,$F243,'City Level Data'!AP:AP)</f>
        <v>#REF!</v>
      </c>
      <c r="AO243" s="16" t="e">
        <f>SUMIF('City Level Data'!#REF!,$F243,'City Level Data'!AQ:AQ)</f>
        <v>#REF!</v>
      </c>
      <c r="AP243" s="16" t="e">
        <f>SUMIF('City Level Data'!#REF!,$F243,'City Level Data'!AR:AR)</f>
        <v>#REF!</v>
      </c>
      <c r="AQ243" s="16" t="e">
        <f>SUMIF('City Level Data'!#REF!,$F243,'City Level Data'!AS:AS)</f>
        <v>#REF!</v>
      </c>
      <c r="AR243" s="16" t="e">
        <f>SUMIF('City Level Data'!#REF!,$F243,'City Level Data'!AT:AT)</f>
        <v>#REF!</v>
      </c>
      <c r="AS243" s="16" t="e">
        <f>SUMIF('City Level Data'!#REF!,$F243,'City Level Data'!AU:AU)</f>
        <v>#REF!</v>
      </c>
      <c r="AT243" s="16" t="e">
        <f>SUMIF('City Level Data'!#REF!,$F243,'City Level Data'!AV:AV)</f>
        <v>#REF!</v>
      </c>
      <c r="AU243" s="16" t="e">
        <f>SUMIF('City Level Data'!#REF!,$F243,'City Level Data'!AW:AW)</f>
        <v>#REF!</v>
      </c>
      <c r="AV243" s="16" t="e">
        <f>SUMIF('City Level Data'!#REF!,$F243,'City Level Data'!AX:AX)</f>
        <v>#REF!</v>
      </c>
      <c r="AW243" s="16" t="e">
        <f>SUMIF('City Level Data'!#REF!,$F243,'City Level Data'!AY:AY)</f>
        <v>#REF!</v>
      </c>
      <c r="AX243" s="16" t="e">
        <f>SUMIF('City Level Data'!#REF!,$F243,'City Level Data'!AZ:AZ)</f>
        <v>#REF!</v>
      </c>
      <c r="AY243" s="16" t="e">
        <f>SUMIF('City Level Data'!#REF!,$F243,'City Level Data'!BA:BA)</f>
        <v>#REF!</v>
      </c>
      <c r="AZ243" s="16" t="e">
        <f>SUMIF('City Level Data'!#REF!,$F243,'City Level Data'!BB:BB)</f>
        <v>#REF!</v>
      </c>
      <c r="BA243" s="16" t="e">
        <f>SUMIF('City Level Data'!#REF!,$F243,'City Level Data'!BC:BC)</f>
        <v>#REF!</v>
      </c>
      <c r="BB243" s="16" t="e">
        <f>SUMIF('City Level Data'!#REF!,$F243,'City Level Data'!BD:BD)</f>
        <v>#REF!</v>
      </c>
      <c r="BC243" s="16" t="e">
        <f>SUMIF('City Level Data'!#REF!,$F243,'City Level Data'!BE:BE)</f>
        <v>#REF!</v>
      </c>
      <c r="BD243" s="16" t="e">
        <f>SUMIF('City Level Data'!#REF!,$F243,'City Level Data'!BF:BF)</f>
        <v>#REF!</v>
      </c>
      <c r="BE243" s="16" t="e">
        <f t="shared" si="2"/>
        <v>#REF!</v>
      </c>
      <c r="BF243" s="16" t="e">
        <f>SUMIF('City Level Data'!#REF!,$F243,'City Level Data'!BG:BG)</f>
        <v>#REF!</v>
      </c>
      <c r="BG243" s="16" t="e">
        <f>SUMIF('City Level Data'!#REF!,$F243,'City Level Data'!BH:BH)</f>
        <v>#REF!</v>
      </c>
      <c r="BH243" s="16" t="e">
        <f>AVERAGEIF('City Level Data'!#REF!,$F243,'City Level Data'!BI:BI)</f>
        <v>#REF!</v>
      </c>
      <c r="BI243" s="16" t="e">
        <f>AVERAGEIF('City Level Data'!#REF!,$F243,'City Level Data'!BJ:BJ)</f>
        <v>#REF!</v>
      </c>
      <c r="BJ243" s="16" t="e">
        <f>AVERAGEIF('City Level Data'!#REF!,$F243,'City Level Data'!BK:BK)</f>
        <v>#REF!</v>
      </c>
      <c r="BK243" s="16" t="e">
        <f>AVERAGEIF('City Level Data'!#REF!,$F243,'City Level Data'!BL:BL)</f>
        <v>#REF!</v>
      </c>
      <c r="BL243" s="16" t="e">
        <f>AVERAGEIF('City Level Data'!#REF!,$F243,'City Level Data'!BM:BM)</f>
        <v>#REF!</v>
      </c>
      <c r="BM243" s="16" t="e">
        <f>SUMIF('City Level Data'!#REF!,$F243,'City Level Data'!BN:BN)</f>
        <v>#REF!</v>
      </c>
      <c r="BN243" s="16" t="e">
        <f>SUMIF('City Level Data'!#REF!,$F243,'City Level Data'!BO:BO)</f>
        <v>#REF!</v>
      </c>
      <c r="BO243" s="16" t="e">
        <f>SUMIF('City Level Data'!#REF!,$F243,'City Level Data'!BP:BP)</f>
        <v>#REF!</v>
      </c>
      <c r="BP243" s="16" t="e">
        <f>SUMIF('City Level Data'!#REF!,$F243,'City Level Data'!BQ:BQ)</f>
        <v>#REF!</v>
      </c>
      <c r="BQ243" s="16" t="e">
        <f>SUMIF('City Level Data'!#REF!,$F243,'City Level Data'!BR:BR)</f>
        <v>#REF!</v>
      </c>
      <c r="BR243" s="16" t="e">
        <f>SUMIF('City Level Data'!#REF!,$F243,'City Level Data'!BS:BS)</f>
        <v>#REF!</v>
      </c>
      <c r="BS243" s="16" t="e">
        <f>SUMIF('City Level Data'!#REF!,$F243,'City Level Data'!BT:BT)</f>
        <v>#REF!</v>
      </c>
      <c r="BT243" s="16" t="e">
        <f>SUMIF('City Level Data'!#REF!,$F243,'City Level Data'!BU:BU)</f>
        <v>#REF!</v>
      </c>
      <c r="BU243" s="16" t="e">
        <f>SUMIF('City Level Data'!#REF!,$F243,'City Level Data'!BV:BV)</f>
        <v>#REF!</v>
      </c>
      <c r="BV243" s="16" t="e">
        <f>SUMIF('City Level Data'!#REF!,$F243,'City Level Data'!BW:BW)</f>
        <v>#REF!</v>
      </c>
      <c r="BW243" s="16" t="e">
        <f>SUMIF('City Level Data'!#REF!,$F243,'City Level Data'!BX:BX)</f>
        <v>#REF!</v>
      </c>
      <c r="BX243" s="16" t="e">
        <f>SUMIF('City Level Data'!#REF!,$F243,'City Level Data'!BY:BY)</f>
        <v>#REF!</v>
      </c>
      <c r="BY243" s="16" t="e">
        <f>SUMIF('City Level Data'!#REF!,$F243,'City Level Data'!BZ:BZ)</f>
        <v>#REF!</v>
      </c>
      <c r="BZ243" s="16" t="e">
        <f>SUMIF('City Level Data'!#REF!,$F243,'City Level Data'!CA:CA)</f>
        <v>#REF!</v>
      </c>
      <c r="CA243" s="16" t="e">
        <f>SUMIF('City Level Data'!#REF!,$F243,'City Level Data'!CB:CB)</f>
        <v>#REF!</v>
      </c>
      <c r="CB243" s="16" t="e">
        <f>SUMIF('City Level Data'!#REF!,$F243,'City Level Data'!CC:CC)</f>
        <v>#REF!</v>
      </c>
      <c r="CC243" s="16" t="e">
        <f>SUMIF('City Level Data'!#REF!,$F243,'City Level Data'!CD:CD)</f>
        <v>#REF!</v>
      </c>
      <c r="CD243" s="16" t="e">
        <f>SUMIF('City Level Data'!#REF!,$F243,'City Level Data'!CE:CE)</f>
        <v>#REF!</v>
      </c>
      <c r="CE243" s="16" t="e">
        <f>SUMIF('City Level Data'!#REF!,$F243,'City Level Data'!CF:CF)</f>
        <v>#REF!</v>
      </c>
      <c r="CF243" s="16" t="e">
        <f>SUMIF('City Level Data'!#REF!,$F243,'City Level Data'!CG:CG)</f>
        <v>#REF!</v>
      </c>
      <c r="CG243" s="16" t="e">
        <f>SUMIF('City Level Data'!#REF!,$F243,'City Level Data'!CH:CH)</f>
        <v>#REF!</v>
      </c>
      <c r="CH243" s="16" t="e">
        <f>SUMIF('City Level Data'!#REF!,$F243,'City Level Data'!CI:CI)</f>
        <v>#REF!</v>
      </c>
      <c r="CI243" s="16" t="e">
        <f>SUMIF('City Level Data'!#REF!,$F243,'City Level Data'!CJ:CJ)</f>
        <v>#REF!</v>
      </c>
      <c r="CJ243" s="16" t="e">
        <f>SUMIF('City Level Data'!#REF!,$F243,'City Level Data'!CK:CK)</f>
        <v>#REF!</v>
      </c>
      <c r="CK243" s="16" t="e">
        <f>SUMIF('City Level Data'!#REF!,$F243,'City Level Data'!CL:CL)</f>
        <v>#REF!</v>
      </c>
      <c r="CL243" s="16" t="e">
        <f>SUMIF('City Level Data'!#REF!,$F243,'City Level Data'!CM:CM)</f>
        <v>#REF!</v>
      </c>
      <c r="CM243" s="16" t="e">
        <f>SUMIF('City Level Data'!#REF!,$F243,'City Level Data'!CN:CN)</f>
        <v>#REF!</v>
      </c>
      <c r="CN243" s="16" t="e">
        <f>SUMIF('City Level Data'!#REF!,$F243,'City Level Data'!CO:CO)</f>
        <v>#REF!</v>
      </c>
      <c r="CO243" s="16" t="e">
        <f>SUMIF('City Level Data'!#REF!,$F243,'City Level Data'!CP:CP)</f>
        <v>#REF!</v>
      </c>
      <c r="CP243" s="16" t="e">
        <f>SUMIF('City Level Data'!#REF!,$F243,'City Level Data'!CQ:CQ)</f>
        <v>#REF!</v>
      </c>
      <c r="CQ243" s="16" t="e">
        <f>SUMIF('City Level Data'!#REF!,$F243,'City Level Data'!CR:CR)</f>
        <v>#REF!</v>
      </c>
      <c r="CR243" s="16" t="e">
        <f>SUMIF('City Level Data'!#REF!,$F243,'City Level Data'!CS:CS)</f>
        <v>#REF!</v>
      </c>
      <c r="CS243" s="16" t="e">
        <f>SUMIF('City Level Data'!#REF!,$F243,'City Level Data'!CT:CT)</f>
        <v>#REF!</v>
      </c>
      <c r="CT243" s="16" t="e">
        <f>SUMIF('City Level Data'!#REF!,$F243,'City Level Data'!CU:CU)</f>
        <v>#REF!</v>
      </c>
      <c r="CU243" s="16" t="e">
        <f>SUMIF('City Level Data'!#REF!,$F243,'City Level Data'!CV:CV)</f>
        <v>#REF!</v>
      </c>
      <c r="CV243" s="16" t="e">
        <f>SUMIF('City Level Data'!#REF!,$F243,'City Level Data'!CW:CW)</f>
        <v>#REF!</v>
      </c>
      <c r="CW243" s="16" t="e">
        <f>SUMIF('City Level Data'!#REF!,$F243,'City Level Data'!CX:CX)</f>
        <v>#REF!</v>
      </c>
      <c r="CX243" s="16" t="e">
        <f>SUMIF('City Level Data'!#REF!,$F243,'City Level Data'!CY:CY)</f>
        <v>#REF!</v>
      </c>
      <c r="CY243" s="16" t="e">
        <f>SUMIF('City Level Data'!#REF!,$F243,'City Level Data'!CZ:CZ)</f>
        <v>#REF!</v>
      </c>
      <c r="CZ243" s="16" t="e">
        <f>SUMIF('City Level Data'!#REF!,$F243,'City Level Data'!DA:DA)</f>
        <v>#REF!</v>
      </c>
      <c r="DA243" s="16" t="e">
        <f>SUMIF('City Level Data'!#REF!,$F243,'City Level Data'!DB:DB)</f>
        <v>#REF!</v>
      </c>
      <c r="DB243" s="16" t="e">
        <f>SUMIF('City Level Data'!#REF!,$F243,'City Level Data'!DC:DC)</f>
        <v>#REF!</v>
      </c>
    </row>
    <row r="244" spans="1:106" x14ac:dyDescent="0.2">
      <c r="A244" s="1"/>
      <c r="B244" s="1"/>
      <c r="C244" s="1"/>
      <c r="D244" s="1" t="s">
        <v>1771</v>
      </c>
      <c r="E244" s="1" t="s">
        <v>1412</v>
      </c>
      <c r="F244" s="1" t="s">
        <v>1331</v>
      </c>
      <c r="G244" s="1" t="s">
        <v>1523</v>
      </c>
      <c r="H244" s="1"/>
      <c r="I244" s="1"/>
      <c r="J244" s="1" t="s">
        <v>1518</v>
      </c>
      <c r="K244" s="1"/>
      <c r="L244" s="1"/>
      <c r="M244" s="1"/>
      <c r="N244" s="16" t="e">
        <f>SUMIF('City Level Data'!#REF!,$F244,'City Level Data'!J:J)</f>
        <v>#REF!</v>
      </c>
      <c r="O244" s="16" t="e">
        <f>SUMIF('City Level Data'!#REF!,$F244,'City Level Data'!L:L)</f>
        <v>#REF!</v>
      </c>
      <c r="P244" s="16" t="e">
        <f>SUMIF('City Level Data'!#REF!,$F244,'City Level Data'!M:M)</f>
        <v>#REF!</v>
      </c>
      <c r="Q244" s="16" t="e">
        <f t="shared" si="0"/>
        <v>#REF!</v>
      </c>
      <c r="R244" s="16" t="e">
        <f>SUMIF('City Level Data'!#REF!,$F244,'City Level Data'!P:P)</f>
        <v>#REF!</v>
      </c>
      <c r="S244" s="16" t="e">
        <f t="shared" si="1"/>
        <v>#REF!</v>
      </c>
      <c r="T244" s="16" t="e">
        <f>SUMIF('City Level Data'!#REF!,$F244,'City Level Data'!U:U)*1000000000/N244</f>
        <v>#REF!</v>
      </c>
      <c r="U244" s="16" t="e">
        <f>IF(Q244&gt;'Clustering (Sub City)'!$C$4,'Clustering (Sub City)'!$B$3,IF(Q244&gt;'Clustering (Sub City)'!$H$4,'Clustering (Sub City)'!$G$3,IF(Q244&gt;'Clustering (Sub City)'!$M$4,'Clustering (Sub City)'!$L$3,'Clustering (Sub City)'!$Q$3)))</f>
        <v>#REF!</v>
      </c>
      <c r="V244" s="16" t="e">
        <f>IF(S244&gt;'Clustering (Sub City)'!$C$24,'Clustering (Sub City)'!$B$23,IF(S244&gt;'Clustering (Sub City)'!$H$24,'Clustering (Sub City)'!$G$23,IF(S244&gt;'Clustering (Sub City)'!$M$24,'Clustering (Sub City)'!$L$23,'Clustering (Sub City)'!$Q$23)))</f>
        <v>#REF!</v>
      </c>
      <c r="W244" s="16" t="e">
        <f>VLOOKUP(U244&amp;V244,'Clustering (Gov City)'!$X$4:$Y$19,2,0)</f>
        <v>#REF!</v>
      </c>
      <c r="X244" s="16" t="e">
        <f>SUMIF('City Level Data'!#REF!,$F244,'City Level Data'!Z:Z)</f>
        <v>#REF!</v>
      </c>
      <c r="Y244" s="16" t="e">
        <f>SUMIF('City Level Data'!#REF!,$F244,'City Level Data'!AA:AA)</f>
        <v>#REF!</v>
      </c>
      <c r="Z244" s="16" t="e">
        <f>SUMIF('City Level Data'!#REF!,$F244,'City Level Data'!AB:AB)</f>
        <v>#REF!</v>
      </c>
      <c r="AA244" s="16" t="e">
        <f>SUMIF('City Level Data'!#REF!,$F244,'City Level Data'!AC:AC)</f>
        <v>#REF!</v>
      </c>
      <c r="AB244" s="16" t="e">
        <f>SUMIF('City Level Data'!#REF!,$F244,'City Level Data'!AD:AD)</f>
        <v>#REF!</v>
      </c>
      <c r="AC244" s="16" t="e">
        <f>SUMIF('City Level Data'!#REF!,$F244,'City Level Data'!AE:AE)</f>
        <v>#REF!</v>
      </c>
      <c r="AD244" s="16" t="e">
        <f>SUMIF('City Level Data'!#REF!,$F244,'City Level Data'!AF:AF)</f>
        <v>#REF!</v>
      </c>
      <c r="AE244" s="16" t="e">
        <f>SUMIF('City Level Data'!#REF!,$F244,'City Level Data'!AG:AG)</f>
        <v>#REF!</v>
      </c>
      <c r="AF244" s="16" t="e">
        <f>SUMIF('City Level Data'!#REF!,$F244,'City Level Data'!AH:AH)</f>
        <v>#REF!</v>
      </c>
      <c r="AG244" s="16" t="e">
        <f>SUMIF('City Level Data'!#REF!,$F244,'City Level Data'!AI:AI)</f>
        <v>#REF!</v>
      </c>
      <c r="AH244" s="16" t="e">
        <f>SUMIF('City Level Data'!#REF!,$F244,'City Level Data'!AJ:AJ)</f>
        <v>#REF!</v>
      </c>
      <c r="AI244" s="16" t="e">
        <f>SUMIF('City Level Data'!#REF!,$F244,'City Level Data'!AK:AK)</f>
        <v>#REF!</v>
      </c>
      <c r="AJ244" s="16" t="e">
        <f>SUMIF('City Level Data'!#REF!,$F244,'City Level Data'!AL:AL)</f>
        <v>#REF!</v>
      </c>
      <c r="AK244" s="16" t="e">
        <f>SUMIF('City Level Data'!#REF!,$F244,'City Level Data'!AM:AM)</f>
        <v>#REF!</v>
      </c>
      <c r="AL244" s="16" t="e">
        <f>SUMIF('City Level Data'!#REF!,$F244,'City Level Data'!AN:AN)</f>
        <v>#REF!</v>
      </c>
      <c r="AM244" s="16" t="e">
        <f>SUMIF('City Level Data'!#REF!,$F244,'City Level Data'!AO:AO)</f>
        <v>#REF!</v>
      </c>
      <c r="AN244" s="16" t="e">
        <f>SUMIF('City Level Data'!#REF!,$F244,'City Level Data'!AP:AP)</f>
        <v>#REF!</v>
      </c>
      <c r="AO244" s="16" t="e">
        <f>SUMIF('City Level Data'!#REF!,$F244,'City Level Data'!AQ:AQ)</f>
        <v>#REF!</v>
      </c>
      <c r="AP244" s="16" t="e">
        <f>SUMIF('City Level Data'!#REF!,$F244,'City Level Data'!AR:AR)</f>
        <v>#REF!</v>
      </c>
      <c r="AQ244" s="16" t="e">
        <f>SUMIF('City Level Data'!#REF!,$F244,'City Level Data'!AS:AS)</f>
        <v>#REF!</v>
      </c>
      <c r="AR244" s="16" t="e">
        <f>SUMIF('City Level Data'!#REF!,$F244,'City Level Data'!AT:AT)</f>
        <v>#REF!</v>
      </c>
      <c r="AS244" s="16" t="e">
        <f>SUMIF('City Level Data'!#REF!,$F244,'City Level Data'!AU:AU)</f>
        <v>#REF!</v>
      </c>
      <c r="AT244" s="16" t="e">
        <f>SUMIF('City Level Data'!#REF!,$F244,'City Level Data'!AV:AV)</f>
        <v>#REF!</v>
      </c>
      <c r="AU244" s="16" t="e">
        <f>SUMIF('City Level Data'!#REF!,$F244,'City Level Data'!AW:AW)</f>
        <v>#REF!</v>
      </c>
      <c r="AV244" s="16" t="e">
        <f>SUMIF('City Level Data'!#REF!,$F244,'City Level Data'!AX:AX)</f>
        <v>#REF!</v>
      </c>
      <c r="AW244" s="16" t="e">
        <f>SUMIF('City Level Data'!#REF!,$F244,'City Level Data'!AY:AY)</f>
        <v>#REF!</v>
      </c>
      <c r="AX244" s="16" t="e">
        <f>SUMIF('City Level Data'!#REF!,$F244,'City Level Data'!AZ:AZ)</f>
        <v>#REF!</v>
      </c>
      <c r="AY244" s="16" t="e">
        <f>SUMIF('City Level Data'!#REF!,$F244,'City Level Data'!BA:BA)</f>
        <v>#REF!</v>
      </c>
      <c r="AZ244" s="16" t="e">
        <f>SUMIF('City Level Data'!#REF!,$F244,'City Level Data'!BB:BB)</f>
        <v>#REF!</v>
      </c>
      <c r="BA244" s="16" t="e">
        <f>SUMIF('City Level Data'!#REF!,$F244,'City Level Data'!BC:BC)</f>
        <v>#REF!</v>
      </c>
      <c r="BB244" s="16" t="e">
        <f>SUMIF('City Level Data'!#REF!,$F244,'City Level Data'!BD:BD)</f>
        <v>#REF!</v>
      </c>
      <c r="BC244" s="16" t="e">
        <f>SUMIF('City Level Data'!#REF!,$F244,'City Level Data'!BE:BE)</f>
        <v>#REF!</v>
      </c>
      <c r="BD244" s="16" t="e">
        <f>SUMIF('City Level Data'!#REF!,$F244,'City Level Data'!BF:BF)</f>
        <v>#REF!</v>
      </c>
      <c r="BE244" s="16" t="e">
        <f t="shared" si="2"/>
        <v>#REF!</v>
      </c>
      <c r="BF244" s="16" t="e">
        <f>SUMIF('City Level Data'!#REF!,$F244,'City Level Data'!BG:BG)</f>
        <v>#REF!</v>
      </c>
      <c r="BG244" s="16" t="e">
        <f>SUMIF('City Level Data'!#REF!,$F244,'City Level Data'!BH:BH)</f>
        <v>#REF!</v>
      </c>
      <c r="BH244" s="16" t="e">
        <f>AVERAGEIF('City Level Data'!#REF!,$F244,'City Level Data'!BI:BI)</f>
        <v>#REF!</v>
      </c>
      <c r="BI244" s="16" t="e">
        <f>AVERAGEIF('City Level Data'!#REF!,$F244,'City Level Data'!BJ:BJ)</f>
        <v>#REF!</v>
      </c>
      <c r="BJ244" s="16" t="e">
        <f>AVERAGEIF('City Level Data'!#REF!,$F244,'City Level Data'!BK:BK)</f>
        <v>#REF!</v>
      </c>
      <c r="BK244" s="16" t="e">
        <f>AVERAGEIF('City Level Data'!#REF!,$F244,'City Level Data'!BL:BL)</f>
        <v>#REF!</v>
      </c>
      <c r="BL244" s="16" t="e">
        <f>AVERAGEIF('City Level Data'!#REF!,$F244,'City Level Data'!BM:BM)</f>
        <v>#REF!</v>
      </c>
      <c r="BM244" s="16" t="e">
        <f>SUMIF('City Level Data'!#REF!,$F244,'City Level Data'!BN:BN)</f>
        <v>#REF!</v>
      </c>
      <c r="BN244" s="16" t="e">
        <f>SUMIF('City Level Data'!#REF!,$F244,'City Level Data'!BO:BO)</f>
        <v>#REF!</v>
      </c>
      <c r="BO244" s="16" t="e">
        <f>SUMIF('City Level Data'!#REF!,$F244,'City Level Data'!BP:BP)</f>
        <v>#REF!</v>
      </c>
      <c r="BP244" s="16" t="e">
        <f>SUMIF('City Level Data'!#REF!,$F244,'City Level Data'!BQ:BQ)</f>
        <v>#REF!</v>
      </c>
      <c r="BQ244" s="16" t="e">
        <f>SUMIF('City Level Data'!#REF!,$F244,'City Level Data'!BR:BR)</f>
        <v>#REF!</v>
      </c>
      <c r="BR244" s="16" t="e">
        <f>SUMIF('City Level Data'!#REF!,$F244,'City Level Data'!BS:BS)</f>
        <v>#REF!</v>
      </c>
      <c r="BS244" s="16" t="e">
        <f>SUMIF('City Level Data'!#REF!,$F244,'City Level Data'!BT:BT)</f>
        <v>#REF!</v>
      </c>
      <c r="BT244" s="16" t="e">
        <f>SUMIF('City Level Data'!#REF!,$F244,'City Level Data'!BU:BU)</f>
        <v>#REF!</v>
      </c>
      <c r="BU244" s="16" t="e">
        <f>SUMIF('City Level Data'!#REF!,$F244,'City Level Data'!BV:BV)</f>
        <v>#REF!</v>
      </c>
      <c r="BV244" s="16" t="e">
        <f>SUMIF('City Level Data'!#REF!,$F244,'City Level Data'!BW:BW)</f>
        <v>#REF!</v>
      </c>
      <c r="BW244" s="16" t="e">
        <f>SUMIF('City Level Data'!#REF!,$F244,'City Level Data'!BX:BX)</f>
        <v>#REF!</v>
      </c>
      <c r="BX244" s="16" t="e">
        <f>SUMIF('City Level Data'!#REF!,$F244,'City Level Data'!BY:BY)</f>
        <v>#REF!</v>
      </c>
      <c r="BY244" s="16" t="e">
        <f>SUMIF('City Level Data'!#REF!,$F244,'City Level Data'!BZ:BZ)</f>
        <v>#REF!</v>
      </c>
      <c r="BZ244" s="16" t="e">
        <f>SUMIF('City Level Data'!#REF!,$F244,'City Level Data'!CA:CA)</f>
        <v>#REF!</v>
      </c>
      <c r="CA244" s="16" t="e">
        <f>SUMIF('City Level Data'!#REF!,$F244,'City Level Data'!CB:CB)</f>
        <v>#REF!</v>
      </c>
      <c r="CB244" s="16" t="e">
        <f>SUMIF('City Level Data'!#REF!,$F244,'City Level Data'!CC:CC)</f>
        <v>#REF!</v>
      </c>
      <c r="CC244" s="16" t="e">
        <f>SUMIF('City Level Data'!#REF!,$F244,'City Level Data'!CD:CD)</f>
        <v>#REF!</v>
      </c>
      <c r="CD244" s="16" t="e">
        <f>SUMIF('City Level Data'!#REF!,$F244,'City Level Data'!CE:CE)</f>
        <v>#REF!</v>
      </c>
      <c r="CE244" s="16" t="e">
        <f>SUMIF('City Level Data'!#REF!,$F244,'City Level Data'!CF:CF)</f>
        <v>#REF!</v>
      </c>
      <c r="CF244" s="16" t="e">
        <f>SUMIF('City Level Data'!#REF!,$F244,'City Level Data'!CG:CG)</f>
        <v>#REF!</v>
      </c>
      <c r="CG244" s="16" t="e">
        <f>SUMIF('City Level Data'!#REF!,$F244,'City Level Data'!CH:CH)</f>
        <v>#REF!</v>
      </c>
      <c r="CH244" s="16" t="e">
        <f>SUMIF('City Level Data'!#REF!,$F244,'City Level Data'!CI:CI)</f>
        <v>#REF!</v>
      </c>
      <c r="CI244" s="16" t="e">
        <f>SUMIF('City Level Data'!#REF!,$F244,'City Level Data'!CJ:CJ)</f>
        <v>#REF!</v>
      </c>
      <c r="CJ244" s="16" t="e">
        <f>SUMIF('City Level Data'!#REF!,$F244,'City Level Data'!CK:CK)</f>
        <v>#REF!</v>
      </c>
      <c r="CK244" s="16" t="e">
        <f>SUMIF('City Level Data'!#REF!,$F244,'City Level Data'!CL:CL)</f>
        <v>#REF!</v>
      </c>
      <c r="CL244" s="16" t="e">
        <f>SUMIF('City Level Data'!#REF!,$F244,'City Level Data'!CM:CM)</f>
        <v>#REF!</v>
      </c>
      <c r="CM244" s="16" t="e">
        <f>SUMIF('City Level Data'!#REF!,$F244,'City Level Data'!CN:CN)</f>
        <v>#REF!</v>
      </c>
      <c r="CN244" s="16" t="e">
        <f>SUMIF('City Level Data'!#REF!,$F244,'City Level Data'!CO:CO)</f>
        <v>#REF!</v>
      </c>
      <c r="CO244" s="16" t="e">
        <f>SUMIF('City Level Data'!#REF!,$F244,'City Level Data'!CP:CP)</f>
        <v>#REF!</v>
      </c>
      <c r="CP244" s="16" t="e">
        <f>SUMIF('City Level Data'!#REF!,$F244,'City Level Data'!CQ:CQ)</f>
        <v>#REF!</v>
      </c>
      <c r="CQ244" s="16" t="e">
        <f>SUMIF('City Level Data'!#REF!,$F244,'City Level Data'!CR:CR)</f>
        <v>#REF!</v>
      </c>
      <c r="CR244" s="16" t="e">
        <f>SUMIF('City Level Data'!#REF!,$F244,'City Level Data'!CS:CS)</f>
        <v>#REF!</v>
      </c>
      <c r="CS244" s="16" t="e">
        <f>SUMIF('City Level Data'!#REF!,$F244,'City Level Data'!CT:CT)</f>
        <v>#REF!</v>
      </c>
      <c r="CT244" s="16" t="e">
        <f>SUMIF('City Level Data'!#REF!,$F244,'City Level Data'!CU:CU)</f>
        <v>#REF!</v>
      </c>
      <c r="CU244" s="16" t="e">
        <f>SUMIF('City Level Data'!#REF!,$F244,'City Level Data'!CV:CV)</f>
        <v>#REF!</v>
      </c>
      <c r="CV244" s="16" t="e">
        <f>SUMIF('City Level Data'!#REF!,$F244,'City Level Data'!CW:CW)</f>
        <v>#REF!</v>
      </c>
      <c r="CW244" s="16" t="e">
        <f>SUMIF('City Level Data'!#REF!,$F244,'City Level Data'!CX:CX)</f>
        <v>#REF!</v>
      </c>
      <c r="CX244" s="16" t="e">
        <f>SUMIF('City Level Data'!#REF!,$F244,'City Level Data'!CY:CY)</f>
        <v>#REF!</v>
      </c>
      <c r="CY244" s="16" t="e">
        <f>SUMIF('City Level Data'!#REF!,$F244,'City Level Data'!CZ:CZ)</f>
        <v>#REF!</v>
      </c>
      <c r="CZ244" s="16" t="e">
        <f>SUMIF('City Level Data'!#REF!,$F244,'City Level Data'!DA:DA)</f>
        <v>#REF!</v>
      </c>
      <c r="DA244" s="16" t="e">
        <f>SUMIF('City Level Data'!#REF!,$F244,'City Level Data'!DB:DB)</f>
        <v>#REF!</v>
      </c>
      <c r="DB244" s="16" t="e">
        <f>SUMIF('City Level Data'!#REF!,$F244,'City Level Data'!DC:DC)</f>
        <v>#REF!</v>
      </c>
    </row>
    <row r="245" spans="1:106" x14ac:dyDescent="0.2">
      <c r="A245" s="1"/>
      <c r="B245" s="1"/>
      <c r="C245" s="1"/>
      <c r="D245" s="1" t="s">
        <v>1772</v>
      </c>
      <c r="E245" s="1" t="s">
        <v>1412</v>
      </c>
      <c r="F245" s="1" t="s">
        <v>1332</v>
      </c>
      <c r="G245" s="1" t="s">
        <v>1523</v>
      </c>
      <c r="H245" s="1"/>
      <c r="I245" s="1"/>
      <c r="J245" s="1" t="s">
        <v>1518</v>
      </c>
      <c r="K245" s="1"/>
      <c r="L245" s="1"/>
      <c r="M245" s="1"/>
      <c r="N245" s="16" t="e">
        <f>SUMIF('City Level Data'!#REF!,$F245,'City Level Data'!J:J)</f>
        <v>#REF!</v>
      </c>
      <c r="O245" s="16" t="e">
        <f>SUMIF('City Level Data'!#REF!,$F245,'City Level Data'!L:L)</f>
        <v>#REF!</v>
      </c>
      <c r="P245" s="16" t="e">
        <f>SUMIF('City Level Data'!#REF!,$F245,'City Level Data'!M:M)</f>
        <v>#REF!</v>
      </c>
      <c r="Q245" s="16" t="e">
        <f t="shared" si="0"/>
        <v>#REF!</v>
      </c>
      <c r="R245" s="16" t="e">
        <f>SUMIF('City Level Data'!#REF!,$F245,'City Level Data'!P:P)</f>
        <v>#REF!</v>
      </c>
      <c r="S245" s="16" t="e">
        <f t="shared" si="1"/>
        <v>#REF!</v>
      </c>
      <c r="T245" s="16" t="e">
        <f>SUMIF('City Level Data'!#REF!,$F245,'City Level Data'!U:U)*1000000000/N245</f>
        <v>#REF!</v>
      </c>
      <c r="U245" s="16" t="e">
        <f>IF(Q245&gt;'Clustering (Sub City)'!$C$4,'Clustering (Sub City)'!$B$3,IF(Q245&gt;'Clustering (Sub City)'!$H$4,'Clustering (Sub City)'!$G$3,IF(Q245&gt;'Clustering (Sub City)'!$M$4,'Clustering (Sub City)'!$L$3,'Clustering (Sub City)'!$Q$3)))</f>
        <v>#REF!</v>
      </c>
      <c r="V245" s="16" t="e">
        <f>IF(S245&gt;'Clustering (Sub City)'!$C$24,'Clustering (Sub City)'!$B$23,IF(S245&gt;'Clustering (Sub City)'!$H$24,'Clustering (Sub City)'!$G$23,IF(S245&gt;'Clustering (Sub City)'!$M$24,'Clustering (Sub City)'!$L$23,'Clustering (Sub City)'!$Q$23)))</f>
        <v>#REF!</v>
      </c>
      <c r="W245" s="16" t="e">
        <f>VLOOKUP(U245&amp;V245,'Clustering (Gov City)'!$X$4:$Y$19,2,0)</f>
        <v>#REF!</v>
      </c>
      <c r="X245" s="16" t="e">
        <f>SUMIF('City Level Data'!#REF!,$F245,'City Level Data'!Z:Z)</f>
        <v>#REF!</v>
      </c>
      <c r="Y245" s="16" t="e">
        <f>SUMIF('City Level Data'!#REF!,$F245,'City Level Data'!AA:AA)</f>
        <v>#REF!</v>
      </c>
      <c r="Z245" s="16" t="e">
        <f>SUMIF('City Level Data'!#REF!,$F245,'City Level Data'!AB:AB)</f>
        <v>#REF!</v>
      </c>
      <c r="AA245" s="16" t="e">
        <f>SUMIF('City Level Data'!#REF!,$F245,'City Level Data'!AC:AC)</f>
        <v>#REF!</v>
      </c>
      <c r="AB245" s="16" t="e">
        <f>SUMIF('City Level Data'!#REF!,$F245,'City Level Data'!AD:AD)</f>
        <v>#REF!</v>
      </c>
      <c r="AC245" s="16" t="e">
        <f>SUMIF('City Level Data'!#REF!,$F245,'City Level Data'!AE:AE)</f>
        <v>#REF!</v>
      </c>
      <c r="AD245" s="16" t="e">
        <f>SUMIF('City Level Data'!#REF!,$F245,'City Level Data'!AF:AF)</f>
        <v>#REF!</v>
      </c>
      <c r="AE245" s="16" t="e">
        <f>SUMIF('City Level Data'!#REF!,$F245,'City Level Data'!AG:AG)</f>
        <v>#REF!</v>
      </c>
      <c r="AF245" s="16" t="e">
        <f>SUMIF('City Level Data'!#REF!,$F245,'City Level Data'!AH:AH)</f>
        <v>#REF!</v>
      </c>
      <c r="AG245" s="16" t="e">
        <f>SUMIF('City Level Data'!#REF!,$F245,'City Level Data'!AI:AI)</f>
        <v>#REF!</v>
      </c>
      <c r="AH245" s="16" t="e">
        <f>SUMIF('City Level Data'!#REF!,$F245,'City Level Data'!AJ:AJ)</f>
        <v>#REF!</v>
      </c>
      <c r="AI245" s="16" t="e">
        <f>SUMIF('City Level Data'!#REF!,$F245,'City Level Data'!AK:AK)</f>
        <v>#REF!</v>
      </c>
      <c r="AJ245" s="16" t="e">
        <f>SUMIF('City Level Data'!#REF!,$F245,'City Level Data'!AL:AL)</f>
        <v>#REF!</v>
      </c>
      <c r="AK245" s="16" t="e">
        <f>SUMIF('City Level Data'!#REF!,$F245,'City Level Data'!AM:AM)</f>
        <v>#REF!</v>
      </c>
      <c r="AL245" s="16" t="e">
        <f>SUMIF('City Level Data'!#REF!,$F245,'City Level Data'!AN:AN)</f>
        <v>#REF!</v>
      </c>
      <c r="AM245" s="16" t="e">
        <f>SUMIF('City Level Data'!#REF!,$F245,'City Level Data'!AO:AO)</f>
        <v>#REF!</v>
      </c>
      <c r="AN245" s="16" t="e">
        <f>SUMIF('City Level Data'!#REF!,$F245,'City Level Data'!AP:AP)</f>
        <v>#REF!</v>
      </c>
      <c r="AO245" s="16" t="e">
        <f>SUMIF('City Level Data'!#REF!,$F245,'City Level Data'!AQ:AQ)</f>
        <v>#REF!</v>
      </c>
      <c r="AP245" s="16" t="e">
        <f>SUMIF('City Level Data'!#REF!,$F245,'City Level Data'!AR:AR)</f>
        <v>#REF!</v>
      </c>
      <c r="AQ245" s="16" t="e">
        <f>SUMIF('City Level Data'!#REF!,$F245,'City Level Data'!AS:AS)</f>
        <v>#REF!</v>
      </c>
      <c r="AR245" s="16" t="e">
        <f>SUMIF('City Level Data'!#REF!,$F245,'City Level Data'!AT:AT)</f>
        <v>#REF!</v>
      </c>
      <c r="AS245" s="16" t="e">
        <f>SUMIF('City Level Data'!#REF!,$F245,'City Level Data'!AU:AU)</f>
        <v>#REF!</v>
      </c>
      <c r="AT245" s="16" t="e">
        <f>SUMIF('City Level Data'!#REF!,$F245,'City Level Data'!AV:AV)</f>
        <v>#REF!</v>
      </c>
      <c r="AU245" s="16" t="e">
        <f>SUMIF('City Level Data'!#REF!,$F245,'City Level Data'!AW:AW)</f>
        <v>#REF!</v>
      </c>
      <c r="AV245" s="16" t="e">
        <f>SUMIF('City Level Data'!#REF!,$F245,'City Level Data'!AX:AX)</f>
        <v>#REF!</v>
      </c>
      <c r="AW245" s="16" t="e">
        <f>SUMIF('City Level Data'!#REF!,$F245,'City Level Data'!AY:AY)</f>
        <v>#REF!</v>
      </c>
      <c r="AX245" s="16" t="e">
        <f>SUMIF('City Level Data'!#REF!,$F245,'City Level Data'!AZ:AZ)</f>
        <v>#REF!</v>
      </c>
      <c r="AY245" s="16" t="e">
        <f>SUMIF('City Level Data'!#REF!,$F245,'City Level Data'!BA:BA)</f>
        <v>#REF!</v>
      </c>
      <c r="AZ245" s="16" t="e">
        <f>SUMIF('City Level Data'!#REF!,$F245,'City Level Data'!BB:BB)</f>
        <v>#REF!</v>
      </c>
      <c r="BA245" s="16" t="e">
        <f>SUMIF('City Level Data'!#REF!,$F245,'City Level Data'!BC:BC)</f>
        <v>#REF!</v>
      </c>
      <c r="BB245" s="16" t="e">
        <f>SUMIF('City Level Data'!#REF!,$F245,'City Level Data'!BD:BD)</f>
        <v>#REF!</v>
      </c>
      <c r="BC245" s="16" t="e">
        <f>SUMIF('City Level Data'!#REF!,$F245,'City Level Data'!BE:BE)</f>
        <v>#REF!</v>
      </c>
      <c r="BD245" s="16" t="e">
        <f>SUMIF('City Level Data'!#REF!,$F245,'City Level Data'!BF:BF)</f>
        <v>#REF!</v>
      </c>
      <c r="BE245" s="16" t="e">
        <f t="shared" si="2"/>
        <v>#REF!</v>
      </c>
      <c r="BF245" s="16" t="e">
        <f>SUMIF('City Level Data'!#REF!,$F245,'City Level Data'!BG:BG)</f>
        <v>#REF!</v>
      </c>
      <c r="BG245" s="16" t="e">
        <f>SUMIF('City Level Data'!#REF!,$F245,'City Level Data'!BH:BH)</f>
        <v>#REF!</v>
      </c>
      <c r="BH245" s="16" t="e">
        <f>AVERAGEIF('City Level Data'!#REF!,$F245,'City Level Data'!BI:BI)</f>
        <v>#REF!</v>
      </c>
      <c r="BI245" s="16" t="e">
        <f>AVERAGEIF('City Level Data'!#REF!,$F245,'City Level Data'!BJ:BJ)</f>
        <v>#REF!</v>
      </c>
      <c r="BJ245" s="16" t="e">
        <f>AVERAGEIF('City Level Data'!#REF!,$F245,'City Level Data'!BK:BK)</f>
        <v>#REF!</v>
      </c>
      <c r="BK245" s="16" t="e">
        <f>AVERAGEIF('City Level Data'!#REF!,$F245,'City Level Data'!BL:BL)</f>
        <v>#REF!</v>
      </c>
      <c r="BL245" s="16" t="e">
        <f>AVERAGEIF('City Level Data'!#REF!,$F245,'City Level Data'!BM:BM)</f>
        <v>#REF!</v>
      </c>
      <c r="BM245" s="16" t="e">
        <f>SUMIF('City Level Data'!#REF!,$F245,'City Level Data'!BN:BN)</f>
        <v>#REF!</v>
      </c>
      <c r="BN245" s="16" t="e">
        <f>SUMIF('City Level Data'!#REF!,$F245,'City Level Data'!BO:BO)</f>
        <v>#REF!</v>
      </c>
      <c r="BO245" s="16" t="e">
        <f>SUMIF('City Level Data'!#REF!,$F245,'City Level Data'!BP:BP)</f>
        <v>#REF!</v>
      </c>
      <c r="BP245" s="16" t="e">
        <f>SUMIF('City Level Data'!#REF!,$F245,'City Level Data'!BQ:BQ)</f>
        <v>#REF!</v>
      </c>
      <c r="BQ245" s="16" t="e">
        <f>SUMIF('City Level Data'!#REF!,$F245,'City Level Data'!BR:BR)</f>
        <v>#REF!</v>
      </c>
      <c r="BR245" s="16" t="e">
        <f>SUMIF('City Level Data'!#REF!,$F245,'City Level Data'!BS:BS)</f>
        <v>#REF!</v>
      </c>
      <c r="BS245" s="16" t="e">
        <f>SUMIF('City Level Data'!#REF!,$F245,'City Level Data'!BT:BT)</f>
        <v>#REF!</v>
      </c>
      <c r="BT245" s="16" t="e">
        <f>SUMIF('City Level Data'!#REF!,$F245,'City Level Data'!BU:BU)</f>
        <v>#REF!</v>
      </c>
      <c r="BU245" s="16" t="e">
        <f>SUMIF('City Level Data'!#REF!,$F245,'City Level Data'!BV:BV)</f>
        <v>#REF!</v>
      </c>
      <c r="BV245" s="16" t="e">
        <f>SUMIF('City Level Data'!#REF!,$F245,'City Level Data'!BW:BW)</f>
        <v>#REF!</v>
      </c>
      <c r="BW245" s="16" t="e">
        <f>SUMIF('City Level Data'!#REF!,$F245,'City Level Data'!BX:BX)</f>
        <v>#REF!</v>
      </c>
      <c r="BX245" s="16" t="e">
        <f>SUMIF('City Level Data'!#REF!,$F245,'City Level Data'!BY:BY)</f>
        <v>#REF!</v>
      </c>
      <c r="BY245" s="16" t="e">
        <f>SUMIF('City Level Data'!#REF!,$F245,'City Level Data'!BZ:BZ)</f>
        <v>#REF!</v>
      </c>
      <c r="BZ245" s="16" t="e">
        <f>SUMIF('City Level Data'!#REF!,$F245,'City Level Data'!CA:CA)</f>
        <v>#REF!</v>
      </c>
      <c r="CA245" s="16" t="e">
        <f>SUMIF('City Level Data'!#REF!,$F245,'City Level Data'!CB:CB)</f>
        <v>#REF!</v>
      </c>
      <c r="CB245" s="16" t="e">
        <f>SUMIF('City Level Data'!#REF!,$F245,'City Level Data'!CC:CC)</f>
        <v>#REF!</v>
      </c>
      <c r="CC245" s="16" t="e">
        <f>SUMIF('City Level Data'!#REF!,$F245,'City Level Data'!CD:CD)</f>
        <v>#REF!</v>
      </c>
      <c r="CD245" s="16" t="e">
        <f>SUMIF('City Level Data'!#REF!,$F245,'City Level Data'!CE:CE)</f>
        <v>#REF!</v>
      </c>
      <c r="CE245" s="16" t="e">
        <f>SUMIF('City Level Data'!#REF!,$F245,'City Level Data'!CF:CF)</f>
        <v>#REF!</v>
      </c>
      <c r="CF245" s="16" t="e">
        <f>SUMIF('City Level Data'!#REF!,$F245,'City Level Data'!CG:CG)</f>
        <v>#REF!</v>
      </c>
      <c r="CG245" s="16" t="e">
        <f>SUMIF('City Level Data'!#REF!,$F245,'City Level Data'!CH:CH)</f>
        <v>#REF!</v>
      </c>
      <c r="CH245" s="16" t="e">
        <f>SUMIF('City Level Data'!#REF!,$F245,'City Level Data'!CI:CI)</f>
        <v>#REF!</v>
      </c>
      <c r="CI245" s="16" t="e">
        <f>SUMIF('City Level Data'!#REF!,$F245,'City Level Data'!CJ:CJ)</f>
        <v>#REF!</v>
      </c>
      <c r="CJ245" s="16" t="e">
        <f>SUMIF('City Level Data'!#REF!,$F245,'City Level Data'!CK:CK)</f>
        <v>#REF!</v>
      </c>
      <c r="CK245" s="16" t="e">
        <f>SUMIF('City Level Data'!#REF!,$F245,'City Level Data'!CL:CL)</f>
        <v>#REF!</v>
      </c>
      <c r="CL245" s="16" t="e">
        <f>SUMIF('City Level Data'!#REF!,$F245,'City Level Data'!CM:CM)</f>
        <v>#REF!</v>
      </c>
      <c r="CM245" s="16" t="e">
        <f>SUMIF('City Level Data'!#REF!,$F245,'City Level Data'!CN:CN)</f>
        <v>#REF!</v>
      </c>
      <c r="CN245" s="16" t="e">
        <f>SUMIF('City Level Data'!#REF!,$F245,'City Level Data'!CO:CO)</f>
        <v>#REF!</v>
      </c>
      <c r="CO245" s="16" t="e">
        <f>SUMIF('City Level Data'!#REF!,$F245,'City Level Data'!CP:CP)</f>
        <v>#REF!</v>
      </c>
      <c r="CP245" s="16" t="e">
        <f>SUMIF('City Level Data'!#REF!,$F245,'City Level Data'!CQ:CQ)</f>
        <v>#REF!</v>
      </c>
      <c r="CQ245" s="16" t="e">
        <f>SUMIF('City Level Data'!#REF!,$F245,'City Level Data'!CR:CR)</f>
        <v>#REF!</v>
      </c>
      <c r="CR245" s="16" t="e">
        <f>SUMIF('City Level Data'!#REF!,$F245,'City Level Data'!CS:CS)</f>
        <v>#REF!</v>
      </c>
      <c r="CS245" s="16" t="e">
        <f>SUMIF('City Level Data'!#REF!,$F245,'City Level Data'!CT:CT)</f>
        <v>#REF!</v>
      </c>
      <c r="CT245" s="16" t="e">
        <f>SUMIF('City Level Data'!#REF!,$F245,'City Level Data'!CU:CU)</f>
        <v>#REF!</v>
      </c>
      <c r="CU245" s="16" t="e">
        <f>SUMIF('City Level Data'!#REF!,$F245,'City Level Data'!CV:CV)</f>
        <v>#REF!</v>
      </c>
      <c r="CV245" s="16" t="e">
        <f>SUMIF('City Level Data'!#REF!,$F245,'City Level Data'!CW:CW)</f>
        <v>#REF!</v>
      </c>
      <c r="CW245" s="16" t="e">
        <f>SUMIF('City Level Data'!#REF!,$F245,'City Level Data'!CX:CX)</f>
        <v>#REF!</v>
      </c>
      <c r="CX245" s="16" t="e">
        <f>SUMIF('City Level Data'!#REF!,$F245,'City Level Data'!CY:CY)</f>
        <v>#REF!</v>
      </c>
      <c r="CY245" s="16" t="e">
        <f>SUMIF('City Level Data'!#REF!,$F245,'City Level Data'!CZ:CZ)</f>
        <v>#REF!</v>
      </c>
      <c r="CZ245" s="16" t="e">
        <f>SUMIF('City Level Data'!#REF!,$F245,'City Level Data'!DA:DA)</f>
        <v>#REF!</v>
      </c>
      <c r="DA245" s="16" t="e">
        <f>SUMIF('City Level Data'!#REF!,$F245,'City Level Data'!DB:DB)</f>
        <v>#REF!</v>
      </c>
      <c r="DB245" s="16" t="e">
        <f>SUMIF('City Level Data'!#REF!,$F245,'City Level Data'!DC:DC)</f>
        <v>#REF!</v>
      </c>
    </row>
    <row r="246" spans="1:106" x14ac:dyDescent="0.2">
      <c r="A246" s="1"/>
      <c r="B246" s="1"/>
      <c r="C246" s="1"/>
      <c r="D246" s="1" t="s">
        <v>1577</v>
      </c>
      <c r="E246" s="1" t="s">
        <v>1412</v>
      </c>
      <c r="F246" s="1" t="s">
        <v>1412</v>
      </c>
      <c r="G246" s="1" t="s">
        <v>1523</v>
      </c>
      <c r="H246" s="1"/>
      <c r="I246" s="1"/>
      <c r="J246" s="1" t="s">
        <v>1518</v>
      </c>
      <c r="K246" s="1"/>
      <c r="L246" s="1"/>
      <c r="M246" s="1"/>
      <c r="N246" s="16" t="e">
        <f>SUMIF('City Level Data'!#REF!,$F246,'City Level Data'!J:J)</f>
        <v>#REF!</v>
      </c>
      <c r="O246" s="16" t="e">
        <f>SUMIF('City Level Data'!#REF!,$F246,'City Level Data'!L:L)</f>
        <v>#REF!</v>
      </c>
      <c r="P246" s="16" t="e">
        <f>SUMIF('City Level Data'!#REF!,$F246,'City Level Data'!M:M)</f>
        <v>#REF!</v>
      </c>
      <c r="Q246" s="16" t="e">
        <f t="shared" si="0"/>
        <v>#REF!</v>
      </c>
      <c r="R246" s="16" t="e">
        <f>SUMIF('City Level Data'!#REF!,$F246,'City Level Data'!P:P)</f>
        <v>#REF!</v>
      </c>
      <c r="S246" s="16" t="e">
        <f t="shared" si="1"/>
        <v>#REF!</v>
      </c>
      <c r="T246" s="16" t="e">
        <f>SUMIF('City Level Data'!#REF!,$F246,'City Level Data'!U:U)*1000000000/N246</f>
        <v>#REF!</v>
      </c>
      <c r="U246" s="16" t="e">
        <f>IF(Q246&gt;'Clustering (Sub City)'!$C$4,'Clustering (Sub City)'!$B$3,IF(Q246&gt;'Clustering (Sub City)'!$H$4,'Clustering (Sub City)'!$G$3,IF(Q246&gt;'Clustering (Sub City)'!$M$4,'Clustering (Sub City)'!$L$3,'Clustering (Sub City)'!$Q$3)))</f>
        <v>#REF!</v>
      </c>
      <c r="V246" s="16" t="e">
        <f>IF(S246&gt;'Clustering (Sub City)'!$C$24,'Clustering (Sub City)'!$B$23,IF(S246&gt;'Clustering (Sub City)'!$H$24,'Clustering (Sub City)'!$G$23,IF(S246&gt;'Clustering (Sub City)'!$M$24,'Clustering (Sub City)'!$L$23,'Clustering (Sub City)'!$Q$23)))</f>
        <v>#REF!</v>
      </c>
      <c r="W246" s="16" t="e">
        <f>VLOOKUP(U246&amp;V246,'Clustering (Gov City)'!$X$4:$Y$19,2,0)</f>
        <v>#REF!</v>
      </c>
      <c r="X246" s="16" t="e">
        <f>SUMIF('City Level Data'!#REF!,$F246,'City Level Data'!Z:Z)</f>
        <v>#REF!</v>
      </c>
      <c r="Y246" s="16" t="e">
        <f>SUMIF('City Level Data'!#REF!,$F246,'City Level Data'!AA:AA)</f>
        <v>#REF!</v>
      </c>
      <c r="Z246" s="16" t="e">
        <f>SUMIF('City Level Data'!#REF!,$F246,'City Level Data'!AB:AB)</f>
        <v>#REF!</v>
      </c>
      <c r="AA246" s="16" t="e">
        <f>SUMIF('City Level Data'!#REF!,$F246,'City Level Data'!AC:AC)</f>
        <v>#REF!</v>
      </c>
      <c r="AB246" s="16" t="e">
        <f>SUMIF('City Level Data'!#REF!,$F246,'City Level Data'!AD:AD)</f>
        <v>#REF!</v>
      </c>
      <c r="AC246" s="16" t="e">
        <f>SUMIF('City Level Data'!#REF!,$F246,'City Level Data'!AE:AE)</f>
        <v>#REF!</v>
      </c>
      <c r="AD246" s="16" t="e">
        <f>SUMIF('City Level Data'!#REF!,$F246,'City Level Data'!AF:AF)</f>
        <v>#REF!</v>
      </c>
      <c r="AE246" s="16" t="e">
        <f>SUMIF('City Level Data'!#REF!,$F246,'City Level Data'!AG:AG)</f>
        <v>#REF!</v>
      </c>
      <c r="AF246" s="16" t="e">
        <f>SUMIF('City Level Data'!#REF!,$F246,'City Level Data'!AH:AH)</f>
        <v>#REF!</v>
      </c>
      <c r="AG246" s="16" t="e">
        <f>SUMIF('City Level Data'!#REF!,$F246,'City Level Data'!AI:AI)</f>
        <v>#REF!</v>
      </c>
      <c r="AH246" s="16" t="e">
        <f>SUMIF('City Level Data'!#REF!,$F246,'City Level Data'!AJ:AJ)</f>
        <v>#REF!</v>
      </c>
      <c r="AI246" s="16" t="e">
        <f>SUMIF('City Level Data'!#REF!,$F246,'City Level Data'!AK:AK)</f>
        <v>#REF!</v>
      </c>
      <c r="AJ246" s="16" t="e">
        <f>SUMIF('City Level Data'!#REF!,$F246,'City Level Data'!AL:AL)</f>
        <v>#REF!</v>
      </c>
      <c r="AK246" s="16" t="e">
        <f>SUMIF('City Level Data'!#REF!,$F246,'City Level Data'!AM:AM)</f>
        <v>#REF!</v>
      </c>
      <c r="AL246" s="16" t="e">
        <f>SUMIF('City Level Data'!#REF!,$F246,'City Level Data'!AN:AN)</f>
        <v>#REF!</v>
      </c>
      <c r="AM246" s="16" t="e">
        <f>SUMIF('City Level Data'!#REF!,$F246,'City Level Data'!AO:AO)</f>
        <v>#REF!</v>
      </c>
      <c r="AN246" s="16" t="e">
        <f>SUMIF('City Level Data'!#REF!,$F246,'City Level Data'!AP:AP)</f>
        <v>#REF!</v>
      </c>
      <c r="AO246" s="16" t="e">
        <f>SUMIF('City Level Data'!#REF!,$F246,'City Level Data'!AQ:AQ)</f>
        <v>#REF!</v>
      </c>
      <c r="AP246" s="16" t="e">
        <f>SUMIF('City Level Data'!#REF!,$F246,'City Level Data'!AR:AR)</f>
        <v>#REF!</v>
      </c>
      <c r="AQ246" s="16" t="e">
        <f>SUMIF('City Level Data'!#REF!,$F246,'City Level Data'!AS:AS)</f>
        <v>#REF!</v>
      </c>
      <c r="AR246" s="16" t="e">
        <f>SUMIF('City Level Data'!#REF!,$F246,'City Level Data'!AT:AT)</f>
        <v>#REF!</v>
      </c>
      <c r="AS246" s="16" t="e">
        <f>SUMIF('City Level Data'!#REF!,$F246,'City Level Data'!AU:AU)</f>
        <v>#REF!</v>
      </c>
      <c r="AT246" s="16" t="e">
        <f>SUMIF('City Level Data'!#REF!,$F246,'City Level Data'!AV:AV)</f>
        <v>#REF!</v>
      </c>
      <c r="AU246" s="16" t="e">
        <f>SUMIF('City Level Data'!#REF!,$F246,'City Level Data'!AW:AW)</f>
        <v>#REF!</v>
      </c>
      <c r="AV246" s="16" t="e">
        <f>SUMIF('City Level Data'!#REF!,$F246,'City Level Data'!AX:AX)</f>
        <v>#REF!</v>
      </c>
      <c r="AW246" s="16" t="e">
        <f>SUMIF('City Level Data'!#REF!,$F246,'City Level Data'!AY:AY)</f>
        <v>#REF!</v>
      </c>
      <c r="AX246" s="16" t="e">
        <f>SUMIF('City Level Data'!#REF!,$F246,'City Level Data'!AZ:AZ)</f>
        <v>#REF!</v>
      </c>
      <c r="AY246" s="16" t="e">
        <f>SUMIF('City Level Data'!#REF!,$F246,'City Level Data'!BA:BA)</f>
        <v>#REF!</v>
      </c>
      <c r="AZ246" s="16" t="e">
        <f>SUMIF('City Level Data'!#REF!,$F246,'City Level Data'!BB:BB)</f>
        <v>#REF!</v>
      </c>
      <c r="BA246" s="16" t="e">
        <f>SUMIF('City Level Data'!#REF!,$F246,'City Level Data'!BC:BC)</f>
        <v>#REF!</v>
      </c>
      <c r="BB246" s="16" t="e">
        <f>SUMIF('City Level Data'!#REF!,$F246,'City Level Data'!BD:BD)</f>
        <v>#REF!</v>
      </c>
      <c r="BC246" s="16" t="e">
        <f>SUMIF('City Level Data'!#REF!,$F246,'City Level Data'!BE:BE)</f>
        <v>#REF!</v>
      </c>
      <c r="BD246" s="16" t="e">
        <f>SUMIF('City Level Data'!#REF!,$F246,'City Level Data'!BF:BF)</f>
        <v>#REF!</v>
      </c>
      <c r="BE246" s="16" t="e">
        <f t="shared" si="2"/>
        <v>#REF!</v>
      </c>
      <c r="BF246" s="16" t="e">
        <f>SUMIF('City Level Data'!#REF!,$F246,'City Level Data'!BG:BG)</f>
        <v>#REF!</v>
      </c>
      <c r="BG246" s="16" t="e">
        <f>SUMIF('City Level Data'!#REF!,$F246,'City Level Data'!BH:BH)</f>
        <v>#REF!</v>
      </c>
      <c r="BH246" s="16" t="e">
        <f>AVERAGEIF('City Level Data'!#REF!,$F246,'City Level Data'!BI:BI)</f>
        <v>#REF!</v>
      </c>
      <c r="BI246" s="16" t="e">
        <f>AVERAGEIF('City Level Data'!#REF!,$F246,'City Level Data'!BJ:BJ)</f>
        <v>#REF!</v>
      </c>
      <c r="BJ246" s="16" t="e">
        <f>AVERAGEIF('City Level Data'!#REF!,$F246,'City Level Data'!BK:BK)</f>
        <v>#REF!</v>
      </c>
      <c r="BK246" s="16" t="e">
        <f>AVERAGEIF('City Level Data'!#REF!,$F246,'City Level Data'!BL:BL)</f>
        <v>#REF!</v>
      </c>
      <c r="BL246" s="16" t="e">
        <f>AVERAGEIF('City Level Data'!#REF!,$F246,'City Level Data'!BM:BM)</f>
        <v>#REF!</v>
      </c>
      <c r="BM246" s="16" t="e">
        <f>SUMIF('City Level Data'!#REF!,$F246,'City Level Data'!BN:BN)</f>
        <v>#REF!</v>
      </c>
      <c r="BN246" s="16" t="e">
        <f>SUMIF('City Level Data'!#REF!,$F246,'City Level Data'!BO:BO)</f>
        <v>#REF!</v>
      </c>
      <c r="BO246" s="16" t="e">
        <f>SUMIF('City Level Data'!#REF!,$F246,'City Level Data'!BP:BP)</f>
        <v>#REF!</v>
      </c>
      <c r="BP246" s="16" t="e">
        <f>SUMIF('City Level Data'!#REF!,$F246,'City Level Data'!BQ:BQ)</f>
        <v>#REF!</v>
      </c>
      <c r="BQ246" s="16" t="e">
        <f>SUMIF('City Level Data'!#REF!,$F246,'City Level Data'!BR:BR)</f>
        <v>#REF!</v>
      </c>
      <c r="BR246" s="16" t="e">
        <f>SUMIF('City Level Data'!#REF!,$F246,'City Level Data'!BS:BS)</f>
        <v>#REF!</v>
      </c>
      <c r="BS246" s="16" t="e">
        <f>SUMIF('City Level Data'!#REF!,$F246,'City Level Data'!BT:BT)</f>
        <v>#REF!</v>
      </c>
      <c r="BT246" s="16" t="e">
        <f>SUMIF('City Level Data'!#REF!,$F246,'City Level Data'!BU:BU)</f>
        <v>#REF!</v>
      </c>
      <c r="BU246" s="16" t="e">
        <f>SUMIF('City Level Data'!#REF!,$F246,'City Level Data'!BV:BV)</f>
        <v>#REF!</v>
      </c>
      <c r="BV246" s="16" t="e">
        <f>SUMIF('City Level Data'!#REF!,$F246,'City Level Data'!BW:BW)</f>
        <v>#REF!</v>
      </c>
      <c r="BW246" s="16" t="e">
        <f>SUMIF('City Level Data'!#REF!,$F246,'City Level Data'!BX:BX)</f>
        <v>#REF!</v>
      </c>
      <c r="BX246" s="16" t="e">
        <f>SUMIF('City Level Data'!#REF!,$F246,'City Level Data'!BY:BY)</f>
        <v>#REF!</v>
      </c>
      <c r="BY246" s="16" t="e">
        <f>SUMIF('City Level Data'!#REF!,$F246,'City Level Data'!BZ:BZ)</f>
        <v>#REF!</v>
      </c>
      <c r="BZ246" s="16" t="e">
        <f>SUMIF('City Level Data'!#REF!,$F246,'City Level Data'!CA:CA)</f>
        <v>#REF!</v>
      </c>
      <c r="CA246" s="16" t="e">
        <f>SUMIF('City Level Data'!#REF!,$F246,'City Level Data'!CB:CB)</f>
        <v>#REF!</v>
      </c>
      <c r="CB246" s="16" t="e">
        <f>SUMIF('City Level Data'!#REF!,$F246,'City Level Data'!CC:CC)</f>
        <v>#REF!</v>
      </c>
      <c r="CC246" s="16" t="e">
        <f>SUMIF('City Level Data'!#REF!,$F246,'City Level Data'!CD:CD)</f>
        <v>#REF!</v>
      </c>
      <c r="CD246" s="16" t="e">
        <f>SUMIF('City Level Data'!#REF!,$F246,'City Level Data'!CE:CE)</f>
        <v>#REF!</v>
      </c>
      <c r="CE246" s="16" t="e">
        <f>SUMIF('City Level Data'!#REF!,$F246,'City Level Data'!CF:CF)</f>
        <v>#REF!</v>
      </c>
      <c r="CF246" s="16" t="e">
        <f>SUMIF('City Level Data'!#REF!,$F246,'City Level Data'!CG:CG)</f>
        <v>#REF!</v>
      </c>
      <c r="CG246" s="16" t="e">
        <f>SUMIF('City Level Data'!#REF!,$F246,'City Level Data'!CH:CH)</f>
        <v>#REF!</v>
      </c>
      <c r="CH246" s="16" t="e">
        <f>SUMIF('City Level Data'!#REF!,$F246,'City Level Data'!CI:CI)</f>
        <v>#REF!</v>
      </c>
      <c r="CI246" s="16" t="e">
        <f>SUMIF('City Level Data'!#REF!,$F246,'City Level Data'!CJ:CJ)</f>
        <v>#REF!</v>
      </c>
      <c r="CJ246" s="16" t="e">
        <f>SUMIF('City Level Data'!#REF!,$F246,'City Level Data'!CK:CK)</f>
        <v>#REF!</v>
      </c>
      <c r="CK246" s="16" t="e">
        <f>SUMIF('City Level Data'!#REF!,$F246,'City Level Data'!CL:CL)</f>
        <v>#REF!</v>
      </c>
      <c r="CL246" s="16" t="e">
        <f>SUMIF('City Level Data'!#REF!,$F246,'City Level Data'!CM:CM)</f>
        <v>#REF!</v>
      </c>
      <c r="CM246" s="16" t="e">
        <f>SUMIF('City Level Data'!#REF!,$F246,'City Level Data'!CN:CN)</f>
        <v>#REF!</v>
      </c>
      <c r="CN246" s="16" t="e">
        <f>SUMIF('City Level Data'!#REF!,$F246,'City Level Data'!CO:CO)</f>
        <v>#REF!</v>
      </c>
      <c r="CO246" s="16" t="e">
        <f>SUMIF('City Level Data'!#REF!,$F246,'City Level Data'!CP:CP)</f>
        <v>#REF!</v>
      </c>
      <c r="CP246" s="16" t="e">
        <f>SUMIF('City Level Data'!#REF!,$F246,'City Level Data'!CQ:CQ)</f>
        <v>#REF!</v>
      </c>
      <c r="CQ246" s="16" t="e">
        <f>SUMIF('City Level Data'!#REF!,$F246,'City Level Data'!CR:CR)</f>
        <v>#REF!</v>
      </c>
      <c r="CR246" s="16" t="e">
        <f>SUMIF('City Level Data'!#REF!,$F246,'City Level Data'!CS:CS)</f>
        <v>#REF!</v>
      </c>
      <c r="CS246" s="16" t="e">
        <f>SUMIF('City Level Data'!#REF!,$F246,'City Level Data'!CT:CT)</f>
        <v>#REF!</v>
      </c>
      <c r="CT246" s="16" t="e">
        <f>SUMIF('City Level Data'!#REF!,$F246,'City Level Data'!CU:CU)</f>
        <v>#REF!</v>
      </c>
      <c r="CU246" s="16" t="e">
        <f>SUMIF('City Level Data'!#REF!,$F246,'City Level Data'!CV:CV)</f>
        <v>#REF!</v>
      </c>
      <c r="CV246" s="16" t="e">
        <f>SUMIF('City Level Data'!#REF!,$F246,'City Level Data'!CW:CW)</f>
        <v>#REF!</v>
      </c>
      <c r="CW246" s="16" t="e">
        <f>SUMIF('City Level Data'!#REF!,$F246,'City Level Data'!CX:CX)</f>
        <v>#REF!</v>
      </c>
      <c r="CX246" s="16" t="e">
        <f>SUMIF('City Level Data'!#REF!,$F246,'City Level Data'!CY:CY)</f>
        <v>#REF!</v>
      </c>
      <c r="CY246" s="16" t="e">
        <f>SUMIF('City Level Data'!#REF!,$F246,'City Level Data'!CZ:CZ)</f>
        <v>#REF!</v>
      </c>
      <c r="CZ246" s="16" t="e">
        <f>SUMIF('City Level Data'!#REF!,$F246,'City Level Data'!DA:DA)</f>
        <v>#REF!</v>
      </c>
      <c r="DA246" s="16" t="e">
        <f>SUMIF('City Level Data'!#REF!,$F246,'City Level Data'!DB:DB)</f>
        <v>#REF!</v>
      </c>
      <c r="DB246" s="16" t="e">
        <f>SUMIF('City Level Data'!#REF!,$F246,'City Level Data'!DC:DC)</f>
        <v>#REF!</v>
      </c>
    </row>
    <row r="247" spans="1:106" x14ac:dyDescent="0.2">
      <c r="A247" s="1"/>
      <c r="B247" s="1"/>
      <c r="C247" s="1"/>
      <c r="D247" s="1" t="s">
        <v>1773</v>
      </c>
      <c r="E247" s="1" t="s">
        <v>1423</v>
      </c>
      <c r="F247" s="1" t="s">
        <v>1295</v>
      </c>
      <c r="G247" s="1" t="s">
        <v>1523</v>
      </c>
      <c r="H247" s="1"/>
      <c r="I247" s="1"/>
      <c r="J247" s="1" t="s">
        <v>1518</v>
      </c>
      <c r="K247" s="1"/>
      <c r="L247" s="1"/>
      <c r="M247" s="1"/>
      <c r="N247" s="16" t="e">
        <f>SUMIF('City Level Data'!#REF!,$F247,'City Level Data'!J:J)</f>
        <v>#REF!</v>
      </c>
      <c r="O247" s="16" t="e">
        <f>SUMIF('City Level Data'!#REF!,$F247,'City Level Data'!L:L)</f>
        <v>#REF!</v>
      </c>
      <c r="P247" s="16" t="e">
        <f>SUMIF('City Level Data'!#REF!,$F247,'City Level Data'!M:M)</f>
        <v>#REF!</v>
      </c>
      <c r="Q247" s="16" t="e">
        <f t="shared" si="0"/>
        <v>#REF!</v>
      </c>
      <c r="R247" s="16" t="e">
        <f>SUMIF('City Level Data'!#REF!,$F247,'City Level Data'!P:P)</f>
        <v>#REF!</v>
      </c>
      <c r="S247" s="16" t="e">
        <f t="shared" si="1"/>
        <v>#REF!</v>
      </c>
      <c r="T247" s="16" t="e">
        <f>SUMIF('City Level Data'!#REF!,$F247,'City Level Data'!U:U)*1000000000/N247</f>
        <v>#REF!</v>
      </c>
      <c r="U247" s="16" t="e">
        <f>IF(Q247&gt;'Clustering (Sub City)'!$C$4,'Clustering (Sub City)'!$B$3,IF(Q247&gt;'Clustering (Sub City)'!$H$4,'Clustering (Sub City)'!$G$3,IF(Q247&gt;'Clustering (Sub City)'!$M$4,'Clustering (Sub City)'!$L$3,'Clustering (Sub City)'!$Q$3)))</f>
        <v>#REF!</v>
      </c>
      <c r="V247" s="16" t="e">
        <f>IF(S247&gt;'Clustering (Sub City)'!$C$24,'Clustering (Sub City)'!$B$23,IF(S247&gt;'Clustering (Sub City)'!$H$24,'Clustering (Sub City)'!$G$23,IF(S247&gt;'Clustering (Sub City)'!$M$24,'Clustering (Sub City)'!$L$23,'Clustering (Sub City)'!$Q$23)))</f>
        <v>#REF!</v>
      </c>
      <c r="W247" s="16" t="e">
        <f>VLOOKUP(U247&amp;V247,'Clustering (Gov City)'!$X$4:$Y$19,2,0)</f>
        <v>#REF!</v>
      </c>
      <c r="X247" s="16" t="e">
        <f>SUMIF('City Level Data'!#REF!,$F247,'City Level Data'!Z:Z)</f>
        <v>#REF!</v>
      </c>
      <c r="Y247" s="16" t="e">
        <f>SUMIF('City Level Data'!#REF!,$F247,'City Level Data'!AA:AA)</f>
        <v>#REF!</v>
      </c>
      <c r="Z247" s="16" t="e">
        <f>SUMIF('City Level Data'!#REF!,$F247,'City Level Data'!AB:AB)</f>
        <v>#REF!</v>
      </c>
      <c r="AA247" s="16" t="e">
        <f>SUMIF('City Level Data'!#REF!,$F247,'City Level Data'!AC:AC)</f>
        <v>#REF!</v>
      </c>
      <c r="AB247" s="16" t="e">
        <f>SUMIF('City Level Data'!#REF!,$F247,'City Level Data'!AD:AD)</f>
        <v>#REF!</v>
      </c>
      <c r="AC247" s="16" t="e">
        <f>SUMIF('City Level Data'!#REF!,$F247,'City Level Data'!AE:AE)</f>
        <v>#REF!</v>
      </c>
      <c r="AD247" s="16" t="e">
        <f>SUMIF('City Level Data'!#REF!,$F247,'City Level Data'!AF:AF)</f>
        <v>#REF!</v>
      </c>
      <c r="AE247" s="16" t="e">
        <f>SUMIF('City Level Data'!#REF!,$F247,'City Level Data'!AG:AG)</f>
        <v>#REF!</v>
      </c>
      <c r="AF247" s="16" t="e">
        <f>SUMIF('City Level Data'!#REF!,$F247,'City Level Data'!AH:AH)</f>
        <v>#REF!</v>
      </c>
      <c r="AG247" s="16" t="e">
        <f>SUMIF('City Level Data'!#REF!,$F247,'City Level Data'!AI:AI)</f>
        <v>#REF!</v>
      </c>
      <c r="AH247" s="16" t="e">
        <f>SUMIF('City Level Data'!#REF!,$F247,'City Level Data'!AJ:AJ)</f>
        <v>#REF!</v>
      </c>
      <c r="AI247" s="16" t="e">
        <f>SUMIF('City Level Data'!#REF!,$F247,'City Level Data'!AK:AK)</f>
        <v>#REF!</v>
      </c>
      <c r="AJ247" s="16" t="e">
        <f>SUMIF('City Level Data'!#REF!,$F247,'City Level Data'!AL:AL)</f>
        <v>#REF!</v>
      </c>
      <c r="AK247" s="16" t="e">
        <f>SUMIF('City Level Data'!#REF!,$F247,'City Level Data'!AM:AM)</f>
        <v>#REF!</v>
      </c>
      <c r="AL247" s="16" t="e">
        <f>SUMIF('City Level Data'!#REF!,$F247,'City Level Data'!AN:AN)</f>
        <v>#REF!</v>
      </c>
      <c r="AM247" s="16" t="e">
        <f>SUMIF('City Level Data'!#REF!,$F247,'City Level Data'!AO:AO)</f>
        <v>#REF!</v>
      </c>
      <c r="AN247" s="16" t="e">
        <f>SUMIF('City Level Data'!#REF!,$F247,'City Level Data'!AP:AP)</f>
        <v>#REF!</v>
      </c>
      <c r="AO247" s="16" t="e">
        <f>SUMIF('City Level Data'!#REF!,$F247,'City Level Data'!AQ:AQ)</f>
        <v>#REF!</v>
      </c>
      <c r="AP247" s="16" t="e">
        <f>SUMIF('City Level Data'!#REF!,$F247,'City Level Data'!AR:AR)</f>
        <v>#REF!</v>
      </c>
      <c r="AQ247" s="16" t="e">
        <f>SUMIF('City Level Data'!#REF!,$F247,'City Level Data'!AS:AS)</f>
        <v>#REF!</v>
      </c>
      <c r="AR247" s="16" t="e">
        <f>SUMIF('City Level Data'!#REF!,$F247,'City Level Data'!AT:AT)</f>
        <v>#REF!</v>
      </c>
      <c r="AS247" s="16" t="e">
        <f>SUMIF('City Level Data'!#REF!,$F247,'City Level Data'!AU:AU)</f>
        <v>#REF!</v>
      </c>
      <c r="AT247" s="16" t="e">
        <f>SUMIF('City Level Data'!#REF!,$F247,'City Level Data'!AV:AV)</f>
        <v>#REF!</v>
      </c>
      <c r="AU247" s="16" t="e">
        <f>SUMIF('City Level Data'!#REF!,$F247,'City Level Data'!AW:AW)</f>
        <v>#REF!</v>
      </c>
      <c r="AV247" s="16" t="e">
        <f>SUMIF('City Level Data'!#REF!,$F247,'City Level Data'!AX:AX)</f>
        <v>#REF!</v>
      </c>
      <c r="AW247" s="16" t="e">
        <f>SUMIF('City Level Data'!#REF!,$F247,'City Level Data'!AY:AY)</f>
        <v>#REF!</v>
      </c>
      <c r="AX247" s="16" t="e">
        <f>SUMIF('City Level Data'!#REF!,$F247,'City Level Data'!AZ:AZ)</f>
        <v>#REF!</v>
      </c>
      <c r="AY247" s="16" t="e">
        <f>SUMIF('City Level Data'!#REF!,$F247,'City Level Data'!BA:BA)</f>
        <v>#REF!</v>
      </c>
      <c r="AZ247" s="16" t="e">
        <f>SUMIF('City Level Data'!#REF!,$F247,'City Level Data'!BB:BB)</f>
        <v>#REF!</v>
      </c>
      <c r="BA247" s="16" t="e">
        <f>SUMIF('City Level Data'!#REF!,$F247,'City Level Data'!BC:BC)</f>
        <v>#REF!</v>
      </c>
      <c r="BB247" s="16" t="e">
        <f>SUMIF('City Level Data'!#REF!,$F247,'City Level Data'!BD:BD)</f>
        <v>#REF!</v>
      </c>
      <c r="BC247" s="16" t="e">
        <f>SUMIF('City Level Data'!#REF!,$F247,'City Level Data'!BE:BE)</f>
        <v>#REF!</v>
      </c>
      <c r="BD247" s="16" t="e">
        <f>SUMIF('City Level Data'!#REF!,$F247,'City Level Data'!BF:BF)</f>
        <v>#REF!</v>
      </c>
      <c r="BE247" s="16" t="e">
        <f t="shared" si="2"/>
        <v>#REF!</v>
      </c>
      <c r="BF247" s="16" t="e">
        <f>SUMIF('City Level Data'!#REF!,$F247,'City Level Data'!BG:BG)</f>
        <v>#REF!</v>
      </c>
      <c r="BG247" s="16" t="e">
        <f>SUMIF('City Level Data'!#REF!,$F247,'City Level Data'!BH:BH)</f>
        <v>#REF!</v>
      </c>
      <c r="BH247" s="16" t="e">
        <f>AVERAGEIF('City Level Data'!#REF!,$F247,'City Level Data'!BI:BI)</f>
        <v>#REF!</v>
      </c>
      <c r="BI247" s="16" t="e">
        <f>AVERAGEIF('City Level Data'!#REF!,$F247,'City Level Data'!BJ:BJ)</f>
        <v>#REF!</v>
      </c>
      <c r="BJ247" s="16" t="e">
        <f>AVERAGEIF('City Level Data'!#REF!,$F247,'City Level Data'!BK:BK)</f>
        <v>#REF!</v>
      </c>
      <c r="BK247" s="16" t="e">
        <f>AVERAGEIF('City Level Data'!#REF!,$F247,'City Level Data'!BL:BL)</f>
        <v>#REF!</v>
      </c>
      <c r="BL247" s="16" t="e">
        <f>AVERAGEIF('City Level Data'!#REF!,$F247,'City Level Data'!BM:BM)</f>
        <v>#REF!</v>
      </c>
      <c r="BM247" s="16" t="e">
        <f>SUMIF('City Level Data'!#REF!,$F247,'City Level Data'!BN:BN)</f>
        <v>#REF!</v>
      </c>
      <c r="BN247" s="16" t="e">
        <f>SUMIF('City Level Data'!#REF!,$F247,'City Level Data'!BO:BO)</f>
        <v>#REF!</v>
      </c>
      <c r="BO247" s="16" t="e">
        <f>SUMIF('City Level Data'!#REF!,$F247,'City Level Data'!BP:BP)</f>
        <v>#REF!</v>
      </c>
      <c r="BP247" s="16" t="e">
        <f>SUMIF('City Level Data'!#REF!,$F247,'City Level Data'!BQ:BQ)</f>
        <v>#REF!</v>
      </c>
      <c r="BQ247" s="16" t="e">
        <f>SUMIF('City Level Data'!#REF!,$F247,'City Level Data'!BR:BR)</f>
        <v>#REF!</v>
      </c>
      <c r="BR247" s="16" t="e">
        <f>SUMIF('City Level Data'!#REF!,$F247,'City Level Data'!BS:BS)</f>
        <v>#REF!</v>
      </c>
      <c r="BS247" s="16" t="e">
        <f>SUMIF('City Level Data'!#REF!,$F247,'City Level Data'!BT:BT)</f>
        <v>#REF!</v>
      </c>
      <c r="BT247" s="16" t="e">
        <f>SUMIF('City Level Data'!#REF!,$F247,'City Level Data'!BU:BU)</f>
        <v>#REF!</v>
      </c>
      <c r="BU247" s="16" t="e">
        <f>SUMIF('City Level Data'!#REF!,$F247,'City Level Data'!BV:BV)</f>
        <v>#REF!</v>
      </c>
      <c r="BV247" s="16" t="e">
        <f>SUMIF('City Level Data'!#REF!,$F247,'City Level Data'!BW:BW)</f>
        <v>#REF!</v>
      </c>
      <c r="BW247" s="16" t="e">
        <f>SUMIF('City Level Data'!#REF!,$F247,'City Level Data'!BX:BX)</f>
        <v>#REF!</v>
      </c>
      <c r="BX247" s="16" t="e">
        <f>SUMIF('City Level Data'!#REF!,$F247,'City Level Data'!BY:BY)</f>
        <v>#REF!</v>
      </c>
      <c r="BY247" s="16" t="e">
        <f>SUMIF('City Level Data'!#REF!,$F247,'City Level Data'!BZ:BZ)</f>
        <v>#REF!</v>
      </c>
      <c r="BZ247" s="16" t="e">
        <f>SUMIF('City Level Data'!#REF!,$F247,'City Level Data'!CA:CA)</f>
        <v>#REF!</v>
      </c>
      <c r="CA247" s="16" t="e">
        <f>SUMIF('City Level Data'!#REF!,$F247,'City Level Data'!CB:CB)</f>
        <v>#REF!</v>
      </c>
      <c r="CB247" s="16" t="e">
        <f>SUMIF('City Level Data'!#REF!,$F247,'City Level Data'!CC:CC)</f>
        <v>#REF!</v>
      </c>
      <c r="CC247" s="16" t="e">
        <f>SUMIF('City Level Data'!#REF!,$F247,'City Level Data'!CD:CD)</f>
        <v>#REF!</v>
      </c>
      <c r="CD247" s="16" t="e">
        <f>SUMIF('City Level Data'!#REF!,$F247,'City Level Data'!CE:CE)</f>
        <v>#REF!</v>
      </c>
      <c r="CE247" s="16" t="e">
        <f>SUMIF('City Level Data'!#REF!,$F247,'City Level Data'!CF:CF)</f>
        <v>#REF!</v>
      </c>
      <c r="CF247" s="16" t="e">
        <f>SUMIF('City Level Data'!#REF!,$F247,'City Level Data'!CG:CG)</f>
        <v>#REF!</v>
      </c>
      <c r="CG247" s="16" t="e">
        <f>SUMIF('City Level Data'!#REF!,$F247,'City Level Data'!CH:CH)</f>
        <v>#REF!</v>
      </c>
      <c r="CH247" s="16" t="e">
        <f>SUMIF('City Level Data'!#REF!,$F247,'City Level Data'!CI:CI)</f>
        <v>#REF!</v>
      </c>
      <c r="CI247" s="16" t="e">
        <f>SUMIF('City Level Data'!#REF!,$F247,'City Level Data'!CJ:CJ)</f>
        <v>#REF!</v>
      </c>
      <c r="CJ247" s="16" t="e">
        <f>SUMIF('City Level Data'!#REF!,$F247,'City Level Data'!CK:CK)</f>
        <v>#REF!</v>
      </c>
      <c r="CK247" s="16" t="e">
        <f>SUMIF('City Level Data'!#REF!,$F247,'City Level Data'!CL:CL)</f>
        <v>#REF!</v>
      </c>
      <c r="CL247" s="16" t="e">
        <f>SUMIF('City Level Data'!#REF!,$F247,'City Level Data'!CM:CM)</f>
        <v>#REF!</v>
      </c>
      <c r="CM247" s="16" t="e">
        <f>SUMIF('City Level Data'!#REF!,$F247,'City Level Data'!CN:CN)</f>
        <v>#REF!</v>
      </c>
      <c r="CN247" s="16" t="e">
        <f>SUMIF('City Level Data'!#REF!,$F247,'City Level Data'!CO:CO)</f>
        <v>#REF!</v>
      </c>
      <c r="CO247" s="16" t="e">
        <f>SUMIF('City Level Data'!#REF!,$F247,'City Level Data'!CP:CP)</f>
        <v>#REF!</v>
      </c>
      <c r="CP247" s="16" t="e">
        <f>SUMIF('City Level Data'!#REF!,$F247,'City Level Data'!CQ:CQ)</f>
        <v>#REF!</v>
      </c>
      <c r="CQ247" s="16" t="e">
        <f>SUMIF('City Level Data'!#REF!,$F247,'City Level Data'!CR:CR)</f>
        <v>#REF!</v>
      </c>
      <c r="CR247" s="16" t="e">
        <f>SUMIF('City Level Data'!#REF!,$F247,'City Level Data'!CS:CS)</f>
        <v>#REF!</v>
      </c>
      <c r="CS247" s="16" t="e">
        <f>SUMIF('City Level Data'!#REF!,$F247,'City Level Data'!CT:CT)</f>
        <v>#REF!</v>
      </c>
      <c r="CT247" s="16" t="e">
        <f>SUMIF('City Level Data'!#REF!,$F247,'City Level Data'!CU:CU)</f>
        <v>#REF!</v>
      </c>
      <c r="CU247" s="16" t="e">
        <f>SUMIF('City Level Data'!#REF!,$F247,'City Level Data'!CV:CV)</f>
        <v>#REF!</v>
      </c>
      <c r="CV247" s="16" t="e">
        <f>SUMIF('City Level Data'!#REF!,$F247,'City Level Data'!CW:CW)</f>
        <v>#REF!</v>
      </c>
      <c r="CW247" s="16" t="e">
        <f>SUMIF('City Level Data'!#REF!,$F247,'City Level Data'!CX:CX)</f>
        <v>#REF!</v>
      </c>
      <c r="CX247" s="16" t="e">
        <f>SUMIF('City Level Data'!#REF!,$F247,'City Level Data'!CY:CY)</f>
        <v>#REF!</v>
      </c>
      <c r="CY247" s="16" t="e">
        <f>SUMIF('City Level Data'!#REF!,$F247,'City Level Data'!CZ:CZ)</f>
        <v>#REF!</v>
      </c>
      <c r="CZ247" s="16" t="e">
        <f>SUMIF('City Level Data'!#REF!,$F247,'City Level Data'!DA:DA)</f>
        <v>#REF!</v>
      </c>
      <c r="DA247" s="16" t="e">
        <f>SUMIF('City Level Data'!#REF!,$F247,'City Level Data'!DB:DB)</f>
        <v>#REF!</v>
      </c>
      <c r="DB247" s="16" t="e">
        <f>SUMIF('City Level Data'!#REF!,$F247,'City Level Data'!DC:DC)</f>
        <v>#REF!</v>
      </c>
    </row>
    <row r="248" spans="1:106" x14ac:dyDescent="0.2">
      <c r="A248" s="1"/>
      <c r="B248" s="1"/>
      <c r="C248" s="1"/>
      <c r="D248" s="1" t="s">
        <v>1578</v>
      </c>
      <c r="E248" s="1" t="s">
        <v>1423</v>
      </c>
      <c r="F248" s="1" t="s">
        <v>1261</v>
      </c>
      <c r="G248" s="1" t="s">
        <v>1523</v>
      </c>
      <c r="H248" s="1"/>
      <c r="I248" s="1"/>
      <c r="J248" s="1" t="s">
        <v>1518</v>
      </c>
      <c r="K248" s="1"/>
      <c r="L248" s="1"/>
      <c r="M248" s="1"/>
      <c r="N248" s="16" t="e">
        <f>SUMIF('City Level Data'!#REF!,$F248,'City Level Data'!J:J)</f>
        <v>#REF!</v>
      </c>
      <c r="O248" s="16" t="e">
        <f>SUMIF('City Level Data'!#REF!,$F248,'City Level Data'!L:L)</f>
        <v>#REF!</v>
      </c>
      <c r="P248" s="16" t="e">
        <f>SUMIF('City Level Data'!#REF!,$F248,'City Level Data'!M:M)</f>
        <v>#REF!</v>
      </c>
      <c r="Q248" s="16" t="e">
        <f t="shared" si="0"/>
        <v>#REF!</v>
      </c>
      <c r="R248" s="16" t="e">
        <f>SUMIF('City Level Data'!#REF!,$F248,'City Level Data'!P:P)</f>
        <v>#REF!</v>
      </c>
      <c r="S248" s="16" t="e">
        <f t="shared" si="1"/>
        <v>#REF!</v>
      </c>
      <c r="T248" s="16" t="e">
        <f>SUMIF('City Level Data'!#REF!,$F248,'City Level Data'!U:U)*1000000000/N248</f>
        <v>#REF!</v>
      </c>
      <c r="U248" s="16" t="e">
        <f>IF(Q248&gt;'Clustering (Sub City)'!$C$4,'Clustering (Sub City)'!$B$3,IF(Q248&gt;'Clustering (Sub City)'!$H$4,'Clustering (Sub City)'!$G$3,IF(Q248&gt;'Clustering (Sub City)'!$M$4,'Clustering (Sub City)'!$L$3,'Clustering (Sub City)'!$Q$3)))</f>
        <v>#REF!</v>
      </c>
      <c r="V248" s="16" t="e">
        <f>IF(S248&gt;'Clustering (Sub City)'!$C$24,'Clustering (Sub City)'!$B$23,IF(S248&gt;'Clustering (Sub City)'!$H$24,'Clustering (Sub City)'!$G$23,IF(S248&gt;'Clustering (Sub City)'!$M$24,'Clustering (Sub City)'!$L$23,'Clustering (Sub City)'!$Q$23)))</f>
        <v>#REF!</v>
      </c>
      <c r="W248" s="16" t="e">
        <f>VLOOKUP(U248&amp;V248,'Clustering (Gov City)'!$X$4:$Y$19,2,0)</f>
        <v>#REF!</v>
      </c>
      <c r="X248" s="16" t="e">
        <f>SUMIF('City Level Data'!#REF!,$F248,'City Level Data'!Z:Z)</f>
        <v>#REF!</v>
      </c>
      <c r="Y248" s="16" t="e">
        <f>SUMIF('City Level Data'!#REF!,$F248,'City Level Data'!AA:AA)</f>
        <v>#REF!</v>
      </c>
      <c r="Z248" s="16" t="e">
        <f>SUMIF('City Level Data'!#REF!,$F248,'City Level Data'!AB:AB)</f>
        <v>#REF!</v>
      </c>
      <c r="AA248" s="16" t="e">
        <f>SUMIF('City Level Data'!#REF!,$F248,'City Level Data'!AC:AC)</f>
        <v>#REF!</v>
      </c>
      <c r="AB248" s="16" t="e">
        <f>SUMIF('City Level Data'!#REF!,$F248,'City Level Data'!AD:AD)</f>
        <v>#REF!</v>
      </c>
      <c r="AC248" s="16" t="e">
        <f>SUMIF('City Level Data'!#REF!,$F248,'City Level Data'!AE:AE)</f>
        <v>#REF!</v>
      </c>
      <c r="AD248" s="16" t="e">
        <f>SUMIF('City Level Data'!#REF!,$F248,'City Level Data'!AF:AF)</f>
        <v>#REF!</v>
      </c>
      <c r="AE248" s="16" t="e">
        <f>SUMIF('City Level Data'!#REF!,$F248,'City Level Data'!AG:AG)</f>
        <v>#REF!</v>
      </c>
      <c r="AF248" s="16" t="e">
        <f>SUMIF('City Level Data'!#REF!,$F248,'City Level Data'!AH:AH)</f>
        <v>#REF!</v>
      </c>
      <c r="AG248" s="16" t="e">
        <f>SUMIF('City Level Data'!#REF!,$F248,'City Level Data'!AI:AI)</f>
        <v>#REF!</v>
      </c>
      <c r="AH248" s="16" t="e">
        <f>SUMIF('City Level Data'!#REF!,$F248,'City Level Data'!AJ:AJ)</f>
        <v>#REF!</v>
      </c>
      <c r="AI248" s="16" t="e">
        <f>SUMIF('City Level Data'!#REF!,$F248,'City Level Data'!AK:AK)</f>
        <v>#REF!</v>
      </c>
      <c r="AJ248" s="16" t="e">
        <f>SUMIF('City Level Data'!#REF!,$F248,'City Level Data'!AL:AL)</f>
        <v>#REF!</v>
      </c>
      <c r="AK248" s="16" t="e">
        <f>SUMIF('City Level Data'!#REF!,$F248,'City Level Data'!AM:AM)</f>
        <v>#REF!</v>
      </c>
      <c r="AL248" s="16" t="e">
        <f>SUMIF('City Level Data'!#REF!,$F248,'City Level Data'!AN:AN)</f>
        <v>#REF!</v>
      </c>
      <c r="AM248" s="16" t="e">
        <f>SUMIF('City Level Data'!#REF!,$F248,'City Level Data'!AO:AO)</f>
        <v>#REF!</v>
      </c>
      <c r="AN248" s="16" t="e">
        <f>SUMIF('City Level Data'!#REF!,$F248,'City Level Data'!AP:AP)</f>
        <v>#REF!</v>
      </c>
      <c r="AO248" s="16" t="e">
        <f>SUMIF('City Level Data'!#REF!,$F248,'City Level Data'!AQ:AQ)</f>
        <v>#REF!</v>
      </c>
      <c r="AP248" s="16" t="e">
        <f>SUMIF('City Level Data'!#REF!,$F248,'City Level Data'!AR:AR)</f>
        <v>#REF!</v>
      </c>
      <c r="AQ248" s="16" t="e">
        <f>SUMIF('City Level Data'!#REF!,$F248,'City Level Data'!AS:AS)</f>
        <v>#REF!</v>
      </c>
      <c r="AR248" s="16" t="e">
        <f>SUMIF('City Level Data'!#REF!,$F248,'City Level Data'!AT:AT)</f>
        <v>#REF!</v>
      </c>
      <c r="AS248" s="16" t="e">
        <f>SUMIF('City Level Data'!#REF!,$F248,'City Level Data'!AU:AU)</f>
        <v>#REF!</v>
      </c>
      <c r="AT248" s="16" t="e">
        <f>SUMIF('City Level Data'!#REF!,$F248,'City Level Data'!AV:AV)</f>
        <v>#REF!</v>
      </c>
      <c r="AU248" s="16" t="e">
        <f>SUMIF('City Level Data'!#REF!,$F248,'City Level Data'!AW:AW)</f>
        <v>#REF!</v>
      </c>
      <c r="AV248" s="16" t="e">
        <f>SUMIF('City Level Data'!#REF!,$F248,'City Level Data'!AX:AX)</f>
        <v>#REF!</v>
      </c>
      <c r="AW248" s="16" t="e">
        <f>SUMIF('City Level Data'!#REF!,$F248,'City Level Data'!AY:AY)</f>
        <v>#REF!</v>
      </c>
      <c r="AX248" s="16" t="e">
        <f>SUMIF('City Level Data'!#REF!,$F248,'City Level Data'!AZ:AZ)</f>
        <v>#REF!</v>
      </c>
      <c r="AY248" s="16" t="e">
        <f>SUMIF('City Level Data'!#REF!,$F248,'City Level Data'!BA:BA)</f>
        <v>#REF!</v>
      </c>
      <c r="AZ248" s="16" t="e">
        <f>SUMIF('City Level Data'!#REF!,$F248,'City Level Data'!BB:BB)</f>
        <v>#REF!</v>
      </c>
      <c r="BA248" s="16" t="e">
        <f>SUMIF('City Level Data'!#REF!,$F248,'City Level Data'!BC:BC)</f>
        <v>#REF!</v>
      </c>
      <c r="BB248" s="16" t="e">
        <f>SUMIF('City Level Data'!#REF!,$F248,'City Level Data'!BD:BD)</f>
        <v>#REF!</v>
      </c>
      <c r="BC248" s="16" t="e">
        <f>SUMIF('City Level Data'!#REF!,$F248,'City Level Data'!BE:BE)</f>
        <v>#REF!</v>
      </c>
      <c r="BD248" s="16" t="e">
        <f>SUMIF('City Level Data'!#REF!,$F248,'City Level Data'!BF:BF)</f>
        <v>#REF!</v>
      </c>
      <c r="BE248" s="16" t="e">
        <f t="shared" si="2"/>
        <v>#REF!</v>
      </c>
      <c r="BF248" s="16" t="e">
        <f>SUMIF('City Level Data'!#REF!,$F248,'City Level Data'!BG:BG)</f>
        <v>#REF!</v>
      </c>
      <c r="BG248" s="16" t="e">
        <f>SUMIF('City Level Data'!#REF!,$F248,'City Level Data'!BH:BH)</f>
        <v>#REF!</v>
      </c>
      <c r="BH248" s="16" t="e">
        <f>AVERAGEIF('City Level Data'!#REF!,$F248,'City Level Data'!BI:BI)</f>
        <v>#REF!</v>
      </c>
      <c r="BI248" s="16" t="e">
        <f>AVERAGEIF('City Level Data'!#REF!,$F248,'City Level Data'!BJ:BJ)</f>
        <v>#REF!</v>
      </c>
      <c r="BJ248" s="16" t="e">
        <f>AVERAGEIF('City Level Data'!#REF!,$F248,'City Level Data'!BK:BK)</f>
        <v>#REF!</v>
      </c>
      <c r="BK248" s="16" t="e">
        <f>AVERAGEIF('City Level Data'!#REF!,$F248,'City Level Data'!BL:BL)</f>
        <v>#REF!</v>
      </c>
      <c r="BL248" s="16" t="e">
        <f>AVERAGEIF('City Level Data'!#REF!,$F248,'City Level Data'!BM:BM)</f>
        <v>#REF!</v>
      </c>
      <c r="BM248" s="16" t="e">
        <f>SUMIF('City Level Data'!#REF!,$F248,'City Level Data'!BN:BN)</f>
        <v>#REF!</v>
      </c>
      <c r="BN248" s="16" t="e">
        <f>SUMIF('City Level Data'!#REF!,$F248,'City Level Data'!BO:BO)</f>
        <v>#REF!</v>
      </c>
      <c r="BO248" s="16" t="e">
        <f>SUMIF('City Level Data'!#REF!,$F248,'City Level Data'!BP:BP)</f>
        <v>#REF!</v>
      </c>
      <c r="BP248" s="16" t="e">
        <f>SUMIF('City Level Data'!#REF!,$F248,'City Level Data'!BQ:BQ)</f>
        <v>#REF!</v>
      </c>
      <c r="BQ248" s="16" t="e">
        <f>SUMIF('City Level Data'!#REF!,$F248,'City Level Data'!BR:BR)</f>
        <v>#REF!</v>
      </c>
      <c r="BR248" s="16" t="e">
        <f>SUMIF('City Level Data'!#REF!,$F248,'City Level Data'!BS:BS)</f>
        <v>#REF!</v>
      </c>
      <c r="BS248" s="16" t="e">
        <f>SUMIF('City Level Data'!#REF!,$F248,'City Level Data'!BT:BT)</f>
        <v>#REF!</v>
      </c>
      <c r="BT248" s="16" t="e">
        <f>SUMIF('City Level Data'!#REF!,$F248,'City Level Data'!BU:BU)</f>
        <v>#REF!</v>
      </c>
      <c r="BU248" s="16" t="e">
        <f>SUMIF('City Level Data'!#REF!,$F248,'City Level Data'!BV:BV)</f>
        <v>#REF!</v>
      </c>
      <c r="BV248" s="16" t="e">
        <f>SUMIF('City Level Data'!#REF!,$F248,'City Level Data'!BW:BW)</f>
        <v>#REF!</v>
      </c>
      <c r="BW248" s="16" t="e">
        <f>SUMIF('City Level Data'!#REF!,$F248,'City Level Data'!BX:BX)</f>
        <v>#REF!</v>
      </c>
      <c r="BX248" s="16" t="e">
        <f>SUMIF('City Level Data'!#REF!,$F248,'City Level Data'!BY:BY)</f>
        <v>#REF!</v>
      </c>
      <c r="BY248" s="16" t="e">
        <f>SUMIF('City Level Data'!#REF!,$F248,'City Level Data'!BZ:BZ)</f>
        <v>#REF!</v>
      </c>
      <c r="BZ248" s="16" t="e">
        <f>SUMIF('City Level Data'!#REF!,$F248,'City Level Data'!CA:CA)</f>
        <v>#REF!</v>
      </c>
      <c r="CA248" s="16" t="e">
        <f>SUMIF('City Level Data'!#REF!,$F248,'City Level Data'!CB:CB)</f>
        <v>#REF!</v>
      </c>
      <c r="CB248" s="16" t="e">
        <f>SUMIF('City Level Data'!#REF!,$F248,'City Level Data'!CC:CC)</f>
        <v>#REF!</v>
      </c>
      <c r="CC248" s="16" t="e">
        <f>SUMIF('City Level Data'!#REF!,$F248,'City Level Data'!CD:CD)</f>
        <v>#REF!</v>
      </c>
      <c r="CD248" s="16" t="e">
        <f>SUMIF('City Level Data'!#REF!,$F248,'City Level Data'!CE:CE)</f>
        <v>#REF!</v>
      </c>
      <c r="CE248" s="16" t="e">
        <f>SUMIF('City Level Data'!#REF!,$F248,'City Level Data'!CF:CF)</f>
        <v>#REF!</v>
      </c>
      <c r="CF248" s="16" t="e">
        <f>SUMIF('City Level Data'!#REF!,$F248,'City Level Data'!CG:CG)</f>
        <v>#REF!</v>
      </c>
      <c r="CG248" s="16" t="e">
        <f>SUMIF('City Level Data'!#REF!,$F248,'City Level Data'!CH:CH)</f>
        <v>#REF!</v>
      </c>
      <c r="CH248" s="16" t="e">
        <f>SUMIF('City Level Data'!#REF!,$F248,'City Level Data'!CI:CI)</f>
        <v>#REF!</v>
      </c>
      <c r="CI248" s="16" t="e">
        <f>SUMIF('City Level Data'!#REF!,$F248,'City Level Data'!CJ:CJ)</f>
        <v>#REF!</v>
      </c>
      <c r="CJ248" s="16" t="e">
        <f>SUMIF('City Level Data'!#REF!,$F248,'City Level Data'!CK:CK)</f>
        <v>#REF!</v>
      </c>
      <c r="CK248" s="16" t="e">
        <f>SUMIF('City Level Data'!#REF!,$F248,'City Level Data'!CL:CL)</f>
        <v>#REF!</v>
      </c>
      <c r="CL248" s="16" t="e">
        <f>SUMIF('City Level Data'!#REF!,$F248,'City Level Data'!CM:CM)</f>
        <v>#REF!</v>
      </c>
      <c r="CM248" s="16" t="e">
        <f>SUMIF('City Level Data'!#REF!,$F248,'City Level Data'!CN:CN)</f>
        <v>#REF!</v>
      </c>
      <c r="CN248" s="16" t="e">
        <f>SUMIF('City Level Data'!#REF!,$F248,'City Level Data'!CO:CO)</f>
        <v>#REF!</v>
      </c>
      <c r="CO248" s="16" t="e">
        <f>SUMIF('City Level Data'!#REF!,$F248,'City Level Data'!CP:CP)</f>
        <v>#REF!</v>
      </c>
      <c r="CP248" s="16" t="e">
        <f>SUMIF('City Level Data'!#REF!,$F248,'City Level Data'!CQ:CQ)</f>
        <v>#REF!</v>
      </c>
      <c r="CQ248" s="16" t="e">
        <f>SUMIF('City Level Data'!#REF!,$F248,'City Level Data'!CR:CR)</f>
        <v>#REF!</v>
      </c>
      <c r="CR248" s="16" t="e">
        <f>SUMIF('City Level Data'!#REF!,$F248,'City Level Data'!CS:CS)</f>
        <v>#REF!</v>
      </c>
      <c r="CS248" s="16" t="e">
        <f>SUMIF('City Level Data'!#REF!,$F248,'City Level Data'!CT:CT)</f>
        <v>#REF!</v>
      </c>
      <c r="CT248" s="16" t="e">
        <f>SUMIF('City Level Data'!#REF!,$F248,'City Level Data'!CU:CU)</f>
        <v>#REF!</v>
      </c>
      <c r="CU248" s="16" t="e">
        <f>SUMIF('City Level Data'!#REF!,$F248,'City Level Data'!CV:CV)</f>
        <v>#REF!</v>
      </c>
      <c r="CV248" s="16" t="e">
        <f>SUMIF('City Level Data'!#REF!,$F248,'City Level Data'!CW:CW)</f>
        <v>#REF!</v>
      </c>
      <c r="CW248" s="16" t="e">
        <f>SUMIF('City Level Data'!#REF!,$F248,'City Level Data'!CX:CX)</f>
        <v>#REF!</v>
      </c>
      <c r="CX248" s="16" t="e">
        <f>SUMIF('City Level Data'!#REF!,$F248,'City Level Data'!CY:CY)</f>
        <v>#REF!</v>
      </c>
      <c r="CY248" s="16" t="e">
        <f>SUMIF('City Level Data'!#REF!,$F248,'City Level Data'!CZ:CZ)</f>
        <v>#REF!</v>
      </c>
      <c r="CZ248" s="16" t="e">
        <f>SUMIF('City Level Data'!#REF!,$F248,'City Level Data'!DA:DA)</f>
        <v>#REF!</v>
      </c>
      <c r="DA248" s="16" t="e">
        <f>SUMIF('City Level Data'!#REF!,$F248,'City Level Data'!DB:DB)</f>
        <v>#REF!</v>
      </c>
      <c r="DB248" s="16" t="e">
        <f>SUMIF('City Level Data'!#REF!,$F248,'City Level Data'!DC:DC)</f>
        <v>#REF!</v>
      </c>
    </row>
    <row r="249" spans="1:106" x14ac:dyDescent="0.2">
      <c r="A249" s="1"/>
      <c r="B249" s="1"/>
      <c r="C249" s="1"/>
      <c r="D249" s="1" t="s">
        <v>1774</v>
      </c>
      <c r="E249" s="1" t="s">
        <v>1423</v>
      </c>
      <c r="F249" s="1" t="s">
        <v>1340</v>
      </c>
      <c r="G249" s="1" t="s">
        <v>1523</v>
      </c>
      <c r="H249" s="1"/>
      <c r="I249" s="1"/>
      <c r="J249" s="1" t="s">
        <v>1518</v>
      </c>
      <c r="K249" s="1"/>
      <c r="L249" s="1"/>
      <c r="M249" s="1"/>
      <c r="N249" s="16" t="e">
        <f>SUMIF('City Level Data'!#REF!,$F249,'City Level Data'!J:J)</f>
        <v>#REF!</v>
      </c>
      <c r="O249" s="16" t="e">
        <f>SUMIF('City Level Data'!#REF!,$F249,'City Level Data'!L:L)</f>
        <v>#REF!</v>
      </c>
      <c r="P249" s="16" t="e">
        <f>SUMIF('City Level Data'!#REF!,$F249,'City Level Data'!M:M)</f>
        <v>#REF!</v>
      </c>
      <c r="Q249" s="16" t="e">
        <f t="shared" si="0"/>
        <v>#REF!</v>
      </c>
      <c r="R249" s="16" t="e">
        <f>SUMIF('City Level Data'!#REF!,$F249,'City Level Data'!P:P)</f>
        <v>#REF!</v>
      </c>
      <c r="S249" s="16" t="e">
        <f t="shared" si="1"/>
        <v>#REF!</v>
      </c>
      <c r="T249" s="16" t="e">
        <f>SUMIF('City Level Data'!#REF!,$F249,'City Level Data'!U:U)*1000000000/N249</f>
        <v>#REF!</v>
      </c>
      <c r="U249" s="16" t="e">
        <f>IF(Q249&gt;'Clustering (Sub City)'!$C$4,'Clustering (Sub City)'!$B$3,IF(Q249&gt;'Clustering (Sub City)'!$H$4,'Clustering (Sub City)'!$G$3,IF(Q249&gt;'Clustering (Sub City)'!$M$4,'Clustering (Sub City)'!$L$3,'Clustering (Sub City)'!$Q$3)))</f>
        <v>#REF!</v>
      </c>
      <c r="V249" s="16" t="e">
        <f>IF(S249&gt;'Clustering (Sub City)'!$C$24,'Clustering (Sub City)'!$B$23,IF(S249&gt;'Clustering (Sub City)'!$H$24,'Clustering (Sub City)'!$G$23,IF(S249&gt;'Clustering (Sub City)'!$M$24,'Clustering (Sub City)'!$L$23,'Clustering (Sub City)'!$Q$23)))</f>
        <v>#REF!</v>
      </c>
      <c r="W249" s="16" t="e">
        <f>VLOOKUP(U249&amp;V249,'Clustering (Gov City)'!$X$4:$Y$19,2,0)</f>
        <v>#REF!</v>
      </c>
      <c r="X249" s="16" t="e">
        <f>SUMIF('City Level Data'!#REF!,$F249,'City Level Data'!Z:Z)</f>
        <v>#REF!</v>
      </c>
      <c r="Y249" s="16" t="e">
        <f>SUMIF('City Level Data'!#REF!,$F249,'City Level Data'!AA:AA)</f>
        <v>#REF!</v>
      </c>
      <c r="Z249" s="16" t="e">
        <f>SUMIF('City Level Data'!#REF!,$F249,'City Level Data'!AB:AB)</f>
        <v>#REF!</v>
      </c>
      <c r="AA249" s="16" t="e">
        <f>SUMIF('City Level Data'!#REF!,$F249,'City Level Data'!AC:AC)</f>
        <v>#REF!</v>
      </c>
      <c r="AB249" s="16" t="e">
        <f>SUMIF('City Level Data'!#REF!,$F249,'City Level Data'!AD:AD)</f>
        <v>#REF!</v>
      </c>
      <c r="AC249" s="16" t="e">
        <f>SUMIF('City Level Data'!#REF!,$F249,'City Level Data'!AE:AE)</f>
        <v>#REF!</v>
      </c>
      <c r="AD249" s="16" t="e">
        <f>SUMIF('City Level Data'!#REF!,$F249,'City Level Data'!AF:AF)</f>
        <v>#REF!</v>
      </c>
      <c r="AE249" s="16" t="e">
        <f>SUMIF('City Level Data'!#REF!,$F249,'City Level Data'!AG:AG)</f>
        <v>#REF!</v>
      </c>
      <c r="AF249" s="16" t="e">
        <f>SUMIF('City Level Data'!#REF!,$F249,'City Level Data'!AH:AH)</f>
        <v>#REF!</v>
      </c>
      <c r="AG249" s="16" t="e">
        <f>SUMIF('City Level Data'!#REF!,$F249,'City Level Data'!AI:AI)</f>
        <v>#REF!</v>
      </c>
      <c r="AH249" s="16" t="e">
        <f>SUMIF('City Level Data'!#REF!,$F249,'City Level Data'!AJ:AJ)</f>
        <v>#REF!</v>
      </c>
      <c r="AI249" s="16" t="e">
        <f>SUMIF('City Level Data'!#REF!,$F249,'City Level Data'!AK:AK)</f>
        <v>#REF!</v>
      </c>
      <c r="AJ249" s="16" t="e">
        <f>SUMIF('City Level Data'!#REF!,$F249,'City Level Data'!AL:AL)</f>
        <v>#REF!</v>
      </c>
      <c r="AK249" s="16" t="e">
        <f>SUMIF('City Level Data'!#REF!,$F249,'City Level Data'!AM:AM)</f>
        <v>#REF!</v>
      </c>
      <c r="AL249" s="16" t="e">
        <f>SUMIF('City Level Data'!#REF!,$F249,'City Level Data'!AN:AN)</f>
        <v>#REF!</v>
      </c>
      <c r="AM249" s="16" t="e">
        <f>SUMIF('City Level Data'!#REF!,$F249,'City Level Data'!AO:AO)</f>
        <v>#REF!</v>
      </c>
      <c r="AN249" s="16" t="e">
        <f>SUMIF('City Level Data'!#REF!,$F249,'City Level Data'!AP:AP)</f>
        <v>#REF!</v>
      </c>
      <c r="AO249" s="16" t="e">
        <f>SUMIF('City Level Data'!#REF!,$F249,'City Level Data'!AQ:AQ)</f>
        <v>#REF!</v>
      </c>
      <c r="AP249" s="16" t="e">
        <f>SUMIF('City Level Data'!#REF!,$F249,'City Level Data'!AR:AR)</f>
        <v>#REF!</v>
      </c>
      <c r="AQ249" s="16" t="e">
        <f>SUMIF('City Level Data'!#REF!,$F249,'City Level Data'!AS:AS)</f>
        <v>#REF!</v>
      </c>
      <c r="AR249" s="16" t="e">
        <f>SUMIF('City Level Data'!#REF!,$F249,'City Level Data'!AT:AT)</f>
        <v>#REF!</v>
      </c>
      <c r="AS249" s="16" t="e">
        <f>SUMIF('City Level Data'!#REF!,$F249,'City Level Data'!AU:AU)</f>
        <v>#REF!</v>
      </c>
      <c r="AT249" s="16" t="e">
        <f>SUMIF('City Level Data'!#REF!,$F249,'City Level Data'!AV:AV)</f>
        <v>#REF!</v>
      </c>
      <c r="AU249" s="16" t="e">
        <f>SUMIF('City Level Data'!#REF!,$F249,'City Level Data'!AW:AW)</f>
        <v>#REF!</v>
      </c>
      <c r="AV249" s="16" t="e">
        <f>SUMIF('City Level Data'!#REF!,$F249,'City Level Data'!AX:AX)</f>
        <v>#REF!</v>
      </c>
      <c r="AW249" s="16" t="e">
        <f>SUMIF('City Level Data'!#REF!,$F249,'City Level Data'!AY:AY)</f>
        <v>#REF!</v>
      </c>
      <c r="AX249" s="16" t="e">
        <f>SUMIF('City Level Data'!#REF!,$F249,'City Level Data'!AZ:AZ)</f>
        <v>#REF!</v>
      </c>
      <c r="AY249" s="16" t="e">
        <f>SUMIF('City Level Data'!#REF!,$F249,'City Level Data'!BA:BA)</f>
        <v>#REF!</v>
      </c>
      <c r="AZ249" s="16" t="e">
        <f>SUMIF('City Level Data'!#REF!,$F249,'City Level Data'!BB:BB)</f>
        <v>#REF!</v>
      </c>
      <c r="BA249" s="16" t="e">
        <f>SUMIF('City Level Data'!#REF!,$F249,'City Level Data'!BC:BC)</f>
        <v>#REF!</v>
      </c>
      <c r="BB249" s="16" t="e">
        <f>SUMIF('City Level Data'!#REF!,$F249,'City Level Data'!BD:BD)</f>
        <v>#REF!</v>
      </c>
      <c r="BC249" s="16" t="e">
        <f>SUMIF('City Level Data'!#REF!,$F249,'City Level Data'!BE:BE)</f>
        <v>#REF!</v>
      </c>
      <c r="BD249" s="16" t="e">
        <f>SUMIF('City Level Data'!#REF!,$F249,'City Level Data'!BF:BF)</f>
        <v>#REF!</v>
      </c>
      <c r="BE249" s="16" t="e">
        <f t="shared" si="2"/>
        <v>#REF!</v>
      </c>
      <c r="BF249" s="16" t="e">
        <f>SUMIF('City Level Data'!#REF!,$F249,'City Level Data'!BG:BG)</f>
        <v>#REF!</v>
      </c>
      <c r="BG249" s="16" t="e">
        <f>SUMIF('City Level Data'!#REF!,$F249,'City Level Data'!BH:BH)</f>
        <v>#REF!</v>
      </c>
      <c r="BH249" s="16" t="e">
        <f>AVERAGEIF('City Level Data'!#REF!,$F249,'City Level Data'!BI:BI)</f>
        <v>#REF!</v>
      </c>
      <c r="BI249" s="16" t="e">
        <f>AVERAGEIF('City Level Data'!#REF!,$F249,'City Level Data'!BJ:BJ)</f>
        <v>#REF!</v>
      </c>
      <c r="BJ249" s="16" t="e">
        <f>AVERAGEIF('City Level Data'!#REF!,$F249,'City Level Data'!BK:BK)</f>
        <v>#REF!</v>
      </c>
      <c r="BK249" s="16" t="e">
        <f>AVERAGEIF('City Level Data'!#REF!,$F249,'City Level Data'!BL:BL)</f>
        <v>#REF!</v>
      </c>
      <c r="BL249" s="16" t="e">
        <f>AVERAGEIF('City Level Data'!#REF!,$F249,'City Level Data'!BM:BM)</f>
        <v>#REF!</v>
      </c>
      <c r="BM249" s="16" t="e">
        <f>SUMIF('City Level Data'!#REF!,$F249,'City Level Data'!BN:BN)</f>
        <v>#REF!</v>
      </c>
      <c r="BN249" s="16" t="e">
        <f>SUMIF('City Level Data'!#REF!,$F249,'City Level Data'!BO:BO)</f>
        <v>#REF!</v>
      </c>
      <c r="BO249" s="16" t="e">
        <f>SUMIF('City Level Data'!#REF!,$F249,'City Level Data'!BP:BP)</f>
        <v>#REF!</v>
      </c>
      <c r="BP249" s="16" t="e">
        <f>SUMIF('City Level Data'!#REF!,$F249,'City Level Data'!BQ:BQ)</f>
        <v>#REF!</v>
      </c>
      <c r="BQ249" s="16" t="e">
        <f>SUMIF('City Level Data'!#REF!,$F249,'City Level Data'!BR:BR)</f>
        <v>#REF!</v>
      </c>
      <c r="BR249" s="16" t="e">
        <f>SUMIF('City Level Data'!#REF!,$F249,'City Level Data'!BS:BS)</f>
        <v>#REF!</v>
      </c>
      <c r="BS249" s="16" t="e">
        <f>SUMIF('City Level Data'!#REF!,$F249,'City Level Data'!BT:BT)</f>
        <v>#REF!</v>
      </c>
      <c r="BT249" s="16" t="e">
        <f>SUMIF('City Level Data'!#REF!,$F249,'City Level Data'!BU:BU)</f>
        <v>#REF!</v>
      </c>
      <c r="BU249" s="16" t="e">
        <f>SUMIF('City Level Data'!#REF!,$F249,'City Level Data'!BV:BV)</f>
        <v>#REF!</v>
      </c>
      <c r="BV249" s="16" t="e">
        <f>SUMIF('City Level Data'!#REF!,$F249,'City Level Data'!BW:BW)</f>
        <v>#REF!</v>
      </c>
      <c r="BW249" s="16" t="e">
        <f>SUMIF('City Level Data'!#REF!,$F249,'City Level Data'!BX:BX)</f>
        <v>#REF!</v>
      </c>
      <c r="BX249" s="16" t="e">
        <f>SUMIF('City Level Data'!#REF!,$F249,'City Level Data'!BY:BY)</f>
        <v>#REF!</v>
      </c>
      <c r="BY249" s="16" t="e">
        <f>SUMIF('City Level Data'!#REF!,$F249,'City Level Data'!BZ:BZ)</f>
        <v>#REF!</v>
      </c>
      <c r="BZ249" s="16" t="e">
        <f>SUMIF('City Level Data'!#REF!,$F249,'City Level Data'!CA:CA)</f>
        <v>#REF!</v>
      </c>
      <c r="CA249" s="16" t="e">
        <f>SUMIF('City Level Data'!#REF!,$F249,'City Level Data'!CB:CB)</f>
        <v>#REF!</v>
      </c>
      <c r="CB249" s="16" t="e">
        <f>SUMIF('City Level Data'!#REF!,$F249,'City Level Data'!CC:CC)</f>
        <v>#REF!</v>
      </c>
      <c r="CC249" s="16" t="e">
        <f>SUMIF('City Level Data'!#REF!,$F249,'City Level Data'!CD:CD)</f>
        <v>#REF!</v>
      </c>
      <c r="CD249" s="16" t="e">
        <f>SUMIF('City Level Data'!#REF!,$F249,'City Level Data'!CE:CE)</f>
        <v>#REF!</v>
      </c>
      <c r="CE249" s="16" t="e">
        <f>SUMIF('City Level Data'!#REF!,$F249,'City Level Data'!CF:CF)</f>
        <v>#REF!</v>
      </c>
      <c r="CF249" s="16" t="e">
        <f>SUMIF('City Level Data'!#REF!,$F249,'City Level Data'!CG:CG)</f>
        <v>#REF!</v>
      </c>
      <c r="CG249" s="16" t="e">
        <f>SUMIF('City Level Data'!#REF!,$F249,'City Level Data'!CH:CH)</f>
        <v>#REF!</v>
      </c>
      <c r="CH249" s="16" t="e">
        <f>SUMIF('City Level Data'!#REF!,$F249,'City Level Data'!CI:CI)</f>
        <v>#REF!</v>
      </c>
      <c r="CI249" s="16" t="e">
        <f>SUMIF('City Level Data'!#REF!,$F249,'City Level Data'!CJ:CJ)</f>
        <v>#REF!</v>
      </c>
      <c r="CJ249" s="16" t="e">
        <f>SUMIF('City Level Data'!#REF!,$F249,'City Level Data'!CK:CK)</f>
        <v>#REF!</v>
      </c>
      <c r="CK249" s="16" t="e">
        <f>SUMIF('City Level Data'!#REF!,$F249,'City Level Data'!CL:CL)</f>
        <v>#REF!</v>
      </c>
      <c r="CL249" s="16" t="e">
        <f>SUMIF('City Level Data'!#REF!,$F249,'City Level Data'!CM:CM)</f>
        <v>#REF!</v>
      </c>
      <c r="CM249" s="16" t="e">
        <f>SUMIF('City Level Data'!#REF!,$F249,'City Level Data'!CN:CN)</f>
        <v>#REF!</v>
      </c>
      <c r="CN249" s="16" t="e">
        <f>SUMIF('City Level Data'!#REF!,$F249,'City Level Data'!CO:CO)</f>
        <v>#REF!</v>
      </c>
      <c r="CO249" s="16" t="e">
        <f>SUMIF('City Level Data'!#REF!,$F249,'City Level Data'!CP:CP)</f>
        <v>#REF!</v>
      </c>
      <c r="CP249" s="16" t="e">
        <f>SUMIF('City Level Data'!#REF!,$F249,'City Level Data'!CQ:CQ)</f>
        <v>#REF!</v>
      </c>
      <c r="CQ249" s="16" t="e">
        <f>SUMIF('City Level Data'!#REF!,$F249,'City Level Data'!CR:CR)</f>
        <v>#REF!</v>
      </c>
      <c r="CR249" s="16" t="e">
        <f>SUMIF('City Level Data'!#REF!,$F249,'City Level Data'!CS:CS)</f>
        <v>#REF!</v>
      </c>
      <c r="CS249" s="16" t="e">
        <f>SUMIF('City Level Data'!#REF!,$F249,'City Level Data'!CT:CT)</f>
        <v>#REF!</v>
      </c>
      <c r="CT249" s="16" t="e">
        <f>SUMIF('City Level Data'!#REF!,$F249,'City Level Data'!CU:CU)</f>
        <v>#REF!</v>
      </c>
      <c r="CU249" s="16" t="e">
        <f>SUMIF('City Level Data'!#REF!,$F249,'City Level Data'!CV:CV)</f>
        <v>#REF!</v>
      </c>
      <c r="CV249" s="16" t="e">
        <f>SUMIF('City Level Data'!#REF!,$F249,'City Level Data'!CW:CW)</f>
        <v>#REF!</v>
      </c>
      <c r="CW249" s="16" t="e">
        <f>SUMIF('City Level Data'!#REF!,$F249,'City Level Data'!CX:CX)</f>
        <v>#REF!</v>
      </c>
      <c r="CX249" s="16" t="e">
        <f>SUMIF('City Level Data'!#REF!,$F249,'City Level Data'!CY:CY)</f>
        <v>#REF!</v>
      </c>
      <c r="CY249" s="16" t="e">
        <f>SUMIF('City Level Data'!#REF!,$F249,'City Level Data'!CZ:CZ)</f>
        <v>#REF!</v>
      </c>
      <c r="CZ249" s="16" t="e">
        <f>SUMIF('City Level Data'!#REF!,$F249,'City Level Data'!DA:DA)</f>
        <v>#REF!</v>
      </c>
      <c r="DA249" s="16" t="e">
        <f>SUMIF('City Level Data'!#REF!,$F249,'City Level Data'!DB:DB)</f>
        <v>#REF!</v>
      </c>
      <c r="DB249" s="16" t="e">
        <f>SUMIF('City Level Data'!#REF!,$F249,'City Level Data'!DC:DC)</f>
        <v>#REF!</v>
      </c>
    </row>
    <row r="250" spans="1:106" x14ac:dyDescent="0.2">
      <c r="A250" s="1"/>
      <c r="B250" s="1"/>
      <c r="C250" s="1"/>
      <c r="D250" s="1" t="s">
        <v>1543</v>
      </c>
      <c r="E250" s="1" t="s">
        <v>1423</v>
      </c>
      <c r="F250" s="1" t="s">
        <v>1423</v>
      </c>
      <c r="G250" s="1" t="s">
        <v>1523</v>
      </c>
      <c r="H250" s="1"/>
      <c r="I250" s="1"/>
      <c r="J250" s="1" t="s">
        <v>1518</v>
      </c>
      <c r="K250" s="1"/>
      <c r="L250" s="1"/>
      <c r="M250" s="1"/>
      <c r="N250" s="16" t="e">
        <f>SUMIF('City Level Data'!#REF!,$F250,'City Level Data'!J:J)</f>
        <v>#REF!</v>
      </c>
      <c r="O250" s="16" t="e">
        <f>SUMIF('City Level Data'!#REF!,$F250,'City Level Data'!L:L)</f>
        <v>#REF!</v>
      </c>
      <c r="P250" s="16" t="e">
        <f>SUMIF('City Level Data'!#REF!,$F250,'City Level Data'!M:M)</f>
        <v>#REF!</v>
      </c>
      <c r="Q250" s="16" t="e">
        <f t="shared" si="0"/>
        <v>#REF!</v>
      </c>
      <c r="R250" s="16" t="e">
        <f>SUMIF('City Level Data'!#REF!,$F250,'City Level Data'!P:P)</f>
        <v>#REF!</v>
      </c>
      <c r="S250" s="16" t="e">
        <f t="shared" si="1"/>
        <v>#REF!</v>
      </c>
      <c r="T250" s="16" t="e">
        <f>SUMIF('City Level Data'!#REF!,$F250,'City Level Data'!U:U)*1000000000/N250</f>
        <v>#REF!</v>
      </c>
      <c r="U250" s="16" t="e">
        <f>IF(Q250&gt;'Clustering (Sub City)'!$C$4,'Clustering (Sub City)'!$B$3,IF(Q250&gt;'Clustering (Sub City)'!$H$4,'Clustering (Sub City)'!$G$3,IF(Q250&gt;'Clustering (Sub City)'!$M$4,'Clustering (Sub City)'!$L$3,'Clustering (Sub City)'!$Q$3)))</f>
        <v>#REF!</v>
      </c>
      <c r="V250" s="16" t="e">
        <f>IF(S250&gt;'Clustering (Sub City)'!$C$24,'Clustering (Sub City)'!$B$23,IF(S250&gt;'Clustering (Sub City)'!$H$24,'Clustering (Sub City)'!$G$23,IF(S250&gt;'Clustering (Sub City)'!$M$24,'Clustering (Sub City)'!$L$23,'Clustering (Sub City)'!$Q$23)))</f>
        <v>#REF!</v>
      </c>
      <c r="W250" s="16" t="e">
        <f>VLOOKUP(U250&amp;V250,'Clustering (Gov City)'!$X$4:$Y$19,2,0)</f>
        <v>#REF!</v>
      </c>
      <c r="X250" s="16" t="e">
        <f>SUMIF('City Level Data'!#REF!,$F250,'City Level Data'!Z:Z)</f>
        <v>#REF!</v>
      </c>
      <c r="Y250" s="16" t="e">
        <f>SUMIF('City Level Data'!#REF!,$F250,'City Level Data'!AA:AA)</f>
        <v>#REF!</v>
      </c>
      <c r="Z250" s="16" t="e">
        <f>SUMIF('City Level Data'!#REF!,$F250,'City Level Data'!AB:AB)</f>
        <v>#REF!</v>
      </c>
      <c r="AA250" s="16" t="e">
        <f>SUMIF('City Level Data'!#REF!,$F250,'City Level Data'!AC:AC)</f>
        <v>#REF!</v>
      </c>
      <c r="AB250" s="16" t="e">
        <f>SUMIF('City Level Data'!#REF!,$F250,'City Level Data'!AD:AD)</f>
        <v>#REF!</v>
      </c>
      <c r="AC250" s="16" t="e">
        <f>SUMIF('City Level Data'!#REF!,$F250,'City Level Data'!AE:AE)</f>
        <v>#REF!</v>
      </c>
      <c r="AD250" s="16" t="e">
        <f>SUMIF('City Level Data'!#REF!,$F250,'City Level Data'!AF:AF)</f>
        <v>#REF!</v>
      </c>
      <c r="AE250" s="16" t="e">
        <f>SUMIF('City Level Data'!#REF!,$F250,'City Level Data'!AG:AG)</f>
        <v>#REF!</v>
      </c>
      <c r="AF250" s="16" t="e">
        <f>SUMIF('City Level Data'!#REF!,$F250,'City Level Data'!AH:AH)</f>
        <v>#REF!</v>
      </c>
      <c r="AG250" s="16" t="e">
        <f>SUMIF('City Level Data'!#REF!,$F250,'City Level Data'!AI:AI)</f>
        <v>#REF!</v>
      </c>
      <c r="AH250" s="16" t="e">
        <f>SUMIF('City Level Data'!#REF!,$F250,'City Level Data'!AJ:AJ)</f>
        <v>#REF!</v>
      </c>
      <c r="AI250" s="16" t="e">
        <f>SUMIF('City Level Data'!#REF!,$F250,'City Level Data'!AK:AK)</f>
        <v>#REF!</v>
      </c>
      <c r="AJ250" s="16" t="e">
        <f>SUMIF('City Level Data'!#REF!,$F250,'City Level Data'!AL:AL)</f>
        <v>#REF!</v>
      </c>
      <c r="AK250" s="16" t="e">
        <f>SUMIF('City Level Data'!#REF!,$F250,'City Level Data'!AM:AM)</f>
        <v>#REF!</v>
      </c>
      <c r="AL250" s="16" t="e">
        <f>SUMIF('City Level Data'!#REF!,$F250,'City Level Data'!AN:AN)</f>
        <v>#REF!</v>
      </c>
      <c r="AM250" s="16" t="e">
        <f>SUMIF('City Level Data'!#REF!,$F250,'City Level Data'!AO:AO)</f>
        <v>#REF!</v>
      </c>
      <c r="AN250" s="16" t="e">
        <f>SUMIF('City Level Data'!#REF!,$F250,'City Level Data'!AP:AP)</f>
        <v>#REF!</v>
      </c>
      <c r="AO250" s="16" t="e">
        <f>SUMIF('City Level Data'!#REF!,$F250,'City Level Data'!AQ:AQ)</f>
        <v>#REF!</v>
      </c>
      <c r="AP250" s="16" t="e">
        <f>SUMIF('City Level Data'!#REF!,$F250,'City Level Data'!AR:AR)</f>
        <v>#REF!</v>
      </c>
      <c r="AQ250" s="16" t="e">
        <f>SUMIF('City Level Data'!#REF!,$F250,'City Level Data'!AS:AS)</f>
        <v>#REF!</v>
      </c>
      <c r="AR250" s="16" t="e">
        <f>SUMIF('City Level Data'!#REF!,$F250,'City Level Data'!AT:AT)</f>
        <v>#REF!</v>
      </c>
      <c r="AS250" s="16" t="e">
        <f>SUMIF('City Level Data'!#REF!,$F250,'City Level Data'!AU:AU)</f>
        <v>#REF!</v>
      </c>
      <c r="AT250" s="16" t="e">
        <f>SUMIF('City Level Data'!#REF!,$F250,'City Level Data'!AV:AV)</f>
        <v>#REF!</v>
      </c>
      <c r="AU250" s="16" t="e">
        <f>SUMIF('City Level Data'!#REF!,$F250,'City Level Data'!AW:AW)</f>
        <v>#REF!</v>
      </c>
      <c r="AV250" s="16" t="e">
        <f>SUMIF('City Level Data'!#REF!,$F250,'City Level Data'!AX:AX)</f>
        <v>#REF!</v>
      </c>
      <c r="AW250" s="16" t="e">
        <f>SUMIF('City Level Data'!#REF!,$F250,'City Level Data'!AY:AY)</f>
        <v>#REF!</v>
      </c>
      <c r="AX250" s="16" t="e">
        <f>SUMIF('City Level Data'!#REF!,$F250,'City Level Data'!AZ:AZ)</f>
        <v>#REF!</v>
      </c>
      <c r="AY250" s="16" t="e">
        <f>SUMIF('City Level Data'!#REF!,$F250,'City Level Data'!BA:BA)</f>
        <v>#REF!</v>
      </c>
      <c r="AZ250" s="16" t="e">
        <f>SUMIF('City Level Data'!#REF!,$F250,'City Level Data'!BB:BB)</f>
        <v>#REF!</v>
      </c>
      <c r="BA250" s="16" t="e">
        <f>SUMIF('City Level Data'!#REF!,$F250,'City Level Data'!BC:BC)</f>
        <v>#REF!</v>
      </c>
      <c r="BB250" s="16" t="e">
        <f>SUMIF('City Level Data'!#REF!,$F250,'City Level Data'!BD:BD)</f>
        <v>#REF!</v>
      </c>
      <c r="BC250" s="16" t="e">
        <f>SUMIF('City Level Data'!#REF!,$F250,'City Level Data'!BE:BE)</f>
        <v>#REF!</v>
      </c>
      <c r="BD250" s="16" t="e">
        <f>SUMIF('City Level Data'!#REF!,$F250,'City Level Data'!BF:BF)</f>
        <v>#REF!</v>
      </c>
      <c r="BE250" s="16" t="e">
        <f t="shared" si="2"/>
        <v>#REF!</v>
      </c>
      <c r="BF250" s="16" t="e">
        <f>SUMIF('City Level Data'!#REF!,$F250,'City Level Data'!BG:BG)</f>
        <v>#REF!</v>
      </c>
      <c r="BG250" s="16" t="e">
        <f>SUMIF('City Level Data'!#REF!,$F250,'City Level Data'!BH:BH)</f>
        <v>#REF!</v>
      </c>
      <c r="BH250" s="16" t="e">
        <f>AVERAGEIF('City Level Data'!#REF!,$F250,'City Level Data'!BI:BI)</f>
        <v>#REF!</v>
      </c>
      <c r="BI250" s="16" t="e">
        <f>AVERAGEIF('City Level Data'!#REF!,$F250,'City Level Data'!BJ:BJ)</f>
        <v>#REF!</v>
      </c>
      <c r="BJ250" s="16" t="e">
        <f>AVERAGEIF('City Level Data'!#REF!,$F250,'City Level Data'!BK:BK)</f>
        <v>#REF!</v>
      </c>
      <c r="BK250" s="16" t="e">
        <f>AVERAGEIF('City Level Data'!#REF!,$F250,'City Level Data'!BL:BL)</f>
        <v>#REF!</v>
      </c>
      <c r="BL250" s="16" t="e">
        <f>AVERAGEIF('City Level Data'!#REF!,$F250,'City Level Data'!BM:BM)</f>
        <v>#REF!</v>
      </c>
      <c r="BM250" s="16" t="e">
        <f>SUMIF('City Level Data'!#REF!,$F250,'City Level Data'!BN:BN)</f>
        <v>#REF!</v>
      </c>
      <c r="BN250" s="16" t="e">
        <f>SUMIF('City Level Data'!#REF!,$F250,'City Level Data'!BO:BO)</f>
        <v>#REF!</v>
      </c>
      <c r="BO250" s="16" t="e">
        <f>SUMIF('City Level Data'!#REF!,$F250,'City Level Data'!BP:BP)</f>
        <v>#REF!</v>
      </c>
      <c r="BP250" s="16" t="e">
        <f>SUMIF('City Level Data'!#REF!,$F250,'City Level Data'!BQ:BQ)</f>
        <v>#REF!</v>
      </c>
      <c r="BQ250" s="16" t="e">
        <f>SUMIF('City Level Data'!#REF!,$F250,'City Level Data'!BR:BR)</f>
        <v>#REF!</v>
      </c>
      <c r="BR250" s="16" t="e">
        <f>SUMIF('City Level Data'!#REF!,$F250,'City Level Data'!BS:BS)</f>
        <v>#REF!</v>
      </c>
      <c r="BS250" s="16" t="e">
        <f>SUMIF('City Level Data'!#REF!,$F250,'City Level Data'!BT:BT)</f>
        <v>#REF!</v>
      </c>
      <c r="BT250" s="16" t="e">
        <f>SUMIF('City Level Data'!#REF!,$F250,'City Level Data'!BU:BU)</f>
        <v>#REF!</v>
      </c>
      <c r="BU250" s="16" t="e">
        <f>SUMIF('City Level Data'!#REF!,$F250,'City Level Data'!BV:BV)</f>
        <v>#REF!</v>
      </c>
      <c r="BV250" s="16" t="e">
        <f>SUMIF('City Level Data'!#REF!,$F250,'City Level Data'!BW:BW)</f>
        <v>#REF!</v>
      </c>
      <c r="BW250" s="16" t="e">
        <f>SUMIF('City Level Data'!#REF!,$F250,'City Level Data'!BX:BX)</f>
        <v>#REF!</v>
      </c>
      <c r="BX250" s="16" t="e">
        <f>SUMIF('City Level Data'!#REF!,$F250,'City Level Data'!BY:BY)</f>
        <v>#REF!</v>
      </c>
      <c r="BY250" s="16" t="e">
        <f>SUMIF('City Level Data'!#REF!,$F250,'City Level Data'!BZ:BZ)</f>
        <v>#REF!</v>
      </c>
      <c r="BZ250" s="16" t="e">
        <f>SUMIF('City Level Data'!#REF!,$F250,'City Level Data'!CA:CA)</f>
        <v>#REF!</v>
      </c>
      <c r="CA250" s="16" t="e">
        <f>SUMIF('City Level Data'!#REF!,$F250,'City Level Data'!CB:CB)</f>
        <v>#REF!</v>
      </c>
      <c r="CB250" s="16" t="e">
        <f>SUMIF('City Level Data'!#REF!,$F250,'City Level Data'!CC:CC)</f>
        <v>#REF!</v>
      </c>
      <c r="CC250" s="16" t="e">
        <f>SUMIF('City Level Data'!#REF!,$F250,'City Level Data'!CD:CD)</f>
        <v>#REF!</v>
      </c>
      <c r="CD250" s="16" t="e">
        <f>SUMIF('City Level Data'!#REF!,$F250,'City Level Data'!CE:CE)</f>
        <v>#REF!</v>
      </c>
      <c r="CE250" s="16" t="e">
        <f>SUMIF('City Level Data'!#REF!,$F250,'City Level Data'!CF:CF)</f>
        <v>#REF!</v>
      </c>
      <c r="CF250" s="16" t="e">
        <f>SUMIF('City Level Data'!#REF!,$F250,'City Level Data'!CG:CG)</f>
        <v>#REF!</v>
      </c>
      <c r="CG250" s="16" t="e">
        <f>SUMIF('City Level Data'!#REF!,$F250,'City Level Data'!CH:CH)</f>
        <v>#REF!</v>
      </c>
      <c r="CH250" s="16" t="e">
        <f>SUMIF('City Level Data'!#REF!,$F250,'City Level Data'!CI:CI)</f>
        <v>#REF!</v>
      </c>
      <c r="CI250" s="16" t="e">
        <f>SUMIF('City Level Data'!#REF!,$F250,'City Level Data'!CJ:CJ)</f>
        <v>#REF!</v>
      </c>
      <c r="CJ250" s="16" t="e">
        <f>SUMIF('City Level Data'!#REF!,$F250,'City Level Data'!CK:CK)</f>
        <v>#REF!</v>
      </c>
      <c r="CK250" s="16" t="e">
        <f>SUMIF('City Level Data'!#REF!,$F250,'City Level Data'!CL:CL)</f>
        <v>#REF!</v>
      </c>
      <c r="CL250" s="16" t="e">
        <f>SUMIF('City Level Data'!#REF!,$F250,'City Level Data'!CM:CM)</f>
        <v>#REF!</v>
      </c>
      <c r="CM250" s="16" t="e">
        <f>SUMIF('City Level Data'!#REF!,$F250,'City Level Data'!CN:CN)</f>
        <v>#REF!</v>
      </c>
      <c r="CN250" s="16" t="e">
        <f>SUMIF('City Level Data'!#REF!,$F250,'City Level Data'!CO:CO)</f>
        <v>#REF!</v>
      </c>
      <c r="CO250" s="16" t="e">
        <f>SUMIF('City Level Data'!#REF!,$F250,'City Level Data'!CP:CP)</f>
        <v>#REF!</v>
      </c>
      <c r="CP250" s="16" t="e">
        <f>SUMIF('City Level Data'!#REF!,$F250,'City Level Data'!CQ:CQ)</f>
        <v>#REF!</v>
      </c>
      <c r="CQ250" s="16" t="e">
        <f>SUMIF('City Level Data'!#REF!,$F250,'City Level Data'!CR:CR)</f>
        <v>#REF!</v>
      </c>
      <c r="CR250" s="16" t="e">
        <f>SUMIF('City Level Data'!#REF!,$F250,'City Level Data'!CS:CS)</f>
        <v>#REF!</v>
      </c>
      <c r="CS250" s="16" t="e">
        <f>SUMIF('City Level Data'!#REF!,$F250,'City Level Data'!CT:CT)</f>
        <v>#REF!</v>
      </c>
      <c r="CT250" s="16" t="e">
        <f>SUMIF('City Level Data'!#REF!,$F250,'City Level Data'!CU:CU)</f>
        <v>#REF!</v>
      </c>
      <c r="CU250" s="16" t="e">
        <f>SUMIF('City Level Data'!#REF!,$F250,'City Level Data'!CV:CV)</f>
        <v>#REF!</v>
      </c>
      <c r="CV250" s="16" t="e">
        <f>SUMIF('City Level Data'!#REF!,$F250,'City Level Data'!CW:CW)</f>
        <v>#REF!</v>
      </c>
      <c r="CW250" s="16" t="e">
        <f>SUMIF('City Level Data'!#REF!,$F250,'City Level Data'!CX:CX)</f>
        <v>#REF!</v>
      </c>
      <c r="CX250" s="16" t="e">
        <f>SUMIF('City Level Data'!#REF!,$F250,'City Level Data'!CY:CY)</f>
        <v>#REF!</v>
      </c>
      <c r="CY250" s="16" t="e">
        <f>SUMIF('City Level Data'!#REF!,$F250,'City Level Data'!CZ:CZ)</f>
        <v>#REF!</v>
      </c>
      <c r="CZ250" s="16" t="e">
        <f>SUMIF('City Level Data'!#REF!,$F250,'City Level Data'!DA:DA)</f>
        <v>#REF!</v>
      </c>
      <c r="DA250" s="16" t="e">
        <f>SUMIF('City Level Data'!#REF!,$F250,'City Level Data'!DB:DB)</f>
        <v>#REF!</v>
      </c>
      <c r="DB250" s="16" t="e">
        <f>SUMIF('City Level Data'!#REF!,$F250,'City Level Data'!DC:DC)</f>
        <v>#REF!</v>
      </c>
    </row>
    <row r="251" spans="1:106" x14ac:dyDescent="0.2">
      <c r="A251" s="1"/>
      <c r="B251" s="1"/>
      <c r="C251" s="1"/>
      <c r="D251" s="1" t="s">
        <v>1775</v>
      </c>
      <c r="E251" s="1" t="s">
        <v>1423</v>
      </c>
      <c r="F251" s="1" t="s">
        <v>1424</v>
      </c>
      <c r="G251" s="1" t="s">
        <v>1523</v>
      </c>
      <c r="H251" s="1"/>
      <c r="I251" s="1"/>
      <c r="J251" s="1" t="s">
        <v>1518</v>
      </c>
      <c r="K251" s="1"/>
      <c r="L251" s="1"/>
      <c r="M251" s="1"/>
      <c r="N251" s="16" t="e">
        <f>SUMIF('City Level Data'!#REF!,$F251,'City Level Data'!J:J)</f>
        <v>#REF!</v>
      </c>
      <c r="O251" s="16" t="e">
        <f>SUMIF('City Level Data'!#REF!,$F251,'City Level Data'!L:L)</f>
        <v>#REF!</v>
      </c>
      <c r="P251" s="16" t="e">
        <f>SUMIF('City Level Data'!#REF!,$F251,'City Level Data'!M:M)</f>
        <v>#REF!</v>
      </c>
      <c r="Q251" s="16" t="e">
        <f t="shared" si="0"/>
        <v>#REF!</v>
      </c>
      <c r="R251" s="16" t="e">
        <f>SUMIF('City Level Data'!#REF!,$F251,'City Level Data'!P:P)</f>
        <v>#REF!</v>
      </c>
      <c r="S251" s="16" t="e">
        <f t="shared" si="1"/>
        <v>#REF!</v>
      </c>
      <c r="T251" s="16" t="e">
        <f>SUMIF('City Level Data'!#REF!,$F251,'City Level Data'!U:U)*1000000000/N251</f>
        <v>#REF!</v>
      </c>
      <c r="U251" s="16" t="e">
        <f>IF(Q251&gt;'Clustering (Sub City)'!$C$4,'Clustering (Sub City)'!$B$3,IF(Q251&gt;'Clustering (Sub City)'!$H$4,'Clustering (Sub City)'!$G$3,IF(Q251&gt;'Clustering (Sub City)'!$M$4,'Clustering (Sub City)'!$L$3,'Clustering (Sub City)'!$Q$3)))</f>
        <v>#REF!</v>
      </c>
      <c r="V251" s="16" t="e">
        <f>IF(S251&gt;'Clustering (Sub City)'!$C$24,'Clustering (Sub City)'!$B$23,IF(S251&gt;'Clustering (Sub City)'!$H$24,'Clustering (Sub City)'!$G$23,IF(S251&gt;'Clustering (Sub City)'!$M$24,'Clustering (Sub City)'!$L$23,'Clustering (Sub City)'!$Q$23)))</f>
        <v>#REF!</v>
      </c>
      <c r="W251" s="16" t="e">
        <f>VLOOKUP(U251&amp;V251,'Clustering (Gov City)'!$X$4:$Y$19,2,0)</f>
        <v>#REF!</v>
      </c>
      <c r="X251" s="16" t="e">
        <f>SUMIF('City Level Data'!#REF!,$F251,'City Level Data'!Z:Z)</f>
        <v>#REF!</v>
      </c>
      <c r="Y251" s="16" t="e">
        <f>SUMIF('City Level Data'!#REF!,$F251,'City Level Data'!AA:AA)</f>
        <v>#REF!</v>
      </c>
      <c r="Z251" s="16" t="e">
        <f>SUMIF('City Level Data'!#REF!,$F251,'City Level Data'!AB:AB)</f>
        <v>#REF!</v>
      </c>
      <c r="AA251" s="16" t="e">
        <f>SUMIF('City Level Data'!#REF!,$F251,'City Level Data'!AC:AC)</f>
        <v>#REF!</v>
      </c>
      <c r="AB251" s="16" t="e">
        <f>SUMIF('City Level Data'!#REF!,$F251,'City Level Data'!AD:AD)</f>
        <v>#REF!</v>
      </c>
      <c r="AC251" s="16" t="e">
        <f>SUMIF('City Level Data'!#REF!,$F251,'City Level Data'!AE:AE)</f>
        <v>#REF!</v>
      </c>
      <c r="AD251" s="16" t="e">
        <f>SUMIF('City Level Data'!#REF!,$F251,'City Level Data'!AF:AF)</f>
        <v>#REF!</v>
      </c>
      <c r="AE251" s="16" t="e">
        <f>SUMIF('City Level Data'!#REF!,$F251,'City Level Data'!AG:AG)</f>
        <v>#REF!</v>
      </c>
      <c r="AF251" s="16" t="e">
        <f>SUMIF('City Level Data'!#REF!,$F251,'City Level Data'!AH:AH)</f>
        <v>#REF!</v>
      </c>
      <c r="AG251" s="16" t="e">
        <f>SUMIF('City Level Data'!#REF!,$F251,'City Level Data'!AI:AI)</f>
        <v>#REF!</v>
      </c>
      <c r="AH251" s="16" t="e">
        <f>SUMIF('City Level Data'!#REF!,$F251,'City Level Data'!AJ:AJ)</f>
        <v>#REF!</v>
      </c>
      <c r="AI251" s="16" t="e">
        <f>SUMIF('City Level Data'!#REF!,$F251,'City Level Data'!AK:AK)</f>
        <v>#REF!</v>
      </c>
      <c r="AJ251" s="16" t="e">
        <f>SUMIF('City Level Data'!#REF!,$F251,'City Level Data'!AL:AL)</f>
        <v>#REF!</v>
      </c>
      <c r="AK251" s="16" t="e">
        <f>SUMIF('City Level Data'!#REF!,$F251,'City Level Data'!AM:AM)</f>
        <v>#REF!</v>
      </c>
      <c r="AL251" s="16" t="e">
        <f>SUMIF('City Level Data'!#REF!,$F251,'City Level Data'!AN:AN)</f>
        <v>#REF!</v>
      </c>
      <c r="AM251" s="16" t="e">
        <f>SUMIF('City Level Data'!#REF!,$F251,'City Level Data'!AO:AO)</f>
        <v>#REF!</v>
      </c>
      <c r="AN251" s="16" t="e">
        <f>SUMIF('City Level Data'!#REF!,$F251,'City Level Data'!AP:AP)</f>
        <v>#REF!</v>
      </c>
      <c r="AO251" s="16" t="e">
        <f>SUMIF('City Level Data'!#REF!,$F251,'City Level Data'!AQ:AQ)</f>
        <v>#REF!</v>
      </c>
      <c r="AP251" s="16" t="e">
        <f>SUMIF('City Level Data'!#REF!,$F251,'City Level Data'!AR:AR)</f>
        <v>#REF!</v>
      </c>
      <c r="AQ251" s="16" t="e">
        <f>SUMIF('City Level Data'!#REF!,$F251,'City Level Data'!AS:AS)</f>
        <v>#REF!</v>
      </c>
      <c r="AR251" s="16" t="e">
        <f>SUMIF('City Level Data'!#REF!,$F251,'City Level Data'!AT:AT)</f>
        <v>#REF!</v>
      </c>
      <c r="AS251" s="16" t="e">
        <f>SUMIF('City Level Data'!#REF!,$F251,'City Level Data'!AU:AU)</f>
        <v>#REF!</v>
      </c>
      <c r="AT251" s="16" t="e">
        <f>SUMIF('City Level Data'!#REF!,$F251,'City Level Data'!AV:AV)</f>
        <v>#REF!</v>
      </c>
      <c r="AU251" s="16" t="e">
        <f>SUMIF('City Level Data'!#REF!,$F251,'City Level Data'!AW:AW)</f>
        <v>#REF!</v>
      </c>
      <c r="AV251" s="16" t="e">
        <f>SUMIF('City Level Data'!#REF!,$F251,'City Level Data'!AX:AX)</f>
        <v>#REF!</v>
      </c>
      <c r="AW251" s="16" t="e">
        <f>SUMIF('City Level Data'!#REF!,$F251,'City Level Data'!AY:AY)</f>
        <v>#REF!</v>
      </c>
      <c r="AX251" s="16" t="e">
        <f>SUMIF('City Level Data'!#REF!,$F251,'City Level Data'!AZ:AZ)</f>
        <v>#REF!</v>
      </c>
      <c r="AY251" s="16" t="e">
        <f>SUMIF('City Level Data'!#REF!,$F251,'City Level Data'!BA:BA)</f>
        <v>#REF!</v>
      </c>
      <c r="AZ251" s="16" t="e">
        <f>SUMIF('City Level Data'!#REF!,$F251,'City Level Data'!BB:BB)</f>
        <v>#REF!</v>
      </c>
      <c r="BA251" s="16" t="e">
        <f>SUMIF('City Level Data'!#REF!,$F251,'City Level Data'!BC:BC)</f>
        <v>#REF!</v>
      </c>
      <c r="BB251" s="16" t="e">
        <f>SUMIF('City Level Data'!#REF!,$F251,'City Level Data'!BD:BD)</f>
        <v>#REF!</v>
      </c>
      <c r="BC251" s="16" t="e">
        <f>SUMIF('City Level Data'!#REF!,$F251,'City Level Data'!BE:BE)</f>
        <v>#REF!</v>
      </c>
      <c r="BD251" s="16" t="e">
        <f>SUMIF('City Level Data'!#REF!,$F251,'City Level Data'!BF:BF)</f>
        <v>#REF!</v>
      </c>
      <c r="BE251" s="16" t="e">
        <f t="shared" si="2"/>
        <v>#REF!</v>
      </c>
      <c r="BF251" s="16" t="e">
        <f>SUMIF('City Level Data'!#REF!,$F251,'City Level Data'!BG:BG)</f>
        <v>#REF!</v>
      </c>
      <c r="BG251" s="16" t="e">
        <f>SUMIF('City Level Data'!#REF!,$F251,'City Level Data'!BH:BH)</f>
        <v>#REF!</v>
      </c>
      <c r="BH251" s="16" t="e">
        <f>AVERAGEIF('City Level Data'!#REF!,$F251,'City Level Data'!BI:BI)</f>
        <v>#REF!</v>
      </c>
      <c r="BI251" s="16" t="e">
        <f>AVERAGEIF('City Level Data'!#REF!,$F251,'City Level Data'!BJ:BJ)</f>
        <v>#REF!</v>
      </c>
      <c r="BJ251" s="16" t="e">
        <f>AVERAGEIF('City Level Data'!#REF!,$F251,'City Level Data'!BK:BK)</f>
        <v>#REF!</v>
      </c>
      <c r="BK251" s="16" t="e">
        <f>AVERAGEIF('City Level Data'!#REF!,$F251,'City Level Data'!BL:BL)</f>
        <v>#REF!</v>
      </c>
      <c r="BL251" s="16" t="e">
        <f>AVERAGEIF('City Level Data'!#REF!,$F251,'City Level Data'!BM:BM)</f>
        <v>#REF!</v>
      </c>
      <c r="BM251" s="16" t="e">
        <f>SUMIF('City Level Data'!#REF!,$F251,'City Level Data'!BN:BN)</f>
        <v>#REF!</v>
      </c>
      <c r="BN251" s="16" t="e">
        <f>SUMIF('City Level Data'!#REF!,$F251,'City Level Data'!BO:BO)</f>
        <v>#REF!</v>
      </c>
      <c r="BO251" s="16" t="e">
        <f>SUMIF('City Level Data'!#REF!,$F251,'City Level Data'!BP:BP)</f>
        <v>#REF!</v>
      </c>
      <c r="BP251" s="16" t="e">
        <f>SUMIF('City Level Data'!#REF!,$F251,'City Level Data'!BQ:BQ)</f>
        <v>#REF!</v>
      </c>
      <c r="BQ251" s="16" t="e">
        <f>SUMIF('City Level Data'!#REF!,$F251,'City Level Data'!BR:BR)</f>
        <v>#REF!</v>
      </c>
      <c r="BR251" s="16" t="e">
        <f>SUMIF('City Level Data'!#REF!,$F251,'City Level Data'!BS:BS)</f>
        <v>#REF!</v>
      </c>
      <c r="BS251" s="16" t="e">
        <f>SUMIF('City Level Data'!#REF!,$F251,'City Level Data'!BT:BT)</f>
        <v>#REF!</v>
      </c>
      <c r="BT251" s="16" t="e">
        <f>SUMIF('City Level Data'!#REF!,$F251,'City Level Data'!BU:BU)</f>
        <v>#REF!</v>
      </c>
      <c r="BU251" s="16" t="e">
        <f>SUMIF('City Level Data'!#REF!,$F251,'City Level Data'!BV:BV)</f>
        <v>#REF!</v>
      </c>
      <c r="BV251" s="16" t="e">
        <f>SUMIF('City Level Data'!#REF!,$F251,'City Level Data'!BW:BW)</f>
        <v>#REF!</v>
      </c>
      <c r="BW251" s="16" t="e">
        <f>SUMIF('City Level Data'!#REF!,$F251,'City Level Data'!BX:BX)</f>
        <v>#REF!</v>
      </c>
      <c r="BX251" s="16" t="e">
        <f>SUMIF('City Level Data'!#REF!,$F251,'City Level Data'!BY:BY)</f>
        <v>#REF!</v>
      </c>
      <c r="BY251" s="16" t="e">
        <f>SUMIF('City Level Data'!#REF!,$F251,'City Level Data'!BZ:BZ)</f>
        <v>#REF!</v>
      </c>
      <c r="BZ251" s="16" t="e">
        <f>SUMIF('City Level Data'!#REF!,$F251,'City Level Data'!CA:CA)</f>
        <v>#REF!</v>
      </c>
      <c r="CA251" s="16" t="e">
        <f>SUMIF('City Level Data'!#REF!,$F251,'City Level Data'!CB:CB)</f>
        <v>#REF!</v>
      </c>
      <c r="CB251" s="16" t="e">
        <f>SUMIF('City Level Data'!#REF!,$F251,'City Level Data'!CC:CC)</f>
        <v>#REF!</v>
      </c>
      <c r="CC251" s="16" t="e">
        <f>SUMIF('City Level Data'!#REF!,$F251,'City Level Data'!CD:CD)</f>
        <v>#REF!</v>
      </c>
      <c r="CD251" s="16" t="e">
        <f>SUMIF('City Level Data'!#REF!,$F251,'City Level Data'!CE:CE)</f>
        <v>#REF!</v>
      </c>
      <c r="CE251" s="16" t="e">
        <f>SUMIF('City Level Data'!#REF!,$F251,'City Level Data'!CF:CF)</f>
        <v>#REF!</v>
      </c>
      <c r="CF251" s="16" t="e">
        <f>SUMIF('City Level Data'!#REF!,$F251,'City Level Data'!CG:CG)</f>
        <v>#REF!</v>
      </c>
      <c r="CG251" s="16" t="e">
        <f>SUMIF('City Level Data'!#REF!,$F251,'City Level Data'!CH:CH)</f>
        <v>#REF!</v>
      </c>
      <c r="CH251" s="16" t="e">
        <f>SUMIF('City Level Data'!#REF!,$F251,'City Level Data'!CI:CI)</f>
        <v>#REF!</v>
      </c>
      <c r="CI251" s="16" t="e">
        <f>SUMIF('City Level Data'!#REF!,$F251,'City Level Data'!CJ:CJ)</f>
        <v>#REF!</v>
      </c>
      <c r="CJ251" s="16" t="e">
        <f>SUMIF('City Level Data'!#REF!,$F251,'City Level Data'!CK:CK)</f>
        <v>#REF!</v>
      </c>
      <c r="CK251" s="16" t="e">
        <f>SUMIF('City Level Data'!#REF!,$F251,'City Level Data'!CL:CL)</f>
        <v>#REF!</v>
      </c>
      <c r="CL251" s="16" t="e">
        <f>SUMIF('City Level Data'!#REF!,$F251,'City Level Data'!CM:CM)</f>
        <v>#REF!</v>
      </c>
      <c r="CM251" s="16" t="e">
        <f>SUMIF('City Level Data'!#REF!,$F251,'City Level Data'!CN:CN)</f>
        <v>#REF!</v>
      </c>
      <c r="CN251" s="16" t="e">
        <f>SUMIF('City Level Data'!#REF!,$F251,'City Level Data'!CO:CO)</f>
        <v>#REF!</v>
      </c>
      <c r="CO251" s="16" t="e">
        <f>SUMIF('City Level Data'!#REF!,$F251,'City Level Data'!CP:CP)</f>
        <v>#REF!</v>
      </c>
      <c r="CP251" s="16" t="e">
        <f>SUMIF('City Level Data'!#REF!,$F251,'City Level Data'!CQ:CQ)</f>
        <v>#REF!</v>
      </c>
      <c r="CQ251" s="16" t="e">
        <f>SUMIF('City Level Data'!#REF!,$F251,'City Level Data'!CR:CR)</f>
        <v>#REF!</v>
      </c>
      <c r="CR251" s="16" t="e">
        <f>SUMIF('City Level Data'!#REF!,$F251,'City Level Data'!CS:CS)</f>
        <v>#REF!</v>
      </c>
      <c r="CS251" s="16" t="e">
        <f>SUMIF('City Level Data'!#REF!,$F251,'City Level Data'!CT:CT)</f>
        <v>#REF!</v>
      </c>
      <c r="CT251" s="16" t="e">
        <f>SUMIF('City Level Data'!#REF!,$F251,'City Level Data'!CU:CU)</f>
        <v>#REF!</v>
      </c>
      <c r="CU251" s="16" t="e">
        <f>SUMIF('City Level Data'!#REF!,$F251,'City Level Data'!CV:CV)</f>
        <v>#REF!</v>
      </c>
      <c r="CV251" s="16" t="e">
        <f>SUMIF('City Level Data'!#REF!,$F251,'City Level Data'!CW:CW)</f>
        <v>#REF!</v>
      </c>
      <c r="CW251" s="16" t="e">
        <f>SUMIF('City Level Data'!#REF!,$F251,'City Level Data'!CX:CX)</f>
        <v>#REF!</v>
      </c>
      <c r="CX251" s="16" t="e">
        <f>SUMIF('City Level Data'!#REF!,$F251,'City Level Data'!CY:CY)</f>
        <v>#REF!</v>
      </c>
      <c r="CY251" s="16" t="e">
        <f>SUMIF('City Level Data'!#REF!,$F251,'City Level Data'!CZ:CZ)</f>
        <v>#REF!</v>
      </c>
      <c r="CZ251" s="16" t="e">
        <f>SUMIF('City Level Data'!#REF!,$F251,'City Level Data'!DA:DA)</f>
        <v>#REF!</v>
      </c>
      <c r="DA251" s="16" t="e">
        <f>SUMIF('City Level Data'!#REF!,$F251,'City Level Data'!DB:DB)</f>
        <v>#REF!</v>
      </c>
      <c r="DB251" s="16" t="e">
        <f>SUMIF('City Level Data'!#REF!,$F251,'City Level Data'!DC:DC)</f>
        <v>#REF!</v>
      </c>
    </row>
    <row r="252" spans="1:106" x14ac:dyDescent="0.2">
      <c r="A252" s="1"/>
      <c r="B252" s="1"/>
      <c r="C252" s="1"/>
      <c r="D252" s="1" t="s">
        <v>1776</v>
      </c>
      <c r="E252" s="1" t="s">
        <v>1423</v>
      </c>
      <c r="F252" s="1" t="s">
        <v>1441</v>
      </c>
      <c r="G252" s="1" t="s">
        <v>1523</v>
      </c>
      <c r="H252" s="1"/>
      <c r="I252" s="1"/>
      <c r="J252" s="1" t="s">
        <v>1518</v>
      </c>
      <c r="K252" s="1"/>
      <c r="L252" s="1"/>
      <c r="M252" s="1"/>
      <c r="N252" s="16" t="e">
        <f>SUMIF('City Level Data'!#REF!,$F252,'City Level Data'!J:J)</f>
        <v>#REF!</v>
      </c>
      <c r="O252" s="16" t="e">
        <f>SUMIF('City Level Data'!#REF!,$F252,'City Level Data'!L:L)</f>
        <v>#REF!</v>
      </c>
      <c r="P252" s="16" t="e">
        <f>SUMIF('City Level Data'!#REF!,$F252,'City Level Data'!M:M)</f>
        <v>#REF!</v>
      </c>
      <c r="Q252" s="16" t="e">
        <f t="shared" si="0"/>
        <v>#REF!</v>
      </c>
      <c r="R252" s="16" t="e">
        <f>SUMIF('City Level Data'!#REF!,$F252,'City Level Data'!P:P)</f>
        <v>#REF!</v>
      </c>
      <c r="S252" s="16" t="e">
        <f t="shared" si="1"/>
        <v>#REF!</v>
      </c>
      <c r="T252" s="16" t="e">
        <f>SUMIF('City Level Data'!#REF!,$F252,'City Level Data'!U:U)*1000000000/N252</f>
        <v>#REF!</v>
      </c>
      <c r="U252" s="16" t="e">
        <f>IF(Q252&gt;'Clustering (Sub City)'!$C$4,'Clustering (Sub City)'!$B$3,IF(Q252&gt;'Clustering (Sub City)'!$H$4,'Clustering (Sub City)'!$G$3,IF(Q252&gt;'Clustering (Sub City)'!$M$4,'Clustering (Sub City)'!$L$3,'Clustering (Sub City)'!$Q$3)))</f>
        <v>#REF!</v>
      </c>
      <c r="V252" s="16" t="e">
        <f>IF(S252&gt;'Clustering (Sub City)'!$C$24,'Clustering (Sub City)'!$B$23,IF(S252&gt;'Clustering (Sub City)'!$H$24,'Clustering (Sub City)'!$G$23,IF(S252&gt;'Clustering (Sub City)'!$M$24,'Clustering (Sub City)'!$L$23,'Clustering (Sub City)'!$Q$23)))</f>
        <v>#REF!</v>
      </c>
      <c r="W252" s="16" t="e">
        <f>VLOOKUP(U252&amp;V252,'Clustering (Gov City)'!$X$4:$Y$19,2,0)</f>
        <v>#REF!</v>
      </c>
      <c r="X252" s="16" t="e">
        <f>SUMIF('City Level Data'!#REF!,$F252,'City Level Data'!Z:Z)</f>
        <v>#REF!</v>
      </c>
      <c r="Y252" s="16" t="e">
        <f>SUMIF('City Level Data'!#REF!,$F252,'City Level Data'!AA:AA)</f>
        <v>#REF!</v>
      </c>
      <c r="Z252" s="16" t="e">
        <f>SUMIF('City Level Data'!#REF!,$F252,'City Level Data'!AB:AB)</f>
        <v>#REF!</v>
      </c>
      <c r="AA252" s="16" t="e">
        <f>SUMIF('City Level Data'!#REF!,$F252,'City Level Data'!AC:AC)</f>
        <v>#REF!</v>
      </c>
      <c r="AB252" s="16" t="e">
        <f>SUMIF('City Level Data'!#REF!,$F252,'City Level Data'!AD:AD)</f>
        <v>#REF!</v>
      </c>
      <c r="AC252" s="16" t="e">
        <f>SUMIF('City Level Data'!#REF!,$F252,'City Level Data'!AE:AE)</f>
        <v>#REF!</v>
      </c>
      <c r="AD252" s="16" t="e">
        <f>SUMIF('City Level Data'!#REF!,$F252,'City Level Data'!AF:AF)</f>
        <v>#REF!</v>
      </c>
      <c r="AE252" s="16" t="e">
        <f>SUMIF('City Level Data'!#REF!,$F252,'City Level Data'!AG:AG)</f>
        <v>#REF!</v>
      </c>
      <c r="AF252" s="16" t="e">
        <f>SUMIF('City Level Data'!#REF!,$F252,'City Level Data'!AH:AH)</f>
        <v>#REF!</v>
      </c>
      <c r="AG252" s="16" t="e">
        <f>SUMIF('City Level Data'!#REF!,$F252,'City Level Data'!AI:AI)</f>
        <v>#REF!</v>
      </c>
      <c r="AH252" s="16" t="e">
        <f>SUMIF('City Level Data'!#REF!,$F252,'City Level Data'!AJ:AJ)</f>
        <v>#REF!</v>
      </c>
      <c r="AI252" s="16" t="e">
        <f>SUMIF('City Level Data'!#REF!,$F252,'City Level Data'!AK:AK)</f>
        <v>#REF!</v>
      </c>
      <c r="AJ252" s="16" t="e">
        <f>SUMIF('City Level Data'!#REF!,$F252,'City Level Data'!AL:AL)</f>
        <v>#REF!</v>
      </c>
      <c r="AK252" s="16" t="e">
        <f>SUMIF('City Level Data'!#REF!,$F252,'City Level Data'!AM:AM)</f>
        <v>#REF!</v>
      </c>
      <c r="AL252" s="16" t="e">
        <f>SUMIF('City Level Data'!#REF!,$F252,'City Level Data'!AN:AN)</f>
        <v>#REF!</v>
      </c>
      <c r="AM252" s="16" t="e">
        <f>SUMIF('City Level Data'!#REF!,$F252,'City Level Data'!AO:AO)</f>
        <v>#REF!</v>
      </c>
      <c r="AN252" s="16" t="e">
        <f>SUMIF('City Level Data'!#REF!,$F252,'City Level Data'!AP:AP)</f>
        <v>#REF!</v>
      </c>
      <c r="AO252" s="16" t="e">
        <f>SUMIF('City Level Data'!#REF!,$F252,'City Level Data'!AQ:AQ)</f>
        <v>#REF!</v>
      </c>
      <c r="AP252" s="16" t="e">
        <f>SUMIF('City Level Data'!#REF!,$F252,'City Level Data'!AR:AR)</f>
        <v>#REF!</v>
      </c>
      <c r="AQ252" s="16" t="e">
        <f>SUMIF('City Level Data'!#REF!,$F252,'City Level Data'!AS:AS)</f>
        <v>#REF!</v>
      </c>
      <c r="AR252" s="16" t="e">
        <f>SUMIF('City Level Data'!#REF!,$F252,'City Level Data'!AT:AT)</f>
        <v>#REF!</v>
      </c>
      <c r="AS252" s="16" t="e">
        <f>SUMIF('City Level Data'!#REF!,$F252,'City Level Data'!AU:AU)</f>
        <v>#REF!</v>
      </c>
      <c r="AT252" s="16" t="e">
        <f>SUMIF('City Level Data'!#REF!,$F252,'City Level Data'!AV:AV)</f>
        <v>#REF!</v>
      </c>
      <c r="AU252" s="16" t="e">
        <f>SUMIF('City Level Data'!#REF!,$F252,'City Level Data'!AW:AW)</f>
        <v>#REF!</v>
      </c>
      <c r="AV252" s="16" t="e">
        <f>SUMIF('City Level Data'!#REF!,$F252,'City Level Data'!AX:AX)</f>
        <v>#REF!</v>
      </c>
      <c r="AW252" s="16" t="e">
        <f>SUMIF('City Level Data'!#REF!,$F252,'City Level Data'!AY:AY)</f>
        <v>#REF!</v>
      </c>
      <c r="AX252" s="16" t="e">
        <f>SUMIF('City Level Data'!#REF!,$F252,'City Level Data'!AZ:AZ)</f>
        <v>#REF!</v>
      </c>
      <c r="AY252" s="16" t="e">
        <f>SUMIF('City Level Data'!#REF!,$F252,'City Level Data'!BA:BA)</f>
        <v>#REF!</v>
      </c>
      <c r="AZ252" s="16" t="e">
        <f>SUMIF('City Level Data'!#REF!,$F252,'City Level Data'!BB:BB)</f>
        <v>#REF!</v>
      </c>
      <c r="BA252" s="16" t="e">
        <f>SUMIF('City Level Data'!#REF!,$F252,'City Level Data'!BC:BC)</f>
        <v>#REF!</v>
      </c>
      <c r="BB252" s="16" t="e">
        <f>SUMIF('City Level Data'!#REF!,$F252,'City Level Data'!BD:BD)</f>
        <v>#REF!</v>
      </c>
      <c r="BC252" s="16" t="e">
        <f>SUMIF('City Level Data'!#REF!,$F252,'City Level Data'!BE:BE)</f>
        <v>#REF!</v>
      </c>
      <c r="BD252" s="16" t="e">
        <f>SUMIF('City Level Data'!#REF!,$F252,'City Level Data'!BF:BF)</f>
        <v>#REF!</v>
      </c>
      <c r="BE252" s="16" t="e">
        <f t="shared" si="2"/>
        <v>#REF!</v>
      </c>
      <c r="BF252" s="16" t="e">
        <f>SUMIF('City Level Data'!#REF!,$F252,'City Level Data'!BG:BG)</f>
        <v>#REF!</v>
      </c>
      <c r="BG252" s="16" t="e">
        <f>SUMIF('City Level Data'!#REF!,$F252,'City Level Data'!BH:BH)</f>
        <v>#REF!</v>
      </c>
      <c r="BH252" s="16" t="e">
        <f>AVERAGEIF('City Level Data'!#REF!,$F252,'City Level Data'!BI:BI)</f>
        <v>#REF!</v>
      </c>
      <c r="BI252" s="16" t="e">
        <f>AVERAGEIF('City Level Data'!#REF!,$F252,'City Level Data'!BJ:BJ)</f>
        <v>#REF!</v>
      </c>
      <c r="BJ252" s="16" t="e">
        <f>AVERAGEIF('City Level Data'!#REF!,$F252,'City Level Data'!BK:BK)</f>
        <v>#REF!</v>
      </c>
      <c r="BK252" s="16" t="e">
        <f>AVERAGEIF('City Level Data'!#REF!,$F252,'City Level Data'!BL:BL)</f>
        <v>#REF!</v>
      </c>
      <c r="BL252" s="16" t="e">
        <f>AVERAGEIF('City Level Data'!#REF!,$F252,'City Level Data'!BM:BM)</f>
        <v>#REF!</v>
      </c>
      <c r="BM252" s="16" t="e">
        <f>SUMIF('City Level Data'!#REF!,$F252,'City Level Data'!BN:BN)</f>
        <v>#REF!</v>
      </c>
      <c r="BN252" s="16" t="e">
        <f>SUMIF('City Level Data'!#REF!,$F252,'City Level Data'!BO:BO)</f>
        <v>#REF!</v>
      </c>
      <c r="BO252" s="16" t="e">
        <f>SUMIF('City Level Data'!#REF!,$F252,'City Level Data'!BP:BP)</f>
        <v>#REF!</v>
      </c>
      <c r="BP252" s="16" t="e">
        <f>SUMIF('City Level Data'!#REF!,$F252,'City Level Data'!BQ:BQ)</f>
        <v>#REF!</v>
      </c>
      <c r="BQ252" s="16" t="e">
        <f>SUMIF('City Level Data'!#REF!,$F252,'City Level Data'!BR:BR)</f>
        <v>#REF!</v>
      </c>
      <c r="BR252" s="16" t="e">
        <f>SUMIF('City Level Data'!#REF!,$F252,'City Level Data'!BS:BS)</f>
        <v>#REF!</v>
      </c>
      <c r="BS252" s="16" t="e">
        <f>SUMIF('City Level Data'!#REF!,$F252,'City Level Data'!BT:BT)</f>
        <v>#REF!</v>
      </c>
      <c r="BT252" s="16" t="e">
        <f>SUMIF('City Level Data'!#REF!,$F252,'City Level Data'!BU:BU)</f>
        <v>#REF!</v>
      </c>
      <c r="BU252" s="16" t="e">
        <f>SUMIF('City Level Data'!#REF!,$F252,'City Level Data'!BV:BV)</f>
        <v>#REF!</v>
      </c>
      <c r="BV252" s="16" t="e">
        <f>SUMIF('City Level Data'!#REF!,$F252,'City Level Data'!BW:BW)</f>
        <v>#REF!</v>
      </c>
      <c r="BW252" s="16" t="e">
        <f>SUMIF('City Level Data'!#REF!,$F252,'City Level Data'!BX:BX)</f>
        <v>#REF!</v>
      </c>
      <c r="BX252" s="16" t="e">
        <f>SUMIF('City Level Data'!#REF!,$F252,'City Level Data'!BY:BY)</f>
        <v>#REF!</v>
      </c>
      <c r="BY252" s="16" t="e">
        <f>SUMIF('City Level Data'!#REF!,$F252,'City Level Data'!BZ:BZ)</f>
        <v>#REF!</v>
      </c>
      <c r="BZ252" s="16" t="e">
        <f>SUMIF('City Level Data'!#REF!,$F252,'City Level Data'!CA:CA)</f>
        <v>#REF!</v>
      </c>
      <c r="CA252" s="16" t="e">
        <f>SUMIF('City Level Data'!#REF!,$F252,'City Level Data'!CB:CB)</f>
        <v>#REF!</v>
      </c>
      <c r="CB252" s="16" t="e">
        <f>SUMIF('City Level Data'!#REF!,$F252,'City Level Data'!CC:CC)</f>
        <v>#REF!</v>
      </c>
      <c r="CC252" s="16" t="e">
        <f>SUMIF('City Level Data'!#REF!,$F252,'City Level Data'!CD:CD)</f>
        <v>#REF!</v>
      </c>
      <c r="CD252" s="16" t="e">
        <f>SUMIF('City Level Data'!#REF!,$F252,'City Level Data'!CE:CE)</f>
        <v>#REF!</v>
      </c>
      <c r="CE252" s="16" t="e">
        <f>SUMIF('City Level Data'!#REF!,$F252,'City Level Data'!CF:CF)</f>
        <v>#REF!</v>
      </c>
      <c r="CF252" s="16" t="e">
        <f>SUMIF('City Level Data'!#REF!,$F252,'City Level Data'!CG:CG)</f>
        <v>#REF!</v>
      </c>
      <c r="CG252" s="16" t="e">
        <f>SUMIF('City Level Data'!#REF!,$F252,'City Level Data'!CH:CH)</f>
        <v>#REF!</v>
      </c>
      <c r="CH252" s="16" t="e">
        <f>SUMIF('City Level Data'!#REF!,$F252,'City Level Data'!CI:CI)</f>
        <v>#REF!</v>
      </c>
      <c r="CI252" s="16" t="e">
        <f>SUMIF('City Level Data'!#REF!,$F252,'City Level Data'!CJ:CJ)</f>
        <v>#REF!</v>
      </c>
      <c r="CJ252" s="16" t="e">
        <f>SUMIF('City Level Data'!#REF!,$F252,'City Level Data'!CK:CK)</f>
        <v>#REF!</v>
      </c>
      <c r="CK252" s="16" t="e">
        <f>SUMIF('City Level Data'!#REF!,$F252,'City Level Data'!CL:CL)</f>
        <v>#REF!</v>
      </c>
      <c r="CL252" s="16" t="e">
        <f>SUMIF('City Level Data'!#REF!,$F252,'City Level Data'!CM:CM)</f>
        <v>#REF!</v>
      </c>
      <c r="CM252" s="16" t="e">
        <f>SUMIF('City Level Data'!#REF!,$F252,'City Level Data'!CN:CN)</f>
        <v>#REF!</v>
      </c>
      <c r="CN252" s="16" t="e">
        <f>SUMIF('City Level Data'!#REF!,$F252,'City Level Data'!CO:CO)</f>
        <v>#REF!</v>
      </c>
      <c r="CO252" s="16" t="e">
        <f>SUMIF('City Level Data'!#REF!,$F252,'City Level Data'!CP:CP)</f>
        <v>#REF!</v>
      </c>
      <c r="CP252" s="16" t="e">
        <f>SUMIF('City Level Data'!#REF!,$F252,'City Level Data'!CQ:CQ)</f>
        <v>#REF!</v>
      </c>
      <c r="CQ252" s="16" t="e">
        <f>SUMIF('City Level Data'!#REF!,$F252,'City Level Data'!CR:CR)</f>
        <v>#REF!</v>
      </c>
      <c r="CR252" s="16" t="e">
        <f>SUMIF('City Level Data'!#REF!,$F252,'City Level Data'!CS:CS)</f>
        <v>#REF!</v>
      </c>
      <c r="CS252" s="16" t="e">
        <f>SUMIF('City Level Data'!#REF!,$F252,'City Level Data'!CT:CT)</f>
        <v>#REF!</v>
      </c>
      <c r="CT252" s="16" t="e">
        <f>SUMIF('City Level Data'!#REF!,$F252,'City Level Data'!CU:CU)</f>
        <v>#REF!</v>
      </c>
      <c r="CU252" s="16" t="e">
        <f>SUMIF('City Level Data'!#REF!,$F252,'City Level Data'!CV:CV)</f>
        <v>#REF!</v>
      </c>
      <c r="CV252" s="16" t="e">
        <f>SUMIF('City Level Data'!#REF!,$F252,'City Level Data'!CW:CW)</f>
        <v>#REF!</v>
      </c>
      <c r="CW252" s="16" t="e">
        <f>SUMIF('City Level Data'!#REF!,$F252,'City Level Data'!CX:CX)</f>
        <v>#REF!</v>
      </c>
      <c r="CX252" s="16" t="e">
        <f>SUMIF('City Level Data'!#REF!,$F252,'City Level Data'!CY:CY)</f>
        <v>#REF!</v>
      </c>
      <c r="CY252" s="16" t="e">
        <f>SUMIF('City Level Data'!#REF!,$F252,'City Level Data'!CZ:CZ)</f>
        <v>#REF!</v>
      </c>
      <c r="CZ252" s="16" t="e">
        <f>SUMIF('City Level Data'!#REF!,$F252,'City Level Data'!DA:DA)</f>
        <v>#REF!</v>
      </c>
      <c r="DA252" s="16" t="e">
        <f>SUMIF('City Level Data'!#REF!,$F252,'City Level Data'!DB:DB)</f>
        <v>#REF!</v>
      </c>
      <c r="DB252" s="16" t="e">
        <f>SUMIF('City Level Data'!#REF!,$F252,'City Level Data'!DC:DC)</f>
        <v>#REF!</v>
      </c>
    </row>
    <row r="253" spans="1:106" x14ac:dyDescent="0.2">
      <c r="A253" s="1"/>
      <c r="B253" s="1"/>
      <c r="C253" s="1"/>
      <c r="D253" s="1" t="s">
        <v>1777</v>
      </c>
      <c r="E253" s="1" t="s">
        <v>1423</v>
      </c>
      <c r="F253" s="1" t="s">
        <v>1442</v>
      </c>
      <c r="G253" s="1" t="s">
        <v>1523</v>
      </c>
      <c r="H253" s="1"/>
      <c r="I253" s="1"/>
      <c r="J253" s="1" t="s">
        <v>1518</v>
      </c>
      <c r="K253" s="1"/>
      <c r="L253" s="1"/>
      <c r="M253" s="1"/>
      <c r="N253" s="16" t="e">
        <f>SUMIF('City Level Data'!#REF!,$F253,'City Level Data'!J:J)</f>
        <v>#REF!</v>
      </c>
      <c r="O253" s="16" t="e">
        <f>SUMIF('City Level Data'!#REF!,$F253,'City Level Data'!L:L)</f>
        <v>#REF!</v>
      </c>
      <c r="P253" s="16" t="e">
        <f>SUMIF('City Level Data'!#REF!,$F253,'City Level Data'!M:M)</f>
        <v>#REF!</v>
      </c>
      <c r="Q253" s="16" t="e">
        <f t="shared" si="0"/>
        <v>#REF!</v>
      </c>
      <c r="R253" s="16" t="e">
        <f>SUMIF('City Level Data'!#REF!,$F253,'City Level Data'!P:P)</f>
        <v>#REF!</v>
      </c>
      <c r="S253" s="16" t="e">
        <f t="shared" si="1"/>
        <v>#REF!</v>
      </c>
      <c r="T253" s="16" t="e">
        <f>SUMIF('City Level Data'!#REF!,$F253,'City Level Data'!U:U)*1000000000/N253</f>
        <v>#REF!</v>
      </c>
      <c r="U253" s="16" t="e">
        <f>IF(Q253&gt;'Clustering (Sub City)'!$C$4,'Clustering (Sub City)'!$B$3,IF(Q253&gt;'Clustering (Sub City)'!$H$4,'Clustering (Sub City)'!$G$3,IF(Q253&gt;'Clustering (Sub City)'!$M$4,'Clustering (Sub City)'!$L$3,'Clustering (Sub City)'!$Q$3)))</f>
        <v>#REF!</v>
      </c>
      <c r="V253" s="16" t="e">
        <f>IF(S253&gt;'Clustering (Sub City)'!$C$24,'Clustering (Sub City)'!$B$23,IF(S253&gt;'Clustering (Sub City)'!$H$24,'Clustering (Sub City)'!$G$23,IF(S253&gt;'Clustering (Sub City)'!$M$24,'Clustering (Sub City)'!$L$23,'Clustering (Sub City)'!$Q$23)))</f>
        <v>#REF!</v>
      </c>
      <c r="W253" s="16" t="e">
        <f>VLOOKUP(U253&amp;V253,'Clustering (Gov City)'!$X$4:$Y$19,2,0)</f>
        <v>#REF!</v>
      </c>
      <c r="X253" s="16" t="e">
        <f>SUMIF('City Level Data'!#REF!,$F253,'City Level Data'!Z:Z)</f>
        <v>#REF!</v>
      </c>
      <c r="Y253" s="16" t="e">
        <f>SUMIF('City Level Data'!#REF!,$F253,'City Level Data'!AA:AA)</f>
        <v>#REF!</v>
      </c>
      <c r="Z253" s="16" t="e">
        <f>SUMIF('City Level Data'!#REF!,$F253,'City Level Data'!AB:AB)</f>
        <v>#REF!</v>
      </c>
      <c r="AA253" s="16" t="e">
        <f>SUMIF('City Level Data'!#REF!,$F253,'City Level Data'!AC:AC)</f>
        <v>#REF!</v>
      </c>
      <c r="AB253" s="16" t="e">
        <f>SUMIF('City Level Data'!#REF!,$F253,'City Level Data'!AD:AD)</f>
        <v>#REF!</v>
      </c>
      <c r="AC253" s="16" t="e">
        <f>SUMIF('City Level Data'!#REF!,$F253,'City Level Data'!AE:AE)</f>
        <v>#REF!</v>
      </c>
      <c r="AD253" s="16" t="e">
        <f>SUMIF('City Level Data'!#REF!,$F253,'City Level Data'!AF:AF)</f>
        <v>#REF!</v>
      </c>
      <c r="AE253" s="16" t="e">
        <f>SUMIF('City Level Data'!#REF!,$F253,'City Level Data'!AG:AG)</f>
        <v>#REF!</v>
      </c>
      <c r="AF253" s="16" t="e">
        <f>SUMIF('City Level Data'!#REF!,$F253,'City Level Data'!AH:AH)</f>
        <v>#REF!</v>
      </c>
      <c r="AG253" s="16" t="e">
        <f>SUMIF('City Level Data'!#REF!,$F253,'City Level Data'!AI:AI)</f>
        <v>#REF!</v>
      </c>
      <c r="AH253" s="16" t="e">
        <f>SUMIF('City Level Data'!#REF!,$F253,'City Level Data'!AJ:AJ)</f>
        <v>#REF!</v>
      </c>
      <c r="AI253" s="16" t="e">
        <f>SUMIF('City Level Data'!#REF!,$F253,'City Level Data'!AK:AK)</f>
        <v>#REF!</v>
      </c>
      <c r="AJ253" s="16" t="e">
        <f>SUMIF('City Level Data'!#REF!,$F253,'City Level Data'!AL:AL)</f>
        <v>#REF!</v>
      </c>
      <c r="AK253" s="16" t="e">
        <f>SUMIF('City Level Data'!#REF!,$F253,'City Level Data'!AM:AM)</f>
        <v>#REF!</v>
      </c>
      <c r="AL253" s="16" t="e">
        <f>SUMIF('City Level Data'!#REF!,$F253,'City Level Data'!AN:AN)</f>
        <v>#REF!</v>
      </c>
      <c r="AM253" s="16" t="e">
        <f>SUMIF('City Level Data'!#REF!,$F253,'City Level Data'!AO:AO)</f>
        <v>#REF!</v>
      </c>
      <c r="AN253" s="16" t="e">
        <f>SUMIF('City Level Data'!#REF!,$F253,'City Level Data'!AP:AP)</f>
        <v>#REF!</v>
      </c>
      <c r="AO253" s="16" t="e">
        <f>SUMIF('City Level Data'!#REF!,$F253,'City Level Data'!AQ:AQ)</f>
        <v>#REF!</v>
      </c>
      <c r="AP253" s="16" t="e">
        <f>SUMIF('City Level Data'!#REF!,$F253,'City Level Data'!AR:AR)</f>
        <v>#REF!</v>
      </c>
      <c r="AQ253" s="16" t="e">
        <f>SUMIF('City Level Data'!#REF!,$F253,'City Level Data'!AS:AS)</f>
        <v>#REF!</v>
      </c>
      <c r="AR253" s="16" t="e">
        <f>SUMIF('City Level Data'!#REF!,$F253,'City Level Data'!AT:AT)</f>
        <v>#REF!</v>
      </c>
      <c r="AS253" s="16" t="e">
        <f>SUMIF('City Level Data'!#REF!,$F253,'City Level Data'!AU:AU)</f>
        <v>#REF!</v>
      </c>
      <c r="AT253" s="16" t="e">
        <f>SUMIF('City Level Data'!#REF!,$F253,'City Level Data'!AV:AV)</f>
        <v>#REF!</v>
      </c>
      <c r="AU253" s="16" t="e">
        <f>SUMIF('City Level Data'!#REF!,$F253,'City Level Data'!AW:AW)</f>
        <v>#REF!</v>
      </c>
      <c r="AV253" s="16" t="e">
        <f>SUMIF('City Level Data'!#REF!,$F253,'City Level Data'!AX:AX)</f>
        <v>#REF!</v>
      </c>
      <c r="AW253" s="16" t="e">
        <f>SUMIF('City Level Data'!#REF!,$F253,'City Level Data'!AY:AY)</f>
        <v>#REF!</v>
      </c>
      <c r="AX253" s="16" t="e">
        <f>SUMIF('City Level Data'!#REF!,$F253,'City Level Data'!AZ:AZ)</f>
        <v>#REF!</v>
      </c>
      <c r="AY253" s="16" t="e">
        <f>SUMIF('City Level Data'!#REF!,$F253,'City Level Data'!BA:BA)</f>
        <v>#REF!</v>
      </c>
      <c r="AZ253" s="16" t="e">
        <f>SUMIF('City Level Data'!#REF!,$F253,'City Level Data'!BB:BB)</f>
        <v>#REF!</v>
      </c>
      <c r="BA253" s="16" t="e">
        <f>SUMIF('City Level Data'!#REF!,$F253,'City Level Data'!BC:BC)</f>
        <v>#REF!</v>
      </c>
      <c r="BB253" s="16" t="e">
        <f>SUMIF('City Level Data'!#REF!,$F253,'City Level Data'!BD:BD)</f>
        <v>#REF!</v>
      </c>
      <c r="BC253" s="16" t="e">
        <f>SUMIF('City Level Data'!#REF!,$F253,'City Level Data'!BE:BE)</f>
        <v>#REF!</v>
      </c>
      <c r="BD253" s="16" t="e">
        <f>SUMIF('City Level Data'!#REF!,$F253,'City Level Data'!BF:BF)</f>
        <v>#REF!</v>
      </c>
      <c r="BE253" s="16" t="e">
        <f t="shared" si="2"/>
        <v>#REF!</v>
      </c>
      <c r="BF253" s="16" t="e">
        <f>SUMIF('City Level Data'!#REF!,$F253,'City Level Data'!BG:BG)</f>
        <v>#REF!</v>
      </c>
      <c r="BG253" s="16" t="e">
        <f>SUMIF('City Level Data'!#REF!,$F253,'City Level Data'!BH:BH)</f>
        <v>#REF!</v>
      </c>
      <c r="BH253" s="16" t="e">
        <f>AVERAGEIF('City Level Data'!#REF!,$F253,'City Level Data'!BI:BI)</f>
        <v>#REF!</v>
      </c>
      <c r="BI253" s="16" t="e">
        <f>AVERAGEIF('City Level Data'!#REF!,$F253,'City Level Data'!BJ:BJ)</f>
        <v>#REF!</v>
      </c>
      <c r="BJ253" s="16" t="e">
        <f>AVERAGEIF('City Level Data'!#REF!,$F253,'City Level Data'!BK:BK)</f>
        <v>#REF!</v>
      </c>
      <c r="BK253" s="16" t="e">
        <f>AVERAGEIF('City Level Data'!#REF!,$F253,'City Level Data'!BL:BL)</f>
        <v>#REF!</v>
      </c>
      <c r="BL253" s="16" t="e">
        <f>AVERAGEIF('City Level Data'!#REF!,$F253,'City Level Data'!BM:BM)</f>
        <v>#REF!</v>
      </c>
      <c r="BM253" s="16" t="e">
        <f>SUMIF('City Level Data'!#REF!,$F253,'City Level Data'!BN:BN)</f>
        <v>#REF!</v>
      </c>
      <c r="BN253" s="16" t="e">
        <f>SUMIF('City Level Data'!#REF!,$F253,'City Level Data'!BO:BO)</f>
        <v>#REF!</v>
      </c>
      <c r="BO253" s="16" t="e">
        <f>SUMIF('City Level Data'!#REF!,$F253,'City Level Data'!BP:BP)</f>
        <v>#REF!</v>
      </c>
      <c r="BP253" s="16" t="e">
        <f>SUMIF('City Level Data'!#REF!,$F253,'City Level Data'!BQ:BQ)</f>
        <v>#REF!</v>
      </c>
      <c r="BQ253" s="16" t="e">
        <f>SUMIF('City Level Data'!#REF!,$F253,'City Level Data'!BR:BR)</f>
        <v>#REF!</v>
      </c>
      <c r="BR253" s="16" t="e">
        <f>SUMIF('City Level Data'!#REF!,$F253,'City Level Data'!BS:BS)</f>
        <v>#REF!</v>
      </c>
      <c r="BS253" s="16" t="e">
        <f>SUMIF('City Level Data'!#REF!,$F253,'City Level Data'!BT:BT)</f>
        <v>#REF!</v>
      </c>
      <c r="BT253" s="16" t="e">
        <f>SUMIF('City Level Data'!#REF!,$F253,'City Level Data'!BU:BU)</f>
        <v>#REF!</v>
      </c>
      <c r="BU253" s="16" t="e">
        <f>SUMIF('City Level Data'!#REF!,$F253,'City Level Data'!BV:BV)</f>
        <v>#REF!</v>
      </c>
      <c r="BV253" s="16" t="e">
        <f>SUMIF('City Level Data'!#REF!,$F253,'City Level Data'!BW:BW)</f>
        <v>#REF!</v>
      </c>
      <c r="BW253" s="16" t="e">
        <f>SUMIF('City Level Data'!#REF!,$F253,'City Level Data'!BX:BX)</f>
        <v>#REF!</v>
      </c>
      <c r="BX253" s="16" t="e">
        <f>SUMIF('City Level Data'!#REF!,$F253,'City Level Data'!BY:BY)</f>
        <v>#REF!</v>
      </c>
      <c r="BY253" s="16" t="e">
        <f>SUMIF('City Level Data'!#REF!,$F253,'City Level Data'!BZ:BZ)</f>
        <v>#REF!</v>
      </c>
      <c r="BZ253" s="16" t="e">
        <f>SUMIF('City Level Data'!#REF!,$F253,'City Level Data'!CA:CA)</f>
        <v>#REF!</v>
      </c>
      <c r="CA253" s="16" t="e">
        <f>SUMIF('City Level Data'!#REF!,$F253,'City Level Data'!CB:CB)</f>
        <v>#REF!</v>
      </c>
      <c r="CB253" s="16" t="e">
        <f>SUMIF('City Level Data'!#REF!,$F253,'City Level Data'!CC:CC)</f>
        <v>#REF!</v>
      </c>
      <c r="CC253" s="16" t="e">
        <f>SUMIF('City Level Data'!#REF!,$F253,'City Level Data'!CD:CD)</f>
        <v>#REF!</v>
      </c>
      <c r="CD253" s="16" t="e">
        <f>SUMIF('City Level Data'!#REF!,$F253,'City Level Data'!CE:CE)</f>
        <v>#REF!</v>
      </c>
      <c r="CE253" s="16" t="e">
        <f>SUMIF('City Level Data'!#REF!,$F253,'City Level Data'!CF:CF)</f>
        <v>#REF!</v>
      </c>
      <c r="CF253" s="16" t="e">
        <f>SUMIF('City Level Data'!#REF!,$F253,'City Level Data'!CG:CG)</f>
        <v>#REF!</v>
      </c>
      <c r="CG253" s="16" t="e">
        <f>SUMIF('City Level Data'!#REF!,$F253,'City Level Data'!CH:CH)</f>
        <v>#REF!</v>
      </c>
      <c r="CH253" s="16" t="e">
        <f>SUMIF('City Level Data'!#REF!,$F253,'City Level Data'!CI:CI)</f>
        <v>#REF!</v>
      </c>
      <c r="CI253" s="16" t="e">
        <f>SUMIF('City Level Data'!#REF!,$F253,'City Level Data'!CJ:CJ)</f>
        <v>#REF!</v>
      </c>
      <c r="CJ253" s="16" t="e">
        <f>SUMIF('City Level Data'!#REF!,$F253,'City Level Data'!CK:CK)</f>
        <v>#REF!</v>
      </c>
      <c r="CK253" s="16" t="e">
        <f>SUMIF('City Level Data'!#REF!,$F253,'City Level Data'!CL:CL)</f>
        <v>#REF!</v>
      </c>
      <c r="CL253" s="16" t="e">
        <f>SUMIF('City Level Data'!#REF!,$F253,'City Level Data'!CM:CM)</f>
        <v>#REF!</v>
      </c>
      <c r="CM253" s="16" t="e">
        <f>SUMIF('City Level Data'!#REF!,$F253,'City Level Data'!CN:CN)</f>
        <v>#REF!</v>
      </c>
      <c r="CN253" s="16" t="e">
        <f>SUMIF('City Level Data'!#REF!,$F253,'City Level Data'!CO:CO)</f>
        <v>#REF!</v>
      </c>
      <c r="CO253" s="16" t="e">
        <f>SUMIF('City Level Data'!#REF!,$F253,'City Level Data'!CP:CP)</f>
        <v>#REF!</v>
      </c>
      <c r="CP253" s="16" t="e">
        <f>SUMIF('City Level Data'!#REF!,$F253,'City Level Data'!CQ:CQ)</f>
        <v>#REF!</v>
      </c>
      <c r="CQ253" s="16" t="e">
        <f>SUMIF('City Level Data'!#REF!,$F253,'City Level Data'!CR:CR)</f>
        <v>#REF!</v>
      </c>
      <c r="CR253" s="16" t="e">
        <f>SUMIF('City Level Data'!#REF!,$F253,'City Level Data'!CS:CS)</f>
        <v>#REF!</v>
      </c>
      <c r="CS253" s="16" t="e">
        <f>SUMIF('City Level Data'!#REF!,$F253,'City Level Data'!CT:CT)</f>
        <v>#REF!</v>
      </c>
      <c r="CT253" s="16" t="e">
        <f>SUMIF('City Level Data'!#REF!,$F253,'City Level Data'!CU:CU)</f>
        <v>#REF!</v>
      </c>
      <c r="CU253" s="16" t="e">
        <f>SUMIF('City Level Data'!#REF!,$F253,'City Level Data'!CV:CV)</f>
        <v>#REF!</v>
      </c>
      <c r="CV253" s="16" t="e">
        <f>SUMIF('City Level Data'!#REF!,$F253,'City Level Data'!CW:CW)</f>
        <v>#REF!</v>
      </c>
      <c r="CW253" s="16" t="e">
        <f>SUMIF('City Level Data'!#REF!,$F253,'City Level Data'!CX:CX)</f>
        <v>#REF!</v>
      </c>
      <c r="CX253" s="16" t="e">
        <f>SUMIF('City Level Data'!#REF!,$F253,'City Level Data'!CY:CY)</f>
        <v>#REF!</v>
      </c>
      <c r="CY253" s="16" t="e">
        <f>SUMIF('City Level Data'!#REF!,$F253,'City Level Data'!CZ:CZ)</f>
        <v>#REF!</v>
      </c>
      <c r="CZ253" s="16" t="e">
        <f>SUMIF('City Level Data'!#REF!,$F253,'City Level Data'!DA:DA)</f>
        <v>#REF!</v>
      </c>
      <c r="DA253" s="16" t="e">
        <f>SUMIF('City Level Data'!#REF!,$F253,'City Level Data'!DB:DB)</f>
        <v>#REF!</v>
      </c>
      <c r="DB253" s="16" t="e">
        <f>SUMIF('City Level Data'!#REF!,$F253,'City Level Data'!DC:DC)</f>
        <v>#REF!</v>
      </c>
    </row>
    <row r="254" spans="1:106" x14ac:dyDescent="0.2">
      <c r="A254" s="1"/>
      <c r="B254" s="1"/>
      <c r="C254" s="1"/>
      <c r="D254" s="1" t="s">
        <v>1579</v>
      </c>
      <c r="E254" s="1" t="s">
        <v>1423</v>
      </c>
      <c r="F254" s="1" t="s">
        <v>1454</v>
      </c>
      <c r="G254" s="1" t="s">
        <v>1523</v>
      </c>
      <c r="H254" s="1"/>
      <c r="I254" s="1"/>
      <c r="J254" s="1" t="s">
        <v>1518</v>
      </c>
      <c r="K254" s="1"/>
      <c r="L254" s="1"/>
      <c r="M254" s="1"/>
      <c r="N254" s="16" t="e">
        <f>SUMIF('City Level Data'!#REF!,$F254,'City Level Data'!J:J)</f>
        <v>#REF!</v>
      </c>
      <c r="O254" s="16" t="e">
        <f>SUMIF('City Level Data'!#REF!,$F254,'City Level Data'!L:L)</f>
        <v>#REF!</v>
      </c>
      <c r="P254" s="16" t="e">
        <f>SUMIF('City Level Data'!#REF!,$F254,'City Level Data'!M:M)</f>
        <v>#REF!</v>
      </c>
      <c r="Q254" s="16" t="e">
        <f t="shared" si="0"/>
        <v>#REF!</v>
      </c>
      <c r="R254" s="16" t="e">
        <f>SUMIF('City Level Data'!#REF!,$F254,'City Level Data'!P:P)</f>
        <v>#REF!</v>
      </c>
      <c r="S254" s="16" t="e">
        <f t="shared" si="1"/>
        <v>#REF!</v>
      </c>
      <c r="T254" s="16" t="e">
        <f>SUMIF('City Level Data'!#REF!,$F254,'City Level Data'!U:U)*1000000000/N254</f>
        <v>#REF!</v>
      </c>
      <c r="U254" s="16" t="e">
        <f>IF(Q254&gt;'Clustering (Sub City)'!$C$4,'Clustering (Sub City)'!$B$3,IF(Q254&gt;'Clustering (Sub City)'!$H$4,'Clustering (Sub City)'!$G$3,IF(Q254&gt;'Clustering (Sub City)'!$M$4,'Clustering (Sub City)'!$L$3,'Clustering (Sub City)'!$Q$3)))</f>
        <v>#REF!</v>
      </c>
      <c r="V254" s="16" t="e">
        <f>IF(S254&gt;'Clustering (Sub City)'!$C$24,'Clustering (Sub City)'!$B$23,IF(S254&gt;'Clustering (Sub City)'!$H$24,'Clustering (Sub City)'!$G$23,IF(S254&gt;'Clustering (Sub City)'!$M$24,'Clustering (Sub City)'!$L$23,'Clustering (Sub City)'!$Q$23)))</f>
        <v>#REF!</v>
      </c>
      <c r="W254" s="16" t="e">
        <f>VLOOKUP(U254&amp;V254,'Clustering (Gov City)'!$X$4:$Y$19,2,0)</f>
        <v>#REF!</v>
      </c>
      <c r="X254" s="16" t="e">
        <f>SUMIF('City Level Data'!#REF!,$F254,'City Level Data'!Z:Z)</f>
        <v>#REF!</v>
      </c>
      <c r="Y254" s="16" t="e">
        <f>SUMIF('City Level Data'!#REF!,$F254,'City Level Data'!AA:AA)</f>
        <v>#REF!</v>
      </c>
      <c r="Z254" s="16" t="e">
        <f>SUMIF('City Level Data'!#REF!,$F254,'City Level Data'!AB:AB)</f>
        <v>#REF!</v>
      </c>
      <c r="AA254" s="16" t="e">
        <f>SUMIF('City Level Data'!#REF!,$F254,'City Level Data'!AC:AC)</f>
        <v>#REF!</v>
      </c>
      <c r="AB254" s="16" t="e">
        <f>SUMIF('City Level Data'!#REF!,$F254,'City Level Data'!AD:AD)</f>
        <v>#REF!</v>
      </c>
      <c r="AC254" s="16" t="e">
        <f>SUMIF('City Level Data'!#REF!,$F254,'City Level Data'!AE:AE)</f>
        <v>#REF!</v>
      </c>
      <c r="AD254" s="16" t="e">
        <f>SUMIF('City Level Data'!#REF!,$F254,'City Level Data'!AF:AF)</f>
        <v>#REF!</v>
      </c>
      <c r="AE254" s="16" t="e">
        <f>SUMIF('City Level Data'!#REF!,$F254,'City Level Data'!AG:AG)</f>
        <v>#REF!</v>
      </c>
      <c r="AF254" s="16" t="e">
        <f>SUMIF('City Level Data'!#REF!,$F254,'City Level Data'!AH:AH)</f>
        <v>#REF!</v>
      </c>
      <c r="AG254" s="16" t="e">
        <f>SUMIF('City Level Data'!#REF!,$F254,'City Level Data'!AI:AI)</f>
        <v>#REF!</v>
      </c>
      <c r="AH254" s="16" t="e">
        <f>SUMIF('City Level Data'!#REF!,$F254,'City Level Data'!AJ:AJ)</f>
        <v>#REF!</v>
      </c>
      <c r="AI254" s="16" t="e">
        <f>SUMIF('City Level Data'!#REF!,$F254,'City Level Data'!AK:AK)</f>
        <v>#REF!</v>
      </c>
      <c r="AJ254" s="16" t="e">
        <f>SUMIF('City Level Data'!#REF!,$F254,'City Level Data'!AL:AL)</f>
        <v>#REF!</v>
      </c>
      <c r="AK254" s="16" t="e">
        <f>SUMIF('City Level Data'!#REF!,$F254,'City Level Data'!AM:AM)</f>
        <v>#REF!</v>
      </c>
      <c r="AL254" s="16" t="e">
        <f>SUMIF('City Level Data'!#REF!,$F254,'City Level Data'!AN:AN)</f>
        <v>#REF!</v>
      </c>
      <c r="AM254" s="16" t="e">
        <f>SUMIF('City Level Data'!#REF!,$F254,'City Level Data'!AO:AO)</f>
        <v>#REF!</v>
      </c>
      <c r="AN254" s="16" t="e">
        <f>SUMIF('City Level Data'!#REF!,$F254,'City Level Data'!AP:AP)</f>
        <v>#REF!</v>
      </c>
      <c r="AO254" s="16" t="e">
        <f>SUMIF('City Level Data'!#REF!,$F254,'City Level Data'!AQ:AQ)</f>
        <v>#REF!</v>
      </c>
      <c r="AP254" s="16" t="e">
        <f>SUMIF('City Level Data'!#REF!,$F254,'City Level Data'!AR:AR)</f>
        <v>#REF!</v>
      </c>
      <c r="AQ254" s="16" t="e">
        <f>SUMIF('City Level Data'!#REF!,$F254,'City Level Data'!AS:AS)</f>
        <v>#REF!</v>
      </c>
      <c r="AR254" s="16" t="e">
        <f>SUMIF('City Level Data'!#REF!,$F254,'City Level Data'!AT:AT)</f>
        <v>#REF!</v>
      </c>
      <c r="AS254" s="16" t="e">
        <f>SUMIF('City Level Data'!#REF!,$F254,'City Level Data'!AU:AU)</f>
        <v>#REF!</v>
      </c>
      <c r="AT254" s="16" t="e">
        <f>SUMIF('City Level Data'!#REF!,$F254,'City Level Data'!AV:AV)</f>
        <v>#REF!</v>
      </c>
      <c r="AU254" s="16" t="e">
        <f>SUMIF('City Level Data'!#REF!,$F254,'City Level Data'!AW:AW)</f>
        <v>#REF!</v>
      </c>
      <c r="AV254" s="16" t="e">
        <f>SUMIF('City Level Data'!#REF!,$F254,'City Level Data'!AX:AX)</f>
        <v>#REF!</v>
      </c>
      <c r="AW254" s="16" t="e">
        <f>SUMIF('City Level Data'!#REF!,$F254,'City Level Data'!AY:AY)</f>
        <v>#REF!</v>
      </c>
      <c r="AX254" s="16" t="e">
        <f>SUMIF('City Level Data'!#REF!,$F254,'City Level Data'!AZ:AZ)</f>
        <v>#REF!</v>
      </c>
      <c r="AY254" s="16" t="e">
        <f>SUMIF('City Level Data'!#REF!,$F254,'City Level Data'!BA:BA)</f>
        <v>#REF!</v>
      </c>
      <c r="AZ254" s="16" t="e">
        <f>SUMIF('City Level Data'!#REF!,$F254,'City Level Data'!BB:BB)</f>
        <v>#REF!</v>
      </c>
      <c r="BA254" s="16" t="e">
        <f>SUMIF('City Level Data'!#REF!,$F254,'City Level Data'!BC:BC)</f>
        <v>#REF!</v>
      </c>
      <c r="BB254" s="16" t="e">
        <f>SUMIF('City Level Data'!#REF!,$F254,'City Level Data'!BD:BD)</f>
        <v>#REF!</v>
      </c>
      <c r="BC254" s="16" t="e">
        <f>SUMIF('City Level Data'!#REF!,$F254,'City Level Data'!BE:BE)</f>
        <v>#REF!</v>
      </c>
      <c r="BD254" s="16" t="e">
        <f>SUMIF('City Level Data'!#REF!,$F254,'City Level Data'!BF:BF)</f>
        <v>#REF!</v>
      </c>
      <c r="BE254" s="16" t="e">
        <f t="shared" si="2"/>
        <v>#REF!</v>
      </c>
      <c r="BF254" s="16" t="e">
        <f>SUMIF('City Level Data'!#REF!,$F254,'City Level Data'!BG:BG)</f>
        <v>#REF!</v>
      </c>
      <c r="BG254" s="16" t="e">
        <f>SUMIF('City Level Data'!#REF!,$F254,'City Level Data'!BH:BH)</f>
        <v>#REF!</v>
      </c>
      <c r="BH254" s="16" t="e">
        <f>AVERAGEIF('City Level Data'!#REF!,$F254,'City Level Data'!BI:BI)</f>
        <v>#REF!</v>
      </c>
      <c r="BI254" s="16" t="e">
        <f>AVERAGEIF('City Level Data'!#REF!,$F254,'City Level Data'!BJ:BJ)</f>
        <v>#REF!</v>
      </c>
      <c r="BJ254" s="16" t="e">
        <f>AVERAGEIF('City Level Data'!#REF!,$F254,'City Level Data'!BK:BK)</f>
        <v>#REF!</v>
      </c>
      <c r="BK254" s="16" t="e">
        <f>AVERAGEIF('City Level Data'!#REF!,$F254,'City Level Data'!BL:BL)</f>
        <v>#REF!</v>
      </c>
      <c r="BL254" s="16" t="e">
        <f>AVERAGEIF('City Level Data'!#REF!,$F254,'City Level Data'!BM:BM)</f>
        <v>#REF!</v>
      </c>
      <c r="BM254" s="16" t="e">
        <f>SUMIF('City Level Data'!#REF!,$F254,'City Level Data'!BN:BN)</f>
        <v>#REF!</v>
      </c>
      <c r="BN254" s="16" t="e">
        <f>SUMIF('City Level Data'!#REF!,$F254,'City Level Data'!BO:BO)</f>
        <v>#REF!</v>
      </c>
      <c r="BO254" s="16" t="e">
        <f>SUMIF('City Level Data'!#REF!,$F254,'City Level Data'!BP:BP)</f>
        <v>#REF!</v>
      </c>
      <c r="BP254" s="16" t="e">
        <f>SUMIF('City Level Data'!#REF!,$F254,'City Level Data'!BQ:BQ)</f>
        <v>#REF!</v>
      </c>
      <c r="BQ254" s="16" t="e">
        <f>SUMIF('City Level Data'!#REF!,$F254,'City Level Data'!BR:BR)</f>
        <v>#REF!</v>
      </c>
      <c r="BR254" s="16" t="e">
        <f>SUMIF('City Level Data'!#REF!,$F254,'City Level Data'!BS:BS)</f>
        <v>#REF!</v>
      </c>
      <c r="BS254" s="16" t="e">
        <f>SUMIF('City Level Data'!#REF!,$F254,'City Level Data'!BT:BT)</f>
        <v>#REF!</v>
      </c>
      <c r="BT254" s="16" t="e">
        <f>SUMIF('City Level Data'!#REF!,$F254,'City Level Data'!BU:BU)</f>
        <v>#REF!</v>
      </c>
      <c r="BU254" s="16" t="e">
        <f>SUMIF('City Level Data'!#REF!,$F254,'City Level Data'!BV:BV)</f>
        <v>#REF!</v>
      </c>
      <c r="BV254" s="16" t="e">
        <f>SUMIF('City Level Data'!#REF!,$F254,'City Level Data'!BW:BW)</f>
        <v>#REF!</v>
      </c>
      <c r="BW254" s="16" t="e">
        <f>SUMIF('City Level Data'!#REF!,$F254,'City Level Data'!BX:BX)</f>
        <v>#REF!</v>
      </c>
      <c r="BX254" s="16" t="e">
        <f>SUMIF('City Level Data'!#REF!,$F254,'City Level Data'!BY:BY)</f>
        <v>#REF!</v>
      </c>
      <c r="BY254" s="16" t="e">
        <f>SUMIF('City Level Data'!#REF!,$F254,'City Level Data'!BZ:BZ)</f>
        <v>#REF!</v>
      </c>
      <c r="BZ254" s="16" t="e">
        <f>SUMIF('City Level Data'!#REF!,$F254,'City Level Data'!CA:CA)</f>
        <v>#REF!</v>
      </c>
      <c r="CA254" s="16" t="e">
        <f>SUMIF('City Level Data'!#REF!,$F254,'City Level Data'!CB:CB)</f>
        <v>#REF!</v>
      </c>
      <c r="CB254" s="16" t="e">
        <f>SUMIF('City Level Data'!#REF!,$F254,'City Level Data'!CC:CC)</f>
        <v>#REF!</v>
      </c>
      <c r="CC254" s="16" t="e">
        <f>SUMIF('City Level Data'!#REF!,$F254,'City Level Data'!CD:CD)</f>
        <v>#REF!</v>
      </c>
      <c r="CD254" s="16" t="e">
        <f>SUMIF('City Level Data'!#REF!,$F254,'City Level Data'!CE:CE)</f>
        <v>#REF!</v>
      </c>
      <c r="CE254" s="16" t="e">
        <f>SUMIF('City Level Data'!#REF!,$F254,'City Level Data'!CF:CF)</f>
        <v>#REF!</v>
      </c>
      <c r="CF254" s="16" t="e">
        <f>SUMIF('City Level Data'!#REF!,$F254,'City Level Data'!CG:CG)</f>
        <v>#REF!</v>
      </c>
      <c r="CG254" s="16" t="e">
        <f>SUMIF('City Level Data'!#REF!,$F254,'City Level Data'!CH:CH)</f>
        <v>#REF!</v>
      </c>
      <c r="CH254" s="16" t="e">
        <f>SUMIF('City Level Data'!#REF!,$F254,'City Level Data'!CI:CI)</f>
        <v>#REF!</v>
      </c>
      <c r="CI254" s="16" t="e">
        <f>SUMIF('City Level Data'!#REF!,$F254,'City Level Data'!CJ:CJ)</f>
        <v>#REF!</v>
      </c>
      <c r="CJ254" s="16" t="e">
        <f>SUMIF('City Level Data'!#REF!,$F254,'City Level Data'!CK:CK)</f>
        <v>#REF!</v>
      </c>
      <c r="CK254" s="16" t="e">
        <f>SUMIF('City Level Data'!#REF!,$F254,'City Level Data'!CL:CL)</f>
        <v>#REF!</v>
      </c>
      <c r="CL254" s="16" t="e">
        <f>SUMIF('City Level Data'!#REF!,$F254,'City Level Data'!CM:CM)</f>
        <v>#REF!</v>
      </c>
      <c r="CM254" s="16" t="e">
        <f>SUMIF('City Level Data'!#REF!,$F254,'City Level Data'!CN:CN)</f>
        <v>#REF!</v>
      </c>
      <c r="CN254" s="16" t="e">
        <f>SUMIF('City Level Data'!#REF!,$F254,'City Level Data'!CO:CO)</f>
        <v>#REF!</v>
      </c>
      <c r="CO254" s="16" t="e">
        <f>SUMIF('City Level Data'!#REF!,$F254,'City Level Data'!CP:CP)</f>
        <v>#REF!</v>
      </c>
      <c r="CP254" s="16" t="e">
        <f>SUMIF('City Level Data'!#REF!,$F254,'City Level Data'!CQ:CQ)</f>
        <v>#REF!</v>
      </c>
      <c r="CQ254" s="16" t="e">
        <f>SUMIF('City Level Data'!#REF!,$F254,'City Level Data'!CR:CR)</f>
        <v>#REF!</v>
      </c>
      <c r="CR254" s="16" t="e">
        <f>SUMIF('City Level Data'!#REF!,$F254,'City Level Data'!CS:CS)</f>
        <v>#REF!</v>
      </c>
      <c r="CS254" s="16" t="e">
        <f>SUMIF('City Level Data'!#REF!,$F254,'City Level Data'!CT:CT)</f>
        <v>#REF!</v>
      </c>
      <c r="CT254" s="16" t="e">
        <f>SUMIF('City Level Data'!#REF!,$F254,'City Level Data'!CU:CU)</f>
        <v>#REF!</v>
      </c>
      <c r="CU254" s="16" t="e">
        <f>SUMIF('City Level Data'!#REF!,$F254,'City Level Data'!CV:CV)</f>
        <v>#REF!</v>
      </c>
      <c r="CV254" s="16" t="e">
        <f>SUMIF('City Level Data'!#REF!,$F254,'City Level Data'!CW:CW)</f>
        <v>#REF!</v>
      </c>
      <c r="CW254" s="16" t="e">
        <f>SUMIF('City Level Data'!#REF!,$F254,'City Level Data'!CX:CX)</f>
        <v>#REF!</v>
      </c>
      <c r="CX254" s="16" t="e">
        <f>SUMIF('City Level Data'!#REF!,$F254,'City Level Data'!CY:CY)</f>
        <v>#REF!</v>
      </c>
      <c r="CY254" s="16" t="e">
        <f>SUMIF('City Level Data'!#REF!,$F254,'City Level Data'!CZ:CZ)</f>
        <v>#REF!</v>
      </c>
      <c r="CZ254" s="16" t="e">
        <f>SUMIF('City Level Data'!#REF!,$F254,'City Level Data'!DA:DA)</f>
        <v>#REF!</v>
      </c>
      <c r="DA254" s="16" t="e">
        <f>SUMIF('City Level Data'!#REF!,$F254,'City Level Data'!DB:DB)</f>
        <v>#REF!</v>
      </c>
      <c r="DB254" s="16" t="e">
        <f>SUMIF('City Level Data'!#REF!,$F254,'City Level Data'!DC:DC)</f>
        <v>#REF!</v>
      </c>
    </row>
    <row r="255" spans="1:106" x14ac:dyDescent="0.2">
      <c r="A255" s="1"/>
      <c r="B255" s="1"/>
      <c r="C255" s="1"/>
      <c r="D255" s="1" t="s">
        <v>1778</v>
      </c>
      <c r="E255" s="1" t="s">
        <v>1483</v>
      </c>
      <c r="F255" s="1" t="s">
        <v>1386</v>
      </c>
      <c r="G255" s="1" t="s">
        <v>1523</v>
      </c>
      <c r="H255" s="1"/>
      <c r="I255" s="1"/>
      <c r="J255" s="1" t="s">
        <v>1518</v>
      </c>
      <c r="K255" s="1"/>
      <c r="L255" s="1"/>
      <c r="M255" s="1"/>
      <c r="N255" s="16" t="e">
        <f>SUMIF('City Level Data'!#REF!,$F255,'City Level Data'!J:J)</f>
        <v>#REF!</v>
      </c>
      <c r="O255" s="16" t="e">
        <f>SUMIF('City Level Data'!#REF!,$F255,'City Level Data'!L:L)</f>
        <v>#REF!</v>
      </c>
      <c r="P255" s="16" t="e">
        <f>SUMIF('City Level Data'!#REF!,$F255,'City Level Data'!M:M)</f>
        <v>#REF!</v>
      </c>
      <c r="Q255" s="16" t="e">
        <f t="shared" si="0"/>
        <v>#REF!</v>
      </c>
      <c r="R255" s="16" t="e">
        <f>SUMIF('City Level Data'!#REF!,$F255,'City Level Data'!P:P)</f>
        <v>#REF!</v>
      </c>
      <c r="S255" s="16" t="e">
        <f t="shared" si="1"/>
        <v>#REF!</v>
      </c>
      <c r="T255" s="16" t="e">
        <f>SUMIF('City Level Data'!#REF!,$F255,'City Level Data'!U:U)*1000000000/N255</f>
        <v>#REF!</v>
      </c>
      <c r="U255" s="16" t="e">
        <f>IF(Q255&gt;'Clustering (Sub City)'!$C$4,'Clustering (Sub City)'!$B$3,IF(Q255&gt;'Clustering (Sub City)'!$H$4,'Clustering (Sub City)'!$G$3,IF(Q255&gt;'Clustering (Sub City)'!$M$4,'Clustering (Sub City)'!$L$3,'Clustering (Sub City)'!$Q$3)))</f>
        <v>#REF!</v>
      </c>
      <c r="V255" s="16" t="e">
        <f>IF(S255&gt;'Clustering (Sub City)'!$C$24,'Clustering (Sub City)'!$B$23,IF(S255&gt;'Clustering (Sub City)'!$H$24,'Clustering (Sub City)'!$G$23,IF(S255&gt;'Clustering (Sub City)'!$M$24,'Clustering (Sub City)'!$L$23,'Clustering (Sub City)'!$Q$23)))</f>
        <v>#REF!</v>
      </c>
      <c r="W255" s="16" t="e">
        <f>VLOOKUP(U255&amp;V255,'Clustering (Gov City)'!$X$4:$Y$19,2,0)</f>
        <v>#REF!</v>
      </c>
      <c r="X255" s="16" t="e">
        <f>SUMIF('City Level Data'!#REF!,$F255,'City Level Data'!Z:Z)</f>
        <v>#REF!</v>
      </c>
      <c r="Y255" s="16" t="e">
        <f>SUMIF('City Level Data'!#REF!,$F255,'City Level Data'!AA:AA)</f>
        <v>#REF!</v>
      </c>
      <c r="Z255" s="16" t="e">
        <f>SUMIF('City Level Data'!#REF!,$F255,'City Level Data'!AB:AB)</f>
        <v>#REF!</v>
      </c>
      <c r="AA255" s="16" t="e">
        <f>SUMIF('City Level Data'!#REF!,$F255,'City Level Data'!AC:AC)</f>
        <v>#REF!</v>
      </c>
      <c r="AB255" s="16" t="e">
        <f>SUMIF('City Level Data'!#REF!,$F255,'City Level Data'!AD:AD)</f>
        <v>#REF!</v>
      </c>
      <c r="AC255" s="16" t="e">
        <f>SUMIF('City Level Data'!#REF!,$F255,'City Level Data'!AE:AE)</f>
        <v>#REF!</v>
      </c>
      <c r="AD255" s="16" t="e">
        <f>SUMIF('City Level Data'!#REF!,$F255,'City Level Data'!AF:AF)</f>
        <v>#REF!</v>
      </c>
      <c r="AE255" s="16" t="e">
        <f>SUMIF('City Level Data'!#REF!,$F255,'City Level Data'!AG:AG)</f>
        <v>#REF!</v>
      </c>
      <c r="AF255" s="16" t="e">
        <f>SUMIF('City Level Data'!#REF!,$F255,'City Level Data'!AH:AH)</f>
        <v>#REF!</v>
      </c>
      <c r="AG255" s="16" t="e">
        <f>SUMIF('City Level Data'!#REF!,$F255,'City Level Data'!AI:AI)</f>
        <v>#REF!</v>
      </c>
      <c r="AH255" s="16" t="e">
        <f>SUMIF('City Level Data'!#REF!,$F255,'City Level Data'!AJ:AJ)</f>
        <v>#REF!</v>
      </c>
      <c r="AI255" s="16" t="e">
        <f>SUMIF('City Level Data'!#REF!,$F255,'City Level Data'!AK:AK)</f>
        <v>#REF!</v>
      </c>
      <c r="AJ255" s="16" t="e">
        <f>SUMIF('City Level Data'!#REF!,$F255,'City Level Data'!AL:AL)</f>
        <v>#REF!</v>
      </c>
      <c r="AK255" s="16" t="e">
        <f>SUMIF('City Level Data'!#REF!,$F255,'City Level Data'!AM:AM)</f>
        <v>#REF!</v>
      </c>
      <c r="AL255" s="16" t="e">
        <f>SUMIF('City Level Data'!#REF!,$F255,'City Level Data'!AN:AN)</f>
        <v>#REF!</v>
      </c>
      <c r="AM255" s="16" t="e">
        <f>SUMIF('City Level Data'!#REF!,$F255,'City Level Data'!AO:AO)</f>
        <v>#REF!</v>
      </c>
      <c r="AN255" s="16" t="e">
        <f>SUMIF('City Level Data'!#REF!,$F255,'City Level Data'!AP:AP)</f>
        <v>#REF!</v>
      </c>
      <c r="AO255" s="16" t="e">
        <f>SUMIF('City Level Data'!#REF!,$F255,'City Level Data'!AQ:AQ)</f>
        <v>#REF!</v>
      </c>
      <c r="AP255" s="16" t="e">
        <f>SUMIF('City Level Data'!#REF!,$F255,'City Level Data'!AR:AR)</f>
        <v>#REF!</v>
      </c>
      <c r="AQ255" s="16" t="e">
        <f>SUMIF('City Level Data'!#REF!,$F255,'City Level Data'!AS:AS)</f>
        <v>#REF!</v>
      </c>
      <c r="AR255" s="16" t="e">
        <f>SUMIF('City Level Data'!#REF!,$F255,'City Level Data'!AT:AT)</f>
        <v>#REF!</v>
      </c>
      <c r="AS255" s="16" t="e">
        <f>SUMIF('City Level Data'!#REF!,$F255,'City Level Data'!AU:AU)</f>
        <v>#REF!</v>
      </c>
      <c r="AT255" s="16" t="e">
        <f>SUMIF('City Level Data'!#REF!,$F255,'City Level Data'!AV:AV)</f>
        <v>#REF!</v>
      </c>
      <c r="AU255" s="16" t="e">
        <f>SUMIF('City Level Data'!#REF!,$F255,'City Level Data'!AW:AW)</f>
        <v>#REF!</v>
      </c>
      <c r="AV255" s="16" t="e">
        <f>SUMIF('City Level Data'!#REF!,$F255,'City Level Data'!AX:AX)</f>
        <v>#REF!</v>
      </c>
      <c r="AW255" s="16" t="e">
        <f>SUMIF('City Level Data'!#REF!,$F255,'City Level Data'!AY:AY)</f>
        <v>#REF!</v>
      </c>
      <c r="AX255" s="16" t="e">
        <f>SUMIF('City Level Data'!#REF!,$F255,'City Level Data'!AZ:AZ)</f>
        <v>#REF!</v>
      </c>
      <c r="AY255" s="16" t="e">
        <f>SUMIF('City Level Data'!#REF!,$F255,'City Level Data'!BA:BA)</f>
        <v>#REF!</v>
      </c>
      <c r="AZ255" s="16" t="e">
        <f>SUMIF('City Level Data'!#REF!,$F255,'City Level Data'!BB:BB)</f>
        <v>#REF!</v>
      </c>
      <c r="BA255" s="16" t="e">
        <f>SUMIF('City Level Data'!#REF!,$F255,'City Level Data'!BC:BC)</f>
        <v>#REF!</v>
      </c>
      <c r="BB255" s="16" t="e">
        <f>SUMIF('City Level Data'!#REF!,$F255,'City Level Data'!BD:BD)</f>
        <v>#REF!</v>
      </c>
      <c r="BC255" s="16" t="e">
        <f>SUMIF('City Level Data'!#REF!,$F255,'City Level Data'!BE:BE)</f>
        <v>#REF!</v>
      </c>
      <c r="BD255" s="16" t="e">
        <f>SUMIF('City Level Data'!#REF!,$F255,'City Level Data'!BF:BF)</f>
        <v>#REF!</v>
      </c>
      <c r="BE255" s="16" t="e">
        <f t="shared" si="2"/>
        <v>#REF!</v>
      </c>
      <c r="BF255" s="16" t="e">
        <f>SUMIF('City Level Data'!#REF!,$F255,'City Level Data'!BG:BG)</f>
        <v>#REF!</v>
      </c>
      <c r="BG255" s="16" t="e">
        <f>SUMIF('City Level Data'!#REF!,$F255,'City Level Data'!BH:BH)</f>
        <v>#REF!</v>
      </c>
      <c r="BH255" s="16" t="e">
        <f>AVERAGEIF('City Level Data'!#REF!,$F255,'City Level Data'!BI:BI)</f>
        <v>#REF!</v>
      </c>
      <c r="BI255" s="16" t="e">
        <f>AVERAGEIF('City Level Data'!#REF!,$F255,'City Level Data'!BJ:BJ)</f>
        <v>#REF!</v>
      </c>
      <c r="BJ255" s="16" t="e">
        <f>AVERAGEIF('City Level Data'!#REF!,$F255,'City Level Data'!BK:BK)</f>
        <v>#REF!</v>
      </c>
      <c r="BK255" s="16" t="e">
        <f>AVERAGEIF('City Level Data'!#REF!,$F255,'City Level Data'!BL:BL)</f>
        <v>#REF!</v>
      </c>
      <c r="BL255" s="16" t="e">
        <f>AVERAGEIF('City Level Data'!#REF!,$F255,'City Level Data'!BM:BM)</f>
        <v>#REF!</v>
      </c>
      <c r="BM255" s="16" t="e">
        <f>SUMIF('City Level Data'!#REF!,$F255,'City Level Data'!BN:BN)</f>
        <v>#REF!</v>
      </c>
      <c r="BN255" s="16" t="e">
        <f>SUMIF('City Level Data'!#REF!,$F255,'City Level Data'!BO:BO)</f>
        <v>#REF!</v>
      </c>
      <c r="BO255" s="16" t="e">
        <f>SUMIF('City Level Data'!#REF!,$F255,'City Level Data'!BP:BP)</f>
        <v>#REF!</v>
      </c>
      <c r="BP255" s="16" t="e">
        <f>SUMIF('City Level Data'!#REF!,$F255,'City Level Data'!BQ:BQ)</f>
        <v>#REF!</v>
      </c>
      <c r="BQ255" s="16" t="e">
        <f>SUMIF('City Level Data'!#REF!,$F255,'City Level Data'!BR:BR)</f>
        <v>#REF!</v>
      </c>
      <c r="BR255" s="16" t="e">
        <f>SUMIF('City Level Data'!#REF!,$F255,'City Level Data'!BS:BS)</f>
        <v>#REF!</v>
      </c>
      <c r="BS255" s="16" t="e">
        <f>SUMIF('City Level Data'!#REF!,$F255,'City Level Data'!BT:BT)</f>
        <v>#REF!</v>
      </c>
      <c r="BT255" s="16" t="e">
        <f>SUMIF('City Level Data'!#REF!,$F255,'City Level Data'!BU:BU)</f>
        <v>#REF!</v>
      </c>
      <c r="BU255" s="16" t="e">
        <f>SUMIF('City Level Data'!#REF!,$F255,'City Level Data'!BV:BV)</f>
        <v>#REF!</v>
      </c>
      <c r="BV255" s="16" t="e">
        <f>SUMIF('City Level Data'!#REF!,$F255,'City Level Data'!BW:BW)</f>
        <v>#REF!</v>
      </c>
      <c r="BW255" s="16" t="e">
        <f>SUMIF('City Level Data'!#REF!,$F255,'City Level Data'!BX:BX)</f>
        <v>#REF!</v>
      </c>
      <c r="BX255" s="16" t="e">
        <f>SUMIF('City Level Data'!#REF!,$F255,'City Level Data'!BY:BY)</f>
        <v>#REF!</v>
      </c>
      <c r="BY255" s="16" t="e">
        <f>SUMIF('City Level Data'!#REF!,$F255,'City Level Data'!BZ:BZ)</f>
        <v>#REF!</v>
      </c>
      <c r="BZ255" s="16" t="e">
        <f>SUMIF('City Level Data'!#REF!,$F255,'City Level Data'!CA:CA)</f>
        <v>#REF!</v>
      </c>
      <c r="CA255" s="16" t="e">
        <f>SUMIF('City Level Data'!#REF!,$F255,'City Level Data'!CB:CB)</f>
        <v>#REF!</v>
      </c>
      <c r="CB255" s="16" t="e">
        <f>SUMIF('City Level Data'!#REF!,$F255,'City Level Data'!CC:CC)</f>
        <v>#REF!</v>
      </c>
      <c r="CC255" s="16" t="e">
        <f>SUMIF('City Level Data'!#REF!,$F255,'City Level Data'!CD:CD)</f>
        <v>#REF!</v>
      </c>
      <c r="CD255" s="16" t="e">
        <f>SUMIF('City Level Data'!#REF!,$F255,'City Level Data'!CE:CE)</f>
        <v>#REF!</v>
      </c>
      <c r="CE255" s="16" t="e">
        <f>SUMIF('City Level Data'!#REF!,$F255,'City Level Data'!CF:CF)</f>
        <v>#REF!</v>
      </c>
      <c r="CF255" s="16" t="e">
        <f>SUMIF('City Level Data'!#REF!,$F255,'City Level Data'!CG:CG)</f>
        <v>#REF!</v>
      </c>
      <c r="CG255" s="16" t="e">
        <f>SUMIF('City Level Data'!#REF!,$F255,'City Level Data'!CH:CH)</f>
        <v>#REF!</v>
      </c>
      <c r="CH255" s="16" t="e">
        <f>SUMIF('City Level Data'!#REF!,$F255,'City Level Data'!CI:CI)</f>
        <v>#REF!</v>
      </c>
      <c r="CI255" s="16" t="e">
        <f>SUMIF('City Level Data'!#REF!,$F255,'City Level Data'!CJ:CJ)</f>
        <v>#REF!</v>
      </c>
      <c r="CJ255" s="16" t="e">
        <f>SUMIF('City Level Data'!#REF!,$F255,'City Level Data'!CK:CK)</f>
        <v>#REF!</v>
      </c>
      <c r="CK255" s="16" t="e">
        <f>SUMIF('City Level Data'!#REF!,$F255,'City Level Data'!CL:CL)</f>
        <v>#REF!</v>
      </c>
      <c r="CL255" s="16" t="e">
        <f>SUMIF('City Level Data'!#REF!,$F255,'City Level Data'!CM:CM)</f>
        <v>#REF!</v>
      </c>
      <c r="CM255" s="16" t="e">
        <f>SUMIF('City Level Data'!#REF!,$F255,'City Level Data'!CN:CN)</f>
        <v>#REF!</v>
      </c>
      <c r="CN255" s="16" t="e">
        <f>SUMIF('City Level Data'!#REF!,$F255,'City Level Data'!CO:CO)</f>
        <v>#REF!</v>
      </c>
      <c r="CO255" s="16" t="e">
        <f>SUMIF('City Level Data'!#REF!,$F255,'City Level Data'!CP:CP)</f>
        <v>#REF!</v>
      </c>
      <c r="CP255" s="16" t="e">
        <f>SUMIF('City Level Data'!#REF!,$F255,'City Level Data'!CQ:CQ)</f>
        <v>#REF!</v>
      </c>
      <c r="CQ255" s="16" t="e">
        <f>SUMIF('City Level Data'!#REF!,$F255,'City Level Data'!CR:CR)</f>
        <v>#REF!</v>
      </c>
      <c r="CR255" s="16" t="e">
        <f>SUMIF('City Level Data'!#REF!,$F255,'City Level Data'!CS:CS)</f>
        <v>#REF!</v>
      </c>
      <c r="CS255" s="16" t="e">
        <f>SUMIF('City Level Data'!#REF!,$F255,'City Level Data'!CT:CT)</f>
        <v>#REF!</v>
      </c>
      <c r="CT255" s="16" t="e">
        <f>SUMIF('City Level Data'!#REF!,$F255,'City Level Data'!CU:CU)</f>
        <v>#REF!</v>
      </c>
      <c r="CU255" s="16" t="e">
        <f>SUMIF('City Level Data'!#REF!,$F255,'City Level Data'!CV:CV)</f>
        <v>#REF!</v>
      </c>
      <c r="CV255" s="16" t="e">
        <f>SUMIF('City Level Data'!#REF!,$F255,'City Level Data'!CW:CW)</f>
        <v>#REF!</v>
      </c>
      <c r="CW255" s="16" t="e">
        <f>SUMIF('City Level Data'!#REF!,$F255,'City Level Data'!CX:CX)</f>
        <v>#REF!</v>
      </c>
      <c r="CX255" s="16" t="e">
        <f>SUMIF('City Level Data'!#REF!,$F255,'City Level Data'!CY:CY)</f>
        <v>#REF!</v>
      </c>
      <c r="CY255" s="16" t="e">
        <f>SUMIF('City Level Data'!#REF!,$F255,'City Level Data'!CZ:CZ)</f>
        <v>#REF!</v>
      </c>
      <c r="CZ255" s="16" t="e">
        <f>SUMIF('City Level Data'!#REF!,$F255,'City Level Data'!DA:DA)</f>
        <v>#REF!</v>
      </c>
      <c r="DA255" s="16" t="e">
        <f>SUMIF('City Level Data'!#REF!,$F255,'City Level Data'!DB:DB)</f>
        <v>#REF!</v>
      </c>
      <c r="DB255" s="16" t="e">
        <f>SUMIF('City Level Data'!#REF!,$F255,'City Level Data'!DC:DC)</f>
        <v>#REF!</v>
      </c>
    </row>
    <row r="256" spans="1:106" x14ac:dyDescent="0.2">
      <c r="A256" s="1"/>
      <c r="B256" s="1"/>
      <c r="C256" s="1"/>
      <c r="D256" s="1" t="s">
        <v>1779</v>
      </c>
      <c r="E256" s="1" t="s">
        <v>1483</v>
      </c>
      <c r="F256" s="1" t="s">
        <v>1483</v>
      </c>
      <c r="G256" s="1" t="s">
        <v>1523</v>
      </c>
      <c r="H256" s="1"/>
      <c r="I256" s="1"/>
      <c r="J256" s="1" t="s">
        <v>1518</v>
      </c>
      <c r="K256" s="1"/>
      <c r="L256" s="1"/>
      <c r="M256" s="1"/>
      <c r="N256" s="16" t="e">
        <f>SUMIF('City Level Data'!#REF!,$F256,'City Level Data'!J:J)</f>
        <v>#REF!</v>
      </c>
      <c r="O256" s="16" t="e">
        <f>SUMIF('City Level Data'!#REF!,$F256,'City Level Data'!L:L)</f>
        <v>#REF!</v>
      </c>
      <c r="P256" s="16" t="e">
        <f>SUMIF('City Level Data'!#REF!,$F256,'City Level Data'!M:M)</f>
        <v>#REF!</v>
      </c>
      <c r="Q256" s="16" t="e">
        <f t="shared" si="0"/>
        <v>#REF!</v>
      </c>
      <c r="R256" s="16" t="e">
        <f>SUMIF('City Level Data'!#REF!,$F256,'City Level Data'!P:P)</f>
        <v>#REF!</v>
      </c>
      <c r="S256" s="16" t="e">
        <f t="shared" si="1"/>
        <v>#REF!</v>
      </c>
      <c r="T256" s="16" t="e">
        <f>SUMIF('City Level Data'!#REF!,$F256,'City Level Data'!U:U)*1000000000/N256</f>
        <v>#REF!</v>
      </c>
      <c r="U256" s="16" t="e">
        <f>IF(Q256&gt;'Clustering (Sub City)'!$C$4,'Clustering (Sub City)'!$B$3,IF(Q256&gt;'Clustering (Sub City)'!$H$4,'Clustering (Sub City)'!$G$3,IF(Q256&gt;'Clustering (Sub City)'!$M$4,'Clustering (Sub City)'!$L$3,'Clustering (Sub City)'!$Q$3)))</f>
        <v>#REF!</v>
      </c>
      <c r="V256" s="16" t="e">
        <f>IF(S256&gt;'Clustering (Sub City)'!$C$24,'Clustering (Sub City)'!$B$23,IF(S256&gt;'Clustering (Sub City)'!$H$24,'Clustering (Sub City)'!$G$23,IF(S256&gt;'Clustering (Sub City)'!$M$24,'Clustering (Sub City)'!$L$23,'Clustering (Sub City)'!$Q$23)))</f>
        <v>#REF!</v>
      </c>
      <c r="W256" s="16" t="e">
        <f>VLOOKUP(U256&amp;V256,'Clustering (Gov City)'!$X$4:$Y$19,2,0)</f>
        <v>#REF!</v>
      </c>
      <c r="X256" s="16" t="e">
        <f>SUMIF('City Level Data'!#REF!,$F256,'City Level Data'!Z:Z)</f>
        <v>#REF!</v>
      </c>
      <c r="Y256" s="16" t="e">
        <f>SUMIF('City Level Data'!#REF!,$F256,'City Level Data'!AA:AA)</f>
        <v>#REF!</v>
      </c>
      <c r="Z256" s="16" t="e">
        <f>SUMIF('City Level Data'!#REF!,$F256,'City Level Data'!AB:AB)</f>
        <v>#REF!</v>
      </c>
      <c r="AA256" s="16" t="e">
        <f>SUMIF('City Level Data'!#REF!,$F256,'City Level Data'!AC:AC)</f>
        <v>#REF!</v>
      </c>
      <c r="AB256" s="16" t="e">
        <f>SUMIF('City Level Data'!#REF!,$F256,'City Level Data'!AD:AD)</f>
        <v>#REF!</v>
      </c>
      <c r="AC256" s="16" t="e">
        <f>SUMIF('City Level Data'!#REF!,$F256,'City Level Data'!AE:AE)</f>
        <v>#REF!</v>
      </c>
      <c r="AD256" s="16" t="e">
        <f>SUMIF('City Level Data'!#REF!,$F256,'City Level Data'!AF:AF)</f>
        <v>#REF!</v>
      </c>
      <c r="AE256" s="16" t="e">
        <f>SUMIF('City Level Data'!#REF!,$F256,'City Level Data'!AG:AG)</f>
        <v>#REF!</v>
      </c>
      <c r="AF256" s="16" t="e">
        <f>SUMIF('City Level Data'!#REF!,$F256,'City Level Data'!AH:AH)</f>
        <v>#REF!</v>
      </c>
      <c r="AG256" s="16" t="e">
        <f>SUMIF('City Level Data'!#REF!,$F256,'City Level Data'!AI:AI)</f>
        <v>#REF!</v>
      </c>
      <c r="AH256" s="16" t="e">
        <f>SUMIF('City Level Data'!#REF!,$F256,'City Level Data'!AJ:AJ)</f>
        <v>#REF!</v>
      </c>
      <c r="AI256" s="16" t="e">
        <f>SUMIF('City Level Data'!#REF!,$F256,'City Level Data'!AK:AK)</f>
        <v>#REF!</v>
      </c>
      <c r="AJ256" s="16" t="e">
        <f>SUMIF('City Level Data'!#REF!,$F256,'City Level Data'!AL:AL)</f>
        <v>#REF!</v>
      </c>
      <c r="AK256" s="16" t="e">
        <f>SUMIF('City Level Data'!#REF!,$F256,'City Level Data'!AM:AM)</f>
        <v>#REF!</v>
      </c>
      <c r="AL256" s="16" t="e">
        <f>SUMIF('City Level Data'!#REF!,$F256,'City Level Data'!AN:AN)</f>
        <v>#REF!</v>
      </c>
      <c r="AM256" s="16" t="e">
        <f>SUMIF('City Level Data'!#REF!,$F256,'City Level Data'!AO:AO)</f>
        <v>#REF!</v>
      </c>
      <c r="AN256" s="16" t="e">
        <f>SUMIF('City Level Data'!#REF!,$F256,'City Level Data'!AP:AP)</f>
        <v>#REF!</v>
      </c>
      <c r="AO256" s="16" t="e">
        <f>SUMIF('City Level Data'!#REF!,$F256,'City Level Data'!AQ:AQ)</f>
        <v>#REF!</v>
      </c>
      <c r="AP256" s="16" t="e">
        <f>SUMIF('City Level Data'!#REF!,$F256,'City Level Data'!AR:AR)</f>
        <v>#REF!</v>
      </c>
      <c r="AQ256" s="16" t="e">
        <f>SUMIF('City Level Data'!#REF!,$F256,'City Level Data'!AS:AS)</f>
        <v>#REF!</v>
      </c>
      <c r="AR256" s="16" t="e">
        <f>SUMIF('City Level Data'!#REF!,$F256,'City Level Data'!AT:AT)</f>
        <v>#REF!</v>
      </c>
      <c r="AS256" s="16" t="e">
        <f>SUMIF('City Level Data'!#REF!,$F256,'City Level Data'!AU:AU)</f>
        <v>#REF!</v>
      </c>
      <c r="AT256" s="16" t="e">
        <f>SUMIF('City Level Data'!#REF!,$F256,'City Level Data'!AV:AV)</f>
        <v>#REF!</v>
      </c>
      <c r="AU256" s="16" t="e">
        <f>SUMIF('City Level Data'!#REF!,$F256,'City Level Data'!AW:AW)</f>
        <v>#REF!</v>
      </c>
      <c r="AV256" s="16" t="e">
        <f>SUMIF('City Level Data'!#REF!,$F256,'City Level Data'!AX:AX)</f>
        <v>#REF!</v>
      </c>
      <c r="AW256" s="16" t="e">
        <f>SUMIF('City Level Data'!#REF!,$F256,'City Level Data'!AY:AY)</f>
        <v>#REF!</v>
      </c>
      <c r="AX256" s="16" t="e">
        <f>SUMIF('City Level Data'!#REF!,$F256,'City Level Data'!AZ:AZ)</f>
        <v>#REF!</v>
      </c>
      <c r="AY256" s="16" t="e">
        <f>SUMIF('City Level Data'!#REF!,$F256,'City Level Data'!BA:BA)</f>
        <v>#REF!</v>
      </c>
      <c r="AZ256" s="16" t="e">
        <f>SUMIF('City Level Data'!#REF!,$F256,'City Level Data'!BB:BB)</f>
        <v>#REF!</v>
      </c>
      <c r="BA256" s="16" t="e">
        <f>SUMIF('City Level Data'!#REF!,$F256,'City Level Data'!BC:BC)</f>
        <v>#REF!</v>
      </c>
      <c r="BB256" s="16" t="e">
        <f>SUMIF('City Level Data'!#REF!,$F256,'City Level Data'!BD:BD)</f>
        <v>#REF!</v>
      </c>
      <c r="BC256" s="16" t="e">
        <f>SUMIF('City Level Data'!#REF!,$F256,'City Level Data'!BE:BE)</f>
        <v>#REF!</v>
      </c>
      <c r="BD256" s="16" t="e">
        <f>SUMIF('City Level Data'!#REF!,$F256,'City Level Data'!BF:BF)</f>
        <v>#REF!</v>
      </c>
      <c r="BE256" s="16" t="e">
        <f t="shared" si="2"/>
        <v>#REF!</v>
      </c>
      <c r="BF256" s="16" t="e">
        <f>SUMIF('City Level Data'!#REF!,$F256,'City Level Data'!BG:BG)</f>
        <v>#REF!</v>
      </c>
      <c r="BG256" s="16" t="e">
        <f>SUMIF('City Level Data'!#REF!,$F256,'City Level Data'!BH:BH)</f>
        <v>#REF!</v>
      </c>
      <c r="BH256" s="16" t="e">
        <f>AVERAGEIF('City Level Data'!#REF!,$F256,'City Level Data'!BI:BI)</f>
        <v>#REF!</v>
      </c>
      <c r="BI256" s="16" t="e">
        <f>AVERAGEIF('City Level Data'!#REF!,$F256,'City Level Data'!BJ:BJ)</f>
        <v>#REF!</v>
      </c>
      <c r="BJ256" s="16" t="e">
        <f>AVERAGEIF('City Level Data'!#REF!,$F256,'City Level Data'!BK:BK)</f>
        <v>#REF!</v>
      </c>
      <c r="BK256" s="16" t="e">
        <f>AVERAGEIF('City Level Data'!#REF!,$F256,'City Level Data'!BL:BL)</f>
        <v>#REF!</v>
      </c>
      <c r="BL256" s="16" t="e">
        <f>AVERAGEIF('City Level Data'!#REF!,$F256,'City Level Data'!BM:BM)</f>
        <v>#REF!</v>
      </c>
      <c r="BM256" s="16" t="e">
        <f>SUMIF('City Level Data'!#REF!,$F256,'City Level Data'!BN:BN)</f>
        <v>#REF!</v>
      </c>
      <c r="BN256" s="16" t="e">
        <f>SUMIF('City Level Data'!#REF!,$F256,'City Level Data'!BO:BO)</f>
        <v>#REF!</v>
      </c>
      <c r="BO256" s="16" t="e">
        <f>SUMIF('City Level Data'!#REF!,$F256,'City Level Data'!BP:BP)</f>
        <v>#REF!</v>
      </c>
      <c r="BP256" s="16" t="e">
        <f>SUMIF('City Level Data'!#REF!,$F256,'City Level Data'!BQ:BQ)</f>
        <v>#REF!</v>
      </c>
      <c r="BQ256" s="16" t="e">
        <f>SUMIF('City Level Data'!#REF!,$F256,'City Level Data'!BR:BR)</f>
        <v>#REF!</v>
      </c>
      <c r="BR256" s="16" t="e">
        <f>SUMIF('City Level Data'!#REF!,$F256,'City Level Data'!BS:BS)</f>
        <v>#REF!</v>
      </c>
      <c r="BS256" s="16" t="e">
        <f>SUMIF('City Level Data'!#REF!,$F256,'City Level Data'!BT:BT)</f>
        <v>#REF!</v>
      </c>
      <c r="BT256" s="16" t="e">
        <f>SUMIF('City Level Data'!#REF!,$F256,'City Level Data'!BU:BU)</f>
        <v>#REF!</v>
      </c>
      <c r="BU256" s="16" t="e">
        <f>SUMIF('City Level Data'!#REF!,$F256,'City Level Data'!BV:BV)</f>
        <v>#REF!</v>
      </c>
      <c r="BV256" s="16" t="e">
        <f>SUMIF('City Level Data'!#REF!,$F256,'City Level Data'!BW:BW)</f>
        <v>#REF!</v>
      </c>
      <c r="BW256" s="16" t="e">
        <f>SUMIF('City Level Data'!#REF!,$F256,'City Level Data'!BX:BX)</f>
        <v>#REF!</v>
      </c>
      <c r="BX256" s="16" t="e">
        <f>SUMIF('City Level Data'!#REF!,$F256,'City Level Data'!BY:BY)</f>
        <v>#REF!</v>
      </c>
      <c r="BY256" s="16" t="e">
        <f>SUMIF('City Level Data'!#REF!,$F256,'City Level Data'!BZ:BZ)</f>
        <v>#REF!</v>
      </c>
      <c r="BZ256" s="16" t="e">
        <f>SUMIF('City Level Data'!#REF!,$F256,'City Level Data'!CA:CA)</f>
        <v>#REF!</v>
      </c>
      <c r="CA256" s="16" t="e">
        <f>SUMIF('City Level Data'!#REF!,$F256,'City Level Data'!CB:CB)</f>
        <v>#REF!</v>
      </c>
      <c r="CB256" s="16" t="e">
        <f>SUMIF('City Level Data'!#REF!,$F256,'City Level Data'!CC:CC)</f>
        <v>#REF!</v>
      </c>
      <c r="CC256" s="16" t="e">
        <f>SUMIF('City Level Data'!#REF!,$F256,'City Level Data'!CD:CD)</f>
        <v>#REF!</v>
      </c>
      <c r="CD256" s="16" t="e">
        <f>SUMIF('City Level Data'!#REF!,$F256,'City Level Data'!CE:CE)</f>
        <v>#REF!</v>
      </c>
      <c r="CE256" s="16" t="e">
        <f>SUMIF('City Level Data'!#REF!,$F256,'City Level Data'!CF:CF)</f>
        <v>#REF!</v>
      </c>
      <c r="CF256" s="16" t="e">
        <f>SUMIF('City Level Data'!#REF!,$F256,'City Level Data'!CG:CG)</f>
        <v>#REF!</v>
      </c>
      <c r="CG256" s="16" t="e">
        <f>SUMIF('City Level Data'!#REF!,$F256,'City Level Data'!CH:CH)</f>
        <v>#REF!</v>
      </c>
      <c r="CH256" s="16" t="e">
        <f>SUMIF('City Level Data'!#REF!,$F256,'City Level Data'!CI:CI)</f>
        <v>#REF!</v>
      </c>
      <c r="CI256" s="16" t="e">
        <f>SUMIF('City Level Data'!#REF!,$F256,'City Level Data'!CJ:CJ)</f>
        <v>#REF!</v>
      </c>
      <c r="CJ256" s="16" t="e">
        <f>SUMIF('City Level Data'!#REF!,$F256,'City Level Data'!CK:CK)</f>
        <v>#REF!</v>
      </c>
      <c r="CK256" s="16" t="e">
        <f>SUMIF('City Level Data'!#REF!,$F256,'City Level Data'!CL:CL)</f>
        <v>#REF!</v>
      </c>
      <c r="CL256" s="16" t="e">
        <f>SUMIF('City Level Data'!#REF!,$F256,'City Level Data'!CM:CM)</f>
        <v>#REF!</v>
      </c>
      <c r="CM256" s="16" t="e">
        <f>SUMIF('City Level Data'!#REF!,$F256,'City Level Data'!CN:CN)</f>
        <v>#REF!</v>
      </c>
      <c r="CN256" s="16" t="e">
        <f>SUMIF('City Level Data'!#REF!,$F256,'City Level Data'!CO:CO)</f>
        <v>#REF!</v>
      </c>
      <c r="CO256" s="16" t="e">
        <f>SUMIF('City Level Data'!#REF!,$F256,'City Level Data'!CP:CP)</f>
        <v>#REF!</v>
      </c>
      <c r="CP256" s="16" t="e">
        <f>SUMIF('City Level Data'!#REF!,$F256,'City Level Data'!CQ:CQ)</f>
        <v>#REF!</v>
      </c>
      <c r="CQ256" s="16" t="e">
        <f>SUMIF('City Level Data'!#REF!,$F256,'City Level Data'!CR:CR)</f>
        <v>#REF!</v>
      </c>
      <c r="CR256" s="16" t="e">
        <f>SUMIF('City Level Data'!#REF!,$F256,'City Level Data'!CS:CS)</f>
        <v>#REF!</v>
      </c>
      <c r="CS256" s="16" t="e">
        <f>SUMIF('City Level Data'!#REF!,$F256,'City Level Data'!CT:CT)</f>
        <v>#REF!</v>
      </c>
      <c r="CT256" s="16" t="e">
        <f>SUMIF('City Level Data'!#REF!,$F256,'City Level Data'!CU:CU)</f>
        <v>#REF!</v>
      </c>
      <c r="CU256" s="16" t="e">
        <f>SUMIF('City Level Data'!#REF!,$F256,'City Level Data'!CV:CV)</f>
        <v>#REF!</v>
      </c>
      <c r="CV256" s="16" t="e">
        <f>SUMIF('City Level Data'!#REF!,$F256,'City Level Data'!CW:CW)</f>
        <v>#REF!</v>
      </c>
      <c r="CW256" s="16" t="e">
        <f>SUMIF('City Level Data'!#REF!,$F256,'City Level Data'!CX:CX)</f>
        <v>#REF!</v>
      </c>
      <c r="CX256" s="16" t="e">
        <f>SUMIF('City Level Data'!#REF!,$F256,'City Level Data'!CY:CY)</f>
        <v>#REF!</v>
      </c>
      <c r="CY256" s="16" t="e">
        <f>SUMIF('City Level Data'!#REF!,$F256,'City Level Data'!CZ:CZ)</f>
        <v>#REF!</v>
      </c>
      <c r="CZ256" s="16" t="e">
        <f>SUMIF('City Level Data'!#REF!,$F256,'City Level Data'!DA:DA)</f>
        <v>#REF!</v>
      </c>
      <c r="DA256" s="16" t="e">
        <f>SUMIF('City Level Data'!#REF!,$F256,'City Level Data'!DB:DB)</f>
        <v>#REF!</v>
      </c>
      <c r="DB256" s="16" t="e">
        <f>SUMIF('City Level Data'!#REF!,$F256,'City Level Data'!DC:DC)</f>
        <v>#REF!</v>
      </c>
    </row>
    <row r="257" spans="1:106" x14ac:dyDescent="0.2">
      <c r="A257" s="1"/>
      <c r="B257" s="1"/>
      <c r="C257" s="1"/>
      <c r="D257" s="1" t="s">
        <v>1580</v>
      </c>
      <c r="E257" s="1" t="s">
        <v>1241</v>
      </c>
      <c r="F257" s="1" t="s">
        <v>1241</v>
      </c>
      <c r="G257" s="1" t="s">
        <v>1523</v>
      </c>
      <c r="H257" s="1"/>
      <c r="I257" s="1"/>
      <c r="J257" s="1" t="s">
        <v>1518</v>
      </c>
      <c r="K257" s="1"/>
      <c r="L257" s="1"/>
      <c r="M257" s="1"/>
      <c r="N257" s="16" t="e">
        <f>SUMIF('City Level Data'!#REF!,$F257,'City Level Data'!J:J)</f>
        <v>#REF!</v>
      </c>
      <c r="O257" s="16" t="e">
        <f>SUMIF('City Level Data'!#REF!,$F257,'City Level Data'!L:L)</f>
        <v>#REF!</v>
      </c>
      <c r="P257" s="16" t="e">
        <f>SUMIF('City Level Data'!#REF!,$F257,'City Level Data'!M:M)</f>
        <v>#REF!</v>
      </c>
      <c r="Q257" s="16" t="e">
        <f t="shared" ref="Q257:Q275" si="3">N257/P257</f>
        <v>#REF!</v>
      </c>
      <c r="R257" s="16" t="e">
        <f>SUMIF('City Level Data'!#REF!,$F257,'City Level Data'!P:P)</f>
        <v>#REF!</v>
      </c>
      <c r="S257" s="16" t="e">
        <f t="shared" ref="S257:S275" si="4">R257*1000000000/N257</f>
        <v>#REF!</v>
      </c>
      <c r="T257" s="16" t="e">
        <f>SUMIF('City Level Data'!#REF!,$F257,'City Level Data'!U:U)*1000000000/N257</f>
        <v>#REF!</v>
      </c>
      <c r="U257" s="16" t="e">
        <f>IF(Q257&gt;'Clustering (Sub City)'!$C$4,'Clustering (Sub City)'!$B$3,IF(Q257&gt;'Clustering (Sub City)'!$H$4,'Clustering (Sub City)'!$G$3,IF(Q257&gt;'Clustering (Sub City)'!$M$4,'Clustering (Sub City)'!$L$3,'Clustering (Sub City)'!$Q$3)))</f>
        <v>#REF!</v>
      </c>
      <c r="V257" s="16" t="e">
        <f>IF(S257&gt;'Clustering (Sub City)'!$C$24,'Clustering (Sub City)'!$B$23,IF(S257&gt;'Clustering (Sub City)'!$H$24,'Clustering (Sub City)'!$G$23,IF(S257&gt;'Clustering (Sub City)'!$M$24,'Clustering (Sub City)'!$L$23,'Clustering (Sub City)'!$Q$23)))</f>
        <v>#REF!</v>
      </c>
      <c r="W257" s="16" t="e">
        <f>VLOOKUP(U257&amp;V257,'Clustering (Gov City)'!$X$4:$Y$19,2,0)</f>
        <v>#REF!</v>
      </c>
      <c r="X257" s="16" t="e">
        <f>SUMIF('City Level Data'!#REF!,$F257,'City Level Data'!Z:Z)</f>
        <v>#REF!</v>
      </c>
      <c r="Y257" s="16" t="e">
        <f>SUMIF('City Level Data'!#REF!,$F257,'City Level Data'!AA:AA)</f>
        <v>#REF!</v>
      </c>
      <c r="Z257" s="16" t="e">
        <f>SUMIF('City Level Data'!#REF!,$F257,'City Level Data'!AB:AB)</f>
        <v>#REF!</v>
      </c>
      <c r="AA257" s="16" t="e">
        <f>SUMIF('City Level Data'!#REF!,$F257,'City Level Data'!AC:AC)</f>
        <v>#REF!</v>
      </c>
      <c r="AB257" s="16" t="e">
        <f>SUMIF('City Level Data'!#REF!,$F257,'City Level Data'!AD:AD)</f>
        <v>#REF!</v>
      </c>
      <c r="AC257" s="16" t="e">
        <f>SUMIF('City Level Data'!#REF!,$F257,'City Level Data'!AE:AE)</f>
        <v>#REF!</v>
      </c>
      <c r="AD257" s="16" t="e">
        <f>SUMIF('City Level Data'!#REF!,$F257,'City Level Data'!AF:AF)</f>
        <v>#REF!</v>
      </c>
      <c r="AE257" s="16" t="e">
        <f>SUMIF('City Level Data'!#REF!,$F257,'City Level Data'!AG:AG)</f>
        <v>#REF!</v>
      </c>
      <c r="AF257" s="16" t="e">
        <f>SUMIF('City Level Data'!#REF!,$F257,'City Level Data'!AH:AH)</f>
        <v>#REF!</v>
      </c>
      <c r="AG257" s="16" t="e">
        <f>SUMIF('City Level Data'!#REF!,$F257,'City Level Data'!AI:AI)</f>
        <v>#REF!</v>
      </c>
      <c r="AH257" s="16" t="e">
        <f>SUMIF('City Level Data'!#REF!,$F257,'City Level Data'!AJ:AJ)</f>
        <v>#REF!</v>
      </c>
      <c r="AI257" s="16" t="e">
        <f>SUMIF('City Level Data'!#REF!,$F257,'City Level Data'!AK:AK)</f>
        <v>#REF!</v>
      </c>
      <c r="AJ257" s="16" t="e">
        <f>SUMIF('City Level Data'!#REF!,$F257,'City Level Data'!AL:AL)</f>
        <v>#REF!</v>
      </c>
      <c r="AK257" s="16" t="e">
        <f>SUMIF('City Level Data'!#REF!,$F257,'City Level Data'!AM:AM)</f>
        <v>#REF!</v>
      </c>
      <c r="AL257" s="16" t="e">
        <f>SUMIF('City Level Data'!#REF!,$F257,'City Level Data'!AN:AN)</f>
        <v>#REF!</v>
      </c>
      <c r="AM257" s="16" t="e">
        <f>SUMIF('City Level Data'!#REF!,$F257,'City Level Data'!AO:AO)</f>
        <v>#REF!</v>
      </c>
      <c r="AN257" s="16" t="e">
        <f>SUMIF('City Level Data'!#REF!,$F257,'City Level Data'!AP:AP)</f>
        <v>#REF!</v>
      </c>
      <c r="AO257" s="16" t="e">
        <f>SUMIF('City Level Data'!#REF!,$F257,'City Level Data'!AQ:AQ)</f>
        <v>#REF!</v>
      </c>
      <c r="AP257" s="16" t="e">
        <f>SUMIF('City Level Data'!#REF!,$F257,'City Level Data'!AR:AR)</f>
        <v>#REF!</v>
      </c>
      <c r="AQ257" s="16" t="e">
        <f>SUMIF('City Level Data'!#REF!,$F257,'City Level Data'!AS:AS)</f>
        <v>#REF!</v>
      </c>
      <c r="AR257" s="16" t="e">
        <f>SUMIF('City Level Data'!#REF!,$F257,'City Level Data'!AT:AT)</f>
        <v>#REF!</v>
      </c>
      <c r="AS257" s="16" t="e">
        <f>SUMIF('City Level Data'!#REF!,$F257,'City Level Data'!AU:AU)</f>
        <v>#REF!</v>
      </c>
      <c r="AT257" s="16" t="e">
        <f>SUMIF('City Level Data'!#REF!,$F257,'City Level Data'!AV:AV)</f>
        <v>#REF!</v>
      </c>
      <c r="AU257" s="16" t="e">
        <f>SUMIF('City Level Data'!#REF!,$F257,'City Level Data'!AW:AW)</f>
        <v>#REF!</v>
      </c>
      <c r="AV257" s="16" t="e">
        <f>SUMIF('City Level Data'!#REF!,$F257,'City Level Data'!AX:AX)</f>
        <v>#REF!</v>
      </c>
      <c r="AW257" s="16" t="e">
        <f>SUMIF('City Level Data'!#REF!,$F257,'City Level Data'!AY:AY)</f>
        <v>#REF!</v>
      </c>
      <c r="AX257" s="16" t="e">
        <f>SUMIF('City Level Data'!#REF!,$F257,'City Level Data'!AZ:AZ)</f>
        <v>#REF!</v>
      </c>
      <c r="AY257" s="16" t="e">
        <f>SUMIF('City Level Data'!#REF!,$F257,'City Level Data'!BA:BA)</f>
        <v>#REF!</v>
      </c>
      <c r="AZ257" s="16" t="e">
        <f>SUMIF('City Level Data'!#REF!,$F257,'City Level Data'!BB:BB)</f>
        <v>#REF!</v>
      </c>
      <c r="BA257" s="16" t="e">
        <f>SUMIF('City Level Data'!#REF!,$F257,'City Level Data'!BC:BC)</f>
        <v>#REF!</v>
      </c>
      <c r="BB257" s="16" t="e">
        <f>SUMIF('City Level Data'!#REF!,$F257,'City Level Data'!BD:BD)</f>
        <v>#REF!</v>
      </c>
      <c r="BC257" s="16" t="e">
        <f>SUMIF('City Level Data'!#REF!,$F257,'City Level Data'!BE:BE)</f>
        <v>#REF!</v>
      </c>
      <c r="BD257" s="16" t="e">
        <f>SUMIF('City Level Data'!#REF!,$F257,'City Level Data'!BF:BF)</f>
        <v>#REF!</v>
      </c>
      <c r="BE257" s="16" t="e">
        <f t="shared" ref="BE257:BE275" si="5">SUM(AR257:AY257)</f>
        <v>#REF!</v>
      </c>
      <c r="BF257" s="16" t="e">
        <f>SUMIF('City Level Data'!#REF!,$F257,'City Level Data'!BG:BG)</f>
        <v>#REF!</v>
      </c>
      <c r="BG257" s="16" t="e">
        <f>SUMIF('City Level Data'!#REF!,$F257,'City Level Data'!BH:BH)</f>
        <v>#REF!</v>
      </c>
      <c r="BH257" s="16" t="e">
        <f>AVERAGEIF('City Level Data'!#REF!,$F257,'City Level Data'!BI:BI)</f>
        <v>#REF!</v>
      </c>
      <c r="BI257" s="16" t="e">
        <f>AVERAGEIF('City Level Data'!#REF!,$F257,'City Level Data'!BJ:BJ)</f>
        <v>#REF!</v>
      </c>
      <c r="BJ257" s="16" t="e">
        <f>AVERAGEIF('City Level Data'!#REF!,$F257,'City Level Data'!BK:BK)</f>
        <v>#REF!</v>
      </c>
      <c r="BK257" s="16" t="e">
        <f>AVERAGEIF('City Level Data'!#REF!,$F257,'City Level Data'!BL:BL)</f>
        <v>#REF!</v>
      </c>
      <c r="BL257" s="16" t="e">
        <f>AVERAGEIF('City Level Data'!#REF!,$F257,'City Level Data'!BM:BM)</f>
        <v>#REF!</v>
      </c>
      <c r="BM257" s="16" t="e">
        <f>SUMIF('City Level Data'!#REF!,$F257,'City Level Data'!BN:BN)</f>
        <v>#REF!</v>
      </c>
      <c r="BN257" s="16" t="e">
        <f>SUMIF('City Level Data'!#REF!,$F257,'City Level Data'!BO:BO)</f>
        <v>#REF!</v>
      </c>
      <c r="BO257" s="16" t="e">
        <f>SUMIF('City Level Data'!#REF!,$F257,'City Level Data'!BP:BP)</f>
        <v>#REF!</v>
      </c>
      <c r="BP257" s="16" t="e">
        <f>SUMIF('City Level Data'!#REF!,$F257,'City Level Data'!BQ:BQ)</f>
        <v>#REF!</v>
      </c>
      <c r="BQ257" s="16" t="e">
        <f>SUMIF('City Level Data'!#REF!,$F257,'City Level Data'!BR:BR)</f>
        <v>#REF!</v>
      </c>
      <c r="BR257" s="16" t="e">
        <f>SUMIF('City Level Data'!#REF!,$F257,'City Level Data'!BS:BS)</f>
        <v>#REF!</v>
      </c>
      <c r="BS257" s="16" t="e">
        <f>SUMIF('City Level Data'!#REF!,$F257,'City Level Data'!BT:BT)</f>
        <v>#REF!</v>
      </c>
      <c r="BT257" s="16" t="e">
        <f>SUMIF('City Level Data'!#REF!,$F257,'City Level Data'!BU:BU)</f>
        <v>#REF!</v>
      </c>
      <c r="BU257" s="16" t="e">
        <f>SUMIF('City Level Data'!#REF!,$F257,'City Level Data'!BV:BV)</f>
        <v>#REF!</v>
      </c>
      <c r="BV257" s="16" t="e">
        <f>SUMIF('City Level Data'!#REF!,$F257,'City Level Data'!BW:BW)</f>
        <v>#REF!</v>
      </c>
      <c r="BW257" s="16" t="e">
        <f>SUMIF('City Level Data'!#REF!,$F257,'City Level Data'!BX:BX)</f>
        <v>#REF!</v>
      </c>
      <c r="BX257" s="16" t="e">
        <f>SUMIF('City Level Data'!#REF!,$F257,'City Level Data'!BY:BY)</f>
        <v>#REF!</v>
      </c>
      <c r="BY257" s="16" t="e">
        <f>SUMIF('City Level Data'!#REF!,$F257,'City Level Data'!BZ:BZ)</f>
        <v>#REF!</v>
      </c>
      <c r="BZ257" s="16" t="e">
        <f>SUMIF('City Level Data'!#REF!,$F257,'City Level Data'!CA:CA)</f>
        <v>#REF!</v>
      </c>
      <c r="CA257" s="16" t="e">
        <f>SUMIF('City Level Data'!#REF!,$F257,'City Level Data'!CB:CB)</f>
        <v>#REF!</v>
      </c>
      <c r="CB257" s="16" t="e">
        <f>SUMIF('City Level Data'!#REF!,$F257,'City Level Data'!CC:CC)</f>
        <v>#REF!</v>
      </c>
      <c r="CC257" s="16" t="e">
        <f>SUMIF('City Level Data'!#REF!,$F257,'City Level Data'!CD:CD)</f>
        <v>#REF!</v>
      </c>
      <c r="CD257" s="16" t="e">
        <f>SUMIF('City Level Data'!#REF!,$F257,'City Level Data'!CE:CE)</f>
        <v>#REF!</v>
      </c>
      <c r="CE257" s="16" t="e">
        <f>SUMIF('City Level Data'!#REF!,$F257,'City Level Data'!CF:CF)</f>
        <v>#REF!</v>
      </c>
      <c r="CF257" s="16" t="e">
        <f>SUMIF('City Level Data'!#REF!,$F257,'City Level Data'!CG:CG)</f>
        <v>#REF!</v>
      </c>
      <c r="CG257" s="16" t="e">
        <f>SUMIF('City Level Data'!#REF!,$F257,'City Level Data'!CH:CH)</f>
        <v>#REF!</v>
      </c>
      <c r="CH257" s="16" t="e">
        <f>SUMIF('City Level Data'!#REF!,$F257,'City Level Data'!CI:CI)</f>
        <v>#REF!</v>
      </c>
      <c r="CI257" s="16" t="e">
        <f>SUMIF('City Level Data'!#REF!,$F257,'City Level Data'!CJ:CJ)</f>
        <v>#REF!</v>
      </c>
      <c r="CJ257" s="16" t="e">
        <f>SUMIF('City Level Data'!#REF!,$F257,'City Level Data'!CK:CK)</f>
        <v>#REF!</v>
      </c>
      <c r="CK257" s="16" t="e">
        <f>SUMIF('City Level Data'!#REF!,$F257,'City Level Data'!CL:CL)</f>
        <v>#REF!</v>
      </c>
      <c r="CL257" s="16" t="e">
        <f>SUMIF('City Level Data'!#REF!,$F257,'City Level Data'!CM:CM)</f>
        <v>#REF!</v>
      </c>
      <c r="CM257" s="16" t="e">
        <f>SUMIF('City Level Data'!#REF!,$F257,'City Level Data'!CN:CN)</f>
        <v>#REF!</v>
      </c>
      <c r="CN257" s="16" t="e">
        <f>SUMIF('City Level Data'!#REF!,$F257,'City Level Data'!CO:CO)</f>
        <v>#REF!</v>
      </c>
      <c r="CO257" s="16" t="e">
        <f>SUMIF('City Level Data'!#REF!,$F257,'City Level Data'!CP:CP)</f>
        <v>#REF!</v>
      </c>
      <c r="CP257" s="16" t="e">
        <f>SUMIF('City Level Data'!#REF!,$F257,'City Level Data'!CQ:CQ)</f>
        <v>#REF!</v>
      </c>
      <c r="CQ257" s="16" t="e">
        <f>SUMIF('City Level Data'!#REF!,$F257,'City Level Data'!CR:CR)</f>
        <v>#REF!</v>
      </c>
      <c r="CR257" s="16" t="e">
        <f>SUMIF('City Level Data'!#REF!,$F257,'City Level Data'!CS:CS)</f>
        <v>#REF!</v>
      </c>
      <c r="CS257" s="16" t="e">
        <f>SUMIF('City Level Data'!#REF!,$F257,'City Level Data'!CT:CT)</f>
        <v>#REF!</v>
      </c>
      <c r="CT257" s="16" t="e">
        <f>SUMIF('City Level Data'!#REF!,$F257,'City Level Data'!CU:CU)</f>
        <v>#REF!</v>
      </c>
      <c r="CU257" s="16" t="e">
        <f>SUMIF('City Level Data'!#REF!,$F257,'City Level Data'!CV:CV)</f>
        <v>#REF!</v>
      </c>
      <c r="CV257" s="16" t="e">
        <f>SUMIF('City Level Data'!#REF!,$F257,'City Level Data'!CW:CW)</f>
        <v>#REF!</v>
      </c>
      <c r="CW257" s="16" t="e">
        <f>SUMIF('City Level Data'!#REF!,$F257,'City Level Data'!CX:CX)</f>
        <v>#REF!</v>
      </c>
      <c r="CX257" s="16" t="e">
        <f>SUMIF('City Level Data'!#REF!,$F257,'City Level Data'!CY:CY)</f>
        <v>#REF!</v>
      </c>
      <c r="CY257" s="16" t="e">
        <f>SUMIF('City Level Data'!#REF!,$F257,'City Level Data'!CZ:CZ)</f>
        <v>#REF!</v>
      </c>
      <c r="CZ257" s="16" t="e">
        <f>SUMIF('City Level Data'!#REF!,$F257,'City Level Data'!DA:DA)</f>
        <v>#REF!</v>
      </c>
      <c r="DA257" s="16" t="e">
        <f>SUMIF('City Level Data'!#REF!,$F257,'City Level Data'!DB:DB)</f>
        <v>#REF!</v>
      </c>
      <c r="DB257" s="16" t="e">
        <f>SUMIF('City Level Data'!#REF!,$F257,'City Level Data'!DC:DC)</f>
        <v>#REF!</v>
      </c>
    </row>
    <row r="258" spans="1:106" x14ac:dyDescent="0.2">
      <c r="A258" s="1"/>
      <c r="B258" s="1"/>
      <c r="C258" s="1"/>
      <c r="D258" s="1" t="s">
        <v>1780</v>
      </c>
      <c r="E258" s="1" t="s">
        <v>1241</v>
      </c>
      <c r="F258" s="1" t="s">
        <v>1245</v>
      </c>
      <c r="G258" s="1" t="s">
        <v>1523</v>
      </c>
      <c r="H258" s="1"/>
      <c r="I258" s="1"/>
      <c r="J258" s="1" t="s">
        <v>1518</v>
      </c>
      <c r="K258" s="1"/>
      <c r="L258" s="1"/>
      <c r="M258" s="1"/>
      <c r="N258" s="16" t="e">
        <f>SUMIF('City Level Data'!#REF!,$F258,'City Level Data'!J:J)</f>
        <v>#REF!</v>
      </c>
      <c r="O258" s="16" t="e">
        <f>SUMIF('City Level Data'!#REF!,$F258,'City Level Data'!L:L)</f>
        <v>#REF!</v>
      </c>
      <c r="P258" s="16" t="e">
        <f>SUMIF('City Level Data'!#REF!,$F258,'City Level Data'!M:M)</f>
        <v>#REF!</v>
      </c>
      <c r="Q258" s="16" t="e">
        <f t="shared" si="3"/>
        <v>#REF!</v>
      </c>
      <c r="R258" s="16" t="e">
        <f>SUMIF('City Level Data'!#REF!,$F258,'City Level Data'!P:P)</f>
        <v>#REF!</v>
      </c>
      <c r="S258" s="16" t="e">
        <f t="shared" si="4"/>
        <v>#REF!</v>
      </c>
      <c r="T258" s="16" t="e">
        <f>SUMIF('City Level Data'!#REF!,$F258,'City Level Data'!U:U)*1000000000/N258</f>
        <v>#REF!</v>
      </c>
      <c r="U258" s="16" t="e">
        <f>IF(Q258&gt;'Clustering (Sub City)'!$C$4,'Clustering (Sub City)'!$B$3,IF(Q258&gt;'Clustering (Sub City)'!$H$4,'Clustering (Sub City)'!$G$3,IF(Q258&gt;'Clustering (Sub City)'!$M$4,'Clustering (Sub City)'!$L$3,'Clustering (Sub City)'!$Q$3)))</f>
        <v>#REF!</v>
      </c>
      <c r="V258" s="16" t="e">
        <f>IF(S258&gt;'Clustering (Sub City)'!$C$24,'Clustering (Sub City)'!$B$23,IF(S258&gt;'Clustering (Sub City)'!$H$24,'Clustering (Sub City)'!$G$23,IF(S258&gt;'Clustering (Sub City)'!$M$24,'Clustering (Sub City)'!$L$23,'Clustering (Sub City)'!$Q$23)))</f>
        <v>#REF!</v>
      </c>
      <c r="W258" s="16" t="e">
        <f>VLOOKUP(U258&amp;V258,'Clustering (Gov City)'!$X$4:$Y$19,2,0)</f>
        <v>#REF!</v>
      </c>
      <c r="X258" s="16" t="e">
        <f>SUMIF('City Level Data'!#REF!,$F258,'City Level Data'!Z:Z)</f>
        <v>#REF!</v>
      </c>
      <c r="Y258" s="16" t="e">
        <f>SUMIF('City Level Data'!#REF!,$F258,'City Level Data'!AA:AA)</f>
        <v>#REF!</v>
      </c>
      <c r="Z258" s="16" t="e">
        <f>SUMIF('City Level Data'!#REF!,$F258,'City Level Data'!AB:AB)</f>
        <v>#REF!</v>
      </c>
      <c r="AA258" s="16" t="e">
        <f>SUMIF('City Level Data'!#REF!,$F258,'City Level Data'!AC:AC)</f>
        <v>#REF!</v>
      </c>
      <c r="AB258" s="16" t="e">
        <f>SUMIF('City Level Data'!#REF!,$F258,'City Level Data'!AD:AD)</f>
        <v>#REF!</v>
      </c>
      <c r="AC258" s="16" t="e">
        <f>SUMIF('City Level Data'!#REF!,$F258,'City Level Data'!AE:AE)</f>
        <v>#REF!</v>
      </c>
      <c r="AD258" s="16" t="e">
        <f>SUMIF('City Level Data'!#REF!,$F258,'City Level Data'!AF:AF)</f>
        <v>#REF!</v>
      </c>
      <c r="AE258" s="16" t="e">
        <f>SUMIF('City Level Data'!#REF!,$F258,'City Level Data'!AG:AG)</f>
        <v>#REF!</v>
      </c>
      <c r="AF258" s="16" t="e">
        <f>SUMIF('City Level Data'!#REF!,$F258,'City Level Data'!AH:AH)</f>
        <v>#REF!</v>
      </c>
      <c r="AG258" s="16" t="e">
        <f>SUMIF('City Level Data'!#REF!,$F258,'City Level Data'!AI:AI)</f>
        <v>#REF!</v>
      </c>
      <c r="AH258" s="16" t="e">
        <f>SUMIF('City Level Data'!#REF!,$F258,'City Level Data'!AJ:AJ)</f>
        <v>#REF!</v>
      </c>
      <c r="AI258" s="16" t="e">
        <f>SUMIF('City Level Data'!#REF!,$F258,'City Level Data'!AK:AK)</f>
        <v>#REF!</v>
      </c>
      <c r="AJ258" s="16" t="e">
        <f>SUMIF('City Level Data'!#REF!,$F258,'City Level Data'!AL:AL)</f>
        <v>#REF!</v>
      </c>
      <c r="AK258" s="16" t="e">
        <f>SUMIF('City Level Data'!#REF!,$F258,'City Level Data'!AM:AM)</f>
        <v>#REF!</v>
      </c>
      <c r="AL258" s="16" t="e">
        <f>SUMIF('City Level Data'!#REF!,$F258,'City Level Data'!AN:AN)</f>
        <v>#REF!</v>
      </c>
      <c r="AM258" s="16" t="e">
        <f>SUMIF('City Level Data'!#REF!,$F258,'City Level Data'!AO:AO)</f>
        <v>#REF!</v>
      </c>
      <c r="AN258" s="16" t="e">
        <f>SUMIF('City Level Data'!#REF!,$F258,'City Level Data'!AP:AP)</f>
        <v>#REF!</v>
      </c>
      <c r="AO258" s="16" t="e">
        <f>SUMIF('City Level Data'!#REF!,$F258,'City Level Data'!AQ:AQ)</f>
        <v>#REF!</v>
      </c>
      <c r="AP258" s="16" t="e">
        <f>SUMIF('City Level Data'!#REF!,$F258,'City Level Data'!AR:AR)</f>
        <v>#REF!</v>
      </c>
      <c r="AQ258" s="16" t="e">
        <f>SUMIF('City Level Data'!#REF!,$F258,'City Level Data'!AS:AS)</f>
        <v>#REF!</v>
      </c>
      <c r="AR258" s="16" t="e">
        <f>SUMIF('City Level Data'!#REF!,$F258,'City Level Data'!AT:AT)</f>
        <v>#REF!</v>
      </c>
      <c r="AS258" s="16" t="e">
        <f>SUMIF('City Level Data'!#REF!,$F258,'City Level Data'!AU:AU)</f>
        <v>#REF!</v>
      </c>
      <c r="AT258" s="16" t="e">
        <f>SUMIF('City Level Data'!#REF!,$F258,'City Level Data'!AV:AV)</f>
        <v>#REF!</v>
      </c>
      <c r="AU258" s="16" t="e">
        <f>SUMIF('City Level Data'!#REF!,$F258,'City Level Data'!AW:AW)</f>
        <v>#REF!</v>
      </c>
      <c r="AV258" s="16" t="e">
        <f>SUMIF('City Level Data'!#REF!,$F258,'City Level Data'!AX:AX)</f>
        <v>#REF!</v>
      </c>
      <c r="AW258" s="16" t="e">
        <f>SUMIF('City Level Data'!#REF!,$F258,'City Level Data'!AY:AY)</f>
        <v>#REF!</v>
      </c>
      <c r="AX258" s="16" t="e">
        <f>SUMIF('City Level Data'!#REF!,$F258,'City Level Data'!AZ:AZ)</f>
        <v>#REF!</v>
      </c>
      <c r="AY258" s="16" t="e">
        <f>SUMIF('City Level Data'!#REF!,$F258,'City Level Data'!BA:BA)</f>
        <v>#REF!</v>
      </c>
      <c r="AZ258" s="16" t="e">
        <f>SUMIF('City Level Data'!#REF!,$F258,'City Level Data'!BB:BB)</f>
        <v>#REF!</v>
      </c>
      <c r="BA258" s="16" t="e">
        <f>SUMIF('City Level Data'!#REF!,$F258,'City Level Data'!BC:BC)</f>
        <v>#REF!</v>
      </c>
      <c r="BB258" s="16" t="e">
        <f>SUMIF('City Level Data'!#REF!,$F258,'City Level Data'!BD:BD)</f>
        <v>#REF!</v>
      </c>
      <c r="BC258" s="16" t="e">
        <f>SUMIF('City Level Data'!#REF!,$F258,'City Level Data'!BE:BE)</f>
        <v>#REF!</v>
      </c>
      <c r="BD258" s="16" t="e">
        <f>SUMIF('City Level Data'!#REF!,$F258,'City Level Data'!BF:BF)</f>
        <v>#REF!</v>
      </c>
      <c r="BE258" s="16" t="e">
        <f t="shared" si="5"/>
        <v>#REF!</v>
      </c>
      <c r="BF258" s="16" t="e">
        <f>SUMIF('City Level Data'!#REF!,$F258,'City Level Data'!BG:BG)</f>
        <v>#REF!</v>
      </c>
      <c r="BG258" s="16" t="e">
        <f>SUMIF('City Level Data'!#REF!,$F258,'City Level Data'!BH:BH)</f>
        <v>#REF!</v>
      </c>
      <c r="BH258" s="16" t="e">
        <f>AVERAGEIF('City Level Data'!#REF!,$F258,'City Level Data'!BI:BI)</f>
        <v>#REF!</v>
      </c>
      <c r="BI258" s="16" t="e">
        <f>AVERAGEIF('City Level Data'!#REF!,$F258,'City Level Data'!BJ:BJ)</f>
        <v>#REF!</v>
      </c>
      <c r="BJ258" s="16" t="e">
        <f>AVERAGEIF('City Level Data'!#REF!,$F258,'City Level Data'!BK:BK)</f>
        <v>#REF!</v>
      </c>
      <c r="BK258" s="16" t="e">
        <f>AVERAGEIF('City Level Data'!#REF!,$F258,'City Level Data'!BL:BL)</f>
        <v>#REF!</v>
      </c>
      <c r="BL258" s="16" t="e">
        <f>AVERAGEIF('City Level Data'!#REF!,$F258,'City Level Data'!BM:BM)</f>
        <v>#REF!</v>
      </c>
      <c r="BM258" s="16" t="e">
        <f>SUMIF('City Level Data'!#REF!,$F258,'City Level Data'!BN:BN)</f>
        <v>#REF!</v>
      </c>
      <c r="BN258" s="16" t="e">
        <f>SUMIF('City Level Data'!#REF!,$F258,'City Level Data'!BO:BO)</f>
        <v>#REF!</v>
      </c>
      <c r="BO258" s="16" t="e">
        <f>SUMIF('City Level Data'!#REF!,$F258,'City Level Data'!BP:BP)</f>
        <v>#REF!</v>
      </c>
      <c r="BP258" s="16" t="e">
        <f>SUMIF('City Level Data'!#REF!,$F258,'City Level Data'!BQ:BQ)</f>
        <v>#REF!</v>
      </c>
      <c r="BQ258" s="16" t="e">
        <f>SUMIF('City Level Data'!#REF!,$F258,'City Level Data'!BR:BR)</f>
        <v>#REF!</v>
      </c>
      <c r="BR258" s="16" t="e">
        <f>SUMIF('City Level Data'!#REF!,$F258,'City Level Data'!BS:BS)</f>
        <v>#REF!</v>
      </c>
      <c r="BS258" s="16" t="e">
        <f>SUMIF('City Level Data'!#REF!,$F258,'City Level Data'!BT:BT)</f>
        <v>#REF!</v>
      </c>
      <c r="BT258" s="16" t="e">
        <f>SUMIF('City Level Data'!#REF!,$F258,'City Level Data'!BU:BU)</f>
        <v>#REF!</v>
      </c>
      <c r="BU258" s="16" t="e">
        <f>SUMIF('City Level Data'!#REF!,$F258,'City Level Data'!BV:BV)</f>
        <v>#REF!</v>
      </c>
      <c r="BV258" s="16" t="e">
        <f>SUMIF('City Level Data'!#REF!,$F258,'City Level Data'!BW:BW)</f>
        <v>#REF!</v>
      </c>
      <c r="BW258" s="16" t="e">
        <f>SUMIF('City Level Data'!#REF!,$F258,'City Level Data'!BX:BX)</f>
        <v>#REF!</v>
      </c>
      <c r="BX258" s="16" t="e">
        <f>SUMIF('City Level Data'!#REF!,$F258,'City Level Data'!BY:BY)</f>
        <v>#REF!</v>
      </c>
      <c r="BY258" s="16" t="e">
        <f>SUMIF('City Level Data'!#REF!,$F258,'City Level Data'!BZ:BZ)</f>
        <v>#REF!</v>
      </c>
      <c r="BZ258" s="16" t="e">
        <f>SUMIF('City Level Data'!#REF!,$F258,'City Level Data'!CA:CA)</f>
        <v>#REF!</v>
      </c>
      <c r="CA258" s="16" t="e">
        <f>SUMIF('City Level Data'!#REF!,$F258,'City Level Data'!CB:CB)</f>
        <v>#REF!</v>
      </c>
      <c r="CB258" s="16" t="e">
        <f>SUMIF('City Level Data'!#REF!,$F258,'City Level Data'!CC:CC)</f>
        <v>#REF!</v>
      </c>
      <c r="CC258" s="16" t="e">
        <f>SUMIF('City Level Data'!#REF!,$F258,'City Level Data'!CD:CD)</f>
        <v>#REF!</v>
      </c>
      <c r="CD258" s="16" t="e">
        <f>SUMIF('City Level Data'!#REF!,$F258,'City Level Data'!CE:CE)</f>
        <v>#REF!</v>
      </c>
      <c r="CE258" s="16" t="e">
        <f>SUMIF('City Level Data'!#REF!,$F258,'City Level Data'!CF:CF)</f>
        <v>#REF!</v>
      </c>
      <c r="CF258" s="16" t="e">
        <f>SUMIF('City Level Data'!#REF!,$F258,'City Level Data'!CG:CG)</f>
        <v>#REF!</v>
      </c>
      <c r="CG258" s="16" t="e">
        <f>SUMIF('City Level Data'!#REF!,$F258,'City Level Data'!CH:CH)</f>
        <v>#REF!</v>
      </c>
      <c r="CH258" s="16" t="e">
        <f>SUMIF('City Level Data'!#REF!,$F258,'City Level Data'!CI:CI)</f>
        <v>#REF!</v>
      </c>
      <c r="CI258" s="16" t="e">
        <f>SUMIF('City Level Data'!#REF!,$F258,'City Level Data'!CJ:CJ)</f>
        <v>#REF!</v>
      </c>
      <c r="CJ258" s="16" t="e">
        <f>SUMIF('City Level Data'!#REF!,$F258,'City Level Data'!CK:CK)</f>
        <v>#REF!</v>
      </c>
      <c r="CK258" s="16" t="e">
        <f>SUMIF('City Level Data'!#REF!,$F258,'City Level Data'!CL:CL)</f>
        <v>#REF!</v>
      </c>
      <c r="CL258" s="16" t="e">
        <f>SUMIF('City Level Data'!#REF!,$F258,'City Level Data'!CM:CM)</f>
        <v>#REF!</v>
      </c>
      <c r="CM258" s="16" t="e">
        <f>SUMIF('City Level Data'!#REF!,$F258,'City Level Data'!CN:CN)</f>
        <v>#REF!</v>
      </c>
      <c r="CN258" s="16" t="e">
        <f>SUMIF('City Level Data'!#REF!,$F258,'City Level Data'!CO:CO)</f>
        <v>#REF!</v>
      </c>
      <c r="CO258" s="16" t="e">
        <f>SUMIF('City Level Data'!#REF!,$F258,'City Level Data'!CP:CP)</f>
        <v>#REF!</v>
      </c>
      <c r="CP258" s="16" t="e">
        <f>SUMIF('City Level Data'!#REF!,$F258,'City Level Data'!CQ:CQ)</f>
        <v>#REF!</v>
      </c>
      <c r="CQ258" s="16" t="e">
        <f>SUMIF('City Level Data'!#REF!,$F258,'City Level Data'!CR:CR)</f>
        <v>#REF!</v>
      </c>
      <c r="CR258" s="16" t="e">
        <f>SUMIF('City Level Data'!#REF!,$F258,'City Level Data'!CS:CS)</f>
        <v>#REF!</v>
      </c>
      <c r="CS258" s="16" t="e">
        <f>SUMIF('City Level Data'!#REF!,$F258,'City Level Data'!CT:CT)</f>
        <v>#REF!</v>
      </c>
      <c r="CT258" s="16" t="e">
        <f>SUMIF('City Level Data'!#REF!,$F258,'City Level Data'!CU:CU)</f>
        <v>#REF!</v>
      </c>
      <c r="CU258" s="16" t="e">
        <f>SUMIF('City Level Data'!#REF!,$F258,'City Level Data'!CV:CV)</f>
        <v>#REF!</v>
      </c>
      <c r="CV258" s="16" t="e">
        <f>SUMIF('City Level Data'!#REF!,$F258,'City Level Data'!CW:CW)</f>
        <v>#REF!</v>
      </c>
      <c r="CW258" s="16" t="e">
        <f>SUMIF('City Level Data'!#REF!,$F258,'City Level Data'!CX:CX)</f>
        <v>#REF!</v>
      </c>
      <c r="CX258" s="16" t="e">
        <f>SUMIF('City Level Data'!#REF!,$F258,'City Level Data'!CY:CY)</f>
        <v>#REF!</v>
      </c>
      <c r="CY258" s="16" t="e">
        <f>SUMIF('City Level Data'!#REF!,$F258,'City Level Data'!CZ:CZ)</f>
        <v>#REF!</v>
      </c>
      <c r="CZ258" s="16" t="e">
        <f>SUMIF('City Level Data'!#REF!,$F258,'City Level Data'!DA:DA)</f>
        <v>#REF!</v>
      </c>
      <c r="DA258" s="16" t="e">
        <f>SUMIF('City Level Data'!#REF!,$F258,'City Level Data'!DB:DB)</f>
        <v>#REF!</v>
      </c>
      <c r="DB258" s="16" t="e">
        <f>SUMIF('City Level Data'!#REF!,$F258,'City Level Data'!DC:DC)</f>
        <v>#REF!</v>
      </c>
    </row>
    <row r="259" spans="1:106" x14ac:dyDescent="0.2">
      <c r="A259" s="1"/>
      <c r="B259" s="1"/>
      <c r="C259" s="1"/>
      <c r="D259" s="1" t="s">
        <v>1781</v>
      </c>
      <c r="E259" s="1" t="s">
        <v>1241</v>
      </c>
      <c r="F259" s="1" t="s">
        <v>1283</v>
      </c>
      <c r="G259" s="1" t="s">
        <v>1523</v>
      </c>
      <c r="H259" s="1"/>
      <c r="I259" s="1"/>
      <c r="J259" s="1" t="s">
        <v>1518</v>
      </c>
      <c r="K259" s="1"/>
      <c r="L259" s="1"/>
      <c r="M259" s="1"/>
      <c r="N259" s="16" t="e">
        <f>SUMIF('City Level Data'!#REF!,$F259,'City Level Data'!J:J)</f>
        <v>#REF!</v>
      </c>
      <c r="O259" s="16" t="e">
        <f>SUMIF('City Level Data'!#REF!,$F259,'City Level Data'!L:L)</f>
        <v>#REF!</v>
      </c>
      <c r="P259" s="16" t="e">
        <f>SUMIF('City Level Data'!#REF!,$F259,'City Level Data'!M:M)</f>
        <v>#REF!</v>
      </c>
      <c r="Q259" s="16" t="e">
        <f t="shared" si="3"/>
        <v>#REF!</v>
      </c>
      <c r="R259" s="16" t="e">
        <f>SUMIF('City Level Data'!#REF!,$F259,'City Level Data'!P:P)</f>
        <v>#REF!</v>
      </c>
      <c r="S259" s="16" t="e">
        <f t="shared" si="4"/>
        <v>#REF!</v>
      </c>
      <c r="T259" s="16" t="e">
        <f>SUMIF('City Level Data'!#REF!,$F259,'City Level Data'!U:U)*1000000000/N259</f>
        <v>#REF!</v>
      </c>
      <c r="U259" s="16" t="e">
        <f>IF(Q259&gt;'Clustering (Sub City)'!$C$4,'Clustering (Sub City)'!$B$3,IF(Q259&gt;'Clustering (Sub City)'!$H$4,'Clustering (Sub City)'!$G$3,IF(Q259&gt;'Clustering (Sub City)'!$M$4,'Clustering (Sub City)'!$L$3,'Clustering (Sub City)'!$Q$3)))</f>
        <v>#REF!</v>
      </c>
      <c r="V259" s="16" t="e">
        <f>IF(S259&gt;'Clustering (Sub City)'!$C$24,'Clustering (Sub City)'!$B$23,IF(S259&gt;'Clustering (Sub City)'!$H$24,'Clustering (Sub City)'!$G$23,IF(S259&gt;'Clustering (Sub City)'!$M$24,'Clustering (Sub City)'!$L$23,'Clustering (Sub City)'!$Q$23)))</f>
        <v>#REF!</v>
      </c>
      <c r="W259" s="16" t="e">
        <f>VLOOKUP(U259&amp;V259,'Clustering (Gov City)'!$X$4:$Y$19,2,0)</f>
        <v>#REF!</v>
      </c>
      <c r="X259" s="16" t="e">
        <f>SUMIF('City Level Data'!#REF!,$F259,'City Level Data'!Z:Z)</f>
        <v>#REF!</v>
      </c>
      <c r="Y259" s="16" t="e">
        <f>SUMIF('City Level Data'!#REF!,$F259,'City Level Data'!AA:AA)</f>
        <v>#REF!</v>
      </c>
      <c r="Z259" s="16" t="e">
        <f>SUMIF('City Level Data'!#REF!,$F259,'City Level Data'!AB:AB)</f>
        <v>#REF!</v>
      </c>
      <c r="AA259" s="16" t="e">
        <f>SUMIF('City Level Data'!#REF!,$F259,'City Level Data'!AC:AC)</f>
        <v>#REF!</v>
      </c>
      <c r="AB259" s="16" t="e">
        <f>SUMIF('City Level Data'!#REF!,$F259,'City Level Data'!AD:AD)</f>
        <v>#REF!</v>
      </c>
      <c r="AC259" s="16" t="e">
        <f>SUMIF('City Level Data'!#REF!,$F259,'City Level Data'!AE:AE)</f>
        <v>#REF!</v>
      </c>
      <c r="AD259" s="16" t="e">
        <f>SUMIF('City Level Data'!#REF!,$F259,'City Level Data'!AF:AF)</f>
        <v>#REF!</v>
      </c>
      <c r="AE259" s="16" t="e">
        <f>SUMIF('City Level Data'!#REF!,$F259,'City Level Data'!AG:AG)</f>
        <v>#REF!</v>
      </c>
      <c r="AF259" s="16" t="e">
        <f>SUMIF('City Level Data'!#REF!,$F259,'City Level Data'!AH:AH)</f>
        <v>#REF!</v>
      </c>
      <c r="AG259" s="16" t="e">
        <f>SUMIF('City Level Data'!#REF!,$F259,'City Level Data'!AI:AI)</f>
        <v>#REF!</v>
      </c>
      <c r="AH259" s="16" t="e">
        <f>SUMIF('City Level Data'!#REF!,$F259,'City Level Data'!AJ:AJ)</f>
        <v>#REF!</v>
      </c>
      <c r="AI259" s="16" t="e">
        <f>SUMIF('City Level Data'!#REF!,$F259,'City Level Data'!AK:AK)</f>
        <v>#REF!</v>
      </c>
      <c r="AJ259" s="16" t="e">
        <f>SUMIF('City Level Data'!#REF!,$F259,'City Level Data'!AL:AL)</f>
        <v>#REF!</v>
      </c>
      <c r="AK259" s="16" t="e">
        <f>SUMIF('City Level Data'!#REF!,$F259,'City Level Data'!AM:AM)</f>
        <v>#REF!</v>
      </c>
      <c r="AL259" s="16" t="e">
        <f>SUMIF('City Level Data'!#REF!,$F259,'City Level Data'!AN:AN)</f>
        <v>#REF!</v>
      </c>
      <c r="AM259" s="16" t="e">
        <f>SUMIF('City Level Data'!#REF!,$F259,'City Level Data'!AO:AO)</f>
        <v>#REF!</v>
      </c>
      <c r="AN259" s="16" t="e">
        <f>SUMIF('City Level Data'!#REF!,$F259,'City Level Data'!AP:AP)</f>
        <v>#REF!</v>
      </c>
      <c r="AO259" s="16" t="e">
        <f>SUMIF('City Level Data'!#REF!,$F259,'City Level Data'!AQ:AQ)</f>
        <v>#REF!</v>
      </c>
      <c r="AP259" s="16" t="e">
        <f>SUMIF('City Level Data'!#REF!,$F259,'City Level Data'!AR:AR)</f>
        <v>#REF!</v>
      </c>
      <c r="AQ259" s="16" t="e">
        <f>SUMIF('City Level Data'!#REF!,$F259,'City Level Data'!AS:AS)</f>
        <v>#REF!</v>
      </c>
      <c r="AR259" s="16" t="e">
        <f>SUMIF('City Level Data'!#REF!,$F259,'City Level Data'!AT:AT)</f>
        <v>#REF!</v>
      </c>
      <c r="AS259" s="16" t="e">
        <f>SUMIF('City Level Data'!#REF!,$F259,'City Level Data'!AU:AU)</f>
        <v>#REF!</v>
      </c>
      <c r="AT259" s="16" t="e">
        <f>SUMIF('City Level Data'!#REF!,$F259,'City Level Data'!AV:AV)</f>
        <v>#REF!</v>
      </c>
      <c r="AU259" s="16" t="e">
        <f>SUMIF('City Level Data'!#REF!,$F259,'City Level Data'!AW:AW)</f>
        <v>#REF!</v>
      </c>
      <c r="AV259" s="16" t="e">
        <f>SUMIF('City Level Data'!#REF!,$F259,'City Level Data'!AX:AX)</f>
        <v>#REF!</v>
      </c>
      <c r="AW259" s="16" t="e">
        <f>SUMIF('City Level Data'!#REF!,$F259,'City Level Data'!AY:AY)</f>
        <v>#REF!</v>
      </c>
      <c r="AX259" s="16" t="e">
        <f>SUMIF('City Level Data'!#REF!,$F259,'City Level Data'!AZ:AZ)</f>
        <v>#REF!</v>
      </c>
      <c r="AY259" s="16" t="e">
        <f>SUMIF('City Level Data'!#REF!,$F259,'City Level Data'!BA:BA)</f>
        <v>#REF!</v>
      </c>
      <c r="AZ259" s="16" t="e">
        <f>SUMIF('City Level Data'!#REF!,$F259,'City Level Data'!BB:BB)</f>
        <v>#REF!</v>
      </c>
      <c r="BA259" s="16" t="e">
        <f>SUMIF('City Level Data'!#REF!,$F259,'City Level Data'!BC:BC)</f>
        <v>#REF!</v>
      </c>
      <c r="BB259" s="16" t="e">
        <f>SUMIF('City Level Data'!#REF!,$F259,'City Level Data'!BD:BD)</f>
        <v>#REF!</v>
      </c>
      <c r="BC259" s="16" t="e">
        <f>SUMIF('City Level Data'!#REF!,$F259,'City Level Data'!BE:BE)</f>
        <v>#REF!</v>
      </c>
      <c r="BD259" s="16" t="e">
        <f>SUMIF('City Level Data'!#REF!,$F259,'City Level Data'!BF:BF)</f>
        <v>#REF!</v>
      </c>
      <c r="BE259" s="16" t="e">
        <f t="shared" si="5"/>
        <v>#REF!</v>
      </c>
      <c r="BF259" s="16" t="e">
        <f>SUMIF('City Level Data'!#REF!,$F259,'City Level Data'!BG:BG)</f>
        <v>#REF!</v>
      </c>
      <c r="BG259" s="16" t="e">
        <f>SUMIF('City Level Data'!#REF!,$F259,'City Level Data'!BH:BH)</f>
        <v>#REF!</v>
      </c>
      <c r="BH259" s="16" t="e">
        <f>AVERAGEIF('City Level Data'!#REF!,$F259,'City Level Data'!BI:BI)</f>
        <v>#REF!</v>
      </c>
      <c r="BI259" s="16" t="e">
        <f>AVERAGEIF('City Level Data'!#REF!,$F259,'City Level Data'!BJ:BJ)</f>
        <v>#REF!</v>
      </c>
      <c r="BJ259" s="16" t="e">
        <f>AVERAGEIF('City Level Data'!#REF!,$F259,'City Level Data'!BK:BK)</f>
        <v>#REF!</v>
      </c>
      <c r="BK259" s="16" t="e">
        <f>AVERAGEIF('City Level Data'!#REF!,$F259,'City Level Data'!BL:BL)</f>
        <v>#REF!</v>
      </c>
      <c r="BL259" s="16" t="e">
        <f>AVERAGEIF('City Level Data'!#REF!,$F259,'City Level Data'!BM:BM)</f>
        <v>#REF!</v>
      </c>
      <c r="BM259" s="16" t="e">
        <f>SUMIF('City Level Data'!#REF!,$F259,'City Level Data'!BN:BN)</f>
        <v>#REF!</v>
      </c>
      <c r="BN259" s="16" t="e">
        <f>SUMIF('City Level Data'!#REF!,$F259,'City Level Data'!BO:BO)</f>
        <v>#REF!</v>
      </c>
      <c r="BO259" s="16" t="e">
        <f>SUMIF('City Level Data'!#REF!,$F259,'City Level Data'!BP:BP)</f>
        <v>#REF!</v>
      </c>
      <c r="BP259" s="16" t="e">
        <f>SUMIF('City Level Data'!#REF!,$F259,'City Level Data'!BQ:BQ)</f>
        <v>#REF!</v>
      </c>
      <c r="BQ259" s="16" t="e">
        <f>SUMIF('City Level Data'!#REF!,$F259,'City Level Data'!BR:BR)</f>
        <v>#REF!</v>
      </c>
      <c r="BR259" s="16" t="e">
        <f>SUMIF('City Level Data'!#REF!,$F259,'City Level Data'!BS:BS)</f>
        <v>#REF!</v>
      </c>
      <c r="BS259" s="16" t="e">
        <f>SUMIF('City Level Data'!#REF!,$F259,'City Level Data'!BT:BT)</f>
        <v>#REF!</v>
      </c>
      <c r="BT259" s="16" t="e">
        <f>SUMIF('City Level Data'!#REF!,$F259,'City Level Data'!BU:BU)</f>
        <v>#REF!</v>
      </c>
      <c r="BU259" s="16" t="e">
        <f>SUMIF('City Level Data'!#REF!,$F259,'City Level Data'!BV:BV)</f>
        <v>#REF!</v>
      </c>
      <c r="BV259" s="16" t="e">
        <f>SUMIF('City Level Data'!#REF!,$F259,'City Level Data'!BW:BW)</f>
        <v>#REF!</v>
      </c>
      <c r="BW259" s="16" t="e">
        <f>SUMIF('City Level Data'!#REF!,$F259,'City Level Data'!BX:BX)</f>
        <v>#REF!</v>
      </c>
      <c r="BX259" s="16" t="e">
        <f>SUMIF('City Level Data'!#REF!,$F259,'City Level Data'!BY:BY)</f>
        <v>#REF!</v>
      </c>
      <c r="BY259" s="16" t="e">
        <f>SUMIF('City Level Data'!#REF!,$F259,'City Level Data'!BZ:BZ)</f>
        <v>#REF!</v>
      </c>
      <c r="BZ259" s="16" t="e">
        <f>SUMIF('City Level Data'!#REF!,$F259,'City Level Data'!CA:CA)</f>
        <v>#REF!</v>
      </c>
      <c r="CA259" s="16" t="e">
        <f>SUMIF('City Level Data'!#REF!,$F259,'City Level Data'!CB:CB)</f>
        <v>#REF!</v>
      </c>
      <c r="CB259" s="16" t="e">
        <f>SUMIF('City Level Data'!#REF!,$F259,'City Level Data'!CC:CC)</f>
        <v>#REF!</v>
      </c>
      <c r="CC259" s="16" t="e">
        <f>SUMIF('City Level Data'!#REF!,$F259,'City Level Data'!CD:CD)</f>
        <v>#REF!</v>
      </c>
      <c r="CD259" s="16" t="e">
        <f>SUMIF('City Level Data'!#REF!,$F259,'City Level Data'!CE:CE)</f>
        <v>#REF!</v>
      </c>
      <c r="CE259" s="16" t="e">
        <f>SUMIF('City Level Data'!#REF!,$F259,'City Level Data'!CF:CF)</f>
        <v>#REF!</v>
      </c>
      <c r="CF259" s="16" t="e">
        <f>SUMIF('City Level Data'!#REF!,$F259,'City Level Data'!CG:CG)</f>
        <v>#REF!</v>
      </c>
      <c r="CG259" s="16" t="e">
        <f>SUMIF('City Level Data'!#REF!,$F259,'City Level Data'!CH:CH)</f>
        <v>#REF!</v>
      </c>
      <c r="CH259" s="16" t="e">
        <f>SUMIF('City Level Data'!#REF!,$F259,'City Level Data'!CI:CI)</f>
        <v>#REF!</v>
      </c>
      <c r="CI259" s="16" t="e">
        <f>SUMIF('City Level Data'!#REF!,$F259,'City Level Data'!CJ:CJ)</f>
        <v>#REF!</v>
      </c>
      <c r="CJ259" s="16" t="e">
        <f>SUMIF('City Level Data'!#REF!,$F259,'City Level Data'!CK:CK)</f>
        <v>#REF!</v>
      </c>
      <c r="CK259" s="16" t="e">
        <f>SUMIF('City Level Data'!#REF!,$F259,'City Level Data'!CL:CL)</f>
        <v>#REF!</v>
      </c>
      <c r="CL259" s="16" t="e">
        <f>SUMIF('City Level Data'!#REF!,$F259,'City Level Data'!CM:CM)</f>
        <v>#REF!</v>
      </c>
      <c r="CM259" s="16" t="e">
        <f>SUMIF('City Level Data'!#REF!,$F259,'City Level Data'!CN:CN)</f>
        <v>#REF!</v>
      </c>
      <c r="CN259" s="16" t="e">
        <f>SUMIF('City Level Data'!#REF!,$F259,'City Level Data'!CO:CO)</f>
        <v>#REF!</v>
      </c>
      <c r="CO259" s="16" t="e">
        <f>SUMIF('City Level Data'!#REF!,$F259,'City Level Data'!CP:CP)</f>
        <v>#REF!</v>
      </c>
      <c r="CP259" s="16" t="e">
        <f>SUMIF('City Level Data'!#REF!,$F259,'City Level Data'!CQ:CQ)</f>
        <v>#REF!</v>
      </c>
      <c r="CQ259" s="16" t="e">
        <f>SUMIF('City Level Data'!#REF!,$F259,'City Level Data'!CR:CR)</f>
        <v>#REF!</v>
      </c>
      <c r="CR259" s="16" t="e">
        <f>SUMIF('City Level Data'!#REF!,$F259,'City Level Data'!CS:CS)</f>
        <v>#REF!</v>
      </c>
      <c r="CS259" s="16" t="e">
        <f>SUMIF('City Level Data'!#REF!,$F259,'City Level Data'!CT:CT)</f>
        <v>#REF!</v>
      </c>
      <c r="CT259" s="16" t="e">
        <f>SUMIF('City Level Data'!#REF!,$F259,'City Level Data'!CU:CU)</f>
        <v>#REF!</v>
      </c>
      <c r="CU259" s="16" t="e">
        <f>SUMIF('City Level Data'!#REF!,$F259,'City Level Data'!CV:CV)</f>
        <v>#REF!</v>
      </c>
      <c r="CV259" s="16" t="e">
        <f>SUMIF('City Level Data'!#REF!,$F259,'City Level Data'!CW:CW)</f>
        <v>#REF!</v>
      </c>
      <c r="CW259" s="16" t="e">
        <f>SUMIF('City Level Data'!#REF!,$F259,'City Level Data'!CX:CX)</f>
        <v>#REF!</v>
      </c>
      <c r="CX259" s="16" t="e">
        <f>SUMIF('City Level Data'!#REF!,$F259,'City Level Data'!CY:CY)</f>
        <v>#REF!</v>
      </c>
      <c r="CY259" s="16" t="e">
        <f>SUMIF('City Level Data'!#REF!,$F259,'City Level Data'!CZ:CZ)</f>
        <v>#REF!</v>
      </c>
      <c r="CZ259" s="16" t="e">
        <f>SUMIF('City Level Data'!#REF!,$F259,'City Level Data'!DA:DA)</f>
        <v>#REF!</v>
      </c>
      <c r="DA259" s="16" t="e">
        <f>SUMIF('City Level Data'!#REF!,$F259,'City Level Data'!DB:DB)</f>
        <v>#REF!</v>
      </c>
      <c r="DB259" s="16" t="e">
        <f>SUMIF('City Level Data'!#REF!,$F259,'City Level Data'!DC:DC)</f>
        <v>#REF!</v>
      </c>
    </row>
    <row r="260" spans="1:106" x14ac:dyDescent="0.2">
      <c r="A260" s="1"/>
      <c r="B260" s="1"/>
      <c r="C260" s="1"/>
      <c r="D260" s="1" t="s">
        <v>1782</v>
      </c>
      <c r="E260" s="1" t="s">
        <v>1241</v>
      </c>
      <c r="F260" s="1" t="s">
        <v>1284</v>
      </c>
      <c r="G260" s="1" t="s">
        <v>1523</v>
      </c>
      <c r="H260" s="1"/>
      <c r="I260" s="1"/>
      <c r="J260" s="1" t="s">
        <v>1518</v>
      </c>
      <c r="K260" s="1"/>
      <c r="L260" s="1"/>
      <c r="M260" s="1"/>
      <c r="N260" s="16" t="e">
        <f>SUMIF('City Level Data'!#REF!,$F260,'City Level Data'!J:J)</f>
        <v>#REF!</v>
      </c>
      <c r="O260" s="16" t="e">
        <f>SUMIF('City Level Data'!#REF!,$F260,'City Level Data'!L:L)</f>
        <v>#REF!</v>
      </c>
      <c r="P260" s="16" t="e">
        <f>SUMIF('City Level Data'!#REF!,$F260,'City Level Data'!M:M)</f>
        <v>#REF!</v>
      </c>
      <c r="Q260" s="16" t="e">
        <f t="shared" si="3"/>
        <v>#REF!</v>
      </c>
      <c r="R260" s="16" t="e">
        <f>SUMIF('City Level Data'!#REF!,$F260,'City Level Data'!P:P)</f>
        <v>#REF!</v>
      </c>
      <c r="S260" s="16" t="e">
        <f t="shared" si="4"/>
        <v>#REF!</v>
      </c>
      <c r="T260" s="16" t="e">
        <f>SUMIF('City Level Data'!#REF!,$F260,'City Level Data'!U:U)*1000000000/N260</f>
        <v>#REF!</v>
      </c>
      <c r="U260" s="16" t="e">
        <f>IF(Q260&gt;'Clustering (Sub City)'!$C$4,'Clustering (Sub City)'!$B$3,IF(Q260&gt;'Clustering (Sub City)'!$H$4,'Clustering (Sub City)'!$G$3,IF(Q260&gt;'Clustering (Sub City)'!$M$4,'Clustering (Sub City)'!$L$3,'Clustering (Sub City)'!$Q$3)))</f>
        <v>#REF!</v>
      </c>
      <c r="V260" s="16" t="e">
        <f>IF(S260&gt;'Clustering (Sub City)'!$C$24,'Clustering (Sub City)'!$B$23,IF(S260&gt;'Clustering (Sub City)'!$H$24,'Clustering (Sub City)'!$G$23,IF(S260&gt;'Clustering (Sub City)'!$M$24,'Clustering (Sub City)'!$L$23,'Clustering (Sub City)'!$Q$23)))</f>
        <v>#REF!</v>
      </c>
      <c r="W260" s="16" t="e">
        <f>VLOOKUP(U260&amp;V260,'Clustering (Gov City)'!$X$4:$Y$19,2,0)</f>
        <v>#REF!</v>
      </c>
      <c r="X260" s="16" t="e">
        <f>SUMIF('City Level Data'!#REF!,$F260,'City Level Data'!Z:Z)</f>
        <v>#REF!</v>
      </c>
      <c r="Y260" s="16" t="e">
        <f>SUMIF('City Level Data'!#REF!,$F260,'City Level Data'!AA:AA)</f>
        <v>#REF!</v>
      </c>
      <c r="Z260" s="16" t="e">
        <f>SUMIF('City Level Data'!#REF!,$F260,'City Level Data'!AB:AB)</f>
        <v>#REF!</v>
      </c>
      <c r="AA260" s="16" t="e">
        <f>SUMIF('City Level Data'!#REF!,$F260,'City Level Data'!AC:AC)</f>
        <v>#REF!</v>
      </c>
      <c r="AB260" s="16" t="e">
        <f>SUMIF('City Level Data'!#REF!,$F260,'City Level Data'!AD:AD)</f>
        <v>#REF!</v>
      </c>
      <c r="AC260" s="16" t="e">
        <f>SUMIF('City Level Data'!#REF!,$F260,'City Level Data'!AE:AE)</f>
        <v>#REF!</v>
      </c>
      <c r="AD260" s="16" t="e">
        <f>SUMIF('City Level Data'!#REF!,$F260,'City Level Data'!AF:AF)</f>
        <v>#REF!</v>
      </c>
      <c r="AE260" s="16" t="e">
        <f>SUMIF('City Level Data'!#REF!,$F260,'City Level Data'!AG:AG)</f>
        <v>#REF!</v>
      </c>
      <c r="AF260" s="16" t="e">
        <f>SUMIF('City Level Data'!#REF!,$F260,'City Level Data'!AH:AH)</f>
        <v>#REF!</v>
      </c>
      <c r="AG260" s="16" t="e">
        <f>SUMIF('City Level Data'!#REF!,$F260,'City Level Data'!AI:AI)</f>
        <v>#REF!</v>
      </c>
      <c r="AH260" s="16" t="e">
        <f>SUMIF('City Level Data'!#REF!,$F260,'City Level Data'!AJ:AJ)</f>
        <v>#REF!</v>
      </c>
      <c r="AI260" s="16" t="e">
        <f>SUMIF('City Level Data'!#REF!,$F260,'City Level Data'!AK:AK)</f>
        <v>#REF!</v>
      </c>
      <c r="AJ260" s="16" t="e">
        <f>SUMIF('City Level Data'!#REF!,$F260,'City Level Data'!AL:AL)</f>
        <v>#REF!</v>
      </c>
      <c r="AK260" s="16" t="e">
        <f>SUMIF('City Level Data'!#REF!,$F260,'City Level Data'!AM:AM)</f>
        <v>#REF!</v>
      </c>
      <c r="AL260" s="16" t="e">
        <f>SUMIF('City Level Data'!#REF!,$F260,'City Level Data'!AN:AN)</f>
        <v>#REF!</v>
      </c>
      <c r="AM260" s="16" t="e">
        <f>SUMIF('City Level Data'!#REF!,$F260,'City Level Data'!AO:AO)</f>
        <v>#REF!</v>
      </c>
      <c r="AN260" s="16" t="e">
        <f>SUMIF('City Level Data'!#REF!,$F260,'City Level Data'!AP:AP)</f>
        <v>#REF!</v>
      </c>
      <c r="AO260" s="16" t="e">
        <f>SUMIF('City Level Data'!#REF!,$F260,'City Level Data'!AQ:AQ)</f>
        <v>#REF!</v>
      </c>
      <c r="AP260" s="16" t="e">
        <f>SUMIF('City Level Data'!#REF!,$F260,'City Level Data'!AR:AR)</f>
        <v>#REF!</v>
      </c>
      <c r="AQ260" s="16" t="e">
        <f>SUMIF('City Level Data'!#REF!,$F260,'City Level Data'!AS:AS)</f>
        <v>#REF!</v>
      </c>
      <c r="AR260" s="16" t="e">
        <f>SUMIF('City Level Data'!#REF!,$F260,'City Level Data'!AT:AT)</f>
        <v>#REF!</v>
      </c>
      <c r="AS260" s="16" t="e">
        <f>SUMIF('City Level Data'!#REF!,$F260,'City Level Data'!AU:AU)</f>
        <v>#REF!</v>
      </c>
      <c r="AT260" s="16" t="e">
        <f>SUMIF('City Level Data'!#REF!,$F260,'City Level Data'!AV:AV)</f>
        <v>#REF!</v>
      </c>
      <c r="AU260" s="16" t="e">
        <f>SUMIF('City Level Data'!#REF!,$F260,'City Level Data'!AW:AW)</f>
        <v>#REF!</v>
      </c>
      <c r="AV260" s="16" t="e">
        <f>SUMIF('City Level Data'!#REF!,$F260,'City Level Data'!AX:AX)</f>
        <v>#REF!</v>
      </c>
      <c r="AW260" s="16" t="e">
        <f>SUMIF('City Level Data'!#REF!,$F260,'City Level Data'!AY:AY)</f>
        <v>#REF!</v>
      </c>
      <c r="AX260" s="16" t="e">
        <f>SUMIF('City Level Data'!#REF!,$F260,'City Level Data'!AZ:AZ)</f>
        <v>#REF!</v>
      </c>
      <c r="AY260" s="16" t="e">
        <f>SUMIF('City Level Data'!#REF!,$F260,'City Level Data'!BA:BA)</f>
        <v>#REF!</v>
      </c>
      <c r="AZ260" s="16" t="e">
        <f>SUMIF('City Level Data'!#REF!,$F260,'City Level Data'!BB:BB)</f>
        <v>#REF!</v>
      </c>
      <c r="BA260" s="16" t="e">
        <f>SUMIF('City Level Data'!#REF!,$F260,'City Level Data'!BC:BC)</f>
        <v>#REF!</v>
      </c>
      <c r="BB260" s="16" t="e">
        <f>SUMIF('City Level Data'!#REF!,$F260,'City Level Data'!BD:BD)</f>
        <v>#REF!</v>
      </c>
      <c r="BC260" s="16" t="e">
        <f>SUMIF('City Level Data'!#REF!,$F260,'City Level Data'!BE:BE)</f>
        <v>#REF!</v>
      </c>
      <c r="BD260" s="16" t="e">
        <f>SUMIF('City Level Data'!#REF!,$F260,'City Level Data'!BF:BF)</f>
        <v>#REF!</v>
      </c>
      <c r="BE260" s="16" t="e">
        <f t="shared" si="5"/>
        <v>#REF!</v>
      </c>
      <c r="BF260" s="16" t="e">
        <f>SUMIF('City Level Data'!#REF!,$F260,'City Level Data'!BG:BG)</f>
        <v>#REF!</v>
      </c>
      <c r="BG260" s="16" t="e">
        <f>SUMIF('City Level Data'!#REF!,$F260,'City Level Data'!BH:BH)</f>
        <v>#REF!</v>
      </c>
      <c r="BH260" s="16" t="e">
        <f>AVERAGEIF('City Level Data'!#REF!,$F260,'City Level Data'!BI:BI)</f>
        <v>#REF!</v>
      </c>
      <c r="BI260" s="16" t="e">
        <f>AVERAGEIF('City Level Data'!#REF!,$F260,'City Level Data'!BJ:BJ)</f>
        <v>#REF!</v>
      </c>
      <c r="BJ260" s="16" t="e">
        <f>AVERAGEIF('City Level Data'!#REF!,$F260,'City Level Data'!BK:BK)</f>
        <v>#REF!</v>
      </c>
      <c r="BK260" s="16" t="e">
        <f>AVERAGEIF('City Level Data'!#REF!,$F260,'City Level Data'!BL:BL)</f>
        <v>#REF!</v>
      </c>
      <c r="BL260" s="16" t="e">
        <f>AVERAGEIF('City Level Data'!#REF!,$F260,'City Level Data'!BM:BM)</f>
        <v>#REF!</v>
      </c>
      <c r="BM260" s="16" t="e">
        <f>SUMIF('City Level Data'!#REF!,$F260,'City Level Data'!BN:BN)</f>
        <v>#REF!</v>
      </c>
      <c r="BN260" s="16" t="e">
        <f>SUMIF('City Level Data'!#REF!,$F260,'City Level Data'!BO:BO)</f>
        <v>#REF!</v>
      </c>
      <c r="BO260" s="16" t="e">
        <f>SUMIF('City Level Data'!#REF!,$F260,'City Level Data'!BP:BP)</f>
        <v>#REF!</v>
      </c>
      <c r="BP260" s="16" t="e">
        <f>SUMIF('City Level Data'!#REF!,$F260,'City Level Data'!BQ:BQ)</f>
        <v>#REF!</v>
      </c>
      <c r="BQ260" s="16" t="e">
        <f>SUMIF('City Level Data'!#REF!,$F260,'City Level Data'!BR:BR)</f>
        <v>#REF!</v>
      </c>
      <c r="BR260" s="16" t="e">
        <f>SUMIF('City Level Data'!#REF!,$F260,'City Level Data'!BS:BS)</f>
        <v>#REF!</v>
      </c>
      <c r="BS260" s="16" t="e">
        <f>SUMIF('City Level Data'!#REF!,$F260,'City Level Data'!BT:BT)</f>
        <v>#REF!</v>
      </c>
      <c r="BT260" s="16" t="e">
        <f>SUMIF('City Level Data'!#REF!,$F260,'City Level Data'!BU:BU)</f>
        <v>#REF!</v>
      </c>
      <c r="BU260" s="16" t="e">
        <f>SUMIF('City Level Data'!#REF!,$F260,'City Level Data'!BV:BV)</f>
        <v>#REF!</v>
      </c>
      <c r="BV260" s="16" t="e">
        <f>SUMIF('City Level Data'!#REF!,$F260,'City Level Data'!BW:BW)</f>
        <v>#REF!</v>
      </c>
      <c r="BW260" s="16" t="e">
        <f>SUMIF('City Level Data'!#REF!,$F260,'City Level Data'!BX:BX)</f>
        <v>#REF!</v>
      </c>
      <c r="BX260" s="16" t="e">
        <f>SUMIF('City Level Data'!#REF!,$F260,'City Level Data'!BY:BY)</f>
        <v>#REF!</v>
      </c>
      <c r="BY260" s="16" t="e">
        <f>SUMIF('City Level Data'!#REF!,$F260,'City Level Data'!BZ:BZ)</f>
        <v>#REF!</v>
      </c>
      <c r="BZ260" s="16" t="e">
        <f>SUMIF('City Level Data'!#REF!,$F260,'City Level Data'!CA:CA)</f>
        <v>#REF!</v>
      </c>
      <c r="CA260" s="16" t="e">
        <f>SUMIF('City Level Data'!#REF!,$F260,'City Level Data'!CB:CB)</f>
        <v>#REF!</v>
      </c>
      <c r="CB260" s="16" t="e">
        <f>SUMIF('City Level Data'!#REF!,$F260,'City Level Data'!CC:CC)</f>
        <v>#REF!</v>
      </c>
      <c r="CC260" s="16" t="e">
        <f>SUMIF('City Level Data'!#REF!,$F260,'City Level Data'!CD:CD)</f>
        <v>#REF!</v>
      </c>
      <c r="CD260" s="16" t="e">
        <f>SUMIF('City Level Data'!#REF!,$F260,'City Level Data'!CE:CE)</f>
        <v>#REF!</v>
      </c>
      <c r="CE260" s="16" t="e">
        <f>SUMIF('City Level Data'!#REF!,$F260,'City Level Data'!CF:CF)</f>
        <v>#REF!</v>
      </c>
      <c r="CF260" s="16" t="e">
        <f>SUMIF('City Level Data'!#REF!,$F260,'City Level Data'!CG:CG)</f>
        <v>#REF!</v>
      </c>
      <c r="CG260" s="16" t="e">
        <f>SUMIF('City Level Data'!#REF!,$F260,'City Level Data'!CH:CH)</f>
        <v>#REF!</v>
      </c>
      <c r="CH260" s="16" t="e">
        <f>SUMIF('City Level Data'!#REF!,$F260,'City Level Data'!CI:CI)</f>
        <v>#REF!</v>
      </c>
      <c r="CI260" s="16" t="e">
        <f>SUMIF('City Level Data'!#REF!,$F260,'City Level Data'!CJ:CJ)</f>
        <v>#REF!</v>
      </c>
      <c r="CJ260" s="16" t="e">
        <f>SUMIF('City Level Data'!#REF!,$F260,'City Level Data'!CK:CK)</f>
        <v>#REF!</v>
      </c>
      <c r="CK260" s="16" t="e">
        <f>SUMIF('City Level Data'!#REF!,$F260,'City Level Data'!CL:CL)</f>
        <v>#REF!</v>
      </c>
      <c r="CL260" s="16" t="e">
        <f>SUMIF('City Level Data'!#REF!,$F260,'City Level Data'!CM:CM)</f>
        <v>#REF!</v>
      </c>
      <c r="CM260" s="16" t="e">
        <f>SUMIF('City Level Data'!#REF!,$F260,'City Level Data'!CN:CN)</f>
        <v>#REF!</v>
      </c>
      <c r="CN260" s="16" t="e">
        <f>SUMIF('City Level Data'!#REF!,$F260,'City Level Data'!CO:CO)</f>
        <v>#REF!</v>
      </c>
      <c r="CO260" s="16" t="e">
        <f>SUMIF('City Level Data'!#REF!,$F260,'City Level Data'!CP:CP)</f>
        <v>#REF!</v>
      </c>
      <c r="CP260" s="16" t="e">
        <f>SUMIF('City Level Data'!#REF!,$F260,'City Level Data'!CQ:CQ)</f>
        <v>#REF!</v>
      </c>
      <c r="CQ260" s="16" t="e">
        <f>SUMIF('City Level Data'!#REF!,$F260,'City Level Data'!CR:CR)</f>
        <v>#REF!</v>
      </c>
      <c r="CR260" s="16" t="e">
        <f>SUMIF('City Level Data'!#REF!,$F260,'City Level Data'!CS:CS)</f>
        <v>#REF!</v>
      </c>
      <c r="CS260" s="16" t="e">
        <f>SUMIF('City Level Data'!#REF!,$F260,'City Level Data'!CT:CT)</f>
        <v>#REF!</v>
      </c>
      <c r="CT260" s="16" t="e">
        <f>SUMIF('City Level Data'!#REF!,$F260,'City Level Data'!CU:CU)</f>
        <v>#REF!</v>
      </c>
      <c r="CU260" s="16" t="e">
        <f>SUMIF('City Level Data'!#REF!,$F260,'City Level Data'!CV:CV)</f>
        <v>#REF!</v>
      </c>
      <c r="CV260" s="16" t="e">
        <f>SUMIF('City Level Data'!#REF!,$F260,'City Level Data'!CW:CW)</f>
        <v>#REF!</v>
      </c>
      <c r="CW260" s="16" t="e">
        <f>SUMIF('City Level Data'!#REF!,$F260,'City Level Data'!CX:CX)</f>
        <v>#REF!</v>
      </c>
      <c r="CX260" s="16" t="e">
        <f>SUMIF('City Level Data'!#REF!,$F260,'City Level Data'!CY:CY)</f>
        <v>#REF!</v>
      </c>
      <c r="CY260" s="16" t="e">
        <f>SUMIF('City Level Data'!#REF!,$F260,'City Level Data'!CZ:CZ)</f>
        <v>#REF!</v>
      </c>
      <c r="CZ260" s="16" t="e">
        <f>SUMIF('City Level Data'!#REF!,$F260,'City Level Data'!DA:DA)</f>
        <v>#REF!</v>
      </c>
      <c r="DA260" s="16" t="e">
        <f>SUMIF('City Level Data'!#REF!,$F260,'City Level Data'!DB:DB)</f>
        <v>#REF!</v>
      </c>
      <c r="DB260" s="16" t="e">
        <f>SUMIF('City Level Data'!#REF!,$F260,'City Level Data'!DC:DC)</f>
        <v>#REF!</v>
      </c>
    </row>
    <row r="261" spans="1:106" x14ac:dyDescent="0.2">
      <c r="A261" s="1"/>
      <c r="B261" s="1"/>
      <c r="C261" s="1"/>
      <c r="D261" s="1" t="s">
        <v>1544</v>
      </c>
      <c r="E261" s="1" t="s">
        <v>1241</v>
      </c>
      <c r="F261" s="1" t="s">
        <v>1287</v>
      </c>
      <c r="G261" s="1" t="s">
        <v>1523</v>
      </c>
      <c r="H261" s="1"/>
      <c r="I261" s="1"/>
      <c r="J261" s="1" t="s">
        <v>1518</v>
      </c>
      <c r="K261" s="1"/>
      <c r="L261" s="1"/>
      <c r="M261" s="1"/>
      <c r="N261" s="16" t="e">
        <f>SUMIF('City Level Data'!#REF!,$F261,'City Level Data'!J:J)</f>
        <v>#REF!</v>
      </c>
      <c r="O261" s="16" t="e">
        <f>SUMIF('City Level Data'!#REF!,$F261,'City Level Data'!L:L)</f>
        <v>#REF!</v>
      </c>
      <c r="P261" s="16" t="e">
        <f>SUMIF('City Level Data'!#REF!,$F261,'City Level Data'!M:M)</f>
        <v>#REF!</v>
      </c>
      <c r="Q261" s="16" t="e">
        <f t="shared" si="3"/>
        <v>#REF!</v>
      </c>
      <c r="R261" s="16" t="e">
        <f>SUMIF('City Level Data'!#REF!,$F261,'City Level Data'!P:P)</f>
        <v>#REF!</v>
      </c>
      <c r="S261" s="16" t="e">
        <f t="shared" si="4"/>
        <v>#REF!</v>
      </c>
      <c r="T261" s="16" t="e">
        <f>SUMIF('City Level Data'!#REF!,$F261,'City Level Data'!U:U)*1000000000/N261</f>
        <v>#REF!</v>
      </c>
      <c r="U261" s="16" t="e">
        <f>IF(Q261&gt;'Clustering (Sub City)'!$C$4,'Clustering (Sub City)'!$B$3,IF(Q261&gt;'Clustering (Sub City)'!$H$4,'Clustering (Sub City)'!$G$3,IF(Q261&gt;'Clustering (Sub City)'!$M$4,'Clustering (Sub City)'!$L$3,'Clustering (Sub City)'!$Q$3)))</f>
        <v>#REF!</v>
      </c>
      <c r="V261" s="16" t="e">
        <f>IF(S261&gt;'Clustering (Sub City)'!$C$24,'Clustering (Sub City)'!$B$23,IF(S261&gt;'Clustering (Sub City)'!$H$24,'Clustering (Sub City)'!$G$23,IF(S261&gt;'Clustering (Sub City)'!$M$24,'Clustering (Sub City)'!$L$23,'Clustering (Sub City)'!$Q$23)))</f>
        <v>#REF!</v>
      </c>
      <c r="W261" s="16" t="e">
        <f>VLOOKUP(U261&amp;V261,'Clustering (Gov City)'!$X$4:$Y$19,2,0)</f>
        <v>#REF!</v>
      </c>
      <c r="X261" s="16" t="e">
        <f>SUMIF('City Level Data'!#REF!,$F261,'City Level Data'!Z:Z)</f>
        <v>#REF!</v>
      </c>
      <c r="Y261" s="16" t="e">
        <f>SUMIF('City Level Data'!#REF!,$F261,'City Level Data'!AA:AA)</f>
        <v>#REF!</v>
      </c>
      <c r="Z261" s="16" t="e">
        <f>SUMIF('City Level Data'!#REF!,$F261,'City Level Data'!AB:AB)</f>
        <v>#REF!</v>
      </c>
      <c r="AA261" s="16" t="e">
        <f>SUMIF('City Level Data'!#REF!,$F261,'City Level Data'!AC:AC)</f>
        <v>#REF!</v>
      </c>
      <c r="AB261" s="16" t="e">
        <f>SUMIF('City Level Data'!#REF!,$F261,'City Level Data'!AD:AD)</f>
        <v>#REF!</v>
      </c>
      <c r="AC261" s="16" t="e">
        <f>SUMIF('City Level Data'!#REF!,$F261,'City Level Data'!AE:AE)</f>
        <v>#REF!</v>
      </c>
      <c r="AD261" s="16" t="e">
        <f>SUMIF('City Level Data'!#REF!,$F261,'City Level Data'!AF:AF)</f>
        <v>#REF!</v>
      </c>
      <c r="AE261" s="16" t="e">
        <f>SUMIF('City Level Data'!#REF!,$F261,'City Level Data'!AG:AG)</f>
        <v>#REF!</v>
      </c>
      <c r="AF261" s="16" t="e">
        <f>SUMIF('City Level Data'!#REF!,$F261,'City Level Data'!AH:AH)</f>
        <v>#REF!</v>
      </c>
      <c r="AG261" s="16" t="e">
        <f>SUMIF('City Level Data'!#REF!,$F261,'City Level Data'!AI:AI)</f>
        <v>#REF!</v>
      </c>
      <c r="AH261" s="16" t="e">
        <f>SUMIF('City Level Data'!#REF!,$F261,'City Level Data'!AJ:AJ)</f>
        <v>#REF!</v>
      </c>
      <c r="AI261" s="16" t="e">
        <f>SUMIF('City Level Data'!#REF!,$F261,'City Level Data'!AK:AK)</f>
        <v>#REF!</v>
      </c>
      <c r="AJ261" s="16" t="e">
        <f>SUMIF('City Level Data'!#REF!,$F261,'City Level Data'!AL:AL)</f>
        <v>#REF!</v>
      </c>
      <c r="AK261" s="16" t="e">
        <f>SUMIF('City Level Data'!#REF!,$F261,'City Level Data'!AM:AM)</f>
        <v>#REF!</v>
      </c>
      <c r="AL261" s="16" t="e">
        <f>SUMIF('City Level Data'!#REF!,$F261,'City Level Data'!AN:AN)</f>
        <v>#REF!</v>
      </c>
      <c r="AM261" s="16" t="e">
        <f>SUMIF('City Level Data'!#REF!,$F261,'City Level Data'!AO:AO)</f>
        <v>#REF!</v>
      </c>
      <c r="AN261" s="16" t="e">
        <f>SUMIF('City Level Data'!#REF!,$F261,'City Level Data'!AP:AP)</f>
        <v>#REF!</v>
      </c>
      <c r="AO261" s="16" t="e">
        <f>SUMIF('City Level Data'!#REF!,$F261,'City Level Data'!AQ:AQ)</f>
        <v>#REF!</v>
      </c>
      <c r="AP261" s="16" t="e">
        <f>SUMIF('City Level Data'!#REF!,$F261,'City Level Data'!AR:AR)</f>
        <v>#REF!</v>
      </c>
      <c r="AQ261" s="16" t="e">
        <f>SUMIF('City Level Data'!#REF!,$F261,'City Level Data'!AS:AS)</f>
        <v>#REF!</v>
      </c>
      <c r="AR261" s="16" t="e">
        <f>SUMIF('City Level Data'!#REF!,$F261,'City Level Data'!AT:AT)</f>
        <v>#REF!</v>
      </c>
      <c r="AS261" s="16" t="e">
        <f>SUMIF('City Level Data'!#REF!,$F261,'City Level Data'!AU:AU)</f>
        <v>#REF!</v>
      </c>
      <c r="AT261" s="16" t="e">
        <f>SUMIF('City Level Data'!#REF!,$F261,'City Level Data'!AV:AV)</f>
        <v>#REF!</v>
      </c>
      <c r="AU261" s="16" t="e">
        <f>SUMIF('City Level Data'!#REF!,$F261,'City Level Data'!AW:AW)</f>
        <v>#REF!</v>
      </c>
      <c r="AV261" s="16" t="e">
        <f>SUMIF('City Level Data'!#REF!,$F261,'City Level Data'!AX:AX)</f>
        <v>#REF!</v>
      </c>
      <c r="AW261" s="16" t="e">
        <f>SUMIF('City Level Data'!#REF!,$F261,'City Level Data'!AY:AY)</f>
        <v>#REF!</v>
      </c>
      <c r="AX261" s="16" t="e">
        <f>SUMIF('City Level Data'!#REF!,$F261,'City Level Data'!AZ:AZ)</f>
        <v>#REF!</v>
      </c>
      <c r="AY261" s="16" t="e">
        <f>SUMIF('City Level Data'!#REF!,$F261,'City Level Data'!BA:BA)</f>
        <v>#REF!</v>
      </c>
      <c r="AZ261" s="16" t="e">
        <f>SUMIF('City Level Data'!#REF!,$F261,'City Level Data'!BB:BB)</f>
        <v>#REF!</v>
      </c>
      <c r="BA261" s="16" t="e">
        <f>SUMIF('City Level Data'!#REF!,$F261,'City Level Data'!BC:BC)</f>
        <v>#REF!</v>
      </c>
      <c r="BB261" s="16" t="e">
        <f>SUMIF('City Level Data'!#REF!,$F261,'City Level Data'!BD:BD)</f>
        <v>#REF!</v>
      </c>
      <c r="BC261" s="16" t="e">
        <f>SUMIF('City Level Data'!#REF!,$F261,'City Level Data'!BE:BE)</f>
        <v>#REF!</v>
      </c>
      <c r="BD261" s="16" t="e">
        <f>SUMIF('City Level Data'!#REF!,$F261,'City Level Data'!BF:BF)</f>
        <v>#REF!</v>
      </c>
      <c r="BE261" s="16" t="e">
        <f t="shared" si="5"/>
        <v>#REF!</v>
      </c>
      <c r="BF261" s="16" t="e">
        <f>SUMIF('City Level Data'!#REF!,$F261,'City Level Data'!BG:BG)</f>
        <v>#REF!</v>
      </c>
      <c r="BG261" s="16" t="e">
        <f>SUMIF('City Level Data'!#REF!,$F261,'City Level Data'!BH:BH)</f>
        <v>#REF!</v>
      </c>
      <c r="BH261" s="16" t="e">
        <f>AVERAGEIF('City Level Data'!#REF!,$F261,'City Level Data'!BI:BI)</f>
        <v>#REF!</v>
      </c>
      <c r="BI261" s="16" t="e">
        <f>AVERAGEIF('City Level Data'!#REF!,$F261,'City Level Data'!BJ:BJ)</f>
        <v>#REF!</v>
      </c>
      <c r="BJ261" s="16" t="e">
        <f>AVERAGEIF('City Level Data'!#REF!,$F261,'City Level Data'!BK:BK)</f>
        <v>#REF!</v>
      </c>
      <c r="BK261" s="16" t="e">
        <f>AVERAGEIF('City Level Data'!#REF!,$F261,'City Level Data'!BL:BL)</f>
        <v>#REF!</v>
      </c>
      <c r="BL261" s="16" t="e">
        <f>AVERAGEIF('City Level Data'!#REF!,$F261,'City Level Data'!BM:BM)</f>
        <v>#REF!</v>
      </c>
      <c r="BM261" s="16" t="e">
        <f>SUMIF('City Level Data'!#REF!,$F261,'City Level Data'!BN:BN)</f>
        <v>#REF!</v>
      </c>
      <c r="BN261" s="16" t="e">
        <f>SUMIF('City Level Data'!#REF!,$F261,'City Level Data'!BO:BO)</f>
        <v>#REF!</v>
      </c>
      <c r="BO261" s="16" t="e">
        <f>SUMIF('City Level Data'!#REF!,$F261,'City Level Data'!BP:BP)</f>
        <v>#REF!</v>
      </c>
      <c r="BP261" s="16" t="e">
        <f>SUMIF('City Level Data'!#REF!,$F261,'City Level Data'!BQ:BQ)</f>
        <v>#REF!</v>
      </c>
      <c r="BQ261" s="16" t="e">
        <f>SUMIF('City Level Data'!#REF!,$F261,'City Level Data'!BR:BR)</f>
        <v>#REF!</v>
      </c>
      <c r="BR261" s="16" t="e">
        <f>SUMIF('City Level Data'!#REF!,$F261,'City Level Data'!BS:BS)</f>
        <v>#REF!</v>
      </c>
      <c r="BS261" s="16" t="e">
        <f>SUMIF('City Level Data'!#REF!,$F261,'City Level Data'!BT:BT)</f>
        <v>#REF!</v>
      </c>
      <c r="BT261" s="16" t="e">
        <f>SUMIF('City Level Data'!#REF!,$F261,'City Level Data'!BU:BU)</f>
        <v>#REF!</v>
      </c>
      <c r="BU261" s="16" t="e">
        <f>SUMIF('City Level Data'!#REF!,$F261,'City Level Data'!BV:BV)</f>
        <v>#REF!</v>
      </c>
      <c r="BV261" s="16" t="e">
        <f>SUMIF('City Level Data'!#REF!,$F261,'City Level Data'!BW:BW)</f>
        <v>#REF!</v>
      </c>
      <c r="BW261" s="16" t="e">
        <f>SUMIF('City Level Data'!#REF!,$F261,'City Level Data'!BX:BX)</f>
        <v>#REF!</v>
      </c>
      <c r="BX261" s="16" t="e">
        <f>SUMIF('City Level Data'!#REF!,$F261,'City Level Data'!BY:BY)</f>
        <v>#REF!</v>
      </c>
      <c r="BY261" s="16" t="e">
        <f>SUMIF('City Level Data'!#REF!,$F261,'City Level Data'!BZ:BZ)</f>
        <v>#REF!</v>
      </c>
      <c r="BZ261" s="16" t="e">
        <f>SUMIF('City Level Data'!#REF!,$F261,'City Level Data'!CA:CA)</f>
        <v>#REF!</v>
      </c>
      <c r="CA261" s="16" t="e">
        <f>SUMIF('City Level Data'!#REF!,$F261,'City Level Data'!CB:CB)</f>
        <v>#REF!</v>
      </c>
      <c r="CB261" s="16" t="e">
        <f>SUMIF('City Level Data'!#REF!,$F261,'City Level Data'!CC:CC)</f>
        <v>#REF!</v>
      </c>
      <c r="CC261" s="16" t="e">
        <f>SUMIF('City Level Data'!#REF!,$F261,'City Level Data'!CD:CD)</f>
        <v>#REF!</v>
      </c>
      <c r="CD261" s="16" t="e">
        <f>SUMIF('City Level Data'!#REF!,$F261,'City Level Data'!CE:CE)</f>
        <v>#REF!</v>
      </c>
      <c r="CE261" s="16" t="e">
        <f>SUMIF('City Level Data'!#REF!,$F261,'City Level Data'!CF:CF)</f>
        <v>#REF!</v>
      </c>
      <c r="CF261" s="16" t="e">
        <f>SUMIF('City Level Data'!#REF!,$F261,'City Level Data'!CG:CG)</f>
        <v>#REF!</v>
      </c>
      <c r="CG261" s="16" t="e">
        <f>SUMIF('City Level Data'!#REF!,$F261,'City Level Data'!CH:CH)</f>
        <v>#REF!</v>
      </c>
      <c r="CH261" s="16" t="e">
        <f>SUMIF('City Level Data'!#REF!,$F261,'City Level Data'!CI:CI)</f>
        <v>#REF!</v>
      </c>
      <c r="CI261" s="16" t="e">
        <f>SUMIF('City Level Data'!#REF!,$F261,'City Level Data'!CJ:CJ)</f>
        <v>#REF!</v>
      </c>
      <c r="CJ261" s="16" t="e">
        <f>SUMIF('City Level Data'!#REF!,$F261,'City Level Data'!CK:CK)</f>
        <v>#REF!</v>
      </c>
      <c r="CK261" s="16" t="e">
        <f>SUMIF('City Level Data'!#REF!,$F261,'City Level Data'!CL:CL)</f>
        <v>#REF!</v>
      </c>
      <c r="CL261" s="16" t="e">
        <f>SUMIF('City Level Data'!#REF!,$F261,'City Level Data'!CM:CM)</f>
        <v>#REF!</v>
      </c>
      <c r="CM261" s="16" t="e">
        <f>SUMIF('City Level Data'!#REF!,$F261,'City Level Data'!CN:CN)</f>
        <v>#REF!</v>
      </c>
      <c r="CN261" s="16" t="e">
        <f>SUMIF('City Level Data'!#REF!,$F261,'City Level Data'!CO:CO)</f>
        <v>#REF!</v>
      </c>
      <c r="CO261" s="16" t="e">
        <f>SUMIF('City Level Data'!#REF!,$F261,'City Level Data'!CP:CP)</f>
        <v>#REF!</v>
      </c>
      <c r="CP261" s="16" t="e">
        <f>SUMIF('City Level Data'!#REF!,$F261,'City Level Data'!CQ:CQ)</f>
        <v>#REF!</v>
      </c>
      <c r="CQ261" s="16" t="e">
        <f>SUMIF('City Level Data'!#REF!,$F261,'City Level Data'!CR:CR)</f>
        <v>#REF!</v>
      </c>
      <c r="CR261" s="16" t="e">
        <f>SUMIF('City Level Data'!#REF!,$F261,'City Level Data'!CS:CS)</f>
        <v>#REF!</v>
      </c>
      <c r="CS261" s="16" t="e">
        <f>SUMIF('City Level Data'!#REF!,$F261,'City Level Data'!CT:CT)</f>
        <v>#REF!</v>
      </c>
      <c r="CT261" s="16" t="e">
        <f>SUMIF('City Level Data'!#REF!,$F261,'City Level Data'!CU:CU)</f>
        <v>#REF!</v>
      </c>
      <c r="CU261" s="16" t="e">
        <f>SUMIF('City Level Data'!#REF!,$F261,'City Level Data'!CV:CV)</f>
        <v>#REF!</v>
      </c>
      <c r="CV261" s="16" t="e">
        <f>SUMIF('City Level Data'!#REF!,$F261,'City Level Data'!CW:CW)</f>
        <v>#REF!</v>
      </c>
      <c r="CW261" s="16" t="e">
        <f>SUMIF('City Level Data'!#REF!,$F261,'City Level Data'!CX:CX)</f>
        <v>#REF!</v>
      </c>
      <c r="CX261" s="16" t="e">
        <f>SUMIF('City Level Data'!#REF!,$F261,'City Level Data'!CY:CY)</f>
        <v>#REF!</v>
      </c>
      <c r="CY261" s="16" t="e">
        <f>SUMIF('City Level Data'!#REF!,$F261,'City Level Data'!CZ:CZ)</f>
        <v>#REF!</v>
      </c>
      <c r="CZ261" s="16" t="e">
        <f>SUMIF('City Level Data'!#REF!,$F261,'City Level Data'!DA:DA)</f>
        <v>#REF!</v>
      </c>
      <c r="DA261" s="16" t="e">
        <f>SUMIF('City Level Data'!#REF!,$F261,'City Level Data'!DB:DB)</f>
        <v>#REF!</v>
      </c>
      <c r="DB261" s="16" t="e">
        <f>SUMIF('City Level Data'!#REF!,$F261,'City Level Data'!DC:DC)</f>
        <v>#REF!</v>
      </c>
    </row>
    <row r="262" spans="1:106" x14ac:dyDescent="0.2">
      <c r="D262" s="1" t="s">
        <v>1783</v>
      </c>
      <c r="E262" s="1" t="s">
        <v>1241</v>
      </c>
      <c r="F262" s="1" t="s">
        <v>1288</v>
      </c>
      <c r="G262" s="1" t="s">
        <v>1523</v>
      </c>
      <c r="J262" s="1" t="s">
        <v>1518</v>
      </c>
      <c r="N262" s="16" t="e">
        <f>SUMIF('City Level Data'!#REF!,$F262,'City Level Data'!J:J)</f>
        <v>#REF!</v>
      </c>
      <c r="O262" s="16" t="e">
        <f>SUMIF('City Level Data'!#REF!,$F262,'City Level Data'!L:L)</f>
        <v>#REF!</v>
      </c>
      <c r="P262" s="16" t="e">
        <f>SUMIF('City Level Data'!#REF!,$F262,'City Level Data'!M:M)</f>
        <v>#REF!</v>
      </c>
      <c r="Q262" s="16" t="e">
        <f t="shared" si="3"/>
        <v>#REF!</v>
      </c>
      <c r="R262" s="16" t="e">
        <f>SUMIF('City Level Data'!#REF!,$F262,'City Level Data'!P:P)</f>
        <v>#REF!</v>
      </c>
      <c r="S262" s="16" t="e">
        <f t="shared" si="4"/>
        <v>#REF!</v>
      </c>
      <c r="T262" s="16" t="e">
        <f>SUMIF('City Level Data'!#REF!,$F262,'City Level Data'!U:U)*1000000000/N262</f>
        <v>#REF!</v>
      </c>
      <c r="U262" s="16" t="e">
        <f>IF(Q262&gt;'Clustering (Sub City)'!$C$4,'Clustering (Sub City)'!$B$3,IF(Q262&gt;'Clustering (Sub City)'!$H$4,'Clustering (Sub City)'!$G$3,IF(Q262&gt;'Clustering (Sub City)'!$M$4,'Clustering (Sub City)'!$L$3,'Clustering (Sub City)'!$Q$3)))</f>
        <v>#REF!</v>
      </c>
      <c r="V262" s="16" t="e">
        <f>IF(S262&gt;'Clustering (Sub City)'!$C$24,'Clustering (Sub City)'!$B$23,IF(S262&gt;'Clustering (Sub City)'!$H$24,'Clustering (Sub City)'!$G$23,IF(S262&gt;'Clustering (Sub City)'!$M$24,'Clustering (Sub City)'!$L$23,'Clustering (Sub City)'!$Q$23)))</f>
        <v>#REF!</v>
      </c>
      <c r="W262" s="16" t="e">
        <f>VLOOKUP(U262&amp;V262,'Clustering (Gov City)'!$X$4:$Y$19,2,0)</f>
        <v>#REF!</v>
      </c>
      <c r="X262" s="16" t="e">
        <f>SUMIF('City Level Data'!#REF!,$F262,'City Level Data'!Z:Z)</f>
        <v>#REF!</v>
      </c>
      <c r="Y262" s="16" t="e">
        <f>SUMIF('City Level Data'!#REF!,$F262,'City Level Data'!AA:AA)</f>
        <v>#REF!</v>
      </c>
      <c r="Z262" s="16" t="e">
        <f>SUMIF('City Level Data'!#REF!,$F262,'City Level Data'!AB:AB)</f>
        <v>#REF!</v>
      </c>
      <c r="AA262" s="16" t="e">
        <f>SUMIF('City Level Data'!#REF!,$F262,'City Level Data'!AC:AC)</f>
        <v>#REF!</v>
      </c>
      <c r="AB262" s="16" t="e">
        <f>SUMIF('City Level Data'!#REF!,$F262,'City Level Data'!AD:AD)</f>
        <v>#REF!</v>
      </c>
      <c r="AC262" s="16" t="e">
        <f>SUMIF('City Level Data'!#REF!,$F262,'City Level Data'!AE:AE)</f>
        <v>#REF!</v>
      </c>
      <c r="AD262" s="16" t="e">
        <f>SUMIF('City Level Data'!#REF!,$F262,'City Level Data'!AF:AF)</f>
        <v>#REF!</v>
      </c>
      <c r="AE262" s="16" t="e">
        <f>SUMIF('City Level Data'!#REF!,$F262,'City Level Data'!AG:AG)</f>
        <v>#REF!</v>
      </c>
      <c r="AF262" s="16" t="e">
        <f>SUMIF('City Level Data'!#REF!,$F262,'City Level Data'!AH:AH)</f>
        <v>#REF!</v>
      </c>
      <c r="AG262" s="16" t="e">
        <f>SUMIF('City Level Data'!#REF!,$F262,'City Level Data'!AI:AI)</f>
        <v>#REF!</v>
      </c>
      <c r="AH262" s="16" t="e">
        <f>SUMIF('City Level Data'!#REF!,$F262,'City Level Data'!AJ:AJ)</f>
        <v>#REF!</v>
      </c>
      <c r="AI262" s="16" t="e">
        <f>SUMIF('City Level Data'!#REF!,$F262,'City Level Data'!AK:AK)</f>
        <v>#REF!</v>
      </c>
      <c r="AJ262" s="16" t="e">
        <f>SUMIF('City Level Data'!#REF!,$F262,'City Level Data'!AL:AL)</f>
        <v>#REF!</v>
      </c>
      <c r="AK262" s="16" t="e">
        <f>SUMIF('City Level Data'!#REF!,$F262,'City Level Data'!AM:AM)</f>
        <v>#REF!</v>
      </c>
      <c r="AL262" s="16" t="e">
        <f>SUMIF('City Level Data'!#REF!,$F262,'City Level Data'!AN:AN)</f>
        <v>#REF!</v>
      </c>
      <c r="AM262" s="16" t="e">
        <f>SUMIF('City Level Data'!#REF!,$F262,'City Level Data'!AO:AO)</f>
        <v>#REF!</v>
      </c>
      <c r="AN262" s="16" t="e">
        <f>SUMIF('City Level Data'!#REF!,$F262,'City Level Data'!AP:AP)</f>
        <v>#REF!</v>
      </c>
      <c r="AO262" s="16" t="e">
        <f>SUMIF('City Level Data'!#REF!,$F262,'City Level Data'!AQ:AQ)</f>
        <v>#REF!</v>
      </c>
      <c r="AP262" s="16" t="e">
        <f>SUMIF('City Level Data'!#REF!,$F262,'City Level Data'!AR:AR)</f>
        <v>#REF!</v>
      </c>
      <c r="AQ262" s="16" t="e">
        <f>SUMIF('City Level Data'!#REF!,$F262,'City Level Data'!AS:AS)</f>
        <v>#REF!</v>
      </c>
      <c r="AR262" s="16" t="e">
        <f>SUMIF('City Level Data'!#REF!,$F262,'City Level Data'!AT:AT)</f>
        <v>#REF!</v>
      </c>
      <c r="AS262" s="16" t="e">
        <f>SUMIF('City Level Data'!#REF!,$F262,'City Level Data'!AU:AU)</f>
        <v>#REF!</v>
      </c>
      <c r="AT262" s="16" t="e">
        <f>SUMIF('City Level Data'!#REF!,$F262,'City Level Data'!AV:AV)</f>
        <v>#REF!</v>
      </c>
      <c r="AU262" s="16" t="e">
        <f>SUMIF('City Level Data'!#REF!,$F262,'City Level Data'!AW:AW)</f>
        <v>#REF!</v>
      </c>
      <c r="AV262" s="16" t="e">
        <f>SUMIF('City Level Data'!#REF!,$F262,'City Level Data'!AX:AX)</f>
        <v>#REF!</v>
      </c>
      <c r="AW262" s="16" t="e">
        <f>SUMIF('City Level Data'!#REF!,$F262,'City Level Data'!AY:AY)</f>
        <v>#REF!</v>
      </c>
      <c r="AX262" s="16" t="e">
        <f>SUMIF('City Level Data'!#REF!,$F262,'City Level Data'!AZ:AZ)</f>
        <v>#REF!</v>
      </c>
      <c r="AY262" s="16" t="e">
        <f>SUMIF('City Level Data'!#REF!,$F262,'City Level Data'!BA:BA)</f>
        <v>#REF!</v>
      </c>
      <c r="AZ262" s="16" t="e">
        <f>SUMIF('City Level Data'!#REF!,$F262,'City Level Data'!BB:BB)</f>
        <v>#REF!</v>
      </c>
      <c r="BA262" s="16" t="e">
        <f>SUMIF('City Level Data'!#REF!,$F262,'City Level Data'!BC:BC)</f>
        <v>#REF!</v>
      </c>
      <c r="BB262" s="16" t="e">
        <f>SUMIF('City Level Data'!#REF!,$F262,'City Level Data'!BD:BD)</f>
        <v>#REF!</v>
      </c>
      <c r="BC262" s="16" t="e">
        <f>SUMIF('City Level Data'!#REF!,$F262,'City Level Data'!BE:BE)</f>
        <v>#REF!</v>
      </c>
      <c r="BD262" s="16" t="e">
        <f>SUMIF('City Level Data'!#REF!,$F262,'City Level Data'!BF:BF)</f>
        <v>#REF!</v>
      </c>
      <c r="BE262" s="16" t="e">
        <f t="shared" si="5"/>
        <v>#REF!</v>
      </c>
      <c r="BF262" s="16" t="e">
        <f>SUMIF('City Level Data'!#REF!,$F262,'City Level Data'!BG:BG)</f>
        <v>#REF!</v>
      </c>
      <c r="BG262" s="16" t="e">
        <f>SUMIF('City Level Data'!#REF!,$F262,'City Level Data'!BH:BH)</f>
        <v>#REF!</v>
      </c>
      <c r="BH262" s="16" t="e">
        <f>AVERAGEIF('City Level Data'!#REF!,$F262,'City Level Data'!BI:BI)</f>
        <v>#REF!</v>
      </c>
      <c r="BI262" s="16" t="e">
        <f>AVERAGEIF('City Level Data'!#REF!,$F262,'City Level Data'!BJ:BJ)</f>
        <v>#REF!</v>
      </c>
      <c r="BJ262" s="16" t="e">
        <f>AVERAGEIF('City Level Data'!#REF!,$F262,'City Level Data'!BK:BK)</f>
        <v>#REF!</v>
      </c>
      <c r="BK262" s="16" t="e">
        <f>AVERAGEIF('City Level Data'!#REF!,$F262,'City Level Data'!BL:BL)</f>
        <v>#REF!</v>
      </c>
      <c r="BL262" s="16" t="e">
        <f>AVERAGEIF('City Level Data'!#REF!,$F262,'City Level Data'!BM:BM)</f>
        <v>#REF!</v>
      </c>
      <c r="BM262" s="16" t="e">
        <f>SUMIF('City Level Data'!#REF!,$F262,'City Level Data'!BN:BN)</f>
        <v>#REF!</v>
      </c>
      <c r="BN262" s="16" t="e">
        <f>SUMIF('City Level Data'!#REF!,$F262,'City Level Data'!BO:BO)</f>
        <v>#REF!</v>
      </c>
      <c r="BO262" s="16" t="e">
        <f>SUMIF('City Level Data'!#REF!,$F262,'City Level Data'!BP:BP)</f>
        <v>#REF!</v>
      </c>
      <c r="BP262" s="16" t="e">
        <f>SUMIF('City Level Data'!#REF!,$F262,'City Level Data'!BQ:BQ)</f>
        <v>#REF!</v>
      </c>
      <c r="BQ262" s="16" t="e">
        <f>SUMIF('City Level Data'!#REF!,$F262,'City Level Data'!BR:BR)</f>
        <v>#REF!</v>
      </c>
      <c r="BR262" s="16" t="e">
        <f>SUMIF('City Level Data'!#REF!,$F262,'City Level Data'!BS:BS)</f>
        <v>#REF!</v>
      </c>
      <c r="BS262" s="16" t="e">
        <f>SUMIF('City Level Data'!#REF!,$F262,'City Level Data'!BT:BT)</f>
        <v>#REF!</v>
      </c>
      <c r="BT262" s="16" t="e">
        <f>SUMIF('City Level Data'!#REF!,$F262,'City Level Data'!BU:BU)</f>
        <v>#REF!</v>
      </c>
      <c r="BU262" s="16" t="e">
        <f>SUMIF('City Level Data'!#REF!,$F262,'City Level Data'!BV:BV)</f>
        <v>#REF!</v>
      </c>
      <c r="BV262" s="16" t="e">
        <f>SUMIF('City Level Data'!#REF!,$F262,'City Level Data'!BW:BW)</f>
        <v>#REF!</v>
      </c>
      <c r="BW262" s="16" t="e">
        <f>SUMIF('City Level Data'!#REF!,$F262,'City Level Data'!BX:BX)</f>
        <v>#REF!</v>
      </c>
      <c r="BX262" s="16" t="e">
        <f>SUMIF('City Level Data'!#REF!,$F262,'City Level Data'!BY:BY)</f>
        <v>#REF!</v>
      </c>
      <c r="BY262" s="16" t="e">
        <f>SUMIF('City Level Data'!#REF!,$F262,'City Level Data'!BZ:BZ)</f>
        <v>#REF!</v>
      </c>
      <c r="BZ262" s="16" t="e">
        <f>SUMIF('City Level Data'!#REF!,$F262,'City Level Data'!CA:CA)</f>
        <v>#REF!</v>
      </c>
      <c r="CA262" s="16" t="e">
        <f>SUMIF('City Level Data'!#REF!,$F262,'City Level Data'!CB:CB)</f>
        <v>#REF!</v>
      </c>
      <c r="CB262" s="16" t="e">
        <f>SUMIF('City Level Data'!#REF!,$F262,'City Level Data'!CC:CC)</f>
        <v>#REF!</v>
      </c>
      <c r="CC262" s="16" t="e">
        <f>SUMIF('City Level Data'!#REF!,$F262,'City Level Data'!CD:CD)</f>
        <v>#REF!</v>
      </c>
      <c r="CD262" s="16" t="e">
        <f>SUMIF('City Level Data'!#REF!,$F262,'City Level Data'!CE:CE)</f>
        <v>#REF!</v>
      </c>
      <c r="CE262" s="16" t="e">
        <f>SUMIF('City Level Data'!#REF!,$F262,'City Level Data'!CF:CF)</f>
        <v>#REF!</v>
      </c>
      <c r="CF262" s="16" t="e">
        <f>SUMIF('City Level Data'!#REF!,$F262,'City Level Data'!CG:CG)</f>
        <v>#REF!</v>
      </c>
      <c r="CG262" s="16" t="e">
        <f>SUMIF('City Level Data'!#REF!,$F262,'City Level Data'!CH:CH)</f>
        <v>#REF!</v>
      </c>
      <c r="CH262" s="16" t="e">
        <f>SUMIF('City Level Data'!#REF!,$F262,'City Level Data'!CI:CI)</f>
        <v>#REF!</v>
      </c>
      <c r="CI262" s="16" t="e">
        <f>SUMIF('City Level Data'!#REF!,$F262,'City Level Data'!CJ:CJ)</f>
        <v>#REF!</v>
      </c>
      <c r="CJ262" s="16" t="e">
        <f>SUMIF('City Level Data'!#REF!,$F262,'City Level Data'!CK:CK)</f>
        <v>#REF!</v>
      </c>
      <c r="CK262" s="16" t="e">
        <f>SUMIF('City Level Data'!#REF!,$F262,'City Level Data'!CL:CL)</f>
        <v>#REF!</v>
      </c>
      <c r="CL262" s="16" t="e">
        <f>SUMIF('City Level Data'!#REF!,$F262,'City Level Data'!CM:CM)</f>
        <v>#REF!</v>
      </c>
      <c r="CM262" s="16" t="e">
        <f>SUMIF('City Level Data'!#REF!,$F262,'City Level Data'!CN:CN)</f>
        <v>#REF!</v>
      </c>
      <c r="CN262" s="16" t="e">
        <f>SUMIF('City Level Data'!#REF!,$F262,'City Level Data'!CO:CO)</f>
        <v>#REF!</v>
      </c>
      <c r="CO262" s="16" t="e">
        <f>SUMIF('City Level Data'!#REF!,$F262,'City Level Data'!CP:CP)</f>
        <v>#REF!</v>
      </c>
      <c r="CP262" s="16" t="e">
        <f>SUMIF('City Level Data'!#REF!,$F262,'City Level Data'!CQ:CQ)</f>
        <v>#REF!</v>
      </c>
      <c r="CQ262" s="16" t="e">
        <f>SUMIF('City Level Data'!#REF!,$F262,'City Level Data'!CR:CR)</f>
        <v>#REF!</v>
      </c>
      <c r="CR262" s="16" t="e">
        <f>SUMIF('City Level Data'!#REF!,$F262,'City Level Data'!CS:CS)</f>
        <v>#REF!</v>
      </c>
      <c r="CS262" s="16" t="e">
        <f>SUMIF('City Level Data'!#REF!,$F262,'City Level Data'!CT:CT)</f>
        <v>#REF!</v>
      </c>
      <c r="CT262" s="16" t="e">
        <f>SUMIF('City Level Data'!#REF!,$F262,'City Level Data'!CU:CU)</f>
        <v>#REF!</v>
      </c>
      <c r="CU262" s="16" t="e">
        <f>SUMIF('City Level Data'!#REF!,$F262,'City Level Data'!CV:CV)</f>
        <v>#REF!</v>
      </c>
      <c r="CV262" s="16" t="e">
        <f>SUMIF('City Level Data'!#REF!,$F262,'City Level Data'!CW:CW)</f>
        <v>#REF!</v>
      </c>
      <c r="CW262" s="16" t="e">
        <f>SUMIF('City Level Data'!#REF!,$F262,'City Level Data'!CX:CX)</f>
        <v>#REF!</v>
      </c>
      <c r="CX262" s="16" t="e">
        <f>SUMIF('City Level Data'!#REF!,$F262,'City Level Data'!CY:CY)</f>
        <v>#REF!</v>
      </c>
      <c r="CY262" s="16" t="e">
        <f>SUMIF('City Level Data'!#REF!,$F262,'City Level Data'!CZ:CZ)</f>
        <v>#REF!</v>
      </c>
      <c r="CZ262" s="16" t="e">
        <f>SUMIF('City Level Data'!#REF!,$F262,'City Level Data'!DA:DA)</f>
        <v>#REF!</v>
      </c>
      <c r="DA262" s="16" t="e">
        <f>SUMIF('City Level Data'!#REF!,$F262,'City Level Data'!DB:DB)</f>
        <v>#REF!</v>
      </c>
      <c r="DB262" s="16" t="e">
        <f>SUMIF('City Level Data'!#REF!,$F262,'City Level Data'!DC:DC)</f>
        <v>#REF!</v>
      </c>
    </row>
    <row r="263" spans="1:106" x14ac:dyDescent="0.2">
      <c r="D263" s="1" t="s">
        <v>1784</v>
      </c>
      <c r="E263" s="1" t="s">
        <v>1241</v>
      </c>
      <c r="F263" s="1" t="s">
        <v>1297</v>
      </c>
      <c r="G263" s="1" t="s">
        <v>1523</v>
      </c>
      <c r="J263" s="1" t="s">
        <v>1518</v>
      </c>
      <c r="N263" s="16" t="e">
        <f>SUMIF('City Level Data'!#REF!,$F263,'City Level Data'!J:J)</f>
        <v>#REF!</v>
      </c>
      <c r="O263" s="16" t="e">
        <f>SUMIF('City Level Data'!#REF!,$F263,'City Level Data'!L:L)</f>
        <v>#REF!</v>
      </c>
      <c r="P263" s="16" t="e">
        <f>SUMIF('City Level Data'!#REF!,$F263,'City Level Data'!M:M)</f>
        <v>#REF!</v>
      </c>
      <c r="Q263" s="16" t="e">
        <f t="shared" si="3"/>
        <v>#REF!</v>
      </c>
      <c r="R263" s="16" t="e">
        <f>SUMIF('City Level Data'!#REF!,$F263,'City Level Data'!P:P)</f>
        <v>#REF!</v>
      </c>
      <c r="S263" s="16" t="e">
        <f t="shared" si="4"/>
        <v>#REF!</v>
      </c>
      <c r="T263" s="16" t="e">
        <f>SUMIF('City Level Data'!#REF!,$F263,'City Level Data'!U:U)*1000000000/N263</f>
        <v>#REF!</v>
      </c>
      <c r="U263" s="16" t="e">
        <f>IF(Q263&gt;'Clustering (Sub City)'!$C$4,'Clustering (Sub City)'!$B$3,IF(Q263&gt;'Clustering (Sub City)'!$H$4,'Clustering (Sub City)'!$G$3,IF(Q263&gt;'Clustering (Sub City)'!$M$4,'Clustering (Sub City)'!$L$3,'Clustering (Sub City)'!$Q$3)))</f>
        <v>#REF!</v>
      </c>
      <c r="V263" s="16" t="e">
        <f>IF(S263&gt;'Clustering (Sub City)'!$C$24,'Clustering (Sub City)'!$B$23,IF(S263&gt;'Clustering (Sub City)'!$H$24,'Clustering (Sub City)'!$G$23,IF(S263&gt;'Clustering (Sub City)'!$M$24,'Clustering (Sub City)'!$L$23,'Clustering (Sub City)'!$Q$23)))</f>
        <v>#REF!</v>
      </c>
      <c r="W263" s="16" t="e">
        <f>VLOOKUP(U263&amp;V263,'Clustering (Gov City)'!$X$4:$Y$19,2,0)</f>
        <v>#REF!</v>
      </c>
      <c r="X263" s="16" t="e">
        <f>SUMIF('City Level Data'!#REF!,$F263,'City Level Data'!Z:Z)</f>
        <v>#REF!</v>
      </c>
      <c r="Y263" s="16" t="e">
        <f>SUMIF('City Level Data'!#REF!,$F263,'City Level Data'!AA:AA)</f>
        <v>#REF!</v>
      </c>
      <c r="Z263" s="16" t="e">
        <f>SUMIF('City Level Data'!#REF!,$F263,'City Level Data'!AB:AB)</f>
        <v>#REF!</v>
      </c>
      <c r="AA263" s="16" t="e">
        <f>SUMIF('City Level Data'!#REF!,$F263,'City Level Data'!AC:AC)</f>
        <v>#REF!</v>
      </c>
      <c r="AB263" s="16" t="e">
        <f>SUMIF('City Level Data'!#REF!,$F263,'City Level Data'!AD:AD)</f>
        <v>#REF!</v>
      </c>
      <c r="AC263" s="16" t="e">
        <f>SUMIF('City Level Data'!#REF!,$F263,'City Level Data'!AE:AE)</f>
        <v>#REF!</v>
      </c>
      <c r="AD263" s="16" t="e">
        <f>SUMIF('City Level Data'!#REF!,$F263,'City Level Data'!AF:AF)</f>
        <v>#REF!</v>
      </c>
      <c r="AE263" s="16" t="e">
        <f>SUMIF('City Level Data'!#REF!,$F263,'City Level Data'!AG:AG)</f>
        <v>#REF!</v>
      </c>
      <c r="AF263" s="16" t="e">
        <f>SUMIF('City Level Data'!#REF!,$F263,'City Level Data'!AH:AH)</f>
        <v>#REF!</v>
      </c>
      <c r="AG263" s="16" t="e">
        <f>SUMIF('City Level Data'!#REF!,$F263,'City Level Data'!AI:AI)</f>
        <v>#REF!</v>
      </c>
      <c r="AH263" s="16" t="e">
        <f>SUMIF('City Level Data'!#REF!,$F263,'City Level Data'!AJ:AJ)</f>
        <v>#REF!</v>
      </c>
      <c r="AI263" s="16" t="e">
        <f>SUMIF('City Level Data'!#REF!,$F263,'City Level Data'!AK:AK)</f>
        <v>#REF!</v>
      </c>
      <c r="AJ263" s="16" t="e">
        <f>SUMIF('City Level Data'!#REF!,$F263,'City Level Data'!AL:AL)</f>
        <v>#REF!</v>
      </c>
      <c r="AK263" s="16" t="e">
        <f>SUMIF('City Level Data'!#REF!,$F263,'City Level Data'!AM:AM)</f>
        <v>#REF!</v>
      </c>
      <c r="AL263" s="16" t="e">
        <f>SUMIF('City Level Data'!#REF!,$F263,'City Level Data'!AN:AN)</f>
        <v>#REF!</v>
      </c>
      <c r="AM263" s="16" t="e">
        <f>SUMIF('City Level Data'!#REF!,$F263,'City Level Data'!AO:AO)</f>
        <v>#REF!</v>
      </c>
      <c r="AN263" s="16" t="e">
        <f>SUMIF('City Level Data'!#REF!,$F263,'City Level Data'!AP:AP)</f>
        <v>#REF!</v>
      </c>
      <c r="AO263" s="16" t="e">
        <f>SUMIF('City Level Data'!#REF!,$F263,'City Level Data'!AQ:AQ)</f>
        <v>#REF!</v>
      </c>
      <c r="AP263" s="16" t="e">
        <f>SUMIF('City Level Data'!#REF!,$F263,'City Level Data'!AR:AR)</f>
        <v>#REF!</v>
      </c>
      <c r="AQ263" s="16" t="e">
        <f>SUMIF('City Level Data'!#REF!,$F263,'City Level Data'!AS:AS)</f>
        <v>#REF!</v>
      </c>
      <c r="AR263" s="16" t="e">
        <f>SUMIF('City Level Data'!#REF!,$F263,'City Level Data'!AT:AT)</f>
        <v>#REF!</v>
      </c>
      <c r="AS263" s="16" t="e">
        <f>SUMIF('City Level Data'!#REF!,$F263,'City Level Data'!AU:AU)</f>
        <v>#REF!</v>
      </c>
      <c r="AT263" s="16" t="e">
        <f>SUMIF('City Level Data'!#REF!,$F263,'City Level Data'!AV:AV)</f>
        <v>#REF!</v>
      </c>
      <c r="AU263" s="16" t="e">
        <f>SUMIF('City Level Data'!#REF!,$F263,'City Level Data'!AW:AW)</f>
        <v>#REF!</v>
      </c>
      <c r="AV263" s="16" t="e">
        <f>SUMIF('City Level Data'!#REF!,$F263,'City Level Data'!AX:AX)</f>
        <v>#REF!</v>
      </c>
      <c r="AW263" s="16" t="e">
        <f>SUMIF('City Level Data'!#REF!,$F263,'City Level Data'!AY:AY)</f>
        <v>#REF!</v>
      </c>
      <c r="AX263" s="16" t="e">
        <f>SUMIF('City Level Data'!#REF!,$F263,'City Level Data'!AZ:AZ)</f>
        <v>#REF!</v>
      </c>
      <c r="AY263" s="16" t="e">
        <f>SUMIF('City Level Data'!#REF!,$F263,'City Level Data'!BA:BA)</f>
        <v>#REF!</v>
      </c>
      <c r="AZ263" s="16" t="e">
        <f>SUMIF('City Level Data'!#REF!,$F263,'City Level Data'!BB:BB)</f>
        <v>#REF!</v>
      </c>
      <c r="BA263" s="16" t="e">
        <f>SUMIF('City Level Data'!#REF!,$F263,'City Level Data'!BC:BC)</f>
        <v>#REF!</v>
      </c>
      <c r="BB263" s="16" t="e">
        <f>SUMIF('City Level Data'!#REF!,$F263,'City Level Data'!BD:BD)</f>
        <v>#REF!</v>
      </c>
      <c r="BC263" s="16" t="e">
        <f>SUMIF('City Level Data'!#REF!,$F263,'City Level Data'!BE:BE)</f>
        <v>#REF!</v>
      </c>
      <c r="BD263" s="16" t="e">
        <f>SUMIF('City Level Data'!#REF!,$F263,'City Level Data'!BF:BF)</f>
        <v>#REF!</v>
      </c>
      <c r="BE263" s="16" t="e">
        <f t="shared" si="5"/>
        <v>#REF!</v>
      </c>
      <c r="BF263" s="16" t="e">
        <f>SUMIF('City Level Data'!#REF!,$F263,'City Level Data'!BG:BG)</f>
        <v>#REF!</v>
      </c>
      <c r="BG263" s="16" t="e">
        <f>SUMIF('City Level Data'!#REF!,$F263,'City Level Data'!BH:BH)</f>
        <v>#REF!</v>
      </c>
      <c r="BH263" s="16" t="e">
        <f>AVERAGEIF('City Level Data'!#REF!,$F263,'City Level Data'!BI:BI)</f>
        <v>#REF!</v>
      </c>
      <c r="BI263" s="16" t="e">
        <f>AVERAGEIF('City Level Data'!#REF!,$F263,'City Level Data'!BJ:BJ)</f>
        <v>#REF!</v>
      </c>
      <c r="BJ263" s="16" t="e">
        <f>AVERAGEIF('City Level Data'!#REF!,$F263,'City Level Data'!BK:BK)</f>
        <v>#REF!</v>
      </c>
      <c r="BK263" s="16" t="e">
        <f>AVERAGEIF('City Level Data'!#REF!,$F263,'City Level Data'!BL:BL)</f>
        <v>#REF!</v>
      </c>
      <c r="BL263" s="16" t="e">
        <f>AVERAGEIF('City Level Data'!#REF!,$F263,'City Level Data'!BM:BM)</f>
        <v>#REF!</v>
      </c>
      <c r="BM263" s="16" t="e">
        <f>SUMIF('City Level Data'!#REF!,$F263,'City Level Data'!BN:BN)</f>
        <v>#REF!</v>
      </c>
      <c r="BN263" s="16" t="e">
        <f>SUMIF('City Level Data'!#REF!,$F263,'City Level Data'!BO:BO)</f>
        <v>#REF!</v>
      </c>
      <c r="BO263" s="16" t="e">
        <f>SUMIF('City Level Data'!#REF!,$F263,'City Level Data'!BP:BP)</f>
        <v>#REF!</v>
      </c>
      <c r="BP263" s="16" t="e">
        <f>SUMIF('City Level Data'!#REF!,$F263,'City Level Data'!BQ:BQ)</f>
        <v>#REF!</v>
      </c>
      <c r="BQ263" s="16" t="e">
        <f>SUMIF('City Level Data'!#REF!,$F263,'City Level Data'!BR:BR)</f>
        <v>#REF!</v>
      </c>
      <c r="BR263" s="16" t="e">
        <f>SUMIF('City Level Data'!#REF!,$F263,'City Level Data'!BS:BS)</f>
        <v>#REF!</v>
      </c>
      <c r="BS263" s="16" t="e">
        <f>SUMIF('City Level Data'!#REF!,$F263,'City Level Data'!BT:BT)</f>
        <v>#REF!</v>
      </c>
      <c r="BT263" s="16" t="e">
        <f>SUMIF('City Level Data'!#REF!,$F263,'City Level Data'!BU:BU)</f>
        <v>#REF!</v>
      </c>
      <c r="BU263" s="16" t="e">
        <f>SUMIF('City Level Data'!#REF!,$F263,'City Level Data'!BV:BV)</f>
        <v>#REF!</v>
      </c>
      <c r="BV263" s="16" t="e">
        <f>SUMIF('City Level Data'!#REF!,$F263,'City Level Data'!BW:BW)</f>
        <v>#REF!</v>
      </c>
      <c r="BW263" s="16" t="e">
        <f>SUMIF('City Level Data'!#REF!,$F263,'City Level Data'!BX:BX)</f>
        <v>#REF!</v>
      </c>
      <c r="BX263" s="16" t="e">
        <f>SUMIF('City Level Data'!#REF!,$F263,'City Level Data'!BY:BY)</f>
        <v>#REF!</v>
      </c>
      <c r="BY263" s="16" t="e">
        <f>SUMIF('City Level Data'!#REF!,$F263,'City Level Data'!BZ:BZ)</f>
        <v>#REF!</v>
      </c>
      <c r="BZ263" s="16" t="e">
        <f>SUMIF('City Level Data'!#REF!,$F263,'City Level Data'!CA:CA)</f>
        <v>#REF!</v>
      </c>
      <c r="CA263" s="16" t="e">
        <f>SUMIF('City Level Data'!#REF!,$F263,'City Level Data'!CB:CB)</f>
        <v>#REF!</v>
      </c>
      <c r="CB263" s="16" t="e">
        <f>SUMIF('City Level Data'!#REF!,$F263,'City Level Data'!CC:CC)</f>
        <v>#REF!</v>
      </c>
      <c r="CC263" s="16" t="e">
        <f>SUMIF('City Level Data'!#REF!,$F263,'City Level Data'!CD:CD)</f>
        <v>#REF!</v>
      </c>
      <c r="CD263" s="16" t="e">
        <f>SUMIF('City Level Data'!#REF!,$F263,'City Level Data'!CE:CE)</f>
        <v>#REF!</v>
      </c>
      <c r="CE263" s="16" t="e">
        <f>SUMIF('City Level Data'!#REF!,$F263,'City Level Data'!CF:CF)</f>
        <v>#REF!</v>
      </c>
      <c r="CF263" s="16" t="e">
        <f>SUMIF('City Level Data'!#REF!,$F263,'City Level Data'!CG:CG)</f>
        <v>#REF!</v>
      </c>
      <c r="CG263" s="16" t="e">
        <f>SUMIF('City Level Data'!#REF!,$F263,'City Level Data'!CH:CH)</f>
        <v>#REF!</v>
      </c>
      <c r="CH263" s="16" t="e">
        <f>SUMIF('City Level Data'!#REF!,$F263,'City Level Data'!CI:CI)</f>
        <v>#REF!</v>
      </c>
      <c r="CI263" s="16" t="e">
        <f>SUMIF('City Level Data'!#REF!,$F263,'City Level Data'!CJ:CJ)</f>
        <v>#REF!</v>
      </c>
      <c r="CJ263" s="16" t="e">
        <f>SUMIF('City Level Data'!#REF!,$F263,'City Level Data'!CK:CK)</f>
        <v>#REF!</v>
      </c>
      <c r="CK263" s="16" t="e">
        <f>SUMIF('City Level Data'!#REF!,$F263,'City Level Data'!CL:CL)</f>
        <v>#REF!</v>
      </c>
      <c r="CL263" s="16" t="e">
        <f>SUMIF('City Level Data'!#REF!,$F263,'City Level Data'!CM:CM)</f>
        <v>#REF!</v>
      </c>
      <c r="CM263" s="16" t="e">
        <f>SUMIF('City Level Data'!#REF!,$F263,'City Level Data'!CN:CN)</f>
        <v>#REF!</v>
      </c>
      <c r="CN263" s="16" t="e">
        <f>SUMIF('City Level Data'!#REF!,$F263,'City Level Data'!CO:CO)</f>
        <v>#REF!</v>
      </c>
      <c r="CO263" s="16" t="e">
        <f>SUMIF('City Level Data'!#REF!,$F263,'City Level Data'!CP:CP)</f>
        <v>#REF!</v>
      </c>
      <c r="CP263" s="16" t="e">
        <f>SUMIF('City Level Data'!#REF!,$F263,'City Level Data'!CQ:CQ)</f>
        <v>#REF!</v>
      </c>
      <c r="CQ263" s="16" t="e">
        <f>SUMIF('City Level Data'!#REF!,$F263,'City Level Data'!CR:CR)</f>
        <v>#REF!</v>
      </c>
      <c r="CR263" s="16" t="e">
        <f>SUMIF('City Level Data'!#REF!,$F263,'City Level Data'!CS:CS)</f>
        <v>#REF!</v>
      </c>
      <c r="CS263" s="16" t="e">
        <f>SUMIF('City Level Data'!#REF!,$F263,'City Level Data'!CT:CT)</f>
        <v>#REF!</v>
      </c>
      <c r="CT263" s="16" t="e">
        <f>SUMIF('City Level Data'!#REF!,$F263,'City Level Data'!CU:CU)</f>
        <v>#REF!</v>
      </c>
      <c r="CU263" s="16" t="e">
        <f>SUMIF('City Level Data'!#REF!,$F263,'City Level Data'!CV:CV)</f>
        <v>#REF!</v>
      </c>
      <c r="CV263" s="16" t="e">
        <f>SUMIF('City Level Data'!#REF!,$F263,'City Level Data'!CW:CW)</f>
        <v>#REF!</v>
      </c>
      <c r="CW263" s="16" t="e">
        <f>SUMIF('City Level Data'!#REF!,$F263,'City Level Data'!CX:CX)</f>
        <v>#REF!</v>
      </c>
      <c r="CX263" s="16" t="e">
        <f>SUMIF('City Level Data'!#REF!,$F263,'City Level Data'!CY:CY)</f>
        <v>#REF!</v>
      </c>
      <c r="CY263" s="16" t="e">
        <f>SUMIF('City Level Data'!#REF!,$F263,'City Level Data'!CZ:CZ)</f>
        <v>#REF!</v>
      </c>
      <c r="CZ263" s="16" t="e">
        <f>SUMIF('City Level Data'!#REF!,$F263,'City Level Data'!DA:DA)</f>
        <v>#REF!</v>
      </c>
      <c r="DA263" s="16" t="e">
        <f>SUMIF('City Level Data'!#REF!,$F263,'City Level Data'!DB:DB)</f>
        <v>#REF!</v>
      </c>
      <c r="DB263" s="16" t="e">
        <f>SUMIF('City Level Data'!#REF!,$F263,'City Level Data'!DC:DC)</f>
        <v>#REF!</v>
      </c>
    </row>
    <row r="264" spans="1:106" x14ac:dyDescent="0.2">
      <c r="D264" s="1" t="s">
        <v>1785</v>
      </c>
      <c r="E264" s="1" t="s">
        <v>1241</v>
      </c>
      <c r="F264" s="1" t="s">
        <v>1308</v>
      </c>
      <c r="G264" s="1" t="s">
        <v>1523</v>
      </c>
      <c r="J264" s="1" t="s">
        <v>1518</v>
      </c>
      <c r="N264" s="16" t="e">
        <f>SUMIF('City Level Data'!#REF!,$F264,'City Level Data'!J:J)</f>
        <v>#REF!</v>
      </c>
      <c r="O264" s="16" t="e">
        <f>SUMIF('City Level Data'!#REF!,$F264,'City Level Data'!L:L)</f>
        <v>#REF!</v>
      </c>
      <c r="P264" s="16" t="e">
        <f>SUMIF('City Level Data'!#REF!,$F264,'City Level Data'!M:M)</f>
        <v>#REF!</v>
      </c>
      <c r="Q264" s="16" t="e">
        <f t="shared" si="3"/>
        <v>#REF!</v>
      </c>
      <c r="R264" s="16" t="e">
        <f>SUMIF('City Level Data'!#REF!,$F264,'City Level Data'!P:P)</f>
        <v>#REF!</v>
      </c>
      <c r="S264" s="16" t="e">
        <f t="shared" si="4"/>
        <v>#REF!</v>
      </c>
      <c r="T264" s="16" t="e">
        <f>SUMIF('City Level Data'!#REF!,$F264,'City Level Data'!U:U)*1000000000/N264</f>
        <v>#REF!</v>
      </c>
      <c r="U264" s="16" t="e">
        <f>IF(Q264&gt;'Clustering (Sub City)'!$C$4,'Clustering (Sub City)'!$B$3,IF(Q264&gt;'Clustering (Sub City)'!$H$4,'Clustering (Sub City)'!$G$3,IF(Q264&gt;'Clustering (Sub City)'!$M$4,'Clustering (Sub City)'!$L$3,'Clustering (Sub City)'!$Q$3)))</f>
        <v>#REF!</v>
      </c>
      <c r="V264" s="16" t="e">
        <f>IF(S264&gt;'Clustering (Sub City)'!$C$24,'Clustering (Sub City)'!$B$23,IF(S264&gt;'Clustering (Sub City)'!$H$24,'Clustering (Sub City)'!$G$23,IF(S264&gt;'Clustering (Sub City)'!$M$24,'Clustering (Sub City)'!$L$23,'Clustering (Sub City)'!$Q$23)))</f>
        <v>#REF!</v>
      </c>
      <c r="W264" s="16" t="e">
        <f>VLOOKUP(U264&amp;V264,'Clustering (Gov City)'!$X$4:$Y$19,2,0)</f>
        <v>#REF!</v>
      </c>
      <c r="X264" s="16" t="e">
        <f>SUMIF('City Level Data'!#REF!,$F264,'City Level Data'!Z:Z)</f>
        <v>#REF!</v>
      </c>
      <c r="Y264" s="16" t="e">
        <f>SUMIF('City Level Data'!#REF!,$F264,'City Level Data'!AA:AA)</f>
        <v>#REF!</v>
      </c>
      <c r="Z264" s="16" t="e">
        <f>SUMIF('City Level Data'!#REF!,$F264,'City Level Data'!AB:AB)</f>
        <v>#REF!</v>
      </c>
      <c r="AA264" s="16" t="e">
        <f>SUMIF('City Level Data'!#REF!,$F264,'City Level Data'!AC:AC)</f>
        <v>#REF!</v>
      </c>
      <c r="AB264" s="16" t="e">
        <f>SUMIF('City Level Data'!#REF!,$F264,'City Level Data'!AD:AD)</f>
        <v>#REF!</v>
      </c>
      <c r="AC264" s="16" t="e">
        <f>SUMIF('City Level Data'!#REF!,$F264,'City Level Data'!AE:AE)</f>
        <v>#REF!</v>
      </c>
      <c r="AD264" s="16" t="e">
        <f>SUMIF('City Level Data'!#REF!,$F264,'City Level Data'!AF:AF)</f>
        <v>#REF!</v>
      </c>
      <c r="AE264" s="16" t="e">
        <f>SUMIF('City Level Data'!#REF!,$F264,'City Level Data'!AG:AG)</f>
        <v>#REF!</v>
      </c>
      <c r="AF264" s="16" t="e">
        <f>SUMIF('City Level Data'!#REF!,$F264,'City Level Data'!AH:AH)</f>
        <v>#REF!</v>
      </c>
      <c r="AG264" s="16" t="e">
        <f>SUMIF('City Level Data'!#REF!,$F264,'City Level Data'!AI:AI)</f>
        <v>#REF!</v>
      </c>
      <c r="AH264" s="16" t="e">
        <f>SUMIF('City Level Data'!#REF!,$F264,'City Level Data'!AJ:AJ)</f>
        <v>#REF!</v>
      </c>
      <c r="AI264" s="16" t="e">
        <f>SUMIF('City Level Data'!#REF!,$F264,'City Level Data'!AK:AK)</f>
        <v>#REF!</v>
      </c>
      <c r="AJ264" s="16" t="e">
        <f>SUMIF('City Level Data'!#REF!,$F264,'City Level Data'!AL:AL)</f>
        <v>#REF!</v>
      </c>
      <c r="AK264" s="16" t="e">
        <f>SUMIF('City Level Data'!#REF!,$F264,'City Level Data'!AM:AM)</f>
        <v>#REF!</v>
      </c>
      <c r="AL264" s="16" t="e">
        <f>SUMIF('City Level Data'!#REF!,$F264,'City Level Data'!AN:AN)</f>
        <v>#REF!</v>
      </c>
      <c r="AM264" s="16" t="e">
        <f>SUMIF('City Level Data'!#REF!,$F264,'City Level Data'!AO:AO)</f>
        <v>#REF!</v>
      </c>
      <c r="AN264" s="16" t="e">
        <f>SUMIF('City Level Data'!#REF!,$F264,'City Level Data'!AP:AP)</f>
        <v>#REF!</v>
      </c>
      <c r="AO264" s="16" t="e">
        <f>SUMIF('City Level Data'!#REF!,$F264,'City Level Data'!AQ:AQ)</f>
        <v>#REF!</v>
      </c>
      <c r="AP264" s="16" t="e">
        <f>SUMIF('City Level Data'!#REF!,$F264,'City Level Data'!AR:AR)</f>
        <v>#REF!</v>
      </c>
      <c r="AQ264" s="16" t="e">
        <f>SUMIF('City Level Data'!#REF!,$F264,'City Level Data'!AS:AS)</f>
        <v>#REF!</v>
      </c>
      <c r="AR264" s="16" t="e">
        <f>SUMIF('City Level Data'!#REF!,$F264,'City Level Data'!AT:AT)</f>
        <v>#REF!</v>
      </c>
      <c r="AS264" s="16" t="e">
        <f>SUMIF('City Level Data'!#REF!,$F264,'City Level Data'!AU:AU)</f>
        <v>#REF!</v>
      </c>
      <c r="AT264" s="16" t="e">
        <f>SUMIF('City Level Data'!#REF!,$F264,'City Level Data'!AV:AV)</f>
        <v>#REF!</v>
      </c>
      <c r="AU264" s="16" t="e">
        <f>SUMIF('City Level Data'!#REF!,$F264,'City Level Data'!AW:AW)</f>
        <v>#REF!</v>
      </c>
      <c r="AV264" s="16" t="e">
        <f>SUMIF('City Level Data'!#REF!,$F264,'City Level Data'!AX:AX)</f>
        <v>#REF!</v>
      </c>
      <c r="AW264" s="16" t="e">
        <f>SUMIF('City Level Data'!#REF!,$F264,'City Level Data'!AY:AY)</f>
        <v>#REF!</v>
      </c>
      <c r="AX264" s="16" t="e">
        <f>SUMIF('City Level Data'!#REF!,$F264,'City Level Data'!AZ:AZ)</f>
        <v>#REF!</v>
      </c>
      <c r="AY264" s="16" t="e">
        <f>SUMIF('City Level Data'!#REF!,$F264,'City Level Data'!BA:BA)</f>
        <v>#REF!</v>
      </c>
      <c r="AZ264" s="16" t="e">
        <f>SUMIF('City Level Data'!#REF!,$F264,'City Level Data'!BB:BB)</f>
        <v>#REF!</v>
      </c>
      <c r="BA264" s="16" t="e">
        <f>SUMIF('City Level Data'!#REF!,$F264,'City Level Data'!BC:BC)</f>
        <v>#REF!</v>
      </c>
      <c r="BB264" s="16" t="e">
        <f>SUMIF('City Level Data'!#REF!,$F264,'City Level Data'!BD:BD)</f>
        <v>#REF!</v>
      </c>
      <c r="BC264" s="16" t="e">
        <f>SUMIF('City Level Data'!#REF!,$F264,'City Level Data'!BE:BE)</f>
        <v>#REF!</v>
      </c>
      <c r="BD264" s="16" t="e">
        <f>SUMIF('City Level Data'!#REF!,$F264,'City Level Data'!BF:BF)</f>
        <v>#REF!</v>
      </c>
      <c r="BE264" s="16" t="e">
        <f t="shared" si="5"/>
        <v>#REF!</v>
      </c>
      <c r="BF264" s="16" t="e">
        <f>SUMIF('City Level Data'!#REF!,$F264,'City Level Data'!BG:BG)</f>
        <v>#REF!</v>
      </c>
      <c r="BG264" s="16" t="e">
        <f>SUMIF('City Level Data'!#REF!,$F264,'City Level Data'!BH:BH)</f>
        <v>#REF!</v>
      </c>
      <c r="BH264" s="16" t="e">
        <f>AVERAGEIF('City Level Data'!#REF!,$F264,'City Level Data'!BI:BI)</f>
        <v>#REF!</v>
      </c>
      <c r="BI264" s="16" t="e">
        <f>AVERAGEIF('City Level Data'!#REF!,$F264,'City Level Data'!BJ:BJ)</f>
        <v>#REF!</v>
      </c>
      <c r="BJ264" s="16" t="e">
        <f>AVERAGEIF('City Level Data'!#REF!,$F264,'City Level Data'!BK:BK)</f>
        <v>#REF!</v>
      </c>
      <c r="BK264" s="16" t="e">
        <f>AVERAGEIF('City Level Data'!#REF!,$F264,'City Level Data'!BL:BL)</f>
        <v>#REF!</v>
      </c>
      <c r="BL264" s="16" t="e">
        <f>AVERAGEIF('City Level Data'!#REF!,$F264,'City Level Data'!BM:BM)</f>
        <v>#REF!</v>
      </c>
      <c r="BM264" s="16" t="e">
        <f>SUMIF('City Level Data'!#REF!,$F264,'City Level Data'!BN:BN)</f>
        <v>#REF!</v>
      </c>
      <c r="BN264" s="16" t="e">
        <f>SUMIF('City Level Data'!#REF!,$F264,'City Level Data'!BO:BO)</f>
        <v>#REF!</v>
      </c>
      <c r="BO264" s="16" t="e">
        <f>SUMIF('City Level Data'!#REF!,$F264,'City Level Data'!BP:BP)</f>
        <v>#REF!</v>
      </c>
      <c r="BP264" s="16" t="e">
        <f>SUMIF('City Level Data'!#REF!,$F264,'City Level Data'!BQ:BQ)</f>
        <v>#REF!</v>
      </c>
      <c r="BQ264" s="16" t="e">
        <f>SUMIF('City Level Data'!#REF!,$F264,'City Level Data'!BR:BR)</f>
        <v>#REF!</v>
      </c>
      <c r="BR264" s="16" t="e">
        <f>SUMIF('City Level Data'!#REF!,$F264,'City Level Data'!BS:BS)</f>
        <v>#REF!</v>
      </c>
      <c r="BS264" s="16" t="e">
        <f>SUMIF('City Level Data'!#REF!,$F264,'City Level Data'!BT:BT)</f>
        <v>#REF!</v>
      </c>
      <c r="BT264" s="16" t="e">
        <f>SUMIF('City Level Data'!#REF!,$F264,'City Level Data'!BU:BU)</f>
        <v>#REF!</v>
      </c>
      <c r="BU264" s="16" t="e">
        <f>SUMIF('City Level Data'!#REF!,$F264,'City Level Data'!BV:BV)</f>
        <v>#REF!</v>
      </c>
      <c r="BV264" s="16" t="e">
        <f>SUMIF('City Level Data'!#REF!,$F264,'City Level Data'!BW:BW)</f>
        <v>#REF!</v>
      </c>
      <c r="BW264" s="16" t="e">
        <f>SUMIF('City Level Data'!#REF!,$F264,'City Level Data'!BX:BX)</f>
        <v>#REF!</v>
      </c>
      <c r="BX264" s="16" t="e">
        <f>SUMIF('City Level Data'!#REF!,$F264,'City Level Data'!BY:BY)</f>
        <v>#REF!</v>
      </c>
      <c r="BY264" s="16" t="e">
        <f>SUMIF('City Level Data'!#REF!,$F264,'City Level Data'!BZ:BZ)</f>
        <v>#REF!</v>
      </c>
      <c r="BZ264" s="16" t="e">
        <f>SUMIF('City Level Data'!#REF!,$F264,'City Level Data'!CA:CA)</f>
        <v>#REF!</v>
      </c>
      <c r="CA264" s="16" t="e">
        <f>SUMIF('City Level Data'!#REF!,$F264,'City Level Data'!CB:CB)</f>
        <v>#REF!</v>
      </c>
      <c r="CB264" s="16" t="e">
        <f>SUMIF('City Level Data'!#REF!,$F264,'City Level Data'!CC:CC)</f>
        <v>#REF!</v>
      </c>
      <c r="CC264" s="16" t="e">
        <f>SUMIF('City Level Data'!#REF!,$F264,'City Level Data'!CD:CD)</f>
        <v>#REF!</v>
      </c>
      <c r="CD264" s="16" t="e">
        <f>SUMIF('City Level Data'!#REF!,$F264,'City Level Data'!CE:CE)</f>
        <v>#REF!</v>
      </c>
      <c r="CE264" s="16" t="e">
        <f>SUMIF('City Level Data'!#REF!,$F264,'City Level Data'!CF:CF)</f>
        <v>#REF!</v>
      </c>
      <c r="CF264" s="16" t="e">
        <f>SUMIF('City Level Data'!#REF!,$F264,'City Level Data'!CG:CG)</f>
        <v>#REF!</v>
      </c>
      <c r="CG264" s="16" t="e">
        <f>SUMIF('City Level Data'!#REF!,$F264,'City Level Data'!CH:CH)</f>
        <v>#REF!</v>
      </c>
      <c r="CH264" s="16" t="e">
        <f>SUMIF('City Level Data'!#REF!,$F264,'City Level Data'!CI:CI)</f>
        <v>#REF!</v>
      </c>
      <c r="CI264" s="16" t="e">
        <f>SUMIF('City Level Data'!#REF!,$F264,'City Level Data'!CJ:CJ)</f>
        <v>#REF!</v>
      </c>
      <c r="CJ264" s="16" t="e">
        <f>SUMIF('City Level Data'!#REF!,$F264,'City Level Data'!CK:CK)</f>
        <v>#REF!</v>
      </c>
      <c r="CK264" s="16" t="e">
        <f>SUMIF('City Level Data'!#REF!,$F264,'City Level Data'!CL:CL)</f>
        <v>#REF!</v>
      </c>
      <c r="CL264" s="16" t="e">
        <f>SUMIF('City Level Data'!#REF!,$F264,'City Level Data'!CM:CM)</f>
        <v>#REF!</v>
      </c>
      <c r="CM264" s="16" t="e">
        <f>SUMIF('City Level Data'!#REF!,$F264,'City Level Data'!CN:CN)</f>
        <v>#REF!</v>
      </c>
      <c r="CN264" s="16" t="e">
        <f>SUMIF('City Level Data'!#REF!,$F264,'City Level Data'!CO:CO)</f>
        <v>#REF!</v>
      </c>
      <c r="CO264" s="16" t="e">
        <f>SUMIF('City Level Data'!#REF!,$F264,'City Level Data'!CP:CP)</f>
        <v>#REF!</v>
      </c>
      <c r="CP264" s="16" t="e">
        <f>SUMIF('City Level Data'!#REF!,$F264,'City Level Data'!CQ:CQ)</f>
        <v>#REF!</v>
      </c>
      <c r="CQ264" s="16" t="e">
        <f>SUMIF('City Level Data'!#REF!,$F264,'City Level Data'!CR:CR)</f>
        <v>#REF!</v>
      </c>
      <c r="CR264" s="16" t="e">
        <f>SUMIF('City Level Data'!#REF!,$F264,'City Level Data'!CS:CS)</f>
        <v>#REF!</v>
      </c>
      <c r="CS264" s="16" t="e">
        <f>SUMIF('City Level Data'!#REF!,$F264,'City Level Data'!CT:CT)</f>
        <v>#REF!</v>
      </c>
      <c r="CT264" s="16" t="e">
        <f>SUMIF('City Level Data'!#REF!,$F264,'City Level Data'!CU:CU)</f>
        <v>#REF!</v>
      </c>
      <c r="CU264" s="16" t="e">
        <f>SUMIF('City Level Data'!#REF!,$F264,'City Level Data'!CV:CV)</f>
        <v>#REF!</v>
      </c>
      <c r="CV264" s="16" t="e">
        <f>SUMIF('City Level Data'!#REF!,$F264,'City Level Data'!CW:CW)</f>
        <v>#REF!</v>
      </c>
      <c r="CW264" s="16" t="e">
        <f>SUMIF('City Level Data'!#REF!,$F264,'City Level Data'!CX:CX)</f>
        <v>#REF!</v>
      </c>
      <c r="CX264" s="16" t="e">
        <f>SUMIF('City Level Data'!#REF!,$F264,'City Level Data'!CY:CY)</f>
        <v>#REF!</v>
      </c>
      <c r="CY264" s="16" t="e">
        <f>SUMIF('City Level Data'!#REF!,$F264,'City Level Data'!CZ:CZ)</f>
        <v>#REF!</v>
      </c>
      <c r="CZ264" s="16" t="e">
        <f>SUMIF('City Level Data'!#REF!,$F264,'City Level Data'!DA:DA)</f>
        <v>#REF!</v>
      </c>
      <c r="DA264" s="16" t="e">
        <f>SUMIF('City Level Data'!#REF!,$F264,'City Level Data'!DB:DB)</f>
        <v>#REF!</v>
      </c>
      <c r="DB264" s="16" t="e">
        <f>SUMIF('City Level Data'!#REF!,$F264,'City Level Data'!DC:DC)</f>
        <v>#REF!</v>
      </c>
    </row>
    <row r="265" spans="1:106" x14ac:dyDescent="0.2">
      <c r="D265" s="1" t="s">
        <v>1786</v>
      </c>
      <c r="E265" s="1" t="s">
        <v>1241</v>
      </c>
      <c r="F265" s="1" t="s">
        <v>1365</v>
      </c>
      <c r="G265" s="1" t="s">
        <v>1523</v>
      </c>
      <c r="J265" s="1" t="s">
        <v>1518</v>
      </c>
      <c r="N265" s="16" t="e">
        <f>SUMIF('City Level Data'!#REF!,$F265,'City Level Data'!J:J)</f>
        <v>#REF!</v>
      </c>
      <c r="O265" s="16" t="e">
        <f>SUMIF('City Level Data'!#REF!,$F265,'City Level Data'!L:L)</f>
        <v>#REF!</v>
      </c>
      <c r="P265" s="16" t="e">
        <f>SUMIF('City Level Data'!#REF!,$F265,'City Level Data'!M:M)</f>
        <v>#REF!</v>
      </c>
      <c r="Q265" s="16" t="e">
        <f t="shared" si="3"/>
        <v>#REF!</v>
      </c>
      <c r="R265" s="16" t="e">
        <f>SUMIF('City Level Data'!#REF!,$F265,'City Level Data'!P:P)</f>
        <v>#REF!</v>
      </c>
      <c r="S265" s="16" t="e">
        <f t="shared" si="4"/>
        <v>#REF!</v>
      </c>
      <c r="T265" s="16" t="e">
        <f>SUMIF('City Level Data'!#REF!,$F265,'City Level Data'!U:U)*1000000000/N265</f>
        <v>#REF!</v>
      </c>
      <c r="U265" s="16" t="e">
        <f>IF(Q265&gt;'Clustering (Sub City)'!$C$4,'Clustering (Sub City)'!$B$3,IF(Q265&gt;'Clustering (Sub City)'!$H$4,'Clustering (Sub City)'!$G$3,IF(Q265&gt;'Clustering (Sub City)'!$M$4,'Clustering (Sub City)'!$L$3,'Clustering (Sub City)'!$Q$3)))</f>
        <v>#REF!</v>
      </c>
      <c r="V265" s="16" t="e">
        <f>IF(S265&gt;'Clustering (Sub City)'!$C$24,'Clustering (Sub City)'!$B$23,IF(S265&gt;'Clustering (Sub City)'!$H$24,'Clustering (Sub City)'!$G$23,IF(S265&gt;'Clustering (Sub City)'!$M$24,'Clustering (Sub City)'!$L$23,'Clustering (Sub City)'!$Q$23)))</f>
        <v>#REF!</v>
      </c>
      <c r="W265" s="16" t="e">
        <f>VLOOKUP(U265&amp;V265,'Clustering (Gov City)'!$X$4:$Y$19,2,0)</f>
        <v>#REF!</v>
      </c>
      <c r="X265" s="16" t="e">
        <f>SUMIF('City Level Data'!#REF!,$F265,'City Level Data'!Z:Z)</f>
        <v>#REF!</v>
      </c>
      <c r="Y265" s="16" t="e">
        <f>SUMIF('City Level Data'!#REF!,$F265,'City Level Data'!AA:AA)</f>
        <v>#REF!</v>
      </c>
      <c r="Z265" s="16" t="e">
        <f>SUMIF('City Level Data'!#REF!,$F265,'City Level Data'!AB:AB)</f>
        <v>#REF!</v>
      </c>
      <c r="AA265" s="16" t="e">
        <f>SUMIF('City Level Data'!#REF!,$F265,'City Level Data'!AC:AC)</f>
        <v>#REF!</v>
      </c>
      <c r="AB265" s="16" t="e">
        <f>SUMIF('City Level Data'!#REF!,$F265,'City Level Data'!AD:AD)</f>
        <v>#REF!</v>
      </c>
      <c r="AC265" s="16" t="e">
        <f>SUMIF('City Level Data'!#REF!,$F265,'City Level Data'!AE:AE)</f>
        <v>#REF!</v>
      </c>
      <c r="AD265" s="16" t="e">
        <f>SUMIF('City Level Data'!#REF!,$F265,'City Level Data'!AF:AF)</f>
        <v>#REF!</v>
      </c>
      <c r="AE265" s="16" t="e">
        <f>SUMIF('City Level Data'!#REF!,$F265,'City Level Data'!AG:AG)</f>
        <v>#REF!</v>
      </c>
      <c r="AF265" s="16" t="e">
        <f>SUMIF('City Level Data'!#REF!,$F265,'City Level Data'!AH:AH)</f>
        <v>#REF!</v>
      </c>
      <c r="AG265" s="16" t="e">
        <f>SUMIF('City Level Data'!#REF!,$F265,'City Level Data'!AI:AI)</f>
        <v>#REF!</v>
      </c>
      <c r="AH265" s="16" t="e">
        <f>SUMIF('City Level Data'!#REF!,$F265,'City Level Data'!AJ:AJ)</f>
        <v>#REF!</v>
      </c>
      <c r="AI265" s="16" t="e">
        <f>SUMIF('City Level Data'!#REF!,$F265,'City Level Data'!AK:AK)</f>
        <v>#REF!</v>
      </c>
      <c r="AJ265" s="16" t="e">
        <f>SUMIF('City Level Data'!#REF!,$F265,'City Level Data'!AL:AL)</f>
        <v>#REF!</v>
      </c>
      <c r="AK265" s="16" t="e">
        <f>SUMIF('City Level Data'!#REF!,$F265,'City Level Data'!AM:AM)</f>
        <v>#REF!</v>
      </c>
      <c r="AL265" s="16" t="e">
        <f>SUMIF('City Level Data'!#REF!,$F265,'City Level Data'!AN:AN)</f>
        <v>#REF!</v>
      </c>
      <c r="AM265" s="16" t="e">
        <f>SUMIF('City Level Data'!#REF!,$F265,'City Level Data'!AO:AO)</f>
        <v>#REF!</v>
      </c>
      <c r="AN265" s="16" t="e">
        <f>SUMIF('City Level Data'!#REF!,$F265,'City Level Data'!AP:AP)</f>
        <v>#REF!</v>
      </c>
      <c r="AO265" s="16" t="e">
        <f>SUMIF('City Level Data'!#REF!,$F265,'City Level Data'!AQ:AQ)</f>
        <v>#REF!</v>
      </c>
      <c r="AP265" s="16" t="e">
        <f>SUMIF('City Level Data'!#REF!,$F265,'City Level Data'!AR:AR)</f>
        <v>#REF!</v>
      </c>
      <c r="AQ265" s="16" t="e">
        <f>SUMIF('City Level Data'!#REF!,$F265,'City Level Data'!AS:AS)</f>
        <v>#REF!</v>
      </c>
      <c r="AR265" s="16" t="e">
        <f>SUMIF('City Level Data'!#REF!,$F265,'City Level Data'!AT:AT)</f>
        <v>#REF!</v>
      </c>
      <c r="AS265" s="16" t="e">
        <f>SUMIF('City Level Data'!#REF!,$F265,'City Level Data'!AU:AU)</f>
        <v>#REF!</v>
      </c>
      <c r="AT265" s="16" t="e">
        <f>SUMIF('City Level Data'!#REF!,$F265,'City Level Data'!AV:AV)</f>
        <v>#REF!</v>
      </c>
      <c r="AU265" s="16" t="e">
        <f>SUMIF('City Level Data'!#REF!,$F265,'City Level Data'!AW:AW)</f>
        <v>#REF!</v>
      </c>
      <c r="AV265" s="16" t="e">
        <f>SUMIF('City Level Data'!#REF!,$F265,'City Level Data'!AX:AX)</f>
        <v>#REF!</v>
      </c>
      <c r="AW265" s="16" t="e">
        <f>SUMIF('City Level Data'!#REF!,$F265,'City Level Data'!AY:AY)</f>
        <v>#REF!</v>
      </c>
      <c r="AX265" s="16" t="e">
        <f>SUMIF('City Level Data'!#REF!,$F265,'City Level Data'!AZ:AZ)</f>
        <v>#REF!</v>
      </c>
      <c r="AY265" s="16" t="e">
        <f>SUMIF('City Level Data'!#REF!,$F265,'City Level Data'!BA:BA)</f>
        <v>#REF!</v>
      </c>
      <c r="AZ265" s="16" t="e">
        <f>SUMIF('City Level Data'!#REF!,$F265,'City Level Data'!BB:BB)</f>
        <v>#REF!</v>
      </c>
      <c r="BA265" s="16" t="e">
        <f>SUMIF('City Level Data'!#REF!,$F265,'City Level Data'!BC:BC)</f>
        <v>#REF!</v>
      </c>
      <c r="BB265" s="16" t="e">
        <f>SUMIF('City Level Data'!#REF!,$F265,'City Level Data'!BD:BD)</f>
        <v>#REF!</v>
      </c>
      <c r="BC265" s="16" t="e">
        <f>SUMIF('City Level Data'!#REF!,$F265,'City Level Data'!BE:BE)</f>
        <v>#REF!</v>
      </c>
      <c r="BD265" s="16" t="e">
        <f>SUMIF('City Level Data'!#REF!,$F265,'City Level Data'!BF:BF)</f>
        <v>#REF!</v>
      </c>
      <c r="BE265" s="16" t="e">
        <f t="shared" si="5"/>
        <v>#REF!</v>
      </c>
      <c r="BF265" s="16" t="e">
        <f>SUMIF('City Level Data'!#REF!,$F265,'City Level Data'!BG:BG)</f>
        <v>#REF!</v>
      </c>
      <c r="BG265" s="16" t="e">
        <f>SUMIF('City Level Data'!#REF!,$F265,'City Level Data'!BH:BH)</f>
        <v>#REF!</v>
      </c>
      <c r="BH265" s="16" t="e">
        <f>AVERAGEIF('City Level Data'!#REF!,$F265,'City Level Data'!BI:BI)</f>
        <v>#REF!</v>
      </c>
      <c r="BI265" s="16" t="e">
        <f>AVERAGEIF('City Level Data'!#REF!,$F265,'City Level Data'!BJ:BJ)</f>
        <v>#REF!</v>
      </c>
      <c r="BJ265" s="16" t="e">
        <f>AVERAGEIF('City Level Data'!#REF!,$F265,'City Level Data'!BK:BK)</f>
        <v>#REF!</v>
      </c>
      <c r="BK265" s="16" t="e">
        <f>AVERAGEIF('City Level Data'!#REF!,$F265,'City Level Data'!BL:BL)</f>
        <v>#REF!</v>
      </c>
      <c r="BL265" s="16" t="e">
        <f>AVERAGEIF('City Level Data'!#REF!,$F265,'City Level Data'!BM:BM)</f>
        <v>#REF!</v>
      </c>
      <c r="BM265" s="16" t="e">
        <f>SUMIF('City Level Data'!#REF!,$F265,'City Level Data'!BN:BN)</f>
        <v>#REF!</v>
      </c>
      <c r="BN265" s="16" t="e">
        <f>SUMIF('City Level Data'!#REF!,$F265,'City Level Data'!BO:BO)</f>
        <v>#REF!</v>
      </c>
      <c r="BO265" s="16" t="e">
        <f>SUMIF('City Level Data'!#REF!,$F265,'City Level Data'!BP:BP)</f>
        <v>#REF!</v>
      </c>
      <c r="BP265" s="16" t="e">
        <f>SUMIF('City Level Data'!#REF!,$F265,'City Level Data'!BQ:BQ)</f>
        <v>#REF!</v>
      </c>
      <c r="BQ265" s="16" t="e">
        <f>SUMIF('City Level Data'!#REF!,$F265,'City Level Data'!BR:BR)</f>
        <v>#REF!</v>
      </c>
      <c r="BR265" s="16" t="e">
        <f>SUMIF('City Level Data'!#REF!,$F265,'City Level Data'!BS:BS)</f>
        <v>#REF!</v>
      </c>
      <c r="BS265" s="16" t="e">
        <f>SUMIF('City Level Data'!#REF!,$F265,'City Level Data'!BT:BT)</f>
        <v>#REF!</v>
      </c>
      <c r="BT265" s="16" t="e">
        <f>SUMIF('City Level Data'!#REF!,$F265,'City Level Data'!BU:BU)</f>
        <v>#REF!</v>
      </c>
      <c r="BU265" s="16" t="e">
        <f>SUMIF('City Level Data'!#REF!,$F265,'City Level Data'!BV:BV)</f>
        <v>#REF!</v>
      </c>
      <c r="BV265" s="16" t="e">
        <f>SUMIF('City Level Data'!#REF!,$F265,'City Level Data'!BW:BW)</f>
        <v>#REF!</v>
      </c>
      <c r="BW265" s="16" t="e">
        <f>SUMIF('City Level Data'!#REF!,$F265,'City Level Data'!BX:BX)</f>
        <v>#REF!</v>
      </c>
      <c r="BX265" s="16" t="e">
        <f>SUMIF('City Level Data'!#REF!,$F265,'City Level Data'!BY:BY)</f>
        <v>#REF!</v>
      </c>
      <c r="BY265" s="16" t="e">
        <f>SUMIF('City Level Data'!#REF!,$F265,'City Level Data'!BZ:BZ)</f>
        <v>#REF!</v>
      </c>
      <c r="BZ265" s="16" t="e">
        <f>SUMIF('City Level Data'!#REF!,$F265,'City Level Data'!CA:CA)</f>
        <v>#REF!</v>
      </c>
      <c r="CA265" s="16" t="e">
        <f>SUMIF('City Level Data'!#REF!,$F265,'City Level Data'!CB:CB)</f>
        <v>#REF!</v>
      </c>
      <c r="CB265" s="16" t="e">
        <f>SUMIF('City Level Data'!#REF!,$F265,'City Level Data'!CC:CC)</f>
        <v>#REF!</v>
      </c>
      <c r="CC265" s="16" t="e">
        <f>SUMIF('City Level Data'!#REF!,$F265,'City Level Data'!CD:CD)</f>
        <v>#REF!</v>
      </c>
      <c r="CD265" s="16" t="e">
        <f>SUMIF('City Level Data'!#REF!,$F265,'City Level Data'!CE:CE)</f>
        <v>#REF!</v>
      </c>
      <c r="CE265" s="16" t="e">
        <f>SUMIF('City Level Data'!#REF!,$F265,'City Level Data'!CF:CF)</f>
        <v>#REF!</v>
      </c>
      <c r="CF265" s="16" t="e">
        <f>SUMIF('City Level Data'!#REF!,$F265,'City Level Data'!CG:CG)</f>
        <v>#REF!</v>
      </c>
      <c r="CG265" s="16" t="e">
        <f>SUMIF('City Level Data'!#REF!,$F265,'City Level Data'!CH:CH)</f>
        <v>#REF!</v>
      </c>
      <c r="CH265" s="16" t="e">
        <f>SUMIF('City Level Data'!#REF!,$F265,'City Level Data'!CI:CI)</f>
        <v>#REF!</v>
      </c>
      <c r="CI265" s="16" t="e">
        <f>SUMIF('City Level Data'!#REF!,$F265,'City Level Data'!CJ:CJ)</f>
        <v>#REF!</v>
      </c>
      <c r="CJ265" s="16" t="e">
        <f>SUMIF('City Level Data'!#REF!,$F265,'City Level Data'!CK:CK)</f>
        <v>#REF!</v>
      </c>
      <c r="CK265" s="16" t="e">
        <f>SUMIF('City Level Data'!#REF!,$F265,'City Level Data'!CL:CL)</f>
        <v>#REF!</v>
      </c>
      <c r="CL265" s="16" t="e">
        <f>SUMIF('City Level Data'!#REF!,$F265,'City Level Data'!CM:CM)</f>
        <v>#REF!</v>
      </c>
      <c r="CM265" s="16" t="e">
        <f>SUMIF('City Level Data'!#REF!,$F265,'City Level Data'!CN:CN)</f>
        <v>#REF!</v>
      </c>
      <c r="CN265" s="16" t="e">
        <f>SUMIF('City Level Data'!#REF!,$F265,'City Level Data'!CO:CO)</f>
        <v>#REF!</v>
      </c>
      <c r="CO265" s="16" t="e">
        <f>SUMIF('City Level Data'!#REF!,$F265,'City Level Data'!CP:CP)</f>
        <v>#REF!</v>
      </c>
      <c r="CP265" s="16" t="e">
        <f>SUMIF('City Level Data'!#REF!,$F265,'City Level Data'!CQ:CQ)</f>
        <v>#REF!</v>
      </c>
      <c r="CQ265" s="16" t="e">
        <f>SUMIF('City Level Data'!#REF!,$F265,'City Level Data'!CR:CR)</f>
        <v>#REF!</v>
      </c>
      <c r="CR265" s="16" t="e">
        <f>SUMIF('City Level Data'!#REF!,$F265,'City Level Data'!CS:CS)</f>
        <v>#REF!</v>
      </c>
      <c r="CS265" s="16" t="e">
        <f>SUMIF('City Level Data'!#REF!,$F265,'City Level Data'!CT:CT)</f>
        <v>#REF!</v>
      </c>
      <c r="CT265" s="16" t="e">
        <f>SUMIF('City Level Data'!#REF!,$F265,'City Level Data'!CU:CU)</f>
        <v>#REF!</v>
      </c>
      <c r="CU265" s="16" t="e">
        <f>SUMIF('City Level Data'!#REF!,$F265,'City Level Data'!CV:CV)</f>
        <v>#REF!</v>
      </c>
      <c r="CV265" s="16" t="e">
        <f>SUMIF('City Level Data'!#REF!,$F265,'City Level Data'!CW:CW)</f>
        <v>#REF!</v>
      </c>
      <c r="CW265" s="16" t="e">
        <f>SUMIF('City Level Data'!#REF!,$F265,'City Level Data'!CX:CX)</f>
        <v>#REF!</v>
      </c>
      <c r="CX265" s="16" t="e">
        <f>SUMIF('City Level Data'!#REF!,$F265,'City Level Data'!CY:CY)</f>
        <v>#REF!</v>
      </c>
      <c r="CY265" s="16" t="e">
        <f>SUMIF('City Level Data'!#REF!,$F265,'City Level Data'!CZ:CZ)</f>
        <v>#REF!</v>
      </c>
      <c r="CZ265" s="16" t="e">
        <f>SUMIF('City Level Data'!#REF!,$F265,'City Level Data'!DA:DA)</f>
        <v>#REF!</v>
      </c>
      <c r="DA265" s="16" t="e">
        <f>SUMIF('City Level Data'!#REF!,$F265,'City Level Data'!DB:DB)</f>
        <v>#REF!</v>
      </c>
      <c r="DB265" s="16" t="e">
        <f>SUMIF('City Level Data'!#REF!,$F265,'City Level Data'!DC:DC)</f>
        <v>#REF!</v>
      </c>
    </row>
    <row r="266" spans="1:106" x14ac:dyDescent="0.2">
      <c r="D266" s="1" t="s">
        <v>1787</v>
      </c>
      <c r="E266" s="1" t="s">
        <v>1241</v>
      </c>
      <c r="F266" s="1" t="s">
        <v>1379</v>
      </c>
      <c r="G266" s="1" t="s">
        <v>1523</v>
      </c>
      <c r="J266" s="1" t="s">
        <v>1518</v>
      </c>
      <c r="N266" s="16" t="e">
        <f>SUMIF('City Level Data'!#REF!,$F266,'City Level Data'!J:J)</f>
        <v>#REF!</v>
      </c>
      <c r="O266" s="16" t="e">
        <f>SUMIF('City Level Data'!#REF!,$F266,'City Level Data'!L:L)</f>
        <v>#REF!</v>
      </c>
      <c r="P266" s="16" t="e">
        <f>SUMIF('City Level Data'!#REF!,$F266,'City Level Data'!M:M)</f>
        <v>#REF!</v>
      </c>
      <c r="Q266" s="16" t="e">
        <f t="shared" si="3"/>
        <v>#REF!</v>
      </c>
      <c r="R266" s="16" t="e">
        <f>SUMIF('City Level Data'!#REF!,$F266,'City Level Data'!P:P)</f>
        <v>#REF!</v>
      </c>
      <c r="S266" s="16" t="e">
        <f t="shared" si="4"/>
        <v>#REF!</v>
      </c>
      <c r="T266" s="16" t="e">
        <f>SUMIF('City Level Data'!#REF!,$F266,'City Level Data'!U:U)*1000000000/N266</f>
        <v>#REF!</v>
      </c>
      <c r="U266" s="16" t="e">
        <f>IF(Q266&gt;'Clustering (Sub City)'!$C$4,'Clustering (Sub City)'!$B$3,IF(Q266&gt;'Clustering (Sub City)'!$H$4,'Clustering (Sub City)'!$G$3,IF(Q266&gt;'Clustering (Sub City)'!$M$4,'Clustering (Sub City)'!$L$3,'Clustering (Sub City)'!$Q$3)))</f>
        <v>#REF!</v>
      </c>
      <c r="V266" s="16" t="e">
        <f>IF(S266&gt;'Clustering (Sub City)'!$C$24,'Clustering (Sub City)'!$B$23,IF(S266&gt;'Clustering (Sub City)'!$H$24,'Clustering (Sub City)'!$G$23,IF(S266&gt;'Clustering (Sub City)'!$M$24,'Clustering (Sub City)'!$L$23,'Clustering (Sub City)'!$Q$23)))</f>
        <v>#REF!</v>
      </c>
      <c r="W266" s="16" t="e">
        <f>VLOOKUP(U266&amp;V266,'Clustering (Gov City)'!$X$4:$Y$19,2,0)</f>
        <v>#REF!</v>
      </c>
      <c r="X266" s="16" t="e">
        <f>SUMIF('City Level Data'!#REF!,$F266,'City Level Data'!Z:Z)</f>
        <v>#REF!</v>
      </c>
      <c r="Y266" s="16" t="e">
        <f>SUMIF('City Level Data'!#REF!,$F266,'City Level Data'!AA:AA)</f>
        <v>#REF!</v>
      </c>
      <c r="Z266" s="16" t="e">
        <f>SUMIF('City Level Data'!#REF!,$F266,'City Level Data'!AB:AB)</f>
        <v>#REF!</v>
      </c>
      <c r="AA266" s="16" t="e">
        <f>SUMIF('City Level Data'!#REF!,$F266,'City Level Data'!AC:AC)</f>
        <v>#REF!</v>
      </c>
      <c r="AB266" s="16" t="e">
        <f>SUMIF('City Level Data'!#REF!,$F266,'City Level Data'!AD:AD)</f>
        <v>#REF!</v>
      </c>
      <c r="AC266" s="16" t="e">
        <f>SUMIF('City Level Data'!#REF!,$F266,'City Level Data'!AE:AE)</f>
        <v>#REF!</v>
      </c>
      <c r="AD266" s="16" t="e">
        <f>SUMIF('City Level Data'!#REF!,$F266,'City Level Data'!AF:AF)</f>
        <v>#REF!</v>
      </c>
      <c r="AE266" s="16" t="e">
        <f>SUMIF('City Level Data'!#REF!,$F266,'City Level Data'!AG:AG)</f>
        <v>#REF!</v>
      </c>
      <c r="AF266" s="16" t="e">
        <f>SUMIF('City Level Data'!#REF!,$F266,'City Level Data'!AH:AH)</f>
        <v>#REF!</v>
      </c>
      <c r="AG266" s="16" t="e">
        <f>SUMIF('City Level Data'!#REF!,$F266,'City Level Data'!AI:AI)</f>
        <v>#REF!</v>
      </c>
      <c r="AH266" s="16" t="e">
        <f>SUMIF('City Level Data'!#REF!,$F266,'City Level Data'!AJ:AJ)</f>
        <v>#REF!</v>
      </c>
      <c r="AI266" s="16" t="e">
        <f>SUMIF('City Level Data'!#REF!,$F266,'City Level Data'!AK:AK)</f>
        <v>#REF!</v>
      </c>
      <c r="AJ266" s="16" t="e">
        <f>SUMIF('City Level Data'!#REF!,$F266,'City Level Data'!AL:AL)</f>
        <v>#REF!</v>
      </c>
      <c r="AK266" s="16" t="e">
        <f>SUMIF('City Level Data'!#REF!,$F266,'City Level Data'!AM:AM)</f>
        <v>#REF!</v>
      </c>
      <c r="AL266" s="16" t="e">
        <f>SUMIF('City Level Data'!#REF!,$F266,'City Level Data'!AN:AN)</f>
        <v>#REF!</v>
      </c>
      <c r="AM266" s="16" t="e">
        <f>SUMIF('City Level Data'!#REF!,$F266,'City Level Data'!AO:AO)</f>
        <v>#REF!</v>
      </c>
      <c r="AN266" s="16" t="e">
        <f>SUMIF('City Level Data'!#REF!,$F266,'City Level Data'!AP:AP)</f>
        <v>#REF!</v>
      </c>
      <c r="AO266" s="16" t="e">
        <f>SUMIF('City Level Data'!#REF!,$F266,'City Level Data'!AQ:AQ)</f>
        <v>#REF!</v>
      </c>
      <c r="AP266" s="16" t="e">
        <f>SUMIF('City Level Data'!#REF!,$F266,'City Level Data'!AR:AR)</f>
        <v>#REF!</v>
      </c>
      <c r="AQ266" s="16" t="e">
        <f>SUMIF('City Level Data'!#REF!,$F266,'City Level Data'!AS:AS)</f>
        <v>#REF!</v>
      </c>
      <c r="AR266" s="16" t="e">
        <f>SUMIF('City Level Data'!#REF!,$F266,'City Level Data'!AT:AT)</f>
        <v>#REF!</v>
      </c>
      <c r="AS266" s="16" t="e">
        <f>SUMIF('City Level Data'!#REF!,$F266,'City Level Data'!AU:AU)</f>
        <v>#REF!</v>
      </c>
      <c r="AT266" s="16" t="e">
        <f>SUMIF('City Level Data'!#REF!,$F266,'City Level Data'!AV:AV)</f>
        <v>#REF!</v>
      </c>
      <c r="AU266" s="16" t="e">
        <f>SUMIF('City Level Data'!#REF!,$F266,'City Level Data'!AW:AW)</f>
        <v>#REF!</v>
      </c>
      <c r="AV266" s="16" t="e">
        <f>SUMIF('City Level Data'!#REF!,$F266,'City Level Data'!AX:AX)</f>
        <v>#REF!</v>
      </c>
      <c r="AW266" s="16" t="e">
        <f>SUMIF('City Level Data'!#REF!,$F266,'City Level Data'!AY:AY)</f>
        <v>#REF!</v>
      </c>
      <c r="AX266" s="16" t="e">
        <f>SUMIF('City Level Data'!#REF!,$F266,'City Level Data'!AZ:AZ)</f>
        <v>#REF!</v>
      </c>
      <c r="AY266" s="16" t="e">
        <f>SUMIF('City Level Data'!#REF!,$F266,'City Level Data'!BA:BA)</f>
        <v>#REF!</v>
      </c>
      <c r="AZ266" s="16" t="e">
        <f>SUMIF('City Level Data'!#REF!,$F266,'City Level Data'!BB:BB)</f>
        <v>#REF!</v>
      </c>
      <c r="BA266" s="16" t="e">
        <f>SUMIF('City Level Data'!#REF!,$F266,'City Level Data'!BC:BC)</f>
        <v>#REF!</v>
      </c>
      <c r="BB266" s="16" t="e">
        <f>SUMIF('City Level Data'!#REF!,$F266,'City Level Data'!BD:BD)</f>
        <v>#REF!</v>
      </c>
      <c r="BC266" s="16" t="e">
        <f>SUMIF('City Level Data'!#REF!,$F266,'City Level Data'!BE:BE)</f>
        <v>#REF!</v>
      </c>
      <c r="BD266" s="16" t="e">
        <f>SUMIF('City Level Data'!#REF!,$F266,'City Level Data'!BF:BF)</f>
        <v>#REF!</v>
      </c>
      <c r="BE266" s="16" t="e">
        <f t="shared" si="5"/>
        <v>#REF!</v>
      </c>
      <c r="BF266" s="16" t="e">
        <f>SUMIF('City Level Data'!#REF!,$F266,'City Level Data'!BG:BG)</f>
        <v>#REF!</v>
      </c>
      <c r="BG266" s="16" t="e">
        <f>SUMIF('City Level Data'!#REF!,$F266,'City Level Data'!BH:BH)</f>
        <v>#REF!</v>
      </c>
      <c r="BH266" s="16" t="e">
        <f>AVERAGEIF('City Level Data'!#REF!,$F266,'City Level Data'!BI:BI)</f>
        <v>#REF!</v>
      </c>
      <c r="BI266" s="16" t="e">
        <f>AVERAGEIF('City Level Data'!#REF!,$F266,'City Level Data'!BJ:BJ)</f>
        <v>#REF!</v>
      </c>
      <c r="BJ266" s="16" t="e">
        <f>AVERAGEIF('City Level Data'!#REF!,$F266,'City Level Data'!BK:BK)</f>
        <v>#REF!</v>
      </c>
      <c r="BK266" s="16" t="e">
        <f>AVERAGEIF('City Level Data'!#REF!,$F266,'City Level Data'!BL:BL)</f>
        <v>#REF!</v>
      </c>
      <c r="BL266" s="16" t="e">
        <f>AVERAGEIF('City Level Data'!#REF!,$F266,'City Level Data'!BM:BM)</f>
        <v>#REF!</v>
      </c>
      <c r="BM266" s="16" t="e">
        <f>SUMIF('City Level Data'!#REF!,$F266,'City Level Data'!BN:BN)</f>
        <v>#REF!</v>
      </c>
      <c r="BN266" s="16" t="e">
        <f>SUMIF('City Level Data'!#REF!,$F266,'City Level Data'!BO:BO)</f>
        <v>#REF!</v>
      </c>
      <c r="BO266" s="16" t="e">
        <f>SUMIF('City Level Data'!#REF!,$F266,'City Level Data'!BP:BP)</f>
        <v>#REF!</v>
      </c>
      <c r="BP266" s="16" t="e">
        <f>SUMIF('City Level Data'!#REF!,$F266,'City Level Data'!BQ:BQ)</f>
        <v>#REF!</v>
      </c>
      <c r="BQ266" s="16" t="e">
        <f>SUMIF('City Level Data'!#REF!,$F266,'City Level Data'!BR:BR)</f>
        <v>#REF!</v>
      </c>
      <c r="BR266" s="16" t="e">
        <f>SUMIF('City Level Data'!#REF!,$F266,'City Level Data'!BS:BS)</f>
        <v>#REF!</v>
      </c>
      <c r="BS266" s="16" t="e">
        <f>SUMIF('City Level Data'!#REF!,$F266,'City Level Data'!BT:BT)</f>
        <v>#REF!</v>
      </c>
      <c r="BT266" s="16" t="e">
        <f>SUMIF('City Level Data'!#REF!,$F266,'City Level Data'!BU:BU)</f>
        <v>#REF!</v>
      </c>
      <c r="BU266" s="16" t="e">
        <f>SUMIF('City Level Data'!#REF!,$F266,'City Level Data'!BV:BV)</f>
        <v>#REF!</v>
      </c>
      <c r="BV266" s="16" t="e">
        <f>SUMIF('City Level Data'!#REF!,$F266,'City Level Data'!BW:BW)</f>
        <v>#REF!</v>
      </c>
      <c r="BW266" s="16" t="e">
        <f>SUMIF('City Level Data'!#REF!,$F266,'City Level Data'!BX:BX)</f>
        <v>#REF!</v>
      </c>
      <c r="BX266" s="16" t="e">
        <f>SUMIF('City Level Data'!#REF!,$F266,'City Level Data'!BY:BY)</f>
        <v>#REF!</v>
      </c>
      <c r="BY266" s="16" t="e">
        <f>SUMIF('City Level Data'!#REF!,$F266,'City Level Data'!BZ:BZ)</f>
        <v>#REF!</v>
      </c>
      <c r="BZ266" s="16" t="e">
        <f>SUMIF('City Level Data'!#REF!,$F266,'City Level Data'!CA:CA)</f>
        <v>#REF!</v>
      </c>
      <c r="CA266" s="16" t="e">
        <f>SUMIF('City Level Data'!#REF!,$F266,'City Level Data'!CB:CB)</f>
        <v>#REF!</v>
      </c>
      <c r="CB266" s="16" t="e">
        <f>SUMIF('City Level Data'!#REF!,$F266,'City Level Data'!CC:CC)</f>
        <v>#REF!</v>
      </c>
      <c r="CC266" s="16" t="e">
        <f>SUMIF('City Level Data'!#REF!,$F266,'City Level Data'!CD:CD)</f>
        <v>#REF!</v>
      </c>
      <c r="CD266" s="16" t="e">
        <f>SUMIF('City Level Data'!#REF!,$F266,'City Level Data'!CE:CE)</f>
        <v>#REF!</v>
      </c>
      <c r="CE266" s="16" t="e">
        <f>SUMIF('City Level Data'!#REF!,$F266,'City Level Data'!CF:CF)</f>
        <v>#REF!</v>
      </c>
      <c r="CF266" s="16" t="e">
        <f>SUMIF('City Level Data'!#REF!,$F266,'City Level Data'!CG:CG)</f>
        <v>#REF!</v>
      </c>
      <c r="CG266" s="16" t="e">
        <f>SUMIF('City Level Data'!#REF!,$F266,'City Level Data'!CH:CH)</f>
        <v>#REF!</v>
      </c>
      <c r="CH266" s="16" t="e">
        <f>SUMIF('City Level Data'!#REF!,$F266,'City Level Data'!CI:CI)</f>
        <v>#REF!</v>
      </c>
      <c r="CI266" s="16" t="e">
        <f>SUMIF('City Level Data'!#REF!,$F266,'City Level Data'!CJ:CJ)</f>
        <v>#REF!</v>
      </c>
      <c r="CJ266" s="16" t="e">
        <f>SUMIF('City Level Data'!#REF!,$F266,'City Level Data'!CK:CK)</f>
        <v>#REF!</v>
      </c>
      <c r="CK266" s="16" t="e">
        <f>SUMIF('City Level Data'!#REF!,$F266,'City Level Data'!CL:CL)</f>
        <v>#REF!</v>
      </c>
      <c r="CL266" s="16" t="e">
        <f>SUMIF('City Level Data'!#REF!,$F266,'City Level Data'!CM:CM)</f>
        <v>#REF!</v>
      </c>
      <c r="CM266" s="16" t="e">
        <f>SUMIF('City Level Data'!#REF!,$F266,'City Level Data'!CN:CN)</f>
        <v>#REF!</v>
      </c>
      <c r="CN266" s="16" t="e">
        <f>SUMIF('City Level Data'!#REF!,$F266,'City Level Data'!CO:CO)</f>
        <v>#REF!</v>
      </c>
      <c r="CO266" s="16" t="e">
        <f>SUMIF('City Level Data'!#REF!,$F266,'City Level Data'!CP:CP)</f>
        <v>#REF!</v>
      </c>
      <c r="CP266" s="16" t="e">
        <f>SUMIF('City Level Data'!#REF!,$F266,'City Level Data'!CQ:CQ)</f>
        <v>#REF!</v>
      </c>
      <c r="CQ266" s="16" t="e">
        <f>SUMIF('City Level Data'!#REF!,$F266,'City Level Data'!CR:CR)</f>
        <v>#REF!</v>
      </c>
      <c r="CR266" s="16" t="e">
        <f>SUMIF('City Level Data'!#REF!,$F266,'City Level Data'!CS:CS)</f>
        <v>#REF!</v>
      </c>
      <c r="CS266" s="16" t="e">
        <f>SUMIF('City Level Data'!#REF!,$F266,'City Level Data'!CT:CT)</f>
        <v>#REF!</v>
      </c>
      <c r="CT266" s="16" t="e">
        <f>SUMIF('City Level Data'!#REF!,$F266,'City Level Data'!CU:CU)</f>
        <v>#REF!</v>
      </c>
      <c r="CU266" s="16" t="e">
        <f>SUMIF('City Level Data'!#REF!,$F266,'City Level Data'!CV:CV)</f>
        <v>#REF!</v>
      </c>
      <c r="CV266" s="16" t="e">
        <f>SUMIF('City Level Data'!#REF!,$F266,'City Level Data'!CW:CW)</f>
        <v>#REF!</v>
      </c>
      <c r="CW266" s="16" t="e">
        <f>SUMIF('City Level Data'!#REF!,$F266,'City Level Data'!CX:CX)</f>
        <v>#REF!</v>
      </c>
      <c r="CX266" s="16" t="e">
        <f>SUMIF('City Level Data'!#REF!,$F266,'City Level Data'!CY:CY)</f>
        <v>#REF!</v>
      </c>
      <c r="CY266" s="16" t="e">
        <f>SUMIF('City Level Data'!#REF!,$F266,'City Level Data'!CZ:CZ)</f>
        <v>#REF!</v>
      </c>
      <c r="CZ266" s="16" t="e">
        <f>SUMIF('City Level Data'!#REF!,$F266,'City Level Data'!DA:DA)</f>
        <v>#REF!</v>
      </c>
      <c r="DA266" s="16" t="e">
        <f>SUMIF('City Level Data'!#REF!,$F266,'City Level Data'!DB:DB)</f>
        <v>#REF!</v>
      </c>
      <c r="DB266" s="16" t="e">
        <f>SUMIF('City Level Data'!#REF!,$F266,'City Level Data'!DC:DC)</f>
        <v>#REF!</v>
      </c>
    </row>
    <row r="267" spans="1:106" x14ac:dyDescent="0.2">
      <c r="D267" s="1" t="s">
        <v>1788</v>
      </c>
      <c r="E267" s="1" t="s">
        <v>1241</v>
      </c>
      <c r="F267" s="1" t="s">
        <v>1411</v>
      </c>
      <c r="G267" s="1" t="s">
        <v>1523</v>
      </c>
      <c r="J267" s="1" t="s">
        <v>1518</v>
      </c>
      <c r="N267" s="16" t="e">
        <f>SUMIF('City Level Data'!#REF!,$F267,'City Level Data'!J:J)</f>
        <v>#REF!</v>
      </c>
      <c r="O267" s="16" t="e">
        <f>SUMIF('City Level Data'!#REF!,$F267,'City Level Data'!L:L)</f>
        <v>#REF!</v>
      </c>
      <c r="P267" s="16" t="e">
        <f>SUMIF('City Level Data'!#REF!,$F267,'City Level Data'!M:M)</f>
        <v>#REF!</v>
      </c>
      <c r="Q267" s="16" t="e">
        <f t="shared" si="3"/>
        <v>#REF!</v>
      </c>
      <c r="R267" s="16" t="e">
        <f>SUMIF('City Level Data'!#REF!,$F267,'City Level Data'!P:P)</f>
        <v>#REF!</v>
      </c>
      <c r="S267" s="16" t="e">
        <f t="shared" si="4"/>
        <v>#REF!</v>
      </c>
      <c r="T267" s="16" t="e">
        <f>SUMIF('City Level Data'!#REF!,$F267,'City Level Data'!U:U)*1000000000/N267</f>
        <v>#REF!</v>
      </c>
      <c r="U267" s="16" t="e">
        <f>IF(Q267&gt;'Clustering (Sub City)'!$C$4,'Clustering (Sub City)'!$B$3,IF(Q267&gt;'Clustering (Sub City)'!$H$4,'Clustering (Sub City)'!$G$3,IF(Q267&gt;'Clustering (Sub City)'!$M$4,'Clustering (Sub City)'!$L$3,'Clustering (Sub City)'!$Q$3)))</f>
        <v>#REF!</v>
      </c>
      <c r="V267" s="16" t="e">
        <f>IF(S267&gt;'Clustering (Sub City)'!$C$24,'Clustering (Sub City)'!$B$23,IF(S267&gt;'Clustering (Sub City)'!$H$24,'Clustering (Sub City)'!$G$23,IF(S267&gt;'Clustering (Sub City)'!$M$24,'Clustering (Sub City)'!$L$23,'Clustering (Sub City)'!$Q$23)))</f>
        <v>#REF!</v>
      </c>
      <c r="W267" s="16" t="e">
        <f>VLOOKUP(U267&amp;V267,'Clustering (Gov City)'!$X$4:$Y$19,2,0)</f>
        <v>#REF!</v>
      </c>
      <c r="X267" s="16" t="e">
        <f>SUMIF('City Level Data'!#REF!,$F267,'City Level Data'!Z:Z)</f>
        <v>#REF!</v>
      </c>
      <c r="Y267" s="16" t="e">
        <f>SUMIF('City Level Data'!#REF!,$F267,'City Level Data'!AA:AA)</f>
        <v>#REF!</v>
      </c>
      <c r="Z267" s="16" t="e">
        <f>SUMIF('City Level Data'!#REF!,$F267,'City Level Data'!AB:AB)</f>
        <v>#REF!</v>
      </c>
      <c r="AA267" s="16" t="e">
        <f>SUMIF('City Level Data'!#REF!,$F267,'City Level Data'!AC:AC)</f>
        <v>#REF!</v>
      </c>
      <c r="AB267" s="16" t="e">
        <f>SUMIF('City Level Data'!#REF!,$F267,'City Level Data'!AD:AD)</f>
        <v>#REF!</v>
      </c>
      <c r="AC267" s="16" t="e">
        <f>SUMIF('City Level Data'!#REF!,$F267,'City Level Data'!AE:AE)</f>
        <v>#REF!</v>
      </c>
      <c r="AD267" s="16" t="e">
        <f>SUMIF('City Level Data'!#REF!,$F267,'City Level Data'!AF:AF)</f>
        <v>#REF!</v>
      </c>
      <c r="AE267" s="16" t="e">
        <f>SUMIF('City Level Data'!#REF!,$F267,'City Level Data'!AG:AG)</f>
        <v>#REF!</v>
      </c>
      <c r="AF267" s="16" t="e">
        <f>SUMIF('City Level Data'!#REF!,$F267,'City Level Data'!AH:AH)</f>
        <v>#REF!</v>
      </c>
      <c r="AG267" s="16" t="e">
        <f>SUMIF('City Level Data'!#REF!,$F267,'City Level Data'!AI:AI)</f>
        <v>#REF!</v>
      </c>
      <c r="AH267" s="16" t="e">
        <f>SUMIF('City Level Data'!#REF!,$F267,'City Level Data'!AJ:AJ)</f>
        <v>#REF!</v>
      </c>
      <c r="AI267" s="16" t="e">
        <f>SUMIF('City Level Data'!#REF!,$F267,'City Level Data'!AK:AK)</f>
        <v>#REF!</v>
      </c>
      <c r="AJ267" s="16" t="e">
        <f>SUMIF('City Level Data'!#REF!,$F267,'City Level Data'!AL:AL)</f>
        <v>#REF!</v>
      </c>
      <c r="AK267" s="16" t="e">
        <f>SUMIF('City Level Data'!#REF!,$F267,'City Level Data'!AM:AM)</f>
        <v>#REF!</v>
      </c>
      <c r="AL267" s="16" t="e">
        <f>SUMIF('City Level Data'!#REF!,$F267,'City Level Data'!AN:AN)</f>
        <v>#REF!</v>
      </c>
      <c r="AM267" s="16" t="e">
        <f>SUMIF('City Level Data'!#REF!,$F267,'City Level Data'!AO:AO)</f>
        <v>#REF!</v>
      </c>
      <c r="AN267" s="16" t="e">
        <f>SUMIF('City Level Data'!#REF!,$F267,'City Level Data'!AP:AP)</f>
        <v>#REF!</v>
      </c>
      <c r="AO267" s="16" t="e">
        <f>SUMIF('City Level Data'!#REF!,$F267,'City Level Data'!AQ:AQ)</f>
        <v>#REF!</v>
      </c>
      <c r="AP267" s="16" t="e">
        <f>SUMIF('City Level Data'!#REF!,$F267,'City Level Data'!AR:AR)</f>
        <v>#REF!</v>
      </c>
      <c r="AQ267" s="16" t="e">
        <f>SUMIF('City Level Data'!#REF!,$F267,'City Level Data'!AS:AS)</f>
        <v>#REF!</v>
      </c>
      <c r="AR267" s="16" t="e">
        <f>SUMIF('City Level Data'!#REF!,$F267,'City Level Data'!AT:AT)</f>
        <v>#REF!</v>
      </c>
      <c r="AS267" s="16" t="e">
        <f>SUMIF('City Level Data'!#REF!,$F267,'City Level Data'!AU:AU)</f>
        <v>#REF!</v>
      </c>
      <c r="AT267" s="16" t="e">
        <f>SUMIF('City Level Data'!#REF!,$F267,'City Level Data'!AV:AV)</f>
        <v>#REF!</v>
      </c>
      <c r="AU267" s="16" t="e">
        <f>SUMIF('City Level Data'!#REF!,$F267,'City Level Data'!AW:AW)</f>
        <v>#REF!</v>
      </c>
      <c r="AV267" s="16" t="e">
        <f>SUMIF('City Level Data'!#REF!,$F267,'City Level Data'!AX:AX)</f>
        <v>#REF!</v>
      </c>
      <c r="AW267" s="16" t="e">
        <f>SUMIF('City Level Data'!#REF!,$F267,'City Level Data'!AY:AY)</f>
        <v>#REF!</v>
      </c>
      <c r="AX267" s="16" t="e">
        <f>SUMIF('City Level Data'!#REF!,$F267,'City Level Data'!AZ:AZ)</f>
        <v>#REF!</v>
      </c>
      <c r="AY267" s="16" t="e">
        <f>SUMIF('City Level Data'!#REF!,$F267,'City Level Data'!BA:BA)</f>
        <v>#REF!</v>
      </c>
      <c r="AZ267" s="16" t="e">
        <f>SUMIF('City Level Data'!#REF!,$F267,'City Level Data'!BB:BB)</f>
        <v>#REF!</v>
      </c>
      <c r="BA267" s="16" t="e">
        <f>SUMIF('City Level Data'!#REF!,$F267,'City Level Data'!BC:BC)</f>
        <v>#REF!</v>
      </c>
      <c r="BB267" s="16" t="e">
        <f>SUMIF('City Level Data'!#REF!,$F267,'City Level Data'!BD:BD)</f>
        <v>#REF!</v>
      </c>
      <c r="BC267" s="16" t="e">
        <f>SUMIF('City Level Data'!#REF!,$F267,'City Level Data'!BE:BE)</f>
        <v>#REF!</v>
      </c>
      <c r="BD267" s="16" t="e">
        <f>SUMIF('City Level Data'!#REF!,$F267,'City Level Data'!BF:BF)</f>
        <v>#REF!</v>
      </c>
      <c r="BE267" s="16" t="e">
        <f t="shared" si="5"/>
        <v>#REF!</v>
      </c>
      <c r="BF267" s="16" t="e">
        <f>SUMIF('City Level Data'!#REF!,$F267,'City Level Data'!BG:BG)</f>
        <v>#REF!</v>
      </c>
      <c r="BG267" s="16" t="e">
        <f>SUMIF('City Level Data'!#REF!,$F267,'City Level Data'!BH:BH)</f>
        <v>#REF!</v>
      </c>
      <c r="BH267" s="16" t="e">
        <f>AVERAGEIF('City Level Data'!#REF!,$F267,'City Level Data'!BI:BI)</f>
        <v>#REF!</v>
      </c>
      <c r="BI267" s="16" t="e">
        <f>AVERAGEIF('City Level Data'!#REF!,$F267,'City Level Data'!BJ:BJ)</f>
        <v>#REF!</v>
      </c>
      <c r="BJ267" s="16" t="e">
        <f>AVERAGEIF('City Level Data'!#REF!,$F267,'City Level Data'!BK:BK)</f>
        <v>#REF!</v>
      </c>
      <c r="BK267" s="16" t="e">
        <f>AVERAGEIF('City Level Data'!#REF!,$F267,'City Level Data'!BL:BL)</f>
        <v>#REF!</v>
      </c>
      <c r="BL267" s="16" t="e">
        <f>AVERAGEIF('City Level Data'!#REF!,$F267,'City Level Data'!BM:BM)</f>
        <v>#REF!</v>
      </c>
      <c r="BM267" s="16" t="e">
        <f>SUMIF('City Level Data'!#REF!,$F267,'City Level Data'!BN:BN)</f>
        <v>#REF!</v>
      </c>
      <c r="BN267" s="16" t="e">
        <f>SUMIF('City Level Data'!#REF!,$F267,'City Level Data'!BO:BO)</f>
        <v>#REF!</v>
      </c>
      <c r="BO267" s="16" t="e">
        <f>SUMIF('City Level Data'!#REF!,$F267,'City Level Data'!BP:BP)</f>
        <v>#REF!</v>
      </c>
      <c r="BP267" s="16" t="e">
        <f>SUMIF('City Level Data'!#REF!,$F267,'City Level Data'!BQ:BQ)</f>
        <v>#REF!</v>
      </c>
      <c r="BQ267" s="16" t="e">
        <f>SUMIF('City Level Data'!#REF!,$F267,'City Level Data'!BR:BR)</f>
        <v>#REF!</v>
      </c>
      <c r="BR267" s="16" t="e">
        <f>SUMIF('City Level Data'!#REF!,$F267,'City Level Data'!BS:BS)</f>
        <v>#REF!</v>
      </c>
      <c r="BS267" s="16" t="e">
        <f>SUMIF('City Level Data'!#REF!,$F267,'City Level Data'!BT:BT)</f>
        <v>#REF!</v>
      </c>
      <c r="BT267" s="16" t="e">
        <f>SUMIF('City Level Data'!#REF!,$F267,'City Level Data'!BU:BU)</f>
        <v>#REF!</v>
      </c>
      <c r="BU267" s="16" t="e">
        <f>SUMIF('City Level Data'!#REF!,$F267,'City Level Data'!BV:BV)</f>
        <v>#REF!</v>
      </c>
      <c r="BV267" s="16" t="e">
        <f>SUMIF('City Level Data'!#REF!,$F267,'City Level Data'!BW:BW)</f>
        <v>#REF!</v>
      </c>
      <c r="BW267" s="16" t="e">
        <f>SUMIF('City Level Data'!#REF!,$F267,'City Level Data'!BX:BX)</f>
        <v>#REF!</v>
      </c>
      <c r="BX267" s="16" t="e">
        <f>SUMIF('City Level Data'!#REF!,$F267,'City Level Data'!BY:BY)</f>
        <v>#REF!</v>
      </c>
      <c r="BY267" s="16" t="e">
        <f>SUMIF('City Level Data'!#REF!,$F267,'City Level Data'!BZ:BZ)</f>
        <v>#REF!</v>
      </c>
      <c r="BZ267" s="16" t="e">
        <f>SUMIF('City Level Data'!#REF!,$F267,'City Level Data'!CA:CA)</f>
        <v>#REF!</v>
      </c>
      <c r="CA267" s="16" t="e">
        <f>SUMIF('City Level Data'!#REF!,$F267,'City Level Data'!CB:CB)</f>
        <v>#REF!</v>
      </c>
      <c r="CB267" s="16" t="e">
        <f>SUMIF('City Level Data'!#REF!,$F267,'City Level Data'!CC:CC)</f>
        <v>#REF!</v>
      </c>
      <c r="CC267" s="16" t="e">
        <f>SUMIF('City Level Data'!#REF!,$F267,'City Level Data'!CD:CD)</f>
        <v>#REF!</v>
      </c>
      <c r="CD267" s="16" t="e">
        <f>SUMIF('City Level Data'!#REF!,$F267,'City Level Data'!CE:CE)</f>
        <v>#REF!</v>
      </c>
      <c r="CE267" s="16" t="e">
        <f>SUMIF('City Level Data'!#REF!,$F267,'City Level Data'!CF:CF)</f>
        <v>#REF!</v>
      </c>
      <c r="CF267" s="16" t="e">
        <f>SUMIF('City Level Data'!#REF!,$F267,'City Level Data'!CG:CG)</f>
        <v>#REF!</v>
      </c>
      <c r="CG267" s="16" t="e">
        <f>SUMIF('City Level Data'!#REF!,$F267,'City Level Data'!CH:CH)</f>
        <v>#REF!</v>
      </c>
      <c r="CH267" s="16" t="e">
        <f>SUMIF('City Level Data'!#REF!,$F267,'City Level Data'!CI:CI)</f>
        <v>#REF!</v>
      </c>
      <c r="CI267" s="16" t="e">
        <f>SUMIF('City Level Data'!#REF!,$F267,'City Level Data'!CJ:CJ)</f>
        <v>#REF!</v>
      </c>
      <c r="CJ267" s="16" t="e">
        <f>SUMIF('City Level Data'!#REF!,$F267,'City Level Data'!CK:CK)</f>
        <v>#REF!</v>
      </c>
      <c r="CK267" s="16" t="e">
        <f>SUMIF('City Level Data'!#REF!,$F267,'City Level Data'!CL:CL)</f>
        <v>#REF!</v>
      </c>
      <c r="CL267" s="16" t="e">
        <f>SUMIF('City Level Data'!#REF!,$F267,'City Level Data'!CM:CM)</f>
        <v>#REF!</v>
      </c>
      <c r="CM267" s="16" t="e">
        <f>SUMIF('City Level Data'!#REF!,$F267,'City Level Data'!CN:CN)</f>
        <v>#REF!</v>
      </c>
      <c r="CN267" s="16" t="e">
        <f>SUMIF('City Level Data'!#REF!,$F267,'City Level Data'!CO:CO)</f>
        <v>#REF!</v>
      </c>
      <c r="CO267" s="16" t="e">
        <f>SUMIF('City Level Data'!#REF!,$F267,'City Level Data'!CP:CP)</f>
        <v>#REF!</v>
      </c>
      <c r="CP267" s="16" t="e">
        <f>SUMIF('City Level Data'!#REF!,$F267,'City Level Data'!CQ:CQ)</f>
        <v>#REF!</v>
      </c>
      <c r="CQ267" s="16" t="e">
        <f>SUMIF('City Level Data'!#REF!,$F267,'City Level Data'!CR:CR)</f>
        <v>#REF!</v>
      </c>
      <c r="CR267" s="16" t="e">
        <f>SUMIF('City Level Data'!#REF!,$F267,'City Level Data'!CS:CS)</f>
        <v>#REF!</v>
      </c>
      <c r="CS267" s="16" t="e">
        <f>SUMIF('City Level Data'!#REF!,$F267,'City Level Data'!CT:CT)</f>
        <v>#REF!</v>
      </c>
      <c r="CT267" s="16" t="e">
        <f>SUMIF('City Level Data'!#REF!,$F267,'City Level Data'!CU:CU)</f>
        <v>#REF!</v>
      </c>
      <c r="CU267" s="16" t="e">
        <f>SUMIF('City Level Data'!#REF!,$F267,'City Level Data'!CV:CV)</f>
        <v>#REF!</v>
      </c>
      <c r="CV267" s="16" t="e">
        <f>SUMIF('City Level Data'!#REF!,$F267,'City Level Data'!CW:CW)</f>
        <v>#REF!</v>
      </c>
      <c r="CW267" s="16" t="e">
        <f>SUMIF('City Level Data'!#REF!,$F267,'City Level Data'!CX:CX)</f>
        <v>#REF!</v>
      </c>
      <c r="CX267" s="16" t="e">
        <f>SUMIF('City Level Data'!#REF!,$F267,'City Level Data'!CY:CY)</f>
        <v>#REF!</v>
      </c>
      <c r="CY267" s="16" t="e">
        <f>SUMIF('City Level Data'!#REF!,$F267,'City Level Data'!CZ:CZ)</f>
        <v>#REF!</v>
      </c>
      <c r="CZ267" s="16" t="e">
        <f>SUMIF('City Level Data'!#REF!,$F267,'City Level Data'!DA:DA)</f>
        <v>#REF!</v>
      </c>
      <c r="DA267" s="16" t="e">
        <f>SUMIF('City Level Data'!#REF!,$F267,'City Level Data'!DB:DB)</f>
        <v>#REF!</v>
      </c>
      <c r="DB267" s="16" t="e">
        <f>SUMIF('City Level Data'!#REF!,$F267,'City Level Data'!DC:DC)</f>
        <v>#REF!</v>
      </c>
    </row>
    <row r="268" spans="1:106" x14ac:dyDescent="0.2">
      <c r="D268" s="1" t="s">
        <v>1789</v>
      </c>
      <c r="E268" s="1" t="s">
        <v>1241</v>
      </c>
      <c r="F268" s="1" t="s">
        <v>1438</v>
      </c>
      <c r="G268" s="1" t="s">
        <v>1523</v>
      </c>
      <c r="J268" s="1" t="s">
        <v>1518</v>
      </c>
      <c r="N268" s="16" t="e">
        <f>SUMIF('City Level Data'!#REF!,$F268,'City Level Data'!J:J)</f>
        <v>#REF!</v>
      </c>
      <c r="O268" s="16" t="e">
        <f>SUMIF('City Level Data'!#REF!,$F268,'City Level Data'!L:L)</f>
        <v>#REF!</v>
      </c>
      <c r="P268" s="16" t="e">
        <f>SUMIF('City Level Data'!#REF!,$F268,'City Level Data'!M:M)</f>
        <v>#REF!</v>
      </c>
      <c r="Q268" s="16" t="e">
        <f t="shared" si="3"/>
        <v>#REF!</v>
      </c>
      <c r="R268" s="16" t="e">
        <f>SUMIF('City Level Data'!#REF!,$F268,'City Level Data'!P:P)</f>
        <v>#REF!</v>
      </c>
      <c r="S268" s="16" t="e">
        <f t="shared" si="4"/>
        <v>#REF!</v>
      </c>
      <c r="T268" s="16" t="e">
        <f>SUMIF('City Level Data'!#REF!,$F268,'City Level Data'!U:U)*1000000000/N268</f>
        <v>#REF!</v>
      </c>
      <c r="U268" s="16" t="e">
        <f>IF(Q268&gt;'Clustering (Sub City)'!$C$4,'Clustering (Sub City)'!$B$3,IF(Q268&gt;'Clustering (Sub City)'!$H$4,'Clustering (Sub City)'!$G$3,IF(Q268&gt;'Clustering (Sub City)'!$M$4,'Clustering (Sub City)'!$L$3,'Clustering (Sub City)'!$Q$3)))</f>
        <v>#REF!</v>
      </c>
      <c r="V268" s="16" t="e">
        <f>IF(S268&gt;'Clustering (Sub City)'!$C$24,'Clustering (Sub City)'!$B$23,IF(S268&gt;'Clustering (Sub City)'!$H$24,'Clustering (Sub City)'!$G$23,IF(S268&gt;'Clustering (Sub City)'!$M$24,'Clustering (Sub City)'!$L$23,'Clustering (Sub City)'!$Q$23)))</f>
        <v>#REF!</v>
      </c>
      <c r="W268" s="16" t="e">
        <f>VLOOKUP(U268&amp;V268,'Clustering (Gov City)'!$X$4:$Y$19,2,0)</f>
        <v>#REF!</v>
      </c>
      <c r="X268" s="16" t="e">
        <f>SUMIF('City Level Data'!#REF!,$F268,'City Level Data'!Z:Z)</f>
        <v>#REF!</v>
      </c>
      <c r="Y268" s="16" t="e">
        <f>SUMIF('City Level Data'!#REF!,$F268,'City Level Data'!AA:AA)</f>
        <v>#REF!</v>
      </c>
      <c r="Z268" s="16" t="e">
        <f>SUMIF('City Level Data'!#REF!,$F268,'City Level Data'!AB:AB)</f>
        <v>#REF!</v>
      </c>
      <c r="AA268" s="16" t="e">
        <f>SUMIF('City Level Data'!#REF!,$F268,'City Level Data'!AC:AC)</f>
        <v>#REF!</v>
      </c>
      <c r="AB268" s="16" t="e">
        <f>SUMIF('City Level Data'!#REF!,$F268,'City Level Data'!AD:AD)</f>
        <v>#REF!</v>
      </c>
      <c r="AC268" s="16" t="e">
        <f>SUMIF('City Level Data'!#REF!,$F268,'City Level Data'!AE:AE)</f>
        <v>#REF!</v>
      </c>
      <c r="AD268" s="16" t="e">
        <f>SUMIF('City Level Data'!#REF!,$F268,'City Level Data'!AF:AF)</f>
        <v>#REF!</v>
      </c>
      <c r="AE268" s="16" t="e">
        <f>SUMIF('City Level Data'!#REF!,$F268,'City Level Data'!AG:AG)</f>
        <v>#REF!</v>
      </c>
      <c r="AF268" s="16" t="e">
        <f>SUMIF('City Level Data'!#REF!,$F268,'City Level Data'!AH:AH)</f>
        <v>#REF!</v>
      </c>
      <c r="AG268" s="16" t="e">
        <f>SUMIF('City Level Data'!#REF!,$F268,'City Level Data'!AI:AI)</f>
        <v>#REF!</v>
      </c>
      <c r="AH268" s="16" t="e">
        <f>SUMIF('City Level Data'!#REF!,$F268,'City Level Data'!AJ:AJ)</f>
        <v>#REF!</v>
      </c>
      <c r="AI268" s="16" t="e">
        <f>SUMIF('City Level Data'!#REF!,$F268,'City Level Data'!AK:AK)</f>
        <v>#REF!</v>
      </c>
      <c r="AJ268" s="16" t="e">
        <f>SUMIF('City Level Data'!#REF!,$F268,'City Level Data'!AL:AL)</f>
        <v>#REF!</v>
      </c>
      <c r="AK268" s="16" t="e">
        <f>SUMIF('City Level Data'!#REF!,$F268,'City Level Data'!AM:AM)</f>
        <v>#REF!</v>
      </c>
      <c r="AL268" s="16" t="e">
        <f>SUMIF('City Level Data'!#REF!,$F268,'City Level Data'!AN:AN)</f>
        <v>#REF!</v>
      </c>
      <c r="AM268" s="16" t="e">
        <f>SUMIF('City Level Data'!#REF!,$F268,'City Level Data'!AO:AO)</f>
        <v>#REF!</v>
      </c>
      <c r="AN268" s="16" t="e">
        <f>SUMIF('City Level Data'!#REF!,$F268,'City Level Data'!AP:AP)</f>
        <v>#REF!</v>
      </c>
      <c r="AO268" s="16" t="e">
        <f>SUMIF('City Level Data'!#REF!,$F268,'City Level Data'!AQ:AQ)</f>
        <v>#REF!</v>
      </c>
      <c r="AP268" s="16" t="e">
        <f>SUMIF('City Level Data'!#REF!,$F268,'City Level Data'!AR:AR)</f>
        <v>#REF!</v>
      </c>
      <c r="AQ268" s="16" t="e">
        <f>SUMIF('City Level Data'!#REF!,$F268,'City Level Data'!AS:AS)</f>
        <v>#REF!</v>
      </c>
      <c r="AR268" s="16" t="e">
        <f>SUMIF('City Level Data'!#REF!,$F268,'City Level Data'!AT:AT)</f>
        <v>#REF!</v>
      </c>
      <c r="AS268" s="16" t="e">
        <f>SUMIF('City Level Data'!#REF!,$F268,'City Level Data'!AU:AU)</f>
        <v>#REF!</v>
      </c>
      <c r="AT268" s="16" t="e">
        <f>SUMIF('City Level Data'!#REF!,$F268,'City Level Data'!AV:AV)</f>
        <v>#REF!</v>
      </c>
      <c r="AU268" s="16" t="e">
        <f>SUMIF('City Level Data'!#REF!,$F268,'City Level Data'!AW:AW)</f>
        <v>#REF!</v>
      </c>
      <c r="AV268" s="16" t="e">
        <f>SUMIF('City Level Data'!#REF!,$F268,'City Level Data'!AX:AX)</f>
        <v>#REF!</v>
      </c>
      <c r="AW268" s="16" t="e">
        <f>SUMIF('City Level Data'!#REF!,$F268,'City Level Data'!AY:AY)</f>
        <v>#REF!</v>
      </c>
      <c r="AX268" s="16" t="e">
        <f>SUMIF('City Level Data'!#REF!,$F268,'City Level Data'!AZ:AZ)</f>
        <v>#REF!</v>
      </c>
      <c r="AY268" s="16" t="e">
        <f>SUMIF('City Level Data'!#REF!,$F268,'City Level Data'!BA:BA)</f>
        <v>#REF!</v>
      </c>
      <c r="AZ268" s="16" t="e">
        <f>SUMIF('City Level Data'!#REF!,$F268,'City Level Data'!BB:BB)</f>
        <v>#REF!</v>
      </c>
      <c r="BA268" s="16" t="e">
        <f>SUMIF('City Level Data'!#REF!,$F268,'City Level Data'!BC:BC)</f>
        <v>#REF!</v>
      </c>
      <c r="BB268" s="16" t="e">
        <f>SUMIF('City Level Data'!#REF!,$F268,'City Level Data'!BD:BD)</f>
        <v>#REF!</v>
      </c>
      <c r="BC268" s="16" t="e">
        <f>SUMIF('City Level Data'!#REF!,$F268,'City Level Data'!BE:BE)</f>
        <v>#REF!</v>
      </c>
      <c r="BD268" s="16" t="e">
        <f>SUMIF('City Level Data'!#REF!,$F268,'City Level Data'!BF:BF)</f>
        <v>#REF!</v>
      </c>
      <c r="BE268" s="16" t="e">
        <f t="shared" si="5"/>
        <v>#REF!</v>
      </c>
      <c r="BF268" s="16" t="e">
        <f>SUMIF('City Level Data'!#REF!,$F268,'City Level Data'!BG:BG)</f>
        <v>#REF!</v>
      </c>
      <c r="BG268" s="16" t="e">
        <f>SUMIF('City Level Data'!#REF!,$F268,'City Level Data'!BH:BH)</f>
        <v>#REF!</v>
      </c>
      <c r="BH268" s="16" t="e">
        <f>AVERAGEIF('City Level Data'!#REF!,$F268,'City Level Data'!BI:BI)</f>
        <v>#REF!</v>
      </c>
      <c r="BI268" s="16" t="e">
        <f>AVERAGEIF('City Level Data'!#REF!,$F268,'City Level Data'!BJ:BJ)</f>
        <v>#REF!</v>
      </c>
      <c r="BJ268" s="16" t="e">
        <f>AVERAGEIF('City Level Data'!#REF!,$F268,'City Level Data'!BK:BK)</f>
        <v>#REF!</v>
      </c>
      <c r="BK268" s="16" t="e">
        <f>AVERAGEIF('City Level Data'!#REF!,$F268,'City Level Data'!BL:BL)</f>
        <v>#REF!</v>
      </c>
      <c r="BL268" s="16" t="e">
        <f>AVERAGEIF('City Level Data'!#REF!,$F268,'City Level Data'!BM:BM)</f>
        <v>#REF!</v>
      </c>
      <c r="BM268" s="16" t="e">
        <f>SUMIF('City Level Data'!#REF!,$F268,'City Level Data'!BN:BN)</f>
        <v>#REF!</v>
      </c>
      <c r="BN268" s="16" t="e">
        <f>SUMIF('City Level Data'!#REF!,$F268,'City Level Data'!BO:BO)</f>
        <v>#REF!</v>
      </c>
      <c r="BO268" s="16" t="e">
        <f>SUMIF('City Level Data'!#REF!,$F268,'City Level Data'!BP:BP)</f>
        <v>#REF!</v>
      </c>
      <c r="BP268" s="16" t="e">
        <f>SUMIF('City Level Data'!#REF!,$F268,'City Level Data'!BQ:BQ)</f>
        <v>#REF!</v>
      </c>
      <c r="BQ268" s="16" t="e">
        <f>SUMIF('City Level Data'!#REF!,$F268,'City Level Data'!BR:BR)</f>
        <v>#REF!</v>
      </c>
      <c r="BR268" s="16" t="e">
        <f>SUMIF('City Level Data'!#REF!,$F268,'City Level Data'!BS:BS)</f>
        <v>#REF!</v>
      </c>
      <c r="BS268" s="16" t="e">
        <f>SUMIF('City Level Data'!#REF!,$F268,'City Level Data'!BT:BT)</f>
        <v>#REF!</v>
      </c>
      <c r="BT268" s="16" t="e">
        <f>SUMIF('City Level Data'!#REF!,$F268,'City Level Data'!BU:BU)</f>
        <v>#REF!</v>
      </c>
      <c r="BU268" s="16" t="e">
        <f>SUMIF('City Level Data'!#REF!,$F268,'City Level Data'!BV:BV)</f>
        <v>#REF!</v>
      </c>
      <c r="BV268" s="16" t="e">
        <f>SUMIF('City Level Data'!#REF!,$F268,'City Level Data'!BW:BW)</f>
        <v>#REF!</v>
      </c>
      <c r="BW268" s="16" t="e">
        <f>SUMIF('City Level Data'!#REF!,$F268,'City Level Data'!BX:BX)</f>
        <v>#REF!</v>
      </c>
      <c r="BX268" s="16" t="e">
        <f>SUMIF('City Level Data'!#REF!,$F268,'City Level Data'!BY:BY)</f>
        <v>#REF!</v>
      </c>
      <c r="BY268" s="16" t="e">
        <f>SUMIF('City Level Data'!#REF!,$F268,'City Level Data'!BZ:BZ)</f>
        <v>#REF!</v>
      </c>
      <c r="BZ268" s="16" t="e">
        <f>SUMIF('City Level Data'!#REF!,$F268,'City Level Data'!CA:CA)</f>
        <v>#REF!</v>
      </c>
      <c r="CA268" s="16" t="e">
        <f>SUMIF('City Level Data'!#REF!,$F268,'City Level Data'!CB:CB)</f>
        <v>#REF!</v>
      </c>
      <c r="CB268" s="16" t="e">
        <f>SUMIF('City Level Data'!#REF!,$F268,'City Level Data'!CC:CC)</f>
        <v>#REF!</v>
      </c>
      <c r="CC268" s="16" t="e">
        <f>SUMIF('City Level Data'!#REF!,$F268,'City Level Data'!CD:CD)</f>
        <v>#REF!</v>
      </c>
      <c r="CD268" s="16" t="e">
        <f>SUMIF('City Level Data'!#REF!,$F268,'City Level Data'!CE:CE)</f>
        <v>#REF!</v>
      </c>
      <c r="CE268" s="16" t="e">
        <f>SUMIF('City Level Data'!#REF!,$F268,'City Level Data'!CF:CF)</f>
        <v>#REF!</v>
      </c>
      <c r="CF268" s="16" t="e">
        <f>SUMIF('City Level Data'!#REF!,$F268,'City Level Data'!CG:CG)</f>
        <v>#REF!</v>
      </c>
      <c r="CG268" s="16" t="e">
        <f>SUMIF('City Level Data'!#REF!,$F268,'City Level Data'!CH:CH)</f>
        <v>#REF!</v>
      </c>
      <c r="CH268" s="16" t="e">
        <f>SUMIF('City Level Data'!#REF!,$F268,'City Level Data'!CI:CI)</f>
        <v>#REF!</v>
      </c>
      <c r="CI268" s="16" t="e">
        <f>SUMIF('City Level Data'!#REF!,$F268,'City Level Data'!CJ:CJ)</f>
        <v>#REF!</v>
      </c>
      <c r="CJ268" s="16" t="e">
        <f>SUMIF('City Level Data'!#REF!,$F268,'City Level Data'!CK:CK)</f>
        <v>#REF!</v>
      </c>
      <c r="CK268" s="16" t="e">
        <f>SUMIF('City Level Data'!#REF!,$F268,'City Level Data'!CL:CL)</f>
        <v>#REF!</v>
      </c>
      <c r="CL268" s="16" t="e">
        <f>SUMIF('City Level Data'!#REF!,$F268,'City Level Data'!CM:CM)</f>
        <v>#REF!</v>
      </c>
      <c r="CM268" s="16" t="e">
        <f>SUMIF('City Level Data'!#REF!,$F268,'City Level Data'!CN:CN)</f>
        <v>#REF!</v>
      </c>
      <c r="CN268" s="16" t="e">
        <f>SUMIF('City Level Data'!#REF!,$F268,'City Level Data'!CO:CO)</f>
        <v>#REF!</v>
      </c>
      <c r="CO268" s="16" t="e">
        <f>SUMIF('City Level Data'!#REF!,$F268,'City Level Data'!CP:CP)</f>
        <v>#REF!</v>
      </c>
      <c r="CP268" s="16" t="e">
        <f>SUMIF('City Level Data'!#REF!,$F268,'City Level Data'!CQ:CQ)</f>
        <v>#REF!</v>
      </c>
      <c r="CQ268" s="16" t="e">
        <f>SUMIF('City Level Data'!#REF!,$F268,'City Level Data'!CR:CR)</f>
        <v>#REF!</v>
      </c>
      <c r="CR268" s="16" t="e">
        <f>SUMIF('City Level Data'!#REF!,$F268,'City Level Data'!CS:CS)</f>
        <v>#REF!</v>
      </c>
      <c r="CS268" s="16" t="e">
        <f>SUMIF('City Level Data'!#REF!,$F268,'City Level Data'!CT:CT)</f>
        <v>#REF!</v>
      </c>
      <c r="CT268" s="16" t="e">
        <f>SUMIF('City Level Data'!#REF!,$F268,'City Level Data'!CU:CU)</f>
        <v>#REF!</v>
      </c>
      <c r="CU268" s="16" t="e">
        <f>SUMIF('City Level Data'!#REF!,$F268,'City Level Data'!CV:CV)</f>
        <v>#REF!</v>
      </c>
      <c r="CV268" s="16" t="e">
        <f>SUMIF('City Level Data'!#REF!,$F268,'City Level Data'!CW:CW)</f>
        <v>#REF!</v>
      </c>
      <c r="CW268" s="16" t="e">
        <f>SUMIF('City Level Data'!#REF!,$F268,'City Level Data'!CX:CX)</f>
        <v>#REF!</v>
      </c>
      <c r="CX268" s="16" t="e">
        <f>SUMIF('City Level Data'!#REF!,$F268,'City Level Data'!CY:CY)</f>
        <v>#REF!</v>
      </c>
      <c r="CY268" s="16" t="e">
        <f>SUMIF('City Level Data'!#REF!,$F268,'City Level Data'!CZ:CZ)</f>
        <v>#REF!</v>
      </c>
      <c r="CZ268" s="16" t="e">
        <f>SUMIF('City Level Data'!#REF!,$F268,'City Level Data'!DA:DA)</f>
        <v>#REF!</v>
      </c>
      <c r="DA268" s="16" t="e">
        <f>SUMIF('City Level Data'!#REF!,$F268,'City Level Data'!DB:DB)</f>
        <v>#REF!</v>
      </c>
      <c r="DB268" s="16" t="e">
        <f>SUMIF('City Level Data'!#REF!,$F268,'City Level Data'!DC:DC)</f>
        <v>#REF!</v>
      </c>
    </row>
    <row r="269" spans="1:106" x14ac:dyDescent="0.2">
      <c r="D269" s="1" t="s">
        <v>1790</v>
      </c>
      <c r="E269" s="1" t="s">
        <v>1241</v>
      </c>
      <c r="F269" s="1" t="s">
        <v>1466</v>
      </c>
      <c r="G269" s="1" t="s">
        <v>1523</v>
      </c>
      <c r="J269" s="1" t="s">
        <v>1518</v>
      </c>
      <c r="N269" s="16" t="e">
        <f>SUMIF('City Level Data'!#REF!,$F269,'City Level Data'!J:J)</f>
        <v>#REF!</v>
      </c>
      <c r="O269" s="16" t="e">
        <f>SUMIF('City Level Data'!#REF!,$F269,'City Level Data'!L:L)</f>
        <v>#REF!</v>
      </c>
      <c r="P269" s="16" t="e">
        <f>SUMIF('City Level Data'!#REF!,$F269,'City Level Data'!M:M)</f>
        <v>#REF!</v>
      </c>
      <c r="Q269" s="16" t="e">
        <f t="shared" si="3"/>
        <v>#REF!</v>
      </c>
      <c r="R269" s="16" t="e">
        <f>SUMIF('City Level Data'!#REF!,$F269,'City Level Data'!P:P)</f>
        <v>#REF!</v>
      </c>
      <c r="S269" s="16" t="e">
        <f t="shared" si="4"/>
        <v>#REF!</v>
      </c>
      <c r="T269" s="16" t="e">
        <f>SUMIF('City Level Data'!#REF!,$F269,'City Level Data'!U:U)*1000000000/N269</f>
        <v>#REF!</v>
      </c>
      <c r="U269" s="16" t="e">
        <f>IF(Q269&gt;'Clustering (Sub City)'!$C$4,'Clustering (Sub City)'!$B$3,IF(Q269&gt;'Clustering (Sub City)'!$H$4,'Clustering (Sub City)'!$G$3,IF(Q269&gt;'Clustering (Sub City)'!$M$4,'Clustering (Sub City)'!$L$3,'Clustering (Sub City)'!$Q$3)))</f>
        <v>#REF!</v>
      </c>
      <c r="V269" s="16" t="e">
        <f>IF(S269&gt;'Clustering (Sub City)'!$C$24,'Clustering (Sub City)'!$B$23,IF(S269&gt;'Clustering (Sub City)'!$H$24,'Clustering (Sub City)'!$G$23,IF(S269&gt;'Clustering (Sub City)'!$M$24,'Clustering (Sub City)'!$L$23,'Clustering (Sub City)'!$Q$23)))</f>
        <v>#REF!</v>
      </c>
      <c r="W269" s="16" t="e">
        <f>VLOOKUP(U269&amp;V269,'Clustering (Gov City)'!$X$4:$Y$19,2,0)</f>
        <v>#REF!</v>
      </c>
      <c r="X269" s="16" t="e">
        <f>SUMIF('City Level Data'!#REF!,$F269,'City Level Data'!Z:Z)</f>
        <v>#REF!</v>
      </c>
      <c r="Y269" s="16" t="e">
        <f>SUMIF('City Level Data'!#REF!,$F269,'City Level Data'!AA:AA)</f>
        <v>#REF!</v>
      </c>
      <c r="Z269" s="16" t="e">
        <f>SUMIF('City Level Data'!#REF!,$F269,'City Level Data'!AB:AB)</f>
        <v>#REF!</v>
      </c>
      <c r="AA269" s="16" t="e">
        <f>SUMIF('City Level Data'!#REF!,$F269,'City Level Data'!AC:AC)</f>
        <v>#REF!</v>
      </c>
      <c r="AB269" s="16" t="e">
        <f>SUMIF('City Level Data'!#REF!,$F269,'City Level Data'!AD:AD)</f>
        <v>#REF!</v>
      </c>
      <c r="AC269" s="16" t="e">
        <f>SUMIF('City Level Data'!#REF!,$F269,'City Level Data'!AE:AE)</f>
        <v>#REF!</v>
      </c>
      <c r="AD269" s="16" t="e">
        <f>SUMIF('City Level Data'!#REF!,$F269,'City Level Data'!AF:AF)</f>
        <v>#REF!</v>
      </c>
      <c r="AE269" s="16" t="e">
        <f>SUMIF('City Level Data'!#REF!,$F269,'City Level Data'!AG:AG)</f>
        <v>#REF!</v>
      </c>
      <c r="AF269" s="16" t="e">
        <f>SUMIF('City Level Data'!#REF!,$F269,'City Level Data'!AH:AH)</f>
        <v>#REF!</v>
      </c>
      <c r="AG269" s="16" t="e">
        <f>SUMIF('City Level Data'!#REF!,$F269,'City Level Data'!AI:AI)</f>
        <v>#REF!</v>
      </c>
      <c r="AH269" s="16" t="e">
        <f>SUMIF('City Level Data'!#REF!,$F269,'City Level Data'!AJ:AJ)</f>
        <v>#REF!</v>
      </c>
      <c r="AI269" s="16" t="e">
        <f>SUMIF('City Level Data'!#REF!,$F269,'City Level Data'!AK:AK)</f>
        <v>#REF!</v>
      </c>
      <c r="AJ269" s="16" t="e">
        <f>SUMIF('City Level Data'!#REF!,$F269,'City Level Data'!AL:AL)</f>
        <v>#REF!</v>
      </c>
      <c r="AK269" s="16" t="e">
        <f>SUMIF('City Level Data'!#REF!,$F269,'City Level Data'!AM:AM)</f>
        <v>#REF!</v>
      </c>
      <c r="AL269" s="16" t="e">
        <f>SUMIF('City Level Data'!#REF!,$F269,'City Level Data'!AN:AN)</f>
        <v>#REF!</v>
      </c>
      <c r="AM269" s="16" t="e">
        <f>SUMIF('City Level Data'!#REF!,$F269,'City Level Data'!AO:AO)</f>
        <v>#REF!</v>
      </c>
      <c r="AN269" s="16" t="e">
        <f>SUMIF('City Level Data'!#REF!,$F269,'City Level Data'!AP:AP)</f>
        <v>#REF!</v>
      </c>
      <c r="AO269" s="16" t="e">
        <f>SUMIF('City Level Data'!#REF!,$F269,'City Level Data'!AQ:AQ)</f>
        <v>#REF!</v>
      </c>
      <c r="AP269" s="16" t="e">
        <f>SUMIF('City Level Data'!#REF!,$F269,'City Level Data'!AR:AR)</f>
        <v>#REF!</v>
      </c>
      <c r="AQ269" s="16" t="e">
        <f>SUMIF('City Level Data'!#REF!,$F269,'City Level Data'!AS:AS)</f>
        <v>#REF!</v>
      </c>
      <c r="AR269" s="16" t="e">
        <f>SUMIF('City Level Data'!#REF!,$F269,'City Level Data'!AT:AT)</f>
        <v>#REF!</v>
      </c>
      <c r="AS269" s="16" t="e">
        <f>SUMIF('City Level Data'!#REF!,$F269,'City Level Data'!AU:AU)</f>
        <v>#REF!</v>
      </c>
      <c r="AT269" s="16" t="e">
        <f>SUMIF('City Level Data'!#REF!,$F269,'City Level Data'!AV:AV)</f>
        <v>#REF!</v>
      </c>
      <c r="AU269" s="16" t="e">
        <f>SUMIF('City Level Data'!#REF!,$F269,'City Level Data'!AW:AW)</f>
        <v>#REF!</v>
      </c>
      <c r="AV269" s="16" t="e">
        <f>SUMIF('City Level Data'!#REF!,$F269,'City Level Data'!AX:AX)</f>
        <v>#REF!</v>
      </c>
      <c r="AW269" s="16" t="e">
        <f>SUMIF('City Level Data'!#REF!,$F269,'City Level Data'!AY:AY)</f>
        <v>#REF!</v>
      </c>
      <c r="AX269" s="16" t="e">
        <f>SUMIF('City Level Data'!#REF!,$F269,'City Level Data'!AZ:AZ)</f>
        <v>#REF!</v>
      </c>
      <c r="AY269" s="16" t="e">
        <f>SUMIF('City Level Data'!#REF!,$F269,'City Level Data'!BA:BA)</f>
        <v>#REF!</v>
      </c>
      <c r="AZ269" s="16" t="e">
        <f>SUMIF('City Level Data'!#REF!,$F269,'City Level Data'!BB:BB)</f>
        <v>#REF!</v>
      </c>
      <c r="BA269" s="16" t="e">
        <f>SUMIF('City Level Data'!#REF!,$F269,'City Level Data'!BC:BC)</f>
        <v>#REF!</v>
      </c>
      <c r="BB269" s="16" t="e">
        <f>SUMIF('City Level Data'!#REF!,$F269,'City Level Data'!BD:BD)</f>
        <v>#REF!</v>
      </c>
      <c r="BC269" s="16" t="e">
        <f>SUMIF('City Level Data'!#REF!,$F269,'City Level Data'!BE:BE)</f>
        <v>#REF!</v>
      </c>
      <c r="BD269" s="16" t="e">
        <f>SUMIF('City Level Data'!#REF!,$F269,'City Level Data'!BF:BF)</f>
        <v>#REF!</v>
      </c>
      <c r="BE269" s="16" t="e">
        <f t="shared" si="5"/>
        <v>#REF!</v>
      </c>
      <c r="BF269" s="16" t="e">
        <f>SUMIF('City Level Data'!#REF!,$F269,'City Level Data'!BG:BG)</f>
        <v>#REF!</v>
      </c>
      <c r="BG269" s="16" t="e">
        <f>SUMIF('City Level Data'!#REF!,$F269,'City Level Data'!BH:BH)</f>
        <v>#REF!</v>
      </c>
      <c r="BH269" s="16" t="e">
        <f>AVERAGEIF('City Level Data'!#REF!,$F269,'City Level Data'!BI:BI)</f>
        <v>#REF!</v>
      </c>
      <c r="BI269" s="16" t="e">
        <f>AVERAGEIF('City Level Data'!#REF!,$F269,'City Level Data'!BJ:BJ)</f>
        <v>#REF!</v>
      </c>
      <c r="BJ269" s="16" t="e">
        <f>AVERAGEIF('City Level Data'!#REF!,$F269,'City Level Data'!BK:BK)</f>
        <v>#REF!</v>
      </c>
      <c r="BK269" s="16" t="e">
        <f>AVERAGEIF('City Level Data'!#REF!,$F269,'City Level Data'!BL:BL)</f>
        <v>#REF!</v>
      </c>
      <c r="BL269" s="16" t="e">
        <f>AVERAGEIF('City Level Data'!#REF!,$F269,'City Level Data'!BM:BM)</f>
        <v>#REF!</v>
      </c>
      <c r="BM269" s="16" t="e">
        <f>SUMIF('City Level Data'!#REF!,$F269,'City Level Data'!BN:BN)</f>
        <v>#REF!</v>
      </c>
      <c r="BN269" s="16" t="e">
        <f>SUMIF('City Level Data'!#REF!,$F269,'City Level Data'!BO:BO)</f>
        <v>#REF!</v>
      </c>
      <c r="BO269" s="16" t="e">
        <f>SUMIF('City Level Data'!#REF!,$F269,'City Level Data'!BP:BP)</f>
        <v>#REF!</v>
      </c>
      <c r="BP269" s="16" t="e">
        <f>SUMIF('City Level Data'!#REF!,$F269,'City Level Data'!BQ:BQ)</f>
        <v>#REF!</v>
      </c>
      <c r="BQ269" s="16" t="e">
        <f>SUMIF('City Level Data'!#REF!,$F269,'City Level Data'!BR:BR)</f>
        <v>#REF!</v>
      </c>
      <c r="BR269" s="16" t="e">
        <f>SUMIF('City Level Data'!#REF!,$F269,'City Level Data'!BS:BS)</f>
        <v>#REF!</v>
      </c>
      <c r="BS269" s="16" t="e">
        <f>SUMIF('City Level Data'!#REF!,$F269,'City Level Data'!BT:BT)</f>
        <v>#REF!</v>
      </c>
      <c r="BT269" s="16" t="e">
        <f>SUMIF('City Level Data'!#REF!,$F269,'City Level Data'!BU:BU)</f>
        <v>#REF!</v>
      </c>
      <c r="BU269" s="16" t="e">
        <f>SUMIF('City Level Data'!#REF!,$F269,'City Level Data'!BV:BV)</f>
        <v>#REF!</v>
      </c>
      <c r="BV269" s="16" t="e">
        <f>SUMIF('City Level Data'!#REF!,$F269,'City Level Data'!BW:BW)</f>
        <v>#REF!</v>
      </c>
      <c r="BW269" s="16" t="e">
        <f>SUMIF('City Level Data'!#REF!,$F269,'City Level Data'!BX:BX)</f>
        <v>#REF!</v>
      </c>
      <c r="BX269" s="16" t="e">
        <f>SUMIF('City Level Data'!#REF!,$F269,'City Level Data'!BY:BY)</f>
        <v>#REF!</v>
      </c>
      <c r="BY269" s="16" t="e">
        <f>SUMIF('City Level Data'!#REF!,$F269,'City Level Data'!BZ:BZ)</f>
        <v>#REF!</v>
      </c>
      <c r="BZ269" s="16" t="e">
        <f>SUMIF('City Level Data'!#REF!,$F269,'City Level Data'!CA:CA)</f>
        <v>#REF!</v>
      </c>
      <c r="CA269" s="16" t="e">
        <f>SUMIF('City Level Data'!#REF!,$F269,'City Level Data'!CB:CB)</f>
        <v>#REF!</v>
      </c>
      <c r="CB269" s="16" t="e">
        <f>SUMIF('City Level Data'!#REF!,$F269,'City Level Data'!CC:CC)</f>
        <v>#REF!</v>
      </c>
      <c r="CC269" s="16" t="e">
        <f>SUMIF('City Level Data'!#REF!,$F269,'City Level Data'!CD:CD)</f>
        <v>#REF!</v>
      </c>
      <c r="CD269" s="16" t="e">
        <f>SUMIF('City Level Data'!#REF!,$F269,'City Level Data'!CE:CE)</f>
        <v>#REF!</v>
      </c>
      <c r="CE269" s="16" t="e">
        <f>SUMIF('City Level Data'!#REF!,$F269,'City Level Data'!CF:CF)</f>
        <v>#REF!</v>
      </c>
      <c r="CF269" s="16" t="e">
        <f>SUMIF('City Level Data'!#REF!,$F269,'City Level Data'!CG:CG)</f>
        <v>#REF!</v>
      </c>
      <c r="CG269" s="16" t="e">
        <f>SUMIF('City Level Data'!#REF!,$F269,'City Level Data'!CH:CH)</f>
        <v>#REF!</v>
      </c>
      <c r="CH269" s="16" t="e">
        <f>SUMIF('City Level Data'!#REF!,$F269,'City Level Data'!CI:CI)</f>
        <v>#REF!</v>
      </c>
      <c r="CI269" s="16" t="e">
        <f>SUMIF('City Level Data'!#REF!,$F269,'City Level Data'!CJ:CJ)</f>
        <v>#REF!</v>
      </c>
      <c r="CJ269" s="16" t="e">
        <f>SUMIF('City Level Data'!#REF!,$F269,'City Level Data'!CK:CK)</f>
        <v>#REF!</v>
      </c>
      <c r="CK269" s="16" t="e">
        <f>SUMIF('City Level Data'!#REF!,$F269,'City Level Data'!CL:CL)</f>
        <v>#REF!</v>
      </c>
      <c r="CL269" s="16" t="e">
        <f>SUMIF('City Level Data'!#REF!,$F269,'City Level Data'!CM:CM)</f>
        <v>#REF!</v>
      </c>
      <c r="CM269" s="16" t="e">
        <f>SUMIF('City Level Data'!#REF!,$F269,'City Level Data'!CN:CN)</f>
        <v>#REF!</v>
      </c>
      <c r="CN269" s="16" t="e">
        <f>SUMIF('City Level Data'!#REF!,$F269,'City Level Data'!CO:CO)</f>
        <v>#REF!</v>
      </c>
      <c r="CO269" s="16" t="e">
        <f>SUMIF('City Level Data'!#REF!,$F269,'City Level Data'!CP:CP)</f>
        <v>#REF!</v>
      </c>
      <c r="CP269" s="16" t="e">
        <f>SUMIF('City Level Data'!#REF!,$F269,'City Level Data'!CQ:CQ)</f>
        <v>#REF!</v>
      </c>
      <c r="CQ269" s="16" t="e">
        <f>SUMIF('City Level Data'!#REF!,$F269,'City Level Data'!CR:CR)</f>
        <v>#REF!</v>
      </c>
      <c r="CR269" s="16" t="e">
        <f>SUMIF('City Level Data'!#REF!,$F269,'City Level Data'!CS:CS)</f>
        <v>#REF!</v>
      </c>
      <c r="CS269" s="16" t="e">
        <f>SUMIF('City Level Data'!#REF!,$F269,'City Level Data'!CT:CT)</f>
        <v>#REF!</v>
      </c>
      <c r="CT269" s="16" t="e">
        <f>SUMIF('City Level Data'!#REF!,$F269,'City Level Data'!CU:CU)</f>
        <v>#REF!</v>
      </c>
      <c r="CU269" s="16" t="e">
        <f>SUMIF('City Level Data'!#REF!,$F269,'City Level Data'!CV:CV)</f>
        <v>#REF!</v>
      </c>
      <c r="CV269" s="16" t="e">
        <f>SUMIF('City Level Data'!#REF!,$F269,'City Level Data'!CW:CW)</f>
        <v>#REF!</v>
      </c>
      <c r="CW269" s="16" t="e">
        <f>SUMIF('City Level Data'!#REF!,$F269,'City Level Data'!CX:CX)</f>
        <v>#REF!</v>
      </c>
      <c r="CX269" s="16" t="e">
        <f>SUMIF('City Level Data'!#REF!,$F269,'City Level Data'!CY:CY)</f>
        <v>#REF!</v>
      </c>
      <c r="CY269" s="16" t="e">
        <f>SUMIF('City Level Data'!#REF!,$F269,'City Level Data'!CZ:CZ)</f>
        <v>#REF!</v>
      </c>
      <c r="CZ269" s="16" t="e">
        <f>SUMIF('City Level Data'!#REF!,$F269,'City Level Data'!DA:DA)</f>
        <v>#REF!</v>
      </c>
      <c r="DA269" s="16" t="e">
        <f>SUMIF('City Level Data'!#REF!,$F269,'City Level Data'!DB:DB)</f>
        <v>#REF!</v>
      </c>
      <c r="DB269" s="16" t="e">
        <f>SUMIF('City Level Data'!#REF!,$F269,'City Level Data'!DC:DC)</f>
        <v>#REF!</v>
      </c>
    </row>
    <row r="270" spans="1:106" x14ac:dyDescent="0.2">
      <c r="D270" s="1" t="s">
        <v>1791</v>
      </c>
      <c r="E270" s="1" t="s">
        <v>1241</v>
      </c>
      <c r="F270" s="1" t="s">
        <v>1467</v>
      </c>
      <c r="G270" s="1" t="s">
        <v>1523</v>
      </c>
      <c r="J270" s="1" t="s">
        <v>1518</v>
      </c>
      <c r="N270" s="16" t="e">
        <f>SUMIF('City Level Data'!#REF!,$F270,'City Level Data'!J:J)</f>
        <v>#REF!</v>
      </c>
      <c r="O270" s="16" t="e">
        <f>SUMIF('City Level Data'!#REF!,$F270,'City Level Data'!L:L)</f>
        <v>#REF!</v>
      </c>
      <c r="P270" s="16" t="e">
        <f>SUMIF('City Level Data'!#REF!,$F270,'City Level Data'!M:M)</f>
        <v>#REF!</v>
      </c>
      <c r="Q270" s="16" t="e">
        <f t="shared" si="3"/>
        <v>#REF!</v>
      </c>
      <c r="R270" s="16" t="e">
        <f>SUMIF('City Level Data'!#REF!,$F270,'City Level Data'!P:P)</f>
        <v>#REF!</v>
      </c>
      <c r="S270" s="16" t="e">
        <f t="shared" si="4"/>
        <v>#REF!</v>
      </c>
      <c r="T270" s="16" t="e">
        <f>SUMIF('City Level Data'!#REF!,$F270,'City Level Data'!U:U)*1000000000/N270</f>
        <v>#REF!</v>
      </c>
      <c r="U270" s="16" t="e">
        <f>IF(Q270&gt;'Clustering (Sub City)'!$C$4,'Clustering (Sub City)'!$B$3,IF(Q270&gt;'Clustering (Sub City)'!$H$4,'Clustering (Sub City)'!$G$3,IF(Q270&gt;'Clustering (Sub City)'!$M$4,'Clustering (Sub City)'!$L$3,'Clustering (Sub City)'!$Q$3)))</f>
        <v>#REF!</v>
      </c>
      <c r="V270" s="16" t="e">
        <f>IF(S270&gt;'Clustering (Sub City)'!$C$24,'Clustering (Sub City)'!$B$23,IF(S270&gt;'Clustering (Sub City)'!$H$24,'Clustering (Sub City)'!$G$23,IF(S270&gt;'Clustering (Sub City)'!$M$24,'Clustering (Sub City)'!$L$23,'Clustering (Sub City)'!$Q$23)))</f>
        <v>#REF!</v>
      </c>
      <c r="W270" s="16" t="e">
        <f>VLOOKUP(U270&amp;V270,'Clustering (Gov City)'!$X$4:$Y$19,2,0)</f>
        <v>#REF!</v>
      </c>
      <c r="X270" s="16" t="e">
        <f>SUMIF('City Level Data'!#REF!,$F270,'City Level Data'!Z:Z)</f>
        <v>#REF!</v>
      </c>
      <c r="Y270" s="16" t="e">
        <f>SUMIF('City Level Data'!#REF!,$F270,'City Level Data'!AA:AA)</f>
        <v>#REF!</v>
      </c>
      <c r="Z270" s="16" t="e">
        <f>SUMIF('City Level Data'!#REF!,$F270,'City Level Data'!AB:AB)</f>
        <v>#REF!</v>
      </c>
      <c r="AA270" s="16" t="e">
        <f>SUMIF('City Level Data'!#REF!,$F270,'City Level Data'!AC:AC)</f>
        <v>#REF!</v>
      </c>
      <c r="AB270" s="16" t="e">
        <f>SUMIF('City Level Data'!#REF!,$F270,'City Level Data'!AD:AD)</f>
        <v>#REF!</v>
      </c>
      <c r="AC270" s="16" t="e">
        <f>SUMIF('City Level Data'!#REF!,$F270,'City Level Data'!AE:AE)</f>
        <v>#REF!</v>
      </c>
      <c r="AD270" s="16" t="e">
        <f>SUMIF('City Level Data'!#REF!,$F270,'City Level Data'!AF:AF)</f>
        <v>#REF!</v>
      </c>
      <c r="AE270" s="16" t="e">
        <f>SUMIF('City Level Data'!#REF!,$F270,'City Level Data'!AG:AG)</f>
        <v>#REF!</v>
      </c>
      <c r="AF270" s="16" t="e">
        <f>SUMIF('City Level Data'!#REF!,$F270,'City Level Data'!AH:AH)</f>
        <v>#REF!</v>
      </c>
      <c r="AG270" s="16" t="e">
        <f>SUMIF('City Level Data'!#REF!,$F270,'City Level Data'!AI:AI)</f>
        <v>#REF!</v>
      </c>
      <c r="AH270" s="16" t="e">
        <f>SUMIF('City Level Data'!#REF!,$F270,'City Level Data'!AJ:AJ)</f>
        <v>#REF!</v>
      </c>
      <c r="AI270" s="16" t="e">
        <f>SUMIF('City Level Data'!#REF!,$F270,'City Level Data'!AK:AK)</f>
        <v>#REF!</v>
      </c>
      <c r="AJ270" s="16" t="e">
        <f>SUMIF('City Level Data'!#REF!,$F270,'City Level Data'!AL:AL)</f>
        <v>#REF!</v>
      </c>
      <c r="AK270" s="16" t="e">
        <f>SUMIF('City Level Data'!#REF!,$F270,'City Level Data'!AM:AM)</f>
        <v>#REF!</v>
      </c>
      <c r="AL270" s="16" t="e">
        <f>SUMIF('City Level Data'!#REF!,$F270,'City Level Data'!AN:AN)</f>
        <v>#REF!</v>
      </c>
      <c r="AM270" s="16" t="e">
        <f>SUMIF('City Level Data'!#REF!,$F270,'City Level Data'!AO:AO)</f>
        <v>#REF!</v>
      </c>
      <c r="AN270" s="16" t="e">
        <f>SUMIF('City Level Data'!#REF!,$F270,'City Level Data'!AP:AP)</f>
        <v>#REF!</v>
      </c>
      <c r="AO270" s="16" t="e">
        <f>SUMIF('City Level Data'!#REF!,$F270,'City Level Data'!AQ:AQ)</f>
        <v>#REF!</v>
      </c>
      <c r="AP270" s="16" t="e">
        <f>SUMIF('City Level Data'!#REF!,$F270,'City Level Data'!AR:AR)</f>
        <v>#REF!</v>
      </c>
      <c r="AQ270" s="16" t="e">
        <f>SUMIF('City Level Data'!#REF!,$F270,'City Level Data'!AS:AS)</f>
        <v>#REF!</v>
      </c>
      <c r="AR270" s="16" t="e">
        <f>SUMIF('City Level Data'!#REF!,$F270,'City Level Data'!AT:AT)</f>
        <v>#REF!</v>
      </c>
      <c r="AS270" s="16" t="e">
        <f>SUMIF('City Level Data'!#REF!,$F270,'City Level Data'!AU:AU)</f>
        <v>#REF!</v>
      </c>
      <c r="AT270" s="16" t="e">
        <f>SUMIF('City Level Data'!#REF!,$F270,'City Level Data'!AV:AV)</f>
        <v>#REF!</v>
      </c>
      <c r="AU270" s="16" t="e">
        <f>SUMIF('City Level Data'!#REF!,$F270,'City Level Data'!AW:AW)</f>
        <v>#REF!</v>
      </c>
      <c r="AV270" s="16" t="e">
        <f>SUMIF('City Level Data'!#REF!,$F270,'City Level Data'!AX:AX)</f>
        <v>#REF!</v>
      </c>
      <c r="AW270" s="16" t="e">
        <f>SUMIF('City Level Data'!#REF!,$F270,'City Level Data'!AY:AY)</f>
        <v>#REF!</v>
      </c>
      <c r="AX270" s="16" t="e">
        <f>SUMIF('City Level Data'!#REF!,$F270,'City Level Data'!AZ:AZ)</f>
        <v>#REF!</v>
      </c>
      <c r="AY270" s="16" t="e">
        <f>SUMIF('City Level Data'!#REF!,$F270,'City Level Data'!BA:BA)</f>
        <v>#REF!</v>
      </c>
      <c r="AZ270" s="16" t="e">
        <f>SUMIF('City Level Data'!#REF!,$F270,'City Level Data'!BB:BB)</f>
        <v>#REF!</v>
      </c>
      <c r="BA270" s="16" t="e">
        <f>SUMIF('City Level Data'!#REF!,$F270,'City Level Data'!BC:BC)</f>
        <v>#REF!</v>
      </c>
      <c r="BB270" s="16" t="e">
        <f>SUMIF('City Level Data'!#REF!,$F270,'City Level Data'!BD:BD)</f>
        <v>#REF!</v>
      </c>
      <c r="BC270" s="16" t="e">
        <f>SUMIF('City Level Data'!#REF!,$F270,'City Level Data'!BE:BE)</f>
        <v>#REF!</v>
      </c>
      <c r="BD270" s="16" t="e">
        <f>SUMIF('City Level Data'!#REF!,$F270,'City Level Data'!BF:BF)</f>
        <v>#REF!</v>
      </c>
      <c r="BE270" s="16" t="e">
        <f t="shared" si="5"/>
        <v>#REF!</v>
      </c>
      <c r="BF270" s="16" t="e">
        <f>SUMIF('City Level Data'!#REF!,$F270,'City Level Data'!BG:BG)</f>
        <v>#REF!</v>
      </c>
      <c r="BG270" s="16" t="e">
        <f>SUMIF('City Level Data'!#REF!,$F270,'City Level Data'!BH:BH)</f>
        <v>#REF!</v>
      </c>
      <c r="BH270" s="16" t="e">
        <f>AVERAGEIF('City Level Data'!#REF!,$F270,'City Level Data'!BI:BI)</f>
        <v>#REF!</v>
      </c>
      <c r="BI270" s="16" t="e">
        <f>AVERAGEIF('City Level Data'!#REF!,$F270,'City Level Data'!BJ:BJ)</f>
        <v>#REF!</v>
      </c>
      <c r="BJ270" s="16" t="e">
        <f>AVERAGEIF('City Level Data'!#REF!,$F270,'City Level Data'!BK:BK)</f>
        <v>#REF!</v>
      </c>
      <c r="BK270" s="16" t="e">
        <f>AVERAGEIF('City Level Data'!#REF!,$F270,'City Level Data'!BL:BL)</f>
        <v>#REF!</v>
      </c>
      <c r="BL270" s="16" t="e">
        <f>AVERAGEIF('City Level Data'!#REF!,$F270,'City Level Data'!BM:BM)</f>
        <v>#REF!</v>
      </c>
      <c r="BM270" s="16" t="e">
        <f>SUMIF('City Level Data'!#REF!,$F270,'City Level Data'!BN:BN)</f>
        <v>#REF!</v>
      </c>
      <c r="BN270" s="16" t="e">
        <f>SUMIF('City Level Data'!#REF!,$F270,'City Level Data'!BO:BO)</f>
        <v>#REF!</v>
      </c>
      <c r="BO270" s="16" t="e">
        <f>SUMIF('City Level Data'!#REF!,$F270,'City Level Data'!BP:BP)</f>
        <v>#REF!</v>
      </c>
      <c r="BP270" s="16" t="e">
        <f>SUMIF('City Level Data'!#REF!,$F270,'City Level Data'!BQ:BQ)</f>
        <v>#REF!</v>
      </c>
      <c r="BQ270" s="16" t="e">
        <f>SUMIF('City Level Data'!#REF!,$F270,'City Level Data'!BR:BR)</f>
        <v>#REF!</v>
      </c>
      <c r="BR270" s="16" t="e">
        <f>SUMIF('City Level Data'!#REF!,$F270,'City Level Data'!BS:BS)</f>
        <v>#REF!</v>
      </c>
      <c r="BS270" s="16" t="e">
        <f>SUMIF('City Level Data'!#REF!,$F270,'City Level Data'!BT:BT)</f>
        <v>#REF!</v>
      </c>
      <c r="BT270" s="16" t="e">
        <f>SUMIF('City Level Data'!#REF!,$F270,'City Level Data'!BU:BU)</f>
        <v>#REF!</v>
      </c>
      <c r="BU270" s="16" t="e">
        <f>SUMIF('City Level Data'!#REF!,$F270,'City Level Data'!BV:BV)</f>
        <v>#REF!</v>
      </c>
      <c r="BV270" s="16" t="e">
        <f>SUMIF('City Level Data'!#REF!,$F270,'City Level Data'!BW:BW)</f>
        <v>#REF!</v>
      </c>
      <c r="BW270" s="16" t="e">
        <f>SUMIF('City Level Data'!#REF!,$F270,'City Level Data'!BX:BX)</f>
        <v>#REF!</v>
      </c>
      <c r="BX270" s="16" t="e">
        <f>SUMIF('City Level Data'!#REF!,$F270,'City Level Data'!BY:BY)</f>
        <v>#REF!</v>
      </c>
      <c r="BY270" s="16" t="e">
        <f>SUMIF('City Level Data'!#REF!,$F270,'City Level Data'!BZ:BZ)</f>
        <v>#REF!</v>
      </c>
      <c r="BZ270" s="16" t="e">
        <f>SUMIF('City Level Data'!#REF!,$F270,'City Level Data'!CA:CA)</f>
        <v>#REF!</v>
      </c>
      <c r="CA270" s="16" t="e">
        <f>SUMIF('City Level Data'!#REF!,$F270,'City Level Data'!CB:CB)</f>
        <v>#REF!</v>
      </c>
      <c r="CB270" s="16" t="e">
        <f>SUMIF('City Level Data'!#REF!,$F270,'City Level Data'!CC:CC)</f>
        <v>#REF!</v>
      </c>
      <c r="CC270" s="16" t="e">
        <f>SUMIF('City Level Data'!#REF!,$F270,'City Level Data'!CD:CD)</f>
        <v>#REF!</v>
      </c>
      <c r="CD270" s="16" t="e">
        <f>SUMIF('City Level Data'!#REF!,$F270,'City Level Data'!CE:CE)</f>
        <v>#REF!</v>
      </c>
      <c r="CE270" s="16" t="e">
        <f>SUMIF('City Level Data'!#REF!,$F270,'City Level Data'!CF:CF)</f>
        <v>#REF!</v>
      </c>
      <c r="CF270" s="16" t="e">
        <f>SUMIF('City Level Data'!#REF!,$F270,'City Level Data'!CG:CG)</f>
        <v>#REF!</v>
      </c>
      <c r="CG270" s="16" t="e">
        <f>SUMIF('City Level Data'!#REF!,$F270,'City Level Data'!CH:CH)</f>
        <v>#REF!</v>
      </c>
      <c r="CH270" s="16" t="e">
        <f>SUMIF('City Level Data'!#REF!,$F270,'City Level Data'!CI:CI)</f>
        <v>#REF!</v>
      </c>
      <c r="CI270" s="16" t="e">
        <f>SUMIF('City Level Data'!#REF!,$F270,'City Level Data'!CJ:CJ)</f>
        <v>#REF!</v>
      </c>
      <c r="CJ270" s="16" t="e">
        <f>SUMIF('City Level Data'!#REF!,$F270,'City Level Data'!CK:CK)</f>
        <v>#REF!</v>
      </c>
      <c r="CK270" s="16" t="e">
        <f>SUMIF('City Level Data'!#REF!,$F270,'City Level Data'!CL:CL)</f>
        <v>#REF!</v>
      </c>
      <c r="CL270" s="16" t="e">
        <f>SUMIF('City Level Data'!#REF!,$F270,'City Level Data'!CM:CM)</f>
        <v>#REF!</v>
      </c>
      <c r="CM270" s="16" t="e">
        <f>SUMIF('City Level Data'!#REF!,$F270,'City Level Data'!CN:CN)</f>
        <v>#REF!</v>
      </c>
      <c r="CN270" s="16" t="e">
        <f>SUMIF('City Level Data'!#REF!,$F270,'City Level Data'!CO:CO)</f>
        <v>#REF!</v>
      </c>
      <c r="CO270" s="16" t="e">
        <f>SUMIF('City Level Data'!#REF!,$F270,'City Level Data'!CP:CP)</f>
        <v>#REF!</v>
      </c>
      <c r="CP270" s="16" t="e">
        <f>SUMIF('City Level Data'!#REF!,$F270,'City Level Data'!CQ:CQ)</f>
        <v>#REF!</v>
      </c>
      <c r="CQ270" s="16" t="e">
        <f>SUMIF('City Level Data'!#REF!,$F270,'City Level Data'!CR:CR)</f>
        <v>#REF!</v>
      </c>
      <c r="CR270" s="16" t="e">
        <f>SUMIF('City Level Data'!#REF!,$F270,'City Level Data'!CS:CS)</f>
        <v>#REF!</v>
      </c>
      <c r="CS270" s="16" t="e">
        <f>SUMIF('City Level Data'!#REF!,$F270,'City Level Data'!CT:CT)</f>
        <v>#REF!</v>
      </c>
      <c r="CT270" s="16" t="e">
        <f>SUMIF('City Level Data'!#REF!,$F270,'City Level Data'!CU:CU)</f>
        <v>#REF!</v>
      </c>
      <c r="CU270" s="16" t="e">
        <f>SUMIF('City Level Data'!#REF!,$F270,'City Level Data'!CV:CV)</f>
        <v>#REF!</v>
      </c>
      <c r="CV270" s="16" t="e">
        <f>SUMIF('City Level Data'!#REF!,$F270,'City Level Data'!CW:CW)</f>
        <v>#REF!</v>
      </c>
      <c r="CW270" s="16" t="e">
        <f>SUMIF('City Level Data'!#REF!,$F270,'City Level Data'!CX:CX)</f>
        <v>#REF!</v>
      </c>
      <c r="CX270" s="16" t="e">
        <f>SUMIF('City Level Data'!#REF!,$F270,'City Level Data'!CY:CY)</f>
        <v>#REF!</v>
      </c>
      <c r="CY270" s="16" t="e">
        <f>SUMIF('City Level Data'!#REF!,$F270,'City Level Data'!CZ:CZ)</f>
        <v>#REF!</v>
      </c>
      <c r="CZ270" s="16" t="e">
        <f>SUMIF('City Level Data'!#REF!,$F270,'City Level Data'!DA:DA)</f>
        <v>#REF!</v>
      </c>
      <c r="DA270" s="16" t="e">
        <f>SUMIF('City Level Data'!#REF!,$F270,'City Level Data'!DB:DB)</f>
        <v>#REF!</v>
      </c>
      <c r="DB270" s="16" t="e">
        <f>SUMIF('City Level Data'!#REF!,$F270,'City Level Data'!DC:DC)</f>
        <v>#REF!</v>
      </c>
    </row>
    <row r="271" spans="1:106" x14ac:dyDescent="0.2">
      <c r="D271" s="1" t="s">
        <v>1792</v>
      </c>
      <c r="E271" s="1" t="s">
        <v>1241</v>
      </c>
      <c r="F271" s="1" t="s">
        <v>1471</v>
      </c>
      <c r="G271" s="1" t="s">
        <v>1523</v>
      </c>
      <c r="J271" s="1" t="s">
        <v>1518</v>
      </c>
      <c r="N271" s="16" t="e">
        <f>SUMIF('City Level Data'!#REF!,$F271,'City Level Data'!J:J)</f>
        <v>#REF!</v>
      </c>
      <c r="O271" s="16" t="e">
        <f>SUMIF('City Level Data'!#REF!,$F271,'City Level Data'!L:L)</f>
        <v>#REF!</v>
      </c>
      <c r="P271" s="16" t="e">
        <f>SUMIF('City Level Data'!#REF!,$F271,'City Level Data'!M:M)</f>
        <v>#REF!</v>
      </c>
      <c r="Q271" s="16" t="e">
        <f t="shared" si="3"/>
        <v>#REF!</v>
      </c>
      <c r="R271" s="16" t="e">
        <f>SUMIF('City Level Data'!#REF!,$F271,'City Level Data'!P:P)</f>
        <v>#REF!</v>
      </c>
      <c r="S271" s="16" t="e">
        <f t="shared" si="4"/>
        <v>#REF!</v>
      </c>
      <c r="T271" s="16" t="e">
        <f>SUMIF('City Level Data'!#REF!,$F271,'City Level Data'!U:U)*1000000000/N271</f>
        <v>#REF!</v>
      </c>
      <c r="U271" s="16" t="e">
        <f>IF(Q271&gt;'Clustering (Sub City)'!$C$4,'Clustering (Sub City)'!$B$3,IF(Q271&gt;'Clustering (Sub City)'!$H$4,'Clustering (Sub City)'!$G$3,IF(Q271&gt;'Clustering (Sub City)'!$M$4,'Clustering (Sub City)'!$L$3,'Clustering (Sub City)'!$Q$3)))</f>
        <v>#REF!</v>
      </c>
      <c r="V271" s="16" t="e">
        <f>IF(S271&gt;'Clustering (Sub City)'!$C$24,'Clustering (Sub City)'!$B$23,IF(S271&gt;'Clustering (Sub City)'!$H$24,'Clustering (Sub City)'!$G$23,IF(S271&gt;'Clustering (Sub City)'!$M$24,'Clustering (Sub City)'!$L$23,'Clustering (Sub City)'!$Q$23)))</f>
        <v>#REF!</v>
      </c>
      <c r="W271" s="16" t="e">
        <f>VLOOKUP(U271&amp;V271,'Clustering (Gov City)'!$X$4:$Y$19,2,0)</f>
        <v>#REF!</v>
      </c>
      <c r="X271" s="16" t="e">
        <f>SUMIF('City Level Data'!#REF!,$F271,'City Level Data'!Z:Z)</f>
        <v>#REF!</v>
      </c>
      <c r="Y271" s="16" t="e">
        <f>SUMIF('City Level Data'!#REF!,$F271,'City Level Data'!AA:AA)</f>
        <v>#REF!</v>
      </c>
      <c r="Z271" s="16" t="e">
        <f>SUMIF('City Level Data'!#REF!,$F271,'City Level Data'!AB:AB)</f>
        <v>#REF!</v>
      </c>
      <c r="AA271" s="16" t="e">
        <f>SUMIF('City Level Data'!#REF!,$F271,'City Level Data'!AC:AC)</f>
        <v>#REF!</v>
      </c>
      <c r="AB271" s="16" t="e">
        <f>SUMIF('City Level Data'!#REF!,$F271,'City Level Data'!AD:AD)</f>
        <v>#REF!</v>
      </c>
      <c r="AC271" s="16" t="e">
        <f>SUMIF('City Level Data'!#REF!,$F271,'City Level Data'!AE:AE)</f>
        <v>#REF!</v>
      </c>
      <c r="AD271" s="16" t="e">
        <f>SUMIF('City Level Data'!#REF!,$F271,'City Level Data'!AF:AF)</f>
        <v>#REF!</v>
      </c>
      <c r="AE271" s="16" t="e">
        <f>SUMIF('City Level Data'!#REF!,$F271,'City Level Data'!AG:AG)</f>
        <v>#REF!</v>
      </c>
      <c r="AF271" s="16" t="e">
        <f>SUMIF('City Level Data'!#REF!,$F271,'City Level Data'!AH:AH)</f>
        <v>#REF!</v>
      </c>
      <c r="AG271" s="16" t="e">
        <f>SUMIF('City Level Data'!#REF!,$F271,'City Level Data'!AI:AI)</f>
        <v>#REF!</v>
      </c>
      <c r="AH271" s="16" t="e">
        <f>SUMIF('City Level Data'!#REF!,$F271,'City Level Data'!AJ:AJ)</f>
        <v>#REF!</v>
      </c>
      <c r="AI271" s="16" t="e">
        <f>SUMIF('City Level Data'!#REF!,$F271,'City Level Data'!AK:AK)</f>
        <v>#REF!</v>
      </c>
      <c r="AJ271" s="16" t="e">
        <f>SUMIF('City Level Data'!#REF!,$F271,'City Level Data'!AL:AL)</f>
        <v>#REF!</v>
      </c>
      <c r="AK271" s="16" t="e">
        <f>SUMIF('City Level Data'!#REF!,$F271,'City Level Data'!AM:AM)</f>
        <v>#REF!</v>
      </c>
      <c r="AL271" s="16" t="e">
        <f>SUMIF('City Level Data'!#REF!,$F271,'City Level Data'!AN:AN)</f>
        <v>#REF!</v>
      </c>
      <c r="AM271" s="16" t="e">
        <f>SUMIF('City Level Data'!#REF!,$F271,'City Level Data'!AO:AO)</f>
        <v>#REF!</v>
      </c>
      <c r="AN271" s="16" t="e">
        <f>SUMIF('City Level Data'!#REF!,$F271,'City Level Data'!AP:AP)</f>
        <v>#REF!</v>
      </c>
      <c r="AO271" s="16" t="e">
        <f>SUMIF('City Level Data'!#REF!,$F271,'City Level Data'!AQ:AQ)</f>
        <v>#REF!</v>
      </c>
      <c r="AP271" s="16" t="e">
        <f>SUMIF('City Level Data'!#REF!,$F271,'City Level Data'!AR:AR)</f>
        <v>#REF!</v>
      </c>
      <c r="AQ271" s="16" t="e">
        <f>SUMIF('City Level Data'!#REF!,$F271,'City Level Data'!AS:AS)</f>
        <v>#REF!</v>
      </c>
      <c r="AR271" s="16" t="e">
        <f>SUMIF('City Level Data'!#REF!,$F271,'City Level Data'!AT:AT)</f>
        <v>#REF!</v>
      </c>
      <c r="AS271" s="16" t="e">
        <f>SUMIF('City Level Data'!#REF!,$F271,'City Level Data'!AU:AU)</f>
        <v>#REF!</v>
      </c>
      <c r="AT271" s="16" t="e">
        <f>SUMIF('City Level Data'!#REF!,$F271,'City Level Data'!AV:AV)</f>
        <v>#REF!</v>
      </c>
      <c r="AU271" s="16" t="e">
        <f>SUMIF('City Level Data'!#REF!,$F271,'City Level Data'!AW:AW)</f>
        <v>#REF!</v>
      </c>
      <c r="AV271" s="16" t="e">
        <f>SUMIF('City Level Data'!#REF!,$F271,'City Level Data'!AX:AX)</f>
        <v>#REF!</v>
      </c>
      <c r="AW271" s="16" t="e">
        <f>SUMIF('City Level Data'!#REF!,$F271,'City Level Data'!AY:AY)</f>
        <v>#REF!</v>
      </c>
      <c r="AX271" s="16" t="e">
        <f>SUMIF('City Level Data'!#REF!,$F271,'City Level Data'!AZ:AZ)</f>
        <v>#REF!</v>
      </c>
      <c r="AY271" s="16" t="e">
        <f>SUMIF('City Level Data'!#REF!,$F271,'City Level Data'!BA:BA)</f>
        <v>#REF!</v>
      </c>
      <c r="AZ271" s="16" t="e">
        <f>SUMIF('City Level Data'!#REF!,$F271,'City Level Data'!BB:BB)</f>
        <v>#REF!</v>
      </c>
      <c r="BA271" s="16" t="e">
        <f>SUMIF('City Level Data'!#REF!,$F271,'City Level Data'!BC:BC)</f>
        <v>#REF!</v>
      </c>
      <c r="BB271" s="16" t="e">
        <f>SUMIF('City Level Data'!#REF!,$F271,'City Level Data'!BD:BD)</f>
        <v>#REF!</v>
      </c>
      <c r="BC271" s="16" t="e">
        <f>SUMIF('City Level Data'!#REF!,$F271,'City Level Data'!BE:BE)</f>
        <v>#REF!</v>
      </c>
      <c r="BD271" s="16" t="e">
        <f>SUMIF('City Level Data'!#REF!,$F271,'City Level Data'!BF:BF)</f>
        <v>#REF!</v>
      </c>
      <c r="BE271" s="16" t="e">
        <f t="shared" si="5"/>
        <v>#REF!</v>
      </c>
      <c r="BF271" s="16" t="e">
        <f>SUMIF('City Level Data'!#REF!,$F271,'City Level Data'!BG:BG)</f>
        <v>#REF!</v>
      </c>
      <c r="BG271" s="16" t="e">
        <f>SUMIF('City Level Data'!#REF!,$F271,'City Level Data'!BH:BH)</f>
        <v>#REF!</v>
      </c>
      <c r="BH271" s="16" t="e">
        <f>AVERAGEIF('City Level Data'!#REF!,$F271,'City Level Data'!BI:BI)</f>
        <v>#REF!</v>
      </c>
      <c r="BI271" s="16" t="e">
        <f>AVERAGEIF('City Level Data'!#REF!,$F271,'City Level Data'!BJ:BJ)</f>
        <v>#REF!</v>
      </c>
      <c r="BJ271" s="16" t="e">
        <f>AVERAGEIF('City Level Data'!#REF!,$F271,'City Level Data'!BK:BK)</f>
        <v>#REF!</v>
      </c>
      <c r="BK271" s="16" t="e">
        <f>AVERAGEIF('City Level Data'!#REF!,$F271,'City Level Data'!BL:BL)</f>
        <v>#REF!</v>
      </c>
      <c r="BL271" s="16" t="e">
        <f>AVERAGEIF('City Level Data'!#REF!,$F271,'City Level Data'!BM:BM)</f>
        <v>#REF!</v>
      </c>
      <c r="BM271" s="16" t="e">
        <f>SUMIF('City Level Data'!#REF!,$F271,'City Level Data'!BN:BN)</f>
        <v>#REF!</v>
      </c>
      <c r="BN271" s="16" t="e">
        <f>SUMIF('City Level Data'!#REF!,$F271,'City Level Data'!BO:BO)</f>
        <v>#REF!</v>
      </c>
      <c r="BO271" s="16" t="e">
        <f>SUMIF('City Level Data'!#REF!,$F271,'City Level Data'!BP:BP)</f>
        <v>#REF!</v>
      </c>
      <c r="BP271" s="16" t="e">
        <f>SUMIF('City Level Data'!#REF!,$F271,'City Level Data'!BQ:BQ)</f>
        <v>#REF!</v>
      </c>
      <c r="BQ271" s="16" t="e">
        <f>SUMIF('City Level Data'!#REF!,$F271,'City Level Data'!BR:BR)</f>
        <v>#REF!</v>
      </c>
      <c r="BR271" s="16" t="e">
        <f>SUMIF('City Level Data'!#REF!,$F271,'City Level Data'!BS:BS)</f>
        <v>#REF!</v>
      </c>
      <c r="BS271" s="16" t="e">
        <f>SUMIF('City Level Data'!#REF!,$F271,'City Level Data'!BT:BT)</f>
        <v>#REF!</v>
      </c>
      <c r="BT271" s="16" t="e">
        <f>SUMIF('City Level Data'!#REF!,$F271,'City Level Data'!BU:BU)</f>
        <v>#REF!</v>
      </c>
      <c r="BU271" s="16" t="e">
        <f>SUMIF('City Level Data'!#REF!,$F271,'City Level Data'!BV:BV)</f>
        <v>#REF!</v>
      </c>
      <c r="BV271" s="16" t="e">
        <f>SUMIF('City Level Data'!#REF!,$F271,'City Level Data'!BW:BW)</f>
        <v>#REF!</v>
      </c>
      <c r="BW271" s="16" t="e">
        <f>SUMIF('City Level Data'!#REF!,$F271,'City Level Data'!BX:BX)</f>
        <v>#REF!</v>
      </c>
      <c r="BX271" s="16" t="e">
        <f>SUMIF('City Level Data'!#REF!,$F271,'City Level Data'!BY:BY)</f>
        <v>#REF!</v>
      </c>
      <c r="BY271" s="16" t="e">
        <f>SUMIF('City Level Data'!#REF!,$F271,'City Level Data'!BZ:BZ)</f>
        <v>#REF!</v>
      </c>
      <c r="BZ271" s="16" t="e">
        <f>SUMIF('City Level Data'!#REF!,$F271,'City Level Data'!CA:CA)</f>
        <v>#REF!</v>
      </c>
      <c r="CA271" s="16" t="e">
        <f>SUMIF('City Level Data'!#REF!,$F271,'City Level Data'!CB:CB)</f>
        <v>#REF!</v>
      </c>
      <c r="CB271" s="16" t="e">
        <f>SUMIF('City Level Data'!#REF!,$F271,'City Level Data'!CC:CC)</f>
        <v>#REF!</v>
      </c>
      <c r="CC271" s="16" t="e">
        <f>SUMIF('City Level Data'!#REF!,$F271,'City Level Data'!CD:CD)</f>
        <v>#REF!</v>
      </c>
      <c r="CD271" s="16" t="e">
        <f>SUMIF('City Level Data'!#REF!,$F271,'City Level Data'!CE:CE)</f>
        <v>#REF!</v>
      </c>
      <c r="CE271" s="16" t="e">
        <f>SUMIF('City Level Data'!#REF!,$F271,'City Level Data'!CF:CF)</f>
        <v>#REF!</v>
      </c>
      <c r="CF271" s="16" t="e">
        <f>SUMIF('City Level Data'!#REF!,$F271,'City Level Data'!CG:CG)</f>
        <v>#REF!</v>
      </c>
      <c r="CG271" s="16" t="e">
        <f>SUMIF('City Level Data'!#REF!,$F271,'City Level Data'!CH:CH)</f>
        <v>#REF!</v>
      </c>
      <c r="CH271" s="16" t="e">
        <f>SUMIF('City Level Data'!#REF!,$F271,'City Level Data'!CI:CI)</f>
        <v>#REF!</v>
      </c>
      <c r="CI271" s="16" t="e">
        <f>SUMIF('City Level Data'!#REF!,$F271,'City Level Data'!CJ:CJ)</f>
        <v>#REF!</v>
      </c>
      <c r="CJ271" s="16" t="e">
        <f>SUMIF('City Level Data'!#REF!,$F271,'City Level Data'!CK:CK)</f>
        <v>#REF!</v>
      </c>
      <c r="CK271" s="16" t="e">
        <f>SUMIF('City Level Data'!#REF!,$F271,'City Level Data'!CL:CL)</f>
        <v>#REF!</v>
      </c>
      <c r="CL271" s="16" t="e">
        <f>SUMIF('City Level Data'!#REF!,$F271,'City Level Data'!CM:CM)</f>
        <v>#REF!</v>
      </c>
      <c r="CM271" s="16" t="e">
        <f>SUMIF('City Level Data'!#REF!,$F271,'City Level Data'!CN:CN)</f>
        <v>#REF!</v>
      </c>
      <c r="CN271" s="16" t="e">
        <f>SUMIF('City Level Data'!#REF!,$F271,'City Level Data'!CO:CO)</f>
        <v>#REF!</v>
      </c>
      <c r="CO271" s="16" t="e">
        <f>SUMIF('City Level Data'!#REF!,$F271,'City Level Data'!CP:CP)</f>
        <v>#REF!</v>
      </c>
      <c r="CP271" s="16" t="e">
        <f>SUMIF('City Level Data'!#REF!,$F271,'City Level Data'!CQ:CQ)</f>
        <v>#REF!</v>
      </c>
      <c r="CQ271" s="16" t="e">
        <f>SUMIF('City Level Data'!#REF!,$F271,'City Level Data'!CR:CR)</f>
        <v>#REF!</v>
      </c>
      <c r="CR271" s="16" t="e">
        <f>SUMIF('City Level Data'!#REF!,$F271,'City Level Data'!CS:CS)</f>
        <v>#REF!</v>
      </c>
      <c r="CS271" s="16" t="e">
        <f>SUMIF('City Level Data'!#REF!,$F271,'City Level Data'!CT:CT)</f>
        <v>#REF!</v>
      </c>
      <c r="CT271" s="16" t="e">
        <f>SUMIF('City Level Data'!#REF!,$F271,'City Level Data'!CU:CU)</f>
        <v>#REF!</v>
      </c>
      <c r="CU271" s="16" t="e">
        <f>SUMIF('City Level Data'!#REF!,$F271,'City Level Data'!CV:CV)</f>
        <v>#REF!</v>
      </c>
      <c r="CV271" s="16" t="e">
        <f>SUMIF('City Level Data'!#REF!,$F271,'City Level Data'!CW:CW)</f>
        <v>#REF!</v>
      </c>
      <c r="CW271" s="16" t="e">
        <f>SUMIF('City Level Data'!#REF!,$F271,'City Level Data'!CX:CX)</f>
        <v>#REF!</v>
      </c>
      <c r="CX271" s="16" t="e">
        <f>SUMIF('City Level Data'!#REF!,$F271,'City Level Data'!CY:CY)</f>
        <v>#REF!</v>
      </c>
      <c r="CY271" s="16" t="e">
        <f>SUMIF('City Level Data'!#REF!,$F271,'City Level Data'!CZ:CZ)</f>
        <v>#REF!</v>
      </c>
      <c r="CZ271" s="16" t="e">
        <f>SUMIF('City Level Data'!#REF!,$F271,'City Level Data'!DA:DA)</f>
        <v>#REF!</v>
      </c>
      <c r="DA271" s="16" t="e">
        <f>SUMIF('City Level Data'!#REF!,$F271,'City Level Data'!DB:DB)</f>
        <v>#REF!</v>
      </c>
      <c r="DB271" s="16" t="e">
        <f>SUMIF('City Level Data'!#REF!,$F271,'City Level Data'!DC:DC)</f>
        <v>#REF!</v>
      </c>
    </row>
    <row r="272" spans="1:106" x14ac:dyDescent="0.2">
      <c r="D272" s="1" t="s">
        <v>1793</v>
      </c>
      <c r="E272" s="1" t="s">
        <v>1241</v>
      </c>
      <c r="F272" s="1" t="s">
        <v>1489</v>
      </c>
      <c r="G272" s="1" t="s">
        <v>1523</v>
      </c>
      <c r="J272" s="1" t="s">
        <v>1518</v>
      </c>
      <c r="N272" s="16" t="e">
        <f>SUMIF('City Level Data'!#REF!,$F272,'City Level Data'!J:J)</f>
        <v>#REF!</v>
      </c>
      <c r="O272" s="16" t="e">
        <f>SUMIF('City Level Data'!#REF!,$F272,'City Level Data'!L:L)</f>
        <v>#REF!</v>
      </c>
      <c r="P272" s="16" t="e">
        <f>SUMIF('City Level Data'!#REF!,$F272,'City Level Data'!M:M)</f>
        <v>#REF!</v>
      </c>
      <c r="Q272" s="16" t="e">
        <f t="shared" si="3"/>
        <v>#REF!</v>
      </c>
      <c r="R272" s="16" t="e">
        <f>SUMIF('City Level Data'!#REF!,$F272,'City Level Data'!P:P)</f>
        <v>#REF!</v>
      </c>
      <c r="S272" s="16" t="e">
        <f t="shared" si="4"/>
        <v>#REF!</v>
      </c>
      <c r="T272" s="16" t="e">
        <f>SUMIF('City Level Data'!#REF!,$F272,'City Level Data'!U:U)*1000000000/N272</f>
        <v>#REF!</v>
      </c>
      <c r="U272" s="16" t="e">
        <f>IF(Q272&gt;'Clustering (Sub City)'!$C$4,'Clustering (Sub City)'!$B$3,IF(Q272&gt;'Clustering (Sub City)'!$H$4,'Clustering (Sub City)'!$G$3,IF(Q272&gt;'Clustering (Sub City)'!$M$4,'Clustering (Sub City)'!$L$3,'Clustering (Sub City)'!$Q$3)))</f>
        <v>#REF!</v>
      </c>
      <c r="V272" s="16" t="e">
        <f>IF(S272&gt;'Clustering (Sub City)'!$C$24,'Clustering (Sub City)'!$B$23,IF(S272&gt;'Clustering (Sub City)'!$H$24,'Clustering (Sub City)'!$G$23,IF(S272&gt;'Clustering (Sub City)'!$M$24,'Clustering (Sub City)'!$L$23,'Clustering (Sub City)'!$Q$23)))</f>
        <v>#REF!</v>
      </c>
      <c r="W272" s="16" t="e">
        <f>VLOOKUP(U272&amp;V272,'Clustering (Gov City)'!$X$4:$Y$19,2,0)</f>
        <v>#REF!</v>
      </c>
      <c r="X272" s="16" t="e">
        <f>SUMIF('City Level Data'!#REF!,$F272,'City Level Data'!Z:Z)</f>
        <v>#REF!</v>
      </c>
      <c r="Y272" s="16" t="e">
        <f>SUMIF('City Level Data'!#REF!,$F272,'City Level Data'!AA:AA)</f>
        <v>#REF!</v>
      </c>
      <c r="Z272" s="16" t="e">
        <f>SUMIF('City Level Data'!#REF!,$F272,'City Level Data'!AB:AB)</f>
        <v>#REF!</v>
      </c>
      <c r="AA272" s="16" t="e">
        <f>SUMIF('City Level Data'!#REF!,$F272,'City Level Data'!AC:AC)</f>
        <v>#REF!</v>
      </c>
      <c r="AB272" s="16" t="e">
        <f>SUMIF('City Level Data'!#REF!,$F272,'City Level Data'!AD:AD)</f>
        <v>#REF!</v>
      </c>
      <c r="AC272" s="16" t="e">
        <f>SUMIF('City Level Data'!#REF!,$F272,'City Level Data'!AE:AE)</f>
        <v>#REF!</v>
      </c>
      <c r="AD272" s="16" t="e">
        <f>SUMIF('City Level Data'!#REF!,$F272,'City Level Data'!AF:AF)</f>
        <v>#REF!</v>
      </c>
      <c r="AE272" s="16" t="e">
        <f>SUMIF('City Level Data'!#REF!,$F272,'City Level Data'!AG:AG)</f>
        <v>#REF!</v>
      </c>
      <c r="AF272" s="16" t="e">
        <f>SUMIF('City Level Data'!#REF!,$F272,'City Level Data'!AH:AH)</f>
        <v>#REF!</v>
      </c>
      <c r="AG272" s="16" t="e">
        <f>SUMIF('City Level Data'!#REF!,$F272,'City Level Data'!AI:AI)</f>
        <v>#REF!</v>
      </c>
      <c r="AH272" s="16" t="e">
        <f>SUMIF('City Level Data'!#REF!,$F272,'City Level Data'!AJ:AJ)</f>
        <v>#REF!</v>
      </c>
      <c r="AI272" s="16" t="e">
        <f>SUMIF('City Level Data'!#REF!,$F272,'City Level Data'!AK:AK)</f>
        <v>#REF!</v>
      </c>
      <c r="AJ272" s="16" t="e">
        <f>SUMIF('City Level Data'!#REF!,$F272,'City Level Data'!AL:AL)</f>
        <v>#REF!</v>
      </c>
      <c r="AK272" s="16" t="e">
        <f>SUMIF('City Level Data'!#REF!,$F272,'City Level Data'!AM:AM)</f>
        <v>#REF!</v>
      </c>
      <c r="AL272" s="16" t="e">
        <f>SUMIF('City Level Data'!#REF!,$F272,'City Level Data'!AN:AN)</f>
        <v>#REF!</v>
      </c>
      <c r="AM272" s="16" t="e">
        <f>SUMIF('City Level Data'!#REF!,$F272,'City Level Data'!AO:AO)</f>
        <v>#REF!</v>
      </c>
      <c r="AN272" s="16" t="e">
        <f>SUMIF('City Level Data'!#REF!,$F272,'City Level Data'!AP:AP)</f>
        <v>#REF!</v>
      </c>
      <c r="AO272" s="16" t="e">
        <f>SUMIF('City Level Data'!#REF!,$F272,'City Level Data'!AQ:AQ)</f>
        <v>#REF!</v>
      </c>
      <c r="AP272" s="16" t="e">
        <f>SUMIF('City Level Data'!#REF!,$F272,'City Level Data'!AR:AR)</f>
        <v>#REF!</v>
      </c>
      <c r="AQ272" s="16" t="e">
        <f>SUMIF('City Level Data'!#REF!,$F272,'City Level Data'!AS:AS)</f>
        <v>#REF!</v>
      </c>
      <c r="AR272" s="16" t="e">
        <f>SUMIF('City Level Data'!#REF!,$F272,'City Level Data'!AT:AT)</f>
        <v>#REF!</v>
      </c>
      <c r="AS272" s="16" t="e">
        <f>SUMIF('City Level Data'!#REF!,$F272,'City Level Data'!AU:AU)</f>
        <v>#REF!</v>
      </c>
      <c r="AT272" s="16" t="e">
        <f>SUMIF('City Level Data'!#REF!,$F272,'City Level Data'!AV:AV)</f>
        <v>#REF!</v>
      </c>
      <c r="AU272" s="16" t="e">
        <f>SUMIF('City Level Data'!#REF!,$F272,'City Level Data'!AW:AW)</f>
        <v>#REF!</v>
      </c>
      <c r="AV272" s="16" t="e">
        <f>SUMIF('City Level Data'!#REF!,$F272,'City Level Data'!AX:AX)</f>
        <v>#REF!</v>
      </c>
      <c r="AW272" s="16" t="e">
        <f>SUMIF('City Level Data'!#REF!,$F272,'City Level Data'!AY:AY)</f>
        <v>#REF!</v>
      </c>
      <c r="AX272" s="16" t="e">
        <f>SUMIF('City Level Data'!#REF!,$F272,'City Level Data'!AZ:AZ)</f>
        <v>#REF!</v>
      </c>
      <c r="AY272" s="16" t="e">
        <f>SUMIF('City Level Data'!#REF!,$F272,'City Level Data'!BA:BA)</f>
        <v>#REF!</v>
      </c>
      <c r="AZ272" s="16" t="e">
        <f>SUMIF('City Level Data'!#REF!,$F272,'City Level Data'!BB:BB)</f>
        <v>#REF!</v>
      </c>
      <c r="BA272" s="16" t="e">
        <f>SUMIF('City Level Data'!#REF!,$F272,'City Level Data'!BC:BC)</f>
        <v>#REF!</v>
      </c>
      <c r="BB272" s="16" t="e">
        <f>SUMIF('City Level Data'!#REF!,$F272,'City Level Data'!BD:BD)</f>
        <v>#REF!</v>
      </c>
      <c r="BC272" s="16" t="e">
        <f>SUMIF('City Level Data'!#REF!,$F272,'City Level Data'!BE:BE)</f>
        <v>#REF!</v>
      </c>
      <c r="BD272" s="16" t="e">
        <f>SUMIF('City Level Data'!#REF!,$F272,'City Level Data'!BF:BF)</f>
        <v>#REF!</v>
      </c>
      <c r="BE272" s="16" t="e">
        <f t="shared" si="5"/>
        <v>#REF!</v>
      </c>
      <c r="BF272" s="16" t="e">
        <f>SUMIF('City Level Data'!#REF!,$F272,'City Level Data'!BG:BG)</f>
        <v>#REF!</v>
      </c>
      <c r="BG272" s="16" t="e">
        <f>SUMIF('City Level Data'!#REF!,$F272,'City Level Data'!BH:BH)</f>
        <v>#REF!</v>
      </c>
      <c r="BH272" s="16" t="e">
        <f>AVERAGEIF('City Level Data'!#REF!,$F272,'City Level Data'!BI:BI)</f>
        <v>#REF!</v>
      </c>
      <c r="BI272" s="16" t="e">
        <f>AVERAGEIF('City Level Data'!#REF!,$F272,'City Level Data'!BJ:BJ)</f>
        <v>#REF!</v>
      </c>
      <c r="BJ272" s="16" t="e">
        <f>AVERAGEIF('City Level Data'!#REF!,$F272,'City Level Data'!BK:BK)</f>
        <v>#REF!</v>
      </c>
      <c r="BK272" s="16" t="e">
        <f>AVERAGEIF('City Level Data'!#REF!,$F272,'City Level Data'!BL:BL)</f>
        <v>#REF!</v>
      </c>
      <c r="BL272" s="16" t="e">
        <f>AVERAGEIF('City Level Data'!#REF!,$F272,'City Level Data'!BM:BM)</f>
        <v>#REF!</v>
      </c>
      <c r="BM272" s="16" t="e">
        <f>SUMIF('City Level Data'!#REF!,$F272,'City Level Data'!BN:BN)</f>
        <v>#REF!</v>
      </c>
      <c r="BN272" s="16" t="e">
        <f>SUMIF('City Level Data'!#REF!,$F272,'City Level Data'!BO:BO)</f>
        <v>#REF!</v>
      </c>
      <c r="BO272" s="16" t="e">
        <f>SUMIF('City Level Data'!#REF!,$F272,'City Level Data'!BP:BP)</f>
        <v>#REF!</v>
      </c>
      <c r="BP272" s="16" t="e">
        <f>SUMIF('City Level Data'!#REF!,$F272,'City Level Data'!BQ:BQ)</f>
        <v>#REF!</v>
      </c>
      <c r="BQ272" s="16" t="e">
        <f>SUMIF('City Level Data'!#REF!,$F272,'City Level Data'!BR:BR)</f>
        <v>#REF!</v>
      </c>
      <c r="BR272" s="16" t="e">
        <f>SUMIF('City Level Data'!#REF!,$F272,'City Level Data'!BS:BS)</f>
        <v>#REF!</v>
      </c>
      <c r="BS272" s="16" t="e">
        <f>SUMIF('City Level Data'!#REF!,$F272,'City Level Data'!BT:BT)</f>
        <v>#REF!</v>
      </c>
      <c r="BT272" s="16" t="e">
        <f>SUMIF('City Level Data'!#REF!,$F272,'City Level Data'!BU:BU)</f>
        <v>#REF!</v>
      </c>
      <c r="BU272" s="16" t="e">
        <f>SUMIF('City Level Data'!#REF!,$F272,'City Level Data'!BV:BV)</f>
        <v>#REF!</v>
      </c>
      <c r="BV272" s="16" t="e">
        <f>SUMIF('City Level Data'!#REF!,$F272,'City Level Data'!BW:BW)</f>
        <v>#REF!</v>
      </c>
      <c r="BW272" s="16" t="e">
        <f>SUMIF('City Level Data'!#REF!,$F272,'City Level Data'!BX:BX)</f>
        <v>#REF!</v>
      </c>
      <c r="BX272" s="16" t="e">
        <f>SUMIF('City Level Data'!#REF!,$F272,'City Level Data'!BY:BY)</f>
        <v>#REF!</v>
      </c>
      <c r="BY272" s="16" t="e">
        <f>SUMIF('City Level Data'!#REF!,$F272,'City Level Data'!BZ:BZ)</f>
        <v>#REF!</v>
      </c>
      <c r="BZ272" s="16" t="e">
        <f>SUMIF('City Level Data'!#REF!,$F272,'City Level Data'!CA:CA)</f>
        <v>#REF!</v>
      </c>
      <c r="CA272" s="16" t="e">
        <f>SUMIF('City Level Data'!#REF!,$F272,'City Level Data'!CB:CB)</f>
        <v>#REF!</v>
      </c>
      <c r="CB272" s="16" t="e">
        <f>SUMIF('City Level Data'!#REF!,$F272,'City Level Data'!CC:CC)</f>
        <v>#REF!</v>
      </c>
      <c r="CC272" s="16" t="e">
        <f>SUMIF('City Level Data'!#REF!,$F272,'City Level Data'!CD:CD)</f>
        <v>#REF!</v>
      </c>
      <c r="CD272" s="16" t="e">
        <f>SUMIF('City Level Data'!#REF!,$F272,'City Level Data'!CE:CE)</f>
        <v>#REF!</v>
      </c>
      <c r="CE272" s="16" t="e">
        <f>SUMIF('City Level Data'!#REF!,$F272,'City Level Data'!CF:CF)</f>
        <v>#REF!</v>
      </c>
      <c r="CF272" s="16" t="e">
        <f>SUMIF('City Level Data'!#REF!,$F272,'City Level Data'!CG:CG)</f>
        <v>#REF!</v>
      </c>
      <c r="CG272" s="16" t="e">
        <f>SUMIF('City Level Data'!#REF!,$F272,'City Level Data'!CH:CH)</f>
        <v>#REF!</v>
      </c>
      <c r="CH272" s="16" t="e">
        <f>SUMIF('City Level Data'!#REF!,$F272,'City Level Data'!CI:CI)</f>
        <v>#REF!</v>
      </c>
      <c r="CI272" s="16" t="e">
        <f>SUMIF('City Level Data'!#REF!,$F272,'City Level Data'!CJ:CJ)</f>
        <v>#REF!</v>
      </c>
      <c r="CJ272" s="16" t="e">
        <f>SUMIF('City Level Data'!#REF!,$F272,'City Level Data'!CK:CK)</f>
        <v>#REF!</v>
      </c>
      <c r="CK272" s="16" t="e">
        <f>SUMIF('City Level Data'!#REF!,$F272,'City Level Data'!CL:CL)</f>
        <v>#REF!</v>
      </c>
      <c r="CL272" s="16" t="e">
        <f>SUMIF('City Level Data'!#REF!,$F272,'City Level Data'!CM:CM)</f>
        <v>#REF!</v>
      </c>
      <c r="CM272" s="16" t="e">
        <f>SUMIF('City Level Data'!#REF!,$F272,'City Level Data'!CN:CN)</f>
        <v>#REF!</v>
      </c>
      <c r="CN272" s="16" t="e">
        <f>SUMIF('City Level Data'!#REF!,$F272,'City Level Data'!CO:CO)</f>
        <v>#REF!</v>
      </c>
      <c r="CO272" s="16" t="e">
        <f>SUMIF('City Level Data'!#REF!,$F272,'City Level Data'!CP:CP)</f>
        <v>#REF!</v>
      </c>
      <c r="CP272" s="16" t="e">
        <f>SUMIF('City Level Data'!#REF!,$F272,'City Level Data'!CQ:CQ)</f>
        <v>#REF!</v>
      </c>
      <c r="CQ272" s="16" t="e">
        <f>SUMIF('City Level Data'!#REF!,$F272,'City Level Data'!CR:CR)</f>
        <v>#REF!</v>
      </c>
      <c r="CR272" s="16" t="e">
        <f>SUMIF('City Level Data'!#REF!,$F272,'City Level Data'!CS:CS)</f>
        <v>#REF!</v>
      </c>
      <c r="CS272" s="16" t="e">
        <f>SUMIF('City Level Data'!#REF!,$F272,'City Level Data'!CT:CT)</f>
        <v>#REF!</v>
      </c>
      <c r="CT272" s="16" t="e">
        <f>SUMIF('City Level Data'!#REF!,$F272,'City Level Data'!CU:CU)</f>
        <v>#REF!</v>
      </c>
      <c r="CU272" s="16" t="e">
        <f>SUMIF('City Level Data'!#REF!,$F272,'City Level Data'!CV:CV)</f>
        <v>#REF!</v>
      </c>
      <c r="CV272" s="16" t="e">
        <f>SUMIF('City Level Data'!#REF!,$F272,'City Level Data'!CW:CW)</f>
        <v>#REF!</v>
      </c>
      <c r="CW272" s="16" t="e">
        <f>SUMIF('City Level Data'!#REF!,$F272,'City Level Data'!CX:CX)</f>
        <v>#REF!</v>
      </c>
      <c r="CX272" s="16" t="e">
        <f>SUMIF('City Level Data'!#REF!,$F272,'City Level Data'!CY:CY)</f>
        <v>#REF!</v>
      </c>
      <c r="CY272" s="16" t="e">
        <f>SUMIF('City Level Data'!#REF!,$F272,'City Level Data'!CZ:CZ)</f>
        <v>#REF!</v>
      </c>
      <c r="CZ272" s="16" t="e">
        <f>SUMIF('City Level Data'!#REF!,$F272,'City Level Data'!DA:DA)</f>
        <v>#REF!</v>
      </c>
      <c r="DA272" s="16" t="e">
        <f>SUMIF('City Level Data'!#REF!,$F272,'City Level Data'!DB:DB)</f>
        <v>#REF!</v>
      </c>
      <c r="DB272" s="16" t="e">
        <f>SUMIF('City Level Data'!#REF!,$F272,'City Level Data'!DC:DC)</f>
        <v>#REF!</v>
      </c>
    </row>
    <row r="273" spans="4:106" x14ac:dyDescent="0.2">
      <c r="D273" s="1" t="s">
        <v>1794</v>
      </c>
      <c r="E273" s="1" t="s">
        <v>1464</v>
      </c>
      <c r="F273" s="1" t="s">
        <v>1464</v>
      </c>
      <c r="G273" s="1" t="s">
        <v>1517</v>
      </c>
      <c r="J273" s="1" t="s">
        <v>1518</v>
      </c>
      <c r="N273" s="16" t="e">
        <f>SUMIF('City Level Data'!#REF!,$F273,'City Level Data'!J:J)</f>
        <v>#REF!</v>
      </c>
      <c r="O273" s="16" t="e">
        <f>SUMIF('City Level Data'!#REF!,$F273,'City Level Data'!L:L)</f>
        <v>#REF!</v>
      </c>
      <c r="P273" s="16" t="e">
        <f>SUMIF('City Level Data'!#REF!,$F273,'City Level Data'!M:M)</f>
        <v>#REF!</v>
      </c>
      <c r="Q273" s="16" t="e">
        <f t="shared" si="3"/>
        <v>#REF!</v>
      </c>
      <c r="R273" s="16" t="e">
        <f>SUMIF('City Level Data'!#REF!,$F273,'City Level Data'!P:P)</f>
        <v>#REF!</v>
      </c>
      <c r="S273" s="16" t="e">
        <f t="shared" si="4"/>
        <v>#REF!</v>
      </c>
      <c r="T273" s="16" t="e">
        <f>SUMIF('City Level Data'!#REF!,$F273,'City Level Data'!U:U)*1000000000/N273</f>
        <v>#REF!</v>
      </c>
      <c r="U273" s="16" t="e">
        <f>IF(Q273&gt;'Clustering (Sub City)'!$C$4,'Clustering (Sub City)'!$B$3,IF(Q273&gt;'Clustering (Sub City)'!$H$4,'Clustering (Sub City)'!$G$3,IF(Q273&gt;'Clustering (Sub City)'!$M$4,'Clustering (Sub City)'!$L$3,'Clustering (Sub City)'!$Q$3)))</f>
        <v>#REF!</v>
      </c>
      <c r="V273" s="16" t="e">
        <f>IF(S273&gt;'Clustering (Sub City)'!$C$24,'Clustering (Sub City)'!$B$23,IF(S273&gt;'Clustering (Sub City)'!$H$24,'Clustering (Sub City)'!$G$23,IF(S273&gt;'Clustering (Sub City)'!$M$24,'Clustering (Sub City)'!$L$23,'Clustering (Sub City)'!$Q$23)))</f>
        <v>#REF!</v>
      </c>
      <c r="W273" s="16" t="e">
        <f>VLOOKUP(U273&amp;V273,'Clustering (Gov City)'!$X$4:$Y$19,2,0)</f>
        <v>#REF!</v>
      </c>
      <c r="X273" s="16" t="e">
        <f>SUMIF('City Level Data'!#REF!,$F273,'City Level Data'!Z:Z)</f>
        <v>#REF!</v>
      </c>
      <c r="Y273" s="16" t="e">
        <f>SUMIF('City Level Data'!#REF!,$F273,'City Level Data'!AA:AA)</f>
        <v>#REF!</v>
      </c>
      <c r="Z273" s="16" t="e">
        <f>SUMIF('City Level Data'!#REF!,$F273,'City Level Data'!AB:AB)</f>
        <v>#REF!</v>
      </c>
      <c r="AA273" s="16" t="e">
        <f>SUMIF('City Level Data'!#REF!,$F273,'City Level Data'!AC:AC)</f>
        <v>#REF!</v>
      </c>
      <c r="AB273" s="16" t="e">
        <f>SUMIF('City Level Data'!#REF!,$F273,'City Level Data'!AD:AD)</f>
        <v>#REF!</v>
      </c>
      <c r="AC273" s="16" t="e">
        <f>SUMIF('City Level Data'!#REF!,$F273,'City Level Data'!AE:AE)</f>
        <v>#REF!</v>
      </c>
      <c r="AD273" s="16" t="e">
        <f>SUMIF('City Level Data'!#REF!,$F273,'City Level Data'!AF:AF)</f>
        <v>#REF!</v>
      </c>
      <c r="AE273" s="16" t="e">
        <f>SUMIF('City Level Data'!#REF!,$F273,'City Level Data'!AG:AG)</f>
        <v>#REF!</v>
      </c>
      <c r="AF273" s="16" t="e">
        <f>SUMIF('City Level Data'!#REF!,$F273,'City Level Data'!AH:AH)</f>
        <v>#REF!</v>
      </c>
      <c r="AG273" s="16" t="e">
        <f>SUMIF('City Level Data'!#REF!,$F273,'City Level Data'!AI:AI)</f>
        <v>#REF!</v>
      </c>
      <c r="AH273" s="16" t="e">
        <f>SUMIF('City Level Data'!#REF!,$F273,'City Level Data'!AJ:AJ)</f>
        <v>#REF!</v>
      </c>
      <c r="AI273" s="16" t="e">
        <f>SUMIF('City Level Data'!#REF!,$F273,'City Level Data'!AK:AK)</f>
        <v>#REF!</v>
      </c>
      <c r="AJ273" s="16" t="e">
        <f>SUMIF('City Level Data'!#REF!,$F273,'City Level Data'!AL:AL)</f>
        <v>#REF!</v>
      </c>
      <c r="AK273" s="16" t="e">
        <f>SUMIF('City Level Data'!#REF!,$F273,'City Level Data'!AM:AM)</f>
        <v>#REF!</v>
      </c>
      <c r="AL273" s="16" t="e">
        <f>SUMIF('City Level Data'!#REF!,$F273,'City Level Data'!AN:AN)</f>
        <v>#REF!</v>
      </c>
      <c r="AM273" s="16" t="e">
        <f>SUMIF('City Level Data'!#REF!,$F273,'City Level Data'!AO:AO)</f>
        <v>#REF!</v>
      </c>
      <c r="AN273" s="16" t="e">
        <f>SUMIF('City Level Data'!#REF!,$F273,'City Level Data'!AP:AP)</f>
        <v>#REF!</v>
      </c>
      <c r="AO273" s="16" t="e">
        <f>SUMIF('City Level Data'!#REF!,$F273,'City Level Data'!AQ:AQ)</f>
        <v>#REF!</v>
      </c>
      <c r="AP273" s="16" t="e">
        <f>SUMIF('City Level Data'!#REF!,$F273,'City Level Data'!AR:AR)</f>
        <v>#REF!</v>
      </c>
      <c r="AQ273" s="16" t="e">
        <f>SUMIF('City Level Data'!#REF!,$F273,'City Level Data'!AS:AS)</f>
        <v>#REF!</v>
      </c>
      <c r="AR273" s="16" t="e">
        <f>SUMIF('City Level Data'!#REF!,$F273,'City Level Data'!AT:AT)</f>
        <v>#REF!</v>
      </c>
      <c r="AS273" s="16" t="e">
        <f>SUMIF('City Level Data'!#REF!,$F273,'City Level Data'!AU:AU)</f>
        <v>#REF!</v>
      </c>
      <c r="AT273" s="16" t="e">
        <f>SUMIF('City Level Data'!#REF!,$F273,'City Level Data'!AV:AV)</f>
        <v>#REF!</v>
      </c>
      <c r="AU273" s="16" t="e">
        <f>SUMIF('City Level Data'!#REF!,$F273,'City Level Data'!AW:AW)</f>
        <v>#REF!</v>
      </c>
      <c r="AV273" s="16" t="e">
        <f>SUMIF('City Level Data'!#REF!,$F273,'City Level Data'!AX:AX)</f>
        <v>#REF!</v>
      </c>
      <c r="AW273" s="16" t="e">
        <f>SUMIF('City Level Data'!#REF!,$F273,'City Level Data'!AY:AY)</f>
        <v>#REF!</v>
      </c>
      <c r="AX273" s="16" t="e">
        <f>SUMIF('City Level Data'!#REF!,$F273,'City Level Data'!AZ:AZ)</f>
        <v>#REF!</v>
      </c>
      <c r="AY273" s="16" t="e">
        <f>SUMIF('City Level Data'!#REF!,$F273,'City Level Data'!BA:BA)</f>
        <v>#REF!</v>
      </c>
      <c r="AZ273" s="16" t="e">
        <f>SUMIF('City Level Data'!#REF!,$F273,'City Level Data'!BB:BB)</f>
        <v>#REF!</v>
      </c>
      <c r="BA273" s="16" t="e">
        <f>SUMIF('City Level Data'!#REF!,$F273,'City Level Data'!BC:BC)</f>
        <v>#REF!</v>
      </c>
      <c r="BB273" s="16" t="e">
        <f>SUMIF('City Level Data'!#REF!,$F273,'City Level Data'!BD:BD)</f>
        <v>#REF!</v>
      </c>
      <c r="BC273" s="16" t="e">
        <f>SUMIF('City Level Data'!#REF!,$F273,'City Level Data'!BE:BE)</f>
        <v>#REF!</v>
      </c>
      <c r="BD273" s="16" t="e">
        <f>SUMIF('City Level Data'!#REF!,$F273,'City Level Data'!BF:BF)</f>
        <v>#REF!</v>
      </c>
      <c r="BE273" s="16" t="e">
        <f t="shared" si="5"/>
        <v>#REF!</v>
      </c>
      <c r="BF273" s="16" t="e">
        <f>SUMIF('City Level Data'!#REF!,$F273,'City Level Data'!BG:BG)</f>
        <v>#REF!</v>
      </c>
      <c r="BG273" s="16" t="e">
        <f>SUMIF('City Level Data'!#REF!,$F273,'City Level Data'!BH:BH)</f>
        <v>#REF!</v>
      </c>
      <c r="BH273" s="16" t="e">
        <f>AVERAGEIF('City Level Data'!#REF!,$F273,'City Level Data'!BI:BI)</f>
        <v>#REF!</v>
      </c>
      <c r="BI273" s="16" t="e">
        <f>AVERAGEIF('City Level Data'!#REF!,$F273,'City Level Data'!BJ:BJ)</f>
        <v>#REF!</v>
      </c>
      <c r="BJ273" s="16" t="e">
        <f>AVERAGEIF('City Level Data'!#REF!,$F273,'City Level Data'!BK:BK)</f>
        <v>#REF!</v>
      </c>
      <c r="BK273" s="16" t="e">
        <f>AVERAGEIF('City Level Data'!#REF!,$F273,'City Level Data'!BL:BL)</f>
        <v>#REF!</v>
      </c>
      <c r="BL273" s="16" t="e">
        <f>AVERAGEIF('City Level Data'!#REF!,$F273,'City Level Data'!BM:BM)</f>
        <v>#REF!</v>
      </c>
      <c r="BM273" s="16" t="e">
        <f>SUMIF('City Level Data'!#REF!,$F273,'City Level Data'!BN:BN)</f>
        <v>#REF!</v>
      </c>
      <c r="BN273" s="16" t="e">
        <f>SUMIF('City Level Data'!#REF!,$F273,'City Level Data'!BO:BO)</f>
        <v>#REF!</v>
      </c>
      <c r="BO273" s="16" t="e">
        <f>SUMIF('City Level Data'!#REF!,$F273,'City Level Data'!BP:BP)</f>
        <v>#REF!</v>
      </c>
      <c r="BP273" s="16" t="e">
        <f>SUMIF('City Level Data'!#REF!,$F273,'City Level Data'!BQ:BQ)</f>
        <v>#REF!</v>
      </c>
      <c r="BQ273" s="16" t="e">
        <f>SUMIF('City Level Data'!#REF!,$F273,'City Level Data'!BR:BR)</f>
        <v>#REF!</v>
      </c>
      <c r="BR273" s="16" t="e">
        <f>SUMIF('City Level Data'!#REF!,$F273,'City Level Data'!BS:BS)</f>
        <v>#REF!</v>
      </c>
      <c r="BS273" s="16" t="e">
        <f>SUMIF('City Level Data'!#REF!,$F273,'City Level Data'!BT:BT)</f>
        <v>#REF!</v>
      </c>
      <c r="BT273" s="16" t="e">
        <f>SUMIF('City Level Data'!#REF!,$F273,'City Level Data'!BU:BU)</f>
        <v>#REF!</v>
      </c>
      <c r="BU273" s="16" t="e">
        <f>SUMIF('City Level Data'!#REF!,$F273,'City Level Data'!BV:BV)</f>
        <v>#REF!</v>
      </c>
      <c r="BV273" s="16" t="e">
        <f>SUMIF('City Level Data'!#REF!,$F273,'City Level Data'!BW:BW)</f>
        <v>#REF!</v>
      </c>
      <c r="BW273" s="16" t="e">
        <f>SUMIF('City Level Data'!#REF!,$F273,'City Level Data'!BX:BX)</f>
        <v>#REF!</v>
      </c>
      <c r="BX273" s="16" t="e">
        <f>SUMIF('City Level Data'!#REF!,$F273,'City Level Data'!BY:BY)</f>
        <v>#REF!</v>
      </c>
      <c r="BY273" s="16" t="e">
        <f>SUMIF('City Level Data'!#REF!,$F273,'City Level Data'!BZ:BZ)</f>
        <v>#REF!</v>
      </c>
      <c r="BZ273" s="16" t="e">
        <f>SUMIF('City Level Data'!#REF!,$F273,'City Level Data'!CA:CA)</f>
        <v>#REF!</v>
      </c>
      <c r="CA273" s="16" t="e">
        <f>SUMIF('City Level Data'!#REF!,$F273,'City Level Data'!CB:CB)</f>
        <v>#REF!</v>
      </c>
      <c r="CB273" s="16" t="e">
        <f>SUMIF('City Level Data'!#REF!,$F273,'City Level Data'!CC:CC)</f>
        <v>#REF!</v>
      </c>
      <c r="CC273" s="16" t="e">
        <f>SUMIF('City Level Data'!#REF!,$F273,'City Level Data'!CD:CD)</f>
        <v>#REF!</v>
      </c>
      <c r="CD273" s="16" t="e">
        <f>SUMIF('City Level Data'!#REF!,$F273,'City Level Data'!CE:CE)</f>
        <v>#REF!</v>
      </c>
      <c r="CE273" s="16" t="e">
        <f>SUMIF('City Level Data'!#REF!,$F273,'City Level Data'!CF:CF)</f>
        <v>#REF!</v>
      </c>
      <c r="CF273" s="16" t="e">
        <f>SUMIF('City Level Data'!#REF!,$F273,'City Level Data'!CG:CG)</f>
        <v>#REF!</v>
      </c>
      <c r="CG273" s="16" t="e">
        <f>SUMIF('City Level Data'!#REF!,$F273,'City Level Data'!CH:CH)</f>
        <v>#REF!</v>
      </c>
      <c r="CH273" s="16" t="e">
        <f>SUMIF('City Level Data'!#REF!,$F273,'City Level Data'!CI:CI)</f>
        <v>#REF!</v>
      </c>
      <c r="CI273" s="16" t="e">
        <f>SUMIF('City Level Data'!#REF!,$F273,'City Level Data'!CJ:CJ)</f>
        <v>#REF!</v>
      </c>
      <c r="CJ273" s="16" t="e">
        <f>SUMIF('City Level Data'!#REF!,$F273,'City Level Data'!CK:CK)</f>
        <v>#REF!</v>
      </c>
      <c r="CK273" s="16" t="e">
        <f>SUMIF('City Level Data'!#REF!,$F273,'City Level Data'!CL:CL)</f>
        <v>#REF!</v>
      </c>
      <c r="CL273" s="16" t="e">
        <f>SUMIF('City Level Data'!#REF!,$F273,'City Level Data'!CM:CM)</f>
        <v>#REF!</v>
      </c>
      <c r="CM273" s="16" t="e">
        <f>SUMIF('City Level Data'!#REF!,$F273,'City Level Data'!CN:CN)</f>
        <v>#REF!</v>
      </c>
      <c r="CN273" s="16" t="e">
        <f>SUMIF('City Level Data'!#REF!,$F273,'City Level Data'!CO:CO)</f>
        <v>#REF!</v>
      </c>
      <c r="CO273" s="16" t="e">
        <f>SUMIF('City Level Data'!#REF!,$F273,'City Level Data'!CP:CP)</f>
        <v>#REF!</v>
      </c>
      <c r="CP273" s="16" t="e">
        <f>SUMIF('City Level Data'!#REF!,$F273,'City Level Data'!CQ:CQ)</f>
        <v>#REF!</v>
      </c>
      <c r="CQ273" s="16" t="e">
        <f>SUMIF('City Level Data'!#REF!,$F273,'City Level Data'!CR:CR)</f>
        <v>#REF!</v>
      </c>
      <c r="CR273" s="16" t="e">
        <f>SUMIF('City Level Data'!#REF!,$F273,'City Level Data'!CS:CS)</f>
        <v>#REF!</v>
      </c>
      <c r="CS273" s="16" t="e">
        <f>SUMIF('City Level Data'!#REF!,$F273,'City Level Data'!CT:CT)</f>
        <v>#REF!</v>
      </c>
      <c r="CT273" s="16" t="e">
        <f>SUMIF('City Level Data'!#REF!,$F273,'City Level Data'!CU:CU)</f>
        <v>#REF!</v>
      </c>
      <c r="CU273" s="16" t="e">
        <f>SUMIF('City Level Data'!#REF!,$F273,'City Level Data'!CV:CV)</f>
        <v>#REF!</v>
      </c>
      <c r="CV273" s="16" t="e">
        <f>SUMIF('City Level Data'!#REF!,$F273,'City Level Data'!CW:CW)</f>
        <v>#REF!</v>
      </c>
      <c r="CW273" s="16" t="e">
        <f>SUMIF('City Level Data'!#REF!,$F273,'City Level Data'!CX:CX)</f>
        <v>#REF!</v>
      </c>
      <c r="CX273" s="16" t="e">
        <f>SUMIF('City Level Data'!#REF!,$F273,'City Level Data'!CY:CY)</f>
        <v>#REF!</v>
      </c>
      <c r="CY273" s="16" t="e">
        <f>SUMIF('City Level Data'!#REF!,$F273,'City Level Data'!CZ:CZ)</f>
        <v>#REF!</v>
      </c>
      <c r="CZ273" s="16" t="e">
        <f>SUMIF('City Level Data'!#REF!,$F273,'City Level Data'!DA:DA)</f>
        <v>#REF!</v>
      </c>
      <c r="DA273" s="16" t="e">
        <f>SUMIF('City Level Data'!#REF!,$F273,'City Level Data'!DB:DB)</f>
        <v>#REF!</v>
      </c>
      <c r="DB273" s="16" t="e">
        <f>SUMIF('City Level Data'!#REF!,$F273,'City Level Data'!DC:DC)</f>
        <v>#REF!</v>
      </c>
    </row>
    <row r="274" spans="4:106" x14ac:dyDescent="0.2">
      <c r="D274" s="1" t="s">
        <v>1581</v>
      </c>
      <c r="E274" s="1" t="s">
        <v>1484</v>
      </c>
      <c r="F274" s="1" t="s">
        <v>1484</v>
      </c>
      <c r="G274" s="1" t="s">
        <v>1523</v>
      </c>
      <c r="J274" s="1" t="s">
        <v>1518</v>
      </c>
      <c r="N274" s="16" t="e">
        <f>SUMIF('City Level Data'!#REF!,$F274,'City Level Data'!J:J)</f>
        <v>#REF!</v>
      </c>
      <c r="O274" s="16" t="e">
        <f>SUMIF('City Level Data'!#REF!,$F274,'City Level Data'!L:L)</f>
        <v>#REF!</v>
      </c>
      <c r="P274" s="16" t="e">
        <f>SUMIF('City Level Data'!#REF!,$F274,'City Level Data'!M:M)</f>
        <v>#REF!</v>
      </c>
      <c r="Q274" s="16" t="e">
        <f t="shared" si="3"/>
        <v>#REF!</v>
      </c>
      <c r="R274" s="16" t="e">
        <f>SUMIF('City Level Data'!#REF!,$F274,'City Level Data'!P:P)</f>
        <v>#REF!</v>
      </c>
      <c r="S274" s="16" t="e">
        <f t="shared" si="4"/>
        <v>#REF!</v>
      </c>
      <c r="T274" s="16" t="e">
        <f>SUMIF('City Level Data'!#REF!,$F274,'City Level Data'!U:U)*1000000000/N274</f>
        <v>#REF!</v>
      </c>
      <c r="U274" s="16" t="e">
        <f>IF(Q274&gt;'Clustering (Sub City)'!$C$4,'Clustering (Sub City)'!$B$3,IF(Q274&gt;'Clustering (Sub City)'!$H$4,'Clustering (Sub City)'!$G$3,IF(Q274&gt;'Clustering (Sub City)'!$M$4,'Clustering (Sub City)'!$L$3,'Clustering (Sub City)'!$Q$3)))</f>
        <v>#REF!</v>
      </c>
      <c r="V274" s="16" t="e">
        <f>IF(S274&gt;'Clustering (Sub City)'!$C$24,'Clustering (Sub City)'!$B$23,IF(S274&gt;'Clustering (Sub City)'!$H$24,'Clustering (Sub City)'!$G$23,IF(S274&gt;'Clustering (Sub City)'!$M$24,'Clustering (Sub City)'!$L$23,'Clustering (Sub City)'!$Q$23)))</f>
        <v>#REF!</v>
      </c>
      <c r="W274" s="16" t="e">
        <f>VLOOKUP(U274&amp;V274,'Clustering (Gov City)'!$X$4:$Y$19,2,0)</f>
        <v>#REF!</v>
      </c>
      <c r="X274" s="16" t="e">
        <f>SUMIF('City Level Data'!#REF!,$F274,'City Level Data'!Z:Z)</f>
        <v>#REF!</v>
      </c>
      <c r="Y274" s="16" t="e">
        <f>SUMIF('City Level Data'!#REF!,$F274,'City Level Data'!AA:AA)</f>
        <v>#REF!</v>
      </c>
      <c r="Z274" s="16" t="e">
        <f>SUMIF('City Level Data'!#REF!,$F274,'City Level Data'!AB:AB)</f>
        <v>#REF!</v>
      </c>
      <c r="AA274" s="16" t="e">
        <f>SUMIF('City Level Data'!#REF!,$F274,'City Level Data'!AC:AC)</f>
        <v>#REF!</v>
      </c>
      <c r="AB274" s="16" t="e">
        <f>SUMIF('City Level Data'!#REF!,$F274,'City Level Data'!AD:AD)</f>
        <v>#REF!</v>
      </c>
      <c r="AC274" s="16" t="e">
        <f>SUMIF('City Level Data'!#REF!,$F274,'City Level Data'!AE:AE)</f>
        <v>#REF!</v>
      </c>
      <c r="AD274" s="16" t="e">
        <f>SUMIF('City Level Data'!#REF!,$F274,'City Level Data'!AF:AF)</f>
        <v>#REF!</v>
      </c>
      <c r="AE274" s="16" t="e">
        <f>SUMIF('City Level Data'!#REF!,$F274,'City Level Data'!AG:AG)</f>
        <v>#REF!</v>
      </c>
      <c r="AF274" s="16" t="e">
        <f>SUMIF('City Level Data'!#REF!,$F274,'City Level Data'!AH:AH)</f>
        <v>#REF!</v>
      </c>
      <c r="AG274" s="16" t="e">
        <f>SUMIF('City Level Data'!#REF!,$F274,'City Level Data'!AI:AI)</f>
        <v>#REF!</v>
      </c>
      <c r="AH274" s="16" t="e">
        <f>SUMIF('City Level Data'!#REF!,$F274,'City Level Data'!AJ:AJ)</f>
        <v>#REF!</v>
      </c>
      <c r="AI274" s="16" t="e">
        <f>SUMIF('City Level Data'!#REF!,$F274,'City Level Data'!AK:AK)</f>
        <v>#REF!</v>
      </c>
      <c r="AJ274" s="16" t="e">
        <f>SUMIF('City Level Data'!#REF!,$F274,'City Level Data'!AL:AL)</f>
        <v>#REF!</v>
      </c>
      <c r="AK274" s="16" t="e">
        <f>SUMIF('City Level Data'!#REF!,$F274,'City Level Data'!AM:AM)</f>
        <v>#REF!</v>
      </c>
      <c r="AL274" s="16" t="e">
        <f>SUMIF('City Level Data'!#REF!,$F274,'City Level Data'!AN:AN)</f>
        <v>#REF!</v>
      </c>
      <c r="AM274" s="16" t="e">
        <f>SUMIF('City Level Data'!#REF!,$F274,'City Level Data'!AO:AO)</f>
        <v>#REF!</v>
      </c>
      <c r="AN274" s="16" t="e">
        <f>SUMIF('City Level Data'!#REF!,$F274,'City Level Data'!AP:AP)</f>
        <v>#REF!</v>
      </c>
      <c r="AO274" s="16" t="e">
        <f>SUMIF('City Level Data'!#REF!,$F274,'City Level Data'!AQ:AQ)</f>
        <v>#REF!</v>
      </c>
      <c r="AP274" s="16" t="e">
        <f>SUMIF('City Level Data'!#REF!,$F274,'City Level Data'!AR:AR)</f>
        <v>#REF!</v>
      </c>
      <c r="AQ274" s="16" t="e">
        <f>SUMIF('City Level Data'!#REF!,$F274,'City Level Data'!AS:AS)</f>
        <v>#REF!</v>
      </c>
      <c r="AR274" s="16" t="e">
        <f>SUMIF('City Level Data'!#REF!,$F274,'City Level Data'!AT:AT)</f>
        <v>#REF!</v>
      </c>
      <c r="AS274" s="16" t="e">
        <f>SUMIF('City Level Data'!#REF!,$F274,'City Level Data'!AU:AU)</f>
        <v>#REF!</v>
      </c>
      <c r="AT274" s="16" t="e">
        <f>SUMIF('City Level Data'!#REF!,$F274,'City Level Data'!AV:AV)</f>
        <v>#REF!</v>
      </c>
      <c r="AU274" s="16" t="e">
        <f>SUMIF('City Level Data'!#REF!,$F274,'City Level Data'!AW:AW)</f>
        <v>#REF!</v>
      </c>
      <c r="AV274" s="16" t="e">
        <f>SUMIF('City Level Data'!#REF!,$F274,'City Level Data'!AX:AX)</f>
        <v>#REF!</v>
      </c>
      <c r="AW274" s="16" t="e">
        <f>SUMIF('City Level Data'!#REF!,$F274,'City Level Data'!AY:AY)</f>
        <v>#REF!</v>
      </c>
      <c r="AX274" s="16" t="e">
        <f>SUMIF('City Level Data'!#REF!,$F274,'City Level Data'!AZ:AZ)</f>
        <v>#REF!</v>
      </c>
      <c r="AY274" s="16" t="e">
        <f>SUMIF('City Level Data'!#REF!,$F274,'City Level Data'!BA:BA)</f>
        <v>#REF!</v>
      </c>
      <c r="AZ274" s="16" t="e">
        <f>SUMIF('City Level Data'!#REF!,$F274,'City Level Data'!BB:BB)</f>
        <v>#REF!</v>
      </c>
      <c r="BA274" s="16" t="e">
        <f>SUMIF('City Level Data'!#REF!,$F274,'City Level Data'!BC:BC)</f>
        <v>#REF!</v>
      </c>
      <c r="BB274" s="16" t="e">
        <f>SUMIF('City Level Data'!#REF!,$F274,'City Level Data'!BD:BD)</f>
        <v>#REF!</v>
      </c>
      <c r="BC274" s="16" t="e">
        <f>SUMIF('City Level Data'!#REF!,$F274,'City Level Data'!BE:BE)</f>
        <v>#REF!</v>
      </c>
      <c r="BD274" s="16" t="e">
        <f>SUMIF('City Level Data'!#REF!,$F274,'City Level Data'!BF:BF)</f>
        <v>#REF!</v>
      </c>
      <c r="BE274" s="16" t="e">
        <f t="shared" si="5"/>
        <v>#REF!</v>
      </c>
      <c r="BF274" s="16" t="e">
        <f>SUMIF('City Level Data'!#REF!,$F274,'City Level Data'!BG:BG)</f>
        <v>#REF!</v>
      </c>
      <c r="BG274" s="16" t="e">
        <f>SUMIF('City Level Data'!#REF!,$F274,'City Level Data'!BH:BH)</f>
        <v>#REF!</v>
      </c>
      <c r="BH274" s="16" t="e">
        <f>AVERAGEIF('City Level Data'!#REF!,$F274,'City Level Data'!BI:BI)</f>
        <v>#REF!</v>
      </c>
      <c r="BI274" s="16" t="e">
        <f>AVERAGEIF('City Level Data'!#REF!,$F274,'City Level Data'!BJ:BJ)</f>
        <v>#REF!</v>
      </c>
      <c r="BJ274" s="16" t="e">
        <f>AVERAGEIF('City Level Data'!#REF!,$F274,'City Level Data'!BK:BK)</f>
        <v>#REF!</v>
      </c>
      <c r="BK274" s="16" t="e">
        <f>AVERAGEIF('City Level Data'!#REF!,$F274,'City Level Data'!BL:BL)</f>
        <v>#REF!</v>
      </c>
      <c r="BL274" s="16" t="e">
        <f>AVERAGEIF('City Level Data'!#REF!,$F274,'City Level Data'!BM:BM)</f>
        <v>#REF!</v>
      </c>
      <c r="BM274" s="16" t="e">
        <f>SUMIF('City Level Data'!#REF!,$F274,'City Level Data'!BN:BN)</f>
        <v>#REF!</v>
      </c>
      <c r="BN274" s="16" t="e">
        <f>SUMIF('City Level Data'!#REF!,$F274,'City Level Data'!BO:BO)</f>
        <v>#REF!</v>
      </c>
      <c r="BO274" s="16" t="e">
        <f>SUMIF('City Level Data'!#REF!,$F274,'City Level Data'!BP:BP)</f>
        <v>#REF!</v>
      </c>
      <c r="BP274" s="16" t="e">
        <f>SUMIF('City Level Data'!#REF!,$F274,'City Level Data'!BQ:BQ)</f>
        <v>#REF!</v>
      </c>
      <c r="BQ274" s="16" t="e">
        <f>SUMIF('City Level Data'!#REF!,$F274,'City Level Data'!BR:BR)</f>
        <v>#REF!</v>
      </c>
      <c r="BR274" s="16" t="e">
        <f>SUMIF('City Level Data'!#REF!,$F274,'City Level Data'!BS:BS)</f>
        <v>#REF!</v>
      </c>
      <c r="BS274" s="16" t="e">
        <f>SUMIF('City Level Data'!#REF!,$F274,'City Level Data'!BT:BT)</f>
        <v>#REF!</v>
      </c>
      <c r="BT274" s="16" t="e">
        <f>SUMIF('City Level Data'!#REF!,$F274,'City Level Data'!BU:BU)</f>
        <v>#REF!</v>
      </c>
      <c r="BU274" s="16" t="e">
        <f>SUMIF('City Level Data'!#REF!,$F274,'City Level Data'!BV:BV)</f>
        <v>#REF!</v>
      </c>
      <c r="BV274" s="16" t="e">
        <f>SUMIF('City Level Data'!#REF!,$F274,'City Level Data'!BW:BW)</f>
        <v>#REF!</v>
      </c>
      <c r="BW274" s="16" t="e">
        <f>SUMIF('City Level Data'!#REF!,$F274,'City Level Data'!BX:BX)</f>
        <v>#REF!</v>
      </c>
      <c r="BX274" s="16" t="e">
        <f>SUMIF('City Level Data'!#REF!,$F274,'City Level Data'!BY:BY)</f>
        <v>#REF!</v>
      </c>
      <c r="BY274" s="16" t="e">
        <f>SUMIF('City Level Data'!#REF!,$F274,'City Level Data'!BZ:BZ)</f>
        <v>#REF!</v>
      </c>
      <c r="BZ274" s="16" t="e">
        <f>SUMIF('City Level Data'!#REF!,$F274,'City Level Data'!CA:CA)</f>
        <v>#REF!</v>
      </c>
      <c r="CA274" s="16" t="e">
        <f>SUMIF('City Level Data'!#REF!,$F274,'City Level Data'!CB:CB)</f>
        <v>#REF!</v>
      </c>
      <c r="CB274" s="16" t="e">
        <f>SUMIF('City Level Data'!#REF!,$F274,'City Level Data'!CC:CC)</f>
        <v>#REF!</v>
      </c>
      <c r="CC274" s="16" t="e">
        <f>SUMIF('City Level Data'!#REF!,$F274,'City Level Data'!CD:CD)</f>
        <v>#REF!</v>
      </c>
      <c r="CD274" s="16" t="e">
        <f>SUMIF('City Level Data'!#REF!,$F274,'City Level Data'!CE:CE)</f>
        <v>#REF!</v>
      </c>
      <c r="CE274" s="16" t="e">
        <f>SUMIF('City Level Data'!#REF!,$F274,'City Level Data'!CF:CF)</f>
        <v>#REF!</v>
      </c>
      <c r="CF274" s="16" t="e">
        <f>SUMIF('City Level Data'!#REF!,$F274,'City Level Data'!CG:CG)</f>
        <v>#REF!</v>
      </c>
      <c r="CG274" s="16" t="e">
        <f>SUMIF('City Level Data'!#REF!,$F274,'City Level Data'!CH:CH)</f>
        <v>#REF!</v>
      </c>
      <c r="CH274" s="16" t="e">
        <f>SUMIF('City Level Data'!#REF!,$F274,'City Level Data'!CI:CI)</f>
        <v>#REF!</v>
      </c>
      <c r="CI274" s="16" t="e">
        <f>SUMIF('City Level Data'!#REF!,$F274,'City Level Data'!CJ:CJ)</f>
        <v>#REF!</v>
      </c>
      <c r="CJ274" s="16" t="e">
        <f>SUMIF('City Level Data'!#REF!,$F274,'City Level Data'!CK:CK)</f>
        <v>#REF!</v>
      </c>
      <c r="CK274" s="16" t="e">
        <f>SUMIF('City Level Data'!#REF!,$F274,'City Level Data'!CL:CL)</f>
        <v>#REF!</v>
      </c>
      <c r="CL274" s="16" t="e">
        <f>SUMIF('City Level Data'!#REF!,$F274,'City Level Data'!CM:CM)</f>
        <v>#REF!</v>
      </c>
      <c r="CM274" s="16" t="e">
        <f>SUMIF('City Level Data'!#REF!,$F274,'City Level Data'!CN:CN)</f>
        <v>#REF!</v>
      </c>
      <c r="CN274" s="16" t="e">
        <f>SUMIF('City Level Data'!#REF!,$F274,'City Level Data'!CO:CO)</f>
        <v>#REF!</v>
      </c>
      <c r="CO274" s="16" t="e">
        <f>SUMIF('City Level Data'!#REF!,$F274,'City Level Data'!CP:CP)</f>
        <v>#REF!</v>
      </c>
      <c r="CP274" s="16" t="e">
        <f>SUMIF('City Level Data'!#REF!,$F274,'City Level Data'!CQ:CQ)</f>
        <v>#REF!</v>
      </c>
      <c r="CQ274" s="16" t="e">
        <f>SUMIF('City Level Data'!#REF!,$F274,'City Level Data'!CR:CR)</f>
        <v>#REF!</v>
      </c>
      <c r="CR274" s="16" t="e">
        <f>SUMIF('City Level Data'!#REF!,$F274,'City Level Data'!CS:CS)</f>
        <v>#REF!</v>
      </c>
      <c r="CS274" s="16" t="e">
        <f>SUMIF('City Level Data'!#REF!,$F274,'City Level Data'!CT:CT)</f>
        <v>#REF!</v>
      </c>
      <c r="CT274" s="16" t="e">
        <f>SUMIF('City Level Data'!#REF!,$F274,'City Level Data'!CU:CU)</f>
        <v>#REF!</v>
      </c>
      <c r="CU274" s="16" t="e">
        <f>SUMIF('City Level Data'!#REF!,$F274,'City Level Data'!CV:CV)</f>
        <v>#REF!</v>
      </c>
      <c r="CV274" s="16" t="e">
        <f>SUMIF('City Level Data'!#REF!,$F274,'City Level Data'!CW:CW)</f>
        <v>#REF!</v>
      </c>
      <c r="CW274" s="16" t="e">
        <f>SUMIF('City Level Data'!#REF!,$F274,'City Level Data'!CX:CX)</f>
        <v>#REF!</v>
      </c>
      <c r="CX274" s="16" t="e">
        <f>SUMIF('City Level Data'!#REF!,$F274,'City Level Data'!CY:CY)</f>
        <v>#REF!</v>
      </c>
      <c r="CY274" s="16" t="e">
        <f>SUMIF('City Level Data'!#REF!,$F274,'City Level Data'!CZ:CZ)</f>
        <v>#REF!</v>
      </c>
      <c r="CZ274" s="16" t="e">
        <f>SUMIF('City Level Data'!#REF!,$F274,'City Level Data'!DA:DA)</f>
        <v>#REF!</v>
      </c>
      <c r="DA274" s="16" t="e">
        <f>SUMIF('City Level Data'!#REF!,$F274,'City Level Data'!DB:DB)</f>
        <v>#REF!</v>
      </c>
      <c r="DB274" s="16" t="e">
        <f>SUMIF('City Level Data'!#REF!,$F274,'City Level Data'!DC:DC)</f>
        <v>#REF!</v>
      </c>
    </row>
    <row r="275" spans="4:106" x14ac:dyDescent="0.2">
      <c r="D275" s="1" t="s">
        <v>1795</v>
      </c>
      <c r="E275" s="1" t="s">
        <v>1470</v>
      </c>
      <c r="F275" s="1" t="s">
        <v>1470</v>
      </c>
      <c r="G275" s="1" t="s">
        <v>1517</v>
      </c>
      <c r="J275" s="1" t="s">
        <v>1518</v>
      </c>
      <c r="N275" s="16" t="e">
        <f>SUMIF('City Level Data'!#REF!,$F275,'City Level Data'!J:J)</f>
        <v>#REF!</v>
      </c>
      <c r="O275" s="16" t="e">
        <f>SUMIF('City Level Data'!#REF!,$F275,'City Level Data'!L:L)</f>
        <v>#REF!</v>
      </c>
      <c r="P275" s="16" t="e">
        <f>SUMIF('City Level Data'!#REF!,$F275,'City Level Data'!M:M)</f>
        <v>#REF!</v>
      </c>
      <c r="Q275" s="16" t="e">
        <f t="shared" si="3"/>
        <v>#REF!</v>
      </c>
      <c r="R275" s="16" t="e">
        <f>SUMIF('City Level Data'!#REF!,$F275,'City Level Data'!P:P)</f>
        <v>#REF!</v>
      </c>
      <c r="S275" s="16" t="e">
        <f t="shared" si="4"/>
        <v>#REF!</v>
      </c>
      <c r="T275" s="16" t="e">
        <f>SUMIF('City Level Data'!#REF!,$F275,'City Level Data'!U:U)*1000000000/N275</f>
        <v>#REF!</v>
      </c>
      <c r="U275" s="16" t="e">
        <f>IF(Q275&gt;'Clustering (Sub City)'!$C$4,'Clustering (Sub City)'!$B$3,IF(Q275&gt;'Clustering (Sub City)'!$H$4,'Clustering (Sub City)'!$G$3,IF(Q275&gt;'Clustering (Sub City)'!$M$4,'Clustering (Sub City)'!$L$3,'Clustering (Sub City)'!$Q$3)))</f>
        <v>#REF!</v>
      </c>
      <c r="V275" s="16" t="e">
        <f>IF(S275&gt;'Clustering (Sub City)'!$C$24,'Clustering (Sub City)'!$B$23,IF(S275&gt;'Clustering (Sub City)'!$H$24,'Clustering (Sub City)'!$G$23,IF(S275&gt;'Clustering (Sub City)'!$M$24,'Clustering (Sub City)'!$L$23,'Clustering (Sub City)'!$Q$23)))</f>
        <v>#REF!</v>
      </c>
      <c r="W275" s="16" t="e">
        <f>VLOOKUP(U275&amp;V275,'Clustering (Gov City)'!$X$4:$Y$19,2,0)</f>
        <v>#REF!</v>
      </c>
      <c r="X275" s="16" t="e">
        <f>SUMIF('City Level Data'!#REF!,$F275,'City Level Data'!Z:Z)</f>
        <v>#REF!</v>
      </c>
      <c r="Y275" s="16" t="e">
        <f>SUMIF('City Level Data'!#REF!,$F275,'City Level Data'!AA:AA)</f>
        <v>#REF!</v>
      </c>
      <c r="Z275" s="16" t="e">
        <f>SUMIF('City Level Data'!#REF!,$F275,'City Level Data'!AB:AB)</f>
        <v>#REF!</v>
      </c>
      <c r="AA275" s="16" t="e">
        <f>SUMIF('City Level Data'!#REF!,$F275,'City Level Data'!AC:AC)</f>
        <v>#REF!</v>
      </c>
      <c r="AB275" s="16" t="e">
        <f>SUMIF('City Level Data'!#REF!,$F275,'City Level Data'!AD:AD)</f>
        <v>#REF!</v>
      </c>
      <c r="AC275" s="16" t="e">
        <f>SUMIF('City Level Data'!#REF!,$F275,'City Level Data'!AE:AE)</f>
        <v>#REF!</v>
      </c>
      <c r="AD275" s="16" t="e">
        <f>SUMIF('City Level Data'!#REF!,$F275,'City Level Data'!AF:AF)</f>
        <v>#REF!</v>
      </c>
      <c r="AE275" s="16" t="e">
        <f>SUMIF('City Level Data'!#REF!,$F275,'City Level Data'!AG:AG)</f>
        <v>#REF!</v>
      </c>
      <c r="AF275" s="16" t="e">
        <f>SUMIF('City Level Data'!#REF!,$F275,'City Level Data'!AH:AH)</f>
        <v>#REF!</v>
      </c>
      <c r="AG275" s="16" t="e">
        <f>SUMIF('City Level Data'!#REF!,$F275,'City Level Data'!AI:AI)</f>
        <v>#REF!</v>
      </c>
      <c r="AH275" s="16" t="e">
        <f>SUMIF('City Level Data'!#REF!,$F275,'City Level Data'!AJ:AJ)</f>
        <v>#REF!</v>
      </c>
      <c r="AI275" s="16" t="e">
        <f>SUMIF('City Level Data'!#REF!,$F275,'City Level Data'!AK:AK)</f>
        <v>#REF!</v>
      </c>
      <c r="AJ275" s="16" t="e">
        <f>SUMIF('City Level Data'!#REF!,$F275,'City Level Data'!AL:AL)</f>
        <v>#REF!</v>
      </c>
      <c r="AK275" s="16" t="e">
        <f>SUMIF('City Level Data'!#REF!,$F275,'City Level Data'!AM:AM)</f>
        <v>#REF!</v>
      </c>
      <c r="AL275" s="16" t="e">
        <f>SUMIF('City Level Data'!#REF!,$F275,'City Level Data'!AN:AN)</f>
        <v>#REF!</v>
      </c>
      <c r="AM275" s="16" t="e">
        <f>SUMIF('City Level Data'!#REF!,$F275,'City Level Data'!AO:AO)</f>
        <v>#REF!</v>
      </c>
      <c r="AN275" s="16" t="e">
        <f>SUMIF('City Level Data'!#REF!,$F275,'City Level Data'!AP:AP)</f>
        <v>#REF!</v>
      </c>
      <c r="AO275" s="16" t="e">
        <f>SUMIF('City Level Data'!#REF!,$F275,'City Level Data'!AQ:AQ)</f>
        <v>#REF!</v>
      </c>
      <c r="AP275" s="16" t="e">
        <f>SUMIF('City Level Data'!#REF!,$F275,'City Level Data'!AR:AR)</f>
        <v>#REF!</v>
      </c>
      <c r="AQ275" s="16" t="e">
        <f>SUMIF('City Level Data'!#REF!,$F275,'City Level Data'!AS:AS)</f>
        <v>#REF!</v>
      </c>
      <c r="AR275" s="16" t="e">
        <f>SUMIF('City Level Data'!#REF!,$F275,'City Level Data'!AT:AT)</f>
        <v>#REF!</v>
      </c>
      <c r="AS275" s="16" t="e">
        <f>SUMIF('City Level Data'!#REF!,$F275,'City Level Data'!AU:AU)</f>
        <v>#REF!</v>
      </c>
      <c r="AT275" s="16" t="e">
        <f>SUMIF('City Level Data'!#REF!,$F275,'City Level Data'!AV:AV)</f>
        <v>#REF!</v>
      </c>
      <c r="AU275" s="16" t="e">
        <f>SUMIF('City Level Data'!#REF!,$F275,'City Level Data'!AW:AW)</f>
        <v>#REF!</v>
      </c>
      <c r="AV275" s="16" t="e">
        <f>SUMIF('City Level Data'!#REF!,$F275,'City Level Data'!AX:AX)</f>
        <v>#REF!</v>
      </c>
      <c r="AW275" s="16" t="e">
        <f>SUMIF('City Level Data'!#REF!,$F275,'City Level Data'!AY:AY)</f>
        <v>#REF!</v>
      </c>
      <c r="AX275" s="16" t="e">
        <f>SUMIF('City Level Data'!#REF!,$F275,'City Level Data'!AZ:AZ)</f>
        <v>#REF!</v>
      </c>
      <c r="AY275" s="16" t="e">
        <f>SUMIF('City Level Data'!#REF!,$F275,'City Level Data'!BA:BA)</f>
        <v>#REF!</v>
      </c>
      <c r="AZ275" s="16" t="e">
        <f>SUMIF('City Level Data'!#REF!,$F275,'City Level Data'!BB:BB)</f>
        <v>#REF!</v>
      </c>
      <c r="BA275" s="16" t="e">
        <f>SUMIF('City Level Data'!#REF!,$F275,'City Level Data'!BC:BC)</f>
        <v>#REF!</v>
      </c>
      <c r="BB275" s="16" t="e">
        <f>SUMIF('City Level Data'!#REF!,$F275,'City Level Data'!BD:BD)</f>
        <v>#REF!</v>
      </c>
      <c r="BC275" s="16" t="e">
        <f>SUMIF('City Level Data'!#REF!,$F275,'City Level Data'!BE:BE)</f>
        <v>#REF!</v>
      </c>
      <c r="BD275" s="16" t="e">
        <f>SUMIF('City Level Data'!#REF!,$F275,'City Level Data'!BF:BF)</f>
        <v>#REF!</v>
      </c>
      <c r="BE275" s="16" t="e">
        <f t="shared" si="5"/>
        <v>#REF!</v>
      </c>
      <c r="BF275" s="16" t="e">
        <f>SUMIF('City Level Data'!#REF!,$F275,'City Level Data'!BG:BG)</f>
        <v>#REF!</v>
      </c>
      <c r="BG275" s="16" t="e">
        <f>SUMIF('City Level Data'!#REF!,$F275,'City Level Data'!BH:BH)</f>
        <v>#REF!</v>
      </c>
      <c r="BH275" s="16" t="e">
        <f>AVERAGEIF('City Level Data'!#REF!,$F275,'City Level Data'!BI:BI)</f>
        <v>#REF!</v>
      </c>
      <c r="BI275" s="16" t="e">
        <f>AVERAGEIF('City Level Data'!#REF!,$F275,'City Level Data'!BJ:BJ)</f>
        <v>#REF!</v>
      </c>
      <c r="BJ275" s="16" t="e">
        <f>AVERAGEIF('City Level Data'!#REF!,$F275,'City Level Data'!BK:BK)</f>
        <v>#REF!</v>
      </c>
      <c r="BK275" s="16" t="e">
        <f>AVERAGEIF('City Level Data'!#REF!,$F275,'City Level Data'!BL:BL)</f>
        <v>#REF!</v>
      </c>
      <c r="BL275" s="16" t="e">
        <f>AVERAGEIF('City Level Data'!#REF!,$F275,'City Level Data'!BM:BM)</f>
        <v>#REF!</v>
      </c>
      <c r="BM275" s="16" t="e">
        <f>SUMIF('City Level Data'!#REF!,$F275,'City Level Data'!BN:BN)</f>
        <v>#REF!</v>
      </c>
      <c r="BN275" s="16" t="e">
        <f>SUMIF('City Level Data'!#REF!,$F275,'City Level Data'!BO:BO)</f>
        <v>#REF!</v>
      </c>
      <c r="BO275" s="16" t="e">
        <f>SUMIF('City Level Data'!#REF!,$F275,'City Level Data'!BP:BP)</f>
        <v>#REF!</v>
      </c>
      <c r="BP275" s="16" t="e">
        <f>SUMIF('City Level Data'!#REF!,$F275,'City Level Data'!BQ:BQ)</f>
        <v>#REF!</v>
      </c>
      <c r="BQ275" s="16" t="e">
        <f>SUMIF('City Level Data'!#REF!,$F275,'City Level Data'!BR:BR)</f>
        <v>#REF!</v>
      </c>
      <c r="BR275" s="16" t="e">
        <f>SUMIF('City Level Data'!#REF!,$F275,'City Level Data'!BS:BS)</f>
        <v>#REF!</v>
      </c>
      <c r="BS275" s="16" t="e">
        <f>SUMIF('City Level Data'!#REF!,$F275,'City Level Data'!BT:BT)</f>
        <v>#REF!</v>
      </c>
      <c r="BT275" s="16" t="e">
        <f>SUMIF('City Level Data'!#REF!,$F275,'City Level Data'!BU:BU)</f>
        <v>#REF!</v>
      </c>
      <c r="BU275" s="16" t="e">
        <f>SUMIF('City Level Data'!#REF!,$F275,'City Level Data'!BV:BV)</f>
        <v>#REF!</v>
      </c>
      <c r="BV275" s="16" t="e">
        <f>SUMIF('City Level Data'!#REF!,$F275,'City Level Data'!BW:BW)</f>
        <v>#REF!</v>
      </c>
      <c r="BW275" s="16" t="e">
        <f>SUMIF('City Level Data'!#REF!,$F275,'City Level Data'!BX:BX)</f>
        <v>#REF!</v>
      </c>
      <c r="BX275" s="16" t="e">
        <f>SUMIF('City Level Data'!#REF!,$F275,'City Level Data'!BY:BY)</f>
        <v>#REF!</v>
      </c>
      <c r="BY275" s="16" t="e">
        <f>SUMIF('City Level Data'!#REF!,$F275,'City Level Data'!BZ:BZ)</f>
        <v>#REF!</v>
      </c>
      <c r="BZ275" s="16" t="e">
        <f>SUMIF('City Level Data'!#REF!,$F275,'City Level Data'!CA:CA)</f>
        <v>#REF!</v>
      </c>
      <c r="CA275" s="16" t="e">
        <f>SUMIF('City Level Data'!#REF!,$F275,'City Level Data'!CB:CB)</f>
        <v>#REF!</v>
      </c>
      <c r="CB275" s="16" t="e">
        <f>SUMIF('City Level Data'!#REF!,$F275,'City Level Data'!CC:CC)</f>
        <v>#REF!</v>
      </c>
      <c r="CC275" s="16" t="e">
        <f>SUMIF('City Level Data'!#REF!,$F275,'City Level Data'!CD:CD)</f>
        <v>#REF!</v>
      </c>
      <c r="CD275" s="16" t="e">
        <f>SUMIF('City Level Data'!#REF!,$F275,'City Level Data'!CE:CE)</f>
        <v>#REF!</v>
      </c>
      <c r="CE275" s="16" t="e">
        <f>SUMIF('City Level Data'!#REF!,$F275,'City Level Data'!CF:CF)</f>
        <v>#REF!</v>
      </c>
      <c r="CF275" s="16" t="e">
        <f>SUMIF('City Level Data'!#REF!,$F275,'City Level Data'!CG:CG)</f>
        <v>#REF!</v>
      </c>
      <c r="CG275" s="16" t="e">
        <f>SUMIF('City Level Data'!#REF!,$F275,'City Level Data'!CH:CH)</f>
        <v>#REF!</v>
      </c>
      <c r="CH275" s="16" t="e">
        <f>SUMIF('City Level Data'!#REF!,$F275,'City Level Data'!CI:CI)</f>
        <v>#REF!</v>
      </c>
      <c r="CI275" s="16" t="e">
        <f>SUMIF('City Level Data'!#REF!,$F275,'City Level Data'!CJ:CJ)</f>
        <v>#REF!</v>
      </c>
      <c r="CJ275" s="16" t="e">
        <f>SUMIF('City Level Data'!#REF!,$F275,'City Level Data'!CK:CK)</f>
        <v>#REF!</v>
      </c>
      <c r="CK275" s="16" t="e">
        <f>SUMIF('City Level Data'!#REF!,$F275,'City Level Data'!CL:CL)</f>
        <v>#REF!</v>
      </c>
      <c r="CL275" s="16" t="e">
        <f>SUMIF('City Level Data'!#REF!,$F275,'City Level Data'!CM:CM)</f>
        <v>#REF!</v>
      </c>
      <c r="CM275" s="16" t="e">
        <f>SUMIF('City Level Data'!#REF!,$F275,'City Level Data'!CN:CN)</f>
        <v>#REF!</v>
      </c>
      <c r="CN275" s="16" t="e">
        <f>SUMIF('City Level Data'!#REF!,$F275,'City Level Data'!CO:CO)</f>
        <v>#REF!</v>
      </c>
      <c r="CO275" s="16" t="e">
        <f>SUMIF('City Level Data'!#REF!,$F275,'City Level Data'!CP:CP)</f>
        <v>#REF!</v>
      </c>
      <c r="CP275" s="16" t="e">
        <f>SUMIF('City Level Data'!#REF!,$F275,'City Level Data'!CQ:CQ)</f>
        <v>#REF!</v>
      </c>
      <c r="CQ275" s="16" t="e">
        <f>SUMIF('City Level Data'!#REF!,$F275,'City Level Data'!CR:CR)</f>
        <v>#REF!</v>
      </c>
      <c r="CR275" s="16" t="e">
        <f>SUMIF('City Level Data'!#REF!,$F275,'City Level Data'!CS:CS)</f>
        <v>#REF!</v>
      </c>
      <c r="CS275" s="16" t="e">
        <f>SUMIF('City Level Data'!#REF!,$F275,'City Level Data'!CT:CT)</f>
        <v>#REF!</v>
      </c>
      <c r="CT275" s="16" t="e">
        <f>SUMIF('City Level Data'!#REF!,$F275,'City Level Data'!CU:CU)</f>
        <v>#REF!</v>
      </c>
      <c r="CU275" s="16" t="e">
        <f>SUMIF('City Level Data'!#REF!,$F275,'City Level Data'!CV:CV)</f>
        <v>#REF!</v>
      </c>
      <c r="CV275" s="16" t="e">
        <f>SUMIF('City Level Data'!#REF!,$F275,'City Level Data'!CW:CW)</f>
        <v>#REF!</v>
      </c>
      <c r="CW275" s="16" t="e">
        <f>SUMIF('City Level Data'!#REF!,$F275,'City Level Data'!CX:CX)</f>
        <v>#REF!</v>
      </c>
      <c r="CX275" s="16" t="e">
        <f>SUMIF('City Level Data'!#REF!,$F275,'City Level Data'!CY:CY)</f>
        <v>#REF!</v>
      </c>
      <c r="CY275" s="16" t="e">
        <f>SUMIF('City Level Data'!#REF!,$F275,'City Level Data'!CZ:CZ)</f>
        <v>#REF!</v>
      </c>
      <c r="CZ275" s="16" t="e">
        <f>SUMIF('City Level Data'!#REF!,$F275,'City Level Data'!DA:DA)</f>
        <v>#REF!</v>
      </c>
      <c r="DA275" s="16" t="e">
        <f>SUMIF('City Level Data'!#REF!,$F275,'City Level Data'!DB:DB)</f>
        <v>#REF!</v>
      </c>
      <c r="DB275" s="16" t="e">
        <f>SUMIF('City Level Data'!#REF!,$F275,'City Level Data'!DC:DC)</f>
        <v>#REF!</v>
      </c>
    </row>
  </sheetData>
  <autoFilter ref="D1:DB275" xr:uid="{00000000-0009-0000-0000-000004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W1001"/>
  <sheetViews>
    <sheetView workbookViewId="0"/>
  </sheetViews>
  <sheetFormatPr defaultColWidth="12.5703125" defaultRowHeight="15.75" customHeight="1" x14ac:dyDescent="0.2"/>
  <cols>
    <col min="1" max="1" width="11.28515625" customWidth="1"/>
    <col min="2" max="2" width="19.5703125" customWidth="1"/>
    <col min="3" max="3" width="18.28515625" customWidth="1"/>
    <col min="4" max="8" width="12.7109375" customWidth="1"/>
  </cols>
  <sheetData>
    <row r="1" spans="1:23" ht="34.5" customHeight="1" x14ac:dyDescent="0.2">
      <c r="A1" s="33" t="s">
        <v>21</v>
      </c>
      <c r="B1" s="33" t="s">
        <v>22</v>
      </c>
      <c r="C1" s="34" t="s">
        <v>1796</v>
      </c>
      <c r="D1" s="33" t="s">
        <v>1797</v>
      </c>
      <c r="E1" s="33" t="s">
        <v>1798</v>
      </c>
      <c r="F1" s="33" t="s">
        <v>1799</v>
      </c>
      <c r="G1" s="33" t="s">
        <v>1800</v>
      </c>
      <c r="H1" s="33" t="s">
        <v>1801</v>
      </c>
      <c r="I1" s="35" t="s">
        <v>31</v>
      </c>
      <c r="J1" s="35" t="s">
        <v>1802</v>
      </c>
      <c r="K1" s="35" t="s">
        <v>127</v>
      </c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</row>
    <row r="2" spans="1:23" ht="12.75" x14ac:dyDescent="0.2">
      <c r="A2" s="36" t="s">
        <v>129</v>
      </c>
      <c r="B2" s="37" t="s">
        <v>130</v>
      </c>
      <c r="C2" s="38">
        <v>35.6</v>
      </c>
      <c r="D2" s="39">
        <v>160334</v>
      </c>
      <c r="E2" s="39">
        <v>1048</v>
      </c>
      <c r="F2" s="39">
        <v>65785</v>
      </c>
      <c r="G2" s="39">
        <v>1978138</v>
      </c>
      <c r="H2" s="39">
        <v>2205305</v>
      </c>
      <c r="I2" s="39">
        <f>SUMIF('City Level Data'!A:A,A2,'City Level Data'!J:J)</f>
        <v>5325010</v>
      </c>
      <c r="J2" s="39">
        <f>SUMIF('City Level Data'!A:A,A2,'City Level Data'!P:P)</f>
        <v>115435</v>
      </c>
      <c r="K2" s="40">
        <v>14.99</v>
      </c>
    </row>
    <row r="3" spans="1:23" ht="12.75" x14ac:dyDescent="0.2">
      <c r="A3" s="36" t="s">
        <v>181</v>
      </c>
      <c r="B3" s="37" t="s">
        <v>182</v>
      </c>
      <c r="C3" s="38">
        <v>41.38</v>
      </c>
      <c r="D3" s="39">
        <v>658330</v>
      </c>
      <c r="E3" s="39">
        <v>5744</v>
      </c>
      <c r="F3" s="39">
        <v>261748</v>
      </c>
      <c r="G3" s="39">
        <v>5821157</v>
      </c>
      <c r="H3" s="39">
        <v>6746979</v>
      </c>
      <c r="I3" s="39">
        <f>SUMIF('City Level Data'!A:A,A3,'City Level Data'!J:J)</f>
        <v>15187313</v>
      </c>
      <c r="J3" s="39">
        <f>SUMIF('City Level Data'!A:A,A3,'City Level Data'!P:P)</f>
        <v>467161</v>
      </c>
      <c r="K3" s="40">
        <v>8.75</v>
      </c>
    </row>
    <row r="4" spans="1:23" ht="12.75" x14ac:dyDescent="0.2">
      <c r="A4" s="36" t="s">
        <v>251</v>
      </c>
      <c r="B4" s="37" t="s">
        <v>252</v>
      </c>
      <c r="C4" s="38">
        <v>41.15</v>
      </c>
      <c r="D4" s="39">
        <v>265241</v>
      </c>
      <c r="E4" s="39">
        <v>4034</v>
      </c>
      <c r="F4" s="39">
        <v>130326</v>
      </c>
      <c r="G4" s="39">
        <v>2022227</v>
      </c>
      <c r="H4" s="39">
        <v>2421828</v>
      </c>
      <c r="I4" s="39">
        <f>SUMIF('City Level Data'!A:A,A4,'City Level Data'!J:J)</f>
        <v>5596336</v>
      </c>
      <c r="J4" s="39">
        <f>SUMIF('City Level Data'!A:A,A4,'City Level Data'!P:P)</f>
        <v>148864</v>
      </c>
      <c r="K4" s="40">
        <v>6.28</v>
      </c>
    </row>
    <row r="5" spans="1:23" ht="12.75" x14ac:dyDescent="0.2">
      <c r="A5" s="36" t="s">
        <v>291</v>
      </c>
      <c r="B5" s="37" t="s">
        <v>292</v>
      </c>
      <c r="C5" s="38">
        <v>44.97</v>
      </c>
      <c r="D5" s="39">
        <v>334144</v>
      </c>
      <c r="E5" s="39">
        <v>5136</v>
      </c>
      <c r="F5" s="39">
        <v>191490</v>
      </c>
      <c r="G5" s="39">
        <v>3253261</v>
      </c>
      <c r="H5" s="39">
        <v>3784031</v>
      </c>
      <c r="I5" s="39">
        <f>SUMIF('City Level Data'!A:A,A5,'City Level Data'!J:J)</f>
        <v>6454751</v>
      </c>
      <c r="J5" s="39">
        <f>SUMIF('City Level Data'!A:A,A5,'City Level Data'!P:P)</f>
        <v>459147</v>
      </c>
      <c r="K5" s="40">
        <v>6.82</v>
      </c>
    </row>
    <row r="6" spans="1:23" ht="12.75" x14ac:dyDescent="0.2">
      <c r="A6" s="36" t="s">
        <v>317</v>
      </c>
      <c r="B6" s="37" t="s">
        <v>318</v>
      </c>
      <c r="C6" s="38">
        <v>42.68</v>
      </c>
      <c r="D6" s="39">
        <v>162107</v>
      </c>
      <c r="E6" s="39">
        <v>35001</v>
      </c>
      <c r="F6" s="39">
        <v>130604</v>
      </c>
      <c r="G6" s="39">
        <v>1991271</v>
      </c>
      <c r="H6" s="39">
        <v>2318983</v>
      </c>
      <c r="I6" s="39">
        <f>SUMIF('City Level Data'!A:A,A6,'City Level Data'!J:J)</f>
        <v>3557073</v>
      </c>
      <c r="J6" s="39">
        <f>SUMIF('City Level Data'!A:A,A6,'City Level Data'!P:P)</f>
        <v>130483</v>
      </c>
      <c r="K6" s="40">
        <v>7.58</v>
      </c>
    </row>
    <row r="7" spans="1:23" ht="25.5" x14ac:dyDescent="0.2">
      <c r="A7" s="36" t="s">
        <v>341</v>
      </c>
      <c r="B7" s="37" t="s">
        <v>342</v>
      </c>
      <c r="C7" s="38">
        <v>38.14</v>
      </c>
      <c r="D7" s="39">
        <v>366969</v>
      </c>
      <c r="E7" s="39">
        <v>6366</v>
      </c>
      <c r="F7" s="39">
        <v>312038</v>
      </c>
      <c r="G7" s="39">
        <v>3006479</v>
      </c>
      <c r="H7" s="39">
        <v>3691852</v>
      </c>
      <c r="I7" s="39">
        <f>SUMIF('City Level Data'!A:A,A7,'City Level Data'!J:J)</f>
        <v>8490335</v>
      </c>
      <c r="J7" s="39">
        <f>SUMIF('City Level Data'!A:A,A7,'City Level Data'!P:P)</f>
        <v>268231</v>
      </c>
      <c r="K7" s="40">
        <v>12.66</v>
      </c>
    </row>
    <row r="8" spans="1:23" ht="12.75" x14ac:dyDescent="0.2">
      <c r="A8" s="36" t="s">
        <v>377</v>
      </c>
      <c r="B8" s="37" t="s">
        <v>378</v>
      </c>
      <c r="C8" s="38">
        <v>40.72</v>
      </c>
      <c r="D8" s="39">
        <v>104579</v>
      </c>
      <c r="E8" s="39">
        <v>836</v>
      </c>
      <c r="F8" s="39">
        <v>47481</v>
      </c>
      <c r="G8" s="39">
        <v>884151</v>
      </c>
      <c r="H8" s="39">
        <v>1037047</v>
      </c>
      <c r="I8" s="39">
        <f>SUMIF('City Level Data'!A:A,A8,'City Level Data'!J:J)</f>
        <v>2032767</v>
      </c>
      <c r="J8" s="39">
        <f>SUMIF('City Level Data'!A:A,A8,'City Level Data'!P:P)</f>
        <v>40078</v>
      </c>
      <c r="K8" s="40">
        <v>15.03</v>
      </c>
    </row>
    <row r="9" spans="1:23" ht="12.75" x14ac:dyDescent="0.2">
      <c r="A9" s="36" t="s">
        <v>399</v>
      </c>
      <c r="B9" s="37" t="s">
        <v>400</v>
      </c>
      <c r="C9" s="38">
        <v>40.17</v>
      </c>
      <c r="D9" s="39">
        <v>274765</v>
      </c>
      <c r="E9" s="39">
        <v>2984</v>
      </c>
      <c r="F9" s="39">
        <v>172688</v>
      </c>
      <c r="G9" s="39">
        <v>3229304</v>
      </c>
      <c r="H9" s="39">
        <v>3679741</v>
      </c>
      <c r="I9" s="39">
        <f>SUMIF('City Level Data'!A:A,A9,'City Level Data'!J:J)</f>
        <v>8853275</v>
      </c>
      <c r="J9" s="39">
        <f>SUMIF('City Level Data'!A:A,A9,'City Level Data'!P:P)</f>
        <v>211065</v>
      </c>
      <c r="K9" s="40">
        <v>12.34</v>
      </c>
    </row>
    <row r="10" spans="1:23" ht="25.5" x14ac:dyDescent="0.2">
      <c r="A10" s="36" t="s">
        <v>431</v>
      </c>
      <c r="B10" s="37" t="s">
        <v>432</v>
      </c>
      <c r="C10" s="38">
        <v>45.85</v>
      </c>
      <c r="D10" s="39">
        <v>78504</v>
      </c>
      <c r="E10" s="39">
        <v>1173</v>
      </c>
      <c r="F10" s="39">
        <v>44189</v>
      </c>
      <c r="G10" s="39">
        <v>924322</v>
      </c>
      <c r="H10" s="39">
        <v>1048188</v>
      </c>
      <c r="I10" s="39">
        <f>SUMIF('City Level Data'!A:A,A10,'City Level Data'!J:J)</f>
        <v>1455485</v>
      </c>
      <c r="J10" s="39">
        <f>SUMIF('City Level Data'!A:A,A10,'City Level Data'!P:P)</f>
        <v>47462</v>
      </c>
      <c r="K10" s="40">
        <v>4.53</v>
      </c>
    </row>
    <row r="11" spans="1:23" ht="12.75" x14ac:dyDescent="0.2">
      <c r="A11" s="36" t="s">
        <v>447</v>
      </c>
      <c r="B11" s="37" t="s">
        <v>448</v>
      </c>
      <c r="C11" s="38">
        <v>65.02</v>
      </c>
      <c r="D11" s="39">
        <v>141044</v>
      </c>
      <c r="E11" s="39">
        <v>2117</v>
      </c>
      <c r="F11" s="39">
        <v>26368</v>
      </c>
      <c r="G11" s="39">
        <v>847289</v>
      </c>
      <c r="H11" s="39">
        <v>1016818</v>
      </c>
      <c r="I11" s="39">
        <f>SUMIF('City Level Data'!A:A,A11,'City Level Data'!J:J)</f>
        <v>2055278</v>
      </c>
      <c r="J11" s="39">
        <f>SUMIF('City Level Data'!A:A,A11,'City Level Data'!P:P)</f>
        <v>159670</v>
      </c>
      <c r="K11" s="40">
        <v>5.92</v>
      </c>
    </row>
    <row r="12" spans="1:23" ht="12.75" x14ac:dyDescent="0.2">
      <c r="A12" s="36" t="s">
        <v>463</v>
      </c>
      <c r="B12" s="37" t="s">
        <v>464</v>
      </c>
      <c r="C12" s="38">
        <v>73.459999999999994</v>
      </c>
      <c r="D12" s="39">
        <v>3365467</v>
      </c>
      <c r="E12" s="39">
        <v>35266</v>
      </c>
      <c r="F12" s="39">
        <v>679708</v>
      </c>
      <c r="G12" s="39">
        <v>16141380</v>
      </c>
      <c r="H12" s="39">
        <v>20221821</v>
      </c>
      <c r="I12" s="39">
        <f>SUMIF('City Level Data'!A:A,A12,'City Level Data'!J:J)</f>
        <v>11246067</v>
      </c>
      <c r="J12" s="39">
        <f>SUMIF('City Level Data'!A:A,A12,'City Level Data'!P:P)</f>
        <v>1543206</v>
      </c>
      <c r="K12" s="40">
        <v>4.53</v>
      </c>
    </row>
    <row r="13" spans="1:23" ht="12.75" x14ac:dyDescent="0.2">
      <c r="A13" s="36" t="s">
        <v>477</v>
      </c>
      <c r="B13" s="37" t="s">
        <v>478</v>
      </c>
      <c r="C13" s="38">
        <v>53.94</v>
      </c>
      <c r="D13" s="39">
        <v>3652233</v>
      </c>
      <c r="E13" s="39">
        <v>20839</v>
      </c>
      <c r="F13" s="39">
        <v>391265</v>
      </c>
      <c r="G13" s="39">
        <v>12043160</v>
      </c>
      <c r="H13" s="39">
        <v>16107497</v>
      </c>
      <c r="I13" s="39">
        <f>SUMIF('City Level Data'!A:A,A13,'City Level Data'!J:J)</f>
        <v>47586943</v>
      </c>
      <c r="J13" s="39">
        <f>SUMIF('City Level Data'!A:A,A13,'City Level Data'!P:P)</f>
        <v>1277553</v>
      </c>
      <c r="K13" s="40">
        <v>7.88</v>
      </c>
    </row>
    <row r="14" spans="1:23" ht="12.75" x14ac:dyDescent="0.2">
      <c r="A14" s="36" t="s">
        <v>533</v>
      </c>
      <c r="B14" s="37" t="s">
        <v>534</v>
      </c>
      <c r="C14" s="38">
        <v>47.74</v>
      </c>
      <c r="D14" s="39">
        <v>1363756</v>
      </c>
      <c r="E14" s="39">
        <v>33787</v>
      </c>
      <c r="F14" s="39">
        <v>570347</v>
      </c>
      <c r="G14" s="39">
        <v>16131478</v>
      </c>
      <c r="H14" s="39">
        <v>18099368</v>
      </c>
      <c r="I14" s="39">
        <f>SUMIF('City Level Data'!A:A,A14,'City Level Data'!J:J)</f>
        <v>37227604</v>
      </c>
      <c r="J14" s="39">
        <f>SUMIF('City Level Data'!A:A,A14,'City Level Data'!P:P)</f>
        <v>848553</v>
      </c>
      <c r="K14" s="40">
        <v>11.41</v>
      </c>
    </row>
    <row r="15" spans="1:23" ht="25.5" x14ac:dyDescent="0.2">
      <c r="A15" s="36" t="s">
        <v>605</v>
      </c>
      <c r="B15" s="37" t="s">
        <v>606</v>
      </c>
      <c r="C15" s="38">
        <v>61.73</v>
      </c>
      <c r="D15" s="39">
        <v>359776</v>
      </c>
      <c r="E15" s="39">
        <v>3759</v>
      </c>
      <c r="F15" s="39">
        <v>60129</v>
      </c>
      <c r="G15" s="39">
        <v>2487138</v>
      </c>
      <c r="H15" s="39">
        <v>2910802</v>
      </c>
      <c r="I15" s="39">
        <f>SUMIF('City Level Data'!A:A,A15,'City Level Data'!J:J)</f>
        <v>3675662</v>
      </c>
      <c r="J15" s="39">
        <f>SUMIF('City Level Data'!A:A,A15,'City Level Data'!P:P)</f>
        <v>87768</v>
      </c>
      <c r="K15" s="40">
        <v>12.28</v>
      </c>
    </row>
    <row r="16" spans="1:23" ht="12.75" x14ac:dyDescent="0.2">
      <c r="A16" s="36" t="s">
        <v>617</v>
      </c>
      <c r="B16" s="37" t="s">
        <v>618</v>
      </c>
      <c r="C16" s="38">
        <v>47.1</v>
      </c>
      <c r="D16" s="39">
        <v>1883822</v>
      </c>
      <c r="E16" s="39">
        <v>35295</v>
      </c>
      <c r="F16" s="39">
        <v>732670</v>
      </c>
      <c r="G16" s="39">
        <v>19349741</v>
      </c>
      <c r="H16" s="39">
        <v>22001528</v>
      </c>
      <c r="I16" s="39">
        <f>SUMIF('City Level Data'!A:A,A16,'City Level Data'!J:J)</f>
        <v>40994515</v>
      </c>
      <c r="J16" s="39">
        <f>SUMIF('City Level Data'!A:A,A16,'City Level Data'!P:P)</f>
        <v>1420953</v>
      </c>
      <c r="K16" s="40">
        <v>11.09</v>
      </c>
    </row>
    <row r="17" spans="1:11" ht="12.75" x14ac:dyDescent="0.2">
      <c r="A17" s="36" t="s">
        <v>695</v>
      </c>
      <c r="B17" s="37" t="s">
        <v>696</v>
      </c>
      <c r="C17" s="38">
        <v>56.25</v>
      </c>
      <c r="D17" s="39">
        <v>232939</v>
      </c>
      <c r="E17" s="39">
        <v>3519</v>
      </c>
      <c r="F17" s="39">
        <v>76905</v>
      </c>
      <c r="G17" s="39">
        <v>2234539</v>
      </c>
      <c r="H17" s="39">
        <v>2547902</v>
      </c>
      <c r="I17" s="39">
        <f>SUMIF('City Level Data'!A:A,A17,'City Level Data'!J:J)</f>
        <v>11788728</v>
      </c>
      <c r="J17" s="39">
        <f>SUMIF('City Level Data'!A:A,A17,'City Level Data'!P:P)</f>
        <v>389262</v>
      </c>
      <c r="K17" s="40">
        <v>5.92</v>
      </c>
    </row>
    <row r="18" spans="1:11" ht="12.75" x14ac:dyDescent="0.2">
      <c r="A18" s="36" t="s">
        <v>713</v>
      </c>
      <c r="B18" s="37" t="s">
        <v>714</v>
      </c>
      <c r="C18" s="38">
        <v>54.08</v>
      </c>
      <c r="D18" s="39">
        <v>459369</v>
      </c>
      <c r="E18" s="39">
        <v>9390</v>
      </c>
      <c r="F18" s="39">
        <v>151884</v>
      </c>
      <c r="G18" s="39">
        <v>3798850</v>
      </c>
      <c r="H18" s="39">
        <v>4419493</v>
      </c>
      <c r="I18" s="39">
        <f>SUMIF('City Level Data'!A:A,A18,'City Level Data'!J:J)</f>
        <v>4273992</v>
      </c>
      <c r="J18" s="39">
        <f>SUMIF('City Level Data'!A:A,A18,'City Level Data'!P:P)</f>
        <v>137557</v>
      </c>
      <c r="K18" s="40">
        <v>3.78</v>
      </c>
    </row>
    <row r="19" spans="1:11" ht="25.5" x14ac:dyDescent="0.2">
      <c r="A19" s="36" t="s">
        <v>733</v>
      </c>
      <c r="B19" s="37" t="s">
        <v>734</v>
      </c>
      <c r="C19" s="38">
        <v>39.159999999999997</v>
      </c>
      <c r="D19" s="39">
        <v>97186</v>
      </c>
      <c r="E19" s="39">
        <v>2591</v>
      </c>
      <c r="F19" s="39">
        <v>72402</v>
      </c>
      <c r="G19" s="39">
        <v>1659389</v>
      </c>
      <c r="H19" s="39">
        <v>1831568</v>
      </c>
      <c r="I19" s="39">
        <f>SUMIF('City Level Data'!A:A,A19,'City Level Data'!J:J)</f>
        <v>5405385</v>
      </c>
      <c r="J19" s="39">
        <f>SUMIF('City Level Data'!A:A,A19,'City Level Data'!P:P)</f>
        <v>95391</v>
      </c>
      <c r="K19" s="40">
        <v>13.97</v>
      </c>
    </row>
    <row r="20" spans="1:11" ht="25.5" x14ac:dyDescent="0.2">
      <c r="A20" s="36" t="s">
        <v>755</v>
      </c>
      <c r="B20" s="37" t="s">
        <v>756</v>
      </c>
      <c r="C20" s="38">
        <v>26.29</v>
      </c>
      <c r="D20" s="39">
        <v>58062</v>
      </c>
      <c r="E20" s="39">
        <v>3660</v>
      </c>
      <c r="F20" s="39">
        <v>46649</v>
      </c>
      <c r="G20" s="39">
        <v>795011</v>
      </c>
      <c r="H20" s="39">
        <v>903382</v>
      </c>
      <c r="I20" s="39">
        <f>SUMIF('City Level Data'!A:A,A20,'City Level Data'!J:J)</f>
        <v>5484580</v>
      </c>
      <c r="J20" s="39">
        <f>SUMIF('City Level Data'!A:A,A20,'City Level Data'!P:P)</f>
        <v>60056</v>
      </c>
      <c r="K20" s="40">
        <v>20.9</v>
      </c>
    </row>
    <row r="21" spans="1:11" ht="25.5" x14ac:dyDescent="0.2">
      <c r="A21" s="36" t="s">
        <v>801</v>
      </c>
      <c r="B21" s="37" t="s">
        <v>802</v>
      </c>
      <c r="C21" s="38">
        <v>38.380000000000003</v>
      </c>
      <c r="D21" s="39">
        <v>141397</v>
      </c>
      <c r="E21" s="39">
        <v>1560</v>
      </c>
      <c r="F21" s="39">
        <v>94785</v>
      </c>
      <c r="G21" s="39">
        <v>2343626</v>
      </c>
      <c r="H21" s="39">
        <v>2581368</v>
      </c>
      <c r="I21" s="39">
        <f>SUMIF('City Level Data'!A:A,A21,'City Level Data'!J:J)</f>
        <v>5461993</v>
      </c>
      <c r="J21" s="39">
        <f>SUMIF('City Level Data'!A:A,A21,'City Level Data'!P:P)</f>
        <v>119190</v>
      </c>
      <c r="K21" s="40">
        <v>7.17</v>
      </c>
    </row>
    <row r="22" spans="1:11" ht="25.5" x14ac:dyDescent="0.2">
      <c r="A22" s="36" t="s">
        <v>831</v>
      </c>
      <c r="B22" s="37" t="s">
        <v>832</v>
      </c>
      <c r="C22" s="38">
        <v>46.73</v>
      </c>
      <c r="D22" s="39">
        <v>90135</v>
      </c>
      <c r="E22" s="39">
        <v>1472</v>
      </c>
      <c r="F22" s="39">
        <v>65645</v>
      </c>
      <c r="G22" s="39">
        <v>1224863</v>
      </c>
      <c r="H22" s="39">
        <v>1382115</v>
      </c>
      <c r="I22" s="39">
        <f>SUMIF('City Level Data'!A:A,A22,'City Level Data'!J:J)</f>
        <v>2639990</v>
      </c>
      <c r="J22" s="39">
        <f>SUMIF('City Level Data'!A:A,A22,'City Level Data'!P:P)</f>
        <v>83174</v>
      </c>
      <c r="K22" s="40">
        <v>4.82</v>
      </c>
    </row>
    <row r="23" spans="1:11" ht="25.5" x14ac:dyDescent="0.2">
      <c r="A23" s="36" t="s">
        <v>861</v>
      </c>
      <c r="B23" s="37" t="s">
        <v>862</v>
      </c>
      <c r="C23" s="38">
        <v>50.37</v>
      </c>
      <c r="D23" s="39">
        <v>219216</v>
      </c>
      <c r="E23" s="39">
        <v>2969</v>
      </c>
      <c r="F23" s="39">
        <v>134013</v>
      </c>
      <c r="G23" s="39">
        <v>2274317</v>
      </c>
      <c r="H23" s="39">
        <v>2630515</v>
      </c>
      <c r="I23" s="39">
        <f>SUMIF('City Level Data'!A:A,A23,'City Level Data'!J:J)</f>
        <v>4103719</v>
      </c>
      <c r="J23" s="39">
        <f>SUMIF('City Level Data'!A:A,A23,'City Level Data'!P:P)</f>
        <v>116012</v>
      </c>
      <c r="K23" s="40">
        <v>4.38</v>
      </c>
    </row>
    <row r="24" spans="1:11" ht="12.75" x14ac:dyDescent="0.2">
      <c r="A24" s="36" t="s">
        <v>889</v>
      </c>
      <c r="B24" s="37" t="s">
        <v>890</v>
      </c>
      <c r="C24" s="38">
        <v>59.12</v>
      </c>
      <c r="D24" s="39">
        <v>266296</v>
      </c>
      <c r="E24" s="39">
        <v>6047</v>
      </c>
      <c r="F24" s="39">
        <v>181981</v>
      </c>
      <c r="G24" s="39">
        <v>2607262</v>
      </c>
      <c r="H24" s="39">
        <v>3061586</v>
      </c>
      <c r="I24" s="39">
        <f>SUMIF('City Level Data'!A:A,A24,'City Level Data'!J:J)</f>
        <v>3803972</v>
      </c>
      <c r="J24" s="39">
        <f>SUMIF('City Level Data'!A:A,A24,'City Level Data'!P:P)</f>
        <v>441509</v>
      </c>
      <c r="K24" s="40">
        <v>6.1</v>
      </c>
    </row>
    <row r="25" spans="1:11" ht="25.5" x14ac:dyDescent="0.2">
      <c r="A25" s="36" t="s">
        <v>911</v>
      </c>
      <c r="B25" s="37" t="s">
        <v>912</v>
      </c>
      <c r="C25" s="38">
        <v>54.3</v>
      </c>
      <c r="D25" s="39">
        <v>20731</v>
      </c>
      <c r="E25" s="39">
        <v>277</v>
      </c>
      <c r="F25" s="39">
        <v>15873</v>
      </c>
      <c r="G25" s="39">
        <v>315101</v>
      </c>
      <c r="H25" s="39">
        <v>351982</v>
      </c>
      <c r="I25" s="39">
        <f>SUMIF('City Level Data'!A:A,A25,'City Level Data'!J:J)</f>
        <v>692239</v>
      </c>
      <c r="J25" s="39">
        <f>SUMIF('City Level Data'!A:A,A25,'City Level Data'!P:P)</f>
        <v>50516</v>
      </c>
      <c r="K25" s="40">
        <v>6.8</v>
      </c>
    </row>
    <row r="26" spans="1:11" ht="12.75" x14ac:dyDescent="0.2">
      <c r="A26" s="36" t="s">
        <v>923</v>
      </c>
      <c r="B26" s="37" t="s">
        <v>924</v>
      </c>
      <c r="C26" s="38">
        <v>46.73</v>
      </c>
      <c r="D26" s="39">
        <v>119266</v>
      </c>
      <c r="E26" s="39">
        <v>1333</v>
      </c>
      <c r="F26" s="39">
        <v>64441</v>
      </c>
      <c r="G26" s="39">
        <v>744342</v>
      </c>
      <c r="H26" s="39">
        <v>929382</v>
      </c>
      <c r="I26" s="39">
        <f>SUMIF('City Level Data'!A:A,A26,'City Level Data'!J:J)</f>
        <v>2655970</v>
      </c>
      <c r="J26" s="39">
        <f>SUMIF('City Level Data'!A:A,A26,'City Level Data'!P:P)</f>
        <v>74931</v>
      </c>
      <c r="K26" s="40">
        <v>7.62</v>
      </c>
    </row>
    <row r="27" spans="1:11" ht="12.75" x14ac:dyDescent="0.2">
      <c r="A27" s="36" t="s">
        <v>955</v>
      </c>
      <c r="B27" s="37" t="s">
        <v>956</v>
      </c>
      <c r="C27" s="38">
        <v>35.520000000000003</v>
      </c>
      <c r="D27" s="39">
        <v>83966</v>
      </c>
      <c r="E27" s="39">
        <v>917</v>
      </c>
      <c r="F27" s="39">
        <v>47260</v>
      </c>
      <c r="G27" s="39">
        <v>1024025</v>
      </c>
      <c r="H27" s="39">
        <v>1156168</v>
      </c>
      <c r="I27" s="39">
        <f>SUMIF('City Level Data'!A:A,A27,'City Level Data'!J:J)</f>
        <v>3034513</v>
      </c>
      <c r="J27" s="39">
        <f>SUMIF('City Level Data'!A:A,A27,'City Level Data'!P:P)</f>
        <v>92881</v>
      </c>
      <c r="K27" s="40">
        <v>12.92</v>
      </c>
    </row>
    <row r="28" spans="1:11" ht="25.5" x14ac:dyDescent="0.2">
      <c r="A28" s="36" t="s">
        <v>983</v>
      </c>
      <c r="B28" s="37" t="s">
        <v>984</v>
      </c>
      <c r="C28" s="38">
        <v>43.91</v>
      </c>
      <c r="D28" s="39">
        <v>503113</v>
      </c>
      <c r="E28" s="39">
        <v>3677</v>
      </c>
      <c r="F28" s="39">
        <v>185605</v>
      </c>
      <c r="G28" s="39">
        <v>3513739</v>
      </c>
      <c r="H28" s="39">
        <v>4206134</v>
      </c>
      <c r="I28" s="39">
        <f>SUMIF('City Level Data'!A:A,A28,'City Level Data'!J:J)</f>
        <v>9192621</v>
      </c>
      <c r="J28" s="39">
        <f>SUMIF('City Level Data'!A:A,A28,'City Level Data'!P:P)</f>
        <v>270624</v>
      </c>
      <c r="K28" s="40">
        <v>8.7200000000000006</v>
      </c>
    </row>
    <row r="29" spans="1:11" ht="25.5" x14ac:dyDescent="0.2">
      <c r="A29" s="36" t="s">
        <v>1033</v>
      </c>
      <c r="B29" s="37" t="s">
        <v>1034</v>
      </c>
      <c r="C29" s="38">
        <v>41.92</v>
      </c>
      <c r="D29" s="39">
        <v>180130</v>
      </c>
      <c r="E29" s="39">
        <v>509</v>
      </c>
      <c r="F29" s="39">
        <v>35733</v>
      </c>
      <c r="G29" s="39">
        <v>698407</v>
      </c>
      <c r="H29" s="39">
        <v>914779</v>
      </c>
      <c r="I29" s="39">
        <f>SUMIF('City Level Data'!A:A,A29,'City Level Data'!J:J)</f>
        <v>2669840</v>
      </c>
      <c r="J29" s="39">
        <f>SUMIF('City Level Data'!A:A,A29,'City Level Data'!P:P)</f>
        <v>78211</v>
      </c>
      <c r="K29" s="40">
        <v>11</v>
      </c>
    </row>
    <row r="30" spans="1:11" ht="12.75" x14ac:dyDescent="0.2">
      <c r="A30" s="36" t="s">
        <v>1069</v>
      </c>
      <c r="B30" s="37" t="s">
        <v>1070</v>
      </c>
      <c r="C30" s="38">
        <v>41.78</v>
      </c>
      <c r="D30" s="39">
        <v>33978</v>
      </c>
      <c r="E30" s="39">
        <v>333</v>
      </c>
      <c r="F30" s="39">
        <v>25140</v>
      </c>
      <c r="G30" s="39">
        <v>368600</v>
      </c>
      <c r="H30" s="39">
        <v>428051</v>
      </c>
      <c r="I30" s="39">
        <f>SUMIF('City Level Data'!A:A,A30,'City Level Data'!J:J)</f>
        <v>1198765</v>
      </c>
      <c r="J30" s="39">
        <f>SUMIF('City Level Data'!A:A,A30,'City Level Data'!P:P)</f>
        <v>23584</v>
      </c>
      <c r="K30" s="40">
        <v>15.22</v>
      </c>
    </row>
    <row r="31" spans="1:11" ht="12.75" x14ac:dyDescent="0.2">
      <c r="A31" s="36" t="s">
        <v>1082</v>
      </c>
      <c r="B31" s="37" t="s">
        <v>1083</v>
      </c>
      <c r="C31" s="38">
        <v>31.26</v>
      </c>
      <c r="D31" s="39">
        <v>19221</v>
      </c>
      <c r="E31" s="39">
        <v>36</v>
      </c>
      <c r="F31" s="39">
        <v>11353</v>
      </c>
      <c r="G31" s="39">
        <v>311452</v>
      </c>
      <c r="H31" s="39">
        <v>342062</v>
      </c>
      <c r="I31" s="39">
        <f>SUMIF('City Level Data'!A:A,A31,'City Level Data'!J:J)</f>
        <v>1441407</v>
      </c>
      <c r="J31" s="39">
        <f>SUMIF('City Level Data'!A:A,A31,'City Level Data'!P:P)</f>
        <v>27820</v>
      </c>
      <c r="K31" s="40">
        <v>10.87</v>
      </c>
    </row>
    <row r="32" spans="1:11" ht="12.75" x14ac:dyDescent="0.2">
      <c r="A32" s="36" t="s">
        <v>1096</v>
      </c>
      <c r="B32" s="37" t="s">
        <v>1097</v>
      </c>
      <c r="C32" s="38">
        <v>33.89</v>
      </c>
      <c r="D32" s="39">
        <v>23700</v>
      </c>
      <c r="E32" s="39">
        <v>451</v>
      </c>
      <c r="F32" s="39">
        <v>13062</v>
      </c>
      <c r="G32" s="39">
        <v>267263</v>
      </c>
      <c r="H32" s="39">
        <v>304476</v>
      </c>
      <c r="I32" s="39">
        <f>SUMIF('City Level Data'!A:A,A32,'City Level Data'!J:J)</f>
        <v>1875506</v>
      </c>
      <c r="J32" s="39">
        <f>SUMIF('City Level Data'!A:A,A32,'City Level Data'!P:P)</f>
        <v>26366</v>
      </c>
      <c r="K32" s="40">
        <v>17.440000000000001</v>
      </c>
    </row>
    <row r="33" spans="1:11" ht="12.75" x14ac:dyDescent="0.2">
      <c r="A33" s="36" t="s">
        <v>1120</v>
      </c>
      <c r="B33" s="37" t="s">
        <v>1121</v>
      </c>
      <c r="C33" s="38">
        <v>29.13</v>
      </c>
      <c r="D33" s="39">
        <v>18747</v>
      </c>
      <c r="E33" s="39">
        <v>120</v>
      </c>
      <c r="F33" s="39">
        <v>11345</v>
      </c>
      <c r="G33" s="39">
        <v>244970</v>
      </c>
      <c r="H33" s="39">
        <v>275182</v>
      </c>
      <c r="I33" s="39">
        <f>SUMIF('City Level Data'!A:A,A33,'City Level Data'!J:J)</f>
        <v>1316973</v>
      </c>
      <c r="J33" s="39">
        <f>SUMIF('City Level Data'!A:A,A33,'City Level Data'!P:P)</f>
        <v>21561</v>
      </c>
      <c r="K33" s="40">
        <v>6.78</v>
      </c>
    </row>
    <row r="34" spans="1:11" ht="12.75" x14ac:dyDescent="0.2">
      <c r="A34" s="36" t="s">
        <v>1142</v>
      </c>
      <c r="B34" s="37" t="s">
        <v>1143</v>
      </c>
      <c r="C34" s="38">
        <v>43.46</v>
      </c>
      <c r="D34" s="39">
        <v>34585</v>
      </c>
      <c r="E34" s="39">
        <v>341</v>
      </c>
      <c r="F34" s="39">
        <v>16614</v>
      </c>
      <c r="G34" s="39">
        <v>287292</v>
      </c>
      <c r="H34" s="39">
        <v>338832</v>
      </c>
      <c r="I34" s="39">
        <f>SUMIF('City Level Data'!A:A,A34,'City Level Data'!J:J)</f>
        <v>1148538</v>
      </c>
      <c r="J34" s="39">
        <f>SUMIF('City Level Data'!A:A,A34,'City Level Data'!P:P)</f>
        <v>55158</v>
      </c>
      <c r="K34" s="40">
        <v>21.37</v>
      </c>
    </row>
    <row r="35" spans="1:11" ht="12.75" x14ac:dyDescent="0.2">
      <c r="A35" s="36" t="s">
        <v>1170</v>
      </c>
      <c r="B35" s="37" t="s">
        <v>1171</v>
      </c>
      <c r="C35" s="38">
        <v>21.7</v>
      </c>
      <c r="D35" s="39">
        <v>30825</v>
      </c>
      <c r="E35" s="39">
        <v>819</v>
      </c>
      <c r="F35" s="39">
        <v>23099</v>
      </c>
      <c r="G35" s="39">
        <v>365218</v>
      </c>
      <c r="H35" s="39">
        <v>419961</v>
      </c>
      <c r="I35" s="39">
        <f>SUMIF('City Level Data'!A:A,A35,'City Level Data'!J:J)</f>
        <v>4308744</v>
      </c>
      <c r="J35" s="39">
        <f>SUMIF('City Level Data'!A:A,A35,'City Level Data'!P:P)</f>
        <v>141521</v>
      </c>
      <c r="K35" s="40">
        <v>26.64</v>
      </c>
    </row>
    <row r="36" spans="1:11" ht="12.75" x14ac:dyDescent="0.2">
      <c r="A36" s="41" t="s">
        <v>1803</v>
      </c>
      <c r="B36" s="41" t="s">
        <v>1804</v>
      </c>
      <c r="C36" s="42">
        <v>47.69</v>
      </c>
      <c r="D36" s="43">
        <v>15803933</v>
      </c>
      <c r="E36" s="43">
        <v>233406</v>
      </c>
      <c r="F36" s="43">
        <v>5090625</v>
      </c>
      <c r="G36" s="43">
        <v>115188762</v>
      </c>
      <c r="H36" s="43">
        <v>136316726</v>
      </c>
      <c r="I36" s="43">
        <f t="shared" ref="I36:J36" si="0">SUM(I2:I35)</f>
        <v>272235889</v>
      </c>
      <c r="J36" s="43">
        <f t="shared" si="0"/>
        <v>9530953</v>
      </c>
      <c r="K36" s="44">
        <v>9.8923939888028478</v>
      </c>
    </row>
    <row r="37" spans="1:11" ht="12.75" x14ac:dyDescent="0.2">
      <c r="A37" s="45"/>
      <c r="B37" s="45"/>
      <c r="C37" s="45"/>
      <c r="D37" s="45"/>
      <c r="E37" s="45"/>
      <c r="F37" s="45"/>
      <c r="G37" s="45"/>
      <c r="H37" s="45"/>
    </row>
    <row r="38" spans="1:11" ht="12.75" x14ac:dyDescent="0.2">
      <c r="A38" s="45"/>
      <c r="B38" s="45"/>
      <c r="C38" s="45"/>
      <c r="D38" s="45"/>
      <c r="E38" s="45"/>
      <c r="F38" s="45"/>
      <c r="G38" s="45"/>
      <c r="H38" s="45"/>
    </row>
    <row r="39" spans="1:11" ht="12.75" x14ac:dyDescent="0.2">
      <c r="A39" s="45"/>
      <c r="B39" s="45"/>
      <c r="C39" s="45"/>
      <c r="D39" s="45"/>
      <c r="E39" s="45"/>
      <c r="F39" s="45"/>
      <c r="G39" s="45"/>
      <c r="H39" s="45"/>
    </row>
    <row r="40" spans="1:11" ht="12.75" x14ac:dyDescent="0.2">
      <c r="A40" s="45"/>
      <c r="B40" s="45"/>
      <c r="C40" s="45"/>
      <c r="D40" s="45"/>
      <c r="E40" s="45"/>
      <c r="F40" s="45"/>
      <c r="G40" s="45"/>
      <c r="H40" s="45"/>
    </row>
    <row r="41" spans="1:11" ht="12.75" x14ac:dyDescent="0.2">
      <c r="A41" s="45"/>
      <c r="B41" s="45"/>
      <c r="C41" s="45"/>
      <c r="D41" s="45"/>
      <c r="E41" s="45"/>
      <c r="F41" s="45"/>
      <c r="G41" s="45"/>
      <c r="H41" s="45"/>
    </row>
    <row r="42" spans="1:11" ht="12.75" x14ac:dyDescent="0.2">
      <c r="A42" s="45"/>
      <c r="B42" s="45"/>
      <c r="C42" s="45"/>
      <c r="D42" s="45"/>
      <c r="E42" s="45"/>
      <c r="F42" s="45"/>
      <c r="G42" s="45"/>
      <c r="H42" s="45"/>
    </row>
    <row r="43" spans="1:11" ht="12.75" x14ac:dyDescent="0.2">
      <c r="A43" s="45"/>
      <c r="B43" s="45"/>
      <c r="C43" s="45"/>
      <c r="D43" s="45"/>
      <c r="E43" s="45"/>
      <c r="F43" s="45"/>
      <c r="G43" s="45"/>
      <c r="H43" s="45"/>
    </row>
    <row r="44" spans="1:11" ht="12.75" x14ac:dyDescent="0.2">
      <c r="A44" s="45"/>
      <c r="B44" s="45"/>
      <c r="C44" s="45"/>
      <c r="D44" s="45"/>
      <c r="E44" s="45"/>
      <c r="F44" s="45"/>
      <c r="G44" s="45"/>
      <c r="H44" s="45"/>
    </row>
    <row r="45" spans="1:11" ht="12.75" x14ac:dyDescent="0.2">
      <c r="A45" s="45"/>
      <c r="B45" s="45"/>
      <c r="C45" s="45"/>
      <c r="D45" s="45"/>
      <c r="E45" s="45"/>
      <c r="F45" s="45"/>
      <c r="G45" s="45"/>
      <c r="H45" s="45"/>
    </row>
    <row r="46" spans="1:11" ht="12.75" x14ac:dyDescent="0.2">
      <c r="A46" s="45"/>
      <c r="B46" s="45"/>
      <c r="C46" s="45"/>
      <c r="D46" s="45"/>
      <c r="E46" s="45"/>
      <c r="F46" s="45"/>
      <c r="G46" s="45"/>
      <c r="H46" s="45"/>
    </row>
    <row r="47" spans="1:11" ht="12.75" x14ac:dyDescent="0.2">
      <c r="A47" s="45"/>
      <c r="B47" s="45"/>
      <c r="C47" s="45"/>
      <c r="D47" s="45"/>
      <c r="E47" s="45"/>
      <c r="F47" s="45"/>
      <c r="G47" s="45"/>
      <c r="H47" s="45"/>
    </row>
    <row r="48" spans="1:11" ht="12.75" x14ac:dyDescent="0.2">
      <c r="A48" s="45"/>
      <c r="B48" s="45"/>
      <c r="C48" s="45"/>
      <c r="D48" s="45"/>
      <c r="E48" s="45"/>
      <c r="F48" s="45"/>
      <c r="G48" s="45"/>
      <c r="H48" s="45"/>
    </row>
    <row r="49" spans="1:8" ht="12.75" x14ac:dyDescent="0.2">
      <c r="A49" s="45"/>
      <c r="B49" s="45"/>
      <c r="C49" s="45"/>
      <c r="D49" s="45"/>
      <c r="E49" s="45"/>
      <c r="F49" s="45"/>
      <c r="G49" s="45"/>
      <c r="H49" s="45"/>
    </row>
    <row r="50" spans="1:8" ht="12.75" x14ac:dyDescent="0.2">
      <c r="A50" s="45"/>
      <c r="B50" s="45"/>
      <c r="C50" s="45"/>
      <c r="D50" s="45"/>
      <c r="E50" s="45"/>
      <c r="F50" s="45"/>
      <c r="G50" s="45"/>
      <c r="H50" s="45"/>
    </row>
    <row r="51" spans="1:8" ht="12.75" x14ac:dyDescent="0.2">
      <c r="A51" s="45"/>
      <c r="B51" s="45"/>
      <c r="C51" s="45"/>
      <c r="D51" s="45"/>
      <c r="E51" s="45"/>
      <c r="F51" s="45"/>
      <c r="G51" s="45"/>
      <c r="H51" s="45"/>
    </row>
    <row r="52" spans="1:8" ht="12.75" x14ac:dyDescent="0.2">
      <c r="A52" s="45"/>
      <c r="B52" s="45"/>
      <c r="C52" s="45"/>
      <c r="D52" s="45"/>
      <c r="E52" s="45"/>
      <c r="F52" s="45"/>
      <c r="G52" s="45"/>
      <c r="H52" s="45"/>
    </row>
    <row r="53" spans="1:8" ht="12.75" x14ac:dyDescent="0.2">
      <c r="A53" s="45"/>
      <c r="B53" s="45"/>
      <c r="C53" s="45"/>
      <c r="D53" s="45"/>
      <c r="E53" s="45"/>
      <c r="F53" s="45"/>
      <c r="G53" s="45"/>
      <c r="H53" s="45"/>
    </row>
    <row r="54" spans="1:8" ht="12.75" x14ac:dyDescent="0.2">
      <c r="A54" s="45"/>
      <c r="B54" s="45"/>
      <c r="C54" s="45"/>
      <c r="D54" s="45"/>
      <c r="E54" s="45"/>
      <c r="F54" s="45"/>
      <c r="G54" s="45"/>
      <c r="H54" s="45"/>
    </row>
    <row r="55" spans="1:8" ht="12.75" x14ac:dyDescent="0.2">
      <c r="A55" s="45"/>
      <c r="B55" s="45"/>
      <c r="C55" s="45"/>
      <c r="D55" s="45"/>
      <c r="E55" s="45"/>
      <c r="F55" s="45"/>
      <c r="G55" s="45"/>
      <c r="H55" s="45"/>
    </row>
    <row r="56" spans="1:8" ht="12.75" x14ac:dyDescent="0.2">
      <c r="A56" s="45"/>
      <c r="B56" s="45"/>
      <c r="C56" s="45"/>
      <c r="D56" s="45"/>
      <c r="E56" s="45"/>
      <c r="F56" s="45"/>
      <c r="G56" s="45"/>
      <c r="H56" s="45"/>
    </row>
    <row r="57" spans="1:8" ht="12.75" x14ac:dyDescent="0.2">
      <c r="A57" s="45"/>
      <c r="B57" s="45"/>
      <c r="C57" s="45"/>
      <c r="D57" s="45"/>
      <c r="E57" s="45"/>
      <c r="F57" s="45"/>
      <c r="G57" s="45"/>
      <c r="H57" s="45"/>
    </row>
    <row r="58" spans="1:8" ht="12.75" x14ac:dyDescent="0.2">
      <c r="A58" s="45"/>
      <c r="B58" s="45"/>
      <c r="C58" s="45"/>
      <c r="D58" s="45"/>
      <c r="E58" s="45"/>
      <c r="F58" s="45"/>
      <c r="G58" s="45"/>
      <c r="H58" s="45"/>
    </row>
    <row r="59" spans="1:8" ht="12.75" x14ac:dyDescent="0.2">
      <c r="A59" s="45"/>
      <c r="B59" s="45"/>
      <c r="C59" s="45"/>
      <c r="D59" s="45"/>
      <c r="E59" s="45"/>
      <c r="F59" s="45"/>
      <c r="G59" s="45"/>
      <c r="H59" s="45"/>
    </row>
    <row r="60" spans="1:8" ht="12.75" x14ac:dyDescent="0.2">
      <c r="A60" s="45"/>
      <c r="B60" s="45"/>
      <c r="C60" s="45"/>
      <c r="D60" s="45"/>
      <c r="E60" s="45"/>
      <c r="F60" s="45"/>
      <c r="G60" s="45"/>
      <c r="H60" s="45"/>
    </row>
    <row r="61" spans="1:8" ht="12.75" x14ac:dyDescent="0.2">
      <c r="A61" s="45"/>
      <c r="B61" s="45"/>
      <c r="C61" s="45"/>
      <c r="D61" s="45"/>
      <c r="E61" s="45"/>
      <c r="F61" s="45"/>
      <c r="G61" s="45"/>
      <c r="H61" s="45"/>
    </row>
    <row r="62" spans="1:8" ht="12.75" x14ac:dyDescent="0.2">
      <c r="A62" s="45"/>
      <c r="B62" s="45"/>
      <c r="C62" s="45"/>
      <c r="D62" s="45"/>
      <c r="E62" s="45"/>
      <c r="F62" s="45"/>
      <c r="G62" s="45"/>
      <c r="H62" s="45"/>
    </row>
    <row r="63" spans="1:8" ht="12.75" x14ac:dyDescent="0.2">
      <c r="A63" s="45"/>
      <c r="B63" s="45"/>
      <c r="C63" s="45"/>
      <c r="D63" s="45"/>
      <c r="E63" s="45"/>
      <c r="F63" s="45"/>
      <c r="G63" s="45"/>
      <c r="H63" s="45"/>
    </row>
    <row r="64" spans="1:8" ht="12.75" x14ac:dyDescent="0.2">
      <c r="A64" s="45"/>
      <c r="B64" s="45"/>
      <c r="C64" s="45"/>
      <c r="D64" s="45"/>
      <c r="E64" s="45"/>
      <c r="F64" s="45"/>
      <c r="G64" s="45"/>
      <c r="H64" s="45"/>
    </row>
    <row r="65" spans="1:8" ht="12.75" x14ac:dyDescent="0.2">
      <c r="A65" s="45"/>
      <c r="B65" s="45"/>
      <c r="C65" s="45"/>
      <c r="D65" s="45"/>
      <c r="E65" s="45"/>
      <c r="F65" s="45"/>
      <c r="G65" s="45"/>
      <c r="H65" s="45"/>
    </row>
    <row r="66" spans="1:8" ht="12.75" x14ac:dyDescent="0.2">
      <c r="A66" s="45"/>
      <c r="B66" s="45"/>
      <c r="C66" s="45"/>
      <c r="D66" s="45"/>
      <c r="E66" s="45"/>
      <c r="F66" s="45"/>
      <c r="G66" s="45"/>
      <c r="H66" s="45"/>
    </row>
    <row r="67" spans="1:8" ht="12.75" x14ac:dyDescent="0.2">
      <c r="A67" s="45"/>
      <c r="B67" s="45"/>
      <c r="C67" s="45"/>
      <c r="D67" s="45"/>
      <c r="E67" s="45"/>
      <c r="F67" s="45"/>
      <c r="G67" s="45"/>
      <c r="H67" s="45"/>
    </row>
    <row r="68" spans="1:8" ht="12.75" x14ac:dyDescent="0.2">
      <c r="A68" s="45"/>
      <c r="B68" s="45"/>
      <c r="C68" s="45"/>
      <c r="D68" s="45"/>
      <c r="E68" s="45"/>
      <c r="F68" s="45"/>
      <c r="G68" s="45"/>
      <c r="H68" s="45"/>
    </row>
    <row r="69" spans="1:8" ht="12.75" x14ac:dyDescent="0.2">
      <c r="A69" s="45"/>
      <c r="B69" s="45"/>
      <c r="C69" s="45"/>
      <c r="D69" s="45"/>
      <c r="E69" s="45"/>
      <c r="F69" s="45"/>
      <c r="G69" s="45"/>
      <c r="H69" s="45"/>
    </row>
    <row r="70" spans="1:8" ht="12.75" x14ac:dyDescent="0.2">
      <c r="A70" s="45"/>
      <c r="B70" s="45"/>
      <c r="C70" s="45"/>
      <c r="D70" s="45"/>
      <c r="E70" s="45"/>
      <c r="F70" s="45"/>
      <c r="G70" s="45"/>
      <c r="H70" s="45"/>
    </row>
    <row r="71" spans="1:8" ht="12.75" x14ac:dyDescent="0.2">
      <c r="A71" s="45"/>
      <c r="B71" s="45"/>
      <c r="C71" s="45"/>
      <c r="D71" s="45"/>
      <c r="E71" s="45"/>
      <c r="F71" s="45"/>
      <c r="G71" s="45"/>
      <c r="H71" s="45"/>
    </row>
    <row r="72" spans="1:8" ht="12.75" x14ac:dyDescent="0.2">
      <c r="A72" s="45"/>
      <c r="B72" s="45"/>
      <c r="C72" s="45"/>
      <c r="D72" s="45"/>
      <c r="E72" s="45"/>
      <c r="F72" s="45"/>
      <c r="G72" s="45"/>
      <c r="H72" s="45"/>
    </row>
    <row r="73" spans="1:8" ht="12.75" x14ac:dyDescent="0.2">
      <c r="A73" s="45"/>
      <c r="B73" s="45"/>
      <c r="C73" s="45"/>
      <c r="D73" s="45"/>
      <c r="E73" s="45"/>
      <c r="F73" s="45"/>
      <c r="G73" s="45"/>
      <c r="H73" s="45"/>
    </row>
    <row r="74" spans="1:8" ht="12.75" x14ac:dyDescent="0.2">
      <c r="A74" s="45"/>
      <c r="B74" s="45"/>
      <c r="C74" s="45"/>
      <c r="D74" s="45"/>
      <c r="E74" s="45"/>
      <c r="F74" s="45"/>
      <c r="G74" s="45"/>
      <c r="H74" s="45"/>
    </row>
    <row r="75" spans="1:8" ht="12.75" x14ac:dyDescent="0.2">
      <c r="A75" s="45"/>
      <c r="B75" s="45"/>
      <c r="C75" s="45"/>
      <c r="D75" s="45"/>
      <c r="E75" s="45"/>
      <c r="F75" s="45"/>
      <c r="G75" s="45"/>
      <c r="H75" s="45"/>
    </row>
    <row r="76" spans="1:8" ht="12.75" x14ac:dyDescent="0.2">
      <c r="A76" s="45"/>
      <c r="B76" s="45"/>
      <c r="C76" s="45"/>
      <c r="D76" s="45"/>
      <c r="E76" s="45"/>
      <c r="F76" s="45"/>
      <c r="G76" s="45"/>
      <c r="H76" s="45"/>
    </row>
    <row r="77" spans="1:8" ht="12.75" x14ac:dyDescent="0.2">
      <c r="A77" s="45"/>
      <c r="B77" s="45"/>
      <c r="C77" s="45"/>
      <c r="D77" s="45"/>
      <c r="E77" s="45"/>
      <c r="F77" s="45"/>
      <c r="G77" s="45"/>
      <c r="H77" s="45"/>
    </row>
    <row r="78" spans="1:8" ht="12.75" x14ac:dyDescent="0.2">
      <c r="A78" s="45"/>
      <c r="B78" s="45"/>
      <c r="C78" s="45"/>
      <c r="D78" s="45"/>
      <c r="E78" s="45"/>
      <c r="F78" s="45"/>
      <c r="G78" s="45"/>
      <c r="H78" s="45"/>
    </row>
    <row r="79" spans="1:8" ht="12.75" x14ac:dyDescent="0.2">
      <c r="A79" s="45"/>
      <c r="B79" s="45"/>
      <c r="C79" s="45"/>
      <c r="D79" s="45"/>
      <c r="E79" s="45"/>
      <c r="F79" s="45"/>
      <c r="G79" s="45"/>
      <c r="H79" s="45"/>
    </row>
    <row r="80" spans="1:8" ht="12.75" x14ac:dyDescent="0.2">
      <c r="A80" s="45"/>
      <c r="B80" s="45"/>
      <c r="C80" s="45"/>
      <c r="D80" s="45"/>
      <c r="E80" s="45"/>
      <c r="F80" s="45"/>
      <c r="G80" s="45"/>
      <c r="H80" s="45"/>
    </row>
    <row r="81" spans="1:8" ht="12.75" x14ac:dyDescent="0.2">
      <c r="A81" s="45"/>
      <c r="B81" s="45"/>
      <c r="C81" s="45"/>
      <c r="D81" s="45"/>
      <c r="E81" s="45"/>
      <c r="F81" s="45"/>
      <c r="G81" s="45"/>
      <c r="H81" s="45"/>
    </row>
    <row r="82" spans="1:8" ht="12.75" x14ac:dyDescent="0.2">
      <c r="A82" s="45"/>
      <c r="B82" s="45"/>
      <c r="C82" s="45"/>
      <c r="D82" s="45"/>
      <c r="E82" s="45"/>
      <c r="F82" s="45"/>
      <c r="G82" s="45"/>
      <c r="H82" s="45"/>
    </row>
    <row r="83" spans="1:8" ht="12.75" x14ac:dyDescent="0.2">
      <c r="A83" s="45"/>
      <c r="B83" s="45"/>
      <c r="C83" s="45"/>
      <c r="D83" s="45"/>
      <c r="E83" s="45"/>
      <c r="F83" s="45"/>
      <c r="G83" s="45"/>
      <c r="H83" s="45"/>
    </row>
    <row r="84" spans="1:8" ht="12.75" x14ac:dyDescent="0.2">
      <c r="A84" s="45"/>
      <c r="B84" s="45"/>
      <c r="C84" s="45"/>
      <c r="D84" s="45"/>
      <c r="E84" s="45"/>
      <c r="F84" s="45"/>
      <c r="G84" s="45"/>
      <c r="H84" s="45"/>
    </row>
    <row r="85" spans="1:8" ht="12.75" x14ac:dyDescent="0.2">
      <c r="A85" s="45"/>
      <c r="B85" s="45"/>
      <c r="C85" s="45"/>
      <c r="D85" s="45"/>
      <c r="E85" s="45"/>
      <c r="F85" s="45"/>
      <c r="G85" s="45"/>
      <c r="H85" s="45"/>
    </row>
    <row r="86" spans="1:8" ht="12.75" x14ac:dyDescent="0.2">
      <c r="A86" s="45"/>
      <c r="B86" s="45"/>
      <c r="C86" s="45"/>
      <c r="D86" s="45"/>
      <c r="E86" s="45"/>
      <c r="F86" s="45"/>
      <c r="G86" s="45"/>
      <c r="H86" s="45"/>
    </row>
    <row r="87" spans="1:8" ht="12.75" x14ac:dyDescent="0.2">
      <c r="A87" s="45"/>
      <c r="B87" s="45"/>
      <c r="C87" s="45"/>
      <c r="D87" s="45"/>
      <c r="E87" s="45"/>
      <c r="F87" s="45"/>
      <c r="G87" s="45"/>
      <c r="H87" s="45"/>
    </row>
    <row r="88" spans="1:8" ht="12.75" x14ac:dyDescent="0.2">
      <c r="A88" s="45"/>
      <c r="B88" s="45"/>
      <c r="C88" s="45"/>
      <c r="D88" s="45"/>
      <c r="E88" s="45"/>
      <c r="F88" s="45"/>
      <c r="G88" s="45"/>
      <c r="H88" s="45"/>
    </row>
    <row r="89" spans="1:8" ht="12.75" x14ac:dyDescent="0.2">
      <c r="A89" s="45"/>
      <c r="B89" s="45"/>
      <c r="C89" s="45"/>
      <c r="D89" s="45"/>
      <c r="E89" s="45"/>
      <c r="F89" s="45"/>
      <c r="G89" s="45"/>
      <c r="H89" s="45"/>
    </row>
    <row r="90" spans="1:8" ht="12.75" x14ac:dyDescent="0.2">
      <c r="A90" s="45"/>
      <c r="B90" s="45"/>
      <c r="C90" s="45"/>
      <c r="D90" s="45"/>
      <c r="E90" s="45"/>
      <c r="F90" s="45"/>
      <c r="G90" s="45"/>
      <c r="H90" s="45"/>
    </row>
    <row r="91" spans="1:8" ht="12.75" x14ac:dyDescent="0.2">
      <c r="A91" s="45"/>
      <c r="B91" s="45"/>
      <c r="C91" s="45"/>
      <c r="D91" s="45"/>
      <c r="E91" s="45"/>
      <c r="F91" s="45"/>
      <c r="G91" s="45"/>
      <c r="H91" s="45"/>
    </row>
    <row r="92" spans="1:8" ht="12.75" x14ac:dyDescent="0.2">
      <c r="A92" s="45"/>
      <c r="B92" s="45"/>
      <c r="C92" s="45"/>
      <c r="D92" s="45"/>
      <c r="E92" s="45"/>
      <c r="F92" s="45"/>
      <c r="G92" s="45"/>
      <c r="H92" s="45"/>
    </row>
    <row r="93" spans="1:8" ht="12.75" x14ac:dyDescent="0.2">
      <c r="A93" s="45"/>
      <c r="B93" s="45"/>
      <c r="C93" s="45"/>
      <c r="D93" s="45"/>
      <c r="E93" s="45"/>
      <c r="F93" s="45"/>
      <c r="G93" s="45"/>
      <c r="H93" s="45"/>
    </row>
    <row r="94" spans="1:8" ht="12.75" x14ac:dyDescent="0.2">
      <c r="A94" s="45"/>
      <c r="B94" s="45"/>
      <c r="C94" s="45"/>
      <c r="D94" s="45"/>
      <c r="E94" s="45"/>
      <c r="F94" s="45"/>
      <c r="G94" s="45"/>
      <c r="H94" s="45"/>
    </row>
    <row r="95" spans="1:8" ht="12.75" x14ac:dyDescent="0.2">
      <c r="A95" s="45"/>
      <c r="B95" s="45"/>
      <c r="C95" s="45"/>
      <c r="D95" s="45"/>
      <c r="E95" s="45"/>
      <c r="F95" s="45"/>
      <c r="G95" s="45"/>
      <c r="H95" s="45"/>
    </row>
    <row r="96" spans="1:8" ht="12.75" x14ac:dyDescent="0.2">
      <c r="A96" s="45"/>
      <c r="B96" s="45"/>
      <c r="C96" s="45"/>
      <c r="D96" s="45"/>
      <c r="E96" s="45"/>
      <c r="F96" s="45"/>
      <c r="G96" s="45"/>
      <c r="H96" s="45"/>
    </row>
    <row r="97" spans="1:8" ht="12.75" x14ac:dyDescent="0.2">
      <c r="A97" s="45"/>
      <c r="B97" s="45"/>
      <c r="C97" s="45"/>
      <c r="D97" s="45"/>
      <c r="E97" s="45"/>
      <c r="F97" s="45"/>
      <c r="G97" s="45"/>
      <c r="H97" s="45"/>
    </row>
    <row r="98" spans="1:8" ht="12.75" x14ac:dyDescent="0.2">
      <c r="A98" s="45"/>
      <c r="B98" s="45"/>
      <c r="C98" s="45"/>
      <c r="D98" s="45"/>
      <c r="E98" s="45"/>
      <c r="F98" s="45"/>
      <c r="G98" s="45"/>
      <c r="H98" s="45"/>
    </row>
    <row r="99" spans="1:8" ht="12.75" x14ac:dyDescent="0.2">
      <c r="A99" s="45"/>
      <c r="B99" s="45"/>
      <c r="C99" s="45"/>
      <c r="D99" s="45"/>
      <c r="E99" s="45"/>
      <c r="F99" s="45"/>
      <c r="G99" s="45"/>
      <c r="H99" s="45"/>
    </row>
    <row r="100" spans="1:8" ht="12.75" x14ac:dyDescent="0.2">
      <c r="A100" s="45"/>
      <c r="B100" s="45"/>
      <c r="C100" s="45"/>
      <c r="D100" s="45"/>
      <c r="E100" s="45"/>
      <c r="F100" s="45"/>
      <c r="G100" s="45"/>
      <c r="H100" s="45"/>
    </row>
    <row r="101" spans="1:8" ht="12.75" x14ac:dyDescent="0.2">
      <c r="A101" s="45"/>
      <c r="B101" s="45"/>
      <c r="C101" s="45"/>
      <c r="D101" s="45"/>
      <c r="E101" s="45"/>
      <c r="F101" s="45"/>
      <c r="G101" s="45"/>
      <c r="H101" s="45"/>
    </row>
    <row r="102" spans="1:8" ht="12.75" x14ac:dyDescent="0.2">
      <c r="A102" s="45"/>
      <c r="B102" s="45"/>
      <c r="C102" s="45"/>
      <c r="D102" s="45"/>
      <c r="E102" s="45"/>
      <c r="F102" s="45"/>
      <c r="G102" s="45"/>
      <c r="H102" s="45"/>
    </row>
    <row r="103" spans="1:8" ht="12.75" x14ac:dyDescent="0.2">
      <c r="A103" s="45"/>
      <c r="B103" s="45"/>
      <c r="C103" s="45"/>
      <c r="D103" s="45"/>
      <c r="E103" s="45"/>
      <c r="F103" s="45"/>
      <c r="G103" s="45"/>
      <c r="H103" s="45"/>
    </row>
    <row r="104" spans="1:8" ht="12.75" x14ac:dyDescent="0.2">
      <c r="A104" s="45"/>
      <c r="B104" s="45"/>
      <c r="C104" s="45"/>
      <c r="D104" s="45"/>
      <c r="E104" s="45"/>
      <c r="F104" s="45"/>
      <c r="G104" s="45"/>
      <c r="H104" s="45"/>
    </row>
    <row r="105" spans="1:8" ht="12.75" x14ac:dyDescent="0.2">
      <c r="A105" s="45"/>
      <c r="B105" s="45"/>
      <c r="C105" s="45"/>
      <c r="D105" s="45"/>
      <c r="E105" s="45"/>
      <c r="F105" s="45"/>
      <c r="G105" s="45"/>
      <c r="H105" s="45"/>
    </row>
    <row r="106" spans="1:8" ht="12.75" x14ac:dyDescent="0.2">
      <c r="A106" s="45"/>
      <c r="B106" s="45"/>
      <c r="C106" s="45"/>
      <c r="D106" s="45"/>
      <c r="E106" s="45"/>
      <c r="F106" s="45"/>
      <c r="G106" s="45"/>
      <c r="H106" s="45"/>
    </row>
    <row r="107" spans="1:8" ht="12.75" x14ac:dyDescent="0.2">
      <c r="A107" s="45"/>
      <c r="B107" s="45"/>
      <c r="C107" s="45"/>
      <c r="D107" s="45"/>
      <c r="E107" s="45"/>
      <c r="F107" s="45"/>
      <c r="G107" s="45"/>
      <c r="H107" s="45"/>
    </row>
    <row r="108" spans="1:8" ht="12.75" x14ac:dyDescent="0.2">
      <c r="A108" s="45"/>
      <c r="B108" s="45"/>
      <c r="C108" s="45"/>
      <c r="D108" s="45"/>
      <c r="E108" s="45"/>
      <c r="F108" s="45"/>
      <c r="G108" s="45"/>
      <c r="H108" s="45"/>
    </row>
    <row r="109" spans="1:8" ht="12.75" x14ac:dyDescent="0.2">
      <c r="A109" s="45"/>
      <c r="B109" s="45"/>
      <c r="C109" s="45"/>
      <c r="D109" s="45"/>
      <c r="E109" s="45"/>
      <c r="F109" s="45"/>
      <c r="G109" s="45"/>
      <c r="H109" s="45"/>
    </row>
    <row r="110" spans="1:8" ht="12.75" x14ac:dyDescent="0.2">
      <c r="A110" s="45"/>
      <c r="B110" s="45"/>
      <c r="C110" s="45"/>
      <c r="D110" s="45"/>
      <c r="E110" s="45"/>
      <c r="F110" s="45"/>
      <c r="G110" s="45"/>
      <c r="H110" s="45"/>
    </row>
    <row r="111" spans="1:8" ht="12.75" x14ac:dyDescent="0.2">
      <c r="A111" s="45"/>
      <c r="B111" s="45"/>
      <c r="C111" s="45"/>
      <c r="D111" s="45"/>
      <c r="E111" s="45"/>
      <c r="F111" s="45"/>
      <c r="G111" s="45"/>
      <c r="H111" s="45"/>
    </row>
    <row r="112" spans="1:8" ht="12.75" x14ac:dyDescent="0.2">
      <c r="A112" s="45"/>
      <c r="B112" s="45"/>
      <c r="C112" s="45"/>
      <c r="D112" s="45"/>
      <c r="E112" s="45"/>
      <c r="F112" s="45"/>
      <c r="G112" s="45"/>
      <c r="H112" s="45"/>
    </row>
    <row r="113" spans="1:8" ht="12.75" x14ac:dyDescent="0.2">
      <c r="A113" s="45"/>
      <c r="B113" s="45"/>
      <c r="C113" s="45"/>
      <c r="D113" s="45"/>
      <c r="E113" s="45"/>
      <c r="F113" s="45"/>
      <c r="G113" s="45"/>
      <c r="H113" s="45"/>
    </row>
    <row r="114" spans="1:8" ht="12.75" x14ac:dyDescent="0.2">
      <c r="A114" s="45"/>
      <c r="B114" s="45"/>
      <c r="C114" s="45"/>
      <c r="D114" s="45"/>
      <c r="E114" s="45"/>
      <c r="F114" s="45"/>
      <c r="G114" s="45"/>
      <c r="H114" s="45"/>
    </row>
    <row r="115" spans="1:8" ht="12.75" x14ac:dyDescent="0.2">
      <c r="A115" s="45"/>
      <c r="B115" s="45"/>
      <c r="C115" s="45"/>
      <c r="D115" s="45"/>
      <c r="E115" s="45"/>
      <c r="F115" s="45"/>
      <c r="G115" s="45"/>
      <c r="H115" s="45"/>
    </row>
    <row r="116" spans="1:8" ht="12.75" x14ac:dyDescent="0.2">
      <c r="A116" s="45"/>
      <c r="B116" s="45"/>
      <c r="C116" s="45"/>
      <c r="D116" s="45"/>
      <c r="E116" s="45"/>
      <c r="F116" s="45"/>
      <c r="G116" s="45"/>
      <c r="H116" s="45"/>
    </row>
    <row r="117" spans="1:8" ht="12.75" x14ac:dyDescent="0.2">
      <c r="A117" s="45"/>
      <c r="B117" s="45"/>
      <c r="C117" s="45"/>
      <c r="D117" s="45"/>
      <c r="E117" s="45"/>
      <c r="F117" s="45"/>
      <c r="G117" s="45"/>
      <c r="H117" s="45"/>
    </row>
    <row r="118" spans="1:8" ht="12.75" x14ac:dyDescent="0.2">
      <c r="A118" s="45"/>
      <c r="B118" s="45"/>
      <c r="C118" s="45"/>
      <c r="D118" s="45"/>
      <c r="E118" s="45"/>
      <c r="F118" s="45"/>
      <c r="G118" s="45"/>
      <c r="H118" s="45"/>
    </row>
    <row r="119" spans="1:8" ht="12.75" x14ac:dyDescent="0.2">
      <c r="A119" s="45"/>
      <c r="B119" s="45"/>
      <c r="C119" s="45"/>
      <c r="D119" s="45"/>
      <c r="E119" s="45"/>
      <c r="F119" s="45"/>
      <c r="G119" s="45"/>
      <c r="H119" s="45"/>
    </row>
    <row r="120" spans="1:8" ht="12.75" x14ac:dyDescent="0.2">
      <c r="A120" s="45"/>
      <c r="B120" s="45"/>
      <c r="C120" s="45"/>
      <c r="D120" s="45"/>
      <c r="E120" s="45"/>
      <c r="F120" s="45"/>
      <c r="G120" s="45"/>
      <c r="H120" s="45"/>
    </row>
    <row r="121" spans="1:8" ht="12.75" x14ac:dyDescent="0.2">
      <c r="A121" s="45"/>
      <c r="B121" s="45"/>
      <c r="C121" s="45"/>
      <c r="D121" s="45"/>
      <c r="E121" s="45"/>
      <c r="F121" s="45"/>
      <c r="G121" s="45"/>
      <c r="H121" s="45"/>
    </row>
    <row r="122" spans="1:8" ht="12.75" x14ac:dyDescent="0.2">
      <c r="A122" s="45"/>
      <c r="B122" s="45"/>
      <c r="C122" s="45"/>
      <c r="D122" s="45"/>
      <c r="E122" s="45"/>
      <c r="F122" s="45"/>
      <c r="G122" s="45"/>
      <c r="H122" s="45"/>
    </row>
    <row r="123" spans="1:8" ht="12.75" x14ac:dyDescent="0.2">
      <c r="A123" s="45"/>
      <c r="B123" s="45"/>
      <c r="C123" s="45"/>
      <c r="D123" s="45"/>
      <c r="E123" s="45"/>
      <c r="F123" s="45"/>
      <c r="G123" s="45"/>
      <c r="H123" s="45"/>
    </row>
    <row r="124" spans="1:8" ht="12.75" x14ac:dyDescent="0.2">
      <c r="A124" s="45"/>
      <c r="B124" s="45"/>
      <c r="C124" s="45"/>
      <c r="D124" s="45"/>
      <c r="E124" s="45"/>
      <c r="F124" s="45"/>
      <c r="G124" s="45"/>
      <c r="H124" s="45"/>
    </row>
    <row r="125" spans="1:8" ht="12.75" x14ac:dyDescent="0.2">
      <c r="A125" s="45"/>
      <c r="B125" s="45"/>
      <c r="C125" s="45"/>
      <c r="D125" s="45"/>
      <c r="E125" s="45"/>
      <c r="F125" s="45"/>
      <c r="G125" s="45"/>
      <c r="H125" s="45"/>
    </row>
    <row r="126" spans="1:8" ht="12.75" x14ac:dyDescent="0.2">
      <c r="A126" s="45"/>
      <c r="B126" s="45"/>
      <c r="C126" s="45"/>
      <c r="D126" s="45"/>
      <c r="E126" s="45"/>
      <c r="F126" s="45"/>
      <c r="G126" s="45"/>
      <c r="H126" s="45"/>
    </row>
    <row r="127" spans="1:8" ht="12.75" x14ac:dyDescent="0.2">
      <c r="A127" s="45"/>
      <c r="B127" s="45"/>
      <c r="C127" s="45"/>
      <c r="D127" s="45"/>
      <c r="E127" s="45"/>
      <c r="F127" s="45"/>
      <c r="G127" s="45"/>
      <c r="H127" s="45"/>
    </row>
    <row r="128" spans="1:8" ht="12.75" x14ac:dyDescent="0.2">
      <c r="A128" s="45"/>
      <c r="B128" s="45"/>
      <c r="C128" s="45"/>
      <c r="D128" s="45"/>
      <c r="E128" s="45"/>
      <c r="F128" s="45"/>
      <c r="G128" s="45"/>
      <c r="H128" s="45"/>
    </row>
    <row r="129" spans="1:8" ht="12.75" x14ac:dyDescent="0.2">
      <c r="A129" s="45"/>
      <c r="B129" s="45"/>
      <c r="C129" s="45"/>
      <c r="D129" s="45"/>
      <c r="E129" s="45"/>
      <c r="F129" s="45"/>
      <c r="G129" s="45"/>
      <c r="H129" s="45"/>
    </row>
    <row r="130" spans="1:8" ht="12.75" x14ac:dyDescent="0.2">
      <c r="A130" s="45"/>
      <c r="B130" s="45"/>
      <c r="C130" s="45"/>
      <c r="D130" s="45"/>
      <c r="E130" s="45"/>
      <c r="F130" s="45"/>
      <c r="G130" s="45"/>
      <c r="H130" s="45"/>
    </row>
    <row r="131" spans="1:8" ht="12.75" x14ac:dyDescent="0.2">
      <c r="A131" s="45"/>
      <c r="B131" s="45"/>
      <c r="C131" s="45"/>
      <c r="D131" s="45"/>
      <c r="E131" s="45"/>
      <c r="F131" s="45"/>
      <c r="G131" s="45"/>
      <c r="H131" s="45"/>
    </row>
    <row r="132" spans="1:8" ht="12.75" x14ac:dyDescent="0.2">
      <c r="A132" s="45"/>
      <c r="B132" s="45"/>
      <c r="C132" s="45"/>
      <c r="D132" s="45"/>
      <c r="E132" s="45"/>
      <c r="F132" s="45"/>
      <c r="G132" s="45"/>
      <c r="H132" s="45"/>
    </row>
    <row r="133" spans="1:8" ht="12.75" x14ac:dyDescent="0.2">
      <c r="A133" s="45"/>
      <c r="B133" s="45"/>
      <c r="C133" s="45"/>
      <c r="D133" s="45"/>
      <c r="E133" s="45"/>
      <c r="F133" s="45"/>
      <c r="G133" s="45"/>
      <c r="H133" s="45"/>
    </row>
    <row r="134" spans="1:8" ht="12.75" x14ac:dyDescent="0.2">
      <c r="A134" s="45"/>
      <c r="B134" s="45"/>
      <c r="C134" s="45"/>
      <c r="D134" s="45"/>
      <c r="E134" s="45"/>
      <c r="F134" s="45"/>
      <c r="G134" s="45"/>
      <c r="H134" s="45"/>
    </row>
    <row r="135" spans="1:8" ht="12.75" x14ac:dyDescent="0.2">
      <c r="A135" s="45"/>
      <c r="B135" s="45"/>
      <c r="C135" s="45"/>
      <c r="D135" s="45"/>
      <c r="E135" s="45"/>
      <c r="F135" s="45"/>
      <c r="G135" s="45"/>
      <c r="H135" s="45"/>
    </row>
    <row r="136" spans="1:8" ht="12.75" x14ac:dyDescent="0.2">
      <c r="A136" s="45"/>
      <c r="B136" s="45"/>
      <c r="C136" s="45"/>
      <c r="D136" s="45"/>
      <c r="E136" s="45"/>
      <c r="F136" s="45"/>
      <c r="G136" s="45"/>
      <c r="H136" s="45"/>
    </row>
    <row r="137" spans="1:8" ht="12.75" x14ac:dyDescent="0.2">
      <c r="A137" s="45"/>
      <c r="B137" s="45"/>
      <c r="C137" s="45"/>
      <c r="D137" s="45"/>
      <c r="E137" s="45"/>
      <c r="F137" s="45"/>
      <c r="G137" s="45"/>
      <c r="H137" s="45"/>
    </row>
    <row r="138" spans="1:8" ht="12.75" x14ac:dyDescent="0.2">
      <c r="A138" s="45"/>
      <c r="B138" s="45"/>
      <c r="C138" s="45"/>
      <c r="D138" s="45"/>
      <c r="E138" s="45"/>
      <c r="F138" s="45"/>
      <c r="G138" s="45"/>
      <c r="H138" s="45"/>
    </row>
    <row r="139" spans="1:8" ht="12.75" x14ac:dyDescent="0.2">
      <c r="A139" s="45"/>
      <c r="B139" s="45"/>
      <c r="C139" s="45"/>
      <c r="D139" s="45"/>
      <c r="E139" s="45"/>
      <c r="F139" s="45"/>
      <c r="G139" s="45"/>
      <c r="H139" s="45"/>
    </row>
    <row r="140" spans="1:8" ht="12.75" x14ac:dyDescent="0.2">
      <c r="A140" s="45"/>
      <c r="B140" s="45"/>
      <c r="C140" s="45"/>
      <c r="D140" s="45"/>
      <c r="E140" s="45"/>
      <c r="F140" s="45"/>
      <c r="G140" s="45"/>
      <c r="H140" s="45"/>
    </row>
    <row r="141" spans="1:8" ht="12.75" x14ac:dyDescent="0.2">
      <c r="A141" s="45"/>
      <c r="B141" s="45"/>
      <c r="C141" s="45"/>
      <c r="D141" s="45"/>
      <c r="E141" s="45"/>
      <c r="F141" s="45"/>
      <c r="G141" s="45"/>
      <c r="H141" s="45"/>
    </row>
    <row r="142" spans="1:8" ht="12.75" x14ac:dyDescent="0.2">
      <c r="A142" s="45"/>
      <c r="B142" s="45"/>
      <c r="C142" s="45"/>
      <c r="D142" s="45"/>
      <c r="E142" s="45"/>
      <c r="F142" s="45"/>
      <c r="G142" s="45"/>
      <c r="H142" s="45"/>
    </row>
    <row r="143" spans="1:8" ht="12.75" x14ac:dyDescent="0.2">
      <c r="A143" s="45"/>
      <c r="B143" s="45"/>
      <c r="C143" s="45"/>
      <c r="D143" s="45"/>
      <c r="E143" s="45"/>
      <c r="F143" s="45"/>
      <c r="G143" s="45"/>
      <c r="H143" s="45"/>
    </row>
    <row r="144" spans="1:8" ht="12.75" x14ac:dyDescent="0.2">
      <c r="A144" s="45"/>
      <c r="B144" s="45"/>
      <c r="C144" s="45"/>
      <c r="D144" s="45"/>
      <c r="E144" s="45"/>
      <c r="F144" s="45"/>
      <c r="G144" s="45"/>
      <c r="H144" s="45"/>
    </row>
    <row r="145" spans="1:8" ht="12.75" x14ac:dyDescent="0.2">
      <c r="A145" s="45"/>
      <c r="B145" s="45"/>
      <c r="C145" s="45"/>
      <c r="D145" s="45"/>
      <c r="E145" s="45"/>
      <c r="F145" s="45"/>
      <c r="G145" s="45"/>
      <c r="H145" s="45"/>
    </row>
    <row r="146" spans="1:8" ht="12.75" x14ac:dyDescent="0.2">
      <c r="A146" s="45"/>
      <c r="B146" s="45"/>
      <c r="C146" s="45"/>
      <c r="D146" s="45"/>
      <c r="E146" s="45"/>
      <c r="F146" s="45"/>
      <c r="G146" s="45"/>
      <c r="H146" s="45"/>
    </row>
    <row r="147" spans="1:8" ht="12.75" x14ac:dyDescent="0.2">
      <c r="A147" s="45"/>
      <c r="B147" s="45"/>
      <c r="C147" s="45"/>
      <c r="D147" s="45"/>
      <c r="E147" s="45"/>
      <c r="F147" s="45"/>
      <c r="G147" s="45"/>
      <c r="H147" s="45"/>
    </row>
    <row r="148" spans="1:8" ht="12.75" x14ac:dyDescent="0.2">
      <c r="A148" s="45"/>
      <c r="B148" s="45"/>
      <c r="C148" s="45"/>
      <c r="D148" s="45"/>
      <c r="E148" s="45"/>
      <c r="F148" s="45"/>
      <c r="G148" s="45"/>
      <c r="H148" s="45"/>
    </row>
    <row r="149" spans="1:8" ht="12.75" x14ac:dyDescent="0.2">
      <c r="A149" s="45"/>
      <c r="B149" s="45"/>
      <c r="C149" s="45"/>
      <c r="D149" s="45"/>
      <c r="E149" s="45"/>
      <c r="F149" s="45"/>
      <c r="G149" s="45"/>
      <c r="H149" s="45"/>
    </row>
    <row r="150" spans="1:8" ht="12.75" x14ac:dyDescent="0.2">
      <c r="A150" s="45"/>
      <c r="B150" s="45"/>
      <c r="C150" s="45"/>
      <c r="D150" s="45"/>
      <c r="E150" s="45"/>
      <c r="F150" s="45"/>
      <c r="G150" s="45"/>
      <c r="H150" s="45"/>
    </row>
    <row r="151" spans="1:8" ht="12.75" x14ac:dyDescent="0.2">
      <c r="A151" s="45"/>
      <c r="B151" s="45"/>
      <c r="C151" s="45"/>
      <c r="D151" s="45"/>
      <c r="E151" s="45"/>
      <c r="F151" s="45"/>
      <c r="G151" s="45"/>
      <c r="H151" s="45"/>
    </row>
    <row r="152" spans="1:8" ht="12.75" x14ac:dyDescent="0.2">
      <c r="A152" s="45"/>
      <c r="B152" s="45"/>
      <c r="C152" s="45"/>
      <c r="D152" s="45"/>
      <c r="E152" s="45"/>
      <c r="F152" s="45"/>
      <c r="G152" s="45"/>
      <c r="H152" s="45"/>
    </row>
    <row r="153" spans="1:8" ht="12.75" x14ac:dyDescent="0.2">
      <c r="A153" s="45"/>
      <c r="B153" s="45"/>
      <c r="C153" s="45"/>
      <c r="D153" s="45"/>
      <c r="E153" s="45"/>
      <c r="F153" s="45"/>
      <c r="G153" s="45"/>
      <c r="H153" s="45"/>
    </row>
    <row r="154" spans="1:8" ht="12.75" x14ac:dyDescent="0.2">
      <c r="A154" s="45"/>
      <c r="B154" s="45"/>
      <c r="C154" s="45"/>
      <c r="D154" s="45"/>
      <c r="E154" s="45"/>
      <c r="F154" s="45"/>
      <c r="G154" s="45"/>
      <c r="H154" s="45"/>
    </row>
    <row r="155" spans="1:8" ht="12.75" x14ac:dyDescent="0.2">
      <c r="A155" s="45"/>
      <c r="B155" s="45"/>
      <c r="C155" s="45"/>
      <c r="D155" s="45"/>
      <c r="E155" s="45"/>
      <c r="F155" s="45"/>
      <c r="G155" s="45"/>
      <c r="H155" s="45"/>
    </row>
    <row r="156" spans="1:8" ht="12.75" x14ac:dyDescent="0.2">
      <c r="A156" s="45"/>
      <c r="B156" s="45"/>
      <c r="C156" s="45"/>
      <c r="D156" s="45"/>
      <c r="E156" s="45"/>
      <c r="F156" s="45"/>
      <c r="G156" s="45"/>
      <c r="H156" s="45"/>
    </row>
    <row r="157" spans="1:8" ht="12.75" x14ac:dyDescent="0.2">
      <c r="A157" s="45"/>
      <c r="B157" s="45"/>
      <c r="C157" s="45"/>
      <c r="D157" s="45"/>
      <c r="E157" s="45"/>
      <c r="F157" s="45"/>
      <c r="G157" s="45"/>
      <c r="H157" s="45"/>
    </row>
    <row r="158" spans="1:8" ht="12.75" x14ac:dyDescent="0.2">
      <c r="A158" s="45"/>
      <c r="B158" s="45"/>
      <c r="C158" s="45"/>
      <c r="D158" s="45"/>
      <c r="E158" s="45"/>
      <c r="F158" s="45"/>
      <c r="G158" s="45"/>
      <c r="H158" s="45"/>
    </row>
    <row r="159" spans="1:8" ht="12.75" x14ac:dyDescent="0.2">
      <c r="A159" s="45"/>
      <c r="B159" s="45"/>
      <c r="C159" s="45"/>
      <c r="D159" s="45"/>
      <c r="E159" s="45"/>
      <c r="F159" s="45"/>
      <c r="G159" s="45"/>
      <c r="H159" s="45"/>
    </row>
    <row r="160" spans="1:8" ht="12.75" x14ac:dyDescent="0.2">
      <c r="A160" s="45"/>
      <c r="B160" s="45"/>
      <c r="C160" s="45"/>
      <c r="D160" s="45"/>
      <c r="E160" s="45"/>
      <c r="F160" s="45"/>
      <c r="G160" s="45"/>
      <c r="H160" s="45"/>
    </row>
    <row r="161" spans="1:8" ht="12.75" x14ac:dyDescent="0.2">
      <c r="A161" s="45"/>
      <c r="B161" s="45"/>
      <c r="C161" s="45"/>
      <c r="D161" s="45"/>
      <c r="E161" s="45"/>
      <c r="F161" s="45"/>
      <c r="G161" s="45"/>
      <c r="H161" s="45"/>
    </row>
    <row r="162" spans="1:8" ht="12.75" x14ac:dyDescent="0.2">
      <c r="A162" s="45"/>
      <c r="B162" s="45"/>
      <c r="C162" s="45"/>
      <c r="D162" s="45"/>
      <c r="E162" s="45"/>
      <c r="F162" s="45"/>
      <c r="G162" s="45"/>
      <c r="H162" s="45"/>
    </row>
    <row r="163" spans="1:8" ht="12.75" x14ac:dyDescent="0.2">
      <c r="A163" s="45"/>
      <c r="B163" s="45"/>
      <c r="C163" s="45"/>
      <c r="D163" s="45"/>
      <c r="E163" s="45"/>
      <c r="F163" s="45"/>
      <c r="G163" s="45"/>
      <c r="H163" s="45"/>
    </row>
    <row r="164" spans="1:8" ht="12.75" x14ac:dyDescent="0.2">
      <c r="A164" s="45"/>
      <c r="B164" s="45"/>
      <c r="C164" s="45"/>
      <c r="D164" s="45"/>
      <c r="E164" s="45"/>
      <c r="F164" s="45"/>
      <c r="G164" s="45"/>
      <c r="H164" s="45"/>
    </row>
    <row r="165" spans="1:8" ht="12.75" x14ac:dyDescent="0.2">
      <c r="A165" s="45"/>
      <c r="B165" s="45"/>
      <c r="C165" s="45"/>
      <c r="D165" s="45"/>
      <c r="E165" s="45"/>
      <c r="F165" s="45"/>
      <c r="G165" s="45"/>
      <c r="H165" s="45"/>
    </row>
    <row r="166" spans="1:8" ht="12.75" x14ac:dyDescent="0.2">
      <c r="A166" s="45"/>
      <c r="B166" s="45"/>
      <c r="C166" s="45"/>
      <c r="D166" s="45"/>
      <c r="E166" s="45"/>
      <c r="F166" s="45"/>
      <c r="G166" s="45"/>
      <c r="H166" s="45"/>
    </row>
    <row r="167" spans="1:8" ht="12.75" x14ac:dyDescent="0.2">
      <c r="A167" s="45"/>
      <c r="B167" s="45"/>
      <c r="C167" s="45"/>
      <c r="D167" s="45"/>
      <c r="E167" s="45"/>
      <c r="F167" s="45"/>
      <c r="G167" s="45"/>
      <c r="H167" s="45"/>
    </row>
    <row r="168" spans="1:8" ht="12.75" x14ac:dyDescent="0.2">
      <c r="A168" s="45"/>
      <c r="B168" s="45"/>
      <c r="C168" s="45"/>
      <c r="D168" s="45"/>
      <c r="E168" s="45"/>
      <c r="F168" s="45"/>
      <c r="G168" s="45"/>
      <c r="H168" s="45"/>
    </row>
    <row r="169" spans="1:8" ht="12.75" x14ac:dyDescent="0.2">
      <c r="A169" s="45"/>
      <c r="B169" s="45"/>
      <c r="C169" s="45"/>
      <c r="D169" s="45"/>
      <c r="E169" s="45"/>
      <c r="F169" s="45"/>
      <c r="G169" s="45"/>
      <c r="H169" s="45"/>
    </row>
    <row r="170" spans="1:8" ht="12.75" x14ac:dyDescent="0.2">
      <c r="A170" s="45"/>
      <c r="B170" s="45"/>
      <c r="C170" s="45"/>
      <c r="D170" s="45"/>
      <c r="E170" s="45"/>
      <c r="F170" s="45"/>
      <c r="G170" s="45"/>
      <c r="H170" s="45"/>
    </row>
    <row r="171" spans="1:8" ht="12.75" x14ac:dyDescent="0.2">
      <c r="A171" s="45"/>
      <c r="B171" s="45"/>
      <c r="C171" s="45"/>
      <c r="D171" s="45"/>
      <c r="E171" s="45"/>
      <c r="F171" s="45"/>
      <c r="G171" s="45"/>
      <c r="H171" s="45"/>
    </row>
    <row r="172" spans="1:8" ht="12.75" x14ac:dyDescent="0.2">
      <c r="A172" s="45"/>
      <c r="B172" s="45"/>
      <c r="C172" s="45"/>
      <c r="D172" s="45"/>
      <c r="E172" s="45"/>
      <c r="F172" s="45"/>
      <c r="G172" s="45"/>
      <c r="H172" s="45"/>
    </row>
    <row r="173" spans="1:8" ht="12.75" x14ac:dyDescent="0.2">
      <c r="A173" s="45"/>
      <c r="B173" s="45"/>
      <c r="C173" s="45"/>
      <c r="D173" s="45"/>
      <c r="E173" s="45"/>
      <c r="F173" s="45"/>
      <c r="G173" s="45"/>
      <c r="H173" s="45"/>
    </row>
    <row r="174" spans="1:8" ht="12.75" x14ac:dyDescent="0.2">
      <c r="A174" s="45"/>
      <c r="B174" s="45"/>
      <c r="C174" s="45"/>
      <c r="D174" s="45"/>
      <c r="E174" s="45"/>
      <c r="F174" s="45"/>
      <c r="G174" s="45"/>
      <c r="H174" s="45"/>
    </row>
    <row r="175" spans="1:8" ht="12.75" x14ac:dyDescent="0.2">
      <c r="A175" s="45"/>
      <c r="B175" s="45"/>
      <c r="C175" s="45"/>
      <c r="D175" s="45"/>
      <c r="E175" s="45"/>
      <c r="F175" s="45"/>
      <c r="G175" s="45"/>
      <c r="H175" s="45"/>
    </row>
    <row r="176" spans="1:8" ht="12.75" x14ac:dyDescent="0.2">
      <c r="A176" s="45"/>
      <c r="B176" s="45"/>
      <c r="C176" s="45"/>
      <c r="D176" s="45"/>
      <c r="E176" s="45"/>
      <c r="F176" s="45"/>
      <c r="G176" s="45"/>
      <c r="H176" s="45"/>
    </row>
    <row r="177" spans="1:8" ht="12.75" x14ac:dyDescent="0.2">
      <c r="A177" s="45"/>
      <c r="B177" s="45"/>
      <c r="C177" s="45"/>
      <c r="D177" s="45"/>
      <c r="E177" s="45"/>
      <c r="F177" s="45"/>
      <c r="G177" s="45"/>
      <c r="H177" s="45"/>
    </row>
    <row r="178" spans="1:8" ht="12.75" x14ac:dyDescent="0.2">
      <c r="A178" s="45"/>
      <c r="B178" s="45"/>
      <c r="C178" s="45"/>
      <c r="D178" s="45"/>
      <c r="E178" s="45"/>
      <c r="F178" s="45"/>
      <c r="G178" s="45"/>
      <c r="H178" s="45"/>
    </row>
    <row r="179" spans="1:8" ht="12.75" x14ac:dyDescent="0.2">
      <c r="A179" s="45"/>
      <c r="B179" s="45"/>
      <c r="C179" s="45"/>
      <c r="D179" s="45"/>
      <c r="E179" s="45"/>
      <c r="F179" s="45"/>
      <c r="G179" s="45"/>
      <c r="H179" s="45"/>
    </row>
    <row r="180" spans="1:8" ht="12.75" x14ac:dyDescent="0.2">
      <c r="A180" s="45"/>
      <c r="B180" s="45"/>
      <c r="C180" s="45"/>
      <c r="D180" s="45"/>
      <c r="E180" s="45"/>
      <c r="F180" s="45"/>
      <c r="G180" s="45"/>
      <c r="H180" s="45"/>
    </row>
    <row r="181" spans="1:8" ht="12.75" x14ac:dyDescent="0.2">
      <c r="A181" s="45"/>
      <c r="B181" s="45"/>
      <c r="C181" s="45"/>
      <c r="D181" s="45"/>
      <c r="E181" s="45"/>
      <c r="F181" s="45"/>
      <c r="G181" s="45"/>
      <c r="H181" s="45"/>
    </row>
    <row r="182" spans="1:8" ht="12.75" x14ac:dyDescent="0.2">
      <c r="A182" s="45"/>
      <c r="B182" s="45"/>
      <c r="C182" s="45"/>
      <c r="D182" s="45"/>
      <c r="E182" s="45"/>
      <c r="F182" s="45"/>
      <c r="G182" s="45"/>
      <c r="H182" s="45"/>
    </row>
    <row r="183" spans="1:8" ht="12.75" x14ac:dyDescent="0.2">
      <c r="A183" s="45"/>
      <c r="B183" s="45"/>
      <c r="C183" s="45"/>
      <c r="D183" s="45"/>
      <c r="E183" s="45"/>
      <c r="F183" s="45"/>
      <c r="G183" s="45"/>
      <c r="H183" s="45"/>
    </row>
    <row r="184" spans="1:8" ht="12.75" x14ac:dyDescent="0.2">
      <c r="A184" s="45"/>
      <c r="B184" s="45"/>
      <c r="C184" s="45"/>
      <c r="D184" s="45"/>
      <c r="E184" s="45"/>
      <c r="F184" s="45"/>
      <c r="G184" s="45"/>
      <c r="H184" s="45"/>
    </row>
    <row r="185" spans="1:8" ht="12.75" x14ac:dyDescent="0.2">
      <c r="A185" s="45"/>
      <c r="B185" s="45"/>
      <c r="C185" s="45"/>
      <c r="D185" s="45"/>
      <c r="E185" s="45"/>
      <c r="F185" s="45"/>
      <c r="G185" s="45"/>
      <c r="H185" s="45"/>
    </row>
    <row r="186" spans="1:8" ht="12.75" x14ac:dyDescent="0.2">
      <c r="A186" s="45"/>
      <c r="B186" s="45"/>
      <c r="C186" s="45"/>
      <c r="D186" s="45"/>
      <c r="E186" s="45"/>
      <c r="F186" s="45"/>
      <c r="G186" s="45"/>
      <c r="H186" s="45"/>
    </row>
    <row r="187" spans="1:8" ht="12.75" x14ac:dyDescent="0.2">
      <c r="A187" s="45"/>
      <c r="B187" s="45"/>
      <c r="C187" s="45"/>
      <c r="D187" s="45"/>
      <c r="E187" s="45"/>
      <c r="F187" s="45"/>
      <c r="G187" s="45"/>
      <c r="H187" s="45"/>
    </row>
    <row r="188" spans="1:8" ht="12.75" x14ac:dyDescent="0.2">
      <c r="A188" s="45"/>
      <c r="B188" s="45"/>
      <c r="C188" s="45"/>
      <c r="D188" s="45"/>
      <c r="E188" s="45"/>
      <c r="F188" s="45"/>
      <c r="G188" s="45"/>
      <c r="H188" s="45"/>
    </row>
    <row r="189" spans="1:8" ht="12.75" x14ac:dyDescent="0.2">
      <c r="A189" s="45"/>
      <c r="B189" s="45"/>
      <c r="C189" s="45"/>
      <c r="D189" s="45"/>
      <c r="E189" s="45"/>
      <c r="F189" s="45"/>
      <c r="G189" s="45"/>
      <c r="H189" s="45"/>
    </row>
    <row r="190" spans="1:8" ht="12.75" x14ac:dyDescent="0.2">
      <c r="A190" s="45"/>
      <c r="B190" s="45"/>
      <c r="C190" s="45"/>
      <c r="D190" s="45"/>
      <c r="E190" s="45"/>
      <c r="F190" s="45"/>
      <c r="G190" s="45"/>
      <c r="H190" s="45"/>
    </row>
    <row r="191" spans="1:8" ht="12.75" x14ac:dyDescent="0.2">
      <c r="A191" s="45"/>
      <c r="B191" s="45"/>
      <c r="C191" s="45"/>
      <c r="D191" s="45"/>
      <c r="E191" s="45"/>
      <c r="F191" s="45"/>
      <c r="G191" s="45"/>
      <c r="H191" s="45"/>
    </row>
    <row r="192" spans="1:8" ht="12.75" x14ac:dyDescent="0.2">
      <c r="A192" s="45"/>
      <c r="B192" s="45"/>
      <c r="C192" s="45"/>
      <c r="D192" s="45"/>
      <c r="E192" s="45"/>
      <c r="F192" s="45"/>
      <c r="G192" s="45"/>
      <c r="H192" s="45"/>
    </row>
    <row r="193" spans="1:8" ht="12.75" x14ac:dyDescent="0.2">
      <c r="A193" s="45"/>
      <c r="B193" s="45"/>
      <c r="C193" s="45"/>
      <c r="D193" s="45"/>
      <c r="E193" s="45"/>
      <c r="F193" s="45"/>
      <c r="G193" s="45"/>
      <c r="H193" s="45"/>
    </row>
    <row r="194" spans="1:8" ht="12.75" x14ac:dyDescent="0.2">
      <c r="A194" s="45"/>
      <c r="B194" s="45"/>
      <c r="C194" s="45"/>
      <c r="D194" s="45"/>
      <c r="E194" s="45"/>
      <c r="F194" s="45"/>
      <c r="G194" s="45"/>
      <c r="H194" s="45"/>
    </row>
    <row r="195" spans="1:8" ht="12.75" x14ac:dyDescent="0.2">
      <c r="A195" s="45"/>
      <c r="B195" s="45"/>
      <c r="C195" s="45"/>
      <c r="D195" s="45"/>
      <c r="E195" s="45"/>
      <c r="F195" s="45"/>
      <c r="G195" s="45"/>
      <c r="H195" s="45"/>
    </row>
    <row r="196" spans="1:8" ht="12.75" x14ac:dyDescent="0.2">
      <c r="A196" s="45"/>
      <c r="B196" s="45"/>
      <c r="C196" s="45"/>
      <c r="D196" s="45"/>
      <c r="E196" s="45"/>
      <c r="F196" s="45"/>
      <c r="G196" s="45"/>
      <c r="H196" s="45"/>
    </row>
    <row r="197" spans="1:8" ht="12.75" x14ac:dyDescent="0.2">
      <c r="A197" s="45"/>
      <c r="B197" s="45"/>
      <c r="C197" s="45"/>
      <c r="D197" s="45"/>
      <c r="E197" s="45"/>
      <c r="F197" s="45"/>
      <c r="G197" s="45"/>
      <c r="H197" s="45"/>
    </row>
    <row r="198" spans="1:8" ht="12.75" x14ac:dyDescent="0.2">
      <c r="A198" s="45"/>
      <c r="B198" s="45"/>
      <c r="C198" s="45"/>
      <c r="D198" s="45"/>
      <c r="E198" s="45"/>
      <c r="F198" s="45"/>
      <c r="G198" s="45"/>
      <c r="H198" s="45"/>
    </row>
    <row r="199" spans="1:8" ht="12.75" x14ac:dyDescent="0.2">
      <c r="A199" s="45"/>
      <c r="B199" s="45"/>
      <c r="C199" s="45"/>
      <c r="D199" s="45"/>
      <c r="E199" s="45"/>
      <c r="F199" s="45"/>
      <c r="G199" s="45"/>
      <c r="H199" s="45"/>
    </row>
    <row r="200" spans="1:8" ht="12.75" x14ac:dyDescent="0.2">
      <c r="A200" s="45"/>
      <c r="B200" s="45"/>
      <c r="C200" s="45"/>
      <c r="D200" s="45"/>
      <c r="E200" s="45"/>
      <c r="F200" s="45"/>
      <c r="G200" s="45"/>
      <c r="H200" s="45"/>
    </row>
    <row r="201" spans="1:8" ht="12.75" x14ac:dyDescent="0.2">
      <c r="A201" s="45"/>
      <c r="B201" s="45"/>
      <c r="C201" s="45"/>
      <c r="D201" s="45"/>
      <c r="E201" s="45"/>
      <c r="F201" s="45"/>
      <c r="G201" s="45"/>
      <c r="H201" s="45"/>
    </row>
    <row r="202" spans="1:8" ht="12.75" x14ac:dyDescent="0.2">
      <c r="A202" s="45"/>
      <c r="B202" s="45"/>
      <c r="C202" s="45"/>
      <c r="D202" s="45"/>
      <c r="E202" s="45"/>
      <c r="F202" s="45"/>
      <c r="G202" s="45"/>
      <c r="H202" s="45"/>
    </row>
    <row r="203" spans="1:8" ht="12.75" x14ac:dyDescent="0.2">
      <c r="A203" s="45"/>
      <c r="B203" s="45"/>
      <c r="C203" s="45"/>
      <c r="D203" s="45"/>
      <c r="E203" s="45"/>
      <c r="F203" s="45"/>
      <c r="G203" s="45"/>
      <c r="H203" s="45"/>
    </row>
    <row r="204" spans="1:8" ht="12.75" x14ac:dyDescent="0.2">
      <c r="A204" s="45"/>
      <c r="B204" s="45"/>
      <c r="C204" s="45"/>
      <c r="D204" s="45"/>
      <c r="E204" s="45"/>
      <c r="F204" s="45"/>
      <c r="G204" s="45"/>
      <c r="H204" s="45"/>
    </row>
    <row r="205" spans="1:8" ht="12.75" x14ac:dyDescent="0.2">
      <c r="A205" s="45"/>
      <c r="B205" s="45"/>
      <c r="C205" s="45"/>
      <c r="D205" s="45"/>
      <c r="E205" s="45"/>
      <c r="F205" s="45"/>
      <c r="G205" s="45"/>
      <c r="H205" s="45"/>
    </row>
    <row r="206" spans="1:8" ht="12.75" x14ac:dyDescent="0.2">
      <c r="A206" s="45"/>
      <c r="B206" s="45"/>
      <c r="C206" s="45"/>
      <c r="D206" s="45"/>
      <c r="E206" s="45"/>
      <c r="F206" s="45"/>
      <c r="G206" s="45"/>
      <c r="H206" s="45"/>
    </row>
    <row r="207" spans="1:8" ht="12.75" x14ac:dyDescent="0.2">
      <c r="A207" s="45"/>
      <c r="B207" s="45"/>
      <c r="C207" s="45"/>
      <c r="D207" s="45"/>
      <c r="E207" s="45"/>
      <c r="F207" s="45"/>
      <c r="G207" s="45"/>
      <c r="H207" s="45"/>
    </row>
    <row r="208" spans="1:8" ht="12.75" x14ac:dyDescent="0.2">
      <c r="A208" s="45"/>
      <c r="B208" s="45"/>
      <c r="C208" s="45"/>
      <c r="D208" s="45"/>
      <c r="E208" s="45"/>
      <c r="F208" s="45"/>
      <c r="G208" s="45"/>
      <c r="H208" s="45"/>
    </row>
    <row r="209" spans="1:8" ht="12.75" x14ac:dyDescent="0.2">
      <c r="A209" s="45"/>
      <c r="B209" s="45"/>
      <c r="C209" s="45"/>
      <c r="D209" s="45"/>
      <c r="E209" s="45"/>
      <c r="F209" s="45"/>
      <c r="G209" s="45"/>
      <c r="H209" s="45"/>
    </row>
    <row r="210" spans="1:8" ht="12.75" x14ac:dyDescent="0.2">
      <c r="A210" s="45"/>
      <c r="B210" s="45"/>
      <c r="C210" s="45"/>
      <c r="D210" s="45"/>
      <c r="E210" s="45"/>
      <c r="F210" s="45"/>
      <c r="G210" s="45"/>
      <c r="H210" s="45"/>
    </row>
    <row r="211" spans="1:8" ht="12.75" x14ac:dyDescent="0.2">
      <c r="A211" s="45"/>
      <c r="B211" s="45"/>
      <c r="C211" s="45"/>
      <c r="D211" s="45"/>
      <c r="E211" s="45"/>
      <c r="F211" s="45"/>
      <c r="G211" s="45"/>
      <c r="H211" s="45"/>
    </row>
    <row r="212" spans="1:8" ht="12.75" x14ac:dyDescent="0.2">
      <c r="A212" s="45"/>
      <c r="B212" s="45"/>
      <c r="C212" s="45"/>
      <c r="D212" s="45"/>
      <c r="E212" s="45"/>
      <c r="F212" s="45"/>
      <c r="G212" s="45"/>
      <c r="H212" s="45"/>
    </row>
    <row r="213" spans="1:8" ht="12.75" x14ac:dyDescent="0.2">
      <c r="A213" s="45"/>
      <c r="B213" s="45"/>
      <c r="C213" s="45"/>
      <c r="D213" s="45"/>
      <c r="E213" s="45"/>
      <c r="F213" s="45"/>
      <c r="G213" s="45"/>
      <c r="H213" s="45"/>
    </row>
    <row r="214" spans="1:8" ht="12.75" x14ac:dyDescent="0.2">
      <c r="A214" s="45"/>
      <c r="B214" s="45"/>
      <c r="C214" s="45"/>
      <c r="D214" s="45"/>
      <c r="E214" s="45"/>
      <c r="F214" s="45"/>
      <c r="G214" s="45"/>
      <c r="H214" s="45"/>
    </row>
    <row r="215" spans="1:8" ht="12.75" x14ac:dyDescent="0.2">
      <c r="A215" s="45"/>
      <c r="B215" s="45"/>
      <c r="C215" s="45"/>
      <c r="D215" s="45"/>
      <c r="E215" s="45"/>
      <c r="F215" s="45"/>
      <c r="G215" s="45"/>
      <c r="H215" s="45"/>
    </row>
    <row r="216" spans="1:8" ht="12.75" x14ac:dyDescent="0.2">
      <c r="A216" s="45"/>
      <c r="B216" s="45"/>
      <c r="C216" s="45"/>
      <c r="D216" s="45"/>
      <c r="E216" s="45"/>
      <c r="F216" s="45"/>
      <c r="G216" s="45"/>
      <c r="H216" s="45"/>
    </row>
    <row r="217" spans="1:8" ht="12.75" x14ac:dyDescent="0.2">
      <c r="A217" s="45"/>
      <c r="B217" s="45"/>
      <c r="C217" s="45"/>
      <c r="D217" s="45"/>
      <c r="E217" s="45"/>
      <c r="F217" s="45"/>
      <c r="G217" s="45"/>
      <c r="H217" s="45"/>
    </row>
    <row r="218" spans="1:8" ht="12.75" x14ac:dyDescent="0.2">
      <c r="A218" s="45"/>
      <c r="B218" s="45"/>
      <c r="C218" s="45"/>
      <c r="D218" s="45"/>
      <c r="E218" s="45"/>
      <c r="F218" s="45"/>
      <c r="G218" s="45"/>
      <c r="H218" s="45"/>
    </row>
    <row r="219" spans="1:8" ht="12.75" x14ac:dyDescent="0.2">
      <c r="A219" s="45"/>
      <c r="B219" s="45"/>
      <c r="C219" s="45"/>
      <c r="D219" s="45"/>
      <c r="E219" s="45"/>
      <c r="F219" s="45"/>
      <c r="G219" s="45"/>
      <c r="H219" s="45"/>
    </row>
    <row r="220" spans="1:8" ht="12.75" x14ac:dyDescent="0.2">
      <c r="A220" s="45"/>
      <c r="B220" s="45"/>
      <c r="C220" s="45"/>
      <c r="D220" s="45"/>
      <c r="E220" s="45"/>
      <c r="F220" s="45"/>
      <c r="G220" s="45"/>
      <c r="H220" s="45"/>
    </row>
    <row r="221" spans="1:8" ht="12.75" x14ac:dyDescent="0.2">
      <c r="A221" s="45"/>
      <c r="B221" s="45"/>
      <c r="C221" s="45"/>
      <c r="D221" s="45"/>
      <c r="E221" s="45"/>
      <c r="F221" s="45"/>
      <c r="G221" s="45"/>
      <c r="H221" s="45"/>
    </row>
    <row r="222" spans="1:8" ht="12.75" x14ac:dyDescent="0.2">
      <c r="A222" s="45"/>
      <c r="B222" s="45"/>
      <c r="C222" s="45"/>
      <c r="D222" s="45"/>
      <c r="E222" s="45"/>
      <c r="F222" s="45"/>
      <c r="G222" s="45"/>
      <c r="H222" s="45"/>
    </row>
    <row r="223" spans="1:8" ht="12.75" x14ac:dyDescent="0.2">
      <c r="A223" s="45"/>
      <c r="B223" s="45"/>
      <c r="C223" s="45"/>
      <c r="D223" s="45"/>
      <c r="E223" s="45"/>
      <c r="F223" s="45"/>
      <c r="G223" s="45"/>
      <c r="H223" s="45"/>
    </row>
    <row r="224" spans="1:8" ht="12.75" x14ac:dyDescent="0.2">
      <c r="A224" s="45"/>
      <c r="B224" s="45"/>
      <c r="C224" s="45"/>
      <c r="D224" s="45"/>
      <c r="E224" s="45"/>
      <c r="F224" s="45"/>
      <c r="G224" s="45"/>
      <c r="H224" s="45"/>
    </row>
    <row r="225" spans="1:8" ht="12.75" x14ac:dyDescent="0.2">
      <c r="A225" s="45"/>
      <c r="B225" s="45"/>
      <c r="C225" s="45"/>
      <c r="D225" s="45"/>
      <c r="E225" s="45"/>
      <c r="F225" s="45"/>
      <c r="G225" s="45"/>
      <c r="H225" s="45"/>
    </row>
    <row r="226" spans="1:8" ht="12.75" x14ac:dyDescent="0.2">
      <c r="A226" s="45"/>
      <c r="B226" s="45"/>
      <c r="C226" s="45"/>
      <c r="D226" s="45"/>
      <c r="E226" s="45"/>
      <c r="F226" s="45"/>
      <c r="G226" s="45"/>
      <c r="H226" s="45"/>
    </row>
    <row r="227" spans="1:8" ht="12.75" x14ac:dyDescent="0.2">
      <c r="A227" s="45"/>
      <c r="B227" s="45"/>
      <c r="C227" s="45"/>
      <c r="D227" s="45"/>
      <c r="E227" s="45"/>
      <c r="F227" s="45"/>
      <c r="G227" s="45"/>
      <c r="H227" s="45"/>
    </row>
    <row r="228" spans="1:8" ht="12.75" x14ac:dyDescent="0.2">
      <c r="A228" s="45"/>
      <c r="B228" s="45"/>
      <c r="C228" s="45"/>
      <c r="D228" s="45"/>
      <c r="E228" s="45"/>
      <c r="F228" s="45"/>
      <c r="G228" s="45"/>
      <c r="H228" s="45"/>
    </row>
    <row r="229" spans="1:8" ht="12.75" x14ac:dyDescent="0.2">
      <c r="A229" s="45"/>
      <c r="B229" s="45"/>
      <c r="C229" s="45"/>
      <c r="D229" s="45"/>
      <c r="E229" s="45"/>
      <c r="F229" s="45"/>
      <c r="G229" s="45"/>
      <c r="H229" s="45"/>
    </row>
    <row r="230" spans="1:8" ht="12.75" x14ac:dyDescent="0.2">
      <c r="A230" s="45"/>
      <c r="B230" s="45"/>
      <c r="C230" s="45"/>
      <c r="D230" s="45"/>
      <c r="E230" s="45"/>
      <c r="F230" s="45"/>
      <c r="G230" s="45"/>
      <c r="H230" s="45"/>
    </row>
    <row r="231" spans="1:8" ht="12.75" x14ac:dyDescent="0.2">
      <c r="A231" s="45"/>
      <c r="B231" s="45"/>
      <c r="C231" s="45"/>
      <c r="D231" s="45"/>
      <c r="E231" s="45"/>
      <c r="F231" s="45"/>
      <c r="G231" s="45"/>
      <c r="H231" s="45"/>
    </row>
    <row r="232" spans="1:8" ht="12.75" x14ac:dyDescent="0.2">
      <c r="A232" s="45"/>
      <c r="B232" s="45"/>
      <c r="C232" s="45"/>
      <c r="D232" s="45"/>
      <c r="E232" s="45"/>
      <c r="F232" s="45"/>
      <c r="G232" s="45"/>
      <c r="H232" s="45"/>
    </row>
    <row r="233" spans="1:8" ht="12.75" x14ac:dyDescent="0.2">
      <c r="A233" s="45"/>
      <c r="B233" s="45"/>
      <c r="C233" s="45"/>
      <c r="D233" s="45"/>
      <c r="E233" s="45"/>
      <c r="F233" s="45"/>
      <c r="G233" s="45"/>
      <c r="H233" s="45"/>
    </row>
    <row r="234" spans="1:8" ht="12.75" x14ac:dyDescent="0.2">
      <c r="A234" s="45"/>
      <c r="B234" s="45"/>
      <c r="C234" s="45"/>
      <c r="D234" s="45"/>
      <c r="E234" s="45"/>
      <c r="F234" s="45"/>
      <c r="G234" s="45"/>
      <c r="H234" s="45"/>
    </row>
    <row r="235" spans="1:8" ht="12.75" x14ac:dyDescent="0.2">
      <c r="A235" s="45"/>
      <c r="B235" s="45"/>
      <c r="C235" s="45"/>
      <c r="D235" s="45"/>
      <c r="E235" s="45"/>
      <c r="F235" s="45"/>
      <c r="G235" s="45"/>
      <c r="H235" s="45"/>
    </row>
    <row r="236" spans="1:8" ht="12.75" x14ac:dyDescent="0.2">
      <c r="A236" s="45"/>
      <c r="B236" s="45"/>
      <c r="C236" s="45"/>
      <c r="D236" s="45"/>
      <c r="E236" s="45"/>
      <c r="F236" s="45"/>
      <c r="G236" s="45"/>
      <c r="H236" s="45"/>
    </row>
    <row r="237" spans="1:8" ht="12.75" x14ac:dyDescent="0.2">
      <c r="A237" s="45"/>
      <c r="B237" s="45"/>
      <c r="C237" s="45"/>
      <c r="D237" s="45"/>
      <c r="E237" s="45"/>
      <c r="F237" s="45"/>
      <c r="G237" s="45"/>
      <c r="H237" s="45"/>
    </row>
    <row r="238" spans="1:8" ht="12.75" x14ac:dyDescent="0.2">
      <c r="A238" s="45"/>
      <c r="B238" s="45"/>
      <c r="C238" s="45"/>
      <c r="D238" s="45"/>
      <c r="E238" s="45"/>
      <c r="F238" s="45"/>
      <c r="G238" s="45"/>
      <c r="H238" s="45"/>
    </row>
    <row r="239" spans="1:8" ht="12.75" x14ac:dyDescent="0.2">
      <c r="A239" s="45"/>
      <c r="B239" s="45"/>
      <c r="C239" s="45"/>
      <c r="D239" s="45"/>
      <c r="E239" s="45"/>
      <c r="F239" s="45"/>
      <c r="G239" s="45"/>
      <c r="H239" s="45"/>
    </row>
    <row r="240" spans="1:8" ht="12.75" x14ac:dyDescent="0.2">
      <c r="A240" s="45"/>
      <c r="B240" s="45"/>
      <c r="C240" s="45"/>
      <c r="D240" s="45"/>
      <c r="E240" s="45"/>
      <c r="F240" s="45"/>
      <c r="G240" s="45"/>
      <c r="H240" s="45"/>
    </row>
    <row r="241" spans="1:8" ht="12.75" x14ac:dyDescent="0.2">
      <c r="A241" s="45"/>
      <c r="B241" s="45"/>
      <c r="C241" s="45"/>
      <c r="D241" s="45"/>
      <c r="E241" s="45"/>
      <c r="F241" s="45"/>
      <c r="G241" s="45"/>
      <c r="H241" s="45"/>
    </row>
    <row r="242" spans="1:8" ht="12.75" x14ac:dyDescent="0.2">
      <c r="A242" s="45"/>
      <c r="B242" s="45"/>
      <c r="C242" s="45"/>
      <c r="D242" s="45"/>
      <c r="E242" s="45"/>
      <c r="F242" s="45"/>
      <c r="G242" s="45"/>
      <c r="H242" s="45"/>
    </row>
    <row r="243" spans="1:8" ht="12.75" x14ac:dyDescent="0.2">
      <c r="A243" s="45"/>
      <c r="B243" s="45"/>
      <c r="C243" s="45"/>
      <c r="D243" s="45"/>
      <c r="E243" s="45"/>
      <c r="F243" s="45"/>
      <c r="G243" s="45"/>
      <c r="H243" s="45"/>
    </row>
    <row r="244" spans="1:8" ht="12.75" x14ac:dyDescent="0.2">
      <c r="A244" s="45"/>
      <c r="B244" s="45"/>
      <c r="C244" s="45"/>
      <c r="D244" s="45"/>
      <c r="E244" s="45"/>
      <c r="F244" s="45"/>
      <c r="G244" s="45"/>
      <c r="H244" s="45"/>
    </row>
    <row r="245" spans="1:8" ht="12.75" x14ac:dyDescent="0.2">
      <c r="A245" s="45"/>
      <c r="B245" s="45"/>
      <c r="C245" s="45"/>
      <c r="D245" s="45"/>
      <c r="E245" s="45"/>
      <c r="F245" s="45"/>
      <c r="G245" s="45"/>
      <c r="H245" s="45"/>
    </row>
    <row r="246" spans="1:8" ht="12.75" x14ac:dyDescent="0.2">
      <c r="A246" s="45"/>
      <c r="B246" s="45"/>
      <c r="C246" s="45"/>
      <c r="D246" s="45"/>
      <c r="E246" s="45"/>
      <c r="F246" s="45"/>
      <c r="G246" s="45"/>
      <c r="H246" s="45"/>
    </row>
    <row r="247" spans="1:8" ht="12.75" x14ac:dyDescent="0.2">
      <c r="A247" s="45"/>
      <c r="B247" s="45"/>
      <c r="C247" s="45"/>
      <c r="D247" s="45"/>
      <c r="E247" s="45"/>
      <c r="F247" s="45"/>
      <c r="G247" s="45"/>
      <c r="H247" s="45"/>
    </row>
    <row r="248" spans="1:8" ht="12.75" x14ac:dyDescent="0.2">
      <c r="A248" s="45"/>
      <c r="B248" s="45"/>
      <c r="C248" s="45"/>
      <c r="D248" s="45"/>
      <c r="E248" s="45"/>
      <c r="F248" s="45"/>
      <c r="G248" s="45"/>
      <c r="H248" s="45"/>
    </row>
    <row r="249" spans="1:8" ht="12.75" x14ac:dyDescent="0.2">
      <c r="A249" s="45"/>
      <c r="B249" s="45"/>
      <c r="C249" s="45"/>
      <c r="D249" s="45"/>
      <c r="E249" s="45"/>
      <c r="F249" s="45"/>
      <c r="G249" s="45"/>
      <c r="H249" s="45"/>
    </row>
    <row r="250" spans="1:8" ht="12.75" x14ac:dyDescent="0.2">
      <c r="A250" s="45"/>
      <c r="B250" s="45"/>
      <c r="C250" s="45"/>
      <c r="D250" s="45"/>
      <c r="E250" s="45"/>
      <c r="F250" s="45"/>
      <c r="G250" s="45"/>
      <c r="H250" s="45"/>
    </row>
    <row r="251" spans="1:8" ht="12.75" x14ac:dyDescent="0.2">
      <c r="A251" s="45"/>
      <c r="B251" s="45"/>
      <c r="C251" s="45"/>
      <c r="D251" s="45"/>
      <c r="E251" s="45"/>
      <c r="F251" s="45"/>
      <c r="G251" s="45"/>
      <c r="H251" s="45"/>
    </row>
    <row r="252" spans="1:8" ht="12.75" x14ac:dyDescent="0.2">
      <c r="A252" s="45"/>
      <c r="B252" s="45"/>
      <c r="C252" s="45"/>
      <c r="D252" s="45"/>
      <c r="E252" s="45"/>
      <c r="F252" s="45"/>
      <c r="G252" s="45"/>
      <c r="H252" s="45"/>
    </row>
    <row r="253" spans="1:8" ht="12.75" x14ac:dyDescent="0.2">
      <c r="A253" s="45"/>
      <c r="B253" s="45"/>
      <c r="C253" s="45"/>
      <c r="D253" s="45"/>
      <c r="E253" s="45"/>
      <c r="F253" s="45"/>
      <c r="G253" s="45"/>
      <c r="H253" s="45"/>
    </row>
    <row r="254" spans="1:8" ht="12.75" x14ac:dyDescent="0.2">
      <c r="A254" s="45"/>
      <c r="B254" s="45"/>
      <c r="C254" s="45"/>
      <c r="D254" s="45"/>
      <c r="E254" s="45"/>
      <c r="F254" s="45"/>
      <c r="G254" s="45"/>
      <c r="H254" s="45"/>
    </row>
    <row r="255" spans="1:8" ht="12.75" x14ac:dyDescent="0.2">
      <c r="A255" s="45"/>
      <c r="B255" s="45"/>
      <c r="C255" s="45"/>
      <c r="D255" s="45"/>
      <c r="E255" s="45"/>
      <c r="F255" s="45"/>
      <c r="G255" s="45"/>
      <c r="H255" s="45"/>
    </row>
    <row r="256" spans="1:8" ht="12.75" x14ac:dyDescent="0.2">
      <c r="A256" s="45"/>
      <c r="B256" s="45"/>
      <c r="C256" s="45"/>
      <c r="D256" s="45"/>
      <c r="E256" s="45"/>
      <c r="F256" s="45"/>
      <c r="G256" s="45"/>
      <c r="H256" s="45"/>
    </row>
    <row r="257" spans="1:8" ht="12.75" x14ac:dyDescent="0.2">
      <c r="A257" s="45"/>
      <c r="B257" s="45"/>
      <c r="C257" s="45"/>
      <c r="D257" s="45"/>
      <c r="E257" s="45"/>
      <c r="F257" s="45"/>
      <c r="G257" s="45"/>
      <c r="H257" s="45"/>
    </row>
    <row r="258" spans="1:8" ht="12.75" x14ac:dyDescent="0.2">
      <c r="A258" s="45"/>
      <c r="B258" s="45"/>
      <c r="C258" s="45"/>
      <c r="D258" s="45"/>
      <c r="E258" s="45"/>
      <c r="F258" s="45"/>
      <c r="G258" s="45"/>
      <c r="H258" s="45"/>
    </row>
    <row r="259" spans="1:8" ht="12.75" x14ac:dyDescent="0.2">
      <c r="A259" s="45"/>
      <c r="B259" s="45"/>
      <c r="C259" s="45"/>
      <c r="D259" s="45"/>
      <c r="E259" s="45"/>
      <c r="F259" s="45"/>
      <c r="G259" s="45"/>
      <c r="H259" s="45"/>
    </row>
    <row r="260" spans="1:8" ht="12.75" x14ac:dyDescent="0.2">
      <c r="A260" s="45"/>
      <c r="B260" s="45"/>
      <c r="C260" s="45"/>
      <c r="D260" s="45"/>
      <c r="E260" s="45"/>
      <c r="F260" s="45"/>
      <c r="G260" s="45"/>
      <c r="H260" s="45"/>
    </row>
    <row r="261" spans="1:8" ht="12.75" x14ac:dyDescent="0.2">
      <c r="A261" s="45"/>
      <c r="B261" s="45"/>
      <c r="C261" s="45"/>
      <c r="D261" s="45"/>
      <c r="E261" s="45"/>
      <c r="F261" s="45"/>
      <c r="G261" s="45"/>
      <c r="H261" s="45"/>
    </row>
    <row r="262" spans="1:8" ht="12.75" x14ac:dyDescent="0.2">
      <c r="A262" s="45"/>
      <c r="B262" s="45"/>
      <c r="C262" s="45"/>
      <c r="D262" s="45"/>
      <c r="E262" s="45"/>
      <c r="F262" s="45"/>
      <c r="G262" s="45"/>
      <c r="H262" s="45"/>
    </row>
    <row r="263" spans="1:8" ht="12.75" x14ac:dyDescent="0.2">
      <c r="A263" s="45"/>
      <c r="B263" s="45"/>
      <c r="C263" s="45"/>
      <c r="D263" s="45"/>
      <c r="E263" s="45"/>
      <c r="F263" s="45"/>
      <c r="G263" s="45"/>
      <c r="H263" s="45"/>
    </row>
    <row r="264" spans="1:8" ht="12.75" x14ac:dyDescent="0.2">
      <c r="A264" s="45"/>
      <c r="B264" s="45"/>
      <c r="C264" s="45"/>
      <c r="D264" s="45"/>
      <c r="E264" s="45"/>
      <c r="F264" s="45"/>
      <c r="G264" s="45"/>
      <c r="H264" s="45"/>
    </row>
    <row r="265" spans="1:8" ht="12.75" x14ac:dyDescent="0.2">
      <c r="A265" s="45"/>
      <c r="B265" s="45"/>
      <c r="C265" s="45"/>
      <c r="D265" s="45"/>
      <c r="E265" s="45"/>
      <c r="F265" s="45"/>
      <c r="G265" s="45"/>
      <c r="H265" s="45"/>
    </row>
    <row r="266" spans="1:8" ht="12.75" x14ac:dyDescent="0.2">
      <c r="A266" s="45"/>
      <c r="B266" s="45"/>
      <c r="C266" s="45"/>
      <c r="D266" s="45"/>
      <c r="E266" s="45"/>
      <c r="F266" s="45"/>
      <c r="G266" s="45"/>
      <c r="H266" s="45"/>
    </row>
    <row r="267" spans="1:8" ht="12.75" x14ac:dyDescent="0.2">
      <c r="A267" s="45"/>
      <c r="B267" s="45"/>
      <c r="C267" s="45"/>
      <c r="D267" s="45"/>
      <c r="E267" s="45"/>
      <c r="F267" s="45"/>
      <c r="G267" s="45"/>
      <c r="H267" s="45"/>
    </row>
    <row r="268" spans="1:8" ht="12.75" x14ac:dyDescent="0.2">
      <c r="A268" s="45"/>
      <c r="B268" s="45"/>
      <c r="C268" s="45"/>
      <c r="D268" s="45"/>
      <c r="E268" s="45"/>
      <c r="F268" s="45"/>
      <c r="G268" s="45"/>
      <c r="H268" s="45"/>
    </row>
    <row r="269" spans="1:8" ht="12.75" x14ac:dyDescent="0.2">
      <c r="A269" s="45"/>
      <c r="B269" s="45"/>
      <c r="C269" s="45"/>
      <c r="D269" s="45"/>
      <c r="E269" s="45"/>
      <c r="F269" s="45"/>
      <c r="G269" s="45"/>
      <c r="H269" s="45"/>
    </row>
    <row r="270" spans="1:8" ht="12.75" x14ac:dyDescent="0.2">
      <c r="A270" s="45"/>
      <c r="B270" s="45"/>
      <c r="C270" s="45"/>
      <c r="D270" s="45"/>
      <c r="E270" s="45"/>
      <c r="F270" s="45"/>
      <c r="G270" s="45"/>
      <c r="H270" s="45"/>
    </row>
    <row r="271" spans="1:8" ht="12.75" x14ac:dyDescent="0.2">
      <c r="A271" s="45"/>
      <c r="B271" s="45"/>
      <c r="C271" s="45"/>
      <c r="D271" s="45"/>
      <c r="E271" s="45"/>
      <c r="F271" s="45"/>
      <c r="G271" s="45"/>
      <c r="H271" s="45"/>
    </row>
    <row r="272" spans="1:8" ht="12.75" x14ac:dyDescent="0.2">
      <c r="A272" s="45"/>
      <c r="B272" s="45"/>
      <c r="C272" s="45"/>
      <c r="D272" s="45"/>
      <c r="E272" s="45"/>
      <c r="F272" s="45"/>
      <c r="G272" s="45"/>
      <c r="H272" s="45"/>
    </row>
    <row r="273" spans="1:8" ht="12.75" x14ac:dyDescent="0.2">
      <c r="A273" s="45"/>
      <c r="B273" s="45"/>
      <c r="C273" s="45"/>
      <c r="D273" s="45"/>
      <c r="E273" s="45"/>
      <c r="F273" s="45"/>
      <c r="G273" s="45"/>
      <c r="H273" s="45"/>
    </row>
    <row r="274" spans="1:8" ht="12.75" x14ac:dyDescent="0.2">
      <c r="A274" s="45"/>
      <c r="B274" s="45"/>
      <c r="C274" s="45"/>
      <c r="D274" s="45"/>
      <c r="E274" s="45"/>
      <c r="F274" s="45"/>
      <c r="G274" s="45"/>
      <c r="H274" s="45"/>
    </row>
    <row r="275" spans="1:8" ht="12.75" x14ac:dyDescent="0.2">
      <c r="A275" s="45"/>
      <c r="B275" s="45"/>
      <c r="C275" s="45"/>
      <c r="D275" s="45"/>
      <c r="E275" s="45"/>
      <c r="F275" s="45"/>
      <c r="G275" s="45"/>
      <c r="H275" s="45"/>
    </row>
    <row r="276" spans="1:8" ht="12.75" x14ac:dyDescent="0.2">
      <c r="A276" s="45"/>
      <c r="B276" s="45"/>
      <c r="C276" s="45"/>
      <c r="D276" s="45"/>
      <c r="E276" s="45"/>
      <c r="F276" s="45"/>
      <c r="G276" s="45"/>
      <c r="H276" s="45"/>
    </row>
    <row r="277" spans="1:8" ht="12.75" x14ac:dyDescent="0.2">
      <c r="A277" s="45"/>
      <c r="B277" s="45"/>
      <c r="C277" s="45"/>
      <c r="D277" s="45"/>
      <c r="E277" s="45"/>
      <c r="F277" s="45"/>
      <c r="G277" s="45"/>
      <c r="H277" s="45"/>
    </row>
    <row r="278" spans="1:8" ht="12.75" x14ac:dyDescent="0.2">
      <c r="A278" s="45"/>
      <c r="B278" s="45"/>
      <c r="C278" s="45"/>
      <c r="D278" s="45"/>
      <c r="E278" s="45"/>
      <c r="F278" s="45"/>
      <c r="G278" s="45"/>
      <c r="H278" s="45"/>
    </row>
    <row r="279" spans="1:8" ht="12.75" x14ac:dyDescent="0.2">
      <c r="A279" s="45"/>
      <c r="B279" s="45"/>
      <c r="C279" s="45"/>
      <c r="D279" s="45"/>
      <c r="E279" s="45"/>
      <c r="F279" s="45"/>
      <c r="G279" s="45"/>
      <c r="H279" s="45"/>
    </row>
    <row r="280" spans="1:8" ht="12.75" x14ac:dyDescent="0.2">
      <c r="A280" s="45"/>
      <c r="B280" s="45"/>
      <c r="C280" s="45"/>
      <c r="D280" s="45"/>
      <c r="E280" s="45"/>
      <c r="F280" s="45"/>
      <c r="G280" s="45"/>
      <c r="H280" s="45"/>
    </row>
    <row r="281" spans="1:8" ht="12.75" x14ac:dyDescent="0.2">
      <c r="A281" s="45"/>
      <c r="B281" s="45"/>
      <c r="C281" s="45"/>
      <c r="D281" s="45"/>
      <c r="E281" s="45"/>
      <c r="F281" s="45"/>
      <c r="G281" s="45"/>
      <c r="H281" s="45"/>
    </row>
    <row r="282" spans="1:8" ht="12.75" x14ac:dyDescent="0.2">
      <c r="A282" s="45"/>
      <c r="B282" s="45"/>
      <c r="C282" s="45"/>
      <c r="D282" s="45"/>
      <c r="E282" s="45"/>
      <c r="F282" s="45"/>
      <c r="G282" s="45"/>
      <c r="H282" s="45"/>
    </row>
    <row r="283" spans="1:8" ht="12.75" x14ac:dyDescent="0.2">
      <c r="A283" s="45"/>
      <c r="B283" s="45"/>
      <c r="C283" s="45"/>
      <c r="D283" s="45"/>
      <c r="E283" s="45"/>
      <c r="F283" s="45"/>
      <c r="G283" s="45"/>
      <c r="H283" s="45"/>
    </row>
    <row r="284" spans="1:8" ht="12.75" x14ac:dyDescent="0.2">
      <c r="A284" s="45"/>
      <c r="B284" s="45"/>
      <c r="C284" s="45"/>
      <c r="D284" s="45"/>
      <c r="E284" s="45"/>
      <c r="F284" s="45"/>
      <c r="G284" s="45"/>
      <c r="H284" s="45"/>
    </row>
    <row r="285" spans="1:8" ht="12.75" x14ac:dyDescent="0.2">
      <c r="A285" s="45"/>
      <c r="B285" s="45"/>
      <c r="C285" s="45"/>
      <c r="D285" s="45"/>
      <c r="E285" s="45"/>
      <c r="F285" s="45"/>
      <c r="G285" s="45"/>
      <c r="H285" s="45"/>
    </row>
    <row r="286" spans="1:8" ht="12.75" x14ac:dyDescent="0.2">
      <c r="A286" s="45"/>
      <c r="B286" s="45"/>
      <c r="C286" s="45"/>
      <c r="D286" s="45"/>
      <c r="E286" s="45"/>
      <c r="F286" s="45"/>
      <c r="G286" s="45"/>
      <c r="H286" s="45"/>
    </row>
    <row r="287" spans="1:8" ht="12.75" x14ac:dyDescent="0.2">
      <c r="A287" s="45"/>
      <c r="B287" s="45"/>
      <c r="C287" s="45"/>
      <c r="D287" s="45"/>
      <c r="E287" s="45"/>
      <c r="F287" s="45"/>
      <c r="G287" s="45"/>
      <c r="H287" s="45"/>
    </row>
    <row r="288" spans="1:8" ht="12.75" x14ac:dyDescent="0.2">
      <c r="A288" s="45"/>
      <c r="B288" s="45"/>
      <c r="C288" s="45"/>
      <c r="D288" s="45"/>
      <c r="E288" s="45"/>
      <c r="F288" s="45"/>
      <c r="G288" s="45"/>
      <c r="H288" s="45"/>
    </row>
    <row r="289" spans="1:8" ht="12.75" x14ac:dyDescent="0.2">
      <c r="A289" s="45"/>
      <c r="B289" s="45"/>
      <c r="C289" s="45"/>
      <c r="D289" s="45"/>
      <c r="E289" s="45"/>
      <c r="F289" s="45"/>
      <c r="G289" s="45"/>
      <c r="H289" s="45"/>
    </row>
    <row r="290" spans="1:8" ht="12.75" x14ac:dyDescent="0.2">
      <c r="A290" s="45"/>
      <c r="B290" s="45"/>
      <c r="C290" s="45"/>
      <c r="D290" s="45"/>
      <c r="E290" s="45"/>
      <c r="F290" s="45"/>
      <c r="G290" s="45"/>
      <c r="H290" s="45"/>
    </row>
    <row r="291" spans="1:8" ht="12.75" x14ac:dyDescent="0.2">
      <c r="A291" s="45"/>
      <c r="B291" s="45"/>
      <c r="C291" s="45"/>
      <c r="D291" s="45"/>
      <c r="E291" s="45"/>
      <c r="F291" s="45"/>
      <c r="G291" s="45"/>
      <c r="H291" s="45"/>
    </row>
    <row r="292" spans="1:8" ht="12.75" x14ac:dyDescent="0.2">
      <c r="A292" s="45"/>
      <c r="B292" s="45"/>
      <c r="C292" s="45"/>
      <c r="D292" s="45"/>
      <c r="E292" s="45"/>
      <c r="F292" s="45"/>
      <c r="G292" s="45"/>
      <c r="H292" s="45"/>
    </row>
    <row r="293" spans="1:8" ht="12.75" x14ac:dyDescent="0.2">
      <c r="A293" s="45"/>
      <c r="B293" s="45"/>
      <c r="C293" s="45"/>
      <c r="D293" s="45"/>
      <c r="E293" s="45"/>
      <c r="F293" s="45"/>
      <c r="G293" s="45"/>
      <c r="H293" s="45"/>
    </row>
    <row r="294" spans="1:8" ht="12.75" x14ac:dyDescent="0.2">
      <c r="A294" s="45"/>
      <c r="B294" s="45"/>
      <c r="C294" s="45"/>
      <c r="D294" s="45"/>
      <c r="E294" s="45"/>
      <c r="F294" s="45"/>
      <c r="G294" s="45"/>
      <c r="H294" s="45"/>
    </row>
    <row r="295" spans="1:8" ht="12.75" x14ac:dyDescent="0.2">
      <c r="A295" s="45"/>
      <c r="B295" s="45"/>
      <c r="C295" s="45"/>
      <c r="D295" s="45"/>
      <c r="E295" s="45"/>
      <c r="F295" s="45"/>
      <c r="G295" s="45"/>
      <c r="H295" s="45"/>
    </row>
    <row r="296" spans="1:8" ht="12.75" x14ac:dyDescent="0.2">
      <c r="A296" s="45"/>
      <c r="B296" s="45"/>
      <c r="C296" s="45"/>
      <c r="D296" s="45"/>
      <c r="E296" s="45"/>
      <c r="F296" s="45"/>
      <c r="G296" s="45"/>
      <c r="H296" s="45"/>
    </row>
    <row r="297" spans="1:8" ht="12.75" x14ac:dyDescent="0.2">
      <c r="A297" s="45"/>
      <c r="B297" s="45"/>
      <c r="C297" s="45"/>
      <c r="D297" s="45"/>
      <c r="E297" s="45"/>
      <c r="F297" s="45"/>
      <c r="G297" s="45"/>
      <c r="H297" s="45"/>
    </row>
    <row r="298" spans="1:8" ht="12.75" x14ac:dyDescent="0.2">
      <c r="A298" s="45"/>
      <c r="B298" s="45"/>
      <c r="C298" s="45"/>
      <c r="D298" s="45"/>
      <c r="E298" s="45"/>
      <c r="F298" s="45"/>
      <c r="G298" s="45"/>
      <c r="H298" s="45"/>
    </row>
    <row r="299" spans="1:8" ht="12.75" x14ac:dyDescent="0.2">
      <c r="A299" s="45"/>
      <c r="B299" s="45"/>
      <c r="C299" s="45"/>
      <c r="D299" s="45"/>
      <c r="E299" s="45"/>
      <c r="F299" s="45"/>
      <c r="G299" s="45"/>
      <c r="H299" s="45"/>
    </row>
    <row r="300" spans="1:8" ht="12.75" x14ac:dyDescent="0.2">
      <c r="A300" s="45"/>
      <c r="B300" s="45"/>
      <c r="C300" s="45"/>
      <c r="D300" s="45"/>
      <c r="E300" s="45"/>
      <c r="F300" s="45"/>
      <c r="G300" s="45"/>
      <c r="H300" s="45"/>
    </row>
    <row r="301" spans="1:8" ht="12.75" x14ac:dyDescent="0.2">
      <c r="A301" s="45"/>
      <c r="B301" s="45"/>
      <c r="C301" s="45"/>
      <c r="D301" s="45"/>
      <c r="E301" s="45"/>
      <c r="F301" s="45"/>
      <c r="G301" s="45"/>
      <c r="H301" s="45"/>
    </row>
    <row r="302" spans="1:8" ht="12.75" x14ac:dyDescent="0.2">
      <c r="A302" s="45"/>
      <c r="B302" s="45"/>
      <c r="C302" s="45"/>
      <c r="D302" s="45"/>
      <c r="E302" s="45"/>
      <c r="F302" s="45"/>
      <c r="G302" s="45"/>
      <c r="H302" s="45"/>
    </row>
    <row r="303" spans="1:8" ht="12.75" x14ac:dyDescent="0.2">
      <c r="A303" s="45"/>
      <c r="B303" s="45"/>
      <c r="C303" s="45"/>
      <c r="D303" s="45"/>
      <c r="E303" s="45"/>
      <c r="F303" s="45"/>
      <c r="G303" s="45"/>
      <c r="H303" s="45"/>
    </row>
    <row r="304" spans="1:8" ht="12.75" x14ac:dyDescent="0.2">
      <c r="A304" s="45"/>
      <c r="B304" s="45"/>
      <c r="C304" s="45"/>
      <c r="D304" s="45"/>
      <c r="E304" s="45"/>
      <c r="F304" s="45"/>
      <c r="G304" s="45"/>
      <c r="H304" s="45"/>
    </row>
    <row r="305" spans="1:8" ht="12.75" x14ac:dyDescent="0.2">
      <c r="A305" s="45"/>
      <c r="B305" s="45"/>
      <c r="C305" s="45"/>
      <c r="D305" s="45"/>
      <c r="E305" s="45"/>
      <c r="F305" s="45"/>
      <c r="G305" s="45"/>
      <c r="H305" s="45"/>
    </row>
    <row r="306" spans="1:8" ht="12.75" x14ac:dyDescent="0.2">
      <c r="A306" s="45"/>
      <c r="B306" s="45"/>
      <c r="C306" s="45"/>
      <c r="D306" s="45"/>
      <c r="E306" s="45"/>
      <c r="F306" s="45"/>
      <c r="G306" s="45"/>
      <c r="H306" s="45"/>
    </row>
    <row r="307" spans="1:8" ht="12.75" x14ac:dyDescent="0.2">
      <c r="A307" s="45"/>
      <c r="B307" s="45"/>
      <c r="C307" s="45"/>
      <c r="D307" s="45"/>
      <c r="E307" s="45"/>
      <c r="F307" s="45"/>
      <c r="G307" s="45"/>
      <c r="H307" s="45"/>
    </row>
    <row r="308" spans="1:8" ht="12.75" x14ac:dyDescent="0.2">
      <c r="A308" s="45"/>
      <c r="B308" s="45"/>
      <c r="C308" s="45"/>
      <c r="D308" s="45"/>
      <c r="E308" s="45"/>
      <c r="F308" s="45"/>
      <c r="G308" s="45"/>
      <c r="H308" s="45"/>
    </row>
    <row r="309" spans="1:8" ht="12.75" x14ac:dyDescent="0.2">
      <c r="A309" s="45"/>
      <c r="B309" s="45"/>
      <c r="C309" s="45"/>
      <c r="D309" s="45"/>
      <c r="E309" s="45"/>
      <c r="F309" s="45"/>
      <c r="G309" s="45"/>
      <c r="H309" s="45"/>
    </row>
    <row r="310" spans="1:8" ht="12.75" x14ac:dyDescent="0.2">
      <c r="A310" s="45"/>
      <c r="B310" s="45"/>
      <c r="C310" s="45"/>
      <c r="D310" s="45"/>
      <c r="E310" s="45"/>
      <c r="F310" s="45"/>
      <c r="G310" s="45"/>
      <c r="H310" s="45"/>
    </row>
    <row r="311" spans="1:8" ht="12.75" x14ac:dyDescent="0.2">
      <c r="A311" s="45"/>
      <c r="B311" s="45"/>
      <c r="C311" s="45"/>
      <c r="D311" s="45"/>
      <c r="E311" s="45"/>
      <c r="F311" s="45"/>
      <c r="G311" s="45"/>
      <c r="H311" s="45"/>
    </row>
    <row r="312" spans="1:8" ht="12.75" x14ac:dyDescent="0.2">
      <c r="A312" s="45"/>
      <c r="B312" s="45"/>
      <c r="C312" s="45"/>
      <c r="D312" s="45"/>
      <c r="E312" s="45"/>
      <c r="F312" s="45"/>
      <c r="G312" s="45"/>
      <c r="H312" s="45"/>
    </row>
    <row r="313" spans="1:8" ht="12.75" x14ac:dyDescent="0.2">
      <c r="A313" s="45"/>
      <c r="B313" s="45"/>
      <c r="C313" s="45"/>
      <c r="D313" s="45"/>
      <c r="E313" s="45"/>
      <c r="F313" s="45"/>
      <c r="G313" s="45"/>
      <c r="H313" s="45"/>
    </row>
    <row r="314" spans="1:8" ht="12.75" x14ac:dyDescent="0.2">
      <c r="A314" s="45"/>
      <c r="B314" s="45"/>
      <c r="C314" s="45"/>
      <c r="D314" s="45"/>
      <c r="E314" s="45"/>
      <c r="F314" s="45"/>
      <c r="G314" s="45"/>
      <c r="H314" s="45"/>
    </row>
    <row r="315" spans="1:8" ht="12.75" x14ac:dyDescent="0.2">
      <c r="A315" s="45"/>
      <c r="B315" s="45"/>
      <c r="C315" s="45"/>
      <c r="D315" s="45"/>
      <c r="E315" s="45"/>
      <c r="F315" s="45"/>
      <c r="G315" s="45"/>
      <c r="H315" s="45"/>
    </row>
    <row r="316" spans="1:8" ht="12.75" x14ac:dyDescent="0.2">
      <c r="A316" s="45"/>
      <c r="B316" s="45"/>
      <c r="C316" s="45"/>
      <c r="D316" s="45"/>
      <c r="E316" s="45"/>
      <c r="F316" s="45"/>
      <c r="G316" s="45"/>
      <c r="H316" s="45"/>
    </row>
    <row r="317" spans="1:8" ht="12.75" x14ac:dyDescent="0.2">
      <c r="A317" s="45"/>
      <c r="B317" s="45"/>
      <c r="C317" s="45"/>
      <c r="D317" s="45"/>
      <c r="E317" s="45"/>
      <c r="F317" s="45"/>
      <c r="G317" s="45"/>
      <c r="H317" s="45"/>
    </row>
    <row r="318" spans="1:8" ht="12.75" x14ac:dyDescent="0.2">
      <c r="A318" s="45"/>
      <c r="B318" s="45"/>
      <c r="C318" s="45"/>
      <c r="D318" s="45"/>
      <c r="E318" s="45"/>
      <c r="F318" s="45"/>
      <c r="G318" s="45"/>
      <c r="H318" s="45"/>
    </row>
    <row r="319" spans="1:8" ht="12.75" x14ac:dyDescent="0.2">
      <c r="A319" s="45"/>
      <c r="B319" s="45"/>
      <c r="C319" s="45"/>
      <c r="D319" s="45"/>
      <c r="E319" s="45"/>
      <c r="F319" s="45"/>
      <c r="G319" s="45"/>
      <c r="H319" s="45"/>
    </row>
    <row r="320" spans="1:8" ht="12.75" x14ac:dyDescent="0.2">
      <c r="A320" s="45"/>
      <c r="B320" s="45"/>
      <c r="C320" s="45"/>
      <c r="D320" s="45"/>
      <c r="E320" s="45"/>
      <c r="F320" s="45"/>
      <c r="G320" s="45"/>
      <c r="H320" s="45"/>
    </row>
    <row r="321" spans="1:8" ht="12.75" x14ac:dyDescent="0.2">
      <c r="A321" s="45"/>
      <c r="B321" s="45"/>
      <c r="C321" s="45"/>
      <c r="D321" s="45"/>
      <c r="E321" s="45"/>
      <c r="F321" s="45"/>
      <c r="G321" s="45"/>
      <c r="H321" s="45"/>
    </row>
    <row r="322" spans="1:8" ht="12.75" x14ac:dyDescent="0.2">
      <c r="A322" s="45"/>
      <c r="B322" s="45"/>
      <c r="C322" s="45"/>
      <c r="D322" s="45"/>
      <c r="E322" s="45"/>
      <c r="F322" s="45"/>
      <c r="G322" s="45"/>
      <c r="H322" s="45"/>
    </row>
    <row r="323" spans="1:8" ht="12.75" x14ac:dyDescent="0.2">
      <c r="A323" s="45"/>
      <c r="B323" s="45"/>
      <c r="C323" s="45"/>
      <c r="D323" s="45"/>
      <c r="E323" s="45"/>
      <c r="F323" s="45"/>
      <c r="G323" s="45"/>
      <c r="H323" s="45"/>
    </row>
    <row r="324" spans="1:8" ht="12.75" x14ac:dyDescent="0.2">
      <c r="A324" s="45"/>
      <c r="B324" s="45"/>
      <c r="C324" s="45"/>
      <c r="D324" s="45"/>
      <c r="E324" s="45"/>
      <c r="F324" s="45"/>
      <c r="G324" s="45"/>
      <c r="H324" s="45"/>
    </row>
    <row r="325" spans="1:8" ht="12.75" x14ac:dyDescent="0.2">
      <c r="A325" s="45"/>
      <c r="B325" s="45"/>
      <c r="C325" s="45"/>
      <c r="D325" s="45"/>
      <c r="E325" s="45"/>
      <c r="F325" s="45"/>
      <c r="G325" s="45"/>
      <c r="H325" s="45"/>
    </row>
    <row r="326" spans="1:8" ht="12.75" x14ac:dyDescent="0.2">
      <c r="A326" s="45"/>
      <c r="B326" s="45"/>
      <c r="C326" s="45"/>
      <c r="D326" s="45"/>
      <c r="E326" s="45"/>
      <c r="F326" s="45"/>
      <c r="G326" s="45"/>
      <c r="H326" s="45"/>
    </row>
    <row r="327" spans="1:8" ht="12.75" x14ac:dyDescent="0.2">
      <c r="A327" s="45"/>
      <c r="B327" s="45"/>
      <c r="C327" s="45"/>
      <c r="D327" s="45"/>
      <c r="E327" s="45"/>
      <c r="F327" s="45"/>
      <c r="G327" s="45"/>
      <c r="H327" s="45"/>
    </row>
    <row r="328" spans="1:8" ht="12.75" x14ac:dyDescent="0.2">
      <c r="A328" s="45"/>
      <c r="B328" s="45"/>
      <c r="C328" s="45"/>
      <c r="D328" s="45"/>
      <c r="E328" s="45"/>
      <c r="F328" s="45"/>
      <c r="G328" s="45"/>
      <c r="H328" s="45"/>
    </row>
    <row r="329" spans="1:8" ht="12.75" x14ac:dyDescent="0.2">
      <c r="A329" s="45"/>
      <c r="B329" s="45"/>
      <c r="C329" s="45"/>
      <c r="D329" s="45"/>
      <c r="E329" s="45"/>
      <c r="F329" s="45"/>
      <c r="G329" s="45"/>
      <c r="H329" s="45"/>
    </row>
    <row r="330" spans="1:8" ht="12.75" x14ac:dyDescent="0.2">
      <c r="A330" s="45"/>
      <c r="B330" s="45"/>
      <c r="C330" s="45"/>
      <c r="D330" s="45"/>
      <c r="E330" s="45"/>
      <c r="F330" s="45"/>
      <c r="G330" s="45"/>
      <c r="H330" s="45"/>
    </row>
    <row r="331" spans="1:8" ht="12.75" x14ac:dyDescent="0.2">
      <c r="A331" s="45"/>
      <c r="B331" s="45"/>
      <c r="C331" s="45"/>
      <c r="D331" s="45"/>
      <c r="E331" s="45"/>
      <c r="F331" s="45"/>
      <c r="G331" s="45"/>
      <c r="H331" s="45"/>
    </row>
    <row r="332" spans="1:8" ht="12.75" x14ac:dyDescent="0.2">
      <c r="A332" s="45"/>
      <c r="B332" s="45"/>
      <c r="C332" s="45"/>
      <c r="D332" s="45"/>
      <c r="E332" s="45"/>
      <c r="F332" s="45"/>
      <c r="G332" s="45"/>
      <c r="H332" s="45"/>
    </row>
    <row r="333" spans="1:8" ht="12.75" x14ac:dyDescent="0.2">
      <c r="A333" s="45"/>
      <c r="B333" s="45"/>
      <c r="C333" s="45"/>
      <c r="D333" s="45"/>
      <c r="E333" s="45"/>
      <c r="F333" s="45"/>
      <c r="G333" s="45"/>
      <c r="H333" s="45"/>
    </row>
    <row r="334" spans="1:8" ht="12.75" x14ac:dyDescent="0.2">
      <c r="A334" s="45"/>
      <c r="B334" s="45"/>
      <c r="C334" s="45"/>
      <c r="D334" s="45"/>
      <c r="E334" s="45"/>
      <c r="F334" s="45"/>
      <c r="G334" s="45"/>
      <c r="H334" s="45"/>
    </row>
    <row r="335" spans="1:8" ht="12.75" x14ac:dyDescent="0.2">
      <c r="A335" s="45"/>
      <c r="B335" s="45"/>
      <c r="C335" s="45"/>
      <c r="D335" s="45"/>
      <c r="E335" s="45"/>
      <c r="F335" s="45"/>
      <c r="G335" s="45"/>
      <c r="H335" s="45"/>
    </row>
    <row r="336" spans="1:8" ht="12.75" x14ac:dyDescent="0.2">
      <c r="A336" s="45"/>
      <c r="B336" s="45"/>
      <c r="C336" s="45"/>
      <c r="D336" s="45"/>
      <c r="E336" s="45"/>
      <c r="F336" s="45"/>
      <c r="G336" s="45"/>
      <c r="H336" s="45"/>
    </row>
    <row r="337" spans="1:8" ht="12.75" x14ac:dyDescent="0.2">
      <c r="A337" s="45"/>
      <c r="B337" s="45"/>
      <c r="C337" s="45"/>
      <c r="D337" s="45"/>
      <c r="E337" s="45"/>
      <c r="F337" s="45"/>
      <c r="G337" s="45"/>
      <c r="H337" s="45"/>
    </row>
    <row r="338" spans="1:8" ht="12.75" x14ac:dyDescent="0.2">
      <c r="A338" s="45"/>
      <c r="B338" s="45"/>
      <c r="C338" s="45"/>
      <c r="D338" s="45"/>
      <c r="E338" s="45"/>
      <c r="F338" s="45"/>
      <c r="G338" s="45"/>
      <c r="H338" s="45"/>
    </row>
    <row r="339" spans="1:8" ht="12.75" x14ac:dyDescent="0.2">
      <c r="A339" s="45"/>
      <c r="B339" s="45"/>
      <c r="C339" s="45"/>
      <c r="D339" s="45"/>
      <c r="E339" s="45"/>
      <c r="F339" s="45"/>
      <c r="G339" s="45"/>
      <c r="H339" s="45"/>
    </row>
    <row r="340" spans="1:8" ht="12.75" x14ac:dyDescent="0.2">
      <c r="A340" s="45"/>
      <c r="B340" s="45"/>
      <c r="C340" s="45"/>
      <c r="D340" s="45"/>
      <c r="E340" s="45"/>
      <c r="F340" s="45"/>
      <c r="G340" s="45"/>
      <c r="H340" s="45"/>
    </row>
    <row r="341" spans="1:8" ht="12.75" x14ac:dyDescent="0.2">
      <c r="A341" s="45"/>
      <c r="B341" s="45"/>
      <c r="C341" s="45"/>
      <c r="D341" s="45"/>
      <c r="E341" s="45"/>
      <c r="F341" s="45"/>
      <c r="G341" s="45"/>
      <c r="H341" s="45"/>
    </row>
    <row r="342" spans="1:8" ht="12.75" x14ac:dyDescent="0.2">
      <c r="A342" s="45"/>
      <c r="B342" s="45"/>
      <c r="C342" s="45"/>
      <c r="D342" s="45"/>
      <c r="E342" s="45"/>
      <c r="F342" s="45"/>
      <c r="G342" s="45"/>
      <c r="H342" s="45"/>
    </row>
    <row r="343" spans="1:8" ht="12.75" x14ac:dyDescent="0.2">
      <c r="A343" s="45"/>
      <c r="B343" s="45"/>
      <c r="C343" s="45"/>
      <c r="D343" s="45"/>
      <c r="E343" s="45"/>
      <c r="F343" s="45"/>
      <c r="G343" s="45"/>
      <c r="H343" s="45"/>
    </row>
    <row r="344" spans="1:8" ht="12.75" x14ac:dyDescent="0.2">
      <c r="A344" s="45"/>
      <c r="B344" s="45"/>
      <c r="C344" s="45"/>
      <c r="D344" s="45"/>
      <c r="E344" s="45"/>
      <c r="F344" s="45"/>
      <c r="G344" s="45"/>
      <c r="H344" s="45"/>
    </row>
    <row r="345" spans="1:8" ht="12.75" x14ac:dyDescent="0.2">
      <c r="A345" s="45"/>
      <c r="B345" s="45"/>
      <c r="C345" s="45"/>
      <c r="D345" s="45"/>
      <c r="E345" s="45"/>
      <c r="F345" s="45"/>
      <c r="G345" s="45"/>
      <c r="H345" s="45"/>
    </row>
    <row r="346" spans="1:8" ht="12.75" x14ac:dyDescent="0.2">
      <c r="A346" s="45"/>
      <c r="B346" s="45"/>
      <c r="C346" s="45"/>
      <c r="D346" s="45"/>
      <c r="E346" s="45"/>
      <c r="F346" s="45"/>
      <c r="G346" s="45"/>
      <c r="H346" s="45"/>
    </row>
    <row r="347" spans="1:8" ht="12.75" x14ac:dyDescent="0.2">
      <c r="A347" s="45"/>
      <c r="B347" s="45"/>
      <c r="C347" s="45"/>
      <c r="D347" s="45"/>
      <c r="E347" s="45"/>
      <c r="F347" s="45"/>
      <c r="G347" s="45"/>
      <c r="H347" s="45"/>
    </row>
    <row r="348" spans="1:8" ht="12.75" x14ac:dyDescent="0.2">
      <c r="A348" s="45"/>
      <c r="B348" s="45"/>
      <c r="C348" s="45"/>
      <c r="D348" s="45"/>
      <c r="E348" s="45"/>
      <c r="F348" s="45"/>
      <c r="G348" s="45"/>
      <c r="H348" s="45"/>
    </row>
    <row r="349" spans="1:8" ht="12.75" x14ac:dyDescent="0.2">
      <c r="A349" s="45"/>
      <c r="B349" s="45"/>
      <c r="C349" s="45"/>
      <c r="D349" s="45"/>
      <c r="E349" s="45"/>
      <c r="F349" s="45"/>
      <c r="G349" s="45"/>
      <c r="H349" s="45"/>
    </row>
    <row r="350" spans="1:8" ht="12.75" x14ac:dyDescent="0.2">
      <c r="A350" s="45"/>
      <c r="B350" s="45"/>
      <c r="C350" s="45"/>
      <c r="D350" s="45"/>
      <c r="E350" s="45"/>
      <c r="F350" s="45"/>
      <c r="G350" s="45"/>
      <c r="H350" s="45"/>
    </row>
    <row r="351" spans="1:8" ht="12.75" x14ac:dyDescent="0.2">
      <c r="A351" s="45"/>
      <c r="B351" s="45"/>
      <c r="C351" s="45"/>
      <c r="D351" s="45"/>
      <c r="E351" s="45"/>
      <c r="F351" s="45"/>
      <c r="G351" s="45"/>
      <c r="H351" s="45"/>
    </row>
    <row r="352" spans="1:8" ht="12.75" x14ac:dyDescent="0.2">
      <c r="A352" s="45"/>
      <c r="B352" s="45"/>
      <c r="C352" s="45"/>
      <c r="D352" s="45"/>
      <c r="E352" s="45"/>
      <c r="F352" s="45"/>
      <c r="G352" s="45"/>
      <c r="H352" s="45"/>
    </row>
    <row r="353" spans="1:8" ht="12.75" x14ac:dyDescent="0.2">
      <c r="A353" s="45"/>
      <c r="B353" s="45"/>
      <c r="C353" s="45"/>
      <c r="D353" s="45"/>
      <c r="E353" s="45"/>
      <c r="F353" s="45"/>
      <c r="G353" s="45"/>
      <c r="H353" s="45"/>
    </row>
    <row r="354" spans="1:8" ht="12.75" x14ac:dyDescent="0.2">
      <c r="A354" s="45"/>
      <c r="B354" s="45"/>
      <c r="C354" s="45"/>
      <c r="D354" s="45"/>
      <c r="E354" s="45"/>
      <c r="F354" s="45"/>
      <c r="G354" s="45"/>
      <c r="H354" s="45"/>
    </row>
    <row r="355" spans="1:8" ht="12.75" x14ac:dyDescent="0.2">
      <c r="A355" s="45"/>
      <c r="B355" s="45"/>
      <c r="C355" s="45"/>
      <c r="D355" s="45"/>
      <c r="E355" s="45"/>
      <c r="F355" s="45"/>
      <c r="G355" s="45"/>
      <c r="H355" s="45"/>
    </row>
    <row r="356" spans="1:8" ht="12.75" x14ac:dyDescent="0.2">
      <c r="A356" s="45"/>
      <c r="B356" s="45"/>
      <c r="C356" s="45"/>
      <c r="D356" s="45"/>
      <c r="E356" s="45"/>
      <c r="F356" s="45"/>
      <c r="G356" s="45"/>
      <c r="H356" s="45"/>
    </row>
    <row r="357" spans="1:8" ht="12.75" x14ac:dyDescent="0.2">
      <c r="A357" s="45"/>
      <c r="B357" s="45"/>
      <c r="C357" s="45"/>
      <c r="D357" s="45"/>
      <c r="E357" s="45"/>
      <c r="F357" s="45"/>
      <c r="G357" s="45"/>
      <c r="H357" s="45"/>
    </row>
    <row r="358" spans="1:8" ht="12.75" x14ac:dyDescent="0.2">
      <c r="A358" s="45"/>
      <c r="B358" s="45"/>
      <c r="C358" s="45"/>
      <c r="D358" s="45"/>
      <c r="E358" s="45"/>
      <c r="F358" s="45"/>
      <c r="G358" s="45"/>
      <c r="H358" s="45"/>
    </row>
    <row r="359" spans="1:8" ht="12.75" x14ac:dyDescent="0.2">
      <c r="A359" s="45"/>
      <c r="B359" s="45"/>
      <c r="C359" s="45"/>
      <c r="D359" s="45"/>
      <c r="E359" s="45"/>
      <c r="F359" s="45"/>
      <c r="G359" s="45"/>
      <c r="H359" s="45"/>
    </row>
    <row r="360" spans="1:8" ht="12.75" x14ac:dyDescent="0.2">
      <c r="A360" s="45"/>
      <c r="B360" s="45"/>
      <c r="C360" s="45"/>
      <c r="D360" s="45"/>
      <c r="E360" s="45"/>
      <c r="F360" s="45"/>
      <c r="G360" s="45"/>
      <c r="H360" s="45"/>
    </row>
    <row r="361" spans="1:8" ht="12.75" x14ac:dyDescent="0.2">
      <c r="A361" s="45"/>
      <c r="B361" s="45"/>
      <c r="C361" s="45"/>
      <c r="D361" s="45"/>
      <c r="E361" s="45"/>
      <c r="F361" s="45"/>
      <c r="G361" s="45"/>
      <c r="H361" s="45"/>
    </row>
    <row r="362" spans="1:8" ht="12.75" x14ac:dyDescent="0.2">
      <c r="A362" s="45"/>
      <c r="B362" s="45"/>
      <c r="C362" s="45"/>
      <c r="D362" s="45"/>
      <c r="E362" s="45"/>
      <c r="F362" s="45"/>
      <c r="G362" s="45"/>
      <c r="H362" s="45"/>
    </row>
    <row r="363" spans="1:8" ht="12.75" x14ac:dyDescent="0.2">
      <c r="A363" s="45"/>
      <c r="B363" s="45"/>
      <c r="C363" s="45"/>
      <c r="D363" s="45"/>
      <c r="E363" s="45"/>
      <c r="F363" s="45"/>
      <c r="G363" s="45"/>
      <c r="H363" s="45"/>
    </row>
    <row r="364" spans="1:8" ht="12.75" x14ac:dyDescent="0.2">
      <c r="A364" s="45"/>
      <c r="B364" s="45"/>
      <c r="C364" s="45"/>
      <c r="D364" s="45"/>
      <c r="E364" s="45"/>
      <c r="F364" s="45"/>
      <c r="G364" s="45"/>
      <c r="H364" s="45"/>
    </row>
    <row r="365" spans="1:8" ht="12.75" x14ac:dyDescent="0.2">
      <c r="A365" s="45"/>
      <c r="B365" s="45"/>
      <c r="C365" s="45"/>
      <c r="D365" s="45"/>
      <c r="E365" s="45"/>
      <c r="F365" s="45"/>
      <c r="G365" s="45"/>
      <c r="H365" s="45"/>
    </row>
    <row r="366" spans="1:8" ht="12.75" x14ac:dyDescent="0.2">
      <c r="A366" s="45"/>
      <c r="B366" s="45"/>
      <c r="C366" s="45"/>
      <c r="D366" s="45"/>
      <c r="E366" s="45"/>
      <c r="F366" s="45"/>
      <c r="G366" s="45"/>
      <c r="H366" s="45"/>
    </row>
    <row r="367" spans="1:8" ht="12.75" x14ac:dyDescent="0.2">
      <c r="A367" s="45"/>
      <c r="B367" s="45"/>
      <c r="C367" s="45"/>
      <c r="D367" s="45"/>
      <c r="E367" s="45"/>
      <c r="F367" s="45"/>
      <c r="G367" s="45"/>
      <c r="H367" s="45"/>
    </row>
    <row r="368" spans="1:8" ht="12.75" x14ac:dyDescent="0.2">
      <c r="A368" s="45"/>
      <c r="B368" s="45"/>
      <c r="C368" s="45"/>
      <c r="D368" s="45"/>
      <c r="E368" s="45"/>
      <c r="F368" s="45"/>
      <c r="G368" s="45"/>
      <c r="H368" s="45"/>
    </row>
    <row r="369" spans="1:8" ht="12.75" x14ac:dyDescent="0.2">
      <c r="A369" s="45"/>
      <c r="B369" s="45"/>
      <c r="C369" s="45"/>
      <c r="D369" s="45"/>
      <c r="E369" s="45"/>
      <c r="F369" s="45"/>
      <c r="G369" s="45"/>
      <c r="H369" s="45"/>
    </row>
    <row r="370" spans="1:8" ht="12.75" x14ac:dyDescent="0.2">
      <c r="A370" s="45"/>
      <c r="B370" s="45"/>
      <c r="C370" s="45"/>
      <c r="D370" s="45"/>
      <c r="E370" s="45"/>
      <c r="F370" s="45"/>
      <c r="G370" s="45"/>
      <c r="H370" s="45"/>
    </row>
    <row r="371" spans="1:8" ht="12.75" x14ac:dyDescent="0.2">
      <c r="A371" s="45"/>
      <c r="B371" s="45"/>
      <c r="C371" s="45"/>
      <c r="D371" s="45"/>
      <c r="E371" s="45"/>
      <c r="F371" s="45"/>
      <c r="G371" s="45"/>
      <c r="H371" s="45"/>
    </row>
    <row r="372" spans="1:8" ht="12.75" x14ac:dyDescent="0.2">
      <c r="A372" s="45"/>
      <c r="B372" s="45"/>
      <c r="C372" s="45"/>
      <c r="D372" s="45"/>
      <c r="E372" s="45"/>
      <c r="F372" s="45"/>
      <c r="G372" s="45"/>
      <c r="H372" s="45"/>
    </row>
    <row r="373" spans="1:8" ht="12.75" x14ac:dyDescent="0.2">
      <c r="A373" s="45"/>
      <c r="B373" s="45"/>
      <c r="C373" s="45"/>
      <c r="D373" s="45"/>
      <c r="E373" s="45"/>
      <c r="F373" s="45"/>
      <c r="G373" s="45"/>
      <c r="H373" s="45"/>
    </row>
    <row r="374" spans="1:8" ht="12.75" x14ac:dyDescent="0.2">
      <c r="A374" s="45"/>
      <c r="B374" s="45"/>
      <c r="C374" s="45"/>
      <c r="D374" s="45"/>
      <c r="E374" s="45"/>
      <c r="F374" s="45"/>
      <c r="G374" s="45"/>
      <c r="H374" s="45"/>
    </row>
    <row r="375" spans="1:8" ht="12.75" x14ac:dyDescent="0.2">
      <c r="A375" s="45"/>
      <c r="B375" s="45"/>
      <c r="C375" s="45"/>
      <c r="D375" s="45"/>
      <c r="E375" s="45"/>
      <c r="F375" s="45"/>
      <c r="G375" s="45"/>
      <c r="H375" s="45"/>
    </row>
    <row r="376" spans="1:8" ht="12.75" x14ac:dyDescent="0.2">
      <c r="A376" s="45"/>
      <c r="B376" s="45"/>
      <c r="C376" s="45"/>
      <c r="D376" s="45"/>
      <c r="E376" s="45"/>
      <c r="F376" s="45"/>
      <c r="G376" s="45"/>
      <c r="H376" s="45"/>
    </row>
    <row r="377" spans="1:8" ht="12.75" x14ac:dyDescent="0.2">
      <c r="A377" s="45"/>
      <c r="B377" s="45"/>
      <c r="C377" s="45"/>
      <c r="D377" s="45"/>
      <c r="E377" s="45"/>
      <c r="F377" s="45"/>
      <c r="G377" s="45"/>
      <c r="H377" s="45"/>
    </row>
    <row r="378" spans="1:8" ht="12.75" x14ac:dyDescent="0.2">
      <c r="A378" s="45"/>
      <c r="B378" s="45"/>
      <c r="C378" s="45"/>
      <c r="D378" s="45"/>
      <c r="E378" s="45"/>
      <c r="F378" s="45"/>
      <c r="G378" s="45"/>
      <c r="H378" s="45"/>
    </row>
    <row r="379" spans="1:8" ht="12.75" x14ac:dyDescent="0.2">
      <c r="A379" s="45"/>
      <c r="B379" s="45"/>
      <c r="C379" s="45"/>
      <c r="D379" s="45"/>
      <c r="E379" s="45"/>
      <c r="F379" s="45"/>
      <c r="G379" s="45"/>
      <c r="H379" s="45"/>
    </row>
    <row r="380" spans="1:8" ht="12.75" x14ac:dyDescent="0.2">
      <c r="A380" s="45"/>
      <c r="B380" s="45"/>
      <c r="C380" s="45"/>
      <c r="D380" s="45"/>
      <c r="E380" s="45"/>
      <c r="F380" s="45"/>
      <c r="G380" s="45"/>
      <c r="H380" s="45"/>
    </row>
    <row r="381" spans="1:8" ht="12.75" x14ac:dyDescent="0.2">
      <c r="A381" s="45"/>
      <c r="B381" s="45"/>
      <c r="C381" s="45"/>
      <c r="D381" s="45"/>
      <c r="E381" s="45"/>
      <c r="F381" s="45"/>
      <c r="G381" s="45"/>
      <c r="H381" s="45"/>
    </row>
    <row r="382" spans="1:8" ht="12.75" x14ac:dyDescent="0.2">
      <c r="A382" s="45"/>
      <c r="B382" s="45"/>
      <c r="C382" s="45"/>
      <c r="D382" s="45"/>
      <c r="E382" s="45"/>
      <c r="F382" s="45"/>
      <c r="G382" s="45"/>
      <c r="H382" s="45"/>
    </row>
    <row r="383" spans="1:8" ht="12.75" x14ac:dyDescent="0.2">
      <c r="A383" s="45"/>
      <c r="B383" s="45"/>
      <c r="C383" s="45"/>
      <c r="D383" s="45"/>
      <c r="E383" s="45"/>
      <c r="F383" s="45"/>
      <c r="G383" s="45"/>
      <c r="H383" s="45"/>
    </row>
    <row r="384" spans="1:8" ht="12.75" x14ac:dyDescent="0.2">
      <c r="A384" s="45"/>
      <c r="B384" s="45"/>
      <c r="C384" s="45"/>
      <c r="D384" s="45"/>
      <c r="E384" s="45"/>
      <c r="F384" s="45"/>
      <c r="G384" s="45"/>
      <c r="H384" s="45"/>
    </row>
    <row r="385" spans="1:8" ht="12.75" x14ac:dyDescent="0.2">
      <c r="A385" s="45"/>
      <c r="B385" s="45"/>
      <c r="C385" s="45"/>
      <c r="D385" s="45"/>
      <c r="E385" s="45"/>
      <c r="F385" s="45"/>
      <c r="G385" s="45"/>
      <c r="H385" s="45"/>
    </row>
    <row r="386" spans="1:8" ht="12.75" x14ac:dyDescent="0.2">
      <c r="A386" s="45"/>
      <c r="B386" s="45"/>
      <c r="C386" s="45"/>
      <c r="D386" s="45"/>
      <c r="E386" s="45"/>
      <c r="F386" s="45"/>
      <c r="G386" s="45"/>
      <c r="H386" s="45"/>
    </row>
    <row r="387" spans="1:8" ht="12.75" x14ac:dyDescent="0.2">
      <c r="A387" s="45"/>
      <c r="B387" s="45"/>
      <c r="C387" s="45"/>
      <c r="D387" s="45"/>
      <c r="E387" s="45"/>
      <c r="F387" s="45"/>
      <c r="G387" s="45"/>
      <c r="H387" s="45"/>
    </row>
    <row r="388" spans="1:8" ht="12.75" x14ac:dyDescent="0.2">
      <c r="A388" s="45"/>
      <c r="B388" s="45"/>
      <c r="C388" s="45"/>
      <c r="D388" s="45"/>
      <c r="E388" s="45"/>
      <c r="F388" s="45"/>
      <c r="G388" s="45"/>
      <c r="H388" s="45"/>
    </row>
    <row r="389" spans="1:8" ht="12.75" x14ac:dyDescent="0.2">
      <c r="A389" s="45"/>
      <c r="B389" s="45"/>
      <c r="C389" s="45"/>
      <c r="D389" s="45"/>
      <c r="E389" s="45"/>
      <c r="F389" s="45"/>
      <c r="G389" s="45"/>
      <c r="H389" s="45"/>
    </row>
    <row r="390" spans="1:8" ht="12.75" x14ac:dyDescent="0.2">
      <c r="A390" s="45"/>
      <c r="B390" s="45"/>
      <c r="C390" s="45"/>
      <c r="D390" s="45"/>
      <c r="E390" s="45"/>
      <c r="F390" s="45"/>
      <c r="G390" s="45"/>
      <c r="H390" s="45"/>
    </row>
    <row r="391" spans="1:8" ht="12.75" x14ac:dyDescent="0.2">
      <c r="A391" s="45"/>
      <c r="B391" s="45"/>
      <c r="C391" s="45"/>
      <c r="D391" s="45"/>
      <c r="E391" s="45"/>
      <c r="F391" s="45"/>
      <c r="G391" s="45"/>
      <c r="H391" s="45"/>
    </row>
    <row r="392" spans="1:8" ht="12.75" x14ac:dyDescent="0.2">
      <c r="A392" s="45"/>
      <c r="B392" s="45"/>
      <c r="C392" s="45"/>
      <c r="D392" s="45"/>
      <c r="E392" s="45"/>
      <c r="F392" s="45"/>
      <c r="G392" s="45"/>
      <c r="H392" s="45"/>
    </row>
    <row r="393" spans="1:8" ht="12.75" x14ac:dyDescent="0.2">
      <c r="A393" s="45"/>
      <c r="B393" s="45"/>
      <c r="C393" s="45"/>
      <c r="D393" s="45"/>
      <c r="E393" s="45"/>
      <c r="F393" s="45"/>
      <c r="G393" s="45"/>
      <c r="H393" s="45"/>
    </row>
    <row r="394" spans="1:8" ht="12.75" x14ac:dyDescent="0.2">
      <c r="A394" s="45"/>
      <c r="B394" s="45"/>
      <c r="C394" s="45"/>
      <c r="D394" s="45"/>
      <c r="E394" s="45"/>
      <c r="F394" s="45"/>
      <c r="G394" s="45"/>
      <c r="H394" s="45"/>
    </row>
    <row r="395" spans="1:8" ht="12.75" x14ac:dyDescent="0.2">
      <c r="A395" s="45"/>
      <c r="B395" s="45"/>
      <c r="C395" s="45"/>
      <c r="D395" s="45"/>
      <c r="E395" s="45"/>
      <c r="F395" s="45"/>
      <c r="G395" s="45"/>
      <c r="H395" s="45"/>
    </row>
    <row r="396" spans="1:8" ht="12.75" x14ac:dyDescent="0.2">
      <c r="A396" s="45"/>
      <c r="B396" s="45"/>
      <c r="C396" s="45"/>
      <c r="D396" s="45"/>
      <c r="E396" s="45"/>
      <c r="F396" s="45"/>
      <c r="G396" s="45"/>
      <c r="H396" s="45"/>
    </row>
    <row r="397" spans="1:8" ht="12.75" x14ac:dyDescent="0.2">
      <c r="A397" s="45"/>
      <c r="B397" s="45"/>
      <c r="C397" s="45"/>
      <c r="D397" s="45"/>
      <c r="E397" s="45"/>
      <c r="F397" s="45"/>
      <c r="G397" s="45"/>
      <c r="H397" s="45"/>
    </row>
    <row r="398" spans="1:8" ht="12.75" x14ac:dyDescent="0.2">
      <c r="A398" s="45"/>
      <c r="B398" s="45"/>
      <c r="C398" s="45"/>
      <c r="D398" s="45"/>
      <c r="E398" s="45"/>
      <c r="F398" s="45"/>
      <c r="G398" s="45"/>
      <c r="H398" s="45"/>
    </row>
    <row r="399" spans="1:8" ht="12.75" x14ac:dyDescent="0.2">
      <c r="A399" s="45"/>
      <c r="B399" s="45"/>
      <c r="C399" s="45"/>
      <c r="D399" s="45"/>
      <c r="E399" s="45"/>
      <c r="F399" s="45"/>
      <c r="G399" s="45"/>
      <c r="H399" s="45"/>
    </row>
    <row r="400" spans="1:8" ht="12.75" x14ac:dyDescent="0.2">
      <c r="A400" s="45"/>
      <c r="B400" s="45"/>
      <c r="C400" s="45"/>
      <c r="D400" s="45"/>
      <c r="E400" s="45"/>
      <c r="F400" s="45"/>
      <c r="G400" s="45"/>
      <c r="H400" s="45"/>
    </row>
    <row r="401" spans="1:8" ht="12.75" x14ac:dyDescent="0.2">
      <c r="A401" s="45"/>
      <c r="B401" s="45"/>
      <c r="C401" s="45"/>
      <c r="D401" s="45"/>
      <c r="E401" s="45"/>
      <c r="F401" s="45"/>
      <c r="G401" s="45"/>
      <c r="H401" s="45"/>
    </row>
    <row r="402" spans="1:8" ht="12.75" x14ac:dyDescent="0.2">
      <c r="A402" s="45"/>
      <c r="B402" s="45"/>
      <c r="C402" s="45"/>
      <c r="D402" s="45"/>
      <c r="E402" s="45"/>
      <c r="F402" s="45"/>
      <c r="G402" s="45"/>
      <c r="H402" s="45"/>
    </row>
    <row r="403" spans="1:8" ht="12.75" x14ac:dyDescent="0.2">
      <c r="A403" s="45"/>
      <c r="B403" s="45"/>
      <c r="C403" s="45"/>
      <c r="D403" s="45"/>
      <c r="E403" s="45"/>
      <c r="F403" s="45"/>
      <c r="G403" s="45"/>
      <c r="H403" s="45"/>
    </row>
    <row r="404" spans="1:8" ht="12.75" x14ac:dyDescent="0.2">
      <c r="A404" s="45"/>
      <c r="B404" s="45"/>
      <c r="C404" s="45"/>
      <c r="D404" s="45"/>
      <c r="E404" s="45"/>
      <c r="F404" s="45"/>
      <c r="G404" s="45"/>
      <c r="H404" s="45"/>
    </row>
    <row r="405" spans="1:8" ht="12.75" x14ac:dyDescent="0.2">
      <c r="A405" s="45"/>
      <c r="B405" s="45"/>
      <c r="C405" s="45"/>
      <c r="D405" s="45"/>
      <c r="E405" s="45"/>
      <c r="F405" s="45"/>
      <c r="G405" s="45"/>
      <c r="H405" s="45"/>
    </row>
    <row r="406" spans="1:8" ht="12.75" x14ac:dyDescent="0.2">
      <c r="A406" s="45"/>
      <c r="B406" s="45"/>
      <c r="C406" s="45"/>
      <c r="D406" s="45"/>
      <c r="E406" s="45"/>
      <c r="F406" s="45"/>
      <c r="G406" s="45"/>
      <c r="H406" s="45"/>
    </row>
    <row r="407" spans="1:8" ht="12.75" x14ac:dyDescent="0.2">
      <c r="A407" s="45"/>
      <c r="B407" s="45"/>
      <c r="C407" s="45"/>
      <c r="D407" s="45"/>
      <c r="E407" s="45"/>
      <c r="F407" s="45"/>
      <c r="G407" s="45"/>
      <c r="H407" s="45"/>
    </row>
    <row r="408" spans="1:8" ht="12.75" x14ac:dyDescent="0.2">
      <c r="A408" s="45"/>
      <c r="B408" s="45"/>
      <c r="C408" s="45"/>
      <c r="D408" s="45"/>
      <c r="E408" s="45"/>
      <c r="F408" s="45"/>
      <c r="G408" s="45"/>
      <c r="H408" s="45"/>
    </row>
    <row r="409" spans="1:8" ht="12.75" x14ac:dyDescent="0.2">
      <c r="A409" s="45"/>
      <c r="B409" s="45"/>
      <c r="C409" s="45"/>
      <c r="D409" s="45"/>
      <c r="E409" s="45"/>
      <c r="F409" s="45"/>
      <c r="G409" s="45"/>
      <c r="H409" s="45"/>
    </row>
    <row r="410" spans="1:8" ht="12.75" x14ac:dyDescent="0.2">
      <c r="A410" s="45"/>
      <c r="B410" s="45"/>
      <c r="C410" s="45"/>
      <c r="D410" s="45"/>
      <c r="E410" s="45"/>
      <c r="F410" s="45"/>
      <c r="G410" s="45"/>
      <c r="H410" s="45"/>
    </row>
    <row r="411" spans="1:8" ht="12.75" x14ac:dyDescent="0.2">
      <c r="A411" s="45"/>
      <c r="B411" s="45"/>
      <c r="C411" s="45"/>
      <c r="D411" s="45"/>
      <c r="E411" s="45"/>
      <c r="F411" s="45"/>
      <c r="G411" s="45"/>
      <c r="H411" s="45"/>
    </row>
    <row r="412" spans="1:8" ht="12.75" x14ac:dyDescent="0.2">
      <c r="A412" s="45"/>
      <c r="B412" s="45"/>
      <c r="C412" s="45"/>
      <c r="D412" s="45"/>
      <c r="E412" s="45"/>
      <c r="F412" s="45"/>
      <c r="G412" s="45"/>
      <c r="H412" s="45"/>
    </row>
    <row r="413" spans="1:8" ht="12.75" x14ac:dyDescent="0.2">
      <c r="A413" s="45"/>
      <c r="B413" s="45"/>
      <c r="C413" s="45"/>
      <c r="D413" s="45"/>
      <c r="E413" s="45"/>
      <c r="F413" s="45"/>
      <c r="G413" s="45"/>
      <c r="H413" s="45"/>
    </row>
    <row r="414" spans="1:8" ht="12.75" x14ac:dyDescent="0.2">
      <c r="A414" s="45"/>
      <c r="B414" s="45"/>
      <c r="C414" s="45"/>
      <c r="D414" s="45"/>
      <c r="E414" s="45"/>
      <c r="F414" s="45"/>
      <c r="G414" s="45"/>
      <c r="H414" s="45"/>
    </row>
    <row r="415" spans="1:8" ht="12.75" x14ac:dyDescent="0.2">
      <c r="A415" s="45"/>
      <c r="B415" s="45"/>
      <c r="C415" s="45"/>
      <c r="D415" s="45"/>
      <c r="E415" s="45"/>
      <c r="F415" s="45"/>
      <c r="G415" s="45"/>
      <c r="H415" s="45"/>
    </row>
    <row r="416" spans="1:8" ht="12.75" x14ac:dyDescent="0.2">
      <c r="A416" s="45"/>
      <c r="B416" s="45"/>
      <c r="C416" s="45"/>
      <c r="D416" s="45"/>
      <c r="E416" s="45"/>
      <c r="F416" s="45"/>
      <c r="G416" s="45"/>
      <c r="H416" s="45"/>
    </row>
    <row r="417" spans="1:8" ht="12.75" x14ac:dyDescent="0.2">
      <c r="A417" s="45"/>
      <c r="B417" s="45"/>
      <c r="C417" s="45"/>
      <c r="D417" s="45"/>
      <c r="E417" s="45"/>
      <c r="F417" s="45"/>
      <c r="G417" s="45"/>
      <c r="H417" s="45"/>
    </row>
    <row r="418" spans="1:8" ht="12.75" x14ac:dyDescent="0.2">
      <c r="A418" s="45"/>
      <c r="B418" s="45"/>
      <c r="C418" s="45"/>
      <c r="D418" s="45"/>
      <c r="E418" s="45"/>
      <c r="F418" s="45"/>
      <c r="G418" s="45"/>
      <c r="H418" s="45"/>
    </row>
    <row r="419" spans="1:8" ht="12.75" x14ac:dyDescent="0.2">
      <c r="A419" s="45"/>
      <c r="B419" s="45"/>
      <c r="C419" s="45"/>
      <c r="D419" s="45"/>
      <c r="E419" s="45"/>
      <c r="F419" s="45"/>
      <c r="G419" s="45"/>
      <c r="H419" s="45"/>
    </row>
    <row r="420" spans="1:8" ht="12.75" x14ac:dyDescent="0.2">
      <c r="A420" s="45"/>
      <c r="B420" s="45"/>
      <c r="C420" s="45"/>
      <c r="D420" s="45"/>
      <c r="E420" s="45"/>
      <c r="F420" s="45"/>
      <c r="G420" s="45"/>
      <c r="H420" s="45"/>
    </row>
    <row r="421" spans="1:8" ht="12.75" x14ac:dyDescent="0.2">
      <c r="A421" s="45"/>
      <c r="B421" s="45"/>
      <c r="C421" s="45"/>
      <c r="D421" s="45"/>
      <c r="E421" s="45"/>
      <c r="F421" s="45"/>
      <c r="G421" s="45"/>
      <c r="H421" s="45"/>
    </row>
    <row r="422" spans="1:8" ht="12.75" x14ac:dyDescent="0.2">
      <c r="A422" s="45"/>
      <c r="B422" s="45"/>
      <c r="C422" s="45"/>
      <c r="D422" s="45"/>
      <c r="E422" s="45"/>
      <c r="F422" s="45"/>
      <c r="G422" s="45"/>
      <c r="H422" s="45"/>
    </row>
    <row r="423" spans="1:8" ht="12.75" x14ac:dyDescent="0.2">
      <c r="A423" s="45"/>
      <c r="B423" s="45"/>
      <c r="C423" s="45"/>
      <c r="D423" s="45"/>
      <c r="E423" s="45"/>
      <c r="F423" s="45"/>
      <c r="G423" s="45"/>
      <c r="H423" s="45"/>
    </row>
    <row r="424" spans="1:8" ht="12.75" x14ac:dyDescent="0.2">
      <c r="A424" s="45"/>
      <c r="B424" s="45"/>
      <c r="C424" s="45"/>
      <c r="D424" s="45"/>
      <c r="E424" s="45"/>
      <c r="F424" s="45"/>
      <c r="G424" s="45"/>
      <c r="H424" s="45"/>
    </row>
    <row r="425" spans="1:8" ht="12.75" x14ac:dyDescent="0.2">
      <c r="A425" s="45"/>
      <c r="B425" s="45"/>
      <c r="C425" s="45"/>
      <c r="D425" s="45"/>
      <c r="E425" s="45"/>
      <c r="F425" s="45"/>
      <c r="G425" s="45"/>
      <c r="H425" s="45"/>
    </row>
    <row r="426" spans="1:8" ht="12.75" x14ac:dyDescent="0.2">
      <c r="A426" s="45"/>
      <c r="B426" s="45"/>
      <c r="C426" s="45"/>
      <c r="D426" s="45"/>
      <c r="E426" s="45"/>
      <c r="F426" s="45"/>
      <c r="G426" s="45"/>
      <c r="H426" s="45"/>
    </row>
    <row r="427" spans="1:8" ht="12.75" x14ac:dyDescent="0.2">
      <c r="A427" s="45"/>
      <c r="B427" s="45"/>
      <c r="C427" s="45"/>
      <c r="D427" s="45"/>
      <c r="E427" s="45"/>
      <c r="F427" s="45"/>
      <c r="G427" s="45"/>
      <c r="H427" s="45"/>
    </row>
    <row r="428" spans="1:8" ht="12.75" x14ac:dyDescent="0.2">
      <c r="A428" s="45"/>
      <c r="B428" s="45"/>
      <c r="C428" s="45"/>
      <c r="D428" s="45"/>
      <c r="E428" s="45"/>
      <c r="F428" s="45"/>
      <c r="G428" s="45"/>
      <c r="H428" s="45"/>
    </row>
    <row r="429" spans="1:8" ht="12.75" x14ac:dyDescent="0.2">
      <c r="A429" s="45"/>
      <c r="B429" s="45"/>
      <c r="C429" s="45"/>
      <c r="D429" s="45"/>
      <c r="E429" s="45"/>
      <c r="F429" s="45"/>
      <c r="G429" s="45"/>
      <c r="H429" s="45"/>
    </row>
    <row r="430" spans="1:8" ht="12.75" x14ac:dyDescent="0.2">
      <c r="A430" s="45"/>
      <c r="B430" s="45"/>
      <c r="C430" s="45"/>
      <c r="D430" s="45"/>
      <c r="E430" s="45"/>
      <c r="F430" s="45"/>
      <c r="G430" s="45"/>
      <c r="H430" s="45"/>
    </row>
    <row r="431" spans="1:8" ht="12.75" x14ac:dyDescent="0.2">
      <c r="A431" s="45"/>
      <c r="B431" s="45"/>
      <c r="C431" s="45"/>
      <c r="D431" s="45"/>
      <c r="E431" s="45"/>
      <c r="F431" s="45"/>
      <c r="G431" s="45"/>
      <c r="H431" s="45"/>
    </row>
    <row r="432" spans="1:8" ht="12.75" x14ac:dyDescent="0.2">
      <c r="A432" s="45"/>
      <c r="B432" s="45"/>
      <c r="C432" s="45"/>
      <c r="D432" s="45"/>
      <c r="E432" s="45"/>
      <c r="F432" s="45"/>
      <c r="G432" s="45"/>
      <c r="H432" s="45"/>
    </row>
    <row r="433" spans="1:8" ht="12.75" x14ac:dyDescent="0.2">
      <c r="A433" s="45"/>
      <c r="B433" s="45"/>
      <c r="C433" s="45"/>
      <c r="D433" s="45"/>
      <c r="E433" s="45"/>
      <c r="F433" s="45"/>
      <c r="G433" s="45"/>
      <c r="H433" s="45"/>
    </row>
    <row r="434" spans="1:8" ht="12.75" x14ac:dyDescent="0.2">
      <c r="A434" s="45"/>
      <c r="B434" s="45"/>
      <c r="C434" s="45"/>
      <c r="D434" s="45"/>
      <c r="E434" s="45"/>
      <c r="F434" s="45"/>
      <c r="G434" s="45"/>
      <c r="H434" s="45"/>
    </row>
    <row r="435" spans="1:8" ht="12.75" x14ac:dyDescent="0.2">
      <c r="A435" s="45"/>
      <c r="B435" s="45"/>
      <c r="C435" s="45"/>
      <c r="D435" s="45"/>
      <c r="E435" s="45"/>
      <c r="F435" s="45"/>
      <c r="G435" s="45"/>
      <c r="H435" s="45"/>
    </row>
    <row r="436" spans="1:8" ht="12.75" x14ac:dyDescent="0.2">
      <c r="A436" s="45"/>
      <c r="B436" s="45"/>
      <c r="C436" s="45"/>
      <c r="D436" s="45"/>
      <c r="E436" s="45"/>
      <c r="F436" s="45"/>
      <c r="G436" s="45"/>
      <c r="H436" s="45"/>
    </row>
    <row r="437" spans="1:8" ht="12.75" x14ac:dyDescent="0.2">
      <c r="A437" s="45"/>
      <c r="B437" s="45"/>
      <c r="C437" s="45"/>
      <c r="D437" s="45"/>
      <c r="E437" s="45"/>
      <c r="F437" s="45"/>
      <c r="G437" s="45"/>
      <c r="H437" s="45"/>
    </row>
    <row r="438" spans="1:8" ht="12.75" x14ac:dyDescent="0.2">
      <c r="A438" s="45"/>
      <c r="B438" s="45"/>
      <c r="C438" s="45"/>
      <c r="D438" s="45"/>
      <c r="E438" s="45"/>
      <c r="F438" s="45"/>
      <c r="G438" s="45"/>
      <c r="H438" s="45"/>
    </row>
    <row r="439" spans="1:8" ht="12.75" x14ac:dyDescent="0.2">
      <c r="A439" s="45"/>
      <c r="B439" s="45"/>
      <c r="C439" s="45"/>
      <c r="D439" s="45"/>
      <c r="E439" s="45"/>
      <c r="F439" s="45"/>
      <c r="G439" s="45"/>
      <c r="H439" s="45"/>
    </row>
    <row r="440" spans="1:8" ht="12.75" x14ac:dyDescent="0.2">
      <c r="A440" s="45"/>
      <c r="B440" s="45"/>
      <c r="C440" s="45"/>
      <c r="D440" s="45"/>
      <c r="E440" s="45"/>
      <c r="F440" s="45"/>
      <c r="G440" s="45"/>
      <c r="H440" s="45"/>
    </row>
    <row r="441" spans="1:8" ht="12.75" x14ac:dyDescent="0.2">
      <c r="A441" s="45"/>
      <c r="B441" s="45"/>
      <c r="C441" s="45"/>
      <c r="D441" s="45"/>
      <c r="E441" s="45"/>
      <c r="F441" s="45"/>
      <c r="G441" s="45"/>
      <c r="H441" s="45"/>
    </row>
    <row r="442" spans="1:8" ht="12.75" x14ac:dyDescent="0.2">
      <c r="A442" s="45"/>
      <c r="B442" s="45"/>
      <c r="C442" s="45"/>
      <c r="D442" s="45"/>
      <c r="E442" s="45"/>
      <c r="F442" s="45"/>
      <c r="G442" s="45"/>
      <c r="H442" s="45"/>
    </row>
    <row r="443" spans="1:8" ht="12.75" x14ac:dyDescent="0.2">
      <c r="A443" s="45"/>
      <c r="B443" s="45"/>
      <c r="C443" s="45"/>
      <c r="D443" s="45"/>
      <c r="E443" s="45"/>
      <c r="F443" s="45"/>
      <c r="G443" s="45"/>
      <c r="H443" s="45"/>
    </row>
    <row r="444" spans="1:8" ht="12.75" x14ac:dyDescent="0.2">
      <c r="A444" s="45"/>
      <c r="B444" s="45"/>
      <c r="C444" s="45"/>
      <c r="D444" s="45"/>
      <c r="E444" s="45"/>
      <c r="F444" s="45"/>
      <c r="G444" s="45"/>
      <c r="H444" s="45"/>
    </row>
    <row r="445" spans="1:8" ht="12.75" x14ac:dyDescent="0.2">
      <c r="A445" s="45"/>
      <c r="B445" s="45"/>
      <c r="C445" s="45"/>
      <c r="D445" s="45"/>
      <c r="E445" s="45"/>
      <c r="F445" s="45"/>
      <c r="G445" s="45"/>
      <c r="H445" s="45"/>
    </row>
    <row r="446" spans="1:8" ht="12.75" x14ac:dyDescent="0.2">
      <c r="A446" s="45"/>
      <c r="B446" s="45"/>
      <c r="C446" s="45"/>
      <c r="D446" s="45"/>
      <c r="E446" s="45"/>
      <c r="F446" s="45"/>
      <c r="G446" s="45"/>
      <c r="H446" s="45"/>
    </row>
    <row r="447" spans="1:8" ht="12.75" x14ac:dyDescent="0.2">
      <c r="A447" s="45"/>
      <c r="B447" s="45"/>
      <c r="C447" s="45"/>
      <c r="D447" s="45"/>
      <c r="E447" s="45"/>
      <c r="F447" s="45"/>
      <c r="G447" s="45"/>
      <c r="H447" s="45"/>
    </row>
    <row r="448" spans="1:8" ht="12.75" x14ac:dyDescent="0.2">
      <c r="A448" s="45"/>
      <c r="B448" s="45"/>
      <c r="C448" s="45"/>
      <c r="D448" s="45"/>
      <c r="E448" s="45"/>
      <c r="F448" s="45"/>
      <c r="G448" s="45"/>
      <c r="H448" s="45"/>
    </row>
    <row r="449" spans="1:8" ht="12.75" x14ac:dyDescent="0.2">
      <c r="A449" s="45"/>
      <c r="B449" s="45"/>
      <c r="C449" s="45"/>
      <c r="D449" s="45"/>
      <c r="E449" s="45"/>
      <c r="F449" s="45"/>
      <c r="G449" s="45"/>
      <c r="H449" s="45"/>
    </row>
    <row r="450" spans="1:8" ht="12.75" x14ac:dyDescent="0.2">
      <c r="A450" s="45"/>
      <c r="B450" s="45"/>
      <c r="C450" s="45"/>
      <c r="D450" s="45"/>
      <c r="E450" s="45"/>
      <c r="F450" s="45"/>
      <c r="G450" s="45"/>
      <c r="H450" s="45"/>
    </row>
    <row r="451" spans="1:8" ht="12.75" x14ac:dyDescent="0.2">
      <c r="A451" s="45"/>
      <c r="B451" s="45"/>
      <c r="C451" s="45"/>
      <c r="D451" s="45"/>
      <c r="E451" s="45"/>
      <c r="F451" s="45"/>
      <c r="G451" s="45"/>
      <c r="H451" s="45"/>
    </row>
    <row r="452" spans="1:8" ht="12.75" x14ac:dyDescent="0.2">
      <c r="A452" s="45"/>
      <c r="B452" s="45"/>
      <c r="C452" s="45"/>
      <c r="D452" s="45"/>
      <c r="E452" s="45"/>
      <c r="F452" s="45"/>
      <c r="G452" s="45"/>
      <c r="H452" s="45"/>
    </row>
    <row r="453" spans="1:8" ht="12.75" x14ac:dyDescent="0.2">
      <c r="A453" s="45"/>
      <c r="B453" s="45"/>
      <c r="C453" s="45"/>
      <c r="D453" s="45"/>
      <c r="E453" s="45"/>
      <c r="F453" s="45"/>
      <c r="G453" s="45"/>
      <c r="H453" s="45"/>
    </row>
    <row r="454" spans="1:8" ht="12.75" x14ac:dyDescent="0.2">
      <c r="A454" s="45"/>
      <c r="B454" s="45"/>
      <c r="C454" s="45"/>
      <c r="D454" s="45"/>
      <c r="E454" s="45"/>
      <c r="F454" s="45"/>
      <c r="G454" s="45"/>
      <c r="H454" s="45"/>
    </row>
    <row r="455" spans="1:8" ht="12.75" x14ac:dyDescent="0.2">
      <c r="A455" s="45"/>
      <c r="B455" s="45"/>
      <c r="C455" s="45"/>
      <c r="D455" s="45"/>
      <c r="E455" s="45"/>
      <c r="F455" s="45"/>
      <c r="G455" s="45"/>
      <c r="H455" s="45"/>
    </row>
    <row r="456" spans="1:8" ht="12.75" x14ac:dyDescent="0.2">
      <c r="A456" s="45"/>
      <c r="B456" s="45"/>
      <c r="C456" s="45"/>
      <c r="D456" s="45"/>
      <c r="E456" s="45"/>
      <c r="F456" s="45"/>
      <c r="G456" s="45"/>
      <c r="H456" s="45"/>
    </row>
    <row r="457" spans="1:8" ht="12.75" x14ac:dyDescent="0.2">
      <c r="A457" s="45"/>
      <c r="B457" s="45"/>
      <c r="C457" s="45"/>
      <c r="D457" s="45"/>
      <c r="E457" s="45"/>
      <c r="F457" s="45"/>
      <c r="G457" s="45"/>
      <c r="H457" s="45"/>
    </row>
    <row r="458" spans="1:8" ht="12.75" x14ac:dyDescent="0.2">
      <c r="A458" s="45"/>
      <c r="B458" s="45"/>
      <c r="C458" s="45"/>
      <c r="D458" s="45"/>
      <c r="E458" s="45"/>
      <c r="F458" s="45"/>
      <c r="G458" s="45"/>
      <c r="H458" s="45"/>
    </row>
    <row r="459" spans="1:8" ht="12.75" x14ac:dyDescent="0.2">
      <c r="A459" s="45"/>
      <c r="B459" s="45"/>
      <c r="C459" s="45"/>
      <c r="D459" s="45"/>
      <c r="E459" s="45"/>
      <c r="F459" s="45"/>
      <c r="G459" s="45"/>
      <c r="H459" s="45"/>
    </row>
    <row r="460" spans="1:8" ht="12.75" x14ac:dyDescent="0.2">
      <c r="A460" s="45"/>
      <c r="B460" s="45"/>
      <c r="C460" s="45"/>
      <c r="D460" s="45"/>
      <c r="E460" s="45"/>
      <c r="F460" s="45"/>
      <c r="G460" s="45"/>
      <c r="H460" s="45"/>
    </row>
    <row r="461" spans="1:8" ht="12.75" x14ac:dyDescent="0.2">
      <c r="A461" s="45"/>
      <c r="B461" s="45"/>
      <c r="C461" s="45"/>
      <c r="D461" s="45"/>
      <c r="E461" s="45"/>
      <c r="F461" s="45"/>
      <c r="G461" s="45"/>
      <c r="H461" s="45"/>
    </row>
    <row r="462" spans="1:8" ht="12.75" x14ac:dyDescent="0.2">
      <c r="A462" s="45"/>
      <c r="B462" s="45"/>
      <c r="C462" s="45"/>
      <c r="D462" s="45"/>
      <c r="E462" s="45"/>
      <c r="F462" s="45"/>
      <c r="G462" s="45"/>
      <c r="H462" s="45"/>
    </row>
    <row r="463" spans="1:8" ht="12.75" x14ac:dyDescent="0.2">
      <c r="A463" s="45"/>
      <c r="B463" s="45"/>
      <c r="C463" s="45"/>
      <c r="D463" s="45"/>
      <c r="E463" s="45"/>
      <c r="F463" s="45"/>
      <c r="G463" s="45"/>
      <c r="H463" s="45"/>
    </row>
    <row r="464" spans="1:8" ht="12.75" x14ac:dyDescent="0.2">
      <c r="A464" s="45"/>
      <c r="B464" s="45"/>
      <c r="C464" s="45"/>
      <c r="D464" s="45"/>
      <c r="E464" s="45"/>
      <c r="F464" s="45"/>
      <c r="G464" s="45"/>
      <c r="H464" s="45"/>
    </row>
    <row r="465" spans="1:8" ht="12.75" x14ac:dyDescent="0.2">
      <c r="A465" s="45"/>
      <c r="B465" s="45"/>
      <c r="C465" s="45"/>
      <c r="D465" s="45"/>
      <c r="E465" s="45"/>
      <c r="F465" s="45"/>
      <c r="G465" s="45"/>
      <c r="H465" s="45"/>
    </row>
    <row r="466" spans="1:8" ht="12.75" x14ac:dyDescent="0.2">
      <c r="A466" s="45"/>
      <c r="B466" s="45"/>
      <c r="C466" s="45"/>
      <c r="D466" s="45"/>
      <c r="E466" s="45"/>
      <c r="F466" s="45"/>
      <c r="G466" s="45"/>
      <c r="H466" s="45"/>
    </row>
    <row r="467" spans="1:8" ht="12.75" x14ac:dyDescent="0.2">
      <c r="A467" s="45"/>
      <c r="B467" s="45"/>
      <c r="C467" s="45"/>
      <c r="D467" s="45"/>
      <c r="E467" s="45"/>
      <c r="F467" s="45"/>
      <c r="G467" s="45"/>
      <c r="H467" s="45"/>
    </row>
    <row r="468" spans="1:8" ht="12.75" x14ac:dyDescent="0.2">
      <c r="A468" s="45"/>
      <c r="B468" s="45"/>
      <c r="C468" s="45"/>
      <c r="D468" s="45"/>
      <c r="E468" s="45"/>
      <c r="F468" s="45"/>
      <c r="G468" s="45"/>
      <c r="H468" s="45"/>
    </row>
    <row r="469" spans="1:8" ht="12.75" x14ac:dyDescent="0.2">
      <c r="A469" s="45"/>
      <c r="B469" s="45"/>
      <c r="C469" s="45"/>
      <c r="D469" s="45"/>
      <c r="E469" s="45"/>
      <c r="F469" s="45"/>
      <c r="G469" s="45"/>
      <c r="H469" s="45"/>
    </row>
    <row r="470" spans="1:8" ht="12.75" x14ac:dyDescent="0.2">
      <c r="A470" s="45"/>
      <c r="B470" s="45"/>
      <c r="C470" s="45"/>
      <c r="D470" s="45"/>
      <c r="E470" s="45"/>
      <c r="F470" s="45"/>
      <c r="G470" s="45"/>
      <c r="H470" s="45"/>
    </row>
    <row r="471" spans="1:8" ht="12.75" x14ac:dyDescent="0.2">
      <c r="A471" s="45"/>
      <c r="B471" s="45"/>
      <c r="C471" s="45"/>
      <c r="D471" s="45"/>
      <c r="E471" s="45"/>
      <c r="F471" s="45"/>
      <c r="G471" s="45"/>
      <c r="H471" s="45"/>
    </row>
    <row r="472" spans="1:8" ht="12.75" x14ac:dyDescent="0.2">
      <c r="A472" s="45"/>
      <c r="B472" s="45"/>
      <c r="C472" s="45"/>
      <c r="D472" s="45"/>
      <c r="E472" s="45"/>
      <c r="F472" s="45"/>
      <c r="G472" s="45"/>
      <c r="H472" s="45"/>
    </row>
    <row r="473" spans="1:8" ht="12.75" x14ac:dyDescent="0.2">
      <c r="A473" s="45"/>
      <c r="B473" s="45"/>
      <c r="C473" s="45"/>
      <c r="D473" s="45"/>
      <c r="E473" s="45"/>
      <c r="F473" s="45"/>
      <c r="G473" s="45"/>
      <c r="H473" s="45"/>
    </row>
    <row r="474" spans="1:8" ht="12.75" x14ac:dyDescent="0.2">
      <c r="A474" s="45"/>
      <c r="B474" s="45"/>
      <c r="C474" s="45"/>
      <c r="D474" s="45"/>
      <c r="E474" s="45"/>
      <c r="F474" s="45"/>
      <c r="G474" s="45"/>
      <c r="H474" s="45"/>
    </row>
    <row r="475" spans="1:8" ht="12.75" x14ac:dyDescent="0.2">
      <c r="A475" s="45"/>
      <c r="B475" s="45"/>
      <c r="C475" s="45"/>
      <c r="D475" s="45"/>
      <c r="E475" s="45"/>
      <c r="F475" s="45"/>
      <c r="G475" s="45"/>
      <c r="H475" s="45"/>
    </row>
    <row r="476" spans="1:8" ht="12.75" x14ac:dyDescent="0.2">
      <c r="A476" s="45"/>
      <c r="B476" s="45"/>
      <c r="C476" s="45"/>
      <c r="D476" s="45"/>
      <c r="E476" s="45"/>
      <c r="F476" s="45"/>
      <c r="G476" s="45"/>
      <c r="H476" s="45"/>
    </row>
    <row r="477" spans="1:8" ht="12.75" x14ac:dyDescent="0.2">
      <c r="A477" s="45"/>
      <c r="B477" s="45"/>
      <c r="C477" s="45"/>
      <c r="D477" s="45"/>
      <c r="E477" s="45"/>
      <c r="F477" s="45"/>
      <c r="G477" s="45"/>
      <c r="H477" s="45"/>
    </row>
    <row r="478" spans="1:8" ht="12.75" x14ac:dyDescent="0.2">
      <c r="A478" s="45"/>
      <c r="B478" s="45"/>
      <c r="C478" s="45"/>
      <c r="D478" s="45"/>
      <c r="E478" s="45"/>
      <c r="F478" s="45"/>
      <c r="G478" s="45"/>
      <c r="H478" s="45"/>
    </row>
    <row r="479" spans="1:8" ht="12.75" x14ac:dyDescent="0.2">
      <c r="A479" s="45"/>
      <c r="B479" s="45"/>
      <c r="C479" s="45"/>
      <c r="D479" s="45"/>
      <c r="E479" s="45"/>
      <c r="F479" s="45"/>
      <c r="G479" s="45"/>
      <c r="H479" s="45"/>
    </row>
    <row r="480" spans="1:8" ht="12.75" x14ac:dyDescent="0.2">
      <c r="A480" s="45"/>
      <c r="B480" s="45"/>
      <c r="C480" s="45"/>
      <c r="D480" s="45"/>
      <c r="E480" s="45"/>
      <c r="F480" s="45"/>
      <c r="G480" s="45"/>
      <c r="H480" s="45"/>
    </row>
    <row r="481" spans="1:8" ht="12.75" x14ac:dyDescent="0.2">
      <c r="A481" s="45"/>
      <c r="B481" s="45"/>
      <c r="C481" s="45"/>
      <c r="D481" s="45"/>
      <c r="E481" s="45"/>
      <c r="F481" s="45"/>
      <c r="G481" s="45"/>
      <c r="H481" s="45"/>
    </row>
    <row r="482" spans="1:8" ht="12.75" x14ac:dyDescent="0.2">
      <c r="A482" s="45"/>
      <c r="B482" s="45"/>
      <c r="C482" s="45"/>
      <c r="D482" s="45"/>
      <c r="E482" s="45"/>
      <c r="F482" s="45"/>
      <c r="G482" s="45"/>
      <c r="H482" s="45"/>
    </row>
    <row r="483" spans="1:8" ht="12.75" x14ac:dyDescent="0.2">
      <c r="A483" s="45"/>
      <c r="B483" s="45"/>
      <c r="C483" s="45"/>
      <c r="D483" s="45"/>
      <c r="E483" s="45"/>
      <c r="F483" s="45"/>
      <c r="G483" s="45"/>
      <c r="H483" s="45"/>
    </row>
    <row r="484" spans="1:8" ht="12.75" x14ac:dyDescent="0.2">
      <c r="A484" s="45"/>
      <c r="B484" s="45"/>
      <c r="C484" s="45"/>
      <c r="D484" s="45"/>
      <c r="E484" s="45"/>
      <c r="F484" s="45"/>
      <c r="G484" s="45"/>
      <c r="H484" s="45"/>
    </row>
    <row r="485" spans="1:8" ht="12.75" x14ac:dyDescent="0.2">
      <c r="A485" s="45"/>
      <c r="B485" s="45"/>
      <c r="C485" s="45"/>
      <c r="D485" s="45"/>
      <c r="E485" s="45"/>
      <c r="F485" s="45"/>
      <c r="G485" s="45"/>
      <c r="H485" s="45"/>
    </row>
    <row r="486" spans="1:8" ht="12.75" x14ac:dyDescent="0.2">
      <c r="A486" s="45"/>
      <c r="B486" s="45"/>
      <c r="C486" s="45"/>
      <c r="D486" s="45"/>
      <c r="E486" s="45"/>
      <c r="F486" s="45"/>
      <c r="G486" s="45"/>
      <c r="H486" s="45"/>
    </row>
    <row r="487" spans="1:8" ht="12.75" x14ac:dyDescent="0.2">
      <c r="A487" s="45"/>
      <c r="B487" s="45"/>
      <c r="C487" s="45"/>
      <c r="D487" s="45"/>
      <c r="E487" s="45"/>
      <c r="F487" s="45"/>
      <c r="G487" s="45"/>
      <c r="H487" s="45"/>
    </row>
    <row r="488" spans="1:8" ht="12.75" x14ac:dyDescent="0.2">
      <c r="A488" s="45"/>
      <c r="B488" s="45"/>
      <c r="C488" s="45"/>
      <c r="D488" s="45"/>
      <c r="E488" s="45"/>
      <c r="F488" s="45"/>
      <c r="G488" s="45"/>
      <c r="H488" s="45"/>
    </row>
    <row r="489" spans="1:8" ht="12.75" x14ac:dyDescent="0.2">
      <c r="A489" s="45"/>
      <c r="B489" s="45"/>
      <c r="C489" s="45"/>
      <c r="D489" s="45"/>
      <c r="E489" s="45"/>
      <c r="F489" s="45"/>
      <c r="G489" s="45"/>
      <c r="H489" s="45"/>
    </row>
    <row r="490" spans="1:8" ht="12.75" x14ac:dyDescent="0.2">
      <c r="A490" s="45"/>
      <c r="B490" s="45"/>
      <c r="C490" s="45"/>
      <c r="D490" s="45"/>
      <c r="E490" s="45"/>
      <c r="F490" s="45"/>
      <c r="G490" s="45"/>
      <c r="H490" s="45"/>
    </row>
    <row r="491" spans="1:8" ht="12.75" x14ac:dyDescent="0.2">
      <c r="A491" s="45"/>
      <c r="B491" s="45"/>
      <c r="C491" s="45"/>
      <c r="D491" s="45"/>
      <c r="E491" s="45"/>
      <c r="F491" s="45"/>
      <c r="G491" s="45"/>
      <c r="H491" s="45"/>
    </row>
    <row r="492" spans="1:8" ht="12.75" x14ac:dyDescent="0.2">
      <c r="A492" s="45"/>
      <c r="B492" s="45"/>
      <c r="C492" s="45"/>
      <c r="D492" s="45"/>
      <c r="E492" s="45"/>
      <c r="F492" s="45"/>
      <c r="G492" s="45"/>
      <c r="H492" s="45"/>
    </row>
    <row r="493" spans="1:8" ht="12.75" x14ac:dyDescent="0.2">
      <c r="A493" s="45"/>
      <c r="B493" s="45"/>
      <c r="C493" s="45"/>
      <c r="D493" s="45"/>
      <c r="E493" s="45"/>
      <c r="F493" s="45"/>
      <c r="G493" s="45"/>
      <c r="H493" s="45"/>
    </row>
    <row r="494" spans="1:8" ht="12.75" x14ac:dyDescent="0.2">
      <c r="A494" s="45"/>
      <c r="B494" s="45"/>
      <c r="C494" s="45"/>
      <c r="D494" s="45"/>
      <c r="E494" s="45"/>
      <c r="F494" s="45"/>
      <c r="G494" s="45"/>
      <c r="H494" s="45"/>
    </row>
    <row r="495" spans="1:8" ht="12.75" x14ac:dyDescent="0.2">
      <c r="A495" s="45"/>
      <c r="B495" s="45"/>
      <c r="C495" s="45"/>
      <c r="D495" s="45"/>
      <c r="E495" s="45"/>
      <c r="F495" s="45"/>
      <c r="G495" s="45"/>
      <c r="H495" s="45"/>
    </row>
    <row r="496" spans="1:8" ht="12.75" x14ac:dyDescent="0.2">
      <c r="A496" s="45"/>
      <c r="B496" s="45"/>
      <c r="C496" s="45"/>
      <c r="D496" s="45"/>
      <c r="E496" s="45"/>
      <c r="F496" s="45"/>
      <c r="G496" s="45"/>
      <c r="H496" s="45"/>
    </row>
    <row r="497" spans="1:8" ht="12.75" x14ac:dyDescent="0.2">
      <c r="A497" s="45"/>
      <c r="B497" s="45"/>
      <c r="C497" s="45"/>
      <c r="D497" s="45"/>
      <c r="E497" s="45"/>
      <c r="F497" s="45"/>
      <c r="G497" s="45"/>
      <c r="H497" s="45"/>
    </row>
    <row r="498" spans="1:8" ht="12.75" x14ac:dyDescent="0.2">
      <c r="A498" s="45"/>
      <c r="B498" s="45"/>
      <c r="C498" s="45"/>
      <c r="D498" s="45"/>
      <c r="E498" s="45"/>
      <c r="F498" s="45"/>
      <c r="G498" s="45"/>
      <c r="H498" s="45"/>
    </row>
    <row r="499" spans="1:8" ht="12.75" x14ac:dyDescent="0.2">
      <c r="A499" s="45"/>
      <c r="B499" s="45"/>
      <c r="C499" s="45"/>
      <c r="D499" s="45"/>
      <c r="E499" s="45"/>
      <c r="F499" s="45"/>
      <c r="G499" s="45"/>
      <c r="H499" s="45"/>
    </row>
    <row r="500" spans="1:8" ht="12.75" x14ac:dyDescent="0.2">
      <c r="A500" s="45"/>
      <c r="B500" s="45"/>
      <c r="C500" s="45"/>
      <c r="D500" s="45"/>
      <c r="E500" s="45"/>
      <c r="F500" s="45"/>
      <c r="G500" s="45"/>
      <c r="H500" s="45"/>
    </row>
    <row r="501" spans="1:8" ht="12.75" x14ac:dyDescent="0.2">
      <c r="A501" s="45"/>
      <c r="B501" s="45"/>
      <c r="C501" s="45"/>
      <c r="D501" s="45"/>
      <c r="E501" s="45"/>
      <c r="F501" s="45"/>
      <c r="G501" s="45"/>
      <c r="H501" s="45"/>
    </row>
    <row r="502" spans="1:8" ht="12.75" x14ac:dyDescent="0.2">
      <c r="A502" s="45"/>
      <c r="B502" s="45"/>
      <c r="C502" s="45"/>
      <c r="D502" s="45"/>
      <c r="E502" s="45"/>
      <c r="F502" s="45"/>
      <c r="G502" s="45"/>
      <c r="H502" s="45"/>
    </row>
    <row r="503" spans="1:8" ht="12.75" x14ac:dyDescent="0.2">
      <c r="A503" s="45"/>
      <c r="B503" s="45"/>
      <c r="C503" s="45"/>
      <c r="D503" s="45"/>
      <c r="E503" s="45"/>
      <c r="F503" s="45"/>
      <c r="G503" s="45"/>
      <c r="H503" s="45"/>
    </row>
    <row r="504" spans="1:8" ht="12.75" x14ac:dyDescent="0.2">
      <c r="A504" s="45"/>
      <c r="B504" s="45"/>
      <c r="C504" s="45"/>
      <c r="D504" s="45"/>
      <c r="E504" s="45"/>
      <c r="F504" s="45"/>
      <c r="G504" s="45"/>
      <c r="H504" s="45"/>
    </row>
    <row r="505" spans="1:8" ht="12.75" x14ac:dyDescent="0.2">
      <c r="A505" s="45"/>
      <c r="B505" s="45"/>
      <c r="C505" s="45"/>
      <c r="D505" s="45"/>
      <c r="E505" s="45"/>
      <c r="F505" s="45"/>
      <c r="G505" s="45"/>
      <c r="H505" s="45"/>
    </row>
    <row r="506" spans="1:8" ht="12.75" x14ac:dyDescent="0.2">
      <c r="A506" s="45"/>
      <c r="B506" s="45"/>
      <c r="C506" s="45"/>
      <c r="D506" s="45"/>
      <c r="E506" s="45"/>
      <c r="F506" s="45"/>
      <c r="G506" s="45"/>
      <c r="H506" s="45"/>
    </row>
    <row r="507" spans="1:8" ht="12.75" x14ac:dyDescent="0.2">
      <c r="A507" s="45"/>
      <c r="B507" s="45"/>
      <c r="C507" s="45"/>
      <c r="D507" s="45"/>
      <c r="E507" s="45"/>
      <c r="F507" s="45"/>
      <c r="G507" s="45"/>
      <c r="H507" s="45"/>
    </row>
    <row r="508" spans="1:8" ht="12.75" x14ac:dyDescent="0.2">
      <c r="A508" s="45"/>
      <c r="B508" s="45"/>
      <c r="C508" s="45"/>
      <c r="D508" s="45"/>
      <c r="E508" s="45"/>
      <c r="F508" s="45"/>
      <c r="G508" s="45"/>
      <c r="H508" s="45"/>
    </row>
    <row r="509" spans="1:8" ht="12.75" x14ac:dyDescent="0.2">
      <c r="A509" s="45"/>
      <c r="B509" s="45"/>
      <c r="C509" s="45"/>
      <c r="D509" s="45"/>
      <c r="E509" s="45"/>
      <c r="F509" s="45"/>
      <c r="G509" s="45"/>
      <c r="H509" s="45"/>
    </row>
    <row r="510" spans="1:8" ht="12.75" x14ac:dyDescent="0.2">
      <c r="A510" s="45"/>
      <c r="B510" s="45"/>
      <c r="C510" s="45"/>
      <c r="D510" s="45"/>
      <c r="E510" s="45"/>
      <c r="F510" s="45"/>
      <c r="G510" s="45"/>
      <c r="H510" s="45"/>
    </row>
    <row r="511" spans="1:8" ht="12.75" x14ac:dyDescent="0.2">
      <c r="A511" s="45"/>
      <c r="B511" s="45"/>
      <c r="C511" s="45"/>
      <c r="D511" s="45"/>
      <c r="E511" s="45"/>
      <c r="F511" s="45"/>
      <c r="G511" s="45"/>
      <c r="H511" s="45"/>
    </row>
    <row r="512" spans="1:8" ht="12.75" x14ac:dyDescent="0.2">
      <c r="A512" s="45"/>
      <c r="B512" s="45"/>
      <c r="C512" s="45"/>
      <c r="D512" s="45"/>
      <c r="E512" s="45"/>
      <c r="F512" s="45"/>
      <c r="G512" s="45"/>
      <c r="H512" s="45"/>
    </row>
    <row r="513" spans="1:8" ht="12.75" x14ac:dyDescent="0.2">
      <c r="A513" s="45"/>
      <c r="B513" s="45"/>
      <c r="C513" s="45"/>
      <c r="D513" s="45"/>
      <c r="E513" s="45"/>
      <c r="F513" s="45"/>
      <c r="G513" s="45"/>
      <c r="H513" s="45"/>
    </row>
    <row r="514" spans="1:8" ht="12.75" x14ac:dyDescent="0.2">
      <c r="A514" s="45"/>
      <c r="B514" s="45"/>
      <c r="C514" s="45"/>
      <c r="D514" s="45"/>
      <c r="E514" s="45"/>
      <c r="F514" s="45"/>
      <c r="G514" s="45"/>
      <c r="H514" s="45"/>
    </row>
    <row r="515" spans="1:8" ht="12.75" x14ac:dyDescent="0.2">
      <c r="A515" s="45"/>
      <c r="B515" s="45"/>
      <c r="C515" s="45"/>
      <c r="D515" s="45"/>
      <c r="E515" s="45"/>
      <c r="F515" s="45"/>
      <c r="G515" s="45"/>
      <c r="H515" s="45"/>
    </row>
    <row r="516" spans="1:8" ht="12.75" x14ac:dyDescent="0.2">
      <c r="A516" s="45"/>
      <c r="B516" s="45"/>
      <c r="C516" s="45"/>
      <c r="D516" s="45"/>
      <c r="E516" s="45"/>
      <c r="F516" s="45"/>
      <c r="G516" s="45"/>
      <c r="H516" s="45"/>
    </row>
    <row r="517" spans="1:8" ht="12.75" x14ac:dyDescent="0.2">
      <c r="A517" s="45"/>
      <c r="B517" s="45"/>
      <c r="C517" s="45"/>
      <c r="D517" s="45"/>
      <c r="E517" s="45"/>
      <c r="F517" s="45"/>
      <c r="G517" s="45"/>
      <c r="H517" s="45"/>
    </row>
    <row r="518" spans="1:8" ht="12.75" x14ac:dyDescent="0.2">
      <c r="A518" s="45"/>
      <c r="B518" s="45"/>
      <c r="C518" s="45"/>
      <c r="D518" s="45"/>
      <c r="E518" s="45"/>
      <c r="F518" s="45"/>
      <c r="G518" s="45"/>
      <c r="H518" s="45"/>
    </row>
    <row r="519" spans="1:8" ht="12.75" x14ac:dyDescent="0.2">
      <c r="A519" s="45"/>
      <c r="B519" s="45"/>
      <c r="C519" s="45"/>
      <c r="D519" s="45"/>
      <c r="E519" s="45"/>
      <c r="F519" s="45"/>
      <c r="G519" s="45"/>
      <c r="H519" s="45"/>
    </row>
    <row r="520" spans="1:8" ht="12.75" x14ac:dyDescent="0.2">
      <c r="A520" s="45"/>
      <c r="B520" s="45"/>
      <c r="C520" s="45"/>
      <c r="D520" s="45"/>
      <c r="E520" s="45"/>
      <c r="F520" s="45"/>
      <c r="G520" s="45"/>
      <c r="H520" s="45"/>
    </row>
    <row r="521" spans="1:8" ht="12.75" x14ac:dyDescent="0.2">
      <c r="A521" s="45"/>
      <c r="B521" s="45"/>
      <c r="C521" s="45"/>
      <c r="D521" s="45"/>
      <c r="E521" s="45"/>
      <c r="F521" s="45"/>
      <c r="G521" s="45"/>
      <c r="H521" s="45"/>
    </row>
    <row r="522" spans="1:8" ht="12.75" x14ac:dyDescent="0.2">
      <c r="A522" s="45"/>
      <c r="B522" s="45"/>
      <c r="C522" s="45"/>
      <c r="D522" s="45"/>
      <c r="E522" s="45"/>
      <c r="F522" s="45"/>
      <c r="G522" s="45"/>
      <c r="H522" s="45"/>
    </row>
    <row r="523" spans="1:8" ht="12.75" x14ac:dyDescent="0.2">
      <c r="A523" s="45"/>
      <c r="B523" s="45"/>
      <c r="C523" s="45"/>
      <c r="D523" s="45"/>
      <c r="E523" s="45"/>
      <c r="F523" s="45"/>
      <c r="G523" s="45"/>
      <c r="H523" s="45"/>
    </row>
    <row r="524" spans="1:8" ht="12.75" x14ac:dyDescent="0.2">
      <c r="A524" s="45"/>
      <c r="B524" s="45"/>
      <c r="C524" s="45"/>
      <c r="D524" s="45"/>
      <c r="E524" s="45"/>
      <c r="F524" s="45"/>
      <c r="G524" s="45"/>
      <c r="H524" s="45"/>
    </row>
    <row r="525" spans="1:8" ht="12.75" x14ac:dyDescent="0.2">
      <c r="A525" s="45"/>
      <c r="B525" s="45"/>
      <c r="C525" s="45"/>
      <c r="D525" s="45"/>
      <c r="E525" s="45"/>
      <c r="F525" s="45"/>
      <c r="G525" s="45"/>
      <c r="H525" s="45"/>
    </row>
    <row r="526" spans="1:8" ht="12.75" x14ac:dyDescent="0.2">
      <c r="A526" s="45"/>
      <c r="B526" s="45"/>
      <c r="C526" s="45"/>
      <c r="D526" s="45"/>
      <c r="E526" s="45"/>
      <c r="F526" s="45"/>
      <c r="G526" s="45"/>
      <c r="H526" s="45"/>
    </row>
    <row r="527" spans="1:8" ht="12.75" x14ac:dyDescent="0.2">
      <c r="A527" s="45"/>
      <c r="B527" s="45"/>
      <c r="C527" s="45"/>
      <c r="D527" s="45"/>
      <c r="E527" s="45"/>
      <c r="F527" s="45"/>
      <c r="G527" s="45"/>
      <c r="H527" s="45"/>
    </row>
    <row r="528" spans="1:8" ht="12.75" x14ac:dyDescent="0.2">
      <c r="A528" s="45"/>
      <c r="B528" s="45"/>
      <c r="C528" s="45"/>
      <c r="D528" s="45"/>
      <c r="E528" s="45"/>
      <c r="F528" s="45"/>
      <c r="G528" s="45"/>
      <c r="H528" s="45"/>
    </row>
    <row r="529" spans="1:8" ht="12.75" x14ac:dyDescent="0.2">
      <c r="A529" s="45"/>
      <c r="B529" s="45"/>
      <c r="C529" s="45"/>
      <c r="D529" s="45"/>
      <c r="E529" s="45"/>
      <c r="F529" s="45"/>
      <c r="G529" s="45"/>
      <c r="H529" s="45"/>
    </row>
    <row r="530" spans="1:8" ht="12.75" x14ac:dyDescent="0.2">
      <c r="A530" s="45"/>
      <c r="B530" s="45"/>
      <c r="C530" s="45"/>
      <c r="D530" s="45"/>
      <c r="E530" s="45"/>
      <c r="F530" s="45"/>
      <c r="G530" s="45"/>
      <c r="H530" s="45"/>
    </row>
    <row r="531" spans="1:8" ht="12.75" x14ac:dyDescent="0.2">
      <c r="A531" s="45"/>
      <c r="B531" s="45"/>
      <c r="C531" s="45"/>
      <c r="D531" s="45"/>
      <c r="E531" s="45"/>
      <c r="F531" s="45"/>
      <c r="G531" s="45"/>
      <c r="H531" s="45"/>
    </row>
    <row r="532" spans="1:8" ht="12.75" x14ac:dyDescent="0.2">
      <c r="A532" s="45"/>
      <c r="B532" s="45"/>
      <c r="C532" s="45"/>
      <c r="D532" s="45"/>
      <c r="E532" s="45"/>
      <c r="F532" s="45"/>
      <c r="G532" s="45"/>
      <c r="H532" s="45"/>
    </row>
    <row r="533" spans="1:8" ht="12.75" x14ac:dyDescent="0.2">
      <c r="A533" s="45"/>
      <c r="B533" s="45"/>
      <c r="C533" s="45"/>
      <c r="D533" s="45"/>
      <c r="E533" s="45"/>
      <c r="F533" s="45"/>
      <c r="G533" s="45"/>
      <c r="H533" s="45"/>
    </row>
    <row r="534" spans="1:8" ht="12.75" x14ac:dyDescent="0.2">
      <c r="A534" s="45"/>
      <c r="B534" s="45"/>
      <c r="C534" s="45"/>
      <c r="D534" s="45"/>
      <c r="E534" s="45"/>
      <c r="F534" s="45"/>
      <c r="G534" s="45"/>
      <c r="H534" s="45"/>
    </row>
    <row r="535" spans="1:8" ht="12.75" x14ac:dyDescent="0.2">
      <c r="A535" s="45"/>
      <c r="B535" s="45"/>
      <c r="C535" s="45"/>
      <c r="D535" s="45"/>
      <c r="E535" s="45"/>
      <c r="F535" s="45"/>
      <c r="G535" s="45"/>
      <c r="H535" s="45"/>
    </row>
    <row r="536" spans="1:8" ht="12.75" x14ac:dyDescent="0.2">
      <c r="A536" s="45"/>
      <c r="B536" s="45"/>
      <c r="C536" s="45"/>
      <c r="D536" s="45"/>
      <c r="E536" s="45"/>
      <c r="F536" s="45"/>
      <c r="G536" s="45"/>
      <c r="H536" s="45"/>
    </row>
    <row r="537" spans="1:8" ht="12.75" x14ac:dyDescent="0.2">
      <c r="A537" s="45"/>
      <c r="B537" s="45"/>
      <c r="C537" s="45"/>
      <c r="D537" s="45"/>
      <c r="E537" s="45"/>
      <c r="F537" s="45"/>
      <c r="G537" s="45"/>
      <c r="H537" s="45"/>
    </row>
    <row r="538" spans="1:8" ht="12.75" x14ac:dyDescent="0.2">
      <c r="A538" s="45"/>
      <c r="B538" s="45"/>
      <c r="C538" s="45"/>
      <c r="D538" s="45"/>
      <c r="E538" s="45"/>
      <c r="F538" s="45"/>
      <c r="G538" s="45"/>
      <c r="H538" s="45"/>
    </row>
    <row r="539" spans="1:8" ht="12.75" x14ac:dyDescent="0.2">
      <c r="A539" s="45"/>
      <c r="B539" s="45"/>
      <c r="C539" s="45"/>
      <c r="D539" s="45"/>
      <c r="E539" s="45"/>
      <c r="F539" s="45"/>
      <c r="G539" s="45"/>
      <c r="H539" s="45"/>
    </row>
    <row r="540" spans="1:8" ht="12.75" x14ac:dyDescent="0.2">
      <c r="A540" s="45"/>
      <c r="B540" s="45"/>
      <c r="C540" s="45"/>
      <c r="D540" s="45"/>
      <c r="E540" s="45"/>
      <c r="F540" s="45"/>
      <c r="G540" s="45"/>
      <c r="H540" s="45"/>
    </row>
    <row r="541" spans="1:8" ht="12.75" x14ac:dyDescent="0.2">
      <c r="A541" s="45"/>
      <c r="B541" s="45"/>
      <c r="C541" s="45"/>
      <c r="D541" s="45"/>
      <c r="E541" s="45"/>
      <c r="F541" s="45"/>
      <c r="G541" s="45"/>
      <c r="H541" s="45"/>
    </row>
    <row r="542" spans="1:8" ht="12.75" x14ac:dyDescent="0.2">
      <c r="A542" s="45"/>
      <c r="B542" s="45"/>
      <c r="C542" s="45"/>
      <c r="D542" s="45"/>
      <c r="E542" s="45"/>
      <c r="F542" s="45"/>
      <c r="G542" s="45"/>
      <c r="H542" s="45"/>
    </row>
    <row r="543" spans="1:8" ht="12.75" x14ac:dyDescent="0.2">
      <c r="A543" s="45"/>
      <c r="B543" s="45"/>
      <c r="C543" s="45"/>
      <c r="D543" s="45"/>
      <c r="E543" s="45"/>
      <c r="F543" s="45"/>
      <c r="G543" s="45"/>
      <c r="H543" s="45"/>
    </row>
    <row r="544" spans="1:8" ht="12.75" x14ac:dyDescent="0.2">
      <c r="A544" s="45"/>
      <c r="B544" s="45"/>
      <c r="C544" s="45"/>
      <c r="D544" s="45"/>
      <c r="E544" s="45"/>
      <c r="F544" s="45"/>
      <c r="G544" s="45"/>
      <c r="H544" s="45"/>
    </row>
    <row r="545" spans="1:8" ht="12.75" x14ac:dyDescent="0.2">
      <c r="A545" s="45"/>
      <c r="B545" s="45"/>
      <c r="C545" s="45"/>
      <c r="D545" s="45"/>
      <c r="E545" s="45"/>
      <c r="F545" s="45"/>
      <c r="G545" s="45"/>
      <c r="H545" s="45"/>
    </row>
    <row r="546" spans="1:8" ht="12.75" x14ac:dyDescent="0.2">
      <c r="A546" s="45"/>
      <c r="B546" s="45"/>
      <c r="C546" s="45"/>
      <c r="D546" s="45"/>
      <c r="E546" s="45"/>
      <c r="F546" s="45"/>
      <c r="G546" s="45"/>
      <c r="H546" s="45"/>
    </row>
    <row r="547" spans="1:8" ht="12.75" x14ac:dyDescent="0.2">
      <c r="A547" s="45"/>
      <c r="B547" s="45"/>
      <c r="C547" s="45"/>
      <c r="D547" s="45"/>
      <c r="E547" s="45"/>
      <c r="F547" s="45"/>
      <c r="G547" s="45"/>
      <c r="H547" s="45"/>
    </row>
    <row r="548" spans="1:8" ht="12.75" x14ac:dyDescent="0.2">
      <c r="A548" s="45"/>
      <c r="B548" s="45"/>
      <c r="C548" s="45"/>
      <c r="D548" s="45"/>
      <c r="E548" s="45"/>
      <c r="F548" s="45"/>
      <c r="G548" s="45"/>
      <c r="H548" s="45"/>
    </row>
    <row r="549" spans="1:8" ht="12.75" x14ac:dyDescent="0.2">
      <c r="A549" s="45"/>
      <c r="B549" s="45"/>
      <c r="C549" s="45"/>
      <c r="D549" s="45"/>
      <c r="E549" s="45"/>
      <c r="F549" s="45"/>
      <c r="G549" s="45"/>
      <c r="H549" s="45"/>
    </row>
    <row r="550" spans="1:8" ht="12.75" x14ac:dyDescent="0.2">
      <c r="A550" s="45"/>
      <c r="B550" s="45"/>
      <c r="C550" s="45"/>
      <c r="D550" s="45"/>
      <c r="E550" s="45"/>
      <c r="F550" s="45"/>
      <c r="G550" s="45"/>
      <c r="H550" s="45"/>
    </row>
    <row r="551" spans="1:8" ht="12.75" x14ac:dyDescent="0.2">
      <c r="A551" s="45"/>
      <c r="B551" s="45"/>
      <c r="C551" s="45"/>
      <c r="D551" s="45"/>
      <c r="E551" s="45"/>
      <c r="F551" s="45"/>
      <c r="G551" s="45"/>
      <c r="H551" s="45"/>
    </row>
    <row r="552" spans="1:8" ht="12.75" x14ac:dyDescent="0.2">
      <c r="A552" s="45"/>
      <c r="B552" s="45"/>
      <c r="C552" s="45"/>
      <c r="D552" s="45"/>
      <c r="E552" s="45"/>
      <c r="F552" s="45"/>
      <c r="G552" s="45"/>
      <c r="H552" s="45"/>
    </row>
    <row r="553" spans="1:8" ht="12.75" x14ac:dyDescent="0.2">
      <c r="A553" s="45"/>
      <c r="B553" s="45"/>
      <c r="C553" s="45"/>
      <c r="D553" s="45"/>
      <c r="E553" s="45"/>
      <c r="F553" s="45"/>
      <c r="G553" s="45"/>
      <c r="H553" s="45"/>
    </row>
    <row r="554" spans="1:8" ht="12.75" x14ac:dyDescent="0.2">
      <c r="A554" s="45"/>
      <c r="B554" s="45"/>
      <c r="C554" s="45"/>
      <c r="D554" s="45"/>
      <c r="E554" s="45"/>
      <c r="F554" s="45"/>
      <c r="G554" s="45"/>
      <c r="H554" s="45"/>
    </row>
    <row r="555" spans="1:8" ht="12.75" x14ac:dyDescent="0.2">
      <c r="A555" s="45"/>
      <c r="B555" s="45"/>
      <c r="C555" s="45"/>
      <c r="D555" s="45"/>
      <c r="E555" s="45"/>
      <c r="F555" s="45"/>
      <c r="G555" s="45"/>
      <c r="H555" s="45"/>
    </row>
    <row r="556" spans="1:8" ht="12.75" x14ac:dyDescent="0.2">
      <c r="A556" s="45"/>
      <c r="B556" s="45"/>
      <c r="C556" s="45"/>
      <c r="D556" s="45"/>
      <c r="E556" s="45"/>
      <c r="F556" s="45"/>
      <c r="G556" s="45"/>
      <c r="H556" s="45"/>
    </row>
    <row r="557" spans="1:8" ht="12.75" x14ac:dyDescent="0.2">
      <c r="A557" s="45"/>
      <c r="B557" s="45"/>
      <c r="C557" s="45"/>
      <c r="D557" s="45"/>
      <c r="E557" s="45"/>
      <c r="F557" s="45"/>
      <c r="G557" s="45"/>
      <c r="H557" s="45"/>
    </row>
    <row r="558" spans="1:8" ht="12.75" x14ac:dyDescent="0.2">
      <c r="A558" s="45"/>
      <c r="B558" s="45"/>
      <c r="C558" s="45"/>
      <c r="D558" s="45"/>
      <c r="E558" s="45"/>
      <c r="F558" s="45"/>
      <c r="G558" s="45"/>
      <c r="H558" s="45"/>
    </row>
    <row r="559" spans="1:8" ht="12.75" x14ac:dyDescent="0.2">
      <c r="A559" s="45"/>
      <c r="B559" s="45"/>
      <c r="C559" s="45"/>
      <c r="D559" s="45"/>
      <c r="E559" s="45"/>
      <c r="F559" s="45"/>
      <c r="G559" s="45"/>
      <c r="H559" s="45"/>
    </row>
    <row r="560" spans="1:8" ht="12.75" x14ac:dyDescent="0.2">
      <c r="A560" s="45"/>
      <c r="B560" s="45"/>
      <c r="C560" s="45"/>
      <c r="D560" s="45"/>
      <c r="E560" s="45"/>
      <c r="F560" s="45"/>
      <c r="G560" s="45"/>
      <c r="H560" s="45"/>
    </row>
    <row r="561" spans="1:8" ht="12.75" x14ac:dyDescent="0.2">
      <c r="A561" s="45"/>
      <c r="B561" s="45"/>
      <c r="C561" s="45"/>
      <c r="D561" s="45"/>
      <c r="E561" s="45"/>
      <c r="F561" s="45"/>
      <c r="G561" s="45"/>
      <c r="H561" s="45"/>
    </row>
    <row r="562" spans="1:8" ht="12.75" x14ac:dyDescent="0.2">
      <c r="A562" s="45"/>
      <c r="B562" s="45"/>
      <c r="C562" s="45"/>
      <c r="D562" s="45"/>
      <c r="E562" s="45"/>
      <c r="F562" s="45"/>
      <c r="G562" s="45"/>
      <c r="H562" s="45"/>
    </row>
    <row r="563" spans="1:8" ht="12.75" x14ac:dyDescent="0.2">
      <c r="A563" s="45"/>
      <c r="B563" s="45"/>
      <c r="C563" s="45"/>
      <c r="D563" s="45"/>
      <c r="E563" s="45"/>
      <c r="F563" s="45"/>
      <c r="G563" s="45"/>
      <c r="H563" s="45"/>
    </row>
    <row r="564" spans="1:8" ht="12.75" x14ac:dyDescent="0.2">
      <c r="A564" s="45"/>
      <c r="B564" s="45"/>
      <c r="C564" s="45"/>
      <c r="D564" s="45"/>
      <c r="E564" s="45"/>
      <c r="F564" s="45"/>
      <c r="G564" s="45"/>
      <c r="H564" s="45"/>
    </row>
    <row r="565" spans="1:8" ht="12.75" x14ac:dyDescent="0.2">
      <c r="A565" s="45"/>
      <c r="B565" s="45"/>
      <c r="C565" s="45"/>
      <c r="D565" s="45"/>
      <c r="E565" s="45"/>
      <c r="F565" s="45"/>
      <c r="G565" s="45"/>
      <c r="H565" s="45"/>
    </row>
    <row r="566" spans="1:8" ht="12.75" x14ac:dyDescent="0.2">
      <c r="A566" s="45"/>
      <c r="B566" s="45"/>
      <c r="C566" s="45"/>
      <c r="D566" s="45"/>
      <c r="E566" s="45"/>
      <c r="F566" s="45"/>
      <c r="G566" s="45"/>
      <c r="H566" s="45"/>
    </row>
    <row r="567" spans="1:8" ht="12.75" x14ac:dyDescent="0.2">
      <c r="A567" s="45"/>
      <c r="B567" s="45"/>
      <c r="C567" s="45"/>
      <c r="D567" s="45"/>
      <c r="E567" s="45"/>
      <c r="F567" s="45"/>
      <c r="G567" s="45"/>
      <c r="H567" s="45"/>
    </row>
    <row r="568" spans="1:8" ht="12.75" x14ac:dyDescent="0.2">
      <c r="A568" s="45"/>
      <c r="B568" s="45"/>
      <c r="C568" s="45"/>
      <c r="D568" s="45"/>
      <c r="E568" s="45"/>
      <c r="F568" s="45"/>
      <c r="G568" s="45"/>
      <c r="H568" s="45"/>
    </row>
    <row r="569" spans="1:8" ht="12.75" x14ac:dyDescent="0.2">
      <c r="A569" s="45"/>
      <c r="B569" s="45"/>
      <c r="C569" s="45"/>
      <c r="D569" s="45"/>
      <c r="E569" s="45"/>
      <c r="F569" s="45"/>
      <c r="G569" s="45"/>
      <c r="H569" s="45"/>
    </row>
    <row r="570" spans="1:8" ht="12.75" x14ac:dyDescent="0.2">
      <c r="A570" s="45"/>
      <c r="B570" s="45"/>
      <c r="C570" s="45"/>
      <c r="D570" s="45"/>
      <c r="E570" s="45"/>
      <c r="F570" s="45"/>
      <c r="G570" s="45"/>
      <c r="H570" s="45"/>
    </row>
    <row r="571" spans="1:8" ht="12.75" x14ac:dyDescent="0.2">
      <c r="A571" s="45"/>
      <c r="B571" s="45"/>
      <c r="C571" s="45"/>
      <c r="D571" s="45"/>
      <c r="E571" s="45"/>
      <c r="F571" s="45"/>
      <c r="G571" s="45"/>
      <c r="H571" s="45"/>
    </row>
    <row r="572" spans="1:8" ht="12.75" x14ac:dyDescent="0.2">
      <c r="A572" s="45"/>
      <c r="B572" s="45"/>
      <c r="C572" s="45"/>
      <c r="D572" s="45"/>
      <c r="E572" s="45"/>
      <c r="F572" s="45"/>
      <c r="G572" s="45"/>
      <c r="H572" s="45"/>
    </row>
    <row r="573" spans="1:8" ht="12.75" x14ac:dyDescent="0.2">
      <c r="A573" s="45"/>
      <c r="B573" s="45"/>
      <c r="C573" s="45"/>
      <c r="D573" s="45"/>
      <c r="E573" s="45"/>
      <c r="F573" s="45"/>
      <c r="G573" s="45"/>
      <c r="H573" s="45"/>
    </row>
    <row r="574" spans="1:8" ht="12.75" x14ac:dyDescent="0.2">
      <c r="A574" s="45"/>
      <c r="B574" s="45"/>
      <c r="C574" s="45"/>
      <c r="D574" s="45"/>
      <c r="E574" s="45"/>
      <c r="F574" s="45"/>
      <c r="G574" s="45"/>
      <c r="H574" s="45"/>
    </row>
    <row r="575" spans="1:8" ht="12.75" x14ac:dyDescent="0.2">
      <c r="A575" s="45"/>
      <c r="B575" s="45"/>
      <c r="C575" s="45"/>
      <c r="D575" s="45"/>
      <c r="E575" s="45"/>
      <c r="F575" s="45"/>
      <c r="G575" s="45"/>
      <c r="H575" s="45"/>
    </row>
    <row r="576" spans="1:8" ht="12.75" x14ac:dyDescent="0.2">
      <c r="A576" s="45"/>
      <c r="B576" s="45"/>
      <c r="C576" s="45"/>
      <c r="D576" s="45"/>
      <c r="E576" s="45"/>
      <c r="F576" s="45"/>
      <c r="G576" s="45"/>
      <c r="H576" s="45"/>
    </row>
    <row r="577" spans="1:8" ht="12.75" x14ac:dyDescent="0.2">
      <c r="A577" s="45"/>
      <c r="B577" s="45"/>
      <c r="C577" s="45"/>
      <c r="D577" s="45"/>
      <c r="E577" s="45"/>
      <c r="F577" s="45"/>
      <c r="G577" s="45"/>
      <c r="H577" s="45"/>
    </row>
    <row r="578" spans="1:8" ht="12.75" x14ac:dyDescent="0.2">
      <c r="A578" s="45"/>
      <c r="B578" s="45"/>
      <c r="C578" s="45"/>
      <c r="D578" s="45"/>
      <c r="E578" s="45"/>
      <c r="F578" s="45"/>
      <c r="G578" s="45"/>
      <c r="H578" s="45"/>
    </row>
    <row r="579" spans="1:8" ht="12.75" x14ac:dyDescent="0.2">
      <c r="A579" s="45"/>
      <c r="B579" s="45"/>
      <c r="C579" s="45"/>
      <c r="D579" s="45"/>
      <c r="E579" s="45"/>
      <c r="F579" s="45"/>
      <c r="G579" s="45"/>
      <c r="H579" s="45"/>
    </row>
    <row r="580" spans="1:8" ht="12.75" x14ac:dyDescent="0.2">
      <c r="A580" s="45"/>
      <c r="B580" s="45"/>
      <c r="C580" s="45"/>
      <c r="D580" s="45"/>
      <c r="E580" s="45"/>
      <c r="F580" s="45"/>
      <c r="G580" s="45"/>
      <c r="H580" s="45"/>
    </row>
    <row r="581" spans="1:8" ht="12.75" x14ac:dyDescent="0.2">
      <c r="A581" s="45"/>
      <c r="B581" s="45"/>
      <c r="C581" s="45"/>
      <c r="D581" s="45"/>
      <c r="E581" s="45"/>
      <c r="F581" s="45"/>
      <c r="G581" s="45"/>
      <c r="H581" s="45"/>
    </row>
    <row r="582" spans="1:8" ht="12.75" x14ac:dyDescent="0.2">
      <c r="A582" s="45"/>
      <c r="B582" s="45"/>
      <c r="C582" s="45"/>
      <c r="D582" s="45"/>
      <c r="E582" s="45"/>
      <c r="F582" s="45"/>
      <c r="G582" s="45"/>
      <c r="H582" s="45"/>
    </row>
    <row r="583" spans="1:8" ht="12.75" x14ac:dyDescent="0.2">
      <c r="A583" s="45"/>
      <c r="B583" s="45"/>
      <c r="C583" s="45"/>
      <c r="D583" s="45"/>
      <c r="E583" s="45"/>
      <c r="F583" s="45"/>
      <c r="G583" s="45"/>
      <c r="H583" s="45"/>
    </row>
    <row r="584" spans="1:8" ht="12.75" x14ac:dyDescent="0.2">
      <c r="A584" s="45"/>
      <c r="B584" s="45"/>
      <c r="C584" s="45"/>
      <c r="D584" s="45"/>
      <c r="E584" s="45"/>
      <c r="F584" s="45"/>
      <c r="G584" s="45"/>
      <c r="H584" s="45"/>
    </row>
    <row r="585" spans="1:8" ht="12.75" x14ac:dyDescent="0.2">
      <c r="A585" s="45"/>
      <c r="B585" s="45"/>
      <c r="C585" s="45"/>
      <c r="D585" s="45"/>
      <c r="E585" s="45"/>
      <c r="F585" s="45"/>
      <c r="G585" s="45"/>
      <c r="H585" s="45"/>
    </row>
    <row r="586" spans="1:8" ht="12.75" x14ac:dyDescent="0.2">
      <c r="A586" s="45"/>
      <c r="B586" s="45"/>
      <c r="C586" s="45"/>
      <c r="D586" s="45"/>
      <c r="E586" s="45"/>
      <c r="F586" s="45"/>
      <c r="G586" s="45"/>
      <c r="H586" s="45"/>
    </row>
    <row r="587" spans="1:8" ht="12.75" x14ac:dyDescent="0.2">
      <c r="A587" s="45"/>
      <c r="B587" s="45"/>
      <c r="C587" s="45"/>
      <c r="D587" s="45"/>
      <c r="E587" s="45"/>
      <c r="F587" s="45"/>
      <c r="G587" s="45"/>
      <c r="H587" s="45"/>
    </row>
    <row r="588" spans="1:8" ht="12.75" x14ac:dyDescent="0.2">
      <c r="A588" s="45"/>
      <c r="B588" s="45"/>
      <c r="C588" s="45"/>
      <c r="D588" s="45"/>
      <c r="E588" s="45"/>
      <c r="F588" s="45"/>
      <c r="G588" s="45"/>
      <c r="H588" s="45"/>
    </row>
    <row r="589" spans="1:8" ht="12.75" x14ac:dyDescent="0.2">
      <c r="A589" s="45"/>
      <c r="B589" s="45"/>
      <c r="C589" s="45"/>
      <c r="D589" s="45"/>
      <c r="E589" s="45"/>
      <c r="F589" s="45"/>
      <c r="G589" s="45"/>
      <c r="H589" s="45"/>
    </row>
    <row r="590" spans="1:8" ht="12.75" x14ac:dyDescent="0.2">
      <c r="A590" s="45"/>
      <c r="B590" s="45"/>
      <c r="C590" s="45"/>
      <c r="D590" s="45"/>
      <c r="E590" s="45"/>
      <c r="F590" s="45"/>
      <c r="G590" s="45"/>
      <c r="H590" s="45"/>
    </row>
    <row r="591" spans="1:8" ht="12.75" x14ac:dyDescent="0.2">
      <c r="A591" s="45"/>
      <c r="B591" s="45"/>
      <c r="C591" s="45"/>
      <c r="D591" s="45"/>
      <c r="E591" s="45"/>
      <c r="F591" s="45"/>
      <c r="G591" s="45"/>
      <c r="H591" s="45"/>
    </row>
    <row r="592" spans="1:8" ht="12.75" x14ac:dyDescent="0.2">
      <c r="A592" s="45"/>
      <c r="B592" s="45"/>
      <c r="C592" s="45"/>
      <c r="D592" s="45"/>
      <c r="E592" s="45"/>
      <c r="F592" s="45"/>
      <c r="G592" s="45"/>
      <c r="H592" s="45"/>
    </row>
    <row r="593" spans="1:8" ht="12.75" x14ac:dyDescent="0.2">
      <c r="A593" s="45"/>
      <c r="B593" s="45"/>
      <c r="C593" s="45"/>
      <c r="D593" s="45"/>
      <c r="E593" s="45"/>
      <c r="F593" s="45"/>
      <c r="G593" s="45"/>
      <c r="H593" s="45"/>
    </row>
    <row r="594" spans="1:8" ht="12.75" x14ac:dyDescent="0.2">
      <c r="A594" s="45"/>
      <c r="B594" s="45"/>
      <c r="C594" s="45"/>
      <c r="D594" s="45"/>
      <c r="E594" s="45"/>
      <c r="F594" s="45"/>
      <c r="G594" s="45"/>
      <c r="H594" s="45"/>
    </row>
    <row r="595" spans="1:8" ht="12.75" x14ac:dyDescent="0.2">
      <c r="A595" s="45"/>
      <c r="B595" s="45"/>
      <c r="C595" s="45"/>
      <c r="D595" s="45"/>
      <c r="E595" s="45"/>
      <c r="F595" s="45"/>
      <c r="G595" s="45"/>
      <c r="H595" s="45"/>
    </row>
    <row r="596" spans="1:8" ht="12.75" x14ac:dyDescent="0.2">
      <c r="A596" s="45"/>
      <c r="B596" s="45"/>
      <c r="C596" s="45"/>
      <c r="D596" s="45"/>
      <c r="E596" s="45"/>
      <c r="F596" s="45"/>
      <c r="G596" s="45"/>
      <c r="H596" s="45"/>
    </row>
    <row r="597" spans="1:8" ht="12.75" x14ac:dyDescent="0.2">
      <c r="A597" s="45"/>
      <c r="B597" s="45"/>
      <c r="C597" s="45"/>
      <c r="D597" s="45"/>
      <c r="E597" s="45"/>
      <c r="F597" s="45"/>
      <c r="G597" s="45"/>
      <c r="H597" s="45"/>
    </row>
    <row r="598" spans="1:8" ht="12.75" x14ac:dyDescent="0.2">
      <c r="A598" s="45"/>
      <c r="B598" s="45"/>
      <c r="C598" s="45"/>
      <c r="D598" s="45"/>
      <c r="E598" s="45"/>
      <c r="F598" s="45"/>
      <c r="G598" s="45"/>
      <c r="H598" s="45"/>
    </row>
    <row r="599" spans="1:8" ht="12.75" x14ac:dyDescent="0.2">
      <c r="A599" s="45"/>
      <c r="B599" s="45"/>
      <c r="C599" s="45"/>
      <c r="D599" s="45"/>
      <c r="E599" s="45"/>
      <c r="F599" s="45"/>
      <c r="G599" s="45"/>
      <c r="H599" s="45"/>
    </row>
    <row r="600" spans="1:8" ht="12.75" x14ac:dyDescent="0.2">
      <c r="A600" s="45"/>
      <c r="B600" s="45"/>
      <c r="C600" s="45"/>
      <c r="D600" s="45"/>
      <c r="E600" s="45"/>
      <c r="F600" s="45"/>
      <c r="G600" s="45"/>
      <c r="H600" s="45"/>
    </row>
    <row r="601" spans="1:8" ht="12.75" x14ac:dyDescent="0.2">
      <c r="A601" s="45"/>
      <c r="B601" s="45"/>
      <c r="C601" s="45"/>
      <c r="D601" s="45"/>
      <c r="E601" s="45"/>
      <c r="F601" s="45"/>
      <c r="G601" s="45"/>
      <c r="H601" s="45"/>
    </row>
    <row r="602" spans="1:8" ht="12.75" x14ac:dyDescent="0.2">
      <c r="A602" s="45"/>
      <c r="B602" s="45"/>
      <c r="C602" s="45"/>
      <c r="D602" s="45"/>
      <c r="E602" s="45"/>
      <c r="F602" s="45"/>
      <c r="G602" s="45"/>
      <c r="H602" s="45"/>
    </row>
    <row r="603" spans="1:8" ht="12.75" x14ac:dyDescent="0.2">
      <c r="A603" s="45"/>
      <c r="B603" s="45"/>
      <c r="C603" s="45"/>
      <c r="D603" s="45"/>
      <c r="E603" s="45"/>
      <c r="F603" s="45"/>
      <c r="G603" s="45"/>
      <c r="H603" s="45"/>
    </row>
    <row r="604" spans="1:8" ht="12.75" x14ac:dyDescent="0.2">
      <c r="A604" s="45"/>
      <c r="B604" s="45"/>
      <c r="C604" s="45"/>
      <c r="D604" s="45"/>
      <c r="E604" s="45"/>
      <c r="F604" s="45"/>
      <c r="G604" s="45"/>
      <c r="H604" s="45"/>
    </row>
    <row r="605" spans="1:8" ht="12.75" x14ac:dyDescent="0.2">
      <c r="A605" s="45"/>
      <c r="B605" s="45"/>
      <c r="C605" s="45"/>
      <c r="D605" s="45"/>
      <c r="E605" s="45"/>
      <c r="F605" s="45"/>
      <c r="G605" s="45"/>
      <c r="H605" s="45"/>
    </row>
    <row r="606" spans="1:8" ht="12.75" x14ac:dyDescent="0.2">
      <c r="A606" s="45"/>
      <c r="B606" s="45"/>
      <c r="C606" s="45"/>
      <c r="D606" s="45"/>
      <c r="E606" s="45"/>
      <c r="F606" s="45"/>
      <c r="G606" s="45"/>
      <c r="H606" s="45"/>
    </row>
    <row r="607" spans="1:8" ht="12.75" x14ac:dyDescent="0.2">
      <c r="A607" s="45"/>
      <c r="B607" s="45"/>
      <c r="C607" s="45"/>
      <c r="D607" s="45"/>
      <c r="E607" s="45"/>
      <c r="F607" s="45"/>
      <c r="G607" s="45"/>
      <c r="H607" s="45"/>
    </row>
    <row r="608" spans="1:8" ht="12.75" x14ac:dyDescent="0.2">
      <c r="A608" s="45"/>
      <c r="B608" s="45"/>
      <c r="C608" s="45"/>
      <c r="D608" s="45"/>
      <c r="E608" s="45"/>
      <c r="F608" s="45"/>
      <c r="G608" s="45"/>
      <c r="H608" s="45"/>
    </row>
    <row r="609" spans="1:8" ht="12.75" x14ac:dyDescent="0.2">
      <c r="A609" s="45"/>
      <c r="B609" s="45"/>
      <c r="C609" s="45"/>
      <c r="D609" s="45"/>
      <c r="E609" s="45"/>
      <c r="F609" s="45"/>
      <c r="G609" s="45"/>
      <c r="H609" s="45"/>
    </row>
    <row r="610" spans="1:8" ht="12.75" x14ac:dyDescent="0.2">
      <c r="A610" s="45"/>
      <c r="B610" s="45"/>
      <c r="C610" s="45"/>
      <c r="D610" s="45"/>
      <c r="E610" s="45"/>
      <c r="F610" s="45"/>
      <c r="G610" s="45"/>
      <c r="H610" s="45"/>
    </row>
    <row r="611" spans="1:8" ht="12.75" x14ac:dyDescent="0.2">
      <c r="A611" s="45"/>
      <c r="B611" s="45"/>
      <c r="C611" s="45"/>
      <c r="D611" s="45"/>
      <c r="E611" s="45"/>
      <c r="F611" s="45"/>
      <c r="G611" s="45"/>
      <c r="H611" s="45"/>
    </row>
    <row r="612" spans="1:8" ht="12.75" x14ac:dyDescent="0.2">
      <c r="A612" s="45"/>
      <c r="B612" s="45"/>
      <c r="C612" s="45"/>
      <c r="D612" s="45"/>
      <c r="E612" s="45"/>
      <c r="F612" s="45"/>
      <c r="G612" s="45"/>
      <c r="H612" s="45"/>
    </row>
    <row r="613" spans="1:8" ht="12.75" x14ac:dyDescent="0.2">
      <c r="A613" s="45"/>
      <c r="B613" s="45"/>
      <c r="C613" s="45"/>
      <c r="D613" s="45"/>
      <c r="E613" s="45"/>
      <c r="F613" s="45"/>
      <c r="G613" s="45"/>
      <c r="H613" s="45"/>
    </row>
    <row r="614" spans="1:8" ht="12.75" x14ac:dyDescent="0.2">
      <c r="A614" s="45"/>
      <c r="B614" s="45"/>
      <c r="C614" s="45"/>
      <c r="D614" s="45"/>
      <c r="E614" s="45"/>
      <c r="F614" s="45"/>
      <c r="G614" s="45"/>
      <c r="H614" s="45"/>
    </row>
    <row r="615" spans="1:8" ht="12.75" x14ac:dyDescent="0.2">
      <c r="A615" s="45"/>
      <c r="B615" s="45"/>
      <c r="C615" s="45"/>
      <c r="D615" s="45"/>
      <c r="E615" s="45"/>
      <c r="F615" s="45"/>
      <c r="G615" s="45"/>
      <c r="H615" s="45"/>
    </row>
    <row r="616" spans="1:8" ht="12.75" x14ac:dyDescent="0.2">
      <c r="A616" s="45"/>
      <c r="B616" s="45"/>
      <c r="C616" s="45"/>
      <c r="D616" s="45"/>
      <c r="E616" s="45"/>
      <c r="F616" s="45"/>
      <c r="G616" s="45"/>
      <c r="H616" s="45"/>
    </row>
    <row r="617" spans="1:8" ht="12.75" x14ac:dyDescent="0.2">
      <c r="A617" s="45"/>
      <c r="B617" s="45"/>
      <c r="C617" s="45"/>
      <c r="D617" s="45"/>
      <c r="E617" s="45"/>
      <c r="F617" s="45"/>
      <c r="G617" s="45"/>
      <c r="H617" s="45"/>
    </row>
    <row r="618" spans="1:8" ht="12.75" x14ac:dyDescent="0.2">
      <c r="A618" s="45"/>
      <c r="B618" s="45"/>
      <c r="C618" s="45"/>
      <c r="D618" s="45"/>
      <c r="E618" s="45"/>
      <c r="F618" s="45"/>
      <c r="G618" s="45"/>
      <c r="H618" s="45"/>
    </row>
    <row r="619" spans="1:8" ht="12.75" x14ac:dyDescent="0.2">
      <c r="A619" s="45"/>
      <c r="B619" s="45"/>
      <c r="C619" s="45"/>
      <c r="D619" s="45"/>
      <c r="E619" s="45"/>
      <c r="F619" s="45"/>
      <c r="G619" s="45"/>
      <c r="H619" s="45"/>
    </row>
    <row r="620" spans="1:8" ht="12.75" x14ac:dyDescent="0.2">
      <c r="A620" s="45"/>
      <c r="B620" s="45"/>
      <c r="C620" s="45"/>
      <c r="D620" s="45"/>
      <c r="E620" s="45"/>
      <c r="F620" s="45"/>
      <c r="G620" s="45"/>
      <c r="H620" s="45"/>
    </row>
    <row r="621" spans="1:8" ht="12.75" x14ac:dyDescent="0.2">
      <c r="A621" s="45"/>
      <c r="B621" s="45"/>
      <c r="C621" s="45"/>
      <c r="D621" s="45"/>
      <c r="E621" s="45"/>
      <c r="F621" s="45"/>
      <c r="G621" s="45"/>
      <c r="H621" s="45"/>
    </row>
    <row r="622" spans="1:8" ht="12.75" x14ac:dyDescent="0.2">
      <c r="A622" s="45"/>
      <c r="B622" s="45"/>
      <c r="C622" s="45"/>
      <c r="D622" s="45"/>
      <c r="E622" s="45"/>
      <c r="F622" s="45"/>
      <c r="G622" s="45"/>
      <c r="H622" s="45"/>
    </row>
    <row r="623" spans="1:8" ht="12.75" x14ac:dyDescent="0.2">
      <c r="A623" s="45"/>
      <c r="B623" s="45"/>
      <c r="C623" s="45"/>
      <c r="D623" s="45"/>
      <c r="E623" s="45"/>
      <c r="F623" s="45"/>
      <c r="G623" s="45"/>
      <c r="H623" s="45"/>
    </row>
    <row r="624" spans="1:8" ht="12.75" x14ac:dyDescent="0.2">
      <c r="A624" s="45"/>
      <c r="B624" s="45"/>
      <c r="C624" s="45"/>
      <c r="D624" s="45"/>
      <c r="E624" s="45"/>
      <c r="F624" s="45"/>
      <c r="G624" s="45"/>
      <c r="H624" s="45"/>
    </row>
    <row r="625" spans="1:8" ht="12.75" x14ac:dyDescent="0.2">
      <c r="A625" s="45"/>
      <c r="B625" s="45"/>
      <c r="C625" s="45"/>
      <c r="D625" s="45"/>
      <c r="E625" s="45"/>
      <c r="F625" s="45"/>
      <c r="G625" s="45"/>
      <c r="H625" s="45"/>
    </row>
    <row r="626" spans="1:8" ht="12.75" x14ac:dyDescent="0.2">
      <c r="A626" s="45"/>
      <c r="B626" s="45"/>
      <c r="C626" s="45"/>
      <c r="D626" s="45"/>
      <c r="E626" s="45"/>
      <c r="F626" s="45"/>
      <c r="G626" s="45"/>
      <c r="H626" s="45"/>
    </row>
    <row r="627" spans="1:8" ht="12.75" x14ac:dyDescent="0.2">
      <c r="A627" s="45"/>
      <c r="B627" s="45"/>
      <c r="C627" s="45"/>
      <c r="D627" s="45"/>
      <c r="E627" s="45"/>
      <c r="F627" s="45"/>
      <c r="G627" s="45"/>
      <c r="H627" s="45"/>
    </row>
    <row r="628" spans="1:8" ht="12.75" x14ac:dyDescent="0.2">
      <c r="A628" s="45"/>
      <c r="B628" s="45"/>
      <c r="C628" s="45"/>
      <c r="D628" s="45"/>
      <c r="E628" s="45"/>
      <c r="F628" s="45"/>
      <c r="G628" s="45"/>
      <c r="H628" s="45"/>
    </row>
    <row r="629" spans="1:8" ht="12.75" x14ac:dyDescent="0.2">
      <c r="A629" s="45"/>
      <c r="B629" s="45"/>
      <c r="C629" s="45"/>
      <c r="D629" s="45"/>
      <c r="E629" s="45"/>
      <c r="F629" s="45"/>
      <c r="G629" s="45"/>
      <c r="H629" s="45"/>
    </row>
    <row r="630" spans="1:8" ht="12.75" x14ac:dyDescent="0.2">
      <c r="A630" s="45"/>
      <c r="B630" s="45"/>
      <c r="C630" s="45"/>
      <c r="D630" s="45"/>
      <c r="E630" s="45"/>
      <c r="F630" s="45"/>
      <c r="G630" s="45"/>
      <c r="H630" s="45"/>
    </row>
    <row r="631" spans="1:8" ht="12.75" x14ac:dyDescent="0.2">
      <c r="A631" s="45"/>
      <c r="B631" s="45"/>
      <c r="C631" s="45"/>
      <c r="D631" s="45"/>
      <c r="E631" s="45"/>
      <c r="F631" s="45"/>
      <c r="G631" s="45"/>
      <c r="H631" s="45"/>
    </row>
    <row r="632" spans="1:8" ht="12.75" x14ac:dyDescent="0.2">
      <c r="A632" s="45"/>
      <c r="B632" s="45"/>
      <c r="C632" s="45"/>
      <c r="D632" s="45"/>
      <c r="E632" s="45"/>
      <c r="F632" s="45"/>
      <c r="G632" s="45"/>
      <c r="H632" s="45"/>
    </row>
    <row r="633" spans="1:8" ht="12.75" x14ac:dyDescent="0.2">
      <c r="A633" s="45"/>
      <c r="B633" s="45"/>
      <c r="C633" s="45"/>
      <c r="D633" s="45"/>
      <c r="E633" s="45"/>
      <c r="F633" s="45"/>
      <c r="G633" s="45"/>
      <c r="H633" s="45"/>
    </row>
    <row r="634" spans="1:8" ht="12.75" x14ac:dyDescent="0.2">
      <c r="A634" s="45"/>
      <c r="B634" s="45"/>
      <c r="C634" s="45"/>
      <c r="D634" s="45"/>
      <c r="E634" s="45"/>
      <c r="F634" s="45"/>
      <c r="G634" s="45"/>
      <c r="H634" s="45"/>
    </row>
    <row r="635" spans="1:8" ht="12.75" x14ac:dyDescent="0.2">
      <c r="A635" s="45"/>
      <c r="B635" s="45"/>
      <c r="C635" s="45"/>
      <c r="D635" s="45"/>
      <c r="E635" s="45"/>
      <c r="F635" s="45"/>
      <c r="G635" s="45"/>
      <c r="H635" s="45"/>
    </row>
    <row r="636" spans="1:8" ht="12.75" x14ac:dyDescent="0.2">
      <c r="A636" s="45"/>
      <c r="B636" s="45"/>
      <c r="C636" s="45"/>
      <c r="D636" s="45"/>
      <c r="E636" s="45"/>
      <c r="F636" s="45"/>
      <c r="G636" s="45"/>
      <c r="H636" s="45"/>
    </row>
    <row r="637" spans="1:8" ht="12.75" x14ac:dyDescent="0.2">
      <c r="A637" s="45"/>
      <c r="B637" s="45"/>
      <c r="C637" s="45"/>
      <c r="D637" s="45"/>
      <c r="E637" s="45"/>
      <c r="F637" s="45"/>
      <c r="G637" s="45"/>
      <c r="H637" s="45"/>
    </row>
    <row r="638" spans="1:8" ht="12.75" x14ac:dyDescent="0.2">
      <c r="A638" s="45"/>
      <c r="B638" s="45"/>
      <c r="C638" s="45"/>
      <c r="D638" s="45"/>
      <c r="E638" s="45"/>
      <c r="F638" s="45"/>
      <c r="G638" s="45"/>
      <c r="H638" s="45"/>
    </row>
    <row r="639" spans="1:8" ht="12.75" x14ac:dyDescent="0.2">
      <c r="A639" s="45"/>
      <c r="B639" s="45"/>
      <c r="C639" s="45"/>
      <c r="D639" s="45"/>
      <c r="E639" s="45"/>
      <c r="F639" s="45"/>
      <c r="G639" s="45"/>
      <c r="H639" s="45"/>
    </row>
    <row r="640" spans="1:8" ht="12.75" x14ac:dyDescent="0.2">
      <c r="A640" s="45"/>
      <c r="B640" s="45"/>
      <c r="C640" s="45"/>
      <c r="D640" s="45"/>
      <c r="E640" s="45"/>
      <c r="F640" s="45"/>
      <c r="G640" s="45"/>
      <c r="H640" s="45"/>
    </row>
    <row r="641" spans="1:8" ht="12.75" x14ac:dyDescent="0.2">
      <c r="A641" s="45"/>
      <c r="B641" s="45"/>
      <c r="C641" s="45"/>
      <c r="D641" s="45"/>
      <c r="E641" s="45"/>
      <c r="F641" s="45"/>
      <c r="G641" s="45"/>
      <c r="H641" s="45"/>
    </row>
    <row r="642" spans="1:8" ht="12.75" x14ac:dyDescent="0.2">
      <c r="A642" s="45"/>
      <c r="B642" s="45"/>
      <c r="C642" s="45"/>
      <c r="D642" s="45"/>
      <c r="E642" s="45"/>
      <c r="F642" s="45"/>
      <c r="G642" s="45"/>
      <c r="H642" s="45"/>
    </row>
    <row r="643" spans="1:8" ht="12.75" x14ac:dyDescent="0.2">
      <c r="A643" s="45"/>
      <c r="B643" s="45"/>
      <c r="C643" s="45"/>
      <c r="D643" s="45"/>
      <c r="E643" s="45"/>
      <c r="F643" s="45"/>
      <c r="G643" s="45"/>
      <c r="H643" s="45"/>
    </row>
    <row r="644" spans="1:8" ht="12.75" x14ac:dyDescent="0.2">
      <c r="A644" s="45"/>
      <c r="B644" s="45"/>
      <c r="C644" s="45"/>
      <c r="D644" s="45"/>
      <c r="E644" s="45"/>
      <c r="F644" s="45"/>
      <c r="G644" s="45"/>
      <c r="H644" s="45"/>
    </row>
    <row r="645" spans="1:8" ht="12.75" x14ac:dyDescent="0.2">
      <c r="A645" s="45"/>
      <c r="B645" s="45"/>
      <c r="C645" s="45"/>
      <c r="D645" s="45"/>
      <c r="E645" s="45"/>
      <c r="F645" s="45"/>
      <c r="G645" s="45"/>
      <c r="H645" s="45"/>
    </row>
    <row r="646" spans="1:8" ht="12.75" x14ac:dyDescent="0.2">
      <c r="A646" s="45"/>
      <c r="B646" s="45"/>
      <c r="C646" s="45"/>
      <c r="D646" s="45"/>
      <c r="E646" s="45"/>
      <c r="F646" s="45"/>
      <c r="G646" s="45"/>
      <c r="H646" s="45"/>
    </row>
    <row r="647" spans="1:8" ht="12.75" x14ac:dyDescent="0.2">
      <c r="A647" s="45"/>
      <c r="B647" s="45"/>
      <c r="C647" s="45"/>
      <c r="D647" s="45"/>
      <c r="E647" s="45"/>
      <c r="F647" s="45"/>
      <c r="G647" s="45"/>
      <c r="H647" s="45"/>
    </row>
    <row r="648" spans="1:8" ht="12.75" x14ac:dyDescent="0.2">
      <c r="A648" s="45"/>
      <c r="B648" s="45"/>
      <c r="C648" s="45"/>
      <c r="D648" s="45"/>
      <c r="E648" s="45"/>
      <c r="F648" s="45"/>
      <c r="G648" s="45"/>
      <c r="H648" s="45"/>
    </row>
    <row r="649" spans="1:8" ht="12.75" x14ac:dyDescent="0.2">
      <c r="A649" s="45"/>
      <c r="B649" s="45"/>
      <c r="C649" s="45"/>
      <c r="D649" s="45"/>
      <c r="E649" s="45"/>
      <c r="F649" s="45"/>
      <c r="G649" s="45"/>
      <c r="H649" s="45"/>
    </row>
    <row r="650" spans="1:8" ht="12.75" x14ac:dyDescent="0.2">
      <c r="A650" s="45"/>
      <c r="B650" s="45"/>
      <c r="C650" s="45"/>
      <c r="D650" s="45"/>
      <c r="E650" s="45"/>
      <c r="F650" s="45"/>
      <c r="G650" s="45"/>
      <c r="H650" s="45"/>
    </row>
    <row r="651" spans="1:8" ht="12.75" x14ac:dyDescent="0.2">
      <c r="A651" s="45"/>
      <c r="B651" s="45"/>
      <c r="C651" s="45"/>
      <c r="D651" s="45"/>
      <c r="E651" s="45"/>
      <c r="F651" s="45"/>
      <c r="G651" s="45"/>
      <c r="H651" s="45"/>
    </row>
    <row r="652" spans="1:8" ht="12.75" x14ac:dyDescent="0.2">
      <c r="A652" s="45"/>
      <c r="B652" s="45"/>
      <c r="C652" s="45"/>
      <c r="D652" s="45"/>
      <c r="E652" s="45"/>
      <c r="F652" s="45"/>
      <c r="G652" s="45"/>
      <c r="H652" s="45"/>
    </row>
    <row r="653" spans="1:8" ht="12.75" x14ac:dyDescent="0.2">
      <c r="A653" s="45"/>
      <c r="B653" s="45"/>
      <c r="C653" s="45"/>
      <c r="D653" s="45"/>
      <c r="E653" s="45"/>
      <c r="F653" s="45"/>
      <c r="G653" s="45"/>
      <c r="H653" s="45"/>
    </row>
    <row r="654" spans="1:8" ht="12.75" x14ac:dyDescent="0.2">
      <c r="A654" s="45"/>
      <c r="B654" s="45"/>
      <c r="C654" s="45"/>
      <c r="D654" s="45"/>
      <c r="E654" s="45"/>
      <c r="F654" s="45"/>
      <c r="G654" s="45"/>
      <c r="H654" s="45"/>
    </row>
    <row r="655" spans="1:8" ht="12.75" x14ac:dyDescent="0.2">
      <c r="A655" s="45"/>
      <c r="B655" s="45"/>
      <c r="C655" s="45"/>
      <c r="D655" s="45"/>
      <c r="E655" s="45"/>
      <c r="F655" s="45"/>
      <c r="G655" s="45"/>
      <c r="H655" s="45"/>
    </row>
    <row r="656" spans="1:8" ht="12.75" x14ac:dyDescent="0.2">
      <c r="A656" s="45"/>
      <c r="B656" s="45"/>
      <c r="C656" s="45"/>
      <c r="D656" s="45"/>
      <c r="E656" s="45"/>
      <c r="F656" s="45"/>
      <c r="G656" s="45"/>
      <c r="H656" s="45"/>
    </row>
    <row r="657" spans="1:8" ht="12.75" x14ac:dyDescent="0.2">
      <c r="A657" s="45"/>
      <c r="B657" s="45"/>
      <c r="C657" s="45"/>
      <c r="D657" s="45"/>
      <c r="E657" s="45"/>
      <c r="F657" s="45"/>
      <c r="G657" s="45"/>
      <c r="H657" s="45"/>
    </row>
    <row r="658" spans="1:8" ht="12.75" x14ac:dyDescent="0.2">
      <c r="A658" s="45"/>
      <c r="B658" s="45"/>
      <c r="C658" s="45"/>
      <c r="D658" s="45"/>
      <c r="E658" s="45"/>
      <c r="F658" s="45"/>
      <c r="G658" s="45"/>
      <c r="H658" s="45"/>
    </row>
    <row r="659" spans="1:8" ht="12.75" x14ac:dyDescent="0.2">
      <c r="A659" s="45"/>
      <c r="B659" s="45"/>
      <c r="C659" s="45"/>
      <c r="D659" s="45"/>
      <c r="E659" s="45"/>
      <c r="F659" s="45"/>
      <c r="G659" s="45"/>
      <c r="H659" s="45"/>
    </row>
    <row r="660" spans="1:8" ht="12.75" x14ac:dyDescent="0.2">
      <c r="A660" s="45"/>
      <c r="B660" s="45"/>
      <c r="C660" s="45"/>
      <c r="D660" s="45"/>
      <c r="E660" s="45"/>
      <c r="F660" s="45"/>
      <c r="G660" s="45"/>
      <c r="H660" s="45"/>
    </row>
    <row r="661" spans="1:8" ht="12.75" x14ac:dyDescent="0.2">
      <c r="A661" s="45"/>
      <c r="B661" s="45"/>
      <c r="C661" s="45"/>
      <c r="D661" s="45"/>
      <c r="E661" s="45"/>
      <c r="F661" s="45"/>
      <c r="G661" s="45"/>
      <c r="H661" s="45"/>
    </row>
    <row r="662" spans="1:8" ht="12.75" x14ac:dyDescent="0.2">
      <c r="A662" s="45"/>
      <c r="B662" s="45"/>
      <c r="C662" s="45"/>
      <c r="D662" s="45"/>
      <c r="E662" s="45"/>
      <c r="F662" s="45"/>
      <c r="G662" s="45"/>
      <c r="H662" s="45"/>
    </row>
    <row r="663" spans="1:8" ht="12.75" x14ac:dyDescent="0.2">
      <c r="A663" s="45"/>
      <c r="B663" s="45"/>
      <c r="C663" s="45"/>
      <c r="D663" s="45"/>
      <c r="E663" s="45"/>
      <c r="F663" s="45"/>
      <c r="G663" s="45"/>
      <c r="H663" s="45"/>
    </row>
    <row r="664" spans="1:8" ht="12.75" x14ac:dyDescent="0.2">
      <c r="A664" s="45"/>
      <c r="B664" s="45"/>
      <c r="C664" s="45"/>
      <c r="D664" s="45"/>
      <c r="E664" s="45"/>
      <c r="F664" s="45"/>
      <c r="G664" s="45"/>
      <c r="H664" s="45"/>
    </row>
    <row r="665" spans="1:8" ht="12.75" x14ac:dyDescent="0.2">
      <c r="A665" s="45"/>
      <c r="B665" s="45"/>
      <c r="C665" s="45"/>
      <c r="D665" s="45"/>
      <c r="E665" s="45"/>
      <c r="F665" s="45"/>
      <c r="G665" s="45"/>
      <c r="H665" s="45"/>
    </row>
    <row r="666" spans="1:8" ht="12.75" x14ac:dyDescent="0.2">
      <c r="A666" s="45"/>
      <c r="B666" s="45"/>
      <c r="C666" s="45"/>
      <c r="D666" s="45"/>
      <c r="E666" s="45"/>
      <c r="F666" s="45"/>
      <c r="G666" s="45"/>
      <c r="H666" s="45"/>
    </row>
    <row r="667" spans="1:8" ht="12.75" x14ac:dyDescent="0.2">
      <c r="A667" s="45"/>
      <c r="B667" s="45"/>
      <c r="C667" s="45"/>
      <c r="D667" s="45"/>
      <c r="E667" s="45"/>
      <c r="F667" s="45"/>
      <c r="G667" s="45"/>
      <c r="H667" s="45"/>
    </row>
    <row r="668" spans="1:8" ht="12.75" x14ac:dyDescent="0.2">
      <c r="A668" s="45"/>
      <c r="B668" s="45"/>
      <c r="C668" s="45"/>
      <c r="D668" s="45"/>
      <c r="E668" s="45"/>
      <c r="F668" s="45"/>
      <c r="G668" s="45"/>
      <c r="H668" s="45"/>
    </row>
    <row r="669" spans="1:8" ht="12.75" x14ac:dyDescent="0.2">
      <c r="A669" s="45"/>
      <c r="B669" s="45"/>
      <c r="C669" s="45"/>
      <c r="D669" s="45"/>
      <c r="E669" s="45"/>
      <c r="F669" s="45"/>
      <c r="G669" s="45"/>
      <c r="H669" s="45"/>
    </row>
    <row r="670" spans="1:8" ht="12.75" x14ac:dyDescent="0.2">
      <c r="A670" s="45"/>
      <c r="B670" s="45"/>
      <c r="C670" s="45"/>
      <c r="D670" s="45"/>
      <c r="E670" s="45"/>
      <c r="F670" s="45"/>
      <c r="G670" s="45"/>
      <c r="H670" s="45"/>
    </row>
    <row r="671" spans="1:8" ht="12.75" x14ac:dyDescent="0.2">
      <c r="A671" s="45"/>
      <c r="B671" s="45"/>
      <c r="C671" s="45"/>
      <c r="D671" s="45"/>
      <c r="E671" s="45"/>
      <c r="F671" s="45"/>
      <c r="G671" s="45"/>
      <c r="H671" s="45"/>
    </row>
    <row r="672" spans="1:8" ht="12.75" x14ac:dyDescent="0.2">
      <c r="A672" s="45"/>
      <c r="B672" s="45"/>
      <c r="C672" s="45"/>
      <c r="D672" s="45"/>
      <c r="E672" s="45"/>
      <c r="F672" s="45"/>
      <c r="G672" s="45"/>
      <c r="H672" s="45"/>
    </row>
    <row r="673" spans="1:8" ht="12.75" x14ac:dyDescent="0.2">
      <c r="A673" s="45"/>
      <c r="B673" s="45"/>
      <c r="C673" s="45"/>
      <c r="D673" s="45"/>
      <c r="E673" s="45"/>
      <c r="F673" s="45"/>
      <c r="G673" s="45"/>
      <c r="H673" s="45"/>
    </row>
    <row r="674" spans="1:8" ht="12.75" x14ac:dyDescent="0.2">
      <c r="A674" s="45"/>
      <c r="B674" s="45"/>
      <c r="C674" s="45"/>
      <c r="D674" s="45"/>
      <c r="E674" s="45"/>
      <c r="F674" s="45"/>
      <c r="G674" s="45"/>
      <c r="H674" s="45"/>
    </row>
    <row r="675" spans="1:8" ht="12.75" x14ac:dyDescent="0.2">
      <c r="A675" s="45"/>
      <c r="B675" s="45"/>
      <c r="C675" s="45"/>
      <c r="D675" s="45"/>
      <c r="E675" s="45"/>
      <c r="F675" s="45"/>
      <c r="G675" s="45"/>
      <c r="H675" s="45"/>
    </row>
    <row r="676" spans="1:8" ht="12.75" x14ac:dyDescent="0.2">
      <c r="A676" s="45"/>
      <c r="B676" s="45"/>
      <c r="C676" s="45"/>
      <c r="D676" s="45"/>
      <c r="E676" s="45"/>
      <c r="F676" s="45"/>
      <c r="G676" s="45"/>
      <c r="H676" s="45"/>
    </row>
    <row r="677" spans="1:8" ht="12.75" x14ac:dyDescent="0.2">
      <c r="A677" s="45"/>
      <c r="B677" s="45"/>
      <c r="C677" s="45"/>
      <c r="D677" s="45"/>
      <c r="E677" s="45"/>
      <c r="F677" s="45"/>
      <c r="G677" s="45"/>
      <c r="H677" s="45"/>
    </row>
    <row r="678" spans="1:8" ht="12.75" x14ac:dyDescent="0.2">
      <c r="A678" s="45"/>
      <c r="B678" s="45"/>
      <c r="C678" s="45"/>
      <c r="D678" s="45"/>
      <c r="E678" s="45"/>
      <c r="F678" s="45"/>
      <c r="G678" s="45"/>
      <c r="H678" s="45"/>
    </row>
    <row r="679" spans="1:8" ht="12.75" x14ac:dyDescent="0.2">
      <c r="A679" s="45"/>
      <c r="B679" s="45"/>
      <c r="C679" s="45"/>
      <c r="D679" s="45"/>
      <c r="E679" s="45"/>
      <c r="F679" s="45"/>
      <c r="G679" s="45"/>
      <c r="H679" s="45"/>
    </row>
    <row r="680" spans="1:8" ht="12.75" x14ac:dyDescent="0.2">
      <c r="A680" s="45"/>
      <c r="B680" s="45"/>
      <c r="C680" s="45"/>
      <c r="D680" s="45"/>
      <c r="E680" s="45"/>
      <c r="F680" s="45"/>
      <c r="G680" s="45"/>
      <c r="H680" s="45"/>
    </row>
    <row r="681" spans="1:8" ht="12.75" x14ac:dyDescent="0.2">
      <c r="A681" s="45"/>
      <c r="B681" s="45"/>
      <c r="C681" s="45"/>
      <c r="D681" s="45"/>
      <c r="E681" s="45"/>
      <c r="F681" s="45"/>
      <c r="G681" s="45"/>
      <c r="H681" s="45"/>
    </row>
    <row r="682" spans="1:8" ht="12.75" x14ac:dyDescent="0.2">
      <c r="A682" s="45"/>
      <c r="B682" s="45"/>
      <c r="C682" s="45"/>
      <c r="D682" s="45"/>
      <c r="E682" s="45"/>
      <c r="F682" s="45"/>
      <c r="G682" s="45"/>
      <c r="H682" s="45"/>
    </row>
    <row r="683" spans="1:8" ht="12.75" x14ac:dyDescent="0.2">
      <c r="A683" s="45"/>
      <c r="B683" s="45"/>
      <c r="C683" s="45"/>
      <c r="D683" s="45"/>
      <c r="E683" s="45"/>
      <c r="F683" s="45"/>
      <c r="G683" s="45"/>
      <c r="H683" s="45"/>
    </row>
    <row r="684" spans="1:8" ht="12.75" x14ac:dyDescent="0.2">
      <c r="A684" s="45"/>
      <c r="B684" s="45"/>
      <c r="C684" s="45"/>
      <c r="D684" s="45"/>
      <c r="E684" s="45"/>
      <c r="F684" s="45"/>
      <c r="G684" s="45"/>
      <c r="H684" s="45"/>
    </row>
    <row r="685" spans="1:8" ht="12.75" x14ac:dyDescent="0.2">
      <c r="A685" s="45"/>
      <c r="B685" s="45"/>
      <c r="C685" s="45"/>
      <c r="D685" s="45"/>
      <c r="E685" s="45"/>
      <c r="F685" s="45"/>
      <c r="G685" s="45"/>
      <c r="H685" s="45"/>
    </row>
    <row r="686" spans="1:8" ht="12.75" x14ac:dyDescent="0.2">
      <c r="A686" s="45"/>
      <c r="B686" s="45"/>
      <c r="C686" s="45"/>
      <c r="D686" s="45"/>
      <c r="E686" s="45"/>
      <c r="F686" s="45"/>
      <c r="G686" s="45"/>
      <c r="H686" s="45"/>
    </row>
    <row r="687" spans="1:8" ht="12.75" x14ac:dyDescent="0.2">
      <c r="A687" s="45"/>
      <c r="B687" s="45"/>
      <c r="C687" s="45"/>
      <c r="D687" s="45"/>
      <c r="E687" s="45"/>
      <c r="F687" s="45"/>
      <c r="G687" s="45"/>
      <c r="H687" s="45"/>
    </row>
    <row r="688" spans="1:8" ht="12.75" x14ac:dyDescent="0.2">
      <c r="A688" s="45"/>
      <c r="B688" s="45"/>
      <c r="C688" s="45"/>
      <c r="D688" s="45"/>
      <c r="E688" s="45"/>
      <c r="F688" s="45"/>
      <c r="G688" s="45"/>
      <c r="H688" s="45"/>
    </row>
    <row r="689" spans="1:8" ht="12.75" x14ac:dyDescent="0.2">
      <c r="A689" s="45"/>
      <c r="B689" s="45"/>
      <c r="C689" s="45"/>
      <c r="D689" s="45"/>
      <c r="E689" s="45"/>
      <c r="F689" s="45"/>
      <c r="G689" s="45"/>
      <c r="H689" s="45"/>
    </row>
    <row r="690" spans="1:8" ht="12.75" x14ac:dyDescent="0.2">
      <c r="A690" s="45"/>
      <c r="B690" s="45"/>
      <c r="C690" s="45"/>
      <c r="D690" s="45"/>
      <c r="E690" s="45"/>
      <c r="F690" s="45"/>
      <c r="G690" s="45"/>
      <c r="H690" s="45"/>
    </row>
    <row r="691" spans="1:8" ht="12.75" x14ac:dyDescent="0.2">
      <c r="A691" s="45"/>
      <c r="B691" s="45"/>
      <c r="C691" s="45"/>
      <c r="D691" s="45"/>
      <c r="E691" s="45"/>
      <c r="F691" s="45"/>
      <c r="G691" s="45"/>
      <c r="H691" s="45"/>
    </row>
    <row r="692" spans="1:8" ht="12.75" x14ac:dyDescent="0.2">
      <c r="A692" s="45"/>
      <c r="B692" s="45"/>
      <c r="C692" s="45"/>
      <c r="D692" s="45"/>
      <c r="E692" s="45"/>
      <c r="F692" s="45"/>
      <c r="G692" s="45"/>
      <c r="H692" s="45"/>
    </row>
    <row r="693" spans="1:8" ht="12.75" x14ac:dyDescent="0.2">
      <c r="A693" s="45"/>
      <c r="B693" s="45"/>
      <c r="C693" s="45"/>
      <c r="D693" s="45"/>
      <c r="E693" s="45"/>
      <c r="F693" s="45"/>
      <c r="G693" s="45"/>
      <c r="H693" s="45"/>
    </row>
    <row r="694" spans="1:8" ht="12.75" x14ac:dyDescent="0.2">
      <c r="A694" s="45"/>
      <c r="B694" s="45"/>
      <c r="C694" s="45"/>
      <c r="D694" s="45"/>
      <c r="E694" s="45"/>
      <c r="F694" s="45"/>
      <c r="G694" s="45"/>
      <c r="H694" s="45"/>
    </row>
    <row r="695" spans="1:8" ht="12.75" x14ac:dyDescent="0.2">
      <c r="A695" s="45"/>
      <c r="B695" s="45"/>
      <c r="C695" s="45"/>
      <c r="D695" s="45"/>
      <c r="E695" s="45"/>
      <c r="F695" s="45"/>
      <c r="G695" s="45"/>
      <c r="H695" s="45"/>
    </row>
    <row r="696" spans="1:8" ht="12.75" x14ac:dyDescent="0.2">
      <c r="A696" s="45"/>
      <c r="B696" s="45"/>
      <c r="C696" s="45"/>
      <c r="D696" s="45"/>
      <c r="E696" s="45"/>
      <c r="F696" s="45"/>
      <c r="G696" s="45"/>
      <c r="H696" s="45"/>
    </row>
    <row r="697" spans="1:8" ht="12.75" x14ac:dyDescent="0.2">
      <c r="A697" s="45"/>
      <c r="B697" s="45"/>
      <c r="C697" s="45"/>
      <c r="D697" s="45"/>
      <c r="E697" s="45"/>
      <c r="F697" s="45"/>
      <c r="G697" s="45"/>
      <c r="H697" s="45"/>
    </row>
    <row r="698" spans="1:8" ht="12.75" x14ac:dyDescent="0.2">
      <c r="A698" s="45"/>
      <c r="B698" s="45"/>
      <c r="C698" s="45"/>
      <c r="D698" s="45"/>
      <c r="E698" s="45"/>
      <c r="F698" s="45"/>
      <c r="G698" s="45"/>
      <c r="H698" s="45"/>
    </row>
    <row r="699" spans="1:8" ht="12.75" x14ac:dyDescent="0.2">
      <c r="A699" s="45"/>
      <c r="B699" s="45"/>
      <c r="C699" s="45"/>
      <c r="D699" s="45"/>
      <c r="E699" s="45"/>
      <c r="F699" s="45"/>
      <c r="G699" s="45"/>
      <c r="H699" s="45"/>
    </row>
    <row r="700" spans="1:8" ht="12.75" x14ac:dyDescent="0.2">
      <c r="A700" s="45"/>
      <c r="B700" s="45"/>
      <c r="C700" s="45"/>
      <c r="D700" s="45"/>
      <c r="E700" s="45"/>
      <c r="F700" s="45"/>
      <c r="G700" s="45"/>
      <c r="H700" s="45"/>
    </row>
    <row r="701" spans="1:8" ht="12.75" x14ac:dyDescent="0.2">
      <c r="A701" s="45"/>
      <c r="B701" s="45"/>
      <c r="C701" s="45"/>
      <c r="D701" s="45"/>
      <c r="E701" s="45"/>
      <c r="F701" s="45"/>
      <c r="G701" s="45"/>
      <c r="H701" s="45"/>
    </row>
    <row r="702" spans="1:8" ht="12.75" x14ac:dyDescent="0.2">
      <c r="A702" s="45"/>
      <c r="B702" s="45"/>
      <c r="C702" s="45"/>
      <c r="D702" s="45"/>
      <c r="E702" s="45"/>
      <c r="F702" s="45"/>
      <c r="G702" s="45"/>
      <c r="H702" s="45"/>
    </row>
    <row r="703" spans="1:8" ht="12.75" x14ac:dyDescent="0.2">
      <c r="A703" s="45"/>
      <c r="B703" s="45"/>
      <c r="C703" s="45"/>
      <c r="D703" s="45"/>
      <c r="E703" s="45"/>
      <c r="F703" s="45"/>
      <c r="G703" s="45"/>
      <c r="H703" s="45"/>
    </row>
    <row r="704" spans="1:8" ht="12.75" x14ac:dyDescent="0.2">
      <c r="A704" s="45"/>
      <c r="B704" s="45"/>
      <c r="C704" s="45"/>
      <c r="D704" s="45"/>
      <c r="E704" s="45"/>
      <c r="F704" s="45"/>
      <c r="G704" s="45"/>
      <c r="H704" s="45"/>
    </row>
    <row r="705" spans="1:8" ht="12.75" x14ac:dyDescent="0.2">
      <c r="A705" s="45"/>
      <c r="B705" s="45"/>
      <c r="C705" s="45"/>
      <c r="D705" s="45"/>
      <c r="E705" s="45"/>
      <c r="F705" s="45"/>
      <c r="G705" s="45"/>
      <c r="H705" s="45"/>
    </row>
    <row r="706" spans="1:8" ht="12.75" x14ac:dyDescent="0.2">
      <c r="A706" s="45"/>
      <c r="B706" s="45"/>
      <c r="C706" s="45"/>
      <c r="D706" s="45"/>
      <c r="E706" s="45"/>
      <c r="F706" s="45"/>
      <c r="G706" s="45"/>
      <c r="H706" s="45"/>
    </row>
    <row r="707" spans="1:8" ht="12.75" x14ac:dyDescent="0.2">
      <c r="A707" s="45"/>
      <c r="B707" s="45"/>
      <c r="C707" s="45"/>
      <c r="D707" s="45"/>
      <c r="E707" s="45"/>
      <c r="F707" s="45"/>
      <c r="G707" s="45"/>
      <c r="H707" s="45"/>
    </row>
    <row r="708" spans="1:8" ht="12.75" x14ac:dyDescent="0.2">
      <c r="A708" s="45"/>
      <c r="B708" s="45"/>
      <c r="C708" s="45"/>
      <c r="D708" s="45"/>
      <c r="E708" s="45"/>
      <c r="F708" s="45"/>
      <c r="G708" s="45"/>
      <c r="H708" s="45"/>
    </row>
    <row r="709" spans="1:8" ht="12.75" x14ac:dyDescent="0.2">
      <c r="A709" s="45"/>
      <c r="B709" s="45"/>
      <c r="C709" s="45"/>
      <c r="D709" s="45"/>
      <c r="E709" s="45"/>
      <c r="F709" s="45"/>
      <c r="G709" s="45"/>
      <c r="H709" s="45"/>
    </row>
    <row r="710" spans="1:8" ht="12.75" x14ac:dyDescent="0.2">
      <c r="A710" s="45"/>
      <c r="B710" s="45"/>
      <c r="C710" s="45"/>
      <c r="D710" s="45"/>
      <c r="E710" s="45"/>
      <c r="F710" s="45"/>
      <c r="G710" s="45"/>
      <c r="H710" s="45"/>
    </row>
    <row r="711" spans="1:8" ht="12.75" x14ac:dyDescent="0.2">
      <c r="A711" s="45"/>
      <c r="B711" s="45"/>
      <c r="C711" s="45"/>
      <c r="D711" s="45"/>
      <c r="E711" s="45"/>
      <c r="F711" s="45"/>
      <c r="G711" s="45"/>
      <c r="H711" s="45"/>
    </row>
    <row r="712" spans="1:8" ht="12.75" x14ac:dyDescent="0.2">
      <c r="A712" s="45"/>
      <c r="B712" s="45"/>
      <c r="C712" s="45"/>
      <c r="D712" s="45"/>
      <c r="E712" s="45"/>
      <c r="F712" s="45"/>
      <c r="G712" s="45"/>
      <c r="H712" s="45"/>
    </row>
    <row r="713" spans="1:8" ht="12.75" x14ac:dyDescent="0.2">
      <c r="A713" s="45"/>
      <c r="B713" s="45"/>
      <c r="C713" s="45"/>
      <c r="D713" s="45"/>
      <c r="E713" s="45"/>
      <c r="F713" s="45"/>
      <c r="G713" s="45"/>
      <c r="H713" s="45"/>
    </row>
    <row r="714" spans="1:8" ht="12.75" x14ac:dyDescent="0.2">
      <c r="A714" s="45"/>
      <c r="B714" s="45"/>
      <c r="C714" s="45"/>
      <c r="D714" s="45"/>
      <c r="E714" s="45"/>
      <c r="F714" s="45"/>
      <c r="G714" s="45"/>
      <c r="H714" s="45"/>
    </row>
    <row r="715" spans="1:8" ht="12.75" x14ac:dyDescent="0.2">
      <c r="A715" s="45"/>
      <c r="B715" s="45"/>
      <c r="C715" s="45"/>
      <c r="D715" s="45"/>
      <c r="E715" s="45"/>
      <c r="F715" s="45"/>
      <c r="G715" s="45"/>
      <c r="H715" s="45"/>
    </row>
    <row r="716" spans="1:8" ht="12.75" x14ac:dyDescent="0.2">
      <c r="A716" s="45"/>
      <c r="B716" s="45"/>
      <c r="C716" s="45"/>
      <c r="D716" s="45"/>
      <c r="E716" s="45"/>
      <c r="F716" s="45"/>
      <c r="G716" s="45"/>
      <c r="H716" s="45"/>
    </row>
    <row r="717" spans="1:8" ht="12.75" x14ac:dyDescent="0.2">
      <c r="A717" s="45"/>
      <c r="B717" s="45"/>
      <c r="C717" s="45"/>
      <c r="D717" s="45"/>
      <c r="E717" s="45"/>
      <c r="F717" s="45"/>
      <c r="G717" s="45"/>
      <c r="H717" s="45"/>
    </row>
    <row r="718" spans="1:8" ht="12.75" x14ac:dyDescent="0.2">
      <c r="A718" s="45"/>
      <c r="B718" s="45"/>
      <c r="C718" s="45"/>
      <c r="D718" s="45"/>
      <c r="E718" s="45"/>
      <c r="F718" s="45"/>
      <c r="G718" s="45"/>
      <c r="H718" s="45"/>
    </row>
    <row r="719" spans="1:8" ht="12.75" x14ac:dyDescent="0.2">
      <c r="A719" s="45"/>
      <c r="B719" s="45"/>
      <c r="C719" s="45"/>
      <c r="D719" s="45"/>
      <c r="E719" s="45"/>
      <c r="F719" s="45"/>
      <c r="G719" s="45"/>
      <c r="H719" s="45"/>
    </row>
    <row r="720" spans="1:8" ht="12.75" x14ac:dyDescent="0.2">
      <c r="A720" s="45"/>
      <c r="B720" s="45"/>
      <c r="C720" s="45"/>
      <c r="D720" s="45"/>
      <c r="E720" s="45"/>
      <c r="F720" s="45"/>
      <c r="G720" s="45"/>
      <c r="H720" s="45"/>
    </row>
    <row r="721" spans="1:8" ht="12.75" x14ac:dyDescent="0.2">
      <c r="A721" s="45"/>
      <c r="B721" s="45"/>
      <c r="C721" s="45"/>
      <c r="D721" s="45"/>
      <c r="E721" s="45"/>
      <c r="F721" s="45"/>
      <c r="G721" s="45"/>
      <c r="H721" s="45"/>
    </row>
    <row r="722" spans="1:8" ht="12.75" x14ac:dyDescent="0.2">
      <c r="A722" s="45"/>
      <c r="B722" s="45"/>
      <c r="C722" s="45"/>
      <c r="D722" s="45"/>
      <c r="E722" s="45"/>
      <c r="F722" s="45"/>
      <c r="G722" s="45"/>
      <c r="H722" s="45"/>
    </row>
    <row r="723" spans="1:8" ht="12.75" x14ac:dyDescent="0.2">
      <c r="A723" s="45"/>
      <c r="B723" s="45"/>
      <c r="C723" s="45"/>
      <c r="D723" s="45"/>
      <c r="E723" s="45"/>
      <c r="F723" s="45"/>
      <c r="G723" s="45"/>
      <c r="H723" s="45"/>
    </row>
    <row r="724" spans="1:8" ht="12.75" x14ac:dyDescent="0.2">
      <c r="A724" s="45"/>
      <c r="B724" s="45"/>
      <c r="C724" s="45"/>
      <c r="D724" s="45"/>
      <c r="E724" s="45"/>
      <c r="F724" s="45"/>
      <c r="G724" s="45"/>
      <c r="H724" s="45"/>
    </row>
    <row r="725" spans="1:8" ht="12.75" x14ac:dyDescent="0.2">
      <c r="A725" s="45"/>
      <c r="B725" s="45"/>
      <c r="C725" s="45"/>
      <c r="D725" s="45"/>
      <c r="E725" s="45"/>
      <c r="F725" s="45"/>
      <c r="G725" s="45"/>
      <c r="H725" s="45"/>
    </row>
    <row r="726" spans="1:8" ht="12.75" x14ac:dyDescent="0.2">
      <c r="A726" s="45"/>
      <c r="B726" s="45"/>
      <c r="C726" s="45"/>
      <c r="D726" s="45"/>
      <c r="E726" s="45"/>
      <c r="F726" s="45"/>
      <c r="G726" s="45"/>
      <c r="H726" s="45"/>
    </row>
    <row r="727" spans="1:8" ht="12.75" x14ac:dyDescent="0.2">
      <c r="A727" s="45"/>
      <c r="B727" s="45"/>
      <c r="C727" s="45"/>
      <c r="D727" s="45"/>
      <c r="E727" s="45"/>
      <c r="F727" s="45"/>
      <c r="G727" s="45"/>
      <c r="H727" s="45"/>
    </row>
    <row r="728" spans="1:8" ht="12.75" x14ac:dyDescent="0.2">
      <c r="A728" s="45"/>
      <c r="B728" s="45"/>
      <c r="C728" s="45"/>
      <c r="D728" s="45"/>
      <c r="E728" s="45"/>
      <c r="F728" s="45"/>
      <c r="G728" s="45"/>
      <c r="H728" s="45"/>
    </row>
    <row r="729" spans="1:8" ht="12.75" x14ac:dyDescent="0.2">
      <c r="A729" s="45"/>
      <c r="B729" s="45"/>
      <c r="C729" s="45"/>
      <c r="D729" s="45"/>
      <c r="E729" s="45"/>
      <c r="F729" s="45"/>
      <c r="G729" s="45"/>
      <c r="H729" s="45"/>
    </row>
    <row r="730" spans="1:8" ht="12.75" x14ac:dyDescent="0.2">
      <c r="A730" s="45"/>
      <c r="B730" s="45"/>
      <c r="C730" s="45"/>
      <c r="D730" s="45"/>
      <c r="E730" s="45"/>
      <c r="F730" s="45"/>
      <c r="G730" s="45"/>
      <c r="H730" s="45"/>
    </row>
    <row r="731" spans="1:8" ht="12.75" x14ac:dyDescent="0.2">
      <c r="A731" s="45"/>
      <c r="B731" s="45"/>
      <c r="C731" s="45"/>
      <c r="D731" s="45"/>
      <c r="E731" s="45"/>
      <c r="F731" s="45"/>
      <c r="G731" s="45"/>
      <c r="H731" s="45"/>
    </row>
    <row r="732" spans="1:8" ht="12.75" x14ac:dyDescent="0.2">
      <c r="A732" s="45"/>
      <c r="B732" s="45"/>
      <c r="C732" s="45"/>
      <c r="D732" s="45"/>
      <c r="E732" s="45"/>
      <c r="F732" s="45"/>
      <c r="G732" s="45"/>
      <c r="H732" s="45"/>
    </row>
    <row r="733" spans="1:8" ht="12.75" x14ac:dyDescent="0.2">
      <c r="A733" s="45"/>
      <c r="B733" s="45"/>
      <c r="C733" s="45"/>
      <c r="D733" s="45"/>
      <c r="E733" s="45"/>
      <c r="F733" s="45"/>
      <c r="G733" s="45"/>
      <c r="H733" s="45"/>
    </row>
    <row r="734" spans="1:8" ht="12.75" x14ac:dyDescent="0.2">
      <c r="A734" s="45"/>
      <c r="B734" s="45"/>
      <c r="C734" s="45"/>
      <c r="D734" s="45"/>
      <c r="E734" s="45"/>
      <c r="F734" s="45"/>
      <c r="G734" s="45"/>
      <c r="H734" s="45"/>
    </row>
    <row r="735" spans="1:8" ht="12.75" x14ac:dyDescent="0.2">
      <c r="A735" s="45"/>
      <c r="B735" s="45"/>
      <c r="C735" s="45"/>
      <c r="D735" s="45"/>
      <c r="E735" s="45"/>
      <c r="F735" s="45"/>
      <c r="G735" s="45"/>
      <c r="H735" s="45"/>
    </row>
    <row r="736" spans="1:8" ht="12.75" x14ac:dyDescent="0.2">
      <c r="A736" s="45"/>
      <c r="B736" s="45"/>
      <c r="C736" s="45"/>
      <c r="D736" s="45"/>
      <c r="E736" s="45"/>
      <c r="F736" s="45"/>
      <c r="G736" s="45"/>
      <c r="H736" s="45"/>
    </row>
    <row r="737" spans="1:8" ht="12.75" x14ac:dyDescent="0.2">
      <c r="A737" s="45"/>
      <c r="B737" s="45"/>
      <c r="C737" s="45"/>
      <c r="D737" s="45"/>
      <c r="E737" s="45"/>
      <c r="F737" s="45"/>
      <c r="G737" s="45"/>
      <c r="H737" s="45"/>
    </row>
    <row r="738" spans="1:8" ht="12.75" x14ac:dyDescent="0.2">
      <c r="A738" s="45"/>
      <c r="B738" s="45"/>
      <c r="C738" s="45"/>
      <c r="D738" s="45"/>
      <c r="E738" s="45"/>
      <c r="F738" s="45"/>
      <c r="G738" s="45"/>
      <c r="H738" s="45"/>
    </row>
    <row r="739" spans="1:8" ht="12.75" x14ac:dyDescent="0.2">
      <c r="A739" s="45"/>
      <c r="B739" s="45"/>
      <c r="C739" s="45"/>
      <c r="D739" s="45"/>
      <c r="E739" s="45"/>
      <c r="F739" s="45"/>
      <c r="G739" s="45"/>
      <c r="H739" s="45"/>
    </row>
    <row r="740" spans="1:8" ht="12.75" x14ac:dyDescent="0.2">
      <c r="A740" s="45"/>
      <c r="B740" s="45"/>
      <c r="C740" s="45"/>
      <c r="D740" s="45"/>
      <c r="E740" s="45"/>
      <c r="F740" s="45"/>
      <c r="G740" s="45"/>
      <c r="H740" s="45"/>
    </row>
    <row r="741" spans="1:8" ht="12.75" x14ac:dyDescent="0.2">
      <c r="A741" s="45"/>
      <c r="B741" s="45"/>
      <c r="C741" s="45"/>
      <c r="D741" s="45"/>
      <c r="E741" s="45"/>
      <c r="F741" s="45"/>
      <c r="G741" s="45"/>
      <c r="H741" s="45"/>
    </row>
    <row r="742" spans="1:8" ht="12.75" x14ac:dyDescent="0.2">
      <c r="A742" s="45"/>
      <c r="B742" s="45"/>
      <c r="C742" s="45"/>
      <c r="D742" s="45"/>
      <c r="E742" s="45"/>
      <c r="F742" s="45"/>
      <c r="G742" s="45"/>
      <c r="H742" s="45"/>
    </row>
    <row r="743" spans="1:8" ht="12.75" x14ac:dyDescent="0.2">
      <c r="A743" s="45"/>
      <c r="B743" s="45"/>
      <c r="C743" s="45"/>
      <c r="D743" s="45"/>
      <c r="E743" s="45"/>
      <c r="F743" s="45"/>
      <c r="G743" s="45"/>
      <c r="H743" s="45"/>
    </row>
    <row r="744" spans="1:8" ht="12.75" x14ac:dyDescent="0.2">
      <c r="A744" s="45"/>
      <c r="B744" s="45"/>
      <c r="C744" s="45"/>
      <c r="D744" s="45"/>
      <c r="E744" s="45"/>
      <c r="F744" s="45"/>
      <c r="G744" s="45"/>
      <c r="H744" s="45"/>
    </row>
    <row r="745" spans="1:8" ht="12.75" x14ac:dyDescent="0.2">
      <c r="A745" s="45"/>
      <c r="B745" s="45"/>
      <c r="C745" s="45"/>
      <c r="D745" s="45"/>
      <c r="E745" s="45"/>
      <c r="F745" s="45"/>
      <c r="G745" s="45"/>
      <c r="H745" s="45"/>
    </row>
    <row r="746" spans="1:8" ht="12.75" x14ac:dyDescent="0.2">
      <c r="A746" s="45"/>
      <c r="B746" s="45"/>
      <c r="C746" s="45"/>
      <c r="D746" s="45"/>
      <c r="E746" s="45"/>
      <c r="F746" s="45"/>
      <c r="G746" s="45"/>
      <c r="H746" s="45"/>
    </row>
    <row r="747" spans="1:8" ht="12.75" x14ac:dyDescent="0.2">
      <c r="A747" s="45"/>
      <c r="B747" s="45"/>
      <c r="C747" s="45"/>
      <c r="D747" s="45"/>
      <c r="E747" s="45"/>
      <c r="F747" s="45"/>
      <c r="G747" s="45"/>
      <c r="H747" s="45"/>
    </row>
    <row r="748" spans="1:8" ht="12.75" x14ac:dyDescent="0.2">
      <c r="A748" s="45"/>
      <c r="B748" s="45"/>
      <c r="C748" s="45"/>
      <c r="D748" s="45"/>
      <c r="E748" s="45"/>
      <c r="F748" s="45"/>
      <c r="G748" s="45"/>
      <c r="H748" s="45"/>
    </row>
    <row r="749" spans="1:8" ht="12.75" x14ac:dyDescent="0.2">
      <c r="A749" s="45"/>
      <c r="B749" s="45"/>
      <c r="C749" s="45"/>
      <c r="D749" s="45"/>
      <c r="E749" s="45"/>
      <c r="F749" s="45"/>
      <c r="G749" s="45"/>
      <c r="H749" s="45"/>
    </row>
    <row r="750" spans="1:8" ht="12.75" x14ac:dyDescent="0.2">
      <c r="A750" s="45"/>
      <c r="B750" s="45"/>
      <c r="C750" s="45"/>
      <c r="D750" s="45"/>
      <c r="E750" s="45"/>
      <c r="F750" s="45"/>
      <c r="G750" s="45"/>
      <c r="H750" s="45"/>
    </row>
    <row r="751" spans="1:8" ht="12.75" x14ac:dyDescent="0.2">
      <c r="A751" s="45"/>
      <c r="B751" s="45"/>
      <c r="C751" s="45"/>
      <c r="D751" s="45"/>
      <c r="E751" s="45"/>
      <c r="F751" s="45"/>
      <c r="G751" s="45"/>
      <c r="H751" s="45"/>
    </row>
    <row r="752" spans="1:8" ht="12.75" x14ac:dyDescent="0.2">
      <c r="A752" s="45"/>
      <c r="B752" s="45"/>
      <c r="C752" s="45"/>
      <c r="D752" s="45"/>
      <c r="E752" s="45"/>
      <c r="F752" s="45"/>
      <c r="G752" s="45"/>
      <c r="H752" s="45"/>
    </row>
    <row r="753" spans="1:8" ht="12.75" x14ac:dyDescent="0.2">
      <c r="A753" s="45"/>
      <c r="B753" s="45"/>
      <c r="C753" s="45"/>
      <c r="D753" s="45"/>
      <c r="E753" s="45"/>
      <c r="F753" s="45"/>
      <c r="G753" s="45"/>
      <c r="H753" s="45"/>
    </row>
    <row r="754" spans="1:8" ht="12.75" x14ac:dyDescent="0.2">
      <c r="A754" s="45"/>
      <c r="B754" s="45"/>
      <c r="C754" s="45"/>
      <c r="D754" s="45"/>
      <c r="E754" s="45"/>
      <c r="F754" s="45"/>
      <c r="G754" s="45"/>
      <c r="H754" s="45"/>
    </row>
    <row r="755" spans="1:8" ht="12.75" x14ac:dyDescent="0.2">
      <c r="A755" s="45"/>
      <c r="B755" s="45"/>
      <c r="C755" s="45"/>
      <c r="D755" s="45"/>
      <c r="E755" s="45"/>
      <c r="F755" s="45"/>
      <c r="G755" s="45"/>
      <c r="H755" s="45"/>
    </row>
    <row r="756" spans="1:8" ht="12.75" x14ac:dyDescent="0.2">
      <c r="A756" s="45"/>
      <c r="B756" s="45"/>
      <c r="C756" s="45"/>
      <c r="D756" s="45"/>
      <c r="E756" s="45"/>
      <c r="F756" s="45"/>
      <c r="G756" s="45"/>
      <c r="H756" s="45"/>
    </row>
    <row r="757" spans="1:8" ht="12.75" x14ac:dyDescent="0.2">
      <c r="A757" s="45"/>
      <c r="B757" s="45"/>
      <c r="C757" s="45"/>
      <c r="D757" s="45"/>
      <c r="E757" s="45"/>
      <c r="F757" s="45"/>
      <c r="G757" s="45"/>
      <c r="H757" s="45"/>
    </row>
    <row r="758" spans="1:8" ht="12.75" x14ac:dyDescent="0.2">
      <c r="A758" s="45"/>
      <c r="B758" s="45"/>
      <c r="C758" s="45"/>
      <c r="D758" s="45"/>
      <c r="E758" s="45"/>
      <c r="F758" s="45"/>
      <c r="G758" s="45"/>
      <c r="H758" s="45"/>
    </row>
    <row r="759" spans="1:8" ht="12.75" x14ac:dyDescent="0.2">
      <c r="A759" s="45"/>
      <c r="B759" s="45"/>
      <c r="C759" s="45"/>
      <c r="D759" s="45"/>
      <c r="E759" s="45"/>
      <c r="F759" s="45"/>
      <c r="G759" s="45"/>
      <c r="H759" s="45"/>
    </row>
    <row r="760" spans="1:8" ht="12.75" x14ac:dyDescent="0.2">
      <c r="A760" s="45"/>
      <c r="B760" s="45"/>
      <c r="C760" s="45"/>
      <c r="D760" s="45"/>
      <c r="E760" s="45"/>
      <c r="F760" s="45"/>
      <c r="G760" s="45"/>
      <c r="H760" s="45"/>
    </row>
    <row r="761" spans="1:8" ht="12.75" x14ac:dyDescent="0.2">
      <c r="A761" s="45"/>
      <c r="B761" s="45"/>
      <c r="C761" s="45"/>
      <c r="D761" s="45"/>
      <c r="E761" s="45"/>
      <c r="F761" s="45"/>
      <c r="G761" s="45"/>
      <c r="H761" s="45"/>
    </row>
    <row r="762" spans="1:8" ht="12.75" x14ac:dyDescent="0.2">
      <c r="A762" s="45"/>
      <c r="B762" s="45"/>
      <c r="C762" s="45"/>
      <c r="D762" s="45"/>
      <c r="E762" s="45"/>
      <c r="F762" s="45"/>
      <c r="G762" s="45"/>
      <c r="H762" s="45"/>
    </row>
    <row r="763" spans="1:8" ht="12.75" x14ac:dyDescent="0.2">
      <c r="A763" s="45"/>
      <c r="B763" s="45"/>
      <c r="C763" s="45"/>
      <c r="D763" s="45"/>
      <c r="E763" s="45"/>
      <c r="F763" s="45"/>
      <c r="G763" s="45"/>
      <c r="H763" s="45"/>
    </row>
    <row r="764" spans="1:8" ht="12.75" x14ac:dyDescent="0.2">
      <c r="A764" s="45"/>
      <c r="B764" s="45"/>
      <c r="C764" s="45"/>
      <c r="D764" s="45"/>
      <c r="E764" s="45"/>
      <c r="F764" s="45"/>
      <c r="G764" s="45"/>
      <c r="H764" s="45"/>
    </row>
    <row r="765" spans="1:8" ht="12.75" x14ac:dyDescent="0.2">
      <c r="A765" s="45"/>
      <c r="B765" s="45"/>
      <c r="C765" s="45"/>
      <c r="D765" s="45"/>
      <c r="E765" s="45"/>
      <c r="F765" s="45"/>
      <c r="G765" s="45"/>
      <c r="H765" s="45"/>
    </row>
    <row r="766" spans="1:8" ht="12.75" x14ac:dyDescent="0.2">
      <c r="A766" s="45"/>
      <c r="B766" s="45"/>
      <c r="C766" s="45"/>
      <c r="D766" s="45"/>
      <c r="E766" s="45"/>
      <c r="F766" s="45"/>
      <c r="G766" s="45"/>
      <c r="H766" s="45"/>
    </row>
    <row r="767" spans="1:8" ht="12.75" x14ac:dyDescent="0.2">
      <c r="A767" s="45"/>
      <c r="B767" s="45"/>
      <c r="C767" s="45"/>
      <c r="D767" s="45"/>
      <c r="E767" s="45"/>
      <c r="F767" s="45"/>
      <c r="G767" s="45"/>
      <c r="H767" s="45"/>
    </row>
    <row r="768" spans="1:8" ht="12.75" x14ac:dyDescent="0.2">
      <c r="A768" s="45"/>
      <c r="B768" s="45"/>
      <c r="C768" s="45"/>
      <c r="D768" s="45"/>
      <c r="E768" s="45"/>
      <c r="F768" s="45"/>
      <c r="G768" s="45"/>
      <c r="H768" s="45"/>
    </row>
    <row r="769" spans="1:8" ht="12.75" x14ac:dyDescent="0.2">
      <c r="A769" s="45"/>
      <c r="B769" s="45"/>
      <c r="C769" s="45"/>
      <c r="D769" s="45"/>
      <c r="E769" s="45"/>
      <c r="F769" s="45"/>
      <c r="G769" s="45"/>
      <c r="H769" s="45"/>
    </row>
    <row r="770" spans="1:8" ht="12.75" x14ac:dyDescent="0.2">
      <c r="A770" s="45"/>
      <c r="B770" s="45"/>
      <c r="C770" s="45"/>
      <c r="D770" s="45"/>
      <c r="E770" s="45"/>
      <c r="F770" s="45"/>
      <c r="G770" s="45"/>
      <c r="H770" s="45"/>
    </row>
    <row r="771" spans="1:8" ht="12.75" x14ac:dyDescent="0.2">
      <c r="A771" s="45"/>
      <c r="B771" s="45"/>
      <c r="C771" s="45"/>
      <c r="D771" s="45"/>
      <c r="E771" s="45"/>
      <c r="F771" s="45"/>
      <c r="G771" s="45"/>
      <c r="H771" s="45"/>
    </row>
    <row r="772" spans="1:8" ht="12.75" x14ac:dyDescent="0.2">
      <c r="A772" s="45"/>
      <c r="B772" s="45"/>
      <c r="C772" s="45"/>
      <c r="D772" s="45"/>
      <c r="E772" s="45"/>
      <c r="F772" s="45"/>
      <c r="G772" s="45"/>
      <c r="H772" s="45"/>
    </row>
    <row r="773" spans="1:8" ht="12.75" x14ac:dyDescent="0.2">
      <c r="A773" s="45"/>
      <c r="B773" s="45"/>
      <c r="C773" s="45"/>
      <c r="D773" s="45"/>
      <c r="E773" s="45"/>
      <c r="F773" s="45"/>
      <c r="G773" s="45"/>
      <c r="H773" s="45"/>
    </row>
    <row r="774" spans="1:8" ht="12.75" x14ac:dyDescent="0.2">
      <c r="A774" s="45"/>
      <c r="B774" s="45"/>
      <c r="C774" s="45"/>
      <c r="D774" s="45"/>
      <c r="E774" s="45"/>
      <c r="F774" s="45"/>
      <c r="G774" s="45"/>
      <c r="H774" s="45"/>
    </row>
    <row r="775" spans="1:8" ht="12.75" x14ac:dyDescent="0.2">
      <c r="A775" s="45"/>
      <c r="B775" s="45"/>
      <c r="C775" s="45"/>
      <c r="D775" s="45"/>
      <c r="E775" s="45"/>
      <c r="F775" s="45"/>
      <c r="G775" s="45"/>
      <c r="H775" s="45"/>
    </row>
    <row r="776" spans="1:8" ht="12.75" x14ac:dyDescent="0.2">
      <c r="A776" s="45"/>
      <c r="B776" s="45"/>
      <c r="C776" s="45"/>
      <c r="D776" s="45"/>
      <c r="E776" s="45"/>
      <c r="F776" s="45"/>
      <c r="G776" s="45"/>
      <c r="H776" s="45"/>
    </row>
    <row r="777" spans="1:8" ht="12.75" x14ac:dyDescent="0.2">
      <c r="A777" s="45"/>
      <c r="B777" s="45"/>
      <c r="C777" s="45"/>
      <c r="D777" s="45"/>
      <c r="E777" s="45"/>
      <c r="F777" s="45"/>
      <c r="G777" s="45"/>
      <c r="H777" s="45"/>
    </row>
    <row r="778" spans="1:8" ht="12.75" x14ac:dyDescent="0.2">
      <c r="A778" s="45"/>
      <c r="B778" s="45"/>
      <c r="C778" s="45"/>
      <c r="D778" s="45"/>
      <c r="E778" s="45"/>
      <c r="F778" s="45"/>
      <c r="G778" s="45"/>
      <c r="H778" s="45"/>
    </row>
    <row r="779" spans="1:8" ht="12.75" x14ac:dyDescent="0.2">
      <c r="A779" s="45"/>
      <c r="B779" s="45"/>
      <c r="C779" s="45"/>
      <c r="D779" s="45"/>
      <c r="E779" s="45"/>
      <c r="F779" s="45"/>
      <c r="G779" s="45"/>
      <c r="H779" s="45"/>
    </row>
    <row r="780" spans="1:8" ht="12.75" x14ac:dyDescent="0.2">
      <c r="A780" s="45"/>
      <c r="B780" s="45"/>
      <c r="C780" s="45"/>
      <c r="D780" s="45"/>
      <c r="E780" s="45"/>
      <c r="F780" s="45"/>
      <c r="G780" s="45"/>
      <c r="H780" s="45"/>
    </row>
    <row r="781" spans="1:8" ht="12.75" x14ac:dyDescent="0.2">
      <c r="A781" s="45"/>
      <c r="B781" s="45"/>
      <c r="C781" s="45"/>
      <c r="D781" s="45"/>
      <c r="E781" s="45"/>
      <c r="F781" s="45"/>
      <c r="G781" s="45"/>
      <c r="H781" s="45"/>
    </row>
    <row r="782" spans="1:8" ht="12.75" x14ac:dyDescent="0.2">
      <c r="A782" s="45"/>
      <c r="B782" s="45"/>
      <c r="C782" s="45"/>
      <c r="D782" s="45"/>
      <c r="E782" s="45"/>
      <c r="F782" s="45"/>
      <c r="G782" s="45"/>
      <c r="H782" s="45"/>
    </row>
    <row r="783" spans="1:8" ht="12.75" x14ac:dyDescent="0.2">
      <c r="A783" s="45"/>
      <c r="B783" s="45"/>
      <c r="C783" s="45"/>
      <c r="D783" s="45"/>
      <c r="E783" s="45"/>
      <c r="F783" s="45"/>
      <c r="G783" s="45"/>
      <c r="H783" s="45"/>
    </row>
    <row r="784" spans="1:8" ht="12.75" x14ac:dyDescent="0.2">
      <c r="A784" s="45"/>
      <c r="B784" s="45"/>
      <c r="C784" s="45"/>
      <c r="D784" s="45"/>
      <c r="E784" s="45"/>
      <c r="F784" s="45"/>
      <c r="G784" s="45"/>
      <c r="H784" s="45"/>
    </row>
    <row r="785" spans="1:8" ht="12.75" x14ac:dyDescent="0.2">
      <c r="A785" s="45"/>
      <c r="B785" s="45"/>
      <c r="C785" s="45"/>
      <c r="D785" s="45"/>
      <c r="E785" s="45"/>
      <c r="F785" s="45"/>
      <c r="G785" s="45"/>
      <c r="H785" s="45"/>
    </row>
    <row r="786" spans="1:8" ht="12.75" x14ac:dyDescent="0.2">
      <c r="A786" s="45"/>
      <c r="B786" s="45"/>
      <c r="C786" s="45"/>
      <c r="D786" s="45"/>
      <c r="E786" s="45"/>
      <c r="F786" s="45"/>
      <c r="G786" s="45"/>
      <c r="H786" s="45"/>
    </row>
    <row r="787" spans="1:8" ht="12.75" x14ac:dyDescent="0.2">
      <c r="A787" s="45"/>
      <c r="B787" s="45"/>
      <c r="C787" s="45"/>
      <c r="D787" s="45"/>
      <c r="E787" s="45"/>
      <c r="F787" s="45"/>
      <c r="G787" s="45"/>
      <c r="H787" s="45"/>
    </row>
    <row r="788" spans="1:8" ht="12.75" x14ac:dyDescent="0.2">
      <c r="A788" s="45"/>
      <c r="B788" s="45"/>
      <c r="C788" s="45"/>
      <c r="D788" s="45"/>
      <c r="E788" s="45"/>
      <c r="F788" s="45"/>
      <c r="G788" s="45"/>
      <c r="H788" s="45"/>
    </row>
    <row r="789" spans="1:8" ht="12.75" x14ac:dyDescent="0.2">
      <c r="A789" s="45"/>
      <c r="B789" s="45"/>
      <c r="C789" s="45"/>
      <c r="D789" s="45"/>
      <c r="E789" s="45"/>
      <c r="F789" s="45"/>
      <c r="G789" s="45"/>
      <c r="H789" s="45"/>
    </row>
    <row r="790" spans="1:8" ht="12.75" x14ac:dyDescent="0.2">
      <c r="A790" s="45"/>
      <c r="B790" s="45"/>
      <c r="C790" s="45"/>
      <c r="D790" s="45"/>
      <c r="E790" s="45"/>
      <c r="F790" s="45"/>
      <c r="G790" s="45"/>
      <c r="H790" s="45"/>
    </row>
    <row r="791" spans="1:8" ht="12.75" x14ac:dyDescent="0.2">
      <c r="A791" s="45"/>
      <c r="B791" s="45"/>
      <c r="C791" s="45"/>
      <c r="D791" s="45"/>
      <c r="E791" s="45"/>
      <c r="F791" s="45"/>
      <c r="G791" s="45"/>
      <c r="H791" s="45"/>
    </row>
    <row r="792" spans="1:8" ht="12.75" x14ac:dyDescent="0.2">
      <c r="A792" s="45"/>
      <c r="B792" s="45"/>
      <c r="C792" s="45"/>
      <c r="D792" s="45"/>
      <c r="E792" s="45"/>
      <c r="F792" s="45"/>
      <c r="G792" s="45"/>
      <c r="H792" s="45"/>
    </row>
    <row r="793" spans="1:8" ht="12.75" x14ac:dyDescent="0.2">
      <c r="A793" s="45"/>
      <c r="B793" s="45"/>
      <c r="C793" s="45"/>
      <c r="D793" s="45"/>
      <c r="E793" s="45"/>
      <c r="F793" s="45"/>
      <c r="G793" s="45"/>
      <c r="H793" s="45"/>
    </row>
    <row r="794" spans="1:8" ht="12.75" x14ac:dyDescent="0.2">
      <c r="A794" s="45"/>
      <c r="B794" s="45"/>
      <c r="C794" s="45"/>
      <c r="D794" s="45"/>
      <c r="E794" s="45"/>
      <c r="F794" s="45"/>
      <c r="G794" s="45"/>
      <c r="H794" s="45"/>
    </row>
    <row r="795" spans="1:8" ht="12.75" x14ac:dyDescent="0.2">
      <c r="A795" s="45"/>
      <c r="B795" s="45"/>
      <c r="C795" s="45"/>
      <c r="D795" s="45"/>
      <c r="E795" s="45"/>
      <c r="F795" s="45"/>
      <c r="G795" s="45"/>
      <c r="H795" s="45"/>
    </row>
    <row r="796" spans="1:8" ht="12.75" x14ac:dyDescent="0.2">
      <c r="A796" s="45"/>
      <c r="B796" s="45"/>
      <c r="C796" s="45"/>
      <c r="D796" s="45"/>
      <c r="E796" s="45"/>
      <c r="F796" s="45"/>
      <c r="G796" s="45"/>
      <c r="H796" s="45"/>
    </row>
    <row r="797" spans="1:8" ht="12.75" x14ac:dyDescent="0.2">
      <c r="A797" s="45"/>
      <c r="B797" s="45"/>
      <c r="C797" s="45"/>
      <c r="D797" s="45"/>
      <c r="E797" s="45"/>
      <c r="F797" s="45"/>
      <c r="G797" s="45"/>
      <c r="H797" s="45"/>
    </row>
    <row r="798" spans="1:8" ht="12.75" x14ac:dyDescent="0.2">
      <c r="A798" s="45"/>
      <c r="B798" s="45"/>
      <c r="C798" s="45"/>
      <c r="D798" s="45"/>
      <c r="E798" s="45"/>
      <c r="F798" s="45"/>
      <c r="G798" s="45"/>
      <c r="H798" s="45"/>
    </row>
    <row r="799" spans="1:8" ht="12.75" x14ac:dyDescent="0.2">
      <c r="A799" s="45"/>
      <c r="B799" s="45"/>
      <c r="C799" s="45"/>
      <c r="D799" s="45"/>
      <c r="E799" s="45"/>
      <c r="F799" s="45"/>
      <c r="G799" s="45"/>
      <c r="H799" s="45"/>
    </row>
    <row r="800" spans="1:8" ht="12.75" x14ac:dyDescent="0.2">
      <c r="A800" s="45"/>
      <c r="B800" s="45"/>
      <c r="C800" s="45"/>
      <c r="D800" s="45"/>
      <c r="E800" s="45"/>
      <c r="F800" s="45"/>
      <c r="G800" s="45"/>
      <c r="H800" s="45"/>
    </row>
    <row r="801" spans="1:8" ht="12.75" x14ac:dyDescent="0.2">
      <c r="A801" s="45"/>
      <c r="B801" s="45"/>
      <c r="C801" s="45"/>
      <c r="D801" s="45"/>
      <c r="E801" s="45"/>
      <c r="F801" s="45"/>
      <c r="G801" s="45"/>
      <c r="H801" s="45"/>
    </row>
    <row r="802" spans="1:8" ht="12.75" x14ac:dyDescent="0.2">
      <c r="A802" s="45"/>
      <c r="B802" s="45"/>
      <c r="C802" s="45"/>
      <c r="D802" s="45"/>
      <c r="E802" s="45"/>
      <c r="F802" s="45"/>
      <c r="G802" s="45"/>
      <c r="H802" s="45"/>
    </row>
    <row r="803" spans="1:8" ht="12.75" x14ac:dyDescent="0.2">
      <c r="A803" s="45"/>
      <c r="B803" s="45"/>
      <c r="C803" s="45"/>
      <c r="D803" s="45"/>
      <c r="E803" s="45"/>
      <c r="F803" s="45"/>
      <c r="G803" s="45"/>
      <c r="H803" s="45"/>
    </row>
    <row r="804" spans="1:8" ht="12.75" x14ac:dyDescent="0.2">
      <c r="A804" s="45"/>
      <c r="B804" s="45"/>
      <c r="C804" s="45"/>
      <c r="D804" s="45"/>
      <c r="E804" s="45"/>
      <c r="F804" s="45"/>
      <c r="G804" s="45"/>
      <c r="H804" s="45"/>
    </row>
    <row r="805" spans="1:8" ht="12.75" x14ac:dyDescent="0.2">
      <c r="A805" s="45"/>
      <c r="B805" s="45"/>
      <c r="C805" s="45"/>
      <c r="D805" s="45"/>
      <c r="E805" s="45"/>
      <c r="F805" s="45"/>
      <c r="G805" s="45"/>
      <c r="H805" s="45"/>
    </row>
    <row r="806" spans="1:8" ht="12.75" x14ac:dyDescent="0.2">
      <c r="A806" s="45"/>
      <c r="B806" s="45"/>
      <c r="C806" s="45"/>
      <c r="D806" s="45"/>
      <c r="E806" s="45"/>
      <c r="F806" s="45"/>
      <c r="G806" s="45"/>
      <c r="H806" s="45"/>
    </row>
    <row r="807" spans="1:8" ht="12.75" x14ac:dyDescent="0.2">
      <c r="A807" s="45"/>
      <c r="B807" s="45"/>
      <c r="C807" s="45"/>
      <c r="D807" s="45"/>
      <c r="E807" s="45"/>
      <c r="F807" s="45"/>
      <c r="G807" s="45"/>
      <c r="H807" s="45"/>
    </row>
    <row r="808" spans="1:8" ht="12.75" x14ac:dyDescent="0.2">
      <c r="A808" s="45"/>
      <c r="B808" s="45"/>
      <c r="C808" s="45"/>
      <c r="D808" s="45"/>
      <c r="E808" s="45"/>
      <c r="F808" s="45"/>
      <c r="G808" s="45"/>
      <c r="H808" s="45"/>
    </row>
    <row r="809" spans="1:8" ht="12.75" x14ac:dyDescent="0.2">
      <c r="A809" s="45"/>
      <c r="B809" s="45"/>
      <c r="C809" s="45"/>
      <c r="D809" s="45"/>
      <c r="E809" s="45"/>
      <c r="F809" s="45"/>
      <c r="G809" s="45"/>
      <c r="H809" s="45"/>
    </row>
    <row r="810" spans="1:8" ht="12.75" x14ac:dyDescent="0.2">
      <c r="A810" s="45"/>
      <c r="B810" s="45"/>
      <c r="C810" s="45"/>
      <c r="D810" s="45"/>
      <c r="E810" s="45"/>
      <c r="F810" s="45"/>
      <c r="G810" s="45"/>
      <c r="H810" s="45"/>
    </row>
    <row r="811" spans="1:8" ht="12.75" x14ac:dyDescent="0.2">
      <c r="A811" s="45"/>
      <c r="B811" s="45"/>
      <c r="C811" s="45"/>
      <c r="D811" s="45"/>
      <c r="E811" s="45"/>
      <c r="F811" s="45"/>
      <c r="G811" s="45"/>
      <c r="H811" s="45"/>
    </row>
    <row r="812" spans="1:8" ht="12.75" x14ac:dyDescent="0.2">
      <c r="A812" s="45"/>
      <c r="B812" s="45"/>
      <c r="C812" s="45"/>
      <c r="D812" s="45"/>
      <c r="E812" s="45"/>
      <c r="F812" s="45"/>
      <c r="G812" s="45"/>
      <c r="H812" s="45"/>
    </row>
    <row r="813" spans="1:8" ht="12.75" x14ac:dyDescent="0.2">
      <c r="A813" s="45"/>
      <c r="B813" s="45"/>
      <c r="C813" s="45"/>
      <c r="D813" s="45"/>
      <c r="E813" s="45"/>
      <c r="F813" s="45"/>
      <c r="G813" s="45"/>
      <c r="H813" s="45"/>
    </row>
    <row r="814" spans="1:8" ht="12.75" x14ac:dyDescent="0.2">
      <c r="A814" s="45"/>
      <c r="B814" s="45"/>
      <c r="C814" s="45"/>
      <c r="D814" s="45"/>
      <c r="E814" s="45"/>
      <c r="F814" s="45"/>
      <c r="G814" s="45"/>
      <c r="H814" s="45"/>
    </row>
    <row r="815" spans="1:8" ht="12.75" x14ac:dyDescent="0.2">
      <c r="A815" s="45"/>
      <c r="B815" s="45"/>
      <c r="C815" s="45"/>
      <c r="D815" s="45"/>
      <c r="E815" s="45"/>
      <c r="F815" s="45"/>
      <c r="G815" s="45"/>
      <c r="H815" s="45"/>
    </row>
    <row r="816" spans="1:8" ht="12.75" x14ac:dyDescent="0.2">
      <c r="A816" s="45"/>
      <c r="B816" s="45"/>
      <c r="C816" s="45"/>
      <c r="D816" s="45"/>
      <c r="E816" s="45"/>
      <c r="F816" s="45"/>
      <c r="G816" s="45"/>
      <c r="H816" s="45"/>
    </row>
    <row r="817" spans="1:8" ht="12.75" x14ac:dyDescent="0.2">
      <c r="A817" s="45"/>
      <c r="B817" s="45"/>
      <c r="C817" s="45"/>
      <c r="D817" s="45"/>
      <c r="E817" s="45"/>
      <c r="F817" s="45"/>
      <c r="G817" s="45"/>
      <c r="H817" s="45"/>
    </row>
    <row r="818" spans="1:8" ht="12.75" x14ac:dyDescent="0.2">
      <c r="A818" s="45"/>
      <c r="B818" s="45"/>
      <c r="C818" s="45"/>
      <c r="D818" s="45"/>
      <c r="E818" s="45"/>
      <c r="F818" s="45"/>
      <c r="G818" s="45"/>
      <c r="H818" s="45"/>
    </row>
    <row r="819" spans="1:8" ht="12.75" x14ac:dyDescent="0.2">
      <c r="A819" s="45"/>
      <c r="B819" s="45"/>
      <c r="C819" s="45"/>
      <c r="D819" s="45"/>
      <c r="E819" s="45"/>
      <c r="F819" s="45"/>
      <c r="G819" s="45"/>
      <c r="H819" s="45"/>
    </row>
    <row r="820" spans="1:8" ht="12.75" x14ac:dyDescent="0.2">
      <c r="A820" s="45"/>
      <c r="B820" s="45"/>
      <c r="C820" s="45"/>
      <c r="D820" s="45"/>
      <c r="E820" s="45"/>
      <c r="F820" s="45"/>
      <c r="G820" s="45"/>
      <c r="H820" s="45"/>
    </row>
    <row r="821" spans="1:8" ht="12.75" x14ac:dyDescent="0.2">
      <c r="A821" s="45"/>
      <c r="B821" s="45"/>
      <c r="C821" s="45"/>
      <c r="D821" s="45"/>
      <c r="E821" s="45"/>
      <c r="F821" s="45"/>
      <c r="G821" s="45"/>
      <c r="H821" s="45"/>
    </row>
    <row r="822" spans="1:8" ht="12.75" x14ac:dyDescent="0.2">
      <c r="A822" s="45"/>
      <c r="B822" s="45"/>
      <c r="C822" s="45"/>
      <c r="D822" s="45"/>
      <c r="E822" s="45"/>
      <c r="F822" s="45"/>
      <c r="G822" s="45"/>
      <c r="H822" s="45"/>
    </row>
    <row r="823" spans="1:8" ht="12.75" x14ac:dyDescent="0.2">
      <c r="A823" s="45"/>
      <c r="B823" s="45"/>
      <c r="C823" s="45"/>
      <c r="D823" s="45"/>
      <c r="E823" s="45"/>
      <c r="F823" s="45"/>
      <c r="G823" s="45"/>
      <c r="H823" s="45"/>
    </row>
    <row r="824" spans="1:8" ht="12.75" x14ac:dyDescent="0.2">
      <c r="A824" s="45"/>
      <c r="B824" s="45"/>
      <c r="C824" s="45"/>
      <c r="D824" s="45"/>
      <c r="E824" s="45"/>
      <c r="F824" s="45"/>
      <c r="G824" s="45"/>
      <c r="H824" s="45"/>
    </row>
    <row r="825" spans="1:8" ht="12.75" x14ac:dyDescent="0.2">
      <c r="A825" s="45"/>
      <c r="B825" s="45"/>
      <c r="C825" s="45"/>
      <c r="D825" s="45"/>
      <c r="E825" s="45"/>
      <c r="F825" s="45"/>
      <c r="G825" s="45"/>
      <c r="H825" s="45"/>
    </row>
    <row r="826" spans="1:8" ht="12.75" x14ac:dyDescent="0.2">
      <c r="A826" s="45"/>
      <c r="B826" s="45"/>
      <c r="C826" s="45"/>
      <c r="D826" s="45"/>
      <c r="E826" s="45"/>
      <c r="F826" s="45"/>
      <c r="G826" s="45"/>
      <c r="H826" s="45"/>
    </row>
    <row r="827" spans="1:8" ht="12.75" x14ac:dyDescent="0.2">
      <c r="A827" s="45"/>
      <c r="B827" s="45"/>
      <c r="C827" s="45"/>
      <c r="D827" s="45"/>
      <c r="E827" s="45"/>
      <c r="F827" s="45"/>
      <c r="G827" s="45"/>
      <c r="H827" s="45"/>
    </row>
    <row r="828" spans="1:8" ht="12.75" x14ac:dyDescent="0.2">
      <c r="A828" s="45"/>
      <c r="B828" s="45"/>
      <c r="C828" s="45"/>
      <c r="D828" s="45"/>
      <c r="E828" s="45"/>
      <c r="F828" s="45"/>
      <c r="G828" s="45"/>
      <c r="H828" s="45"/>
    </row>
    <row r="829" spans="1:8" ht="12.75" x14ac:dyDescent="0.2">
      <c r="A829" s="45"/>
      <c r="B829" s="45"/>
      <c r="C829" s="45"/>
      <c r="D829" s="45"/>
      <c r="E829" s="45"/>
      <c r="F829" s="45"/>
      <c r="G829" s="45"/>
      <c r="H829" s="45"/>
    </row>
    <row r="830" spans="1:8" ht="12.75" x14ac:dyDescent="0.2">
      <c r="A830" s="45"/>
      <c r="B830" s="45"/>
      <c r="C830" s="45"/>
      <c r="D830" s="45"/>
      <c r="E830" s="45"/>
      <c r="F830" s="45"/>
      <c r="G830" s="45"/>
      <c r="H830" s="45"/>
    </row>
    <row r="831" spans="1:8" ht="12.75" x14ac:dyDescent="0.2">
      <c r="A831" s="45"/>
      <c r="B831" s="45"/>
      <c r="C831" s="45"/>
      <c r="D831" s="45"/>
      <c r="E831" s="45"/>
      <c r="F831" s="45"/>
      <c r="G831" s="45"/>
      <c r="H831" s="45"/>
    </row>
    <row r="832" spans="1:8" ht="12.75" x14ac:dyDescent="0.2">
      <c r="A832" s="45"/>
      <c r="B832" s="45"/>
      <c r="C832" s="45"/>
      <c r="D832" s="45"/>
      <c r="E832" s="45"/>
      <c r="F832" s="45"/>
      <c r="G832" s="45"/>
      <c r="H832" s="45"/>
    </row>
    <row r="833" spans="1:8" ht="12.75" x14ac:dyDescent="0.2">
      <c r="A833" s="45"/>
      <c r="B833" s="45"/>
      <c r="C833" s="45"/>
      <c r="D833" s="45"/>
      <c r="E833" s="45"/>
      <c r="F833" s="45"/>
      <c r="G833" s="45"/>
      <c r="H833" s="45"/>
    </row>
    <row r="834" spans="1:8" ht="12.75" x14ac:dyDescent="0.2">
      <c r="A834" s="45"/>
      <c r="B834" s="45"/>
      <c r="C834" s="45"/>
      <c r="D834" s="45"/>
      <c r="E834" s="45"/>
      <c r="F834" s="45"/>
      <c r="G834" s="45"/>
      <c r="H834" s="45"/>
    </row>
    <row r="835" spans="1:8" ht="12.75" x14ac:dyDescent="0.2">
      <c r="A835" s="45"/>
      <c r="B835" s="45"/>
      <c r="C835" s="45"/>
      <c r="D835" s="45"/>
      <c r="E835" s="45"/>
      <c r="F835" s="45"/>
      <c r="G835" s="45"/>
      <c r="H835" s="45"/>
    </row>
    <row r="836" spans="1:8" ht="12.75" x14ac:dyDescent="0.2">
      <c r="A836" s="45"/>
      <c r="B836" s="45"/>
      <c r="C836" s="45"/>
      <c r="D836" s="45"/>
      <c r="E836" s="45"/>
      <c r="F836" s="45"/>
      <c r="G836" s="45"/>
      <c r="H836" s="45"/>
    </row>
    <row r="837" spans="1:8" ht="12.75" x14ac:dyDescent="0.2">
      <c r="A837" s="45"/>
      <c r="B837" s="45"/>
      <c r="C837" s="45"/>
      <c r="D837" s="45"/>
      <c r="E837" s="45"/>
      <c r="F837" s="45"/>
      <c r="G837" s="45"/>
      <c r="H837" s="45"/>
    </row>
    <row r="838" spans="1:8" ht="12.75" x14ac:dyDescent="0.2">
      <c r="A838" s="45"/>
      <c r="B838" s="45"/>
      <c r="C838" s="45"/>
      <c r="D838" s="45"/>
      <c r="E838" s="45"/>
      <c r="F838" s="45"/>
      <c r="G838" s="45"/>
      <c r="H838" s="45"/>
    </row>
    <row r="839" spans="1:8" ht="12.75" x14ac:dyDescent="0.2">
      <c r="A839" s="45"/>
      <c r="B839" s="45"/>
      <c r="C839" s="45"/>
      <c r="D839" s="45"/>
      <c r="E839" s="45"/>
      <c r="F839" s="45"/>
      <c r="G839" s="45"/>
      <c r="H839" s="45"/>
    </row>
    <row r="840" spans="1:8" ht="12.75" x14ac:dyDescent="0.2">
      <c r="A840" s="45"/>
      <c r="B840" s="45"/>
      <c r="C840" s="45"/>
      <c r="D840" s="45"/>
      <c r="E840" s="45"/>
      <c r="F840" s="45"/>
      <c r="G840" s="45"/>
      <c r="H840" s="45"/>
    </row>
    <row r="841" spans="1:8" ht="12.75" x14ac:dyDescent="0.2">
      <c r="A841" s="45"/>
      <c r="B841" s="45"/>
      <c r="C841" s="45"/>
      <c r="D841" s="45"/>
      <c r="E841" s="45"/>
      <c r="F841" s="45"/>
      <c r="G841" s="45"/>
      <c r="H841" s="45"/>
    </row>
    <row r="842" spans="1:8" ht="12.75" x14ac:dyDescent="0.2">
      <c r="A842" s="45"/>
      <c r="B842" s="45"/>
      <c r="C842" s="45"/>
      <c r="D842" s="45"/>
      <c r="E842" s="45"/>
      <c r="F842" s="45"/>
      <c r="G842" s="45"/>
      <c r="H842" s="45"/>
    </row>
    <row r="843" spans="1:8" ht="12.75" x14ac:dyDescent="0.2">
      <c r="A843" s="45"/>
      <c r="B843" s="45"/>
      <c r="C843" s="45"/>
      <c r="D843" s="45"/>
      <c r="E843" s="45"/>
      <c r="F843" s="45"/>
      <c r="G843" s="45"/>
      <c r="H843" s="45"/>
    </row>
    <row r="844" spans="1:8" ht="12.75" x14ac:dyDescent="0.2">
      <c r="A844" s="45"/>
      <c r="B844" s="45"/>
      <c r="C844" s="45"/>
      <c r="D844" s="45"/>
      <c r="E844" s="45"/>
      <c r="F844" s="45"/>
      <c r="G844" s="45"/>
      <c r="H844" s="45"/>
    </row>
    <row r="845" spans="1:8" ht="12.75" x14ac:dyDescent="0.2">
      <c r="A845" s="45"/>
      <c r="B845" s="45"/>
      <c r="C845" s="45"/>
      <c r="D845" s="45"/>
      <c r="E845" s="45"/>
      <c r="F845" s="45"/>
      <c r="G845" s="45"/>
      <c r="H845" s="45"/>
    </row>
    <row r="846" spans="1:8" ht="12.75" x14ac:dyDescent="0.2">
      <c r="A846" s="45"/>
      <c r="B846" s="45"/>
      <c r="C846" s="45"/>
      <c r="D846" s="45"/>
      <c r="E846" s="45"/>
      <c r="F846" s="45"/>
      <c r="G846" s="45"/>
      <c r="H846" s="45"/>
    </row>
    <row r="847" spans="1:8" ht="12.75" x14ac:dyDescent="0.2">
      <c r="A847" s="45"/>
      <c r="B847" s="45"/>
      <c r="C847" s="45"/>
      <c r="D847" s="45"/>
      <c r="E847" s="45"/>
      <c r="F847" s="45"/>
      <c r="G847" s="45"/>
      <c r="H847" s="45"/>
    </row>
    <row r="848" spans="1:8" ht="12.75" x14ac:dyDescent="0.2">
      <c r="A848" s="45"/>
      <c r="B848" s="45"/>
      <c r="C848" s="45"/>
      <c r="D848" s="45"/>
      <c r="E848" s="45"/>
      <c r="F848" s="45"/>
      <c r="G848" s="45"/>
      <c r="H848" s="45"/>
    </row>
    <row r="849" spans="1:8" ht="12.75" x14ac:dyDescent="0.2">
      <c r="A849" s="45"/>
      <c r="B849" s="45"/>
      <c r="C849" s="45"/>
      <c r="D849" s="45"/>
      <c r="E849" s="45"/>
      <c r="F849" s="45"/>
      <c r="G849" s="45"/>
      <c r="H849" s="45"/>
    </row>
    <row r="850" spans="1:8" ht="12.75" x14ac:dyDescent="0.2">
      <c r="A850" s="45"/>
      <c r="B850" s="45"/>
      <c r="C850" s="45"/>
      <c r="D850" s="45"/>
      <c r="E850" s="45"/>
      <c r="F850" s="45"/>
      <c r="G850" s="45"/>
      <c r="H850" s="45"/>
    </row>
    <row r="851" spans="1:8" ht="12.75" x14ac:dyDescent="0.2">
      <c r="A851" s="45"/>
      <c r="B851" s="45"/>
      <c r="C851" s="45"/>
      <c r="D851" s="45"/>
      <c r="E851" s="45"/>
      <c r="F851" s="45"/>
      <c r="G851" s="45"/>
      <c r="H851" s="45"/>
    </row>
    <row r="852" spans="1:8" ht="12.75" x14ac:dyDescent="0.2">
      <c r="A852" s="45"/>
      <c r="B852" s="45"/>
      <c r="C852" s="45"/>
      <c r="D852" s="45"/>
      <c r="E852" s="45"/>
      <c r="F852" s="45"/>
      <c r="G852" s="45"/>
      <c r="H852" s="45"/>
    </row>
    <row r="853" spans="1:8" ht="12.75" x14ac:dyDescent="0.2">
      <c r="A853" s="45"/>
      <c r="B853" s="45"/>
      <c r="C853" s="45"/>
      <c r="D853" s="45"/>
      <c r="E853" s="45"/>
      <c r="F853" s="45"/>
      <c r="G853" s="45"/>
      <c r="H853" s="45"/>
    </row>
    <row r="854" spans="1:8" ht="12.75" x14ac:dyDescent="0.2">
      <c r="A854" s="45"/>
      <c r="B854" s="45"/>
      <c r="C854" s="45"/>
      <c r="D854" s="45"/>
      <c r="E854" s="45"/>
      <c r="F854" s="45"/>
      <c r="G854" s="45"/>
      <c r="H854" s="45"/>
    </row>
    <row r="855" spans="1:8" ht="12.75" x14ac:dyDescent="0.2">
      <c r="A855" s="45"/>
      <c r="B855" s="45"/>
      <c r="C855" s="45"/>
      <c r="D855" s="45"/>
      <c r="E855" s="45"/>
      <c r="F855" s="45"/>
      <c r="G855" s="45"/>
      <c r="H855" s="45"/>
    </row>
    <row r="856" spans="1:8" ht="12.75" x14ac:dyDescent="0.2">
      <c r="A856" s="45"/>
      <c r="B856" s="45"/>
      <c r="C856" s="45"/>
      <c r="D856" s="45"/>
      <c r="E856" s="45"/>
      <c r="F856" s="45"/>
      <c r="G856" s="45"/>
      <c r="H856" s="45"/>
    </row>
    <row r="857" spans="1:8" ht="12.75" x14ac:dyDescent="0.2">
      <c r="A857" s="45"/>
      <c r="B857" s="45"/>
      <c r="C857" s="45"/>
      <c r="D857" s="45"/>
      <c r="E857" s="45"/>
      <c r="F857" s="45"/>
      <c r="G857" s="45"/>
      <c r="H857" s="45"/>
    </row>
    <row r="858" spans="1:8" ht="12.75" x14ac:dyDescent="0.2">
      <c r="A858" s="45"/>
      <c r="B858" s="45"/>
      <c r="C858" s="45"/>
      <c r="D858" s="45"/>
      <c r="E858" s="45"/>
      <c r="F858" s="45"/>
      <c r="G858" s="45"/>
      <c r="H858" s="45"/>
    </row>
    <row r="859" spans="1:8" ht="12.75" x14ac:dyDescent="0.2">
      <c r="A859" s="45"/>
      <c r="B859" s="45"/>
      <c r="C859" s="45"/>
      <c r="D859" s="45"/>
      <c r="E859" s="45"/>
      <c r="F859" s="45"/>
      <c r="G859" s="45"/>
      <c r="H859" s="45"/>
    </row>
    <row r="860" spans="1:8" ht="12.75" x14ac:dyDescent="0.2">
      <c r="A860" s="45"/>
      <c r="B860" s="45"/>
      <c r="C860" s="45"/>
      <c r="D860" s="45"/>
      <c r="E860" s="45"/>
      <c r="F860" s="45"/>
      <c r="G860" s="45"/>
      <c r="H860" s="45"/>
    </row>
    <row r="861" spans="1:8" ht="12.75" x14ac:dyDescent="0.2">
      <c r="A861" s="45"/>
      <c r="B861" s="45"/>
      <c r="C861" s="45"/>
      <c r="D861" s="45"/>
      <c r="E861" s="45"/>
      <c r="F861" s="45"/>
      <c r="G861" s="45"/>
      <c r="H861" s="45"/>
    </row>
    <row r="862" spans="1:8" ht="12.75" x14ac:dyDescent="0.2">
      <c r="A862" s="45"/>
      <c r="B862" s="45"/>
      <c r="C862" s="45"/>
      <c r="D862" s="45"/>
      <c r="E862" s="45"/>
      <c r="F862" s="45"/>
      <c r="G862" s="45"/>
      <c r="H862" s="45"/>
    </row>
    <row r="863" spans="1:8" ht="12.75" x14ac:dyDescent="0.2">
      <c r="A863" s="45"/>
      <c r="B863" s="45"/>
      <c r="C863" s="45"/>
      <c r="D863" s="45"/>
      <c r="E863" s="45"/>
      <c r="F863" s="45"/>
      <c r="G863" s="45"/>
      <c r="H863" s="45"/>
    </row>
    <row r="864" spans="1:8" ht="12.75" x14ac:dyDescent="0.2">
      <c r="A864" s="45"/>
      <c r="B864" s="45"/>
      <c r="C864" s="45"/>
      <c r="D864" s="45"/>
      <c r="E864" s="45"/>
      <c r="F864" s="45"/>
      <c r="G864" s="45"/>
      <c r="H864" s="45"/>
    </row>
    <row r="865" spans="1:8" ht="12.75" x14ac:dyDescent="0.2">
      <c r="A865" s="45"/>
      <c r="B865" s="45"/>
      <c r="C865" s="45"/>
      <c r="D865" s="45"/>
      <c r="E865" s="45"/>
      <c r="F865" s="45"/>
      <c r="G865" s="45"/>
      <c r="H865" s="45"/>
    </row>
    <row r="866" spans="1:8" ht="12.75" x14ac:dyDescent="0.2">
      <c r="A866" s="45"/>
      <c r="B866" s="45"/>
      <c r="C866" s="45"/>
      <c r="D866" s="45"/>
      <c r="E866" s="45"/>
      <c r="F866" s="45"/>
      <c r="G866" s="45"/>
      <c r="H866" s="45"/>
    </row>
    <row r="867" spans="1:8" ht="12.75" x14ac:dyDescent="0.2">
      <c r="A867" s="45"/>
      <c r="B867" s="45"/>
      <c r="C867" s="45"/>
      <c r="D867" s="45"/>
      <c r="E867" s="45"/>
      <c r="F867" s="45"/>
      <c r="G867" s="45"/>
      <c r="H867" s="45"/>
    </row>
    <row r="868" spans="1:8" ht="12.75" x14ac:dyDescent="0.2">
      <c r="A868" s="45"/>
      <c r="B868" s="45"/>
      <c r="C868" s="45"/>
      <c r="D868" s="45"/>
      <c r="E868" s="45"/>
      <c r="F868" s="45"/>
      <c r="G868" s="45"/>
      <c r="H868" s="45"/>
    </row>
    <row r="869" spans="1:8" ht="12.75" x14ac:dyDescent="0.2">
      <c r="A869" s="45"/>
      <c r="B869" s="45"/>
      <c r="C869" s="45"/>
      <c r="D869" s="45"/>
      <c r="E869" s="45"/>
      <c r="F869" s="45"/>
      <c r="G869" s="45"/>
      <c r="H869" s="45"/>
    </row>
    <row r="870" spans="1:8" ht="12.75" x14ac:dyDescent="0.2">
      <c r="A870" s="45"/>
      <c r="B870" s="45"/>
      <c r="C870" s="45"/>
      <c r="D870" s="45"/>
      <c r="E870" s="45"/>
      <c r="F870" s="45"/>
      <c r="G870" s="45"/>
      <c r="H870" s="45"/>
    </row>
    <row r="871" spans="1:8" ht="12.75" x14ac:dyDescent="0.2">
      <c r="A871" s="45"/>
      <c r="B871" s="45"/>
      <c r="C871" s="45"/>
      <c r="D871" s="45"/>
      <c r="E871" s="45"/>
      <c r="F871" s="45"/>
      <c r="G871" s="45"/>
      <c r="H871" s="45"/>
    </row>
    <row r="872" spans="1:8" ht="12.75" x14ac:dyDescent="0.2">
      <c r="A872" s="45"/>
      <c r="B872" s="45"/>
      <c r="C872" s="45"/>
      <c r="D872" s="45"/>
      <c r="E872" s="45"/>
      <c r="F872" s="45"/>
      <c r="G872" s="45"/>
      <c r="H872" s="45"/>
    </row>
    <row r="873" spans="1:8" ht="12.75" x14ac:dyDescent="0.2">
      <c r="A873" s="45"/>
      <c r="B873" s="45"/>
      <c r="C873" s="45"/>
      <c r="D873" s="45"/>
      <c r="E873" s="45"/>
      <c r="F873" s="45"/>
      <c r="G873" s="45"/>
      <c r="H873" s="45"/>
    </row>
    <row r="874" spans="1:8" ht="12.75" x14ac:dyDescent="0.2">
      <c r="A874" s="45"/>
      <c r="B874" s="45"/>
      <c r="C874" s="45"/>
      <c r="D874" s="45"/>
      <c r="E874" s="45"/>
      <c r="F874" s="45"/>
      <c r="G874" s="45"/>
      <c r="H874" s="45"/>
    </row>
    <row r="875" spans="1:8" ht="12.75" x14ac:dyDescent="0.2">
      <c r="A875" s="45"/>
      <c r="B875" s="45"/>
      <c r="C875" s="45"/>
      <c r="D875" s="45"/>
      <c r="E875" s="45"/>
      <c r="F875" s="45"/>
      <c r="G875" s="45"/>
      <c r="H875" s="45"/>
    </row>
    <row r="876" spans="1:8" ht="12.75" x14ac:dyDescent="0.2">
      <c r="A876" s="45"/>
      <c r="B876" s="45"/>
      <c r="C876" s="45"/>
      <c r="D876" s="45"/>
      <c r="E876" s="45"/>
      <c r="F876" s="45"/>
      <c r="G876" s="45"/>
      <c r="H876" s="45"/>
    </row>
    <row r="877" spans="1:8" ht="12.75" x14ac:dyDescent="0.2">
      <c r="A877" s="45"/>
      <c r="B877" s="45"/>
      <c r="C877" s="45"/>
      <c r="D877" s="45"/>
      <c r="E877" s="45"/>
      <c r="F877" s="45"/>
      <c r="G877" s="45"/>
      <c r="H877" s="45"/>
    </row>
    <row r="878" spans="1:8" ht="12.75" x14ac:dyDescent="0.2">
      <c r="A878" s="45"/>
      <c r="B878" s="45"/>
      <c r="C878" s="45"/>
      <c r="D878" s="45"/>
      <c r="E878" s="45"/>
      <c r="F878" s="45"/>
      <c r="G878" s="45"/>
      <c r="H878" s="45"/>
    </row>
    <row r="879" spans="1:8" ht="12.75" x14ac:dyDescent="0.2">
      <c r="A879" s="45"/>
      <c r="B879" s="45"/>
      <c r="C879" s="45"/>
      <c r="D879" s="45"/>
      <c r="E879" s="45"/>
      <c r="F879" s="45"/>
      <c r="G879" s="45"/>
      <c r="H879" s="45"/>
    </row>
    <row r="880" spans="1:8" ht="12.75" x14ac:dyDescent="0.2">
      <c r="A880" s="45"/>
      <c r="B880" s="45"/>
      <c r="C880" s="45"/>
      <c r="D880" s="45"/>
      <c r="E880" s="45"/>
      <c r="F880" s="45"/>
      <c r="G880" s="45"/>
      <c r="H880" s="45"/>
    </row>
    <row r="881" spans="1:8" ht="12.75" x14ac:dyDescent="0.2">
      <c r="A881" s="45"/>
      <c r="B881" s="45"/>
      <c r="C881" s="45"/>
      <c r="D881" s="45"/>
      <c r="E881" s="45"/>
      <c r="F881" s="45"/>
      <c r="G881" s="45"/>
      <c r="H881" s="45"/>
    </row>
    <row r="882" spans="1:8" ht="12.75" x14ac:dyDescent="0.2">
      <c r="A882" s="45"/>
      <c r="B882" s="45"/>
      <c r="C882" s="45"/>
      <c r="D882" s="45"/>
      <c r="E882" s="45"/>
      <c r="F882" s="45"/>
      <c r="G882" s="45"/>
      <c r="H882" s="45"/>
    </row>
    <row r="883" spans="1:8" ht="12.75" x14ac:dyDescent="0.2">
      <c r="A883" s="45"/>
      <c r="B883" s="45"/>
      <c r="C883" s="45"/>
      <c r="D883" s="45"/>
      <c r="E883" s="45"/>
      <c r="F883" s="45"/>
      <c r="G883" s="45"/>
      <c r="H883" s="45"/>
    </row>
    <row r="884" spans="1:8" ht="12.75" x14ac:dyDescent="0.2">
      <c r="A884" s="45"/>
      <c r="B884" s="45"/>
      <c r="C884" s="45"/>
      <c r="D884" s="45"/>
      <c r="E884" s="45"/>
      <c r="F884" s="45"/>
      <c r="G884" s="45"/>
      <c r="H884" s="45"/>
    </row>
    <row r="885" spans="1:8" ht="12.75" x14ac:dyDescent="0.2">
      <c r="A885" s="45"/>
      <c r="B885" s="45"/>
      <c r="C885" s="45"/>
      <c r="D885" s="45"/>
      <c r="E885" s="45"/>
      <c r="F885" s="45"/>
      <c r="G885" s="45"/>
      <c r="H885" s="45"/>
    </row>
    <row r="886" spans="1:8" ht="12.75" x14ac:dyDescent="0.2">
      <c r="A886" s="45"/>
      <c r="B886" s="45"/>
      <c r="C886" s="45"/>
      <c r="D886" s="45"/>
      <c r="E886" s="45"/>
      <c r="F886" s="45"/>
      <c r="G886" s="45"/>
      <c r="H886" s="45"/>
    </row>
    <row r="887" spans="1:8" ht="12.75" x14ac:dyDescent="0.2">
      <c r="A887" s="45"/>
      <c r="B887" s="45"/>
      <c r="C887" s="45"/>
      <c r="D887" s="45"/>
      <c r="E887" s="45"/>
      <c r="F887" s="45"/>
      <c r="G887" s="45"/>
      <c r="H887" s="45"/>
    </row>
    <row r="888" spans="1:8" ht="12.75" x14ac:dyDescent="0.2">
      <c r="A888" s="45"/>
      <c r="B888" s="45"/>
      <c r="C888" s="45"/>
      <c r="D888" s="45"/>
      <c r="E888" s="45"/>
      <c r="F888" s="45"/>
      <c r="G888" s="45"/>
      <c r="H888" s="45"/>
    </row>
    <row r="889" spans="1:8" ht="12.75" x14ac:dyDescent="0.2">
      <c r="A889" s="45"/>
      <c r="B889" s="45"/>
      <c r="C889" s="45"/>
      <c r="D889" s="45"/>
      <c r="E889" s="45"/>
      <c r="F889" s="45"/>
      <c r="G889" s="45"/>
      <c r="H889" s="45"/>
    </row>
    <row r="890" spans="1:8" ht="12.75" x14ac:dyDescent="0.2">
      <c r="A890" s="45"/>
      <c r="B890" s="45"/>
      <c r="C890" s="45"/>
      <c r="D890" s="45"/>
      <c r="E890" s="45"/>
      <c r="F890" s="45"/>
      <c r="G890" s="45"/>
      <c r="H890" s="45"/>
    </row>
    <row r="891" spans="1:8" ht="12.75" x14ac:dyDescent="0.2">
      <c r="A891" s="45"/>
      <c r="B891" s="45"/>
      <c r="C891" s="45"/>
      <c r="D891" s="45"/>
      <c r="E891" s="45"/>
      <c r="F891" s="45"/>
      <c r="G891" s="45"/>
      <c r="H891" s="45"/>
    </row>
    <row r="892" spans="1:8" ht="12.75" x14ac:dyDescent="0.2">
      <c r="A892" s="45"/>
      <c r="B892" s="45"/>
      <c r="C892" s="45"/>
      <c r="D892" s="45"/>
      <c r="E892" s="45"/>
      <c r="F892" s="45"/>
      <c r="G892" s="45"/>
      <c r="H892" s="45"/>
    </row>
    <row r="893" spans="1:8" ht="12.75" x14ac:dyDescent="0.2">
      <c r="A893" s="45"/>
      <c r="B893" s="45"/>
      <c r="C893" s="45"/>
      <c r="D893" s="45"/>
      <c r="E893" s="45"/>
      <c r="F893" s="45"/>
      <c r="G893" s="45"/>
      <c r="H893" s="45"/>
    </row>
    <row r="894" spans="1:8" ht="12.75" x14ac:dyDescent="0.2">
      <c r="A894" s="45"/>
      <c r="B894" s="45"/>
      <c r="C894" s="45"/>
      <c r="D894" s="45"/>
      <c r="E894" s="45"/>
      <c r="F894" s="45"/>
      <c r="G894" s="45"/>
      <c r="H894" s="45"/>
    </row>
    <row r="895" spans="1:8" ht="12.75" x14ac:dyDescent="0.2">
      <c r="A895" s="45"/>
      <c r="B895" s="45"/>
      <c r="C895" s="45"/>
      <c r="D895" s="45"/>
      <c r="E895" s="45"/>
      <c r="F895" s="45"/>
      <c r="G895" s="45"/>
      <c r="H895" s="45"/>
    </row>
    <row r="896" spans="1:8" ht="12.75" x14ac:dyDescent="0.2">
      <c r="A896" s="45"/>
      <c r="B896" s="45"/>
      <c r="C896" s="45"/>
      <c r="D896" s="45"/>
      <c r="E896" s="45"/>
      <c r="F896" s="45"/>
      <c r="G896" s="45"/>
      <c r="H896" s="45"/>
    </row>
    <row r="897" spans="1:8" ht="12.75" x14ac:dyDescent="0.2">
      <c r="A897" s="45"/>
      <c r="B897" s="45"/>
      <c r="C897" s="45"/>
      <c r="D897" s="45"/>
      <c r="E897" s="45"/>
      <c r="F897" s="45"/>
      <c r="G897" s="45"/>
      <c r="H897" s="45"/>
    </row>
    <row r="898" spans="1:8" ht="12.75" x14ac:dyDescent="0.2">
      <c r="A898" s="45"/>
      <c r="B898" s="45"/>
      <c r="C898" s="45"/>
      <c r="D898" s="45"/>
      <c r="E898" s="45"/>
      <c r="F898" s="45"/>
      <c r="G898" s="45"/>
      <c r="H898" s="45"/>
    </row>
    <row r="899" spans="1:8" ht="12.75" x14ac:dyDescent="0.2">
      <c r="A899" s="45"/>
      <c r="B899" s="45"/>
      <c r="C899" s="45"/>
      <c r="D899" s="45"/>
      <c r="E899" s="45"/>
      <c r="F899" s="45"/>
      <c r="G899" s="45"/>
      <c r="H899" s="45"/>
    </row>
    <row r="900" spans="1:8" ht="12.75" x14ac:dyDescent="0.2">
      <c r="A900" s="45"/>
      <c r="B900" s="45"/>
      <c r="C900" s="45"/>
      <c r="D900" s="45"/>
      <c r="E900" s="45"/>
      <c r="F900" s="45"/>
      <c r="G900" s="45"/>
      <c r="H900" s="45"/>
    </row>
    <row r="901" spans="1:8" ht="12.75" x14ac:dyDescent="0.2">
      <c r="A901" s="45"/>
      <c r="B901" s="45"/>
      <c r="C901" s="45"/>
      <c r="D901" s="45"/>
      <c r="E901" s="45"/>
      <c r="F901" s="45"/>
      <c r="G901" s="45"/>
      <c r="H901" s="45"/>
    </row>
    <row r="902" spans="1:8" ht="12.75" x14ac:dyDescent="0.2">
      <c r="A902" s="45"/>
      <c r="B902" s="45"/>
      <c r="C902" s="45"/>
      <c r="D902" s="45"/>
      <c r="E902" s="45"/>
      <c r="F902" s="45"/>
      <c r="G902" s="45"/>
      <c r="H902" s="45"/>
    </row>
    <row r="903" spans="1:8" ht="12.75" x14ac:dyDescent="0.2">
      <c r="A903" s="45"/>
      <c r="B903" s="45"/>
      <c r="C903" s="45"/>
      <c r="D903" s="45"/>
      <c r="E903" s="45"/>
      <c r="F903" s="45"/>
      <c r="G903" s="45"/>
      <c r="H903" s="45"/>
    </row>
    <row r="904" spans="1:8" ht="12.75" x14ac:dyDescent="0.2">
      <c r="A904" s="45"/>
      <c r="B904" s="45"/>
      <c r="C904" s="45"/>
      <c r="D904" s="45"/>
      <c r="E904" s="45"/>
      <c r="F904" s="45"/>
      <c r="G904" s="45"/>
      <c r="H904" s="45"/>
    </row>
    <row r="905" spans="1:8" ht="12.75" x14ac:dyDescent="0.2">
      <c r="A905" s="45"/>
      <c r="B905" s="45"/>
      <c r="C905" s="45"/>
      <c r="D905" s="45"/>
      <c r="E905" s="45"/>
      <c r="F905" s="45"/>
      <c r="G905" s="45"/>
      <c r="H905" s="45"/>
    </row>
    <row r="906" spans="1:8" ht="12.75" x14ac:dyDescent="0.2">
      <c r="A906" s="45"/>
      <c r="B906" s="45"/>
      <c r="C906" s="45"/>
      <c r="D906" s="45"/>
      <c r="E906" s="45"/>
      <c r="F906" s="45"/>
      <c r="G906" s="45"/>
      <c r="H906" s="45"/>
    </row>
    <row r="907" spans="1:8" ht="12.75" x14ac:dyDescent="0.2">
      <c r="A907" s="45"/>
      <c r="B907" s="45"/>
      <c r="C907" s="45"/>
      <c r="D907" s="45"/>
      <c r="E907" s="45"/>
      <c r="F907" s="45"/>
      <c r="G907" s="45"/>
      <c r="H907" s="45"/>
    </row>
    <row r="908" spans="1:8" ht="12.75" x14ac:dyDescent="0.2">
      <c r="A908" s="45"/>
      <c r="B908" s="45"/>
      <c r="C908" s="45"/>
      <c r="D908" s="45"/>
      <c r="E908" s="45"/>
      <c r="F908" s="45"/>
      <c r="G908" s="45"/>
      <c r="H908" s="45"/>
    </row>
    <row r="909" spans="1:8" ht="12.75" x14ac:dyDescent="0.2">
      <c r="A909" s="45"/>
      <c r="B909" s="45"/>
      <c r="C909" s="45"/>
      <c r="D909" s="45"/>
      <c r="E909" s="45"/>
      <c r="F909" s="45"/>
      <c r="G909" s="45"/>
      <c r="H909" s="45"/>
    </row>
    <row r="910" spans="1:8" ht="12.75" x14ac:dyDescent="0.2">
      <c r="A910" s="45"/>
      <c r="B910" s="45"/>
      <c r="C910" s="45"/>
      <c r="D910" s="45"/>
      <c r="E910" s="45"/>
      <c r="F910" s="45"/>
      <c r="G910" s="45"/>
      <c r="H910" s="45"/>
    </row>
    <row r="911" spans="1:8" ht="12.75" x14ac:dyDescent="0.2">
      <c r="A911" s="45"/>
      <c r="B911" s="45"/>
      <c r="C911" s="45"/>
      <c r="D911" s="45"/>
      <c r="E911" s="45"/>
      <c r="F911" s="45"/>
      <c r="G911" s="45"/>
      <c r="H911" s="45"/>
    </row>
    <row r="912" spans="1:8" ht="12.75" x14ac:dyDescent="0.2">
      <c r="A912" s="45"/>
      <c r="B912" s="45"/>
      <c r="C912" s="45"/>
      <c r="D912" s="45"/>
      <c r="E912" s="45"/>
      <c r="F912" s="45"/>
      <c r="G912" s="45"/>
      <c r="H912" s="45"/>
    </row>
    <row r="913" spans="1:8" ht="12.75" x14ac:dyDescent="0.2">
      <c r="A913" s="45"/>
      <c r="B913" s="45"/>
      <c r="C913" s="45"/>
      <c r="D913" s="45"/>
      <c r="E913" s="45"/>
      <c r="F913" s="45"/>
      <c r="G913" s="45"/>
      <c r="H913" s="45"/>
    </row>
    <row r="914" spans="1:8" ht="12.75" x14ac:dyDescent="0.2">
      <c r="A914" s="45"/>
      <c r="B914" s="45"/>
      <c r="C914" s="45"/>
      <c r="D914" s="45"/>
      <c r="E914" s="45"/>
      <c r="F914" s="45"/>
      <c r="G914" s="45"/>
      <c r="H914" s="45"/>
    </row>
    <row r="915" spans="1:8" ht="12.75" x14ac:dyDescent="0.2">
      <c r="A915" s="45"/>
      <c r="B915" s="45"/>
      <c r="C915" s="45"/>
      <c r="D915" s="45"/>
      <c r="E915" s="45"/>
      <c r="F915" s="45"/>
      <c r="G915" s="45"/>
      <c r="H915" s="45"/>
    </row>
    <row r="916" spans="1:8" ht="12.75" x14ac:dyDescent="0.2">
      <c r="A916" s="45"/>
      <c r="B916" s="45"/>
      <c r="C916" s="45"/>
      <c r="D916" s="45"/>
      <c r="E916" s="45"/>
      <c r="F916" s="45"/>
      <c r="G916" s="45"/>
      <c r="H916" s="45"/>
    </row>
    <row r="917" spans="1:8" ht="12.75" x14ac:dyDescent="0.2">
      <c r="A917" s="45"/>
      <c r="B917" s="45"/>
      <c r="C917" s="45"/>
      <c r="D917" s="45"/>
      <c r="E917" s="45"/>
      <c r="F917" s="45"/>
      <c r="G917" s="45"/>
      <c r="H917" s="45"/>
    </row>
    <row r="918" spans="1:8" ht="12.75" x14ac:dyDescent="0.2">
      <c r="A918" s="45"/>
      <c r="B918" s="45"/>
      <c r="C918" s="45"/>
      <c r="D918" s="45"/>
      <c r="E918" s="45"/>
      <c r="F918" s="45"/>
      <c r="G918" s="45"/>
      <c r="H918" s="45"/>
    </row>
    <row r="919" spans="1:8" ht="12.75" x14ac:dyDescent="0.2">
      <c r="A919" s="45"/>
      <c r="B919" s="45"/>
      <c r="C919" s="45"/>
      <c r="D919" s="45"/>
      <c r="E919" s="45"/>
      <c r="F919" s="45"/>
      <c r="G919" s="45"/>
      <c r="H919" s="45"/>
    </row>
    <row r="920" spans="1:8" ht="12.75" x14ac:dyDescent="0.2">
      <c r="A920" s="45"/>
      <c r="B920" s="45"/>
      <c r="C920" s="45"/>
      <c r="D920" s="45"/>
      <c r="E920" s="45"/>
      <c r="F920" s="45"/>
      <c r="G920" s="45"/>
      <c r="H920" s="45"/>
    </row>
    <row r="921" spans="1:8" ht="12.75" x14ac:dyDescent="0.2">
      <c r="A921" s="45"/>
      <c r="B921" s="45"/>
      <c r="C921" s="45"/>
      <c r="D921" s="45"/>
      <c r="E921" s="45"/>
      <c r="F921" s="45"/>
      <c r="G921" s="45"/>
      <c r="H921" s="45"/>
    </row>
    <row r="922" spans="1:8" ht="12.75" x14ac:dyDescent="0.2">
      <c r="A922" s="45"/>
      <c r="B922" s="45"/>
      <c r="C922" s="45"/>
      <c r="D922" s="45"/>
      <c r="E922" s="45"/>
      <c r="F922" s="45"/>
      <c r="G922" s="45"/>
      <c r="H922" s="45"/>
    </row>
    <row r="923" spans="1:8" ht="12.75" x14ac:dyDescent="0.2">
      <c r="A923" s="45"/>
      <c r="B923" s="45"/>
      <c r="C923" s="45"/>
      <c r="D923" s="45"/>
      <c r="E923" s="45"/>
      <c r="F923" s="45"/>
      <c r="G923" s="45"/>
      <c r="H923" s="45"/>
    </row>
    <row r="924" spans="1:8" ht="12.75" x14ac:dyDescent="0.2">
      <c r="A924" s="45"/>
      <c r="B924" s="45"/>
      <c r="C924" s="45"/>
      <c r="D924" s="45"/>
      <c r="E924" s="45"/>
      <c r="F924" s="45"/>
      <c r="G924" s="45"/>
      <c r="H924" s="45"/>
    </row>
    <row r="925" spans="1:8" ht="12.75" x14ac:dyDescent="0.2">
      <c r="A925" s="45"/>
      <c r="B925" s="45"/>
      <c r="C925" s="45"/>
      <c r="D925" s="45"/>
      <c r="E925" s="45"/>
      <c r="F925" s="45"/>
      <c r="G925" s="45"/>
      <c r="H925" s="45"/>
    </row>
    <row r="926" spans="1:8" ht="12.75" x14ac:dyDescent="0.2">
      <c r="A926" s="45"/>
      <c r="B926" s="45"/>
      <c r="C926" s="45"/>
      <c r="D926" s="45"/>
      <c r="E926" s="45"/>
      <c r="F926" s="45"/>
      <c r="G926" s="45"/>
      <c r="H926" s="45"/>
    </row>
    <row r="927" spans="1:8" ht="12.75" x14ac:dyDescent="0.2">
      <c r="A927" s="45"/>
      <c r="B927" s="45"/>
      <c r="C927" s="45"/>
      <c r="D927" s="45"/>
      <c r="E927" s="45"/>
      <c r="F927" s="45"/>
      <c r="G927" s="45"/>
      <c r="H927" s="45"/>
    </row>
    <row r="928" spans="1:8" ht="12.75" x14ac:dyDescent="0.2">
      <c r="A928" s="45"/>
      <c r="B928" s="45"/>
      <c r="C928" s="45"/>
      <c r="D928" s="45"/>
      <c r="E928" s="45"/>
      <c r="F928" s="45"/>
      <c r="G928" s="45"/>
      <c r="H928" s="45"/>
    </row>
    <row r="929" spans="1:8" ht="12.75" x14ac:dyDescent="0.2">
      <c r="A929" s="45"/>
      <c r="B929" s="45"/>
      <c r="C929" s="45"/>
      <c r="D929" s="45"/>
      <c r="E929" s="45"/>
      <c r="F929" s="45"/>
      <c r="G929" s="45"/>
      <c r="H929" s="45"/>
    </row>
    <row r="930" spans="1:8" ht="12.75" x14ac:dyDescent="0.2">
      <c r="A930" s="45"/>
      <c r="B930" s="45"/>
      <c r="C930" s="45"/>
      <c r="D930" s="45"/>
      <c r="E930" s="45"/>
      <c r="F930" s="45"/>
      <c r="G930" s="45"/>
      <c r="H930" s="45"/>
    </row>
    <row r="931" spans="1:8" ht="12.75" x14ac:dyDescent="0.2">
      <c r="A931" s="45"/>
      <c r="B931" s="45"/>
      <c r="C931" s="45"/>
      <c r="D931" s="45"/>
      <c r="E931" s="45"/>
      <c r="F931" s="45"/>
      <c r="G931" s="45"/>
      <c r="H931" s="45"/>
    </row>
    <row r="932" spans="1:8" ht="12.75" x14ac:dyDescent="0.2">
      <c r="A932" s="45"/>
      <c r="B932" s="45"/>
      <c r="C932" s="45"/>
      <c r="D932" s="45"/>
      <c r="E932" s="45"/>
      <c r="F932" s="45"/>
      <c r="G932" s="45"/>
      <c r="H932" s="45"/>
    </row>
    <row r="933" spans="1:8" ht="12.75" x14ac:dyDescent="0.2">
      <c r="A933" s="45"/>
      <c r="B933" s="45"/>
      <c r="C933" s="45"/>
      <c r="D933" s="45"/>
      <c r="E933" s="45"/>
      <c r="F933" s="45"/>
      <c r="G933" s="45"/>
      <c r="H933" s="45"/>
    </row>
    <row r="934" spans="1:8" ht="12.75" x14ac:dyDescent="0.2">
      <c r="A934" s="45"/>
      <c r="B934" s="45"/>
      <c r="C934" s="45"/>
      <c r="D934" s="45"/>
      <c r="E934" s="45"/>
      <c r="F934" s="45"/>
      <c r="G934" s="45"/>
      <c r="H934" s="45"/>
    </row>
    <row r="935" spans="1:8" ht="12.75" x14ac:dyDescent="0.2">
      <c r="A935" s="45"/>
      <c r="B935" s="45"/>
      <c r="C935" s="45"/>
      <c r="D935" s="45"/>
      <c r="E935" s="45"/>
      <c r="F935" s="45"/>
      <c r="G935" s="45"/>
      <c r="H935" s="45"/>
    </row>
    <row r="936" spans="1:8" ht="12.75" x14ac:dyDescent="0.2">
      <c r="A936" s="45"/>
      <c r="B936" s="45"/>
      <c r="C936" s="45"/>
      <c r="D936" s="45"/>
      <c r="E936" s="45"/>
      <c r="F936" s="45"/>
      <c r="G936" s="45"/>
      <c r="H936" s="45"/>
    </row>
    <row r="937" spans="1:8" ht="12.75" x14ac:dyDescent="0.2">
      <c r="A937" s="45"/>
      <c r="B937" s="45"/>
      <c r="C937" s="45"/>
      <c r="D937" s="45"/>
      <c r="E937" s="45"/>
      <c r="F937" s="45"/>
      <c r="G937" s="45"/>
      <c r="H937" s="45"/>
    </row>
    <row r="938" spans="1:8" ht="12.75" x14ac:dyDescent="0.2">
      <c r="A938" s="45"/>
      <c r="B938" s="45"/>
      <c r="C938" s="45"/>
      <c r="D938" s="45"/>
      <c r="E938" s="45"/>
      <c r="F938" s="45"/>
      <c r="G938" s="45"/>
      <c r="H938" s="45"/>
    </row>
    <row r="939" spans="1:8" ht="12.75" x14ac:dyDescent="0.2">
      <c r="A939" s="45"/>
      <c r="B939" s="45"/>
      <c r="C939" s="45"/>
      <c r="D939" s="45"/>
      <c r="E939" s="45"/>
      <c r="F939" s="45"/>
      <c r="G939" s="45"/>
      <c r="H939" s="45"/>
    </row>
    <row r="940" spans="1:8" ht="12.75" x14ac:dyDescent="0.2">
      <c r="A940" s="45"/>
      <c r="B940" s="45"/>
      <c r="C940" s="45"/>
      <c r="D940" s="45"/>
      <c r="E940" s="45"/>
      <c r="F940" s="45"/>
      <c r="G940" s="45"/>
      <c r="H940" s="45"/>
    </row>
    <row r="941" spans="1:8" ht="12.75" x14ac:dyDescent="0.2">
      <c r="A941" s="45"/>
      <c r="B941" s="45"/>
      <c r="C941" s="45"/>
      <c r="D941" s="45"/>
      <c r="E941" s="45"/>
      <c r="F941" s="45"/>
      <c r="G941" s="45"/>
      <c r="H941" s="45"/>
    </row>
    <row r="942" spans="1:8" ht="12.75" x14ac:dyDescent="0.2">
      <c r="A942" s="45"/>
      <c r="B942" s="45"/>
      <c r="C942" s="45"/>
      <c r="D942" s="45"/>
      <c r="E942" s="45"/>
      <c r="F942" s="45"/>
      <c r="G942" s="45"/>
      <c r="H942" s="45"/>
    </row>
    <row r="943" spans="1:8" ht="12.75" x14ac:dyDescent="0.2">
      <c r="A943" s="45"/>
      <c r="B943" s="45"/>
      <c r="C943" s="45"/>
      <c r="D943" s="45"/>
      <c r="E943" s="45"/>
      <c r="F943" s="45"/>
      <c r="G943" s="45"/>
      <c r="H943" s="45"/>
    </row>
    <row r="944" spans="1:8" ht="12.75" x14ac:dyDescent="0.2">
      <c r="A944" s="45"/>
      <c r="B944" s="45"/>
      <c r="C944" s="45"/>
      <c r="D944" s="45"/>
      <c r="E944" s="45"/>
      <c r="F944" s="45"/>
      <c r="G944" s="45"/>
      <c r="H944" s="45"/>
    </row>
    <row r="945" spans="1:8" ht="12.75" x14ac:dyDescent="0.2">
      <c r="A945" s="45"/>
      <c r="B945" s="45"/>
      <c r="C945" s="45"/>
      <c r="D945" s="45"/>
      <c r="E945" s="45"/>
      <c r="F945" s="45"/>
      <c r="G945" s="45"/>
      <c r="H945" s="45"/>
    </row>
    <row r="946" spans="1:8" ht="12.75" x14ac:dyDescent="0.2">
      <c r="A946" s="45"/>
      <c r="B946" s="45"/>
      <c r="C946" s="45"/>
      <c r="D946" s="45"/>
      <c r="E946" s="45"/>
      <c r="F946" s="45"/>
      <c r="G946" s="45"/>
      <c r="H946" s="45"/>
    </row>
    <row r="947" spans="1:8" ht="12.75" x14ac:dyDescent="0.2">
      <c r="A947" s="45"/>
      <c r="B947" s="45"/>
      <c r="C947" s="45"/>
      <c r="D947" s="45"/>
      <c r="E947" s="45"/>
      <c r="F947" s="45"/>
      <c r="G947" s="45"/>
      <c r="H947" s="45"/>
    </row>
    <row r="948" spans="1:8" ht="12.75" x14ac:dyDescent="0.2">
      <c r="A948" s="45"/>
      <c r="B948" s="45"/>
      <c r="C948" s="45"/>
      <c r="D948" s="45"/>
      <c r="E948" s="45"/>
      <c r="F948" s="45"/>
      <c r="G948" s="45"/>
      <c r="H948" s="45"/>
    </row>
    <row r="949" spans="1:8" ht="12.75" x14ac:dyDescent="0.2">
      <c r="A949" s="45"/>
      <c r="B949" s="45"/>
      <c r="C949" s="45"/>
      <c r="D949" s="45"/>
      <c r="E949" s="45"/>
      <c r="F949" s="45"/>
      <c r="G949" s="45"/>
      <c r="H949" s="45"/>
    </row>
    <row r="950" spans="1:8" ht="12.75" x14ac:dyDescent="0.2">
      <c r="A950" s="45"/>
      <c r="B950" s="45"/>
      <c r="C950" s="45"/>
      <c r="D950" s="45"/>
      <c r="E950" s="45"/>
      <c r="F950" s="45"/>
      <c r="G950" s="45"/>
      <c r="H950" s="45"/>
    </row>
    <row r="951" spans="1:8" ht="12.75" x14ac:dyDescent="0.2">
      <c r="A951" s="45"/>
      <c r="B951" s="45"/>
      <c r="C951" s="45"/>
      <c r="D951" s="45"/>
      <c r="E951" s="45"/>
      <c r="F951" s="45"/>
      <c r="G951" s="45"/>
      <c r="H951" s="45"/>
    </row>
    <row r="952" spans="1:8" ht="12.75" x14ac:dyDescent="0.2">
      <c r="A952" s="45"/>
      <c r="B952" s="45"/>
      <c r="C952" s="45"/>
      <c r="D952" s="45"/>
      <c r="E952" s="45"/>
      <c r="F952" s="45"/>
      <c r="G952" s="45"/>
      <c r="H952" s="45"/>
    </row>
    <row r="953" spans="1:8" ht="12.75" x14ac:dyDescent="0.2">
      <c r="A953" s="45"/>
      <c r="B953" s="45"/>
      <c r="C953" s="45"/>
      <c r="D953" s="45"/>
      <c r="E953" s="45"/>
      <c r="F953" s="45"/>
      <c r="G953" s="45"/>
      <c r="H953" s="45"/>
    </row>
    <row r="954" spans="1:8" ht="12.75" x14ac:dyDescent="0.2">
      <c r="A954" s="45"/>
      <c r="B954" s="45"/>
      <c r="C954" s="45"/>
      <c r="D954" s="45"/>
      <c r="E954" s="45"/>
      <c r="F954" s="45"/>
      <c r="G954" s="45"/>
      <c r="H954" s="45"/>
    </row>
    <row r="955" spans="1:8" ht="12.75" x14ac:dyDescent="0.2">
      <c r="A955" s="45"/>
      <c r="B955" s="45"/>
      <c r="C955" s="45"/>
      <c r="D955" s="45"/>
      <c r="E955" s="45"/>
      <c r="F955" s="45"/>
      <c r="G955" s="45"/>
      <c r="H955" s="45"/>
    </row>
    <row r="956" spans="1:8" ht="12.75" x14ac:dyDescent="0.2">
      <c r="A956" s="45"/>
      <c r="B956" s="45"/>
      <c r="C956" s="45"/>
      <c r="D956" s="45"/>
      <c r="E956" s="45"/>
      <c r="F956" s="45"/>
      <c r="G956" s="45"/>
      <c r="H956" s="45"/>
    </row>
    <row r="957" spans="1:8" ht="12.75" x14ac:dyDescent="0.2">
      <c r="A957" s="45"/>
      <c r="B957" s="45"/>
      <c r="C957" s="45"/>
      <c r="D957" s="45"/>
      <c r="E957" s="45"/>
      <c r="F957" s="45"/>
      <c r="G957" s="45"/>
      <c r="H957" s="45"/>
    </row>
    <row r="958" spans="1:8" ht="12.75" x14ac:dyDescent="0.2">
      <c r="A958" s="45"/>
      <c r="B958" s="45"/>
      <c r="C958" s="45"/>
      <c r="D958" s="45"/>
      <c r="E958" s="45"/>
      <c r="F958" s="45"/>
      <c r="G958" s="45"/>
      <c r="H958" s="45"/>
    </row>
    <row r="959" spans="1:8" ht="12.75" x14ac:dyDescent="0.2">
      <c r="A959" s="45"/>
      <c r="B959" s="45"/>
      <c r="C959" s="45"/>
      <c r="D959" s="45"/>
      <c r="E959" s="45"/>
      <c r="F959" s="45"/>
      <c r="G959" s="45"/>
      <c r="H959" s="45"/>
    </row>
    <row r="960" spans="1:8" ht="12.75" x14ac:dyDescent="0.2">
      <c r="A960" s="45"/>
      <c r="B960" s="45"/>
      <c r="C960" s="45"/>
      <c r="D960" s="45"/>
      <c r="E960" s="45"/>
      <c r="F960" s="45"/>
      <c r="G960" s="45"/>
      <c r="H960" s="45"/>
    </row>
    <row r="961" spans="1:8" ht="12.75" x14ac:dyDescent="0.2">
      <c r="A961" s="45"/>
      <c r="B961" s="45"/>
      <c r="C961" s="45"/>
      <c r="D961" s="45"/>
      <c r="E961" s="45"/>
      <c r="F961" s="45"/>
      <c r="G961" s="45"/>
      <c r="H961" s="45"/>
    </row>
    <row r="962" spans="1:8" ht="12.75" x14ac:dyDescent="0.2">
      <c r="A962" s="45"/>
      <c r="B962" s="45"/>
      <c r="C962" s="45"/>
      <c r="D962" s="45"/>
      <c r="E962" s="45"/>
      <c r="F962" s="45"/>
      <c r="G962" s="45"/>
      <c r="H962" s="45"/>
    </row>
    <row r="963" spans="1:8" ht="12.75" x14ac:dyDescent="0.2">
      <c r="A963" s="45"/>
      <c r="B963" s="45"/>
      <c r="C963" s="45"/>
      <c r="D963" s="45"/>
      <c r="E963" s="45"/>
      <c r="F963" s="45"/>
      <c r="G963" s="45"/>
      <c r="H963" s="45"/>
    </row>
    <row r="964" spans="1:8" ht="12.75" x14ac:dyDescent="0.2">
      <c r="A964" s="45"/>
      <c r="B964" s="45"/>
      <c r="C964" s="45"/>
      <c r="D964" s="45"/>
      <c r="E964" s="45"/>
      <c r="F964" s="45"/>
      <c r="G964" s="45"/>
      <c r="H964" s="45"/>
    </row>
    <row r="965" spans="1:8" ht="12.75" x14ac:dyDescent="0.2">
      <c r="A965" s="45"/>
      <c r="B965" s="45"/>
      <c r="C965" s="45"/>
      <c r="D965" s="45"/>
      <c r="E965" s="45"/>
      <c r="F965" s="45"/>
      <c r="G965" s="45"/>
      <c r="H965" s="45"/>
    </row>
    <row r="966" spans="1:8" ht="12.75" x14ac:dyDescent="0.2">
      <c r="A966" s="45"/>
      <c r="B966" s="45"/>
      <c r="C966" s="45"/>
      <c r="D966" s="45"/>
      <c r="E966" s="45"/>
      <c r="F966" s="45"/>
      <c r="G966" s="45"/>
      <c r="H966" s="45"/>
    </row>
    <row r="967" spans="1:8" ht="12.75" x14ac:dyDescent="0.2">
      <c r="A967" s="45"/>
      <c r="B967" s="45"/>
      <c r="C967" s="45"/>
      <c r="D967" s="45"/>
      <c r="E967" s="45"/>
      <c r="F967" s="45"/>
      <c r="G967" s="45"/>
      <c r="H967" s="45"/>
    </row>
    <row r="968" spans="1:8" ht="12.75" x14ac:dyDescent="0.2">
      <c r="A968" s="45"/>
      <c r="B968" s="45"/>
      <c r="C968" s="45"/>
      <c r="D968" s="45"/>
      <c r="E968" s="45"/>
      <c r="F968" s="45"/>
      <c r="G968" s="45"/>
      <c r="H968" s="45"/>
    </row>
    <row r="969" spans="1:8" ht="12.75" x14ac:dyDescent="0.2">
      <c r="A969" s="45"/>
      <c r="B969" s="45"/>
      <c r="C969" s="45"/>
      <c r="D969" s="45"/>
      <c r="E969" s="45"/>
      <c r="F969" s="45"/>
      <c r="G969" s="45"/>
      <c r="H969" s="45"/>
    </row>
    <row r="970" spans="1:8" ht="12.75" x14ac:dyDescent="0.2">
      <c r="A970" s="45"/>
      <c r="B970" s="45"/>
      <c r="C970" s="45"/>
      <c r="D970" s="45"/>
      <c r="E970" s="45"/>
      <c r="F970" s="45"/>
      <c r="G970" s="45"/>
      <c r="H970" s="45"/>
    </row>
    <row r="971" spans="1:8" ht="12.75" x14ac:dyDescent="0.2">
      <c r="A971" s="45"/>
      <c r="B971" s="45"/>
      <c r="C971" s="45"/>
      <c r="D971" s="45"/>
      <c r="E971" s="45"/>
      <c r="F971" s="45"/>
      <c r="G971" s="45"/>
      <c r="H971" s="45"/>
    </row>
    <row r="972" spans="1:8" ht="12.75" x14ac:dyDescent="0.2">
      <c r="A972" s="45"/>
      <c r="B972" s="45"/>
      <c r="C972" s="45"/>
      <c r="D972" s="45"/>
      <c r="E972" s="45"/>
      <c r="F972" s="45"/>
      <c r="G972" s="45"/>
      <c r="H972" s="45"/>
    </row>
    <row r="973" spans="1:8" ht="12.75" x14ac:dyDescent="0.2">
      <c r="A973" s="45"/>
      <c r="B973" s="45"/>
      <c r="C973" s="45"/>
      <c r="D973" s="45"/>
      <c r="E973" s="45"/>
      <c r="F973" s="45"/>
      <c r="G973" s="45"/>
      <c r="H973" s="45"/>
    </row>
    <row r="974" spans="1:8" ht="12.75" x14ac:dyDescent="0.2">
      <c r="A974" s="45"/>
      <c r="B974" s="45"/>
      <c r="C974" s="45"/>
      <c r="D974" s="45"/>
      <c r="E974" s="45"/>
      <c r="F974" s="45"/>
      <c r="G974" s="45"/>
      <c r="H974" s="45"/>
    </row>
    <row r="975" spans="1:8" ht="12.75" x14ac:dyDescent="0.2">
      <c r="A975" s="45"/>
      <c r="B975" s="45"/>
      <c r="C975" s="45"/>
      <c r="D975" s="45"/>
      <c r="E975" s="45"/>
      <c r="F975" s="45"/>
      <c r="G975" s="45"/>
      <c r="H975" s="45"/>
    </row>
    <row r="976" spans="1:8" ht="12.75" x14ac:dyDescent="0.2">
      <c r="A976" s="45"/>
      <c r="B976" s="45"/>
      <c r="C976" s="45"/>
      <c r="D976" s="45"/>
      <c r="E976" s="45"/>
      <c r="F976" s="45"/>
      <c r="G976" s="45"/>
      <c r="H976" s="45"/>
    </row>
    <row r="977" spans="1:8" ht="12.75" x14ac:dyDescent="0.2">
      <c r="A977" s="45"/>
      <c r="B977" s="45"/>
      <c r="C977" s="45"/>
      <c r="D977" s="45"/>
      <c r="E977" s="45"/>
      <c r="F977" s="45"/>
      <c r="G977" s="45"/>
      <c r="H977" s="45"/>
    </row>
    <row r="978" spans="1:8" ht="12.75" x14ac:dyDescent="0.2">
      <c r="A978" s="45"/>
      <c r="B978" s="45"/>
      <c r="C978" s="45"/>
      <c r="D978" s="45"/>
      <c r="E978" s="45"/>
      <c r="F978" s="45"/>
      <c r="G978" s="45"/>
      <c r="H978" s="45"/>
    </row>
    <row r="979" spans="1:8" ht="12.75" x14ac:dyDescent="0.2">
      <c r="A979" s="45"/>
      <c r="B979" s="45"/>
      <c r="C979" s="45"/>
      <c r="D979" s="45"/>
      <c r="E979" s="45"/>
      <c r="F979" s="45"/>
      <c r="G979" s="45"/>
      <c r="H979" s="45"/>
    </row>
    <row r="980" spans="1:8" ht="12.75" x14ac:dyDescent="0.2">
      <c r="A980" s="45"/>
      <c r="B980" s="45"/>
      <c r="C980" s="45"/>
      <c r="D980" s="45"/>
      <c r="E980" s="45"/>
      <c r="F980" s="45"/>
      <c r="G980" s="45"/>
      <c r="H980" s="45"/>
    </row>
    <row r="981" spans="1:8" ht="12.75" x14ac:dyDescent="0.2">
      <c r="A981" s="45"/>
      <c r="B981" s="45"/>
      <c r="C981" s="45"/>
      <c r="D981" s="45"/>
      <c r="E981" s="45"/>
      <c r="F981" s="45"/>
      <c r="G981" s="45"/>
      <c r="H981" s="45"/>
    </row>
    <row r="982" spans="1:8" ht="12.75" x14ac:dyDescent="0.2">
      <c r="A982" s="45"/>
      <c r="B982" s="45"/>
      <c r="C982" s="45"/>
      <c r="D982" s="45"/>
      <c r="E982" s="45"/>
      <c r="F982" s="45"/>
      <c r="G982" s="45"/>
      <c r="H982" s="45"/>
    </row>
    <row r="983" spans="1:8" ht="12.75" x14ac:dyDescent="0.2">
      <c r="A983" s="45"/>
      <c r="B983" s="45"/>
      <c r="C983" s="45"/>
      <c r="D983" s="45"/>
      <c r="E983" s="45"/>
      <c r="F983" s="45"/>
      <c r="G983" s="45"/>
      <c r="H983" s="45"/>
    </row>
    <row r="984" spans="1:8" ht="12.75" x14ac:dyDescent="0.2">
      <c r="A984" s="45"/>
      <c r="B984" s="45"/>
      <c r="C984" s="45"/>
      <c r="D984" s="45"/>
      <c r="E984" s="45"/>
      <c r="F984" s="45"/>
      <c r="G984" s="45"/>
      <c r="H984" s="45"/>
    </row>
    <row r="985" spans="1:8" ht="12.75" x14ac:dyDescent="0.2">
      <c r="A985" s="45"/>
      <c r="B985" s="45"/>
      <c r="C985" s="45"/>
      <c r="D985" s="45"/>
      <c r="E985" s="45"/>
      <c r="F985" s="45"/>
      <c r="G985" s="45"/>
      <c r="H985" s="45"/>
    </row>
    <row r="986" spans="1:8" ht="12.75" x14ac:dyDescent="0.2">
      <c r="A986" s="45"/>
      <c r="B986" s="45"/>
      <c r="C986" s="45"/>
      <c r="D986" s="45"/>
      <c r="E986" s="45"/>
      <c r="F986" s="45"/>
      <c r="G986" s="45"/>
      <c r="H986" s="45"/>
    </row>
    <row r="987" spans="1:8" ht="12.75" x14ac:dyDescent="0.2">
      <c r="A987" s="45"/>
      <c r="B987" s="45"/>
      <c r="C987" s="45"/>
      <c r="D987" s="45"/>
      <c r="E987" s="45"/>
      <c r="F987" s="45"/>
      <c r="G987" s="45"/>
      <c r="H987" s="45"/>
    </row>
    <row r="988" spans="1:8" ht="12.75" x14ac:dyDescent="0.2">
      <c r="A988" s="45"/>
      <c r="B988" s="45"/>
      <c r="C988" s="45"/>
      <c r="D988" s="45"/>
      <c r="E988" s="45"/>
      <c r="F988" s="45"/>
      <c r="G988" s="45"/>
      <c r="H988" s="45"/>
    </row>
    <row r="989" spans="1:8" ht="12.75" x14ac:dyDescent="0.2">
      <c r="A989" s="45"/>
      <c r="B989" s="45"/>
      <c r="C989" s="45"/>
      <c r="D989" s="45"/>
      <c r="E989" s="45"/>
      <c r="F989" s="45"/>
      <c r="G989" s="45"/>
      <c r="H989" s="45"/>
    </row>
    <row r="990" spans="1:8" ht="12.75" x14ac:dyDescent="0.2">
      <c r="A990" s="45"/>
      <c r="B990" s="45"/>
      <c r="C990" s="45"/>
      <c r="D990" s="45"/>
      <c r="E990" s="45"/>
      <c r="F990" s="45"/>
      <c r="G990" s="45"/>
      <c r="H990" s="45"/>
    </row>
    <row r="991" spans="1:8" ht="12.75" x14ac:dyDescent="0.2">
      <c r="A991" s="45"/>
      <c r="B991" s="45"/>
      <c r="C991" s="45"/>
      <c r="D991" s="45"/>
      <c r="E991" s="45"/>
      <c r="F991" s="45"/>
      <c r="G991" s="45"/>
      <c r="H991" s="45"/>
    </row>
    <row r="992" spans="1:8" ht="12.75" x14ac:dyDescent="0.2">
      <c r="A992" s="45"/>
      <c r="B992" s="45"/>
      <c r="C992" s="45"/>
      <c r="D992" s="45"/>
      <c r="E992" s="45"/>
      <c r="F992" s="45"/>
      <c r="G992" s="45"/>
      <c r="H992" s="45"/>
    </row>
    <row r="993" spans="1:8" ht="12.75" x14ac:dyDescent="0.2">
      <c r="A993" s="45"/>
      <c r="B993" s="45"/>
      <c r="C993" s="45"/>
      <c r="D993" s="45"/>
      <c r="E993" s="45"/>
      <c r="F993" s="45"/>
      <c r="G993" s="45"/>
      <c r="H993" s="45"/>
    </row>
    <row r="994" spans="1:8" ht="12.75" x14ac:dyDescent="0.2">
      <c r="A994" s="45"/>
      <c r="B994" s="45"/>
      <c r="C994" s="45"/>
      <c r="D994" s="45"/>
      <c r="E994" s="45"/>
      <c r="F994" s="45"/>
      <c r="G994" s="45"/>
      <c r="H994" s="45"/>
    </row>
    <row r="995" spans="1:8" ht="12.75" x14ac:dyDescent="0.2">
      <c r="A995" s="45"/>
      <c r="B995" s="45"/>
      <c r="C995" s="45"/>
      <c r="D995" s="45"/>
      <c r="E995" s="45"/>
      <c r="F995" s="45"/>
      <c r="G995" s="45"/>
      <c r="H995" s="45"/>
    </row>
    <row r="996" spans="1:8" ht="12.75" x14ac:dyDescent="0.2">
      <c r="A996" s="45"/>
      <c r="B996" s="45"/>
      <c r="C996" s="45"/>
      <c r="D996" s="45"/>
      <c r="E996" s="45"/>
      <c r="F996" s="45"/>
      <c r="G996" s="45"/>
      <c r="H996" s="45"/>
    </row>
    <row r="997" spans="1:8" ht="12.75" x14ac:dyDescent="0.2">
      <c r="A997" s="45"/>
      <c r="B997" s="45"/>
      <c r="C997" s="45"/>
      <c r="D997" s="45"/>
      <c r="E997" s="45"/>
      <c r="F997" s="45"/>
      <c r="G997" s="45"/>
      <c r="H997" s="45"/>
    </row>
    <row r="998" spans="1:8" ht="12.75" x14ac:dyDescent="0.2">
      <c r="A998" s="45"/>
      <c r="B998" s="45"/>
      <c r="C998" s="45"/>
      <c r="D998" s="45"/>
      <c r="E998" s="45"/>
      <c r="F998" s="45"/>
      <c r="G998" s="45"/>
      <c r="H998" s="45"/>
    </row>
    <row r="999" spans="1:8" ht="12.75" x14ac:dyDescent="0.2">
      <c r="A999" s="45"/>
      <c r="B999" s="45"/>
      <c r="C999" s="45"/>
      <c r="D999" s="45"/>
      <c r="E999" s="45"/>
      <c r="F999" s="45"/>
      <c r="G999" s="45"/>
      <c r="H999" s="45"/>
    </row>
    <row r="1000" spans="1:8" ht="12.75" x14ac:dyDescent="0.2">
      <c r="A1000" s="45"/>
      <c r="B1000" s="45"/>
      <c r="C1000" s="45"/>
      <c r="D1000" s="45"/>
      <c r="E1000" s="45"/>
      <c r="F1000" s="45"/>
      <c r="G1000" s="45"/>
      <c r="H1000" s="45"/>
    </row>
    <row r="1001" spans="1:8" ht="12.75" x14ac:dyDescent="0.2">
      <c r="A1001" s="45"/>
      <c r="B1001" s="45"/>
      <c r="C1001" s="45"/>
      <c r="D1001" s="45"/>
      <c r="E1001" s="45"/>
      <c r="F1001" s="45"/>
      <c r="G1001" s="45"/>
      <c r="H1001" s="45"/>
    </row>
  </sheetData>
  <autoFilter ref="A1:W1001" xr:uid="{00000000-0009-0000-0000-000005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P216"/>
  <sheetViews>
    <sheetView workbookViewId="0"/>
  </sheetViews>
  <sheetFormatPr defaultColWidth="12.5703125" defaultRowHeight="15.75" customHeight="1" x14ac:dyDescent="0.2"/>
  <sheetData>
    <row r="1" spans="1:16" x14ac:dyDescent="0.2">
      <c r="A1" s="46" t="s">
        <v>21</v>
      </c>
      <c r="B1" s="46" t="s">
        <v>22</v>
      </c>
      <c r="C1" s="46" t="s">
        <v>23</v>
      </c>
      <c r="D1" s="46" t="s">
        <v>24</v>
      </c>
      <c r="E1" s="46" t="s">
        <v>1508</v>
      </c>
      <c r="F1" s="46" t="s">
        <v>1509</v>
      </c>
      <c r="G1" s="46" t="s">
        <v>1806</v>
      </c>
      <c r="H1" s="46" t="s">
        <v>1807</v>
      </c>
      <c r="I1" s="46" t="s">
        <v>1510</v>
      </c>
      <c r="J1" s="46" t="s">
        <v>1903</v>
      </c>
      <c r="K1" s="46" t="s">
        <v>1809</v>
      </c>
      <c r="L1" s="46" t="s">
        <v>1810</v>
      </c>
      <c r="M1" s="46" t="s">
        <v>1811</v>
      </c>
      <c r="N1" s="46" t="s">
        <v>1812</v>
      </c>
      <c r="O1" s="46" t="s">
        <v>1813</v>
      </c>
      <c r="P1" s="46" t="s">
        <v>1814</v>
      </c>
    </row>
    <row r="2" spans="1:16" x14ac:dyDescent="0.2">
      <c r="A2" s="45" t="s">
        <v>129</v>
      </c>
      <c r="B2" s="45" t="s">
        <v>130</v>
      </c>
      <c r="C2" s="45" t="s">
        <v>131</v>
      </c>
      <c r="D2" s="45" t="s">
        <v>132</v>
      </c>
      <c r="E2" s="45" t="s">
        <v>1540</v>
      </c>
      <c r="F2" s="45" t="s">
        <v>1904</v>
      </c>
      <c r="G2" s="45"/>
      <c r="H2" s="45"/>
      <c r="I2" s="45" t="s">
        <v>1523</v>
      </c>
      <c r="J2" s="45" t="s">
        <v>1398</v>
      </c>
      <c r="K2" s="45" t="s">
        <v>1398</v>
      </c>
      <c r="L2" s="45" t="s">
        <v>1398</v>
      </c>
      <c r="M2" s="45" t="s">
        <v>1398</v>
      </c>
      <c r="N2" s="45" t="s">
        <v>1398</v>
      </c>
      <c r="O2" s="45" t="s">
        <v>1398</v>
      </c>
      <c r="P2" s="45"/>
    </row>
    <row r="3" spans="1:16" x14ac:dyDescent="0.2">
      <c r="A3" s="45" t="s">
        <v>129</v>
      </c>
      <c r="B3" s="45" t="s">
        <v>130</v>
      </c>
      <c r="C3" s="45" t="s">
        <v>135</v>
      </c>
      <c r="D3" s="45" t="s">
        <v>136</v>
      </c>
      <c r="E3" s="45" t="str">
        <f>IFERROR(VLOOKUP(D3,Sheet12!R:W,4,FALSE),"N")</f>
        <v>Aceh</v>
      </c>
      <c r="F3" s="45" t="s">
        <v>1905</v>
      </c>
      <c r="G3" s="45"/>
      <c r="H3" s="45"/>
      <c r="I3" s="45" t="s">
        <v>1523</v>
      </c>
      <c r="J3" s="45" t="s">
        <v>1398</v>
      </c>
      <c r="K3" s="45" t="s">
        <v>1398</v>
      </c>
      <c r="L3" s="45" t="s">
        <v>1398</v>
      </c>
      <c r="M3" s="45" t="s">
        <v>1398</v>
      </c>
      <c r="N3" s="45" t="s">
        <v>1398</v>
      </c>
      <c r="O3" s="45" t="s">
        <v>1398</v>
      </c>
      <c r="P3" s="45"/>
    </row>
    <row r="4" spans="1:16" x14ac:dyDescent="0.2">
      <c r="A4" s="45" t="s">
        <v>129</v>
      </c>
      <c r="B4" s="45" t="s">
        <v>130</v>
      </c>
      <c r="C4" s="45" t="s">
        <v>137</v>
      </c>
      <c r="D4" s="45" t="s">
        <v>138</v>
      </c>
      <c r="E4" s="45" t="str">
        <f>IFERROR(VLOOKUP(D4,Sheet12!R:W,4,FALSE),"N")</f>
        <v>Aceh</v>
      </c>
      <c r="F4" s="45" t="s">
        <v>1906</v>
      </c>
      <c r="G4" s="45"/>
      <c r="H4" s="45"/>
      <c r="I4" s="45" t="s">
        <v>1523</v>
      </c>
      <c r="J4" s="45" t="s">
        <v>1398</v>
      </c>
      <c r="K4" s="45" t="s">
        <v>1398</v>
      </c>
      <c r="L4" s="45" t="s">
        <v>1398</v>
      </c>
      <c r="M4" s="45" t="s">
        <v>1398</v>
      </c>
      <c r="N4" s="45" t="s">
        <v>1398</v>
      </c>
      <c r="O4" s="45" t="s">
        <v>1398</v>
      </c>
      <c r="P4" s="45"/>
    </row>
    <row r="5" spans="1:16" x14ac:dyDescent="0.2">
      <c r="A5" s="45" t="s">
        <v>129</v>
      </c>
      <c r="B5" s="45" t="s">
        <v>130</v>
      </c>
      <c r="C5" s="45" t="s">
        <v>139</v>
      </c>
      <c r="D5" s="45" t="s">
        <v>140</v>
      </c>
      <c r="E5" s="45" t="str">
        <f>IFERROR(VLOOKUP(D5,Sheet12!R:W,4,FALSE),"N")</f>
        <v>Aceh</v>
      </c>
      <c r="F5" s="45" t="s">
        <v>1907</v>
      </c>
      <c r="G5" s="45"/>
      <c r="H5" s="45"/>
      <c r="I5" s="45" t="s">
        <v>1523</v>
      </c>
      <c r="J5" s="45" t="s">
        <v>1398</v>
      </c>
      <c r="K5" s="45" t="s">
        <v>1398</v>
      </c>
      <c r="L5" s="45" t="s">
        <v>1398</v>
      </c>
      <c r="M5" s="45" t="s">
        <v>1398</v>
      </c>
      <c r="N5" s="45" t="s">
        <v>1398</v>
      </c>
      <c r="O5" s="45" t="s">
        <v>1398</v>
      </c>
      <c r="P5" s="45"/>
    </row>
    <row r="6" spans="1:16" x14ac:dyDescent="0.2">
      <c r="A6" s="45" t="s">
        <v>129</v>
      </c>
      <c r="B6" s="45" t="s">
        <v>130</v>
      </c>
      <c r="C6" s="45" t="s">
        <v>141</v>
      </c>
      <c r="D6" s="45" t="s">
        <v>142</v>
      </c>
      <c r="E6" s="45" t="str">
        <f>IFERROR(VLOOKUP(D6,Sheet12!R:W,4,FALSE),"N")</f>
        <v>Aceh</v>
      </c>
      <c r="F6" s="45" t="s">
        <v>1328</v>
      </c>
      <c r="G6" s="45"/>
      <c r="H6" s="45"/>
      <c r="I6" s="45" t="s">
        <v>1523</v>
      </c>
      <c r="J6" s="45" t="s">
        <v>1398</v>
      </c>
      <c r="K6" s="45" t="s">
        <v>1398</v>
      </c>
      <c r="L6" s="45" t="s">
        <v>1398</v>
      </c>
      <c r="M6" s="45" t="s">
        <v>1398</v>
      </c>
      <c r="N6" s="45" t="s">
        <v>1398</v>
      </c>
      <c r="O6" s="45" t="s">
        <v>1398</v>
      </c>
      <c r="P6" s="45"/>
    </row>
    <row r="7" spans="1:16" x14ac:dyDescent="0.2">
      <c r="A7" s="45" t="s">
        <v>129</v>
      </c>
      <c r="B7" s="45" t="s">
        <v>130</v>
      </c>
      <c r="C7" s="45" t="s">
        <v>143</v>
      </c>
      <c r="D7" s="45" t="s">
        <v>144</v>
      </c>
      <c r="E7" s="45" t="str">
        <f>IFERROR(VLOOKUP(D7,Sheet12!R:W,4,FALSE),"N")</f>
        <v>Aceh</v>
      </c>
      <c r="F7" s="45" t="s">
        <v>1327</v>
      </c>
      <c r="G7" s="45"/>
      <c r="H7" s="45"/>
      <c r="I7" s="45" t="s">
        <v>1523</v>
      </c>
      <c r="J7" s="45" t="s">
        <v>1398</v>
      </c>
      <c r="K7" s="45" t="s">
        <v>1398</v>
      </c>
      <c r="L7" s="45" t="s">
        <v>1398</v>
      </c>
      <c r="M7" s="45" t="s">
        <v>1398</v>
      </c>
      <c r="N7" s="45" t="s">
        <v>1398</v>
      </c>
      <c r="O7" s="45" t="s">
        <v>1398</v>
      </c>
      <c r="P7" s="45"/>
    </row>
    <row r="8" spans="1:16" x14ac:dyDescent="0.2">
      <c r="A8" s="45" t="s">
        <v>129</v>
      </c>
      <c r="B8" s="45" t="s">
        <v>130</v>
      </c>
      <c r="C8" s="45" t="s">
        <v>145</v>
      </c>
      <c r="D8" s="45" t="s">
        <v>146</v>
      </c>
      <c r="E8" s="45" t="str">
        <f>IFERROR(VLOOKUP(D8,Sheet12!R:W,4,FALSE),"N")</f>
        <v>Aceh</v>
      </c>
      <c r="F8" s="45" t="s">
        <v>1323</v>
      </c>
      <c r="G8" s="45"/>
      <c r="H8" s="45"/>
      <c r="I8" s="45" t="s">
        <v>1523</v>
      </c>
      <c r="J8" s="45" t="s">
        <v>1398</v>
      </c>
      <c r="K8" s="45" t="s">
        <v>1398</v>
      </c>
      <c r="L8" s="45" t="s">
        <v>1398</v>
      </c>
      <c r="M8" s="45" t="s">
        <v>1398</v>
      </c>
      <c r="N8" s="45" t="s">
        <v>1398</v>
      </c>
      <c r="O8" s="45" t="s">
        <v>1398</v>
      </c>
      <c r="P8" s="45"/>
    </row>
    <row r="9" spans="1:16" x14ac:dyDescent="0.2">
      <c r="A9" s="48" t="s">
        <v>129</v>
      </c>
      <c r="B9" s="48" t="s">
        <v>130</v>
      </c>
      <c r="C9" s="48" t="s">
        <v>147</v>
      </c>
      <c r="D9" s="48" t="s">
        <v>148</v>
      </c>
      <c r="E9" s="48" t="str">
        <f>IFERROR(VLOOKUP(D9,Sheet12!R:W,4,FALSE),"N")</f>
        <v>Aceh</v>
      </c>
      <c r="F9" s="48" t="s">
        <v>1324</v>
      </c>
      <c r="G9" s="48"/>
      <c r="H9" s="48"/>
      <c r="I9" s="48" t="s">
        <v>1523</v>
      </c>
      <c r="J9" s="48" t="str">
        <f>IFERROR(VLOOKUP(D9,Sheet12!R:W,6,FALSE),"N")</f>
        <v>Y</v>
      </c>
      <c r="K9" s="48" t="s">
        <v>1518</v>
      </c>
      <c r="L9" s="48" t="s">
        <v>1518</v>
      </c>
      <c r="M9" s="48" t="s">
        <v>1518</v>
      </c>
      <c r="N9" s="48" t="s">
        <v>1518</v>
      </c>
      <c r="O9" s="48" t="s">
        <v>1518</v>
      </c>
      <c r="P9" s="48"/>
    </row>
    <row r="10" spans="1:16" x14ac:dyDescent="0.2">
      <c r="A10" s="45" t="s">
        <v>129</v>
      </c>
      <c r="B10" s="45" t="s">
        <v>130</v>
      </c>
      <c r="C10" s="45" t="s">
        <v>149</v>
      </c>
      <c r="D10" s="45" t="s">
        <v>150</v>
      </c>
      <c r="E10" s="45" t="str">
        <f>IFERROR(VLOOKUP(D10,Sheet12!R:W,4,FALSE),"N")</f>
        <v>Aceh</v>
      </c>
      <c r="F10" s="45" t="s">
        <v>1338</v>
      </c>
      <c r="G10" s="45"/>
      <c r="H10" s="45"/>
      <c r="I10" s="45" t="s">
        <v>1523</v>
      </c>
      <c r="J10" s="45" t="s">
        <v>1398</v>
      </c>
      <c r="K10" s="45" t="s">
        <v>1398</v>
      </c>
      <c r="L10" s="45" t="s">
        <v>1398</v>
      </c>
      <c r="M10" s="45" t="s">
        <v>1398</v>
      </c>
      <c r="N10" s="45" t="s">
        <v>1398</v>
      </c>
      <c r="O10" s="45" t="s">
        <v>1398</v>
      </c>
      <c r="P10" s="45"/>
    </row>
    <row r="11" spans="1:16" x14ac:dyDescent="0.2">
      <c r="A11" s="45" t="s">
        <v>129</v>
      </c>
      <c r="B11" s="45" t="s">
        <v>130</v>
      </c>
      <c r="C11" s="45" t="s">
        <v>152</v>
      </c>
      <c r="D11" s="45" t="s">
        <v>153</v>
      </c>
      <c r="E11" s="45" t="str">
        <f>IFERROR(VLOOKUP(D11,Sheet12!R:W,4,FALSE),"N")</f>
        <v>Aceh</v>
      </c>
      <c r="F11" s="45" t="s">
        <v>1334</v>
      </c>
      <c r="G11" s="45"/>
      <c r="H11" s="45"/>
      <c r="I11" s="45" t="s">
        <v>1523</v>
      </c>
      <c r="J11" s="45" t="s">
        <v>1398</v>
      </c>
      <c r="K11" s="45" t="s">
        <v>1398</v>
      </c>
      <c r="L11" s="45" t="s">
        <v>1398</v>
      </c>
      <c r="M11" s="45" t="s">
        <v>1398</v>
      </c>
      <c r="N11" s="45" t="s">
        <v>1398</v>
      </c>
      <c r="O11" s="45" t="s">
        <v>1398</v>
      </c>
      <c r="P11" s="45"/>
    </row>
    <row r="12" spans="1:16" x14ac:dyDescent="0.2">
      <c r="A12" s="45" t="s">
        <v>129</v>
      </c>
      <c r="B12" s="45" t="s">
        <v>130</v>
      </c>
      <c r="C12" s="45" t="s">
        <v>154</v>
      </c>
      <c r="D12" s="45" t="s">
        <v>155</v>
      </c>
      <c r="E12" s="45" t="str">
        <f>IFERROR(VLOOKUP(D12,Sheet12!R:W,4,FALSE),"N")</f>
        <v>Aceh</v>
      </c>
      <c r="F12" s="45" t="s">
        <v>1908</v>
      </c>
      <c r="G12" s="45"/>
      <c r="H12" s="45"/>
      <c r="I12" s="45" t="s">
        <v>1523</v>
      </c>
      <c r="J12" s="45" t="s">
        <v>1398</v>
      </c>
      <c r="K12" s="45" t="s">
        <v>1398</v>
      </c>
      <c r="L12" s="45" t="s">
        <v>1398</v>
      </c>
      <c r="M12" s="45" t="s">
        <v>1398</v>
      </c>
      <c r="N12" s="45" t="s">
        <v>1398</v>
      </c>
      <c r="O12" s="45" t="s">
        <v>1398</v>
      </c>
      <c r="P12" s="45"/>
    </row>
    <row r="13" spans="1:16" x14ac:dyDescent="0.2">
      <c r="A13" s="45" t="s">
        <v>129</v>
      </c>
      <c r="B13" s="45" t="s">
        <v>130</v>
      </c>
      <c r="C13" s="45" t="s">
        <v>156</v>
      </c>
      <c r="D13" s="45" t="s">
        <v>157</v>
      </c>
      <c r="E13" s="45" t="str">
        <f>IFERROR(VLOOKUP(D13,Sheet12!R:W,4,FALSE),"N")</f>
        <v>Aceh</v>
      </c>
      <c r="F13" s="45" t="s">
        <v>1909</v>
      </c>
      <c r="G13" s="45"/>
      <c r="H13" s="45"/>
      <c r="I13" s="45" t="s">
        <v>1523</v>
      </c>
      <c r="J13" s="45" t="s">
        <v>1398</v>
      </c>
      <c r="K13" s="45" t="s">
        <v>1398</v>
      </c>
      <c r="L13" s="45" t="s">
        <v>1398</v>
      </c>
      <c r="M13" s="45" t="s">
        <v>1398</v>
      </c>
      <c r="N13" s="45" t="s">
        <v>1398</v>
      </c>
      <c r="O13" s="45" t="s">
        <v>1398</v>
      </c>
      <c r="P13" s="45"/>
    </row>
    <row r="14" spans="1:16" x14ac:dyDescent="0.2">
      <c r="A14" s="45" t="s">
        <v>129</v>
      </c>
      <c r="B14" s="45" t="s">
        <v>130</v>
      </c>
      <c r="C14" s="45" t="s">
        <v>158</v>
      </c>
      <c r="D14" s="45" t="s">
        <v>159</v>
      </c>
      <c r="E14" s="45" t="s">
        <v>1540</v>
      </c>
      <c r="F14" s="45" t="s">
        <v>1910</v>
      </c>
      <c r="G14" s="45"/>
      <c r="H14" s="45"/>
      <c r="I14" s="45" t="s">
        <v>1523</v>
      </c>
      <c r="J14" s="45" t="s">
        <v>1398</v>
      </c>
      <c r="K14" s="45" t="s">
        <v>1398</v>
      </c>
      <c r="L14" s="45" t="s">
        <v>1398</v>
      </c>
      <c r="M14" s="45" t="s">
        <v>1398</v>
      </c>
      <c r="N14" s="45" t="s">
        <v>1398</v>
      </c>
      <c r="O14" s="45" t="s">
        <v>1398</v>
      </c>
      <c r="P14" s="45"/>
    </row>
    <row r="15" spans="1:16" x14ac:dyDescent="0.2">
      <c r="A15" s="45" t="s">
        <v>129</v>
      </c>
      <c r="B15" s="45" t="s">
        <v>130</v>
      </c>
      <c r="C15" s="45" t="s">
        <v>160</v>
      </c>
      <c r="D15" s="45" t="s">
        <v>161</v>
      </c>
      <c r="E15" s="45" t="str">
        <f>IFERROR(VLOOKUP(D15,Sheet12!R:W,4,FALSE),"N")</f>
        <v>Aceh</v>
      </c>
      <c r="F15" s="45" t="s">
        <v>1326</v>
      </c>
      <c r="G15" s="45"/>
      <c r="H15" s="45"/>
      <c r="I15" s="45" t="s">
        <v>1523</v>
      </c>
      <c r="J15" s="45" t="s">
        <v>1398</v>
      </c>
      <c r="K15" s="45" t="s">
        <v>1398</v>
      </c>
      <c r="L15" s="45" t="s">
        <v>1398</v>
      </c>
      <c r="M15" s="45" t="s">
        <v>1398</v>
      </c>
      <c r="N15" s="45" t="s">
        <v>1398</v>
      </c>
      <c r="O15" s="45" t="s">
        <v>1398</v>
      </c>
      <c r="P15" s="45"/>
    </row>
    <row r="16" spans="1:16" x14ac:dyDescent="0.2">
      <c r="A16" s="45" t="s">
        <v>129</v>
      </c>
      <c r="B16" s="45" t="s">
        <v>130</v>
      </c>
      <c r="C16" s="45" t="s">
        <v>162</v>
      </c>
      <c r="D16" s="45" t="s">
        <v>163</v>
      </c>
      <c r="E16" s="45" t="str">
        <f>IFERROR(VLOOKUP(D16,Sheet12!R:W,4,FALSE),"N")</f>
        <v>Aceh</v>
      </c>
      <c r="F16" s="45" t="s">
        <v>1911</v>
      </c>
      <c r="G16" s="45"/>
      <c r="H16" s="45"/>
      <c r="I16" s="45" t="s">
        <v>1523</v>
      </c>
      <c r="J16" s="45" t="s">
        <v>1398</v>
      </c>
      <c r="K16" s="45" t="s">
        <v>1398</v>
      </c>
      <c r="L16" s="45" t="s">
        <v>1398</v>
      </c>
      <c r="M16" s="45" t="s">
        <v>1398</v>
      </c>
      <c r="N16" s="45" t="s">
        <v>1398</v>
      </c>
      <c r="O16" s="45" t="s">
        <v>1398</v>
      </c>
      <c r="P16" s="45"/>
    </row>
    <row r="17" spans="1:16" x14ac:dyDescent="0.2">
      <c r="A17" s="45" t="s">
        <v>129</v>
      </c>
      <c r="B17" s="45" t="s">
        <v>130</v>
      </c>
      <c r="C17" s="45" t="s">
        <v>164</v>
      </c>
      <c r="D17" s="45" t="s">
        <v>165</v>
      </c>
      <c r="E17" s="45" t="str">
        <f>IFERROR(VLOOKUP(D17,Sheet12!R:W,4,FALSE),"N")</f>
        <v>Aceh</v>
      </c>
      <c r="F17" s="45" t="s">
        <v>1325</v>
      </c>
      <c r="G17" s="45"/>
      <c r="H17" s="45"/>
      <c r="I17" s="45" t="s">
        <v>1523</v>
      </c>
      <c r="J17" s="45" t="s">
        <v>1398</v>
      </c>
      <c r="K17" s="45" t="s">
        <v>1398</v>
      </c>
      <c r="L17" s="45" t="s">
        <v>1398</v>
      </c>
      <c r="M17" s="45" t="s">
        <v>1398</v>
      </c>
      <c r="N17" s="45" t="s">
        <v>1398</v>
      </c>
      <c r="O17" s="45" t="s">
        <v>1398</v>
      </c>
      <c r="P17" s="45"/>
    </row>
    <row r="18" spans="1:16" x14ac:dyDescent="0.2">
      <c r="A18" s="45" t="s">
        <v>129</v>
      </c>
      <c r="B18" s="45" t="s">
        <v>130</v>
      </c>
      <c r="C18" s="45" t="s">
        <v>166</v>
      </c>
      <c r="D18" s="45" t="s">
        <v>167</v>
      </c>
      <c r="E18" s="45" t="str">
        <f>IFERROR(VLOOKUP(D18,Sheet12!R:W,4,FALSE),"N")</f>
        <v>Aceh</v>
      </c>
      <c r="F18" s="45" t="s">
        <v>1912</v>
      </c>
      <c r="G18" s="45"/>
      <c r="H18" s="45"/>
      <c r="I18" s="45" t="s">
        <v>1523</v>
      </c>
      <c r="J18" s="45" t="s">
        <v>1398</v>
      </c>
      <c r="K18" s="45" t="s">
        <v>1398</v>
      </c>
      <c r="L18" s="45" t="s">
        <v>1398</v>
      </c>
      <c r="M18" s="45" t="s">
        <v>1398</v>
      </c>
      <c r="N18" s="45" t="s">
        <v>1398</v>
      </c>
      <c r="O18" s="45" t="s">
        <v>1398</v>
      </c>
      <c r="P18" s="45"/>
    </row>
    <row r="19" spans="1:16" x14ac:dyDescent="0.2">
      <c r="A19" s="45" t="s">
        <v>129</v>
      </c>
      <c r="B19" s="45" t="s">
        <v>130</v>
      </c>
      <c r="C19" s="45" t="s">
        <v>168</v>
      </c>
      <c r="D19" s="45" t="s">
        <v>169</v>
      </c>
      <c r="E19" s="45" t="str">
        <f>IFERROR(VLOOKUP(D19,Sheet12!R:W,4,FALSE),"N")</f>
        <v>Aceh</v>
      </c>
      <c r="F19" s="45" t="s">
        <v>1913</v>
      </c>
      <c r="G19" s="45"/>
      <c r="H19" s="45"/>
      <c r="I19" s="45" t="s">
        <v>1523</v>
      </c>
      <c r="J19" s="45" t="s">
        <v>1398</v>
      </c>
      <c r="K19" s="45" t="s">
        <v>1398</v>
      </c>
      <c r="L19" s="45" t="s">
        <v>1398</v>
      </c>
      <c r="M19" s="45" t="s">
        <v>1398</v>
      </c>
      <c r="N19" s="45" t="s">
        <v>1398</v>
      </c>
      <c r="O19" s="45" t="s">
        <v>1398</v>
      </c>
      <c r="P19" s="45"/>
    </row>
    <row r="20" spans="1:16" x14ac:dyDescent="0.2">
      <c r="A20" s="48" t="s">
        <v>129</v>
      </c>
      <c r="B20" s="48" t="s">
        <v>130</v>
      </c>
      <c r="C20" s="48" t="s">
        <v>170</v>
      </c>
      <c r="D20" s="48" t="s">
        <v>171</v>
      </c>
      <c r="E20" s="48" t="str">
        <f>IFERROR(VLOOKUP(D20,Sheet12!R:W,4,FALSE),"N")</f>
        <v>Aceh</v>
      </c>
      <c r="F20" s="48" t="s">
        <v>1357</v>
      </c>
      <c r="G20" s="48"/>
      <c r="H20" s="48"/>
      <c r="I20" s="48" t="s">
        <v>1523</v>
      </c>
      <c r="J20" s="48" t="str">
        <f>IFERROR(VLOOKUP(D20,Sheet12!R:W,6,FALSE),"N")</f>
        <v>Y</v>
      </c>
      <c r="K20" s="48" t="s">
        <v>1518</v>
      </c>
      <c r="L20" s="48" t="s">
        <v>1518</v>
      </c>
      <c r="M20" s="48" t="s">
        <v>1518</v>
      </c>
      <c r="N20" s="48" t="s">
        <v>1518</v>
      </c>
      <c r="O20" s="48" t="s">
        <v>1518</v>
      </c>
      <c r="P20" s="48"/>
    </row>
    <row r="21" spans="1:16" x14ac:dyDescent="0.2">
      <c r="A21" s="45" t="s">
        <v>129</v>
      </c>
      <c r="B21" s="45" t="s">
        <v>130</v>
      </c>
      <c r="C21" s="45" t="s">
        <v>173</v>
      </c>
      <c r="D21" s="45" t="s">
        <v>174</v>
      </c>
      <c r="E21" s="45" t="str">
        <f>IFERROR(VLOOKUP(D21,Sheet12!R:W,4,FALSE),"N")</f>
        <v>Aceh</v>
      </c>
      <c r="F21" s="45" t="s">
        <v>1914</v>
      </c>
      <c r="G21" s="45"/>
      <c r="H21" s="45"/>
      <c r="I21" s="45" t="s">
        <v>1523</v>
      </c>
      <c r="J21" s="45" t="s">
        <v>1398</v>
      </c>
      <c r="K21" s="45" t="s">
        <v>1398</v>
      </c>
      <c r="L21" s="45" t="s">
        <v>1398</v>
      </c>
      <c r="M21" s="45" t="s">
        <v>1398</v>
      </c>
      <c r="N21" s="45" t="s">
        <v>1398</v>
      </c>
      <c r="O21" s="45" t="s">
        <v>1398</v>
      </c>
      <c r="P21" s="45"/>
    </row>
    <row r="22" spans="1:16" x14ac:dyDescent="0.2">
      <c r="A22" s="45" t="s">
        <v>129</v>
      </c>
      <c r="B22" s="45" t="s">
        <v>130</v>
      </c>
      <c r="C22" s="45" t="s">
        <v>175</v>
      </c>
      <c r="D22" s="45" t="s">
        <v>176</v>
      </c>
      <c r="E22" s="45" t="str">
        <f>IFERROR(VLOOKUP(D22,Sheet12!R:W,4,FALSE),"N")</f>
        <v>Aceh</v>
      </c>
      <c r="F22" s="45" t="s">
        <v>1915</v>
      </c>
      <c r="G22" s="45"/>
      <c r="H22" s="45"/>
      <c r="I22" s="45" t="s">
        <v>1523</v>
      </c>
      <c r="J22" s="45" t="s">
        <v>1398</v>
      </c>
      <c r="K22" s="45" t="s">
        <v>1398</v>
      </c>
      <c r="L22" s="45" t="s">
        <v>1398</v>
      </c>
      <c r="M22" s="45" t="s">
        <v>1398</v>
      </c>
      <c r="N22" s="45" t="s">
        <v>1398</v>
      </c>
      <c r="O22" s="45" t="s">
        <v>1398</v>
      </c>
      <c r="P22" s="45"/>
    </row>
    <row r="23" spans="1:16" x14ac:dyDescent="0.2">
      <c r="A23" s="45" t="s">
        <v>129</v>
      </c>
      <c r="B23" s="45" t="s">
        <v>130</v>
      </c>
      <c r="C23" s="45" t="s">
        <v>177</v>
      </c>
      <c r="D23" s="45" t="s">
        <v>178</v>
      </c>
      <c r="E23" s="45" t="str">
        <f>IFERROR(VLOOKUP(D23,Sheet12!R:W,4,FALSE),"N")</f>
        <v>Aceh</v>
      </c>
      <c r="F23" s="45" t="s">
        <v>1359</v>
      </c>
      <c r="G23" s="45"/>
      <c r="H23" s="45"/>
      <c r="I23" s="45" t="s">
        <v>1523</v>
      </c>
      <c r="J23" s="45" t="s">
        <v>1398</v>
      </c>
      <c r="K23" s="45" t="s">
        <v>1398</v>
      </c>
      <c r="L23" s="45" t="s">
        <v>1398</v>
      </c>
      <c r="M23" s="45" t="s">
        <v>1398</v>
      </c>
      <c r="N23" s="45" t="s">
        <v>1398</v>
      </c>
      <c r="O23" s="45" t="s">
        <v>1398</v>
      </c>
      <c r="P23" s="45"/>
    </row>
    <row r="24" spans="1:16" x14ac:dyDescent="0.2">
      <c r="A24" s="45" t="s">
        <v>129</v>
      </c>
      <c r="B24" s="45" t="s">
        <v>130</v>
      </c>
      <c r="C24" s="45" t="s">
        <v>179</v>
      </c>
      <c r="D24" s="45" t="s">
        <v>180</v>
      </c>
      <c r="E24" s="45" t="str">
        <f>IFERROR(VLOOKUP(D24,Sheet12!R:W,4,FALSE),"N")</f>
        <v>Aceh</v>
      </c>
      <c r="F24" s="45" t="s">
        <v>1360</v>
      </c>
      <c r="G24" s="45"/>
      <c r="H24" s="45"/>
      <c r="I24" s="45" t="s">
        <v>1523</v>
      </c>
      <c r="J24" s="45" t="s">
        <v>1398</v>
      </c>
      <c r="K24" s="45" t="s">
        <v>1398</v>
      </c>
      <c r="L24" s="45" t="s">
        <v>1398</v>
      </c>
      <c r="M24" s="45" t="s">
        <v>1398</v>
      </c>
      <c r="N24" s="45" t="s">
        <v>1398</v>
      </c>
      <c r="O24" s="45" t="s">
        <v>1398</v>
      </c>
      <c r="P24" s="45"/>
    </row>
    <row r="25" spans="1:16" x14ac:dyDescent="0.2">
      <c r="A25" s="45" t="s">
        <v>181</v>
      </c>
      <c r="B25" s="45" t="s">
        <v>182</v>
      </c>
      <c r="C25" s="45" t="s">
        <v>183</v>
      </c>
      <c r="D25" s="49" t="s">
        <v>184</v>
      </c>
      <c r="E25" s="45" t="str">
        <f>IFERROR(VLOOKUP(D25,Sheet12!R:W,4,FALSE),"N")</f>
        <v>N</v>
      </c>
      <c r="F25" s="45" t="str">
        <f>IFERROR(VLOOKUP(D25,Sheet12!R:W,5,FALSE),"N")</f>
        <v>N</v>
      </c>
      <c r="G25" s="45"/>
      <c r="H25" s="45"/>
      <c r="I25" s="45" t="s">
        <v>1523</v>
      </c>
      <c r="J25" s="45" t="str">
        <f>IFERROR(VLOOKUP(D25,Sheet12!R:W,6,FALSE),"N")</f>
        <v>N</v>
      </c>
      <c r="K25" s="45" t="s">
        <v>1398</v>
      </c>
      <c r="L25" s="45" t="s">
        <v>1398</v>
      </c>
      <c r="M25" s="45" t="s">
        <v>1398</v>
      </c>
      <c r="N25" s="45" t="s">
        <v>1398</v>
      </c>
      <c r="O25" s="45" t="s">
        <v>1398</v>
      </c>
      <c r="P25" s="45"/>
    </row>
    <row r="26" spans="1:16" x14ac:dyDescent="0.2">
      <c r="A26" s="45" t="s">
        <v>181</v>
      </c>
      <c r="B26" s="45" t="s">
        <v>182</v>
      </c>
      <c r="C26" s="45" t="s">
        <v>185</v>
      </c>
      <c r="D26" s="49" t="s">
        <v>186</v>
      </c>
      <c r="E26" s="45" t="str">
        <f>IFERROR(VLOOKUP(D26,Sheet12!R:W,4,FALSE),"N")</f>
        <v>N</v>
      </c>
      <c r="F26" s="45" t="str">
        <f>IFERROR(VLOOKUP(D26,Sheet12!R:W,5,FALSE),"N")</f>
        <v>N</v>
      </c>
      <c r="G26" s="45"/>
      <c r="H26" s="45"/>
      <c r="I26" s="45" t="s">
        <v>1523</v>
      </c>
      <c r="J26" s="45" t="str">
        <f>IFERROR(VLOOKUP(D26,Sheet12!R:W,6,FALSE),"N")</f>
        <v>N</v>
      </c>
      <c r="K26" s="45" t="s">
        <v>1398</v>
      </c>
      <c r="L26" s="45" t="s">
        <v>1398</v>
      </c>
      <c r="M26" s="45" t="s">
        <v>1398</v>
      </c>
      <c r="N26" s="45" t="s">
        <v>1398</v>
      </c>
      <c r="O26" s="45" t="s">
        <v>1398</v>
      </c>
      <c r="P26" s="45"/>
    </row>
    <row r="27" spans="1:16" x14ac:dyDescent="0.2">
      <c r="A27" s="45" t="s">
        <v>181</v>
      </c>
      <c r="B27" s="45" t="s">
        <v>182</v>
      </c>
      <c r="C27" s="45" t="s">
        <v>187</v>
      </c>
      <c r="D27" s="49" t="s">
        <v>188</v>
      </c>
      <c r="E27" s="45" t="str">
        <f>IFERROR(VLOOKUP(D27,Sheet12!R:W,4,FALSE),"N")</f>
        <v>N</v>
      </c>
      <c r="F27" s="45" t="str">
        <f>IFERROR(VLOOKUP(D27,Sheet12!R:W,5,FALSE),"N")</f>
        <v>N</v>
      </c>
      <c r="G27" s="45"/>
      <c r="H27" s="45"/>
      <c r="I27" s="45" t="s">
        <v>1523</v>
      </c>
      <c r="J27" s="45" t="str">
        <f>IFERROR(VLOOKUP(D27,Sheet12!R:W,6,FALSE),"N")</f>
        <v>N</v>
      </c>
      <c r="K27" s="45" t="s">
        <v>1398</v>
      </c>
      <c r="L27" s="45" t="s">
        <v>1398</v>
      </c>
      <c r="M27" s="45" t="s">
        <v>1398</v>
      </c>
      <c r="N27" s="45" t="s">
        <v>1398</v>
      </c>
      <c r="O27" s="45" t="s">
        <v>1398</v>
      </c>
      <c r="P27" s="45"/>
    </row>
    <row r="28" spans="1:16" x14ac:dyDescent="0.2">
      <c r="A28" s="45" t="s">
        <v>181</v>
      </c>
      <c r="B28" s="45" t="s">
        <v>182</v>
      </c>
      <c r="C28" s="45" t="s">
        <v>189</v>
      </c>
      <c r="D28" s="49" t="s">
        <v>190</v>
      </c>
      <c r="E28" s="45" t="str">
        <f>IFERROR(VLOOKUP(D28,Sheet12!R:W,4,FALSE),"N")</f>
        <v>N</v>
      </c>
      <c r="F28" s="45" t="str">
        <f>IFERROR(VLOOKUP(D28,Sheet12!R:W,5,FALSE),"N")</f>
        <v>N</v>
      </c>
      <c r="G28" s="45"/>
      <c r="H28" s="45"/>
      <c r="I28" s="45" t="s">
        <v>1523</v>
      </c>
      <c r="J28" s="45" t="str">
        <f>IFERROR(VLOOKUP(D28,Sheet12!R:W,6,FALSE),"N")</f>
        <v>N</v>
      </c>
      <c r="K28" s="45" t="s">
        <v>1398</v>
      </c>
      <c r="L28" s="45" t="s">
        <v>1398</v>
      </c>
      <c r="M28" s="45" t="s">
        <v>1398</v>
      </c>
      <c r="N28" s="45" t="s">
        <v>1398</v>
      </c>
      <c r="O28" s="45" t="s">
        <v>1398</v>
      </c>
      <c r="P28" s="45"/>
    </row>
    <row r="29" spans="1:16" x14ac:dyDescent="0.2">
      <c r="A29" s="45" t="s">
        <v>181</v>
      </c>
      <c r="B29" s="45" t="s">
        <v>182</v>
      </c>
      <c r="C29" s="45" t="s">
        <v>191</v>
      </c>
      <c r="D29" s="49" t="s">
        <v>192</v>
      </c>
      <c r="E29" s="45" t="str">
        <f>IFERROR(VLOOKUP(D29,Sheet12!R:W,4,FALSE),"N")</f>
        <v>Balige</v>
      </c>
      <c r="F29" s="45" t="s">
        <v>1488</v>
      </c>
      <c r="G29" s="45"/>
      <c r="H29" s="45"/>
      <c r="I29" s="45" t="s">
        <v>1523</v>
      </c>
      <c r="J29" s="45" t="str">
        <f>IFERROR(VLOOKUP(D29,Sheet12!R:W,6,FALSE),"N")</f>
        <v>Y</v>
      </c>
      <c r="K29" s="45" t="s">
        <v>1398</v>
      </c>
      <c r="L29" s="45" t="s">
        <v>1398</v>
      </c>
      <c r="M29" s="45" t="s">
        <v>1398</v>
      </c>
      <c r="N29" s="45" t="s">
        <v>1398</v>
      </c>
      <c r="O29" s="45" t="s">
        <v>1398</v>
      </c>
      <c r="P29" s="45"/>
    </row>
    <row r="30" spans="1:16" x14ac:dyDescent="0.2">
      <c r="A30" s="45" t="s">
        <v>181</v>
      </c>
      <c r="B30" s="45" t="s">
        <v>182</v>
      </c>
      <c r="C30" s="45" t="s">
        <v>193</v>
      </c>
      <c r="D30" s="49" t="s">
        <v>194</v>
      </c>
      <c r="E30" s="45" t="str">
        <f>IFERROR(VLOOKUP(D30,Sheet12!R:W,4,FALSE),"N")</f>
        <v>Balige</v>
      </c>
      <c r="F30" s="45" t="s">
        <v>1495</v>
      </c>
      <c r="G30" s="45"/>
      <c r="H30" s="45"/>
      <c r="I30" s="45" t="s">
        <v>1523</v>
      </c>
      <c r="J30" s="45" t="str">
        <f>IFERROR(VLOOKUP(D30,Sheet12!R:W,6,FALSE),"N")</f>
        <v>Y</v>
      </c>
      <c r="K30" s="45" t="s">
        <v>1398</v>
      </c>
      <c r="L30" s="45" t="s">
        <v>1518</v>
      </c>
      <c r="M30" s="45" t="s">
        <v>1518</v>
      </c>
      <c r="N30" s="45" t="s">
        <v>1518</v>
      </c>
      <c r="O30" s="45" t="s">
        <v>1398</v>
      </c>
      <c r="P30" s="45"/>
    </row>
    <row r="31" spans="1:16" x14ac:dyDescent="0.2">
      <c r="A31" s="45" t="s">
        <v>181</v>
      </c>
      <c r="B31" s="45" t="s">
        <v>182</v>
      </c>
      <c r="C31" s="45" t="s">
        <v>195</v>
      </c>
      <c r="D31" s="49" t="s">
        <v>196</v>
      </c>
      <c r="E31" s="45" t="str">
        <f>IFERROR(VLOOKUP(D31,Sheet12!R:W,4,FALSE),"N")</f>
        <v>N</v>
      </c>
      <c r="F31" s="45" t="str">
        <f>IFERROR(VLOOKUP(D31,Sheet12!R:W,5,FALSE),"N")</f>
        <v>N</v>
      </c>
      <c r="G31" s="45"/>
      <c r="H31" s="45"/>
      <c r="I31" s="45" t="s">
        <v>1523</v>
      </c>
      <c r="J31" s="45" t="str">
        <f>IFERROR(VLOOKUP(D31,Sheet12!R:W,6,FALSE),"N")</f>
        <v>N</v>
      </c>
      <c r="K31" s="45" t="s">
        <v>1398</v>
      </c>
      <c r="L31" s="45" t="s">
        <v>1398</v>
      </c>
      <c r="M31" s="45" t="s">
        <v>1398</v>
      </c>
      <c r="N31" s="45" t="s">
        <v>1398</v>
      </c>
      <c r="O31" s="45" t="s">
        <v>1398</v>
      </c>
      <c r="P31" s="45"/>
    </row>
    <row r="32" spans="1:16" x14ac:dyDescent="0.2">
      <c r="A32" s="45" t="s">
        <v>181</v>
      </c>
      <c r="B32" s="45" t="s">
        <v>182</v>
      </c>
      <c r="C32" s="45" t="s">
        <v>197</v>
      </c>
      <c r="D32" s="49" t="s">
        <v>198</v>
      </c>
      <c r="E32" s="45" t="s">
        <v>1398</v>
      </c>
      <c r="F32" s="45" t="s">
        <v>1398</v>
      </c>
      <c r="G32" s="45"/>
      <c r="H32" s="45"/>
      <c r="I32" s="45" t="s">
        <v>1523</v>
      </c>
      <c r="J32" s="45" t="str">
        <f>IFERROR(VLOOKUP(D32,Sheet12!R:W,6,FALSE),"N")</f>
        <v>Y</v>
      </c>
      <c r="K32" s="45" t="s">
        <v>1398</v>
      </c>
      <c r="L32" s="45" t="s">
        <v>1518</v>
      </c>
      <c r="M32" s="45" t="s">
        <v>1518</v>
      </c>
      <c r="N32" s="45" t="s">
        <v>1518</v>
      </c>
      <c r="O32" s="45" t="s">
        <v>1398</v>
      </c>
      <c r="P32" s="45"/>
    </row>
    <row r="33" spans="1:16" x14ac:dyDescent="0.2">
      <c r="A33" s="45" t="s">
        <v>181</v>
      </c>
      <c r="B33" s="45" t="s">
        <v>182</v>
      </c>
      <c r="C33" s="45" t="s">
        <v>199</v>
      </c>
      <c r="D33" s="49" t="s">
        <v>200</v>
      </c>
      <c r="E33" s="45" t="str">
        <f>IFERROR(VLOOKUP(D33,Sheet12!R:W,4,FALSE),"N")</f>
        <v>Medan</v>
      </c>
      <c r="F33" s="45" t="s">
        <v>1322</v>
      </c>
      <c r="G33" s="45"/>
      <c r="H33" s="45"/>
      <c r="I33" s="45" t="s">
        <v>1523</v>
      </c>
      <c r="J33" s="45" t="str">
        <f>IFERROR(VLOOKUP(D33,Sheet12!R:W,6,FALSE),"N")</f>
        <v>Y</v>
      </c>
      <c r="K33" s="45" t="s">
        <v>1518</v>
      </c>
      <c r="L33" s="45" t="s">
        <v>1518</v>
      </c>
      <c r="M33" s="45" t="s">
        <v>1518</v>
      </c>
      <c r="N33" s="45" t="s">
        <v>1518</v>
      </c>
      <c r="O33" s="45" t="s">
        <v>1518</v>
      </c>
      <c r="P33" s="45" t="s">
        <v>1816</v>
      </c>
    </row>
    <row r="34" spans="1:16" x14ac:dyDescent="0.2">
      <c r="A34" s="45" t="s">
        <v>181</v>
      </c>
      <c r="B34" s="45" t="s">
        <v>182</v>
      </c>
      <c r="C34" s="45" t="s">
        <v>202</v>
      </c>
      <c r="D34" s="49" t="s">
        <v>203</v>
      </c>
      <c r="E34" s="45" t="str">
        <f>IFERROR(VLOOKUP(D34,Sheet12!R:W,4,FALSE),"N")</f>
        <v>N</v>
      </c>
      <c r="F34" s="45" t="str">
        <f>IFERROR(VLOOKUP(D34,Sheet12!R:W,5,FALSE),"N")</f>
        <v>N</v>
      </c>
      <c r="G34" s="45"/>
      <c r="H34" s="45"/>
      <c r="I34" s="45" t="s">
        <v>1523</v>
      </c>
      <c r="J34" s="45" t="str">
        <f>IFERROR(VLOOKUP(D34,Sheet12!R:W,6,FALSE),"N")</f>
        <v>N</v>
      </c>
      <c r="K34" s="45" t="s">
        <v>1398</v>
      </c>
      <c r="L34" s="45" t="s">
        <v>1398</v>
      </c>
      <c r="M34" s="45" t="s">
        <v>1398</v>
      </c>
      <c r="N34" s="45" t="s">
        <v>1398</v>
      </c>
      <c r="O34" s="45" t="s">
        <v>1398</v>
      </c>
      <c r="P34" s="45"/>
    </row>
    <row r="35" spans="1:16" x14ac:dyDescent="0.2">
      <c r="A35" s="45" t="s">
        <v>181</v>
      </c>
      <c r="B35" s="45" t="s">
        <v>182</v>
      </c>
      <c r="C35" s="45" t="s">
        <v>204</v>
      </c>
      <c r="D35" s="49" t="s">
        <v>205</v>
      </c>
      <c r="E35" s="45" t="s">
        <v>1398</v>
      </c>
      <c r="F35" s="45" t="s">
        <v>1398</v>
      </c>
      <c r="G35" s="45"/>
      <c r="H35" s="45"/>
      <c r="I35" s="45" t="s">
        <v>1523</v>
      </c>
      <c r="J35" s="45" t="str">
        <f>IFERROR(VLOOKUP(D35,Sheet12!R:W,6,FALSE),"N")</f>
        <v>Y</v>
      </c>
      <c r="K35" s="45" t="s">
        <v>1398</v>
      </c>
      <c r="L35" s="45" t="s">
        <v>1398</v>
      </c>
      <c r="M35" s="45" t="s">
        <v>1398</v>
      </c>
      <c r="N35" s="45" t="s">
        <v>1398</v>
      </c>
      <c r="O35" s="45" t="s">
        <v>1398</v>
      </c>
      <c r="P35" s="45"/>
    </row>
    <row r="36" spans="1:16" x14ac:dyDescent="0.2">
      <c r="A36" s="45" t="s">
        <v>181</v>
      </c>
      <c r="B36" s="45" t="s">
        <v>182</v>
      </c>
      <c r="C36" s="45" t="s">
        <v>206</v>
      </c>
      <c r="D36" s="49" t="s">
        <v>207</v>
      </c>
      <c r="E36" s="45" t="str">
        <f>IFERROR(VLOOKUP(D36,Sheet12!R:W,4,FALSE),"N")</f>
        <v>Medan</v>
      </c>
      <c r="F36" s="45" t="s">
        <v>1290</v>
      </c>
      <c r="G36" s="45"/>
      <c r="H36" s="45"/>
      <c r="I36" s="45" t="s">
        <v>1523</v>
      </c>
      <c r="J36" s="45" t="str">
        <f>IFERROR(VLOOKUP(D36,Sheet12!R:W,6,FALSE),"N")</f>
        <v>Y</v>
      </c>
      <c r="K36" s="45" t="s">
        <v>1518</v>
      </c>
      <c r="L36" s="45" t="s">
        <v>1518</v>
      </c>
      <c r="M36" s="45" t="s">
        <v>1518</v>
      </c>
      <c r="N36" s="45" t="s">
        <v>1518</v>
      </c>
      <c r="O36" s="45" t="s">
        <v>1518</v>
      </c>
      <c r="P36" s="50" t="s">
        <v>1817</v>
      </c>
    </row>
    <row r="37" spans="1:16" x14ac:dyDescent="0.2">
      <c r="A37" s="45" t="s">
        <v>181</v>
      </c>
      <c r="B37" s="45" t="s">
        <v>182</v>
      </c>
      <c r="C37" s="45" t="s">
        <v>208</v>
      </c>
      <c r="D37" s="49" t="s">
        <v>209</v>
      </c>
      <c r="E37" s="45" t="str">
        <f>IFERROR(VLOOKUP(D37,Sheet12!R:W,4,FALSE),"N")</f>
        <v>Medan</v>
      </c>
      <c r="F37" s="45" t="s">
        <v>1320</v>
      </c>
      <c r="G37" s="45"/>
      <c r="H37" s="45"/>
      <c r="I37" s="45" t="s">
        <v>1523</v>
      </c>
      <c r="J37" s="45" t="str">
        <f>IFERROR(VLOOKUP(D37,Sheet12!R:W,6,FALSE),"N")</f>
        <v>Y</v>
      </c>
      <c r="K37" s="45" t="s">
        <v>1398</v>
      </c>
      <c r="L37" s="45" t="s">
        <v>1518</v>
      </c>
      <c r="M37" s="45" t="s">
        <v>1518</v>
      </c>
      <c r="N37" s="45" t="s">
        <v>1518</v>
      </c>
      <c r="O37" s="45" t="s">
        <v>1398</v>
      </c>
      <c r="P37" s="45"/>
    </row>
    <row r="38" spans="1:16" x14ac:dyDescent="0.2">
      <c r="A38" s="45" t="s">
        <v>181</v>
      </c>
      <c r="B38" s="45" t="s">
        <v>182</v>
      </c>
      <c r="C38" s="45" t="s">
        <v>210</v>
      </c>
      <c r="D38" s="49" t="s">
        <v>211</v>
      </c>
      <c r="E38" s="45" t="str">
        <f>IFERROR(VLOOKUP(D38,Sheet12!R:W,4,FALSE),"N")</f>
        <v>N</v>
      </c>
      <c r="F38" s="45" t="str">
        <f>IFERROR(VLOOKUP(D38,Sheet12!R:W,5,FALSE),"N")</f>
        <v>N</v>
      </c>
      <c r="G38" s="45"/>
      <c r="H38" s="45"/>
      <c r="I38" s="45" t="s">
        <v>1523</v>
      </c>
      <c r="J38" s="45" t="str">
        <f>IFERROR(VLOOKUP(D38,Sheet12!R:W,6,FALSE),"N")</f>
        <v>N</v>
      </c>
      <c r="K38" s="45" t="s">
        <v>1398</v>
      </c>
      <c r="L38" s="45" t="s">
        <v>1398</v>
      </c>
      <c r="M38" s="45" t="s">
        <v>1398</v>
      </c>
      <c r="N38" s="45" t="s">
        <v>1398</v>
      </c>
      <c r="O38" s="45" t="s">
        <v>1398</v>
      </c>
      <c r="P38" s="45"/>
    </row>
    <row r="39" spans="1:16" x14ac:dyDescent="0.2">
      <c r="A39" s="45" t="s">
        <v>181</v>
      </c>
      <c r="B39" s="45" t="s">
        <v>182</v>
      </c>
      <c r="C39" s="45" t="s">
        <v>212</v>
      </c>
      <c r="D39" s="49" t="s">
        <v>213</v>
      </c>
      <c r="E39" s="45" t="str">
        <f>IFERROR(VLOOKUP(D39,Sheet12!R:W,4,FALSE),"N")</f>
        <v>Balige</v>
      </c>
      <c r="F39" s="45" t="s">
        <v>1732</v>
      </c>
      <c r="G39" s="45"/>
      <c r="H39" s="45"/>
      <c r="I39" s="45" t="s">
        <v>1523</v>
      </c>
      <c r="J39" s="45" t="str">
        <f>IFERROR(VLOOKUP(D39,Sheet12!R:W,6,FALSE),"N")</f>
        <v>Y</v>
      </c>
      <c r="K39" s="45" t="s">
        <v>1398</v>
      </c>
      <c r="L39" s="45" t="s">
        <v>1518</v>
      </c>
      <c r="M39" s="45" t="s">
        <v>1518</v>
      </c>
      <c r="N39" s="45" t="s">
        <v>1518</v>
      </c>
      <c r="O39" s="45" t="s">
        <v>1398</v>
      </c>
      <c r="P39" s="45"/>
    </row>
    <row r="40" spans="1:16" x14ac:dyDescent="0.2">
      <c r="A40" s="45" t="s">
        <v>181</v>
      </c>
      <c r="B40" s="45" t="s">
        <v>182</v>
      </c>
      <c r="C40" s="45" t="s">
        <v>214</v>
      </c>
      <c r="D40" s="49" t="s">
        <v>215</v>
      </c>
      <c r="E40" s="45" t="str">
        <f>IFERROR(VLOOKUP(D40,Sheet12!R:W,4,FALSE),"N")</f>
        <v>N</v>
      </c>
      <c r="F40" s="45" t="str">
        <f>IFERROR(VLOOKUP(D40,Sheet12!R:W,5,FALSE),"N")</f>
        <v>N</v>
      </c>
      <c r="G40" s="45"/>
      <c r="H40" s="45"/>
      <c r="I40" s="45" t="s">
        <v>1523</v>
      </c>
      <c r="J40" s="45" t="str">
        <f>IFERROR(VLOOKUP(D40,Sheet12!R:W,6,FALSE),"N")</f>
        <v>N</v>
      </c>
      <c r="K40" s="45" t="s">
        <v>1398</v>
      </c>
      <c r="L40" s="45" t="s">
        <v>1398</v>
      </c>
      <c r="M40" s="45" t="s">
        <v>1398</v>
      </c>
      <c r="N40" s="45" t="s">
        <v>1398</v>
      </c>
      <c r="O40" s="45" t="s">
        <v>1398</v>
      </c>
      <c r="P40" s="45"/>
    </row>
    <row r="41" spans="1:16" x14ac:dyDescent="0.2">
      <c r="A41" s="45" t="s">
        <v>181</v>
      </c>
      <c r="B41" s="45" t="s">
        <v>182</v>
      </c>
      <c r="C41" s="45" t="s">
        <v>216</v>
      </c>
      <c r="D41" s="49" t="s">
        <v>217</v>
      </c>
      <c r="E41" s="45" t="str">
        <f>IFERROR(VLOOKUP(D41,Sheet12!R:W,4,FALSE),"N")</f>
        <v>N</v>
      </c>
      <c r="F41" s="45" t="str">
        <f>IFERROR(VLOOKUP(D41,Sheet12!R:W,5,FALSE),"N")</f>
        <v>N</v>
      </c>
      <c r="G41" s="45"/>
      <c r="H41" s="45"/>
      <c r="I41" s="45" t="s">
        <v>1523</v>
      </c>
      <c r="J41" s="45" t="str">
        <f>IFERROR(VLOOKUP(D41,Sheet12!R:W,6,FALSE),"N")</f>
        <v>N</v>
      </c>
      <c r="K41" s="45" t="s">
        <v>1398</v>
      </c>
      <c r="L41" s="45" t="s">
        <v>1518</v>
      </c>
      <c r="M41" s="45" t="s">
        <v>1518</v>
      </c>
      <c r="N41" s="45" t="s">
        <v>1518</v>
      </c>
      <c r="O41" s="45" t="s">
        <v>1398</v>
      </c>
      <c r="P41" s="45"/>
    </row>
    <row r="42" spans="1:16" x14ac:dyDescent="0.2">
      <c r="A42" s="45" t="s">
        <v>181</v>
      </c>
      <c r="B42" s="45" t="s">
        <v>182</v>
      </c>
      <c r="C42" s="45" t="s">
        <v>218</v>
      </c>
      <c r="D42" s="49" t="s">
        <v>219</v>
      </c>
      <c r="E42" s="45" t="str">
        <f>IFERROR(VLOOKUP(D42,Sheet12!R:W,4,FALSE),"N")</f>
        <v>Medan</v>
      </c>
      <c r="F42" s="45" t="s">
        <v>1321</v>
      </c>
      <c r="G42" s="45"/>
      <c r="H42" s="45"/>
      <c r="I42" s="45" t="s">
        <v>1523</v>
      </c>
      <c r="J42" s="45" t="str">
        <f>IFERROR(VLOOKUP(D42,Sheet12!R:W,6,FALSE),"N")</f>
        <v>Y</v>
      </c>
      <c r="K42" s="45" t="s">
        <v>1398</v>
      </c>
      <c r="L42" s="45" t="s">
        <v>1398</v>
      </c>
      <c r="M42" s="45" t="s">
        <v>1398</v>
      </c>
      <c r="N42" s="45" t="s">
        <v>1398</v>
      </c>
      <c r="O42" s="45" t="s">
        <v>1398</v>
      </c>
      <c r="P42" s="45"/>
    </row>
    <row r="43" spans="1:16" x14ac:dyDescent="0.2">
      <c r="A43" s="45" t="s">
        <v>181</v>
      </c>
      <c r="B43" s="45" t="s">
        <v>182</v>
      </c>
      <c r="C43" s="45" t="s">
        <v>220</v>
      </c>
      <c r="D43" s="49" t="s">
        <v>221</v>
      </c>
      <c r="E43" s="45" t="s">
        <v>1398</v>
      </c>
      <c r="F43" s="45" t="s">
        <v>1398</v>
      </c>
      <c r="G43" s="45"/>
      <c r="H43" s="45"/>
      <c r="I43" s="45" t="s">
        <v>1523</v>
      </c>
      <c r="J43" s="45" t="str">
        <f>IFERROR(VLOOKUP(D43,Sheet12!R:W,6,FALSE),"N")</f>
        <v>Y</v>
      </c>
      <c r="K43" s="45" t="s">
        <v>1398</v>
      </c>
      <c r="L43" s="45" t="s">
        <v>1398</v>
      </c>
      <c r="M43" s="45" t="s">
        <v>1398</v>
      </c>
      <c r="N43" s="45" t="s">
        <v>1398</v>
      </c>
      <c r="O43" s="45" t="s">
        <v>1398</v>
      </c>
      <c r="P43" s="45"/>
    </row>
    <row r="44" spans="1:16" x14ac:dyDescent="0.2">
      <c r="A44" s="45" t="s">
        <v>181</v>
      </c>
      <c r="B44" s="45" t="s">
        <v>182</v>
      </c>
      <c r="C44" s="45" t="s">
        <v>222</v>
      </c>
      <c r="D44" s="49" t="s">
        <v>223</v>
      </c>
      <c r="E44" s="45" t="str">
        <f>IFERROR(VLOOKUP(D44,Sheet12!R:W,4,FALSE),"N")</f>
        <v>N</v>
      </c>
      <c r="F44" s="45" t="str">
        <f>IFERROR(VLOOKUP(D44,Sheet12!R:W,5,FALSE),"N")</f>
        <v>N</v>
      </c>
      <c r="G44" s="45"/>
      <c r="H44" s="45"/>
      <c r="I44" s="45" t="s">
        <v>1523</v>
      </c>
      <c r="J44" s="45" t="str">
        <f>IFERROR(VLOOKUP(D44,Sheet12!R:W,6,FALSE),"N")</f>
        <v>N</v>
      </c>
      <c r="K44" s="45" t="s">
        <v>1398</v>
      </c>
      <c r="L44" s="45" t="s">
        <v>1398</v>
      </c>
      <c r="M44" s="45" t="s">
        <v>1398</v>
      </c>
      <c r="N44" s="45" t="s">
        <v>1398</v>
      </c>
      <c r="O44" s="45" t="s">
        <v>1398</v>
      </c>
      <c r="P44" s="45"/>
    </row>
    <row r="45" spans="1:16" x14ac:dyDescent="0.2">
      <c r="A45" s="45" t="s">
        <v>181</v>
      </c>
      <c r="B45" s="45" t="s">
        <v>182</v>
      </c>
      <c r="C45" s="45" t="s">
        <v>224</v>
      </c>
      <c r="D45" s="49" t="s">
        <v>225</v>
      </c>
      <c r="E45" s="45" t="str">
        <f>IFERROR(VLOOKUP(D45,Sheet12!R:W,4,FALSE),"N")</f>
        <v>N</v>
      </c>
      <c r="F45" s="45" t="str">
        <f>IFERROR(VLOOKUP(D45,Sheet12!R:W,5,FALSE),"N")</f>
        <v>N</v>
      </c>
      <c r="G45" s="45"/>
      <c r="H45" s="45"/>
      <c r="I45" s="45" t="s">
        <v>1523</v>
      </c>
      <c r="J45" s="45" t="str">
        <f>IFERROR(VLOOKUP(D45,Sheet12!R:W,6,FALSE),"N")</f>
        <v>N</v>
      </c>
      <c r="K45" s="45" t="s">
        <v>1398</v>
      </c>
      <c r="L45" s="45" t="s">
        <v>1398</v>
      </c>
      <c r="M45" s="45" t="s">
        <v>1398</v>
      </c>
      <c r="N45" s="45" t="s">
        <v>1398</v>
      </c>
      <c r="O45" s="45" t="s">
        <v>1398</v>
      </c>
      <c r="P45" s="45"/>
    </row>
    <row r="46" spans="1:16" x14ac:dyDescent="0.2">
      <c r="A46" s="45" t="s">
        <v>181</v>
      </c>
      <c r="B46" s="45" t="s">
        <v>182</v>
      </c>
      <c r="C46" s="45" t="s">
        <v>226</v>
      </c>
      <c r="D46" s="49" t="s">
        <v>227</v>
      </c>
      <c r="E46" s="45" t="str">
        <f>IFERROR(VLOOKUP(D46,Sheet12!R:W,4,FALSE),"N")</f>
        <v>N</v>
      </c>
      <c r="F46" s="45" t="str">
        <f>IFERROR(VLOOKUP(D46,Sheet12!R:W,5,FALSE),"N")</f>
        <v>N</v>
      </c>
      <c r="G46" s="45"/>
      <c r="H46" s="45"/>
      <c r="I46" s="45" t="s">
        <v>1523</v>
      </c>
      <c r="J46" s="45" t="str">
        <f>IFERROR(VLOOKUP(D46,Sheet12!R:W,6,FALSE),"N")</f>
        <v>N</v>
      </c>
      <c r="K46" s="45" t="s">
        <v>1398</v>
      </c>
      <c r="L46" s="45" t="s">
        <v>1398</v>
      </c>
      <c r="M46" s="45" t="s">
        <v>1398</v>
      </c>
      <c r="N46" s="45" t="s">
        <v>1398</v>
      </c>
      <c r="O46" s="45" t="s">
        <v>1398</v>
      </c>
      <c r="P46" s="45"/>
    </row>
    <row r="47" spans="1:16" x14ac:dyDescent="0.2">
      <c r="A47" s="45" t="s">
        <v>181</v>
      </c>
      <c r="B47" s="45" t="s">
        <v>182</v>
      </c>
      <c r="C47" s="45" t="s">
        <v>228</v>
      </c>
      <c r="D47" s="49" t="s">
        <v>229</v>
      </c>
      <c r="E47" s="45" t="str">
        <f>IFERROR(VLOOKUP(D47,Sheet12!R:W,4,FALSE),"N")</f>
        <v>Medan</v>
      </c>
      <c r="F47" s="45" t="str">
        <f>IFERROR(VLOOKUP(D47,Sheet12!R:W,5,FALSE),"N")</f>
        <v>Kab. Labuhan Batu Utara - Aek Kanopan</v>
      </c>
      <c r="G47" s="45"/>
      <c r="H47" s="45"/>
      <c r="I47" s="45" t="s">
        <v>1523</v>
      </c>
      <c r="J47" s="45" t="str">
        <f>IFERROR(VLOOKUP(D47,Sheet12!R:W,6,FALSE),"N")</f>
        <v>Y</v>
      </c>
      <c r="K47" s="45" t="s">
        <v>1398</v>
      </c>
      <c r="L47" s="45" t="s">
        <v>1398</v>
      </c>
      <c r="M47" s="45" t="s">
        <v>1398</v>
      </c>
      <c r="N47" s="45" t="s">
        <v>1398</v>
      </c>
      <c r="O47" s="45" t="s">
        <v>1398</v>
      </c>
      <c r="P47" s="45"/>
    </row>
    <row r="48" spans="1:16" x14ac:dyDescent="0.2">
      <c r="A48" s="45" t="s">
        <v>181</v>
      </c>
      <c r="B48" s="45" t="s">
        <v>182</v>
      </c>
      <c r="C48" s="45" t="s">
        <v>230</v>
      </c>
      <c r="D48" s="49" t="s">
        <v>231</v>
      </c>
      <c r="E48" s="45" t="str">
        <f>IFERROR(VLOOKUP(D48,Sheet12!R:W,4,FALSE),"N")</f>
        <v>N</v>
      </c>
      <c r="F48" s="45" t="str">
        <f>IFERROR(VLOOKUP(D48,Sheet12!R:W,5,FALSE),"N")</f>
        <v>N</v>
      </c>
      <c r="G48" s="45"/>
      <c r="H48" s="45"/>
      <c r="I48" s="45" t="s">
        <v>1523</v>
      </c>
      <c r="J48" s="45" t="str">
        <f>IFERROR(VLOOKUP(D48,Sheet12!R:W,6,FALSE),"N")</f>
        <v>N</v>
      </c>
      <c r="K48" s="45" t="s">
        <v>1398</v>
      </c>
      <c r="L48" s="45" t="s">
        <v>1398</v>
      </c>
      <c r="M48" s="45" t="s">
        <v>1398</v>
      </c>
      <c r="N48" s="45" t="s">
        <v>1398</v>
      </c>
      <c r="O48" s="45" t="s">
        <v>1398</v>
      </c>
      <c r="P48" s="45"/>
    </row>
    <row r="49" spans="1:16" x14ac:dyDescent="0.2">
      <c r="A49" s="45" t="s">
        <v>181</v>
      </c>
      <c r="B49" s="45" t="s">
        <v>182</v>
      </c>
      <c r="C49" s="45" t="s">
        <v>232</v>
      </c>
      <c r="D49" s="49" t="s">
        <v>233</v>
      </c>
      <c r="E49" s="45" t="str">
        <f>IFERROR(VLOOKUP(D49,Sheet12!R:W,4,FALSE),"N")</f>
        <v>N</v>
      </c>
      <c r="F49" s="45" t="str">
        <f>IFERROR(VLOOKUP(D49,Sheet12!R:W,5,FALSE),"N")</f>
        <v>N</v>
      </c>
      <c r="G49" s="45"/>
      <c r="H49" s="45"/>
      <c r="I49" s="45" t="s">
        <v>1523</v>
      </c>
      <c r="J49" s="45" t="str">
        <f>IFERROR(VLOOKUP(D49,Sheet12!R:W,6,FALSE),"N")</f>
        <v>N</v>
      </c>
      <c r="K49" s="45" t="s">
        <v>1398</v>
      </c>
      <c r="L49" s="45" t="s">
        <v>1398</v>
      </c>
      <c r="M49" s="45" t="s">
        <v>1398</v>
      </c>
      <c r="N49" s="45" t="s">
        <v>1398</v>
      </c>
      <c r="O49" s="45" t="s">
        <v>1398</v>
      </c>
      <c r="P49" s="45"/>
    </row>
    <row r="50" spans="1:16" x14ac:dyDescent="0.2">
      <c r="A50" s="45" t="s">
        <v>181</v>
      </c>
      <c r="B50" s="45" t="s">
        <v>182</v>
      </c>
      <c r="C50" s="45" t="s">
        <v>234</v>
      </c>
      <c r="D50" s="49" t="s">
        <v>235</v>
      </c>
      <c r="E50" s="45" t="str">
        <f>IFERROR(VLOOKUP(D50,Sheet12!R:W,4,FALSE),"N")</f>
        <v>N</v>
      </c>
      <c r="F50" s="45" t="str">
        <f>IFERROR(VLOOKUP(D50,Sheet12!R:W,5,FALSE),"N")</f>
        <v>N</v>
      </c>
      <c r="G50" s="45"/>
      <c r="H50" s="45"/>
      <c r="I50" s="45" t="s">
        <v>1523</v>
      </c>
      <c r="J50" s="45" t="str">
        <f>IFERROR(VLOOKUP(D50,Sheet12!R:W,6,FALSE),"N")</f>
        <v>N</v>
      </c>
      <c r="K50" s="45" t="s">
        <v>1398</v>
      </c>
      <c r="L50" s="45" t="s">
        <v>1398</v>
      </c>
      <c r="M50" s="45" t="s">
        <v>1398</v>
      </c>
      <c r="N50" s="45" t="s">
        <v>1398</v>
      </c>
      <c r="O50" s="45" t="s">
        <v>1398</v>
      </c>
      <c r="P50" s="45"/>
    </row>
    <row r="51" spans="1:16" x14ac:dyDescent="0.2">
      <c r="A51" s="45" t="s">
        <v>181</v>
      </c>
      <c r="B51" s="45" t="s">
        <v>182</v>
      </c>
      <c r="C51" s="45" t="s">
        <v>236</v>
      </c>
      <c r="D51" s="49" t="s">
        <v>237</v>
      </c>
      <c r="E51" s="45" t="s">
        <v>1398</v>
      </c>
      <c r="F51" s="45" t="s">
        <v>1398</v>
      </c>
      <c r="G51" s="45"/>
      <c r="H51" s="45"/>
      <c r="I51" s="45" t="s">
        <v>1523</v>
      </c>
      <c r="J51" s="45" t="str">
        <f>IFERROR(VLOOKUP(D51,Sheet12!R:W,6,FALSE),"N")</f>
        <v>Y</v>
      </c>
      <c r="K51" s="45" t="s">
        <v>1398</v>
      </c>
      <c r="L51" s="45" t="s">
        <v>1398</v>
      </c>
      <c r="M51" s="45" t="s">
        <v>1398</v>
      </c>
      <c r="N51" s="45" t="s">
        <v>1398</v>
      </c>
      <c r="O51" s="45" t="s">
        <v>1398</v>
      </c>
      <c r="P51" s="45"/>
    </row>
    <row r="52" spans="1:16" x14ac:dyDescent="0.2">
      <c r="A52" s="45" t="s">
        <v>181</v>
      </c>
      <c r="B52" s="45" t="s">
        <v>182</v>
      </c>
      <c r="C52" s="45" t="s">
        <v>238</v>
      </c>
      <c r="D52" s="49" t="s">
        <v>239</v>
      </c>
      <c r="E52" s="45" t="str">
        <f>IFERROR(VLOOKUP(D52,Sheet12!R:W,4,FALSE),"N")</f>
        <v>Medan</v>
      </c>
      <c r="F52" s="45" t="s">
        <v>1322</v>
      </c>
      <c r="G52" s="45"/>
      <c r="H52" s="45"/>
      <c r="I52" s="45" t="s">
        <v>1523</v>
      </c>
      <c r="J52" s="45" t="str">
        <f>IFERROR(VLOOKUP(D52,Sheet12!R:W,6,FALSE),"N")</f>
        <v>Y</v>
      </c>
      <c r="K52" s="45" t="s">
        <v>1518</v>
      </c>
      <c r="L52" s="45" t="s">
        <v>1518</v>
      </c>
      <c r="M52" s="45" t="s">
        <v>1518</v>
      </c>
      <c r="N52" s="45" t="s">
        <v>1518</v>
      </c>
      <c r="O52" s="45" t="s">
        <v>1518</v>
      </c>
      <c r="P52" s="45" t="s">
        <v>1818</v>
      </c>
    </row>
    <row r="53" spans="1:16" x14ac:dyDescent="0.2">
      <c r="A53" s="45" t="s">
        <v>181</v>
      </c>
      <c r="B53" s="45" t="s">
        <v>182</v>
      </c>
      <c r="C53" s="45" t="s">
        <v>240</v>
      </c>
      <c r="D53" s="49" t="s">
        <v>241</v>
      </c>
      <c r="E53" s="45" t="str">
        <f>IFERROR(VLOOKUP(D53,Sheet12!R:W,4,FALSE),"N")</f>
        <v>Medan</v>
      </c>
      <c r="F53" s="45" t="s">
        <v>1362</v>
      </c>
      <c r="G53" s="45"/>
      <c r="H53" s="45"/>
      <c r="I53" s="45" t="s">
        <v>1523</v>
      </c>
      <c r="J53" s="45" t="str">
        <f>IFERROR(VLOOKUP(D53,Sheet12!R:W,6,FALSE),"N")</f>
        <v>Y</v>
      </c>
      <c r="K53" s="45" t="s">
        <v>1398</v>
      </c>
      <c r="L53" s="45" t="s">
        <v>1518</v>
      </c>
      <c r="M53" s="45" t="s">
        <v>1518</v>
      </c>
      <c r="N53" s="45" t="s">
        <v>1518</v>
      </c>
      <c r="O53" s="45" t="s">
        <v>1398</v>
      </c>
      <c r="P53" s="45"/>
    </row>
    <row r="54" spans="1:16" x14ac:dyDescent="0.2">
      <c r="A54" s="45" t="s">
        <v>181</v>
      </c>
      <c r="B54" s="45" t="s">
        <v>182</v>
      </c>
      <c r="C54" s="45" t="s">
        <v>242</v>
      </c>
      <c r="D54" s="49" t="s">
        <v>243</v>
      </c>
      <c r="E54" s="45" t="str">
        <f>IFERROR(VLOOKUP(D54,Sheet12!R:W,4,FALSE),"N")</f>
        <v>Medan</v>
      </c>
      <c r="F54" s="45" t="s">
        <v>1389</v>
      </c>
      <c r="G54" s="45"/>
      <c r="H54" s="45"/>
      <c r="I54" s="45" t="s">
        <v>1523</v>
      </c>
      <c r="J54" s="45" t="str">
        <f>IFERROR(VLOOKUP(D54,Sheet12!R:W,6,FALSE),"N")</f>
        <v>Y</v>
      </c>
      <c r="K54" s="45" t="s">
        <v>1518</v>
      </c>
      <c r="L54" s="45" t="s">
        <v>1518</v>
      </c>
      <c r="M54" s="45" t="s">
        <v>1518</v>
      </c>
      <c r="N54" s="45" t="s">
        <v>1518</v>
      </c>
      <c r="O54" s="45" t="s">
        <v>1518</v>
      </c>
      <c r="P54" s="50" t="s">
        <v>1817</v>
      </c>
    </row>
    <row r="55" spans="1:16" x14ac:dyDescent="0.2">
      <c r="A55" s="45" t="s">
        <v>181</v>
      </c>
      <c r="B55" s="45" t="s">
        <v>182</v>
      </c>
      <c r="C55" s="45" t="s">
        <v>245</v>
      </c>
      <c r="D55" s="49" t="s">
        <v>246</v>
      </c>
      <c r="E55" s="45" t="str">
        <f>IFERROR(VLOOKUP(D55,Sheet12!R:W,4,FALSE),"N")</f>
        <v>Medan</v>
      </c>
      <c r="F55" s="45" t="s">
        <v>1265</v>
      </c>
      <c r="G55" s="45"/>
      <c r="H55" s="45"/>
      <c r="I55" s="45" t="s">
        <v>1523</v>
      </c>
      <c r="J55" s="45" t="str">
        <f>IFERROR(VLOOKUP(D55,Sheet12!R:W,6,FALSE),"N")</f>
        <v>Y</v>
      </c>
      <c r="K55" s="45" t="s">
        <v>1518</v>
      </c>
      <c r="L55" s="45" t="s">
        <v>1518</v>
      </c>
      <c r="M55" s="45" t="s">
        <v>1518</v>
      </c>
      <c r="N55" s="45" t="s">
        <v>1518</v>
      </c>
      <c r="O55" s="45" t="s">
        <v>1518</v>
      </c>
      <c r="P55" s="50" t="s">
        <v>1817</v>
      </c>
    </row>
    <row r="56" spans="1:16" x14ac:dyDescent="0.2">
      <c r="A56" s="45" t="s">
        <v>181</v>
      </c>
      <c r="B56" s="45" t="s">
        <v>182</v>
      </c>
      <c r="C56" s="45" t="s">
        <v>247</v>
      </c>
      <c r="D56" s="49" t="s">
        <v>248</v>
      </c>
      <c r="E56" s="45" t="str">
        <f>IFERROR(VLOOKUP(D56,Sheet12!R:W,4,FALSE),"N")</f>
        <v>N</v>
      </c>
      <c r="F56" s="45" t="str">
        <f>IFERROR(VLOOKUP(D56,Sheet12!R:W,5,FALSE),"N")</f>
        <v>N</v>
      </c>
      <c r="G56" s="45"/>
      <c r="H56" s="45"/>
      <c r="I56" s="45" t="s">
        <v>1523</v>
      </c>
      <c r="J56" s="45" t="str">
        <f>IFERROR(VLOOKUP(D56,Sheet12!R:W,6,FALSE),"N")</f>
        <v>N</v>
      </c>
      <c r="K56" s="45" t="s">
        <v>1398</v>
      </c>
      <c r="L56" s="45" t="s">
        <v>1518</v>
      </c>
      <c r="M56" s="45" t="s">
        <v>1518</v>
      </c>
      <c r="N56" s="45" t="s">
        <v>1518</v>
      </c>
      <c r="O56" s="45" t="s">
        <v>1518</v>
      </c>
      <c r="P56" s="45" t="s">
        <v>1819</v>
      </c>
    </row>
    <row r="57" spans="1:16" x14ac:dyDescent="0.2">
      <c r="A57" s="45" t="s">
        <v>181</v>
      </c>
      <c r="B57" s="45" t="s">
        <v>182</v>
      </c>
      <c r="C57" s="45" t="s">
        <v>249</v>
      </c>
      <c r="D57" s="49" t="s">
        <v>250</v>
      </c>
      <c r="E57" s="45" t="str">
        <f>IFERROR(VLOOKUP(D57,Sheet12!R:W,4,FALSE),"N")</f>
        <v>N</v>
      </c>
      <c r="F57" s="45" t="str">
        <f>IFERROR(VLOOKUP(D57,Sheet12!R:W,5,FALSE),"N")</f>
        <v>N</v>
      </c>
      <c r="G57" s="45"/>
      <c r="H57" s="45"/>
      <c r="I57" s="45" t="s">
        <v>1523</v>
      </c>
      <c r="J57" s="45" t="str">
        <f>IFERROR(VLOOKUP(D57,Sheet12!R:W,6,FALSE),"N")</f>
        <v>N</v>
      </c>
      <c r="K57" s="45" t="s">
        <v>1398</v>
      </c>
      <c r="L57" s="45" t="s">
        <v>1398</v>
      </c>
      <c r="M57" s="45" t="s">
        <v>1398</v>
      </c>
      <c r="N57" s="45" t="s">
        <v>1398</v>
      </c>
      <c r="O57" s="45" t="s">
        <v>1398</v>
      </c>
      <c r="P57" s="45"/>
    </row>
    <row r="58" spans="1:16" x14ac:dyDescent="0.2">
      <c r="A58" s="45" t="s">
        <v>251</v>
      </c>
      <c r="B58" s="45" t="s">
        <v>252</v>
      </c>
      <c r="C58" s="45" t="s">
        <v>253</v>
      </c>
      <c r="D58" s="45" t="s">
        <v>254</v>
      </c>
      <c r="E58" s="45" t="str">
        <f>IFERROR(VLOOKUP(D58,Sheet12!R:W,4,FALSE),"N")</f>
        <v>N</v>
      </c>
      <c r="F58" s="45" t="str">
        <f>IFERROR(VLOOKUP(D58,Sheet12!R:W,5,FALSE),"N")</f>
        <v>N</v>
      </c>
      <c r="G58" s="45"/>
      <c r="H58" s="45"/>
      <c r="I58" s="45" t="s">
        <v>1523</v>
      </c>
      <c r="J58" s="45" t="str">
        <f>IFERROR(VLOOKUP(D58,Sheet12!R:W,6,FALSE),"N")</f>
        <v>N</v>
      </c>
      <c r="K58" s="45" t="s">
        <v>1398</v>
      </c>
      <c r="L58" s="45" t="s">
        <v>1398</v>
      </c>
      <c r="M58" s="45" t="s">
        <v>1398</v>
      </c>
      <c r="N58" s="45" t="s">
        <v>1398</v>
      </c>
      <c r="O58" s="45" t="s">
        <v>1398</v>
      </c>
      <c r="P58" s="45"/>
    </row>
    <row r="59" spans="1:16" x14ac:dyDescent="0.2">
      <c r="A59" s="45" t="s">
        <v>251</v>
      </c>
      <c r="B59" s="45" t="s">
        <v>252</v>
      </c>
      <c r="C59" s="45" t="s">
        <v>255</v>
      </c>
      <c r="D59" s="45" t="s">
        <v>256</v>
      </c>
      <c r="E59" s="45" t="str">
        <f>IFERROR(VLOOKUP(D59,Sheet12!R:W,4,FALSE),"N")</f>
        <v>Padang</v>
      </c>
      <c r="F59" s="45" t="str">
        <f>IFERROR(VLOOKUP(D59,Sheet12!R:W,5,FALSE),"N")</f>
        <v>Pasir Selatan</v>
      </c>
      <c r="G59" s="45"/>
      <c r="H59" s="45"/>
      <c r="I59" s="45" t="s">
        <v>1523</v>
      </c>
      <c r="J59" s="45" t="str">
        <f>IFERROR(VLOOKUP(D59,Sheet12!R:W,6,FALSE),"N")</f>
        <v>Y</v>
      </c>
      <c r="K59" s="45" t="s">
        <v>1398</v>
      </c>
      <c r="L59" s="45" t="s">
        <v>1398</v>
      </c>
      <c r="M59" s="45" t="s">
        <v>1398</v>
      </c>
      <c r="N59" s="45" t="s">
        <v>1398</v>
      </c>
      <c r="O59" s="45" t="s">
        <v>1398</v>
      </c>
      <c r="P59" s="45"/>
    </row>
    <row r="60" spans="1:16" x14ac:dyDescent="0.2">
      <c r="A60" s="45" t="s">
        <v>251</v>
      </c>
      <c r="B60" s="45" t="s">
        <v>252</v>
      </c>
      <c r="C60" s="45" t="s">
        <v>257</v>
      </c>
      <c r="D60" s="45" t="s">
        <v>258</v>
      </c>
      <c r="E60" s="45" t="str">
        <f>IFERROR(VLOOKUP(D60,Sheet12!R:W,4,FALSE),"N")</f>
        <v>Padang</v>
      </c>
      <c r="F60" s="45" t="s">
        <v>1462</v>
      </c>
      <c r="G60" s="45"/>
      <c r="H60" s="45"/>
      <c r="I60" s="45" t="s">
        <v>1523</v>
      </c>
      <c r="J60" s="45" t="s">
        <v>1398</v>
      </c>
      <c r="K60" s="45" t="s">
        <v>1398</v>
      </c>
      <c r="L60" s="45" t="s">
        <v>1398</v>
      </c>
      <c r="M60" s="45" t="s">
        <v>1398</v>
      </c>
      <c r="N60" s="45" t="s">
        <v>1398</v>
      </c>
      <c r="O60" s="45" t="s">
        <v>1398</v>
      </c>
      <c r="P60" s="45"/>
    </row>
    <row r="61" spans="1:16" x14ac:dyDescent="0.2">
      <c r="A61" s="45" t="s">
        <v>251</v>
      </c>
      <c r="B61" s="45" t="s">
        <v>252</v>
      </c>
      <c r="C61" s="45" t="s">
        <v>259</v>
      </c>
      <c r="D61" s="45" t="s">
        <v>260</v>
      </c>
      <c r="E61" s="45" t="str">
        <f>IFERROR(VLOOKUP(D61,Sheet12!R:W,4,FALSE),"N")</f>
        <v>N</v>
      </c>
      <c r="F61" s="45" t="str">
        <f>IFERROR(VLOOKUP(D61,Sheet12!R:W,5,FALSE),"N")</f>
        <v>N</v>
      </c>
      <c r="G61" s="45"/>
      <c r="H61" s="45"/>
      <c r="I61" s="45" t="s">
        <v>1523</v>
      </c>
      <c r="J61" s="45" t="str">
        <f>IFERROR(VLOOKUP(D61,Sheet12!R:W,6,FALSE),"N")</f>
        <v>N</v>
      </c>
      <c r="K61" s="45" t="s">
        <v>1398</v>
      </c>
      <c r="L61" s="45" t="s">
        <v>1398</v>
      </c>
      <c r="M61" s="45" t="s">
        <v>1398</v>
      </c>
      <c r="N61" s="45" t="s">
        <v>1398</v>
      </c>
      <c r="O61" s="45" t="s">
        <v>1398</v>
      </c>
      <c r="P61" s="45"/>
    </row>
    <row r="62" spans="1:16" x14ac:dyDescent="0.2">
      <c r="A62" s="45" t="s">
        <v>251</v>
      </c>
      <c r="B62" s="45" t="s">
        <v>252</v>
      </c>
      <c r="C62" s="45" t="s">
        <v>261</v>
      </c>
      <c r="D62" s="45" t="s">
        <v>262</v>
      </c>
      <c r="E62" s="45" t="str">
        <f>IFERROR(VLOOKUP(D62,Sheet12!R:W,4,FALSE),"N")</f>
        <v>Padang</v>
      </c>
      <c r="F62" s="45" t="s">
        <v>1478</v>
      </c>
      <c r="G62" s="45"/>
      <c r="H62" s="45"/>
      <c r="I62" s="45" t="s">
        <v>1523</v>
      </c>
      <c r="J62" s="45" t="s">
        <v>1398</v>
      </c>
      <c r="K62" s="45" t="s">
        <v>1398</v>
      </c>
      <c r="L62" s="45" t="s">
        <v>1398</v>
      </c>
      <c r="M62" s="45" t="s">
        <v>1398</v>
      </c>
      <c r="N62" s="45" t="s">
        <v>1398</v>
      </c>
      <c r="O62" s="45" t="s">
        <v>1398</v>
      </c>
      <c r="P62" s="45"/>
    </row>
    <row r="63" spans="1:16" x14ac:dyDescent="0.2">
      <c r="A63" s="45" t="s">
        <v>251</v>
      </c>
      <c r="B63" s="45" t="s">
        <v>252</v>
      </c>
      <c r="C63" s="45" t="s">
        <v>263</v>
      </c>
      <c r="D63" s="45" t="s">
        <v>264</v>
      </c>
      <c r="E63" s="45" t="str">
        <f>IFERROR(VLOOKUP(D63,Sheet12!R:W,4,FALSE),"N")</f>
        <v>Padang</v>
      </c>
      <c r="F63" s="45" t="s">
        <v>1404</v>
      </c>
      <c r="G63" s="45"/>
      <c r="H63" s="45"/>
      <c r="I63" s="45" t="s">
        <v>1523</v>
      </c>
      <c r="J63" s="45" t="str">
        <f>IFERROR(VLOOKUP(D63,Sheet12!R:W,6,FALSE),"N")</f>
        <v>Y</v>
      </c>
      <c r="K63" s="45" t="s">
        <v>1398</v>
      </c>
      <c r="L63" s="45" t="s">
        <v>1398</v>
      </c>
      <c r="M63" s="45" t="s">
        <v>1398</v>
      </c>
      <c r="N63" s="45" t="s">
        <v>1398</v>
      </c>
      <c r="O63" s="45" t="s">
        <v>1398</v>
      </c>
      <c r="P63" s="45"/>
    </row>
    <row r="64" spans="1:16" x14ac:dyDescent="0.2">
      <c r="A64" s="45" t="s">
        <v>251</v>
      </c>
      <c r="B64" s="45" t="s">
        <v>252</v>
      </c>
      <c r="C64" s="45" t="s">
        <v>265</v>
      </c>
      <c r="D64" s="45" t="s">
        <v>266</v>
      </c>
      <c r="E64" s="45" t="str">
        <f>IFERROR(VLOOKUP(D64,Sheet12!R:W,4,FALSE),"N")</f>
        <v>Padang</v>
      </c>
      <c r="F64" s="45" t="s">
        <v>1234</v>
      </c>
      <c r="G64" s="45"/>
      <c r="H64" s="45"/>
      <c r="I64" s="45" t="s">
        <v>1523</v>
      </c>
      <c r="J64" s="45" t="str">
        <f>IFERROR(VLOOKUP(D64,Sheet12!R:W,6,FALSE),"N")</f>
        <v>Y</v>
      </c>
      <c r="K64" s="45" t="s">
        <v>1518</v>
      </c>
      <c r="L64" s="45" t="s">
        <v>1518</v>
      </c>
      <c r="M64" s="45" t="s">
        <v>1518</v>
      </c>
      <c r="N64" s="45" t="s">
        <v>1518</v>
      </c>
      <c r="O64" s="45" t="s">
        <v>1518</v>
      </c>
      <c r="P64" s="45"/>
    </row>
    <row r="65" spans="1:16" x14ac:dyDescent="0.2">
      <c r="A65" s="45" t="s">
        <v>251</v>
      </c>
      <c r="B65" s="45" t="s">
        <v>252</v>
      </c>
      <c r="C65" s="45" t="s">
        <v>267</v>
      </c>
      <c r="D65" s="45" t="s">
        <v>268</v>
      </c>
      <c r="E65" s="45" t="str">
        <f>IFERROR(VLOOKUP(D65,Sheet12!R:W,4,FALSE),"N")</f>
        <v>Padang</v>
      </c>
      <c r="F65" s="45" t="s">
        <v>1372</v>
      </c>
      <c r="G65" s="45"/>
      <c r="H65" s="45"/>
      <c r="I65" s="45" t="s">
        <v>1523</v>
      </c>
      <c r="J65" s="45" t="s">
        <v>1398</v>
      </c>
      <c r="K65" s="45" t="s">
        <v>1518</v>
      </c>
      <c r="L65" s="45" t="s">
        <v>1518</v>
      </c>
      <c r="M65" s="45" t="s">
        <v>1518</v>
      </c>
      <c r="N65" s="45" t="s">
        <v>1518</v>
      </c>
      <c r="O65" s="45" t="s">
        <v>1518</v>
      </c>
      <c r="P65" s="45"/>
    </row>
    <row r="66" spans="1:16" x14ac:dyDescent="0.2">
      <c r="A66" s="45" t="s">
        <v>251</v>
      </c>
      <c r="B66" s="45" t="s">
        <v>252</v>
      </c>
      <c r="C66" s="45" t="s">
        <v>269</v>
      </c>
      <c r="D66" s="45" t="s">
        <v>270</v>
      </c>
      <c r="E66" s="45" t="str">
        <f>IFERROR(VLOOKUP(D66,Sheet12!R:W,4,FALSE),"N")</f>
        <v>N</v>
      </c>
      <c r="F66" s="45" t="str">
        <f>IFERROR(VLOOKUP(D66,Sheet12!R:W,5,FALSE),"N")</f>
        <v>N</v>
      </c>
      <c r="G66" s="45"/>
      <c r="H66" s="45"/>
      <c r="I66" s="45" t="s">
        <v>1523</v>
      </c>
      <c r="J66" s="45" t="str">
        <f>IFERROR(VLOOKUP(D66,Sheet12!R:W,6,FALSE),"N")</f>
        <v>N</v>
      </c>
      <c r="K66" s="45" t="s">
        <v>1398</v>
      </c>
      <c r="L66" s="45" t="s">
        <v>1398</v>
      </c>
      <c r="M66" s="45" t="s">
        <v>1398</v>
      </c>
      <c r="N66" s="45" t="s">
        <v>1398</v>
      </c>
      <c r="O66" s="45" t="s">
        <v>1398</v>
      </c>
      <c r="P66" s="45"/>
    </row>
    <row r="67" spans="1:16" x14ac:dyDescent="0.2">
      <c r="A67" s="45" t="s">
        <v>251</v>
      </c>
      <c r="B67" s="45" t="s">
        <v>252</v>
      </c>
      <c r="C67" s="45" t="s">
        <v>271</v>
      </c>
      <c r="D67" s="45" t="s">
        <v>272</v>
      </c>
      <c r="E67" s="45" t="str">
        <f>IFERROR(VLOOKUP(D67,Sheet12!R:W,4,FALSE),"N")</f>
        <v>N</v>
      </c>
      <c r="F67" s="45" t="str">
        <f>IFERROR(VLOOKUP(D67,Sheet12!R:W,5,FALSE),"N")</f>
        <v>N</v>
      </c>
      <c r="G67" s="45"/>
      <c r="H67" s="45"/>
      <c r="I67" s="45" t="s">
        <v>1523</v>
      </c>
      <c r="J67" s="45" t="str">
        <f>IFERROR(VLOOKUP(D67,Sheet12!R:W,6,FALSE),"N")</f>
        <v>N</v>
      </c>
      <c r="K67" s="45" t="s">
        <v>1398</v>
      </c>
      <c r="L67" s="45" t="s">
        <v>1398</v>
      </c>
      <c r="M67" s="45" t="s">
        <v>1398</v>
      </c>
      <c r="N67" s="45" t="s">
        <v>1398</v>
      </c>
      <c r="O67" s="45" t="s">
        <v>1398</v>
      </c>
      <c r="P67" s="45"/>
    </row>
    <row r="68" spans="1:16" x14ac:dyDescent="0.2">
      <c r="A68" s="45" t="s">
        <v>251</v>
      </c>
      <c r="B68" s="45" t="s">
        <v>252</v>
      </c>
      <c r="C68" s="45" t="s">
        <v>273</v>
      </c>
      <c r="D68" s="45" t="s">
        <v>274</v>
      </c>
      <c r="E68" s="45" t="str">
        <f>IFERROR(VLOOKUP(D68,Sheet12!R:W,4,FALSE),"N")</f>
        <v>N</v>
      </c>
      <c r="F68" s="45" t="str">
        <f>IFERROR(VLOOKUP(D68,Sheet12!R:W,5,FALSE),"N")</f>
        <v>N</v>
      </c>
      <c r="G68" s="45"/>
      <c r="H68" s="45"/>
      <c r="I68" s="45" t="s">
        <v>1523</v>
      </c>
      <c r="J68" s="45" t="str">
        <f>IFERROR(VLOOKUP(D68,Sheet12!R:W,6,FALSE),"N")</f>
        <v>N</v>
      </c>
      <c r="K68" s="45" t="s">
        <v>1398</v>
      </c>
      <c r="L68" s="45" t="s">
        <v>1398</v>
      </c>
      <c r="M68" s="45" t="s">
        <v>1398</v>
      </c>
      <c r="N68" s="45" t="s">
        <v>1398</v>
      </c>
      <c r="O68" s="45" t="s">
        <v>1398</v>
      </c>
      <c r="P68" s="45"/>
    </row>
    <row r="69" spans="1:16" x14ac:dyDescent="0.2">
      <c r="A69" s="45" t="s">
        <v>251</v>
      </c>
      <c r="B69" s="45" t="s">
        <v>252</v>
      </c>
      <c r="C69" s="45" t="s">
        <v>275</v>
      </c>
      <c r="D69" s="45" t="s">
        <v>276</v>
      </c>
      <c r="E69" s="45" t="str">
        <f>IFERROR(VLOOKUP(D69,Sheet12!R:W,4,FALSE),"N")</f>
        <v>N</v>
      </c>
      <c r="F69" s="45" t="str">
        <f>IFERROR(VLOOKUP(D69,Sheet12!R:W,5,FALSE),"N")</f>
        <v>N</v>
      </c>
      <c r="G69" s="45"/>
      <c r="H69" s="45"/>
      <c r="I69" s="45" t="s">
        <v>1523</v>
      </c>
      <c r="J69" s="45" t="str">
        <f>IFERROR(VLOOKUP(D69,Sheet12!R:W,6,FALSE),"N")</f>
        <v>N</v>
      </c>
      <c r="K69" s="45" t="s">
        <v>1398</v>
      </c>
      <c r="L69" s="45" t="s">
        <v>1398</v>
      </c>
      <c r="M69" s="45" t="s">
        <v>1398</v>
      </c>
      <c r="N69" s="45" t="s">
        <v>1398</v>
      </c>
      <c r="O69" s="45" t="s">
        <v>1398</v>
      </c>
      <c r="P69" s="45"/>
    </row>
    <row r="70" spans="1:16" x14ac:dyDescent="0.2">
      <c r="A70" s="45" t="s">
        <v>251</v>
      </c>
      <c r="B70" s="45" t="s">
        <v>252</v>
      </c>
      <c r="C70" s="45" t="s">
        <v>277</v>
      </c>
      <c r="D70" s="45" t="s">
        <v>278</v>
      </c>
      <c r="E70" s="45" t="str">
        <f>IFERROR(VLOOKUP(D70,Sheet12!R:W,4,FALSE),"N")</f>
        <v>Padang</v>
      </c>
      <c r="F70" s="45" t="s">
        <v>1402</v>
      </c>
      <c r="G70" s="45"/>
      <c r="H70" s="45"/>
      <c r="I70" s="45" t="s">
        <v>1523</v>
      </c>
      <c r="J70" s="45" t="str">
        <f>IFERROR(VLOOKUP(D70,Sheet12!R:W,6,FALSE),"N")</f>
        <v>Y</v>
      </c>
      <c r="K70" s="45" t="s">
        <v>1518</v>
      </c>
      <c r="L70" s="45" t="s">
        <v>1518</v>
      </c>
      <c r="M70" s="45" t="s">
        <v>1518</v>
      </c>
      <c r="N70" s="45" t="s">
        <v>1518</v>
      </c>
      <c r="O70" s="45" t="s">
        <v>1518</v>
      </c>
      <c r="P70" s="45"/>
    </row>
    <row r="71" spans="1:16" x14ac:dyDescent="0.2">
      <c r="A71" s="45" t="s">
        <v>251</v>
      </c>
      <c r="B71" s="45" t="s">
        <v>252</v>
      </c>
      <c r="C71" s="45" t="s">
        <v>279</v>
      </c>
      <c r="D71" s="45" t="s">
        <v>280</v>
      </c>
      <c r="E71" s="45" t="str">
        <f>IFERROR(VLOOKUP(D71,Sheet12!R:W,4,FALSE),"N")</f>
        <v>Padang</v>
      </c>
      <c r="F71" s="45" t="s">
        <v>1462</v>
      </c>
      <c r="G71" s="45"/>
      <c r="H71" s="45"/>
      <c r="I71" s="45" t="s">
        <v>1523</v>
      </c>
      <c r="J71" s="45" t="s">
        <v>1398</v>
      </c>
      <c r="K71" s="45" t="s">
        <v>1398</v>
      </c>
      <c r="L71" s="45" t="s">
        <v>1398</v>
      </c>
      <c r="M71" s="45" t="s">
        <v>1398</v>
      </c>
      <c r="N71" s="45" t="s">
        <v>1398</v>
      </c>
      <c r="O71" s="45" t="s">
        <v>1398</v>
      </c>
      <c r="P71" s="45"/>
    </row>
    <row r="72" spans="1:16" x14ac:dyDescent="0.2">
      <c r="A72" s="45" t="s">
        <v>251</v>
      </c>
      <c r="B72" s="45" t="s">
        <v>252</v>
      </c>
      <c r="C72" s="45" t="s">
        <v>281</v>
      </c>
      <c r="D72" s="45" t="s">
        <v>282</v>
      </c>
      <c r="E72" s="45" t="str">
        <f>IFERROR(VLOOKUP(D72,Sheet12!R:W,4,FALSE),"N")</f>
        <v>N</v>
      </c>
      <c r="F72" s="45" t="str">
        <f>IFERROR(VLOOKUP(D72,Sheet12!R:W,5,FALSE),"N")</f>
        <v>N</v>
      </c>
      <c r="G72" s="45"/>
      <c r="H72" s="45"/>
      <c r="I72" s="45" t="s">
        <v>1523</v>
      </c>
      <c r="J72" s="45" t="str">
        <f>IFERROR(VLOOKUP(D72,Sheet12!R:W,6,FALSE),"N")</f>
        <v>N</v>
      </c>
      <c r="K72" s="45" t="s">
        <v>1398</v>
      </c>
      <c r="L72" s="45" t="s">
        <v>1398</v>
      </c>
      <c r="M72" s="45" t="s">
        <v>1398</v>
      </c>
      <c r="N72" s="45" t="s">
        <v>1398</v>
      </c>
      <c r="O72" s="45" t="s">
        <v>1398</v>
      </c>
      <c r="P72" s="45"/>
    </row>
    <row r="73" spans="1:16" x14ac:dyDescent="0.2">
      <c r="A73" s="45" t="s">
        <v>251</v>
      </c>
      <c r="B73" s="45" t="s">
        <v>252</v>
      </c>
      <c r="C73" s="45" t="s">
        <v>283</v>
      </c>
      <c r="D73" s="45" t="s">
        <v>284</v>
      </c>
      <c r="E73" s="45" t="str">
        <f>IFERROR(VLOOKUP(D73,Sheet12!R:W,4,FALSE),"N")</f>
        <v>Padang</v>
      </c>
      <c r="F73" s="45" t="s">
        <v>1403</v>
      </c>
      <c r="G73" s="45"/>
      <c r="H73" s="45"/>
      <c r="I73" s="45" t="s">
        <v>1523</v>
      </c>
      <c r="J73" s="45" t="s">
        <v>1398</v>
      </c>
      <c r="K73" s="45" t="s">
        <v>1398</v>
      </c>
      <c r="L73" s="45" t="s">
        <v>1398</v>
      </c>
      <c r="M73" s="45" t="s">
        <v>1398</v>
      </c>
      <c r="N73" s="45" t="s">
        <v>1398</v>
      </c>
      <c r="O73" s="45" t="s">
        <v>1398</v>
      </c>
      <c r="P73" s="45"/>
    </row>
    <row r="74" spans="1:16" x14ac:dyDescent="0.2">
      <c r="A74" s="45" t="s">
        <v>251</v>
      </c>
      <c r="B74" s="45" t="s">
        <v>252</v>
      </c>
      <c r="C74" s="45" t="s">
        <v>285</v>
      </c>
      <c r="D74" s="45" t="s">
        <v>286</v>
      </c>
      <c r="E74" s="45" t="str">
        <f>IFERROR(VLOOKUP(D74,Sheet12!R:W,4,FALSE),"N")</f>
        <v>Padang</v>
      </c>
      <c r="F74" s="45" t="s">
        <v>1280</v>
      </c>
      <c r="G74" s="45"/>
      <c r="H74" s="45"/>
      <c r="I74" s="45" t="s">
        <v>1523</v>
      </c>
      <c r="J74" s="45" t="str">
        <f>IFERROR(VLOOKUP(D74,Sheet12!R:W,6,FALSE),"N")</f>
        <v>Y</v>
      </c>
      <c r="K74" s="45" t="s">
        <v>1518</v>
      </c>
      <c r="L74" s="45" t="s">
        <v>1518</v>
      </c>
      <c r="M74" s="45" t="s">
        <v>1518</v>
      </c>
      <c r="N74" s="45" t="s">
        <v>1518</v>
      </c>
      <c r="O74" s="45" t="s">
        <v>1518</v>
      </c>
      <c r="P74" s="45"/>
    </row>
    <row r="75" spans="1:16" x14ac:dyDescent="0.2">
      <c r="A75" s="45" t="s">
        <v>251</v>
      </c>
      <c r="B75" s="45" t="s">
        <v>252</v>
      </c>
      <c r="C75" s="45" t="s">
        <v>287</v>
      </c>
      <c r="D75" s="45" t="s">
        <v>288</v>
      </c>
      <c r="E75" s="45" t="str">
        <f>IFERROR(VLOOKUP(D75,Sheet12!R:W,4,FALSE),"N")</f>
        <v>Padang</v>
      </c>
      <c r="F75" s="45" t="s">
        <v>1421</v>
      </c>
      <c r="G75" s="45"/>
      <c r="H75" s="45"/>
      <c r="I75" s="45" t="s">
        <v>1523</v>
      </c>
      <c r="J75" s="45" t="s">
        <v>1398</v>
      </c>
      <c r="K75" s="45" t="s">
        <v>1518</v>
      </c>
      <c r="L75" s="45" t="s">
        <v>1518</v>
      </c>
      <c r="M75" s="45" t="s">
        <v>1518</v>
      </c>
      <c r="N75" s="45" t="s">
        <v>1518</v>
      </c>
      <c r="O75" s="45" t="s">
        <v>1518</v>
      </c>
      <c r="P75" s="45"/>
    </row>
    <row r="76" spans="1:16" x14ac:dyDescent="0.2">
      <c r="A76" s="45" t="s">
        <v>251</v>
      </c>
      <c r="B76" s="45" t="s">
        <v>252</v>
      </c>
      <c r="C76" s="45" t="s">
        <v>289</v>
      </c>
      <c r="D76" s="45" t="s">
        <v>290</v>
      </c>
      <c r="E76" s="45" t="str">
        <f>IFERROR(VLOOKUP(D76,Sheet12!R:W,4,FALSE),"N")</f>
        <v>Padang</v>
      </c>
      <c r="F76" s="45" t="s">
        <v>1416</v>
      </c>
      <c r="G76" s="45"/>
      <c r="H76" s="45"/>
      <c r="I76" s="45" t="s">
        <v>1523</v>
      </c>
      <c r="J76" s="45" t="s">
        <v>1398</v>
      </c>
      <c r="K76" s="45" t="s">
        <v>1398</v>
      </c>
      <c r="L76" s="45" t="s">
        <v>1398</v>
      </c>
      <c r="M76" s="45" t="s">
        <v>1398</v>
      </c>
      <c r="N76" s="45" t="s">
        <v>1398</v>
      </c>
      <c r="O76" s="45" t="s">
        <v>1398</v>
      </c>
      <c r="P76" s="45"/>
    </row>
    <row r="77" spans="1:16" x14ac:dyDescent="0.2">
      <c r="A77" s="45" t="s">
        <v>291</v>
      </c>
      <c r="B77" s="45" t="s">
        <v>292</v>
      </c>
      <c r="C77" s="45" t="s">
        <v>293</v>
      </c>
      <c r="D77" s="45" t="s">
        <v>294</v>
      </c>
      <c r="E77" s="45" t="str">
        <f>IFERROR(VLOOKUP(D77,Sheet12!R:W,4,FALSE),"N")</f>
        <v>N</v>
      </c>
      <c r="F77" s="45" t="str">
        <f>IFERROR(VLOOKUP(D77,Sheet12!R:W,5,FALSE),"N")</f>
        <v>N</v>
      </c>
      <c r="G77" s="45"/>
      <c r="H77" s="45"/>
      <c r="I77" s="45" t="s">
        <v>1523</v>
      </c>
      <c r="J77" s="45" t="str">
        <f>IFERROR(VLOOKUP(D77,Sheet12!R:W,6,FALSE),"N")</f>
        <v>N</v>
      </c>
      <c r="K77" s="45" t="s">
        <v>1398</v>
      </c>
      <c r="L77" s="45" t="s">
        <v>1398</v>
      </c>
      <c r="M77" s="45" t="s">
        <v>1398</v>
      </c>
      <c r="N77" s="45" t="s">
        <v>1398</v>
      </c>
      <c r="O77" s="45" t="s">
        <v>1398</v>
      </c>
      <c r="P77" s="45" t="s">
        <v>1398</v>
      </c>
    </row>
    <row r="78" spans="1:16" x14ac:dyDescent="0.2">
      <c r="A78" s="45" t="s">
        <v>291</v>
      </c>
      <c r="B78" s="45" t="s">
        <v>292</v>
      </c>
      <c r="C78" s="45" t="s">
        <v>295</v>
      </c>
      <c r="D78" s="45" t="s">
        <v>296</v>
      </c>
      <c r="E78" s="45" t="str">
        <f>IFERROR(VLOOKUP(D78,Sheet12!R:W,4,FALSE),"N")</f>
        <v>N</v>
      </c>
      <c r="F78" s="45" t="str">
        <f>IFERROR(VLOOKUP(D78,Sheet12!R:W,5,FALSE),"N")</f>
        <v>N</v>
      </c>
      <c r="G78" s="45"/>
      <c r="H78" s="45"/>
      <c r="I78" s="45" t="s">
        <v>1523</v>
      </c>
      <c r="J78" s="45" t="str">
        <f>IFERROR(VLOOKUP(D78,Sheet12!R:W,6,FALSE),"N")</f>
        <v>N</v>
      </c>
      <c r="K78" s="45" t="s">
        <v>1398</v>
      </c>
      <c r="L78" s="45" t="s">
        <v>1398</v>
      </c>
      <c r="M78" s="45" t="s">
        <v>1398</v>
      </c>
      <c r="N78" s="45" t="s">
        <v>1398</v>
      </c>
      <c r="O78" s="45" t="s">
        <v>1398</v>
      </c>
      <c r="P78" s="45" t="s">
        <v>1398</v>
      </c>
    </row>
    <row r="79" spans="1:16" x14ac:dyDescent="0.2">
      <c r="A79" s="45" t="s">
        <v>291</v>
      </c>
      <c r="B79" s="45" t="s">
        <v>292</v>
      </c>
      <c r="C79" s="45" t="s">
        <v>297</v>
      </c>
      <c r="D79" s="45" t="s">
        <v>298</v>
      </c>
      <c r="E79" s="45" t="str">
        <f>IFERROR(VLOOKUP(D79,Sheet12!R:W,4,FALSE),"N")</f>
        <v>N</v>
      </c>
      <c r="F79" s="45" t="str">
        <f>IFERROR(VLOOKUP(D79,Sheet12!R:W,5,FALSE),"N")</f>
        <v>N</v>
      </c>
      <c r="G79" s="45"/>
      <c r="H79" s="45"/>
      <c r="I79" s="45" t="s">
        <v>1523</v>
      </c>
      <c r="J79" s="45" t="str">
        <f>IFERROR(VLOOKUP(D79,Sheet12!R:W,6,FALSE),"N")</f>
        <v>N</v>
      </c>
      <c r="K79" s="45" t="s">
        <v>1398</v>
      </c>
      <c r="L79" s="45" t="s">
        <v>1398</v>
      </c>
      <c r="M79" s="45" t="s">
        <v>1398</v>
      </c>
      <c r="N79" s="45" t="s">
        <v>1398</v>
      </c>
      <c r="O79" s="45" t="s">
        <v>1398</v>
      </c>
      <c r="P79" s="45" t="s">
        <v>1398</v>
      </c>
    </row>
    <row r="80" spans="1:16" x14ac:dyDescent="0.2">
      <c r="A80" s="45" t="s">
        <v>291</v>
      </c>
      <c r="B80" s="45" t="s">
        <v>292</v>
      </c>
      <c r="C80" s="45" t="s">
        <v>299</v>
      </c>
      <c r="D80" s="45" t="s">
        <v>300</v>
      </c>
      <c r="E80" s="45" t="str">
        <f>IFERROR(VLOOKUP(D80,Sheet12!R:W,4,FALSE),"N")</f>
        <v>Pekanbaru</v>
      </c>
      <c r="F80" s="45" t="s">
        <v>1424</v>
      </c>
      <c r="G80" s="45"/>
      <c r="H80" s="45"/>
      <c r="I80" s="45" t="s">
        <v>1523</v>
      </c>
      <c r="J80" s="45" t="str">
        <f>IFERROR(VLOOKUP(D80,Sheet12!R:W,6,FALSE),"N")</f>
        <v>Y</v>
      </c>
      <c r="K80" s="45" t="s">
        <v>1398</v>
      </c>
      <c r="L80" s="45" t="s">
        <v>1398</v>
      </c>
      <c r="M80" s="45" t="s">
        <v>1398</v>
      </c>
      <c r="N80" s="45" t="s">
        <v>1398</v>
      </c>
      <c r="O80" s="45" t="s">
        <v>1398</v>
      </c>
      <c r="P80" s="45" t="s">
        <v>1398</v>
      </c>
    </row>
    <row r="81" spans="1:16" x14ac:dyDescent="0.2">
      <c r="A81" s="45" t="s">
        <v>291</v>
      </c>
      <c r="B81" s="45" t="s">
        <v>292</v>
      </c>
      <c r="C81" s="45" t="s">
        <v>301</v>
      </c>
      <c r="D81" s="45" t="s">
        <v>302</v>
      </c>
      <c r="E81" s="45" t="str">
        <f>IFERROR(VLOOKUP(D81,Sheet12!R:W,4,FALSE),"N")</f>
        <v>Pekanbaru</v>
      </c>
      <c r="F81" s="45" t="s">
        <v>1454</v>
      </c>
      <c r="G81" s="45"/>
      <c r="H81" s="45"/>
      <c r="I81" s="45" t="s">
        <v>1523</v>
      </c>
      <c r="J81" s="45" t="s">
        <v>1398</v>
      </c>
      <c r="K81" s="45" t="s">
        <v>1398</v>
      </c>
      <c r="L81" s="45" t="s">
        <v>1398</v>
      </c>
      <c r="M81" s="45" t="s">
        <v>1398</v>
      </c>
      <c r="N81" s="45" t="s">
        <v>1398</v>
      </c>
      <c r="O81" s="45" t="s">
        <v>1398</v>
      </c>
      <c r="P81" s="45" t="s">
        <v>1398</v>
      </c>
    </row>
    <row r="82" spans="1:16" x14ac:dyDescent="0.2">
      <c r="A82" s="45" t="s">
        <v>291</v>
      </c>
      <c r="B82" s="45" t="s">
        <v>292</v>
      </c>
      <c r="C82" s="45" t="s">
        <v>303</v>
      </c>
      <c r="D82" s="45" t="s">
        <v>304</v>
      </c>
      <c r="E82" s="45" t="str">
        <f>IFERROR(VLOOKUP(D82,Sheet12!R:W,4,FALSE),"N")</f>
        <v>Pekanbaru</v>
      </c>
      <c r="F82" s="45" t="s">
        <v>1340</v>
      </c>
      <c r="G82" s="45"/>
      <c r="H82" s="45"/>
      <c r="I82" s="45" t="s">
        <v>1523</v>
      </c>
      <c r="J82" s="45" t="str">
        <f>IFERROR(VLOOKUP(D82,Sheet12!R:W,6,FALSE),"N")</f>
        <v>Y</v>
      </c>
      <c r="K82" s="45" t="s">
        <v>1518</v>
      </c>
      <c r="L82" s="45" t="s">
        <v>1518</v>
      </c>
      <c r="M82" s="45" t="s">
        <v>1518</v>
      </c>
      <c r="N82" s="45" t="s">
        <v>1518</v>
      </c>
      <c r="O82" s="45" t="s">
        <v>1518</v>
      </c>
      <c r="P82" s="45" t="s">
        <v>1820</v>
      </c>
    </row>
    <row r="83" spans="1:16" x14ac:dyDescent="0.2">
      <c r="A83" s="45" t="s">
        <v>291</v>
      </c>
      <c r="B83" s="45" t="s">
        <v>292</v>
      </c>
      <c r="C83" s="45" t="s">
        <v>305</v>
      </c>
      <c r="D83" s="45" t="s">
        <v>306</v>
      </c>
      <c r="E83" s="45" t="str">
        <f>IFERROR(VLOOKUP(D83,Sheet12!R:W,4,FALSE),"N")</f>
        <v>Pekanbaru</v>
      </c>
      <c r="F83" s="45" t="s">
        <v>1442</v>
      </c>
      <c r="G83" s="45"/>
      <c r="H83" s="45"/>
      <c r="I83" s="45" t="s">
        <v>1523</v>
      </c>
      <c r="J83" s="45" t="s">
        <v>1398</v>
      </c>
      <c r="K83" s="45" t="s">
        <v>1398</v>
      </c>
      <c r="L83" s="45" t="s">
        <v>1398</v>
      </c>
      <c r="M83" s="45" t="s">
        <v>1398</v>
      </c>
      <c r="N83" s="45" t="s">
        <v>1398</v>
      </c>
      <c r="O83" s="45" t="s">
        <v>1398</v>
      </c>
      <c r="P83" s="45" t="s">
        <v>1398</v>
      </c>
    </row>
    <row r="84" spans="1:16" x14ac:dyDescent="0.2">
      <c r="A84" s="47" t="s">
        <v>291</v>
      </c>
      <c r="B84" s="47" t="s">
        <v>292</v>
      </c>
      <c r="C84" s="47" t="s">
        <v>307</v>
      </c>
      <c r="D84" s="47" t="s">
        <v>308</v>
      </c>
      <c r="E84" s="47" t="str">
        <f>IFERROR(VLOOKUP(D84,Sheet12!R:W,4,FALSE),"N")</f>
        <v>Pekanbaru</v>
      </c>
      <c r="F84" s="47" t="s">
        <v>1261</v>
      </c>
      <c r="G84" s="47"/>
      <c r="H84" s="47"/>
      <c r="I84" s="47" t="s">
        <v>1523</v>
      </c>
      <c r="J84" s="47" t="str">
        <f>IFERROR(VLOOKUP(D84,Sheet12!R:W,6,FALSE),"N")</f>
        <v>Y</v>
      </c>
      <c r="K84" s="45" t="s">
        <v>1398</v>
      </c>
      <c r="L84" s="45" t="s">
        <v>1398</v>
      </c>
      <c r="M84" s="45" t="s">
        <v>1398</v>
      </c>
      <c r="N84" s="45" t="s">
        <v>1398</v>
      </c>
      <c r="O84" s="45" t="s">
        <v>1518</v>
      </c>
      <c r="P84" s="45" t="s">
        <v>1819</v>
      </c>
    </row>
    <row r="85" spans="1:16" x14ac:dyDescent="0.2">
      <c r="A85" s="45" t="s">
        <v>291</v>
      </c>
      <c r="B85" s="45" t="s">
        <v>292</v>
      </c>
      <c r="C85" s="45" t="s">
        <v>309</v>
      </c>
      <c r="D85" s="45" t="s">
        <v>310</v>
      </c>
      <c r="E85" s="45" t="str">
        <f>IFERROR(VLOOKUP(D85,Sheet12!R:W,4,FALSE),"N")</f>
        <v>Pekanbaru</v>
      </c>
      <c r="F85" s="45" t="s">
        <v>1441</v>
      </c>
      <c r="G85" s="45"/>
      <c r="H85" s="45"/>
      <c r="I85" s="45" t="s">
        <v>1523</v>
      </c>
      <c r="J85" s="45" t="s">
        <v>1398</v>
      </c>
      <c r="K85" s="45" t="s">
        <v>1398</v>
      </c>
      <c r="L85" s="45" t="s">
        <v>1398</v>
      </c>
      <c r="M85" s="45" t="s">
        <v>1398</v>
      </c>
      <c r="N85" s="45" t="s">
        <v>1398</v>
      </c>
      <c r="O85" s="45" t="s">
        <v>1398</v>
      </c>
      <c r="P85" s="45" t="s">
        <v>1398</v>
      </c>
    </row>
    <row r="86" spans="1:16" x14ac:dyDescent="0.2">
      <c r="A86" s="45" t="s">
        <v>291</v>
      </c>
      <c r="B86" s="45" t="s">
        <v>292</v>
      </c>
      <c r="C86" s="45" t="s">
        <v>311</v>
      </c>
      <c r="D86" s="45" t="s">
        <v>312</v>
      </c>
      <c r="E86" s="45" t="str">
        <f>IFERROR(VLOOKUP(D86,Sheet12!R:W,4,FALSE),"N")</f>
        <v>N</v>
      </c>
      <c r="F86" s="45" t="str">
        <f>IFERROR(VLOOKUP(D86,Sheet12!R:W,5,FALSE),"N")</f>
        <v>N</v>
      </c>
      <c r="G86" s="45"/>
      <c r="H86" s="45"/>
      <c r="I86" s="45" t="s">
        <v>1523</v>
      </c>
      <c r="J86" s="45" t="str">
        <f>IFERROR(VLOOKUP(D86,Sheet12!R:W,6,FALSE),"N")</f>
        <v>N</v>
      </c>
      <c r="K86" s="45" t="s">
        <v>1398</v>
      </c>
      <c r="L86" s="45" t="s">
        <v>1398</v>
      </c>
      <c r="M86" s="45" t="s">
        <v>1398</v>
      </c>
      <c r="N86" s="45" t="s">
        <v>1398</v>
      </c>
      <c r="O86" s="45" t="s">
        <v>1398</v>
      </c>
      <c r="P86" s="45" t="s">
        <v>1398</v>
      </c>
    </row>
    <row r="87" spans="1:16" x14ac:dyDescent="0.2">
      <c r="A87" s="45" t="s">
        <v>291</v>
      </c>
      <c r="B87" s="45" t="s">
        <v>292</v>
      </c>
      <c r="C87" s="45" t="s">
        <v>313</v>
      </c>
      <c r="D87" s="45" t="s">
        <v>314</v>
      </c>
      <c r="E87" s="45" t="str">
        <f>IFERROR(VLOOKUP(D87,Sheet12!R:W,4,FALSE),"N")</f>
        <v>Pekanbaru</v>
      </c>
      <c r="F87" s="45" t="s">
        <v>1423</v>
      </c>
      <c r="G87" s="45"/>
      <c r="H87" s="45"/>
      <c r="I87" s="45" t="s">
        <v>1523</v>
      </c>
      <c r="J87" s="45" t="str">
        <f>IFERROR(VLOOKUP(D87,Sheet12!R:W,6,FALSE),"N")</f>
        <v>Y</v>
      </c>
      <c r="K87" s="45" t="s">
        <v>1518</v>
      </c>
      <c r="L87" s="45" t="s">
        <v>1518</v>
      </c>
      <c r="M87" s="45" t="s">
        <v>1518</v>
      </c>
      <c r="N87" s="45" t="s">
        <v>1518</v>
      </c>
      <c r="O87" s="45" t="s">
        <v>1518</v>
      </c>
      <c r="P87" s="45" t="s">
        <v>1820</v>
      </c>
    </row>
    <row r="88" spans="1:16" x14ac:dyDescent="0.2">
      <c r="A88" s="45" t="s">
        <v>291</v>
      </c>
      <c r="B88" s="45" t="s">
        <v>292</v>
      </c>
      <c r="C88" s="45" t="s">
        <v>315</v>
      </c>
      <c r="D88" s="45" t="s">
        <v>316</v>
      </c>
      <c r="E88" s="45" t="str">
        <f>IFERROR(VLOOKUP(D88,Sheet12!R:W,4,FALSE),"N")</f>
        <v>Pekanbaru</v>
      </c>
      <c r="F88" s="45" t="s">
        <v>1295</v>
      </c>
      <c r="G88" s="45"/>
      <c r="H88" s="45"/>
      <c r="I88" s="45" t="s">
        <v>1523</v>
      </c>
      <c r="J88" s="45" t="str">
        <f>IFERROR(VLOOKUP(D88,Sheet12!R:W,6,FALSE),"N")</f>
        <v>Y</v>
      </c>
      <c r="K88" s="45" t="s">
        <v>1398</v>
      </c>
      <c r="L88" s="45" t="s">
        <v>1398</v>
      </c>
      <c r="M88" s="45" t="s">
        <v>1398</v>
      </c>
      <c r="N88" s="45" t="s">
        <v>1398</v>
      </c>
      <c r="O88" s="45" t="s">
        <v>1518</v>
      </c>
      <c r="P88" s="45" t="s">
        <v>1819</v>
      </c>
    </row>
    <row r="89" spans="1:16" x14ac:dyDescent="0.2">
      <c r="A89" s="45" t="s">
        <v>317</v>
      </c>
      <c r="B89" s="45" t="s">
        <v>318</v>
      </c>
      <c r="C89" s="45" t="s">
        <v>319</v>
      </c>
      <c r="D89" s="45" t="s">
        <v>320</v>
      </c>
      <c r="E89" s="45" t="str">
        <f>IFERROR(VLOOKUP(D89,Sheet12!R:W,4,FALSE),"N")</f>
        <v>N</v>
      </c>
      <c r="F89" s="45" t="str">
        <f>IFERROR(VLOOKUP(D89,Sheet12!R:W,5,FALSE),"N")</f>
        <v>N</v>
      </c>
      <c r="G89" s="45"/>
      <c r="H89" s="45"/>
      <c r="I89" s="45" t="s">
        <v>1523</v>
      </c>
      <c r="J89" s="45" t="str">
        <f>IFERROR(VLOOKUP(D89,Sheet12!R:W,6,FALSE),"N")</f>
        <v>N</v>
      </c>
      <c r="K89" s="45" t="s">
        <v>1398</v>
      </c>
      <c r="L89" s="45" t="s">
        <v>1398</v>
      </c>
      <c r="M89" s="45" t="s">
        <v>1398</v>
      </c>
      <c r="N89" s="45" t="s">
        <v>1398</v>
      </c>
      <c r="O89" s="45" t="s">
        <v>1398</v>
      </c>
      <c r="P89" s="45" t="s">
        <v>1398</v>
      </c>
    </row>
    <row r="90" spans="1:16" x14ac:dyDescent="0.2">
      <c r="A90" s="45" t="s">
        <v>317</v>
      </c>
      <c r="B90" s="45" t="s">
        <v>318</v>
      </c>
      <c r="C90" s="45" t="s">
        <v>321</v>
      </c>
      <c r="D90" s="45" t="s">
        <v>322</v>
      </c>
      <c r="E90" s="45" t="str">
        <f>IFERROR(VLOOKUP(D90,Sheet12!R:W,4,FALSE),"N")</f>
        <v>N</v>
      </c>
      <c r="F90" s="45" t="str">
        <f>IFERROR(VLOOKUP(D90,Sheet12!R:W,5,FALSE),"N")</f>
        <v>N</v>
      </c>
      <c r="G90" s="45"/>
      <c r="H90" s="45"/>
      <c r="I90" s="45" t="s">
        <v>1523</v>
      </c>
      <c r="J90" s="45" t="str">
        <f>IFERROR(VLOOKUP(D90,Sheet12!R:W,6,FALSE),"N")</f>
        <v>N</v>
      </c>
      <c r="K90" s="45" t="s">
        <v>1398</v>
      </c>
      <c r="L90" s="45" t="s">
        <v>1398</v>
      </c>
      <c r="M90" s="45" t="s">
        <v>1398</v>
      </c>
      <c r="N90" s="45" t="s">
        <v>1398</v>
      </c>
      <c r="O90" s="45" t="s">
        <v>1398</v>
      </c>
      <c r="P90" s="45" t="s">
        <v>1398</v>
      </c>
    </row>
    <row r="91" spans="1:16" x14ac:dyDescent="0.2">
      <c r="A91" s="45" t="s">
        <v>317</v>
      </c>
      <c r="B91" s="45" t="s">
        <v>318</v>
      </c>
      <c r="C91" s="45" t="s">
        <v>323</v>
      </c>
      <c r="D91" s="45" t="s">
        <v>324</v>
      </c>
      <c r="E91" s="45" t="str">
        <f>IFERROR(VLOOKUP(D91,Sheet12!R:W,4,FALSE),"N")</f>
        <v>N</v>
      </c>
      <c r="F91" s="45" t="str">
        <f>IFERROR(VLOOKUP(D91,Sheet12!R:W,5,FALSE),"N")</f>
        <v>N</v>
      </c>
      <c r="G91" s="45"/>
      <c r="H91" s="45"/>
      <c r="I91" s="45" t="s">
        <v>1523</v>
      </c>
      <c r="J91" s="45" t="str">
        <f>IFERROR(VLOOKUP(D91,Sheet12!R:W,6,FALSE),"N")</f>
        <v>N</v>
      </c>
      <c r="K91" s="45" t="s">
        <v>1398</v>
      </c>
      <c r="L91" s="45" t="s">
        <v>1398</v>
      </c>
      <c r="M91" s="45" t="s">
        <v>1398</v>
      </c>
      <c r="N91" s="45" t="s">
        <v>1398</v>
      </c>
      <c r="O91" s="45" t="s">
        <v>1398</v>
      </c>
      <c r="P91" s="45" t="s">
        <v>1398</v>
      </c>
    </row>
    <row r="92" spans="1:16" x14ac:dyDescent="0.2">
      <c r="A92" s="45" t="s">
        <v>317</v>
      </c>
      <c r="B92" s="45" t="s">
        <v>318</v>
      </c>
      <c r="C92" s="45" t="s">
        <v>325</v>
      </c>
      <c r="D92" s="45" t="s">
        <v>326</v>
      </c>
      <c r="E92" s="45" t="str">
        <f>IFERROR(VLOOKUP(D92,Sheet12!R:W,4,FALSE),"N")</f>
        <v>N</v>
      </c>
      <c r="F92" s="45" t="str">
        <f>IFERROR(VLOOKUP(D92,Sheet12!R:W,5,FALSE),"N")</f>
        <v>N</v>
      </c>
      <c r="G92" s="45"/>
      <c r="H92" s="45"/>
      <c r="I92" s="45" t="s">
        <v>1523</v>
      </c>
      <c r="J92" s="45" t="str">
        <f>IFERROR(VLOOKUP(D92,Sheet12!R:W,6,FALSE),"N")</f>
        <v>N</v>
      </c>
      <c r="K92" s="45" t="s">
        <v>1398</v>
      </c>
      <c r="L92" s="45" t="s">
        <v>1398</v>
      </c>
      <c r="M92" s="45" t="s">
        <v>1398</v>
      </c>
      <c r="N92" s="45" t="s">
        <v>1398</v>
      </c>
      <c r="O92" s="45" t="s">
        <v>1398</v>
      </c>
      <c r="P92" s="45" t="s">
        <v>1398</v>
      </c>
    </row>
    <row r="93" spans="1:16" x14ac:dyDescent="0.2">
      <c r="A93" s="45" t="s">
        <v>317</v>
      </c>
      <c r="B93" s="45" t="s">
        <v>318</v>
      </c>
      <c r="C93" s="45" t="s">
        <v>327</v>
      </c>
      <c r="D93" s="45" t="s">
        <v>328</v>
      </c>
      <c r="E93" s="45" t="str">
        <f>IFERROR(VLOOKUP(D93,Sheet12!R:W,4,FALSE),"N")</f>
        <v>Jambi</v>
      </c>
      <c r="F93" s="45" t="s">
        <v>1450</v>
      </c>
      <c r="G93" s="45"/>
      <c r="H93" s="45"/>
      <c r="I93" s="45" t="s">
        <v>1523</v>
      </c>
      <c r="J93" s="45" t="str">
        <f>IFERROR(VLOOKUP(D93,Sheet12!R:W,6,FALSE),"N")</f>
        <v>Y</v>
      </c>
      <c r="K93" s="45" t="s">
        <v>1398</v>
      </c>
      <c r="L93" s="45" t="s">
        <v>1398</v>
      </c>
      <c r="M93" s="45" t="s">
        <v>1398</v>
      </c>
      <c r="N93" s="45" t="s">
        <v>1398</v>
      </c>
      <c r="O93" s="45" t="s">
        <v>1398</v>
      </c>
      <c r="P93" s="45" t="s">
        <v>1398</v>
      </c>
    </row>
    <row r="94" spans="1:16" x14ac:dyDescent="0.2">
      <c r="A94" s="45" t="s">
        <v>317</v>
      </c>
      <c r="B94" s="45" t="s">
        <v>318</v>
      </c>
      <c r="C94" s="45" t="s">
        <v>329</v>
      </c>
      <c r="D94" s="45" t="s">
        <v>330</v>
      </c>
      <c r="E94" s="45" t="str">
        <f>IFERROR(VLOOKUP(D94,Sheet12!R:W,4,FALSE),"N")</f>
        <v>N</v>
      </c>
      <c r="F94" s="45" t="str">
        <f>IFERROR(VLOOKUP(D94,Sheet12!R:W,5,FALSE),"N")</f>
        <v>N</v>
      </c>
      <c r="G94" s="45"/>
      <c r="H94" s="45"/>
      <c r="I94" s="45" t="s">
        <v>1523</v>
      </c>
      <c r="J94" s="45" t="str">
        <f>IFERROR(VLOOKUP(D94,Sheet12!R:W,6,FALSE),"N")</f>
        <v>N</v>
      </c>
      <c r="K94" s="45" t="s">
        <v>1398</v>
      </c>
      <c r="L94" s="45" t="s">
        <v>1398</v>
      </c>
      <c r="M94" s="45" t="s">
        <v>1398</v>
      </c>
      <c r="N94" s="45" t="s">
        <v>1398</v>
      </c>
      <c r="O94" s="45" t="s">
        <v>1398</v>
      </c>
      <c r="P94" s="45" t="s">
        <v>1398</v>
      </c>
    </row>
    <row r="95" spans="1:16" x14ac:dyDescent="0.2">
      <c r="A95" s="45" t="s">
        <v>317</v>
      </c>
      <c r="B95" s="45" t="s">
        <v>318</v>
      </c>
      <c r="C95" s="45" t="s">
        <v>331</v>
      </c>
      <c r="D95" s="45" t="s">
        <v>332</v>
      </c>
      <c r="E95" s="45" t="str">
        <f>IFERROR(VLOOKUP(D95,Sheet12!R:W,4,FALSE),"N")</f>
        <v>N</v>
      </c>
      <c r="F95" s="45" t="str">
        <f>IFERROR(VLOOKUP(D95,Sheet12!R:W,5,FALSE),"N")</f>
        <v>N</v>
      </c>
      <c r="G95" s="45"/>
      <c r="H95" s="45"/>
      <c r="I95" s="45" t="s">
        <v>1523</v>
      </c>
      <c r="J95" s="45" t="str">
        <f>IFERROR(VLOOKUP(D95,Sheet12!R:W,6,FALSE),"N")</f>
        <v>N</v>
      </c>
      <c r="K95" s="45" t="s">
        <v>1398</v>
      </c>
      <c r="L95" s="45" t="s">
        <v>1398</v>
      </c>
      <c r="M95" s="45" t="s">
        <v>1398</v>
      </c>
      <c r="N95" s="45" t="s">
        <v>1398</v>
      </c>
      <c r="O95" s="45" t="s">
        <v>1398</v>
      </c>
      <c r="P95" s="45" t="s">
        <v>1398</v>
      </c>
    </row>
    <row r="96" spans="1:16" x14ac:dyDescent="0.2">
      <c r="A96" s="45" t="s">
        <v>317</v>
      </c>
      <c r="B96" s="45" t="s">
        <v>318</v>
      </c>
      <c r="C96" s="45" t="s">
        <v>333</v>
      </c>
      <c r="D96" s="45" t="s">
        <v>334</v>
      </c>
      <c r="E96" s="45" t="str">
        <f>IFERROR(VLOOKUP(D96,Sheet12!R:W,4,FALSE),"N")</f>
        <v>N</v>
      </c>
      <c r="F96" s="45" t="str">
        <f>IFERROR(VLOOKUP(D96,Sheet12!R:W,5,FALSE),"N")</f>
        <v>N</v>
      </c>
      <c r="G96" s="45"/>
      <c r="H96" s="45"/>
      <c r="I96" s="45" t="s">
        <v>1523</v>
      </c>
      <c r="J96" s="45" t="str">
        <f>IFERROR(VLOOKUP(D96,Sheet12!R:W,6,FALSE),"N")</f>
        <v>N</v>
      </c>
      <c r="K96" s="45" t="s">
        <v>1398</v>
      </c>
      <c r="L96" s="45" t="s">
        <v>1398</v>
      </c>
      <c r="M96" s="45" t="s">
        <v>1398</v>
      </c>
      <c r="N96" s="45" t="s">
        <v>1398</v>
      </c>
      <c r="O96" s="45" t="s">
        <v>1398</v>
      </c>
      <c r="P96" s="45" t="s">
        <v>1398</v>
      </c>
    </row>
    <row r="97" spans="1:16" x14ac:dyDescent="0.2">
      <c r="A97" s="45" t="s">
        <v>317</v>
      </c>
      <c r="B97" s="45" t="s">
        <v>318</v>
      </c>
      <c r="C97" s="45" t="s">
        <v>335</v>
      </c>
      <c r="D97" s="45" t="s">
        <v>336</v>
      </c>
      <c r="E97" s="45" t="str">
        <f>IFERROR(VLOOKUP(D97,Sheet12!R:W,4,FALSE),"N")</f>
        <v>N</v>
      </c>
      <c r="F97" s="45" t="str">
        <f>IFERROR(VLOOKUP(D97,Sheet12!R:W,5,FALSE),"N")</f>
        <v>N</v>
      </c>
      <c r="G97" s="45"/>
      <c r="H97" s="45"/>
      <c r="I97" s="45" t="s">
        <v>1523</v>
      </c>
      <c r="J97" s="45" t="str">
        <f>IFERROR(VLOOKUP(D97,Sheet12!R:W,6,FALSE),"N")</f>
        <v>N</v>
      </c>
      <c r="K97" s="45" t="s">
        <v>1398</v>
      </c>
      <c r="L97" s="45" t="s">
        <v>1398</v>
      </c>
      <c r="M97" s="45" t="s">
        <v>1398</v>
      </c>
      <c r="N97" s="45" t="s">
        <v>1398</v>
      </c>
      <c r="O97" s="45" t="s">
        <v>1398</v>
      </c>
      <c r="P97" s="45" t="s">
        <v>1398</v>
      </c>
    </row>
    <row r="98" spans="1:16" x14ac:dyDescent="0.2">
      <c r="A98" s="45" t="s">
        <v>317</v>
      </c>
      <c r="B98" s="45" t="s">
        <v>318</v>
      </c>
      <c r="C98" s="45" t="s">
        <v>337</v>
      </c>
      <c r="D98" s="45" t="s">
        <v>338</v>
      </c>
      <c r="E98" s="45" t="str">
        <f>IFERROR(VLOOKUP(D98,Sheet12!R:W,4,FALSE),"N")</f>
        <v>Jambi</v>
      </c>
      <c r="F98" s="45" t="s">
        <v>1310</v>
      </c>
      <c r="G98" s="45"/>
      <c r="H98" s="45"/>
      <c r="I98" s="45" t="s">
        <v>1523</v>
      </c>
      <c r="J98" s="45" t="str">
        <f>IFERROR(VLOOKUP(D98,Sheet12!R:W,6,FALSE),"N")</f>
        <v>Y</v>
      </c>
      <c r="K98" s="45" t="s">
        <v>1518</v>
      </c>
      <c r="L98" s="45" t="s">
        <v>1518</v>
      </c>
      <c r="M98" s="45" t="s">
        <v>1518</v>
      </c>
      <c r="N98" s="45" t="s">
        <v>1518</v>
      </c>
      <c r="O98" s="45" t="s">
        <v>1518</v>
      </c>
      <c r="P98" s="45" t="s">
        <v>1821</v>
      </c>
    </row>
    <row r="99" spans="1:16" x14ac:dyDescent="0.2">
      <c r="A99" s="45" t="s">
        <v>317</v>
      </c>
      <c r="B99" s="45" t="s">
        <v>318</v>
      </c>
      <c r="C99" s="45" t="s">
        <v>339</v>
      </c>
      <c r="D99" s="45" t="s">
        <v>340</v>
      </c>
      <c r="E99" s="45" t="str">
        <f>IFERROR(VLOOKUP(D99,Sheet12!R:W,4,FALSE),"N")</f>
        <v>N</v>
      </c>
      <c r="F99" s="45" t="str">
        <f>IFERROR(VLOOKUP(D99,Sheet12!R:W,5,FALSE),"N")</f>
        <v>N</v>
      </c>
      <c r="G99" s="45"/>
      <c r="H99" s="45"/>
      <c r="I99" s="45" t="s">
        <v>1523</v>
      </c>
      <c r="J99" s="45" t="str">
        <f>IFERROR(VLOOKUP(D99,Sheet12!R:W,6,FALSE),"N")</f>
        <v>N</v>
      </c>
      <c r="K99" s="45" t="s">
        <v>1398</v>
      </c>
      <c r="L99" s="45" t="s">
        <v>1398</v>
      </c>
      <c r="M99" s="45" t="s">
        <v>1398</v>
      </c>
      <c r="N99" s="45" t="s">
        <v>1398</v>
      </c>
      <c r="O99" s="45" t="s">
        <v>1398</v>
      </c>
      <c r="P99" s="45" t="s">
        <v>1398</v>
      </c>
    </row>
    <row r="100" spans="1:16" x14ac:dyDescent="0.2">
      <c r="A100" s="45" t="s">
        <v>341</v>
      </c>
      <c r="B100" s="45" t="s">
        <v>342</v>
      </c>
      <c r="C100" s="45" t="s">
        <v>343</v>
      </c>
      <c r="D100" s="45" t="s">
        <v>344</v>
      </c>
      <c r="E100" s="45" t="str">
        <f>IFERROR(VLOOKUP(D100,Sheet12!R:W,4,FALSE),"N")</f>
        <v>N</v>
      </c>
      <c r="F100" s="45" t="str">
        <f>IFERROR(VLOOKUP(D100,Sheet12!R:W,5,FALSE),"N")</f>
        <v>N</v>
      </c>
      <c r="G100" s="45"/>
      <c r="H100" s="45"/>
      <c r="I100" s="45" t="s">
        <v>1523</v>
      </c>
      <c r="J100" s="45" t="str">
        <f>IFERROR(VLOOKUP(D100,Sheet12!R:W,6,FALSE),"N")</f>
        <v>N</v>
      </c>
      <c r="K100" s="45" t="s">
        <v>1398</v>
      </c>
      <c r="L100" s="45" t="s">
        <v>1398</v>
      </c>
      <c r="M100" s="45" t="s">
        <v>1398</v>
      </c>
      <c r="N100" s="45" t="s">
        <v>1398</v>
      </c>
      <c r="O100" s="45" t="s">
        <v>1398</v>
      </c>
      <c r="P100" s="45"/>
    </row>
    <row r="101" spans="1:16" x14ac:dyDescent="0.2">
      <c r="A101" s="45" t="s">
        <v>341</v>
      </c>
      <c r="B101" s="45" t="s">
        <v>342</v>
      </c>
      <c r="C101" s="45" t="s">
        <v>345</v>
      </c>
      <c r="D101" s="45" t="s">
        <v>346</v>
      </c>
      <c r="E101" s="45" t="str">
        <f>IFERROR(VLOOKUP(D101,Sheet12!R:W,4,FALSE),"N")</f>
        <v>Palembang</v>
      </c>
      <c r="F101" s="45" t="s">
        <v>1252</v>
      </c>
      <c r="G101" s="45"/>
      <c r="H101" s="45"/>
      <c r="I101" s="45" t="s">
        <v>1523</v>
      </c>
      <c r="J101" s="45" t="str">
        <f>IFERROR(VLOOKUP(D101,Sheet12!R:W,6,FALSE),"N")</f>
        <v>Y</v>
      </c>
      <c r="K101" s="45" t="s">
        <v>1398</v>
      </c>
      <c r="L101" s="45" t="s">
        <v>1398</v>
      </c>
      <c r="M101" s="45" t="s">
        <v>1398</v>
      </c>
      <c r="N101" s="45" t="s">
        <v>1398</v>
      </c>
      <c r="O101" s="45" t="s">
        <v>1398</v>
      </c>
      <c r="P101" s="45"/>
    </row>
    <row r="102" spans="1:16" x14ac:dyDescent="0.2">
      <c r="A102" s="45" t="s">
        <v>341</v>
      </c>
      <c r="B102" s="45" t="s">
        <v>342</v>
      </c>
      <c r="C102" s="45" t="s">
        <v>347</v>
      </c>
      <c r="D102" s="45" t="s">
        <v>348</v>
      </c>
      <c r="E102" s="45" t="str">
        <f>IFERROR(VLOOKUP(D102,Sheet12!R:W,4,FALSE),"N")</f>
        <v>Muara Enim</v>
      </c>
      <c r="F102" s="45" t="s">
        <v>1397</v>
      </c>
      <c r="G102" s="45"/>
      <c r="H102" s="45"/>
      <c r="I102" s="45" t="s">
        <v>1523</v>
      </c>
      <c r="J102" s="45" t="str">
        <f>IFERROR(VLOOKUP(D102,Sheet12!R:W,6,FALSE),"N")</f>
        <v>Y</v>
      </c>
      <c r="K102" s="45" t="s">
        <v>1398</v>
      </c>
      <c r="L102" s="45" t="s">
        <v>1398</v>
      </c>
      <c r="M102" s="45" t="s">
        <v>1398</v>
      </c>
      <c r="N102" s="45" t="s">
        <v>1398</v>
      </c>
      <c r="O102" s="45" t="s">
        <v>1398</v>
      </c>
      <c r="P102" s="45"/>
    </row>
    <row r="103" spans="1:16" x14ac:dyDescent="0.2">
      <c r="A103" s="45" t="s">
        <v>341</v>
      </c>
      <c r="B103" s="45" t="s">
        <v>342</v>
      </c>
      <c r="C103" s="45" t="s">
        <v>349</v>
      </c>
      <c r="D103" s="45" t="s">
        <v>350</v>
      </c>
      <c r="E103" s="45" t="str">
        <f>IFERROR(VLOOKUP(D103,Sheet12!R:W,4,FALSE),"N")</f>
        <v>Lahat</v>
      </c>
      <c r="F103" s="45" t="s">
        <v>1369</v>
      </c>
      <c r="G103" s="45"/>
      <c r="H103" s="45"/>
      <c r="I103" s="45" t="s">
        <v>1523</v>
      </c>
      <c r="J103" s="45" t="str">
        <f>IFERROR(VLOOKUP(D103,Sheet12!R:W,6,FALSE),"N")</f>
        <v>Y</v>
      </c>
      <c r="K103" s="45" t="s">
        <v>1398</v>
      </c>
      <c r="L103" s="45" t="s">
        <v>1398</v>
      </c>
      <c r="M103" s="45" t="s">
        <v>1398</v>
      </c>
      <c r="N103" s="45" t="s">
        <v>1398</v>
      </c>
      <c r="O103" s="45" t="s">
        <v>1398</v>
      </c>
      <c r="P103" s="45"/>
    </row>
    <row r="104" spans="1:16" x14ac:dyDescent="0.2">
      <c r="A104" s="45" t="s">
        <v>341</v>
      </c>
      <c r="B104" s="45" t="s">
        <v>342</v>
      </c>
      <c r="C104" s="45" t="s">
        <v>351</v>
      </c>
      <c r="D104" s="45" t="s">
        <v>352</v>
      </c>
      <c r="E104" s="45" t="str">
        <f>IFERROR(VLOOKUP(D104,Sheet12!R:W,4,FALSE),"N")</f>
        <v>Lubuk Linggau</v>
      </c>
      <c r="F104" s="45" t="s">
        <v>1373</v>
      </c>
      <c r="G104" s="45"/>
      <c r="H104" s="45"/>
      <c r="I104" s="45" t="s">
        <v>1523</v>
      </c>
      <c r="J104" s="45" t="str">
        <f>IFERROR(VLOOKUP(D104,Sheet12!R:W,6,FALSE),"N")</f>
        <v>Y</v>
      </c>
      <c r="K104" s="45" t="s">
        <v>1398</v>
      </c>
      <c r="L104" s="45" t="s">
        <v>1398</v>
      </c>
      <c r="M104" s="45" t="s">
        <v>1398</v>
      </c>
      <c r="N104" s="45" t="s">
        <v>1398</v>
      </c>
      <c r="O104" s="45" t="s">
        <v>1398</v>
      </c>
      <c r="P104" s="45"/>
    </row>
    <row r="105" spans="1:16" x14ac:dyDescent="0.2">
      <c r="A105" s="45" t="s">
        <v>341</v>
      </c>
      <c r="B105" s="45" t="s">
        <v>342</v>
      </c>
      <c r="C105" s="45" t="s">
        <v>353</v>
      </c>
      <c r="D105" s="45" t="s">
        <v>354</v>
      </c>
      <c r="E105" s="45" t="str">
        <f>IFERROR(VLOOKUP(D105,Sheet12!R:W,4,FALSE),"N")</f>
        <v>N</v>
      </c>
      <c r="F105" s="45" t="str">
        <f>IFERROR(VLOOKUP(D105,Sheet12!R:W,5,FALSE),"N")</f>
        <v>N</v>
      </c>
      <c r="G105" s="45"/>
      <c r="H105" s="45"/>
      <c r="I105" s="45" t="s">
        <v>1523</v>
      </c>
      <c r="J105" s="45" t="str">
        <f>IFERROR(VLOOKUP(D105,Sheet12!R:W,6,FALSE),"N")</f>
        <v>N</v>
      </c>
      <c r="K105" s="45" t="s">
        <v>1398</v>
      </c>
      <c r="L105" s="45" t="s">
        <v>1398</v>
      </c>
      <c r="M105" s="45" t="s">
        <v>1398</v>
      </c>
      <c r="N105" s="45" t="s">
        <v>1398</v>
      </c>
      <c r="O105" s="45" t="s">
        <v>1398</v>
      </c>
      <c r="P105" s="45"/>
    </row>
    <row r="106" spans="1:16" x14ac:dyDescent="0.2">
      <c r="A106" s="45" t="s">
        <v>341</v>
      </c>
      <c r="B106" s="45" t="s">
        <v>342</v>
      </c>
      <c r="C106" s="45" t="s">
        <v>355</v>
      </c>
      <c r="D106" s="45" t="s">
        <v>356</v>
      </c>
      <c r="E106" s="45" t="str">
        <f>IFERROR(VLOOKUP(D106,Sheet12!R:W,4,FALSE),"N")</f>
        <v>N</v>
      </c>
      <c r="F106" s="45" t="str">
        <f>IFERROR(VLOOKUP(D106,Sheet12!R:W,5,FALSE),"N")</f>
        <v>N</v>
      </c>
      <c r="G106" s="45"/>
      <c r="H106" s="45"/>
      <c r="I106" s="45" t="s">
        <v>1523</v>
      </c>
      <c r="J106" s="45" t="str">
        <f>IFERROR(VLOOKUP(D106,Sheet12!R:W,6,FALSE),"N")</f>
        <v>N</v>
      </c>
      <c r="K106" s="45" t="s">
        <v>1398</v>
      </c>
      <c r="L106" s="45" t="s">
        <v>1398</v>
      </c>
      <c r="M106" s="45" t="s">
        <v>1398</v>
      </c>
      <c r="N106" s="45" t="s">
        <v>1398</v>
      </c>
      <c r="O106" s="45" t="s">
        <v>1398</v>
      </c>
      <c r="P106" s="45"/>
    </row>
    <row r="107" spans="1:16" x14ac:dyDescent="0.2">
      <c r="A107" s="45" t="s">
        <v>341</v>
      </c>
      <c r="B107" s="45" t="s">
        <v>342</v>
      </c>
      <c r="C107" s="45" t="s">
        <v>357</v>
      </c>
      <c r="D107" s="45" t="s">
        <v>358</v>
      </c>
      <c r="E107" s="45" t="str">
        <f>IFERROR(VLOOKUP(D107,Sheet12!R:W,4,FALSE),"N")</f>
        <v>N</v>
      </c>
      <c r="F107" s="45" t="str">
        <f>IFERROR(VLOOKUP(D107,Sheet12!R:W,5,FALSE),"N")</f>
        <v>N</v>
      </c>
      <c r="G107" s="45"/>
      <c r="H107" s="45"/>
      <c r="I107" s="45" t="s">
        <v>1523</v>
      </c>
      <c r="J107" s="45" t="str">
        <f>IFERROR(VLOOKUP(D107,Sheet12!R:W,6,FALSE),"N")</f>
        <v>N</v>
      </c>
      <c r="K107" s="45" t="s">
        <v>1398</v>
      </c>
      <c r="L107" s="45" t="s">
        <v>1398</v>
      </c>
      <c r="M107" s="45" t="s">
        <v>1398</v>
      </c>
      <c r="N107" s="45" t="s">
        <v>1398</v>
      </c>
      <c r="O107" s="45" t="s">
        <v>1398</v>
      </c>
      <c r="P107" s="45"/>
    </row>
    <row r="108" spans="1:16" x14ac:dyDescent="0.2">
      <c r="A108" s="45" t="s">
        <v>341</v>
      </c>
      <c r="B108" s="45" t="s">
        <v>342</v>
      </c>
      <c r="C108" s="45" t="s">
        <v>359</v>
      </c>
      <c r="D108" s="45" t="s">
        <v>360</v>
      </c>
      <c r="E108" s="45" t="str">
        <f>IFERROR(VLOOKUP(D108,Sheet12!R:W,4,FALSE),"N")</f>
        <v>N</v>
      </c>
      <c r="F108" s="45" t="str">
        <f>IFERROR(VLOOKUP(D108,Sheet12!R:W,5,FALSE),"N")</f>
        <v>N</v>
      </c>
      <c r="G108" s="45"/>
      <c r="H108" s="45"/>
      <c r="I108" s="45" t="s">
        <v>1523</v>
      </c>
      <c r="J108" s="45" t="str">
        <f>IFERROR(VLOOKUP(D108,Sheet12!R:W,6,FALSE),"N")</f>
        <v>N</v>
      </c>
      <c r="K108" s="45" t="s">
        <v>1398</v>
      </c>
      <c r="L108" s="45" t="s">
        <v>1398</v>
      </c>
      <c r="M108" s="45" t="s">
        <v>1398</v>
      </c>
      <c r="N108" s="45" t="s">
        <v>1398</v>
      </c>
      <c r="O108" s="45" t="s">
        <v>1398</v>
      </c>
      <c r="P108" s="45"/>
    </row>
    <row r="109" spans="1:16" x14ac:dyDescent="0.2">
      <c r="A109" s="45" t="s">
        <v>341</v>
      </c>
      <c r="B109" s="45" t="s">
        <v>342</v>
      </c>
      <c r="C109" s="45" t="s">
        <v>361</v>
      </c>
      <c r="D109" s="45" t="s">
        <v>362</v>
      </c>
      <c r="E109" s="45" t="str">
        <f>IFERROR(VLOOKUP(D109,Sheet12!R:W,4,FALSE),"N")</f>
        <v>Palembang</v>
      </c>
      <c r="F109" s="45" t="s">
        <v>1307</v>
      </c>
      <c r="G109" s="45"/>
      <c r="H109" s="45"/>
      <c r="I109" s="45" t="s">
        <v>1523</v>
      </c>
      <c r="J109" s="45" t="str">
        <f>IFERROR(VLOOKUP(D109,Sheet12!R:W,6,FALSE),"N")</f>
        <v>Y</v>
      </c>
      <c r="K109" s="45" t="s">
        <v>1398</v>
      </c>
      <c r="L109" s="45" t="s">
        <v>1398</v>
      </c>
      <c r="M109" s="45" t="s">
        <v>1398</v>
      </c>
      <c r="N109" s="45" t="s">
        <v>1398</v>
      </c>
      <c r="O109" s="45" t="s">
        <v>1518</v>
      </c>
      <c r="P109" s="45" t="s">
        <v>1822</v>
      </c>
    </row>
    <row r="110" spans="1:16" x14ac:dyDescent="0.2">
      <c r="A110" s="45" t="s">
        <v>341</v>
      </c>
      <c r="B110" s="45" t="s">
        <v>342</v>
      </c>
      <c r="C110" s="45" t="s">
        <v>363</v>
      </c>
      <c r="D110" s="45" t="s">
        <v>364</v>
      </c>
      <c r="E110" s="45" t="str">
        <f>IFERROR(VLOOKUP(D110,Sheet12!R:W,4,FALSE),"N")</f>
        <v>N</v>
      </c>
      <c r="F110" s="45" t="str">
        <f>IFERROR(VLOOKUP(D110,Sheet12!R:W,5,FALSE),"N")</f>
        <v>N</v>
      </c>
      <c r="G110" s="45"/>
      <c r="H110" s="45"/>
      <c r="I110" s="45" t="s">
        <v>1523</v>
      </c>
      <c r="J110" s="45" t="str">
        <f>IFERROR(VLOOKUP(D110,Sheet12!R:W,6,FALSE),"N")</f>
        <v>N</v>
      </c>
      <c r="K110" s="45" t="s">
        <v>1398</v>
      </c>
      <c r="L110" s="45" t="s">
        <v>1398</v>
      </c>
      <c r="M110" s="45" t="s">
        <v>1398</v>
      </c>
      <c r="N110" s="45" t="s">
        <v>1398</v>
      </c>
      <c r="O110" s="45" t="s">
        <v>1398</v>
      </c>
      <c r="P110" s="45"/>
    </row>
    <row r="111" spans="1:16" x14ac:dyDescent="0.2">
      <c r="A111" s="45" t="s">
        <v>341</v>
      </c>
      <c r="B111" s="45" t="s">
        <v>342</v>
      </c>
      <c r="C111" s="45" t="s">
        <v>365</v>
      </c>
      <c r="D111" s="45" t="s">
        <v>366</v>
      </c>
      <c r="E111" s="45" t="str">
        <f>IFERROR(VLOOKUP(D111,Sheet12!R:W,4,FALSE),"N")</f>
        <v>N</v>
      </c>
      <c r="F111" s="45" t="str">
        <f>IFERROR(VLOOKUP(D111,Sheet12!R:W,5,FALSE),"N")</f>
        <v>N</v>
      </c>
      <c r="G111" s="45"/>
      <c r="H111" s="45"/>
      <c r="I111" s="45" t="s">
        <v>1523</v>
      </c>
      <c r="J111" s="45" t="str">
        <f>IFERROR(VLOOKUP(D111,Sheet12!R:W,6,FALSE),"N")</f>
        <v>N</v>
      </c>
      <c r="K111" s="45" t="s">
        <v>1398</v>
      </c>
      <c r="L111" s="45" t="s">
        <v>1398</v>
      </c>
      <c r="M111" s="45" t="s">
        <v>1398</v>
      </c>
      <c r="N111" s="45" t="s">
        <v>1398</v>
      </c>
      <c r="O111" s="45" t="s">
        <v>1398</v>
      </c>
      <c r="P111" s="45"/>
    </row>
    <row r="112" spans="1:16" x14ac:dyDescent="0.2">
      <c r="A112" s="45" t="s">
        <v>341</v>
      </c>
      <c r="B112" s="45" t="s">
        <v>342</v>
      </c>
      <c r="C112" s="45" t="s">
        <v>367</v>
      </c>
      <c r="D112" s="45" t="s">
        <v>368</v>
      </c>
      <c r="E112" s="45" t="str">
        <f>IFERROR(VLOOKUP(D112,Sheet12!R:W,4,FALSE),"N")</f>
        <v>N</v>
      </c>
      <c r="F112" s="45" t="str">
        <f>IFERROR(VLOOKUP(D112,Sheet12!R:W,5,FALSE),"N")</f>
        <v>N</v>
      </c>
      <c r="G112" s="45"/>
      <c r="H112" s="45"/>
      <c r="I112" s="45" t="s">
        <v>1523</v>
      </c>
      <c r="J112" s="45" t="str">
        <f>IFERROR(VLOOKUP(D112,Sheet12!R:W,6,FALSE),"N")</f>
        <v>N</v>
      </c>
      <c r="K112" s="45" t="s">
        <v>1398</v>
      </c>
      <c r="L112" s="45" t="s">
        <v>1398</v>
      </c>
      <c r="M112" s="45" t="s">
        <v>1398</v>
      </c>
      <c r="N112" s="45" t="s">
        <v>1398</v>
      </c>
      <c r="O112" s="45" t="s">
        <v>1398</v>
      </c>
      <c r="P112" s="45"/>
    </row>
    <row r="113" spans="1:16" x14ac:dyDescent="0.2">
      <c r="A113" s="45" t="s">
        <v>341</v>
      </c>
      <c r="B113" s="45" t="s">
        <v>342</v>
      </c>
      <c r="C113" s="45" t="s">
        <v>369</v>
      </c>
      <c r="D113" s="45" t="s">
        <v>370</v>
      </c>
      <c r="E113" s="45" t="str">
        <f>IFERROR(VLOOKUP(D113,Sheet12!R:W,4,FALSE),"N")</f>
        <v>Palembang</v>
      </c>
      <c r="F113" s="45" t="s">
        <v>1407</v>
      </c>
      <c r="G113" s="45"/>
      <c r="H113" s="45"/>
      <c r="I113" s="45" t="s">
        <v>1523</v>
      </c>
      <c r="J113" s="45" t="str">
        <f>IFERROR(VLOOKUP(D113,Sheet12!R:W,6,FALSE),"N")</f>
        <v>Y</v>
      </c>
      <c r="K113" s="45" t="s">
        <v>1518</v>
      </c>
      <c r="L113" s="45" t="s">
        <v>1518</v>
      </c>
      <c r="M113" s="45" t="s">
        <v>1518</v>
      </c>
      <c r="N113" s="45" t="s">
        <v>1518</v>
      </c>
      <c r="O113" s="45" t="s">
        <v>1518</v>
      </c>
      <c r="P113" s="45" t="s">
        <v>1823</v>
      </c>
    </row>
    <row r="114" spans="1:16" x14ac:dyDescent="0.2">
      <c r="A114" s="45" t="s">
        <v>341</v>
      </c>
      <c r="B114" s="45" t="s">
        <v>342</v>
      </c>
      <c r="C114" s="45" t="s">
        <v>371</v>
      </c>
      <c r="D114" s="45" t="s">
        <v>372</v>
      </c>
      <c r="E114" s="45" t="str">
        <f>IFERROR(VLOOKUP(D114,Sheet12!R:W,4,FALSE),"N")</f>
        <v>Palembang</v>
      </c>
      <c r="F114" s="45" t="s">
        <v>1432</v>
      </c>
      <c r="G114" s="45"/>
      <c r="H114" s="45"/>
      <c r="I114" s="45" t="s">
        <v>1523</v>
      </c>
      <c r="J114" s="45" t="str">
        <f>IFERROR(VLOOKUP(D114,Sheet12!R:W,6,FALSE),"N")</f>
        <v>Y</v>
      </c>
      <c r="K114" s="45" t="s">
        <v>1398</v>
      </c>
      <c r="L114" s="45" t="s">
        <v>1398</v>
      </c>
      <c r="M114" s="45" t="s">
        <v>1398</v>
      </c>
      <c r="N114" s="45" t="s">
        <v>1398</v>
      </c>
      <c r="O114" s="45" t="s">
        <v>1398</v>
      </c>
      <c r="P114" s="45"/>
    </row>
    <row r="115" spans="1:16" x14ac:dyDescent="0.2">
      <c r="A115" s="45" t="s">
        <v>341</v>
      </c>
      <c r="B115" s="45" t="s">
        <v>342</v>
      </c>
      <c r="C115" s="45" t="s">
        <v>373</v>
      </c>
      <c r="D115" s="45" t="s">
        <v>374</v>
      </c>
      <c r="E115" s="45" t="str">
        <f>IFERROR(VLOOKUP(D115,Sheet12!R:W,4,FALSE),"N")</f>
        <v>Lahat</v>
      </c>
      <c r="F115" s="45" t="s">
        <v>1405</v>
      </c>
      <c r="G115" s="45"/>
      <c r="H115" s="45"/>
      <c r="I115" s="45" t="s">
        <v>1523</v>
      </c>
      <c r="J115" s="45" t="str">
        <f>IFERROR(VLOOKUP(D115,Sheet12!R:W,6,FALSE),"N")</f>
        <v>Y</v>
      </c>
      <c r="K115" s="45" t="s">
        <v>1398</v>
      </c>
      <c r="L115" s="45" t="s">
        <v>1398</v>
      </c>
      <c r="M115" s="45" t="s">
        <v>1398</v>
      </c>
      <c r="N115" s="45" t="s">
        <v>1398</v>
      </c>
      <c r="O115" s="45" t="s">
        <v>1398</v>
      </c>
      <c r="P115" s="45"/>
    </row>
    <row r="116" spans="1:16" x14ac:dyDescent="0.2">
      <c r="A116" s="45" t="s">
        <v>341</v>
      </c>
      <c r="B116" s="45" t="s">
        <v>342</v>
      </c>
      <c r="C116" s="45" t="s">
        <v>375</v>
      </c>
      <c r="D116" s="45" t="s">
        <v>376</v>
      </c>
      <c r="E116" s="45" t="str">
        <f>IFERROR(VLOOKUP(D116,Sheet12!R:W,4,FALSE),"N")</f>
        <v>N</v>
      </c>
      <c r="F116" s="45" t="str">
        <f>IFERROR(VLOOKUP(D116,Sheet12!R:W,5,FALSE),"N")</f>
        <v>N</v>
      </c>
      <c r="G116" s="45"/>
      <c r="H116" s="45"/>
      <c r="I116" s="45" t="s">
        <v>1523</v>
      </c>
      <c r="J116" s="45" t="str">
        <f>IFERROR(VLOOKUP(D116,Sheet12!R:W,6,FALSE),"N")</f>
        <v>N</v>
      </c>
      <c r="K116" s="45" t="s">
        <v>1398</v>
      </c>
      <c r="L116" s="45" t="s">
        <v>1398</v>
      </c>
      <c r="M116" s="45" t="s">
        <v>1398</v>
      </c>
      <c r="N116" s="45" t="s">
        <v>1398</v>
      </c>
      <c r="O116" s="45" t="s">
        <v>1518</v>
      </c>
      <c r="P116" s="45" t="s">
        <v>1398</v>
      </c>
    </row>
    <row r="117" spans="1:16" x14ac:dyDescent="0.2">
      <c r="A117" s="45" t="s">
        <v>377</v>
      </c>
      <c r="B117" s="45" t="s">
        <v>378</v>
      </c>
      <c r="C117" s="45" t="s">
        <v>379</v>
      </c>
      <c r="D117" s="45" t="s">
        <v>380</v>
      </c>
      <c r="E117" s="45" t="str">
        <f>IFERROR(VLOOKUP(D117,Sheet12!R:W,4,FALSE),"N")</f>
        <v>N</v>
      </c>
      <c r="F117" s="45" t="str">
        <f>IFERROR(VLOOKUP(D117,Sheet12!R:W,5,FALSE),"N")</f>
        <v>N</v>
      </c>
      <c r="G117" s="45"/>
      <c r="H117" s="45"/>
      <c r="I117" s="45" t="s">
        <v>1523</v>
      </c>
      <c r="J117" s="45" t="str">
        <f>IFERROR(VLOOKUP(D117,Sheet12!R:W,6,FALSE),"N")</f>
        <v>N</v>
      </c>
      <c r="K117" s="45" t="s">
        <v>1398</v>
      </c>
      <c r="L117" s="45" t="s">
        <v>1398</v>
      </c>
      <c r="M117" s="45" t="s">
        <v>1398</v>
      </c>
      <c r="N117" s="45" t="s">
        <v>1398</v>
      </c>
      <c r="O117" s="45" t="s">
        <v>1398</v>
      </c>
      <c r="P117" s="45" t="s">
        <v>1398</v>
      </c>
    </row>
    <row r="118" spans="1:16" x14ac:dyDescent="0.2">
      <c r="A118" s="45" t="s">
        <v>377</v>
      </c>
      <c r="B118" s="45" t="s">
        <v>378</v>
      </c>
      <c r="C118" s="45" t="s">
        <v>381</v>
      </c>
      <c r="D118" s="45" t="s">
        <v>382</v>
      </c>
      <c r="E118" s="45" t="str">
        <f>IFERROR(VLOOKUP(D118,Sheet12!R:W,4,FALSE),"N")</f>
        <v>Curup</v>
      </c>
      <c r="F118" s="45" t="s">
        <v>1289</v>
      </c>
      <c r="G118" s="45"/>
      <c r="H118" s="45"/>
      <c r="I118" s="45" t="s">
        <v>1523</v>
      </c>
      <c r="J118" s="45" t="str">
        <f>IFERROR(VLOOKUP(D118,Sheet12!R:W,6,FALSE),"N")</f>
        <v>Y</v>
      </c>
      <c r="K118" s="45" t="s">
        <v>1398</v>
      </c>
      <c r="L118" s="45" t="s">
        <v>1398</v>
      </c>
      <c r="M118" s="45" t="s">
        <v>1398</v>
      </c>
      <c r="N118" s="45" t="s">
        <v>1398</v>
      </c>
      <c r="O118" s="45" t="s">
        <v>1398</v>
      </c>
      <c r="P118" s="45" t="s">
        <v>1398</v>
      </c>
    </row>
    <row r="119" spans="1:16" x14ac:dyDescent="0.2">
      <c r="A119" s="45" t="s">
        <v>377</v>
      </c>
      <c r="B119" s="45" t="s">
        <v>378</v>
      </c>
      <c r="C119" s="45" t="s">
        <v>383</v>
      </c>
      <c r="D119" s="45" t="s">
        <v>384</v>
      </c>
      <c r="E119" s="45" t="str">
        <f>IFERROR(VLOOKUP(D119,Sheet12!R:W,4,FALSE),"N")</f>
        <v>Bengkulu</v>
      </c>
      <c r="F119" s="45" t="s">
        <v>1262</v>
      </c>
      <c r="G119" s="45"/>
      <c r="H119" s="45"/>
      <c r="I119" s="45" t="s">
        <v>1523</v>
      </c>
      <c r="J119" s="45" t="str">
        <f>IFERROR(VLOOKUP(D119,Sheet12!R:W,6,FALSE),"N")</f>
        <v>Y</v>
      </c>
      <c r="K119" s="45" t="s">
        <v>1398</v>
      </c>
      <c r="L119" s="45" t="s">
        <v>1398</v>
      </c>
      <c r="M119" s="45" t="s">
        <v>1398</v>
      </c>
      <c r="N119" s="45" t="s">
        <v>1398</v>
      </c>
      <c r="O119" s="45" t="s">
        <v>1398</v>
      </c>
      <c r="P119" s="45" t="s">
        <v>1398</v>
      </c>
    </row>
    <row r="120" spans="1:16" x14ac:dyDescent="0.2">
      <c r="A120" s="45" t="s">
        <v>377</v>
      </c>
      <c r="B120" s="45" t="s">
        <v>378</v>
      </c>
      <c r="C120" s="45" t="s">
        <v>385</v>
      </c>
      <c r="D120" s="45" t="s">
        <v>386</v>
      </c>
      <c r="E120" s="45" t="str">
        <f>IFERROR(VLOOKUP(D120,Sheet12!R:W,4,FALSE),"N")</f>
        <v>N</v>
      </c>
      <c r="F120" s="45" t="str">
        <f>IFERROR(VLOOKUP(D120,Sheet12!R:W,5,FALSE),"N")</f>
        <v>N</v>
      </c>
      <c r="G120" s="45"/>
      <c r="H120" s="45"/>
      <c r="I120" s="45" t="s">
        <v>1523</v>
      </c>
      <c r="J120" s="45" t="str">
        <f>IFERROR(VLOOKUP(D120,Sheet12!R:W,6,FALSE),"N")</f>
        <v>N</v>
      </c>
      <c r="K120" s="45" t="s">
        <v>1398</v>
      </c>
      <c r="L120" s="45" t="s">
        <v>1398</v>
      </c>
      <c r="M120" s="45" t="s">
        <v>1398</v>
      </c>
      <c r="N120" s="45" t="s">
        <v>1398</v>
      </c>
      <c r="O120" s="45" t="s">
        <v>1398</v>
      </c>
      <c r="P120" s="45" t="s">
        <v>1398</v>
      </c>
    </row>
    <row r="121" spans="1:16" x14ac:dyDescent="0.2">
      <c r="A121" s="45" t="s">
        <v>377</v>
      </c>
      <c r="B121" s="45" t="s">
        <v>378</v>
      </c>
      <c r="C121" s="45" t="s">
        <v>387</v>
      </c>
      <c r="D121" s="45" t="s">
        <v>388</v>
      </c>
      <c r="E121" s="45" t="str">
        <f>IFERROR(VLOOKUP(D121,Sheet12!R:W,4,FALSE),"N")</f>
        <v>Bengkulu</v>
      </c>
      <c r="F121" s="45" t="s">
        <v>1262</v>
      </c>
      <c r="G121" s="45"/>
      <c r="H121" s="45"/>
      <c r="I121" s="45" t="s">
        <v>1523</v>
      </c>
      <c r="J121" s="45" t="str">
        <f>IFERROR(VLOOKUP(D121,Sheet12!R:W,6,FALSE),"N")</f>
        <v>Y</v>
      </c>
      <c r="K121" s="45" t="s">
        <v>1398</v>
      </c>
      <c r="L121" s="45" t="s">
        <v>1398</v>
      </c>
      <c r="M121" s="45" t="s">
        <v>1398</v>
      </c>
      <c r="N121" s="45" t="s">
        <v>1398</v>
      </c>
      <c r="O121" s="45" t="s">
        <v>1398</v>
      </c>
      <c r="P121" s="45" t="s">
        <v>1398</v>
      </c>
    </row>
    <row r="122" spans="1:16" x14ac:dyDescent="0.2">
      <c r="A122" s="45" t="s">
        <v>377</v>
      </c>
      <c r="B122" s="45" t="s">
        <v>378</v>
      </c>
      <c r="C122" s="45" t="s">
        <v>389</v>
      </c>
      <c r="D122" s="45" t="s">
        <v>390</v>
      </c>
      <c r="E122" s="45" t="str">
        <f>IFERROR(VLOOKUP(D122,Sheet12!R:W,4,FALSE),"N")</f>
        <v>N</v>
      </c>
      <c r="F122" s="45" t="str">
        <f>IFERROR(VLOOKUP(D122,Sheet12!R:W,5,FALSE),"N")</f>
        <v>N</v>
      </c>
      <c r="G122" s="45"/>
      <c r="H122" s="45"/>
      <c r="I122" s="45" t="s">
        <v>1523</v>
      </c>
      <c r="J122" s="45" t="str">
        <f>IFERROR(VLOOKUP(D122,Sheet12!R:W,6,FALSE),"N")</f>
        <v>N</v>
      </c>
      <c r="K122" s="45" t="s">
        <v>1398</v>
      </c>
      <c r="L122" s="45" t="s">
        <v>1398</v>
      </c>
      <c r="M122" s="45" t="s">
        <v>1398</v>
      </c>
      <c r="N122" s="45" t="s">
        <v>1398</v>
      </c>
      <c r="O122" s="45" t="s">
        <v>1398</v>
      </c>
      <c r="P122" s="45" t="s">
        <v>1398</v>
      </c>
    </row>
    <row r="123" spans="1:16" x14ac:dyDescent="0.2">
      <c r="A123" s="45" t="s">
        <v>377</v>
      </c>
      <c r="B123" s="45" t="s">
        <v>378</v>
      </c>
      <c r="C123" s="45" t="s">
        <v>391</v>
      </c>
      <c r="D123" s="45" t="s">
        <v>392</v>
      </c>
      <c r="E123" s="45" t="str">
        <f>IFERROR(VLOOKUP(D123,Sheet12!R:W,4,FALSE),"N")</f>
        <v>N</v>
      </c>
      <c r="F123" s="45" t="str">
        <f>IFERROR(VLOOKUP(D123,Sheet12!R:W,5,FALSE),"N")</f>
        <v>N</v>
      </c>
      <c r="G123" s="45"/>
      <c r="H123" s="45"/>
      <c r="I123" s="45" t="s">
        <v>1523</v>
      </c>
      <c r="J123" s="45" t="str">
        <f>IFERROR(VLOOKUP(D123,Sheet12!R:W,6,FALSE),"N")</f>
        <v>N</v>
      </c>
      <c r="K123" s="45" t="s">
        <v>1398</v>
      </c>
      <c r="L123" s="45" t="s">
        <v>1398</v>
      </c>
      <c r="M123" s="45" t="s">
        <v>1398</v>
      </c>
      <c r="N123" s="45" t="s">
        <v>1398</v>
      </c>
      <c r="O123" s="45" t="s">
        <v>1398</v>
      </c>
      <c r="P123" s="45" t="s">
        <v>1398</v>
      </c>
    </row>
    <row r="124" spans="1:16" x14ac:dyDescent="0.2">
      <c r="A124" s="45" t="s">
        <v>377</v>
      </c>
      <c r="B124" s="45" t="s">
        <v>378</v>
      </c>
      <c r="C124" s="45" t="s">
        <v>393</v>
      </c>
      <c r="D124" s="45" t="s">
        <v>394</v>
      </c>
      <c r="E124" s="45" t="str">
        <f>IFERROR(VLOOKUP(D124,Sheet12!R:W,4,FALSE),"N")</f>
        <v>Curup</v>
      </c>
      <c r="F124" s="45" t="s">
        <v>1289</v>
      </c>
      <c r="G124" s="45"/>
      <c r="H124" s="45"/>
      <c r="I124" s="45" t="s">
        <v>1523</v>
      </c>
      <c r="J124" s="45" t="str">
        <f>IFERROR(VLOOKUP(D124,Sheet12!R:W,6,FALSE),"N")</f>
        <v>Y</v>
      </c>
      <c r="K124" s="45" t="s">
        <v>1398</v>
      </c>
      <c r="L124" s="45" t="s">
        <v>1398</v>
      </c>
      <c r="M124" s="45" t="s">
        <v>1398</v>
      </c>
      <c r="N124" s="45" t="s">
        <v>1398</v>
      </c>
      <c r="O124" s="45" t="s">
        <v>1398</v>
      </c>
      <c r="P124" s="45" t="s">
        <v>1398</v>
      </c>
    </row>
    <row r="125" spans="1:16" x14ac:dyDescent="0.2">
      <c r="A125" s="45" t="s">
        <v>377</v>
      </c>
      <c r="B125" s="45" t="s">
        <v>378</v>
      </c>
      <c r="C125" s="45" t="s">
        <v>395</v>
      </c>
      <c r="D125" s="45" t="s">
        <v>396</v>
      </c>
      <c r="E125" s="45" t="str">
        <f>IFERROR(VLOOKUP(D125,Sheet12!R:W,4,FALSE),"N")</f>
        <v>Bengkulu</v>
      </c>
      <c r="F125" s="45" t="s">
        <v>1262</v>
      </c>
      <c r="G125" s="45"/>
      <c r="H125" s="45"/>
      <c r="I125" s="45" t="s">
        <v>1523</v>
      </c>
      <c r="J125" s="45" t="str">
        <f>IFERROR(VLOOKUP(D125,Sheet12!R:W,6,FALSE),"N")</f>
        <v>Y</v>
      </c>
      <c r="K125" s="45" t="s">
        <v>1398</v>
      </c>
      <c r="L125" s="45" t="s">
        <v>1398</v>
      </c>
      <c r="M125" s="45" t="s">
        <v>1398</v>
      </c>
      <c r="N125" s="45" t="s">
        <v>1398</v>
      </c>
      <c r="O125" s="45" t="s">
        <v>1398</v>
      </c>
      <c r="P125" s="45" t="s">
        <v>1398</v>
      </c>
    </row>
    <row r="126" spans="1:16" x14ac:dyDescent="0.2">
      <c r="A126" s="45" t="s">
        <v>377</v>
      </c>
      <c r="B126" s="45" t="s">
        <v>378</v>
      </c>
      <c r="C126" s="45" t="s">
        <v>397</v>
      </c>
      <c r="D126" s="45" t="s">
        <v>398</v>
      </c>
      <c r="E126" s="45" t="str">
        <f>IFERROR(VLOOKUP(D126,Sheet12!R:W,4,FALSE),"N")</f>
        <v>Bengkulu</v>
      </c>
      <c r="F126" s="45" t="s">
        <v>1262</v>
      </c>
      <c r="G126" s="45"/>
      <c r="H126" s="45"/>
      <c r="I126" s="45" t="s">
        <v>1523</v>
      </c>
      <c r="J126" s="45" t="str">
        <f>IFERROR(VLOOKUP(D126,Sheet12!R:W,6,FALSE),"N")</f>
        <v>Y</v>
      </c>
      <c r="K126" s="45" t="s">
        <v>1398</v>
      </c>
      <c r="L126" s="45" t="s">
        <v>1398</v>
      </c>
      <c r="M126" s="45" t="s">
        <v>1398</v>
      </c>
      <c r="N126" s="45" t="s">
        <v>1398</v>
      </c>
      <c r="O126" s="45" t="s">
        <v>1518</v>
      </c>
      <c r="P126" s="45" t="s">
        <v>1823</v>
      </c>
    </row>
    <row r="127" spans="1:16" x14ac:dyDescent="0.2">
      <c r="A127" s="45" t="s">
        <v>399</v>
      </c>
      <c r="B127" s="45" t="s">
        <v>400</v>
      </c>
      <c r="C127" s="45" t="s">
        <v>401</v>
      </c>
      <c r="D127" s="45" t="s">
        <v>402</v>
      </c>
      <c r="E127" s="45" t="str">
        <f>IFERROR(VLOOKUP(D127,Sheet12!R:W,4,FALSE),"N")</f>
        <v>N</v>
      </c>
      <c r="F127" s="45" t="str">
        <f>IFERROR(VLOOKUP(D127,Sheet12!R:W,5,FALSE),"N")</f>
        <v>N</v>
      </c>
      <c r="G127" s="45"/>
      <c r="H127" s="45"/>
      <c r="I127" s="45" t="s">
        <v>1523</v>
      </c>
      <c r="J127" s="45" t="str">
        <f>IFERROR(VLOOKUP(D127,Sheet12!R:W,6,FALSE),"N")</f>
        <v>N</v>
      </c>
      <c r="K127" s="45" t="s">
        <v>1398</v>
      </c>
      <c r="L127" s="45" t="s">
        <v>1398</v>
      </c>
      <c r="M127" s="45" t="s">
        <v>1398</v>
      </c>
      <c r="N127" s="45" t="s">
        <v>1398</v>
      </c>
      <c r="O127" s="45" t="s">
        <v>1398</v>
      </c>
      <c r="P127" s="45" t="s">
        <v>1398</v>
      </c>
    </row>
    <row r="128" spans="1:16" x14ac:dyDescent="0.2">
      <c r="A128" s="45" t="s">
        <v>399</v>
      </c>
      <c r="B128" s="45" t="s">
        <v>400</v>
      </c>
      <c r="C128" s="45" t="s">
        <v>403</v>
      </c>
      <c r="D128" s="45" t="s">
        <v>404</v>
      </c>
      <c r="E128" s="45" t="str">
        <f>IFERROR(VLOOKUP(D128,Sheet12!R:W,4,FALSE),"N")</f>
        <v>N</v>
      </c>
      <c r="F128" s="45" t="str">
        <f>IFERROR(VLOOKUP(D128,Sheet12!R:W,5,FALSE),"N")</f>
        <v>N</v>
      </c>
      <c r="G128" s="45"/>
      <c r="H128" s="45"/>
      <c r="I128" s="45" t="s">
        <v>1523</v>
      </c>
      <c r="J128" s="45" t="str">
        <f>IFERROR(VLOOKUP(D128,Sheet12!R:W,6,FALSE),"N")</f>
        <v>N</v>
      </c>
      <c r="K128" s="45" t="s">
        <v>1398</v>
      </c>
      <c r="L128" s="45" t="s">
        <v>1398</v>
      </c>
      <c r="M128" s="45" t="s">
        <v>1398</v>
      </c>
      <c r="N128" s="45" t="s">
        <v>1398</v>
      </c>
      <c r="O128" s="45" t="s">
        <v>1398</v>
      </c>
      <c r="P128" s="45" t="s">
        <v>1398</v>
      </c>
    </row>
    <row r="129" spans="1:16" x14ac:dyDescent="0.2">
      <c r="A129" s="45" t="s">
        <v>399</v>
      </c>
      <c r="B129" s="45" t="s">
        <v>400</v>
      </c>
      <c r="C129" s="45" t="s">
        <v>405</v>
      </c>
      <c r="D129" s="45" t="s">
        <v>406</v>
      </c>
      <c r="E129" s="45" t="str">
        <f>IFERROR(VLOOKUP(D129,Sheet12!R:W,4,FALSE),"N")</f>
        <v>Lampung</v>
      </c>
      <c r="F129" s="45" t="s">
        <v>1240</v>
      </c>
      <c r="G129" s="45"/>
      <c r="H129" s="45"/>
      <c r="I129" s="45" t="s">
        <v>1523</v>
      </c>
      <c r="J129" s="45" t="str">
        <f>IFERROR(VLOOKUP(D129,Sheet12!R:W,6,FALSE),"N")</f>
        <v>Y</v>
      </c>
      <c r="K129" s="45" t="s">
        <v>1518</v>
      </c>
      <c r="L129" s="45" t="s">
        <v>1518</v>
      </c>
      <c r="M129" s="45" t="s">
        <v>1518</v>
      </c>
      <c r="N129" s="45" t="s">
        <v>1518</v>
      </c>
      <c r="O129" s="45" t="s">
        <v>1518</v>
      </c>
      <c r="P129" s="45" t="s">
        <v>1824</v>
      </c>
    </row>
    <row r="130" spans="1:16" x14ac:dyDescent="0.2">
      <c r="A130" s="45" t="s">
        <v>399</v>
      </c>
      <c r="B130" s="45" t="s">
        <v>400</v>
      </c>
      <c r="C130" s="45" t="s">
        <v>407</v>
      </c>
      <c r="D130" s="45" t="s">
        <v>408</v>
      </c>
      <c r="E130" s="45" t="str">
        <f>IFERROR(VLOOKUP(D130,Sheet12!R:W,4,FALSE),"N")</f>
        <v>Lampung</v>
      </c>
      <c r="F130" s="45" t="s">
        <v>1468</v>
      </c>
      <c r="G130" s="45"/>
      <c r="H130" s="45"/>
      <c r="I130" s="45" t="s">
        <v>1523</v>
      </c>
      <c r="J130" s="45" t="str">
        <f>IFERROR(VLOOKUP(D130,Sheet12!R:W,6,FALSE),"N")</f>
        <v>Y</v>
      </c>
      <c r="K130" s="45" t="s">
        <v>1398</v>
      </c>
      <c r="L130" s="45" t="s">
        <v>1398</v>
      </c>
      <c r="M130" s="45" t="s">
        <v>1398</v>
      </c>
      <c r="N130" s="45" t="s">
        <v>1398</v>
      </c>
      <c r="O130" s="45" t="s">
        <v>1398</v>
      </c>
      <c r="P130" s="45" t="s">
        <v>1398</v>
      </c>
    </row>
    <row r="131" spans="1:16" x14ac:dyDescent="0.2">
      <c r="A131" s="45" t="s">
        <v>399</v>
      </c>
      <c r="B131" s="45" t="s">
        <v>400</v>
      </c>
      <c r="C131" s="45" t="s">
        <v>409</v>
      </c>
      <c r="D131" s="45" t="s">
        <v>410</v>
      </c>
      <c r="E131" s="45" t="str">
        <f>IFERROR(VLOOKUP(D131,Sheet12!R:W,4,FALSE),"N")</f>
        <v>Lampung</v>
      </c>
      <c r="F131" s="45" t="s">
        <v>1239</v>
      </c>
      <c r="G131" s="45"/>
      <c r="H131" s="45"/>
      <c r="I131" s="45" t="s">
        <v>1523</v>
      </c>
      <c r="J131" s="45" t="str">
        <f>IFERROR(VLOOKUP(D131,Sheet12!R:W,6,FALSE),"N")</f>
        <v>Y</v>
      </c>
      <c r="K131" s="45" t="s">
        <v>1398</v>
      </c>
      <c r="L131" s="45" t="s">
        <v>1398</v>
      </c>
      <c r="M131" s="45" t="s">
        <v>1398</v>
      </c>
      <c r="N131" s="45" t="s">
        <v>1398</v>
      </c>
      <c r="O131" s="45" t="s">
        <v>1398</v>
      </c>
      <c r="P131" s="45" t="s">
        <v>1398</v>
      </c>
    </row>
    <row r="132" spans="1:16" x14ac:dyDescent="0.2">
      <c r="A132" s="45" t="s">
        <v>399</v>
      </c>
      <c r="B132" s="45" t="s">
        <v>400</v>
      </c>
      <c r="C132" s="45" t="s">
        <v>411</v>
      </c>
      <c r="D132" s="45" t="s">
        <v>412</v>
      </c>
      <c r="E132" s="45" t="str">
        <f>IFERROR(VLOOKUP(D132,Sheet12!R:W,4,FALSE),"N")</f>
        <v>Lampung</v>
      </c>
      <c r="F132" s="45" t="s">
        <v>1371</v>
      </c>
      <c r="G132" s="45"/>
      <c r="H132" s="45"/>
      <c r="I132" s="45" t="s">
        <v>1523</v>
      </c>
      <c r="J132" s="45" t="str">
        <f>IFERROR(VLOOKUP(D132,Sheet12!R:W,6,FALSE),"N")</f>
        <v>Y</v>
      </c>
      <c r="K132" s="45" t="s">
        <v>1398</v>
      </c>
      <c r="L132" s="45" t="s">
        <v>1398</v>
      </c>
      <c r="M132" s="45" t="s">
        <v>1398</v>
      </c>
      <c r="N132" s="45" t="s">
        <v>1398</v>
      </c>
      <c r="O132" s="45" t="s">
        <v>1398</v>
      </c>
      <c r="P132" s="45" t="s">
        <v>1825</v>
      </c>
    </row>
    <row r="133" spans="1:16" x14ac:dyDescent="0.2">
      <c r="A133" s="45" t="s">
        <v>399</v>
      </c>
      <c r="B133" s="45" t="s">
        <v>400</v>
      </c>
      <c r="C133" s="45" t="s">
        <v>413</v>
      </c>
      <c r="D133" s="45" t="s">
        <v>414</v>
      </c>
      <c r="E133" s="45" t="str">
        <f>IFERROR(VLOOKUP(D133,Sheet12!R:W,4,FALSE),"N")</f>
        <v>N</v>
      </c>
      <c r="F133" s="45" t="str">
        <f>IFERROR(VLOOKUP(D133,Sheet12!R:W,5,FALSE),"N")</f>
        <v>N</v>
      </c>
      <c r="G133" s="45"/>
      <c r="H133" s="45"/>
      <c r="I133" s="45" t="s">
        <v>1523</v>
      </c>
      <c r="J133" s="45" t="str">
        <f>IFERROR(VLOOKUP(D133,Sheet12!R:W,6,FALSE),"N")</f>
        <v>N</v>
      </c>
      <c r="K133" s="45" t="s">
        <v>1398</v>
      </c>
      <c r="L133" s="45" t="s">
        <v>1398</v>
      </c>
      <c r="M133" s="45" t="s">
        <v>1398</v>
      </c>
      <c r="N133" s="45" t="s">
        <v>1398</v>
      </c>
      <c r="O133" s="45" t="s">
        <v>1398</v>
      </c>
      <c r="P133" s="45" t="s">
        <v>1398</v>
      </c>
    </row>
    <row r="134" spans="1:16" x14ac:dyDescent="0.2">
      <c r="A134" s="45" t="s">
        <v>399</v>
      </c>
      <c r="B134" s="45" t="s">
        <v>400</v>
      </c>
      <c r="C134" s="45" t="s">
        <v>415</v>
      </c>
      <c r="D134" s="45" t="s">
        <v>416</v>
      </c>
      <c r="E134" s="45" t="str">
        <f>IFERROR(VLOOKUP(D134,Sheet12!R:W,4,FALSE),"N")</f>
        <v>N</v>
      </c>
      <c r="F134" s="45" t="str">
        <f>IFERROR(VLOOKUP(D134,Sheet12!R:W,5,FALSE),"N")</f>
        <v>N</v>
      </c>
      <c r="G134" s="45"/>
      <c r="H134" s="45"/>
      <c r="I134" s="45" t="s">
        <v>1523</v>
      </c>
      <c r="J134" s="45" t="str">
        <f>IFERROR(VLOOKUP(D134,Sheet12!R:W,6,FALSE),"N")</f>
        <v>N</v>
      </c>
      <c r="K134" s="45" t="s">
        <v>1398</v>
      </c>
      <c r="L134" s="45" t="s">
        <v>1398</v>
      </c>
      <c r="M134" s="45" t="s">
        <v>1398</v>
      </c>
      <c r="N134" s="45" t="s">
        <v>1398</v>
      </c>
      <c r="O134" s="45" t="s">
        <v>1398</v>
      </c>
      <c r="P134" s="45" t="s">
        <v>1398</v>
      </c>
    </row>
    <row r="135" spans="1:16" x14ac:dyDescent="0.2">
      <c r="A135" s="45" t="s">
        <v>399</v>
      </c>
      <c r="B135" s="45" t="s">
        <v>400</v>
      </c>
      <c r="C135" s="45" t="s">
        <v>417</v>
      </c>
      <c r="D135" s="45" t="s">
        <v>418</v>
      </c>
      <c r="E135" s="45" t="str">
        <f>IFERROR(VLOOKUP(D135,Sheet12!R:W,4,FALSE),"N")</f>
        <v>Lampung</v>
      </c>
      <c r="F135" s="45" t="s">
        <v>1427</v>
      </c>
      <c r="G135" s="45"/>
      <c r="H135" s="45"/>
      <c r="I135" s="45" t="s">
        <v>1523</v>
      </c>
      <c r="J135" s="45" t="str">
        <f>IFERROR(VLOOKUP(D135,Sheet12!R:W,6,FALSE),"N")</f>
        <v>Y</v>
      </c>
      <c r="K135" s="45" t="s">
        <v>1518</v>
      </c>
      <c r="L135" s="45" t="s">
        <v>1518</v>
      </c>
      <c r="M135" s="45" t="s">
        <v>1518</v>
      </c>
      <c r="N135" s="45" t="s">
        <v>1518</v>
      </c>
      <c r="O135" s="45" t="s">
        <v>1518</v>
      </c>
      <c r="P135" s="45" t="s">
        <v>1398</v>
      </c>
    </row>
    <row r="136" spans="1:16" x14ac:dyDescent="0.2">
      <c r="A136" s="45" t="s">
        <v>399</v>
      </c>
      <c r="B136" s="45" t="s">
        <v>400</v>
      </c>
      <c r="C136" s="45" t="s">
        <v>419</v>
      </c>
      <c r="D136" s="45" t="s">
        <v>420</v>
      </c>
      <c r="E136" s="45" t="str">
        <f>IFERROR(VLOOKUP(D136,Sheet12!R:W,4,FALSE),"N")</f>
        <v>Lampung</v>
      </c>
      <c r="F136" s="45" t="s">
        <v>1434</v>
      </c>
      <c r="G136" s="45"/>
      <c r="H136" s="45"/>
      <c r="I136" s="45" t="s">
        <v>1523</v>
      </c>
      <c r="J136" s="45" t="str">
        <f>IFERROR(VLOOKUP(D136,Sheet12!R:W,6,FALSE),"N")</f>
        <v>Y</v>
      </c>
      <c r="K136" s="45" t="s">
        <v>1518</v>
      </c>
      <c r="L136" s="45" t="s">
        <v>1518</v>
      </c>
      <c r="M136" s="45" t="s">
        <v>1518</v>
      </c>
      <c r="N136" s="45" t="s">
        <v>1518</v>
      </c>
      <c r="O136" s="45" t="s">
        <v>1518</v>
      </c>
      <c r="P136" s="45" t="s">
        <v>1398</v>
      </c>
    </row>
    <row r="137" spans="1:16" x14ac:dyDescent="0.2">
      <c r="A137" s="45" t="s">
        <v>399</v>
      </c>
      <c r="B137" s="45" t="s">
        <v>400</v>
      </c>
      <c r="C137" s="45" t="s">
        <v>421</v>
      </c>
      <c r="D137" s="45" t="s">
        <v>422</v>
      </c>
      <c r="E137" s="45" t="str">
        <f>IFERROR(VLOOKUP(D137,Sheet12!R:W,4,FALSE),"N")</f>
        <v>N</v>
      </c>
      <c r="F137" s="45" t="str">
        <f>IFERROR(VLOOKUP(D137,Sheet12!R:W,5,FALSE),"N")</f>
        <v>N</v>
      </c>
      <c r="G137" s="45"/>
      <c r="H137" s="45"/>
      <c r="I137" s="45" t="s">
        <v>1523</v>
      </c>
      <c r="J137" s="45" t="str">
        <f>IFERROR(VLOOKUP(D137,Sheet12!R:W,6,FALSE),"N")</f>
        <v>N</v>
      </c>
      <c r="K137" s="45" t="s">
        <v>1398</v>
      </c>
      <c r="L137" s="45" t="s">
        <v>1398</v>
      </c>
      <c r="M137" s="45" t="s">
        <v>1398</v>
      </c>
      <c r="N137" s="45" t="s">
        <v>1398</v>
      </c>
      <c r="O137" s="45" t="s">
        <v>1398</v>
      </c>
      <c r="P137" s="45" t="s">
        <v>1398</v>
      </c>
    </row>
    <row r="138" spans="1:16" x14ac:dyDescent="0.2">
      <c r="A138" s="45" t="s">
        <v>399</v>
      </c>
      <c r="B138" s="45" t="s">
        <v>400</v>
      </c>
      <c r="C138" s="45" t="s">
        <v>423</v>
      </c>
      <c r="D138" s="45" t="s">
        <v>424</v>
      </c>
      <c r="E138" s="45" t="str">
        <f>IFERROR(VLOOKUP(D138,Sheet12!R:W,4,FALSE),"N")</f>
        <v>Lampung</v>
      </c>
      <c r="F138" s="45" t="s">
        <v>1499</v>
      </c>
      <c r="G138" s="45"/>
      <c r="H138" s="45"/>
      <c r="I138" s="45" t="s">
        <v>1523</v>
      </c>
      <c r="J138" s="45" t="str">
        <f>IFERROR(VLOOKUP(D138,Sheet12!R:W,6,FALSE),"N")</f>
        <v>Y</v>
      </c>
      <c r="K138" s="45" t="s">
        <v>1398</v>
      </c>
      <c r="L138" s="45" t="s">
        <v>1398</v>
      </c>
      <c r="M138" s="45" t="s">
        <v>1398</v>
      </c>
      <c r="N138" s="45" t="s">
        <v>1398</v>
      </c>
      <c r="O138" s="45" t="s">
        <v>1398</v>
      </c>
      <c r="P138" s="45" t="s">
        <v>1398</v>
      </c>
    </row>
    <row r="139" spans="1:16" x14ac:dyDescent="0.2">
      <c r="A139" s="45" t="s">
        <v>399</v>
      </c>
      <c r="B139" s="45" t="s">
        <v>400</v>
      </c>
      <c r="C139" s="45" t="s">
        <v>425</v>
      </c>
      <c r="D139" s="45" t="s">
        <v>426</v>
      </c>
      <c r="E139" s="45" t="str">
        <f>IFERROR(VLOOKUP(D139,Sheet12!R:W,4,FALSE),"N")</f>
        <v>N</v>
      </c>
      <c r="F139" s="45" t="str">
        <f>IFERROR(VLOOKUP(D139,Sheet12!R:W,5,FALSE),"N")</f>
        <v>N</v>
      </c>
      <c r="G139" s="45"/>
      <c r="H139" s="45"/>
      <c r="I139" s="45" t="s">
        <v>1523</v>
      </c>
      <c r="J139" s="45" t="str">
        <f>IFERROR(VLOOKUP(D139,Sheet12!R:W,6,FALSE),"N")</f>
        <v>N</v>
      </c>
      <c r="K139" s="45" t="s">
        <v>1398</v>
      </c>
      <c r="L139" s="45" t="s">
        <v>1398</v>
      </c>
      <c r="M139" s="45" t="s">
        <v>1398</v>
      </c>
      <c r="N139" s="45" t="s">
        <v>1398</v>
      </c>
      <c r="O139" s="45" t="s">
        <v>1398</v>
      </c>
      <c r="P139" s="45" t="s">
        <v>1398</v>
      </c>
    </row>
    <row r="140" spans="1:16" x14ac:dyDescent="0.2">
      <c r="A140" s="45" t="s">
        <v>399</v>
      </c>
      <c r="B140" s="45" t="s">
        <v>400</v>
      </c>
      <c r="C140" s="45" t="s">
        <v>427</v>
      </c>
      <c r="D140" s="45" t="s">
        <v>428</v>
      </c>
      <c r="E140" s="45" t="str">
        <f>IFERROR(VLOOKUP(D140,Sheet12!R:W,4,FALSE),"N")</f>
        <v>Lampung</v>
      </c>
      <c r="F140" s="45" t="s">
        <v>1240</v>
      </c>
      <c r="G140" s="45"/>
      <c r="H140" s="45"/>
      <c r="I140" s="45" t="s">
        <v>1523</v>
      </c>
      <c r="J140" s="45" t="str">
        <f>IFERROR(VLOOKUP(D140,Sheet12!R:W,6,FALSE),"N")</f>
        <v>Y</v>
      </c>
      <c r="K140" s="45" t="s">
        <v>1518</v>
      </c>
      <c r="L140" s="45" t="s">
        <v>1518</v>
      </c>
      <c r="M140" s="45" t="s">
        <v>1518</v>
      </c>
      <c r="N140" s="45" t="s">
        <v>1518</v>
      </c>
      <c r="O140" s="45" t="s">
        <v>1518</v>
      </c>
      <c r="P140" s="45" t="s">
        <v>1826</v>
      </c>
    </row>
    <row r="141" spans="1:16" x14ac:dyDescent="0.2">
      <c r="A141" s="45" t="s">
        <v>399</v>
      </c>
      <c r="B141" s="45" t="s">
        <v>400</v>
      </c>
      <c r="C141" s="45" t="s">
        <v>429</v>
      </c>
      <c r="D141" s="45" t="s">
        <v>430</v>
      </c>
      <c r="E141" s="45" t="str">
        <f>IFERROR(VLOOKUP(D141,Sheet12!R:W,4,FALSE),"N")</f>
        <v>Lampung</v>
      </c>
      <c r="F141" s="45" t="s">
        <v>1391</v>
      </c>
      <c r="G141" s="45"/>
      <c r="H141" s="45"/>
      <c r="I141" s="45" t="s">
        <v>1523</v>
      </c>
      <c r="J141" s="45" t="str">
        <f>IFERROR(VLOOKUP(D141,Sheet12!R:W,6,FALSE),"N")</f>
        <v>Y</v>
      </c>
      <c r="K141" s="45" t="s">
        <v>1518</v>
      </c>
      <c r="L141" s="45" t="s">
        <v>1518</v>
      </c>
      <c r="M141" s="45" t="s">
        <v>1518</v>
      </c>
      <c r="N141" s="45" t="s">
        <v>1518</v>
      </c>
      <c r="O141" s="45" t="s">
        <v>1518</v>
      </c>
      <c r="P141" s="45" t="s">
        <v>1823</v>
      </c>
    </row>
    <row r="142" spans="1:16" x14ac:dyDescent="0.2">
      <c r="A142" s="45" t="s">
        <v>431</v>
      </c>
      <c r="B142" s="45" t="s">
        <v>432</v>
      </c>
      <c r="C142" s="45" t="s">
        <v>433</v>
      </c>
      <c r="D142" s="45" t="s">
        <v>434</v>
      </c>
      <c r="E142" s="45" t="str">
        <f>IFERROR(VLOOKUP(D142,Sheet12!R:W,4,FALSE),"N")</f>
        <v>Pangkal Pinang</v>
      </c>
      <c r="F142" s="45" t="s">
        <v>1329</v>
      </c>
      <c r="G142" s="45"/>
      <c r="H142" s="45"/>
      <c r="I142" s="45" t="s">
        <v>1523</v>
      </c>
      <c r="J142" s="45" t="str">
        <f>IFERROR(VLOOKUP(D142,Sheet12!R:W,6,FALSE),"N")</f>
        <v>Y</v>
      </c>
      <c r="K142" s="45" t="s">
        <v>1398</v>
      </c>
      <c r="L142" s="45" t="s">
        <v>1398</v>
      </c>
      <c r="M142" s="45" t="s">
        <v>1398</v>
      </c>
      <c r="N142" s="45" t="s">
        <v>1398</v>
      </c>
      <c r="O142" s="45" t="s">
        <v>1398</v>
      </c>
      <c r="P142" s="45"/>
    </row>
    <row r="143" spans="1:16" x14ac:dyDescent="0.2">
      <c r="A143" s="45" t="s">
        <v>431</v>
      </c>
      <c r="B143" s="45" t="s">
        <v>432</v>
      </c>
      <c r="C143" s="45" t="s">
        <v>435</v>
      </c>
      <c r="D143" s="45" t="s">
        <v>436</v>
      </c>
      <c r="E143" s="45" t="str">
        <f>IFERROR(VLOOKUP(D143,Sheet12!R:W,4,FALSE),"N")</f>
        <v>Tanjung Pandan</v>
      </c>
      <c r="F143" s="45" t="s">
        <v>1483</v>
      </c>
      <c r="G143" s="45"/>
      <c r="H143" s="45"/>
      <c r="I143" s="45" t="s">
        <v>1523</v>
      </c>
      <c r="J143" s="45" t="str">
        <f>IFERROR(VLOOKUP(D143,Sheet12!R:W,6,FALSE),"N")</f>
        <v>Y</v>
      </c>
      <c r="K143" s="45" t="s">
        <v>1518</v>
      </c>
      <c r="L143" s="45" t="s">
        <v>1518</v>
      </c>
      <c r="M143" s="45" t="s">
        <v>1518</v>
      </c>
      <c r="N143" s="45" t="s">
        <v>1518</v>
      </c>
      <c r="O143" s="45" t="s">
        <v>1398</v>
      </c>
      <c r="P143" s="45"/>
    </row>
    <row r="144" spans="1:16" x14ac:dyDescent="0.2">
      <c r="A144" s="45" t="s">
        <v>431</v>
      </c>
      <c r="B144" s="45" t="s">
        <v>432</v>
      </c>
      <c r="C144" s="45" t="s">
        <v>437</v>
      </c>
      <c r="D144" s="45" t="s">
        <v>438</v>
      </c>
      <c r="E144" s="45" t="str">
        <f>IFERROR(VLOOKUP(D144,Sheet12!R:W,4,FALSE),"N")</f>
        <v>Pangkal Pinang</v>
      </c>
      <c r="F144" s="45" t="s">
        <v>1330</v>
      </c>
      <c r="G144" s="45"/>
      <c r="H144" s="45"/>
      <c r="I144" s="45" t="s">
        <v>1523</v>
      </c>
      <c r="J144" s="45" t="str">
        <f>IFERROR(VLOOKUP(D144,Sheet12!R:W,6,FALSE),"N")</f>
        <v>Y</v>
      </c>
      <c r="K144" s="45" t="s">
        <v>1398</v>
      </c>
      <c r="L144" s="45" t="s">
        <v>1398</v>
      </c>
      <c r="M144" s="45" t="s">
        <v>1398</v>
      </c>
      <c r="N144" s="45" t="s">
        <v>1398</v>
      </c>
      <c r="O144" s="45" t="s">
        <v>1398</v>
      </c>
      <c r="P144" s="45"/>
    </row>
    <row r="145" spans="1:16" x14ac:dyDescent="0.2">
      <c r="A145" s="45" t="s">
        <v>431</v>
      </c>
      <c r="B145" s="45" t="s">
        <v>432</v>
      </c>
      <c r="C145" s="45" t="s">
        <v>439</v>
      </c>
      <c r="D145" s="45" t="s">
        <v>440</v>
      </c>
      <c r="E145" s="45" t="str">
        <f>IFERROR(VLOOKUP(D145,Sheet12!R:W,4,FALSE),"N")</f>
        <v>Pangkal Pinang</v>
      </c>
      <c r="F145" s="45" t="s">
        <v>1332</v>
      </c>
      <c r="G145" s="45"/>
      <c r="H145" s="45"/>
      <c r="I145" s="45" t="s">
        <v>1523</v>
      </c>
      <c r="J145" s="45" t="str">
        <f>IFERROR(VLOOKUP(D145,Sheet12!R:W,6,FALSE),"N")</f>
        <v>Y</v>
      </c>
      <c r="K145" s="45" t="s">
        <v>1398</v>
      </c>
      <c r="L145" s="45" t="s">
        <v>1398</v>
      </c>
      <c r="M145" s="45" t="s">
        <v>1398</v>
      </c>
      <c r="N145" s="45" t="s">
        <v>1398</v>
      </c>
      <c r="O145" s="45" t="s">
        <v>1398</v>
      </c>
      <c r="P145" s="45"/>
    </row>
    <row r="146" spans="1:16" x14ac:dyDescent="0.2">
      <c r="A146" s="45" t="s">
        <v>431</v>
      </c>
      <c r="B146" s="45" t="s">
        <v>432</v>
      </c>
      <c r="C146" s="45" t="s">
        <v>441</v>
      </c>
      <c r="D146" s="45" t="s">
        <v>442</v>
      </c>
      <c r="E146" s="45" t="str">
        <f>IFERROR(VLOOKUP(D146,Sheet12!R:W,4,FALSE),"N")</f>
        <v>Pangkal Pinang</v>
      </c>
      <c r="F146" s="45" t="s">
        <v>1331</v>
      </c>
      <c r="G146" s="45"/>
      <c r="H146" s="45"/>
      <c r="I146" s="45" t="s">
        <v>1523</v>
      </c>
      <c r="J146" s="45" t="str">
        <f>IFERROR(VLOOKUP(D146,Sheet12!R:W,6,FALSE),"N")</f>
        <v>Y</v>
      </c>
      <c r="K146" s="45" t="s">
        <v>1398</v>
      </c>
      <c r="L146" s="45" t="s">
        <v>1398</v>
      </c>
      <c r="M146" s="45" t="s">
        <v>1398</v>
      </c>
      <c r="N146" s="45" t="s">
        <v>1398</v>
      </c>
      <c r="O146" s="45" t="s">
        <v>1398</v>
      </c>
      <c r="P146" s="45"/>
    </row>
    <row r="147" spans="1:16" x14ac:dyDescent="0.2">
      <c r="A147" s="45" t="s">
        <v>431</v>
      </c>
      <c r="B147" s="45" t="s">
        <v>432</v>
      </c>
      <c r="C147" s="45" t="s">
        <v>443</v>
      </c>
      <c r="D147" s="45" t="s">
        <v>444</v>
      </c>
      <c r="E147" s="45" t="str">
        <f>IFERROR(VLOOKUP(D147,Sheet12!R:W,4,FALSE),"N")</f>
        <v>Tanjung Pandan</v>
      </c>
      <c r="F147" s="45" t="s">
        <v>1386</v>
      </c>
      <c r="G147" s="45"/>
      <c r="H147" s="45"/>
      <c r="I147" s="45" t="s">
        <v>1523</v>
      </c>
      <c r="J147" s="45" t="str">
        <f>IFERROR(VLOOKUP(D147,Sheet12!R:W,6,FALSE),"N")</f>
        <v>Y</v>
      </c>
      <c r="K147" s="45" t="s">
        <v>1398</v>
      </c>
      <c r="L147" s="45" t="s">
        <v>1398</v>
      </c>
      <c r="M147" s="45" t="s">
        <v>1398</v>
      </c>
      <c r="N147" s="45" t="s">
        <v>1398</v>
      </c>
      <c r="O147" s="45" t="s">
        <v>1398</v>
      </c>
      <c r="P147" s="45"/>
    </row>
    <row r="148" spans="1:16" x14ac:dyDescent="0.2">
      <c r="A148" s="45" t="s">
        <v>431</v>
      </c>
      <c r="B148" s="45" t="s">
        <v>432</v>
      </c>
      <c r="C148" s="45" t="s">
        <v>445</v>
      </c>
      <c r="D148" s="45" t="s">
        <v>446</v>
      </c>
      <c r="E148" s="45" t="str">
        <f>IFERROR(VLOOKUP(D148,Sheet12!R:W,4,FALSE),"N")</f>
        <v>Pangkal Pinang</v>
      </c>
      <c r="F148" s="45" t="s">
        <v>1412</v>
      </c>
      <c r="G148" s="45"/>
      <c r="H148" s="45"/>
      <c r="I148" s="45" t="s">
        <v>1523</v>
      </c>
      <c r="J148" s="45" t="str">
        <f>IFERROR(VLOOKUP(D148,Sheet12!R:W,6,FALSE),"N")</f>
        <v>Y</v>
      </c>
      <c r="K148" s="45" t="s">
        <v>1518</v>
      </c>
      <c r="L148" s="45" t="s">
        <v>1518</v>
      </c>
      <c r="M148" s="45" t="s">
        <v>1518</v>
      </c>
      <c r="N148" s="45" t="s">
        <v>1518</v>
      </c>
      <c r="O148" s="45" t="s">
        <v>1398</v>
      </c>
      <c r="P148" s="45"/>
    </row>
    <row r="149" spans="1:16" x14ac:dyDescent="0.2">
      <c r="A149" s="45" t="s">
        <v>447</v>
      </c>
      <c r="B149" s="45" t="s">
        <v>448</v>
      </c>
      <c r="C149" s="45" t="s">
        <v>449</v>
      </c>
      <c r="D149" s="45" t="s">
        <v>450</v>
      </c>
      <c r="E149" s="45" t="str">
        <f>IFERROR(VLOOKUP(D149,Sheet12!R:W,4,FALSE),"N")</f>
        <v>N</v>
      </c>
      <c r="F149" s="45" t="str">
        <f>IFERROR(VLOOKUP(D149,Sheet12!R:W,5,FALSE),"N")</f>
        <v>N</v>
      </c>
      <c r="G149" s="45"/>
      <c r="H149" s="45"/>
      <c r="I149" s="45" t="s">
        <v>1523</v>
      </c>
      <c r="J149" s="45" t="str">
        <f>IFERROR(VLOOKUP(D149,Sheet12!R:W,6,FALSE),"N")</f>
        <v>N</v>
      </c>
      <c r="K149" s="45" t="s">
        <v>1398</v>
      </c>
      <c r="L149" s="45" t="s">
        <v>1398</v>
      </c>
      <c r="M149" s="45" t="s">
        <v>1398</v>
      </c>
      <c r="N149" s="45" t="s">
        <v>1398</v>
      </c>
      <c r="O149" s="45" t="s">
        <v>1398</v>
      </c>
      <c r="P149" s="45"/>
    </row>
    <row r="150" spans="1:16" x14ac:dyDescent="0.2">
      <c r="A150" s="45" t="s">
        <v>447</v>
      </c>
      <c r="B150" s="45" t="s">
        <v>448</v>
      </c>
      <c r="C150" s="45" t="s">
        <v>451</v>
      </c>
      <c r="D150" s="45" t="s">
        <v>452</v>
      </c>
      <c r="E150" s="45" t="str">
        <f>IFERROR(VLOOKUP(D150,Sheet12!R:W,4,FALSE),"N")</f>
        <v>Tanjung Pinang</v>
      </c>
      <c r="F150" s="45" t="s">
        <v>1484</v>
      </c>
      <c r="G150" s="45"/>
      <c r="H150" s="45"/>
      <c r="I150" s="45" t="s">
        <v>1523</v>
      </c>
      <c r="J150" s="45" t="str">
        <f>IFERROR(VLOOKUP(D150,Sheet12!R:W,6,FALSE),"N")</f>
        <v>Y</v>
      </c>
      <c r="K150" s="45" t="s">
        <v>1398</v>
      </c>
      <c r="L150" s="45" t="s">
        <v>1398</v>
      </c>
      <c r="M150" s="45" t="s">
        <v>1398</v>
      </c>
      <c r="N150" s="45" t="s">
        <v>1398</v>
      </c>
      <c r="O150" s="45" t="s">
        <v>1398</v>
      </c>
      <c r="P150" s="45"/>
    </row>
    <row r="151" spans="1:16" x14ac:dyDescent="0.2">
      <c r="A151" s="45" t="s">
        <v>447</v>
      </c>
      <c r="B151" s="45" t="s">
        <v>448</v>
      </c>
      <c r="C151" s="45" t="s">
        <v>453</v>
      </c>
      <c r="D151" s="45" t="s">
        <v>454</v>
      </c>
      <c r="E151" s="45" t="str">
        <f>IFERROR(VLOOKUP(D151,Sheet12!R:W,4,FALSE),"N")</f>
        <v>N</v>
      </c>
      <c r="F151" s="45" t="str">
        <f>IFERROR(VLOOKUP(D151,Sheet12!R:W,5,FALSE),"N")</f>
        <v>N</v>
      </c>
      <c r="G151" s="45"/>
      <c r="H151" s="45"/>
      <c r="I151" s="45" t="s">
        <v>1523</v>
      </c>
      <c r="J151" s="45" t="str">
        <f>IFERROR(VLOOKUP(D151,Sheet12!R:W,6,FALSE),"N")</f>
        <v>N</v>
      </c>
      <c r="K151" s="45" t="s">
        <v>1398</v>
      </c>
      <c r="L151" s="45" t="s">
        <v>1398</v>
      </c>
      <c r="M151" s="45" t="s">
        <v>1398</v>
      </c>
      <c r="N151" s="45" t="s">
        <v>1398</v>
      </c>
      <c r="O151" s="45" t="s">
        <v>1398</v>
      </c>
      <c r="P151" s="45"/>
    </row>
    <row r="152" spans="1:16" x14ac:dyDescent="0.2">
      <c r="A152" s="45" t="s">
        <v>447</v>
      </c>
      <c r="B152" s="45" t="s">
        <v>448</v>
      </c>
      <c r="C152" s="45" t="s">
        <v>455</v>
      </c>
      <c r="D152" s="45" t="s">
        <v>456</v>
      </c>
      <c r="E152" s="45" t="str">
        <f>IFERROR(VLOOKUP(D152,Sheet12!R:W,4,FALSE),"N")</f>
        <v>N</v>
      </c>
      <c r="F152" s="45" t="str">
        <f>IFERROR(VLOOKUP(D152,Sheet12!R:W,5,FALSE),"N")</f>
        <v>N</v>
      </c>
      <c r="G152" s="45"/>
      <c r="H152" s="45"/>
      <c r="I152" s="45" t="s">
        <v>1523</v>
      </c>
      <c r="J152" s="45" t="str">
        <f>IFERROR(VLOOKUP(D152,Sheet12!R:W,6,FALSE),"N")</f>
        <v>N</v>
      </c>
      <c r="K152" s="45" t="s">
        <v>1398</v>
      </c>
      <c r="L152" s="45" t="s">
        <v>1398</v>
      </c>
      <c r="M152" s="45" t="s">
        <v>1398</v>
      </c>
      <c r="N152" s="45" t="s">
        <v>1398</v>
      </c>
      <c r="O152" s="45" t="s">
        <v>1398</v>
      </c>
      <c r="P152" s="45"/>
    </row>
    <row r="153" spans="1:16" x14ac:dyDescent="0.2">
      <c r="A153" s="45" t="s">
        <v>447</v>
      </c>
      <c r="B153" s="45" t="s">
        <v>448</v>
      </c>
      <c r="C153" s="45" t="s">
        <v>457</v>
      </c>
      <c r="D153" s="45" t="s">
        <v>458</v>
      </c>
      <c r="E153" s="45" t="str">
        <f>IFERROR(VLOOKUP(D153,Sheet12!R:W,4,FALSE),"N")</f>
        <v>N</v>
      </c>
      <c r="F153" s="45" t="str">
        <f>IFERROR(VLOOKUP(D153,Sheet12!R:W,5,FALSE),"N")</f>
        <v>N</v>
      </c>
      <c r="G153" s="45"/>
      <c r="H153" s="45"/>
      <c r="I153" s="45" t="s">
        <v>1523</v>
      </c>
      <c r="J153" s="45" t="str">
        <f>IFERROR(VLOOKUP(D153,Sheet12!R:W,6,FALSE),"N")</f>
        <v>N</v>
      </c>
      <c r="K153" s="45" t="s">
        <v>1398</v>
      </c>
      <c r="L153" s="45" t="s">
        <v>1398</v>
      </c>
      <c r="M153" s="45" t="s">
        <v>1398</v>
      </c>
      <c r="N153" s="45" t="s">
        <v>1398</v>
      </c>
      <c r="O153" s="45" t="s">
        <v>1398</v>
      </c>
      <c r="P153" s="45"/>
    </row>
    <row r="154" spans="1:16" x14ac:dyDescent="0.2">
      <c r="A154" s="45" t="s">
        <v>447</v>
      </c>
      <c r="B154" s="45" t="s">
        <v>448</v>
      </c>
      <c r="C154" s="45" t="s">
        <v>459</v>
      </c>
      <c r="D154" s="45" t="s">
        <v>460</v>
      </c>
      <c r="E154" s="45" t="str">
        <f>IFERROR(VLOOKUP(D154,Sheet12!R:W,4,FALSE),"N")</f>
        <v>Batam</v>
      </c>
      <c r="F154" s="45" t="s">
        <v>1257</v>
      </c>
      <c r="G154" s="45"/>
      <c r="H154" s="45"/>
      <c r="I154" s="45" t="s">
        <v>1523</v>
      </c>
      <c r="J154" s="45" t="str">
        <f>IFERROR(VLOOKUP(D154,Sheet12!R:W,6,FALSE),"N")</f>
        <v>Y</v>
      </c>
      <c r="K154" s="45" t="s">
        <v>1518</v>
      </c>
      <c r="L154" s="45" t="s">
        <v>1518</v>
      </c>
      <c r="M154" s="45" t="s">
        <v>1518</v>
      </c>
      <c r="N154" s="45" t="s">
        <v>1518</v>
      </c>
      <c r="O154" s="45" t="s">
        <v>1518</v>
      </c>
      <c r="P154" s="45"/>
    </row>
    <row r="155" spans="1:16" x14ac:dyDescent="0.2">
      <c r="A155" s="45" t="s">
        <v>447</v>
      </c>
      <c r="B155" s="45" t="s">
        <v>448</v>
      </c>
      <c r="C155" s="45" t="s">
        <v>461</v>
      </c>
      <c r="D155" s="45" t="s">
        <v>462</v>
      </c>
      <c r="E155" s="45" t="str">
        <f>IFERROR(VLOOKUP(D155,Sheet12!R:W,4,FALSE),"N")</f>
        <v>Tanjung Pinang</v>
      </c>
      <c r="F155" s="45" t="s">
        <v>1484</v>
      </c>
      <c r="G155" s="45"/>
      <c r="H155" s="45"/>
      <c r="I155" s="45" t="s">
        <v>1523</v>
      </c>
      <c r="J155" s="45" t="str">
        <f>IFERROR(VLOOKUP(D155,Sheet12!R:W,6,FALSE),"N")</f>
        <v>Y</v>
      </c>
      <c r="K155" s="45" t="s">
        <v>1518</v>
      </c>
      <c r="L155" s="45" t="s">
        <v>1518</v>
      </c>
      <c r="M155" s="45" t="s">
        <v>1518</v>
      </c>
      <c r="N155" s="45" t="s">
        <v>1518</v>
      </c>
      <c r="O155" s="45" t="s">
        <v>1518</v>
      </c>
      <c r="P155" s="45"/>
    </row>
    <row r="156" spans="1:16" x14ac:dyDescent="0.2">
      <c r="A156" s="45" t="s">
        <v>477</v>
      </c>
      <c r="B156" s="45" t="s">
        <v>478</v>
      </c>
      <c r="C156" s="45" t="s">
        <v>481</v>
      </c>
      <c r="D156" s="45" t="s">
        <v>482</v>
      </c>
      <c r="E156" s="45" t="str">
        <f>IFERROR(VLOOKUP(D156,Sheet12!R:W,4,FALSE),"N")</f>
        <v>Bandung</v>
      </c>
      <c r="F156" s="45" t="s">
        <v>1467</v>
      </c>
      <c r="G156" s="45" t="str">
        <f t="array" ref="G156">INDEX(Sheet12!N:N,MATCH(LOWER(D156),LOWER(Sheet12!N:N),0),1)</f>
        <v>Sukabumi</v>
      </c>
      <c r="H156" s="45" t="str">
        <f t="array" ref="H156">INDEX(Sheet12!M:M,MATCH(LOWER(D156),LOWER(Sheet12!N:N),0),1)</f>
        <v>SKB</v>
      </c>
      <c r="I156" s="45" t="s">
        <v>1523</v>
      </c>
      <c r="J156" s="45" t="str">
        <f>IFERROR(VLOOKUP(D156,Sheet12!R:W,6,FALSE),"N")</f>
        <v>Y</v>
      </c>
      <c r="K156" s="45" t="s">
        <v>1518</v>
      </c>
      <c r="L156" s="45" t="s">
        <v>1518</v>
      </c>
      <c r="M156" s="45" t="s">
        <v>1518</v>
      </c>
      <c r="N156" s="45" t="s">
        <v>1518</v>
      </c>
      <c r="O156" s="45" t="s">
        <v>1518</v>
      </c>
      <c r="P156" s="45" t="s">
        <v>1829</v>
      </c>
    </row>
    <row r="157" spans="1:16" x14ac:dyDescent="0.2">
      <c r="A157" s="45" t="s">
        <v>477</v>
      </c>
      <c r="B157" s="45" t="s">
        <v>478</v>
      </c>
      <c r="C157" s="45" t="s">
        <v>483</v>
      </c>
      <c r="D157" s="45" t="s">
        <v>484</v>
      </c>
      <c r="E157" s="45" t="str">
        <f>IFERROR(VLOOKUP(D157,Sheet12!R:W,4,FALSE),"N")</f>
        <v>Bandung</v>
      </c>
      <c r="F157" s="45" t="s">
        <v>1284</v>
      </c>
      <c r="G157" s="45" t="str">
        <f t="array" ref="G157">INDEX(Sheet12!N:N,MATCH(LOWER(D157),LOWER(Sheet12!N:N),0),1)</f>
        <v>Cianjur</v>
      </c>
      <c r="H157" s="45" t="str">
        <f t="array" ref="H157">INDEX(Sheet12!M:M,MATCH(LOWER(D157),LOWER(Sheet12!N:N),0),1)</f>
        <v>CJR</v>
      </c>
      <c r="I157" s="45" t="s">
        <v>1523</v>
      </c>
      <c r="J157" s="45" t="str">
        <f>IFERROR(VLOOKUP(D157,Sheet12!R:W,6,FALSE),"N")</f>
        <v>Y</v>
      </c>
      <c r="K157" s="45" t="s">
        <v>1518</v>
      </c>
      <c r="L157" s="45" t="s">
        <v>1518</v>
      </c>
      <c r="M157" s="45" t="s">
        <v>1518</v>
      </c>
      <c r="N157" s="45" t="s">
        <v>1518</v>
      </c>
      <c r="O157" s="45" t="s">
        <v>1518</v>
      </c>
      <c r="P157" s="45" t="s">
        <v>1830</v>
      </c>
    </row>
    <row r="158" spans="1:16" x14ac:dyDescent="0.2">
      <c r="A158" s="45" t="s">
        <v>477</v>
      </c>
      <c r="B158" s="45" t="s">
        <v>478</v>
      </c>
      <c r="C158" s="45" t="s">
        <v>485</v>
      </c>
      <c r="D158" s="45" t="s">
        <v>486</v>
      </c>
      <c r="E158" s="45" t="str">
        <f>IFERROR(VLOOKUP(D158,Sheet12!R:W,4,FALSE),"N")</f>
        <v>Bandung</v>
      </c>
      <c r="F158" s="45" t="s">
        <v>1241</v>
      </c>
      <c r="G158" s="45" t="str">
        <f t="array" ref="G158">INDEX(Sheet12!N:N,MATCH(LOWER(D158),LOWER(Sheet12!N:N),0),1)</f>
        <v>Bandung</v>
      </c>
      <c r="H158" s="45" t="str">
        <f t="array" ref="H158">INDEX(Sheet12!M:M,MATCH(LOWER(D158),LOWER(Sheet12!N:N),0),1)</f>
        <v>BDO</v>
      </c>
      <c r="I158" s="45" t="s">
        <v>1523</v>
      </c>
      <c r="J158" s="45" t="str">
        <f>IFERROR(VLOOKUP(D158,Sheet12!R:W,6,FALSE),"N")</f>
        <v>Y</v>
      </c>
      <c r="K158" s="45" t="s">
        <v>1518</v>
      </c>
      <c r="L158" s="45" t="s">
        <v>1518</v>
      </c>
      <c r="M158" s="45" t="s">
        <v>1518</v>
      </c>
      <c r="N158" s="45" t="s">
        <v>1518</v>
      </c>
      <c r="O158" s="45" t="s">
        <v>1518</v>
      </c>
      <c r="P158" s="45" t="s">
        <v>1831</v>
      </c>
    </row>
    <row r="159" spans="1:16" x14ac:dyDescent="0.2">
      <c r="A159" s="45" t="s">
        <v>477</v>
      </c>
      <c r="B159" s="45" t="s">
        <v>478</v>
      </c>
      <c r="C159" s="45" t="s">
        <v>487</v>
      </c>
      <c r="D159" s="45" t="s">
        <v>488</v>
      </c>
      <c r="E159" s="45" t="str">
        <f>IFERROR(VLOOKUP(D159,Sheet12!R:W,4,FALSE),"N")</f>
        <v>Bandung</v>
      </c>
      <c r="F159" s="45" t="s">
        <v>1297</v>
      </c>
      <c r="G159" s="45" t="str">
        <f t="array" ref="G159">INDEX(Sheet12!N:N,MATCH(LOWER(D159),LOWER(Sheet12!N:N),0),1)</f>
        <v>Garut</v>
      </c>
      <c r="H159" s="45" t="str">
        <f t="array" ref="H159">INDEX(Sheet12!M:M,MATCH(LOWER(D159),LOWER(Sheet12!N:N),0),1)</f>
        <v>GRT</v>
      </c>
      <c r="I159" s="45" t="s">
        <v>1523</v>
      </c>
      <c r="J159" s="45" t="str">
        <f>IFERROR(VLOOKUP(D159,Sheet12!R:W,6,FALSE),"N")</f>
        <v>Y</v>
      </c>
      <c r="K159" s="45" t="s">
        <v>1518</v>
      </c>
      <c r="L159" s="45" t="s">
        <v>1518</v>
      </c>
      <c r="M159" s="45" t="s">
        <v>1518</v>
      </c>
      <c r="N159" s="45" t="s">
        <v>1518</v>
      </c>
      <c r="O159" s="45" t="s">
        <v>1518</v>
      </c>
      <c r="P159" s="45" t="s">
        <v>1832</v>
      </c>
    </row>
    <row r="160" spans="1:16" x14ac:dyDescent="0.2">
      <c r="A160" s="45" t="s">
        <v>477</v>
      </c>
      <c r="B160" s="45" t="s">
        <v>478</v>
      </c>
      <c r="C160" s="45" t="s">
        <v>489</v>
      </c>
      <c r="D160" s="45" t="s">
        <v>490</v>
      </c>
      <c r="E160" s="45" t="str">
        <f>IFERROR(VLOOKUP(D160,Sheet12!R:W,4,FALSE),"N")</f>
        <v>Bandung</v>
      </c>
      <c r="F160" s="45" t="s">
        <v>1489</v>
      </c>
      <c r="G160" s="45" t="str">
        <f t="array" ref="G160">INDEX(Sheet12!N:N,MATCH(LOWER(D160),LOWER(Sheet12!N:N),0),1)</f>
        <v>Tasikmalaya</v>
      </c>
      <c r="H160" s="45" t="str">
        <f t="array" ref="H160">INDEX(Sheet12!M:M,MATCH(LOWER(D160),LOWER(Sheet12!N:N),0),1)</f>
        <v>TSM</v>
      </c>
      <c r="I160" s="45" t="s">
        <v>1523</v>
      </c>
      <c r="J160" s="45" t="str">
        <f>IFERROR(VLOOKUP(D160,Sheet12!R:W,6,FALSE),"N")</f>
        <v>Y</v>
      </c>
      <c r="K160" s="45" t="s">
        <v>1518</v>
      </c>
      <c r="L160" s="45" t="s">
        <v>1518</v>
      </c>
      <c r="M160" s="45" t="s">
        <v>1518</v>
      </c>
      <c r="N160" s="45" t="s">
        <v>1518</v>
      </c>
      <c r="O160" s="45" t="s">
        <v>1518</v>
      </c>
      <c r="P160" s="45" t="s">
        <v>1831</v>
      </c>
    </row>
    <row r="161" spans="1:16" x14ac:dyDescent="0.2">
      <c r="A161" s="45" t="s">
        <v>477</v>
      </c>
      <c r="B161" s="45" t="s">
        <v>478</v>
      </c>
      <c r="C161" s="45" t="s">
        <v>491</v>
      </c>
      <c r="D161" s="45" t="s">
        <v>492</v>
      </c>
      <c r="E161" s="45" t="str">
        <f>IFERROR(VLOOKUP(D161,Sheet12!R:W,4,FALSE),"N")</f>
        <v>Bandung</v>
      </c>
      <c r="F161" s="45" t="s">
        <v>1283</v>
      </c>
      <c r="G161" s="45" t="str">
        <f t="array" ref="G161">INDEX(Sheet12!N:N,MATCH(LOWER(D161),LOWER(Sheet12!N:N),0),1)</f>
        <v>Ciamis</v>
      </c>
      <c r="H161" s="45" t="str">
        <f t="array" ref="H161">INDEX(Sheet12!M:M,MATCH(LOWER(D161),LOWER(Sheet12!N:N),0),1)</f>
        <v>CMS</v>
      </c>
      <c r="I161" s="45" t="s">
        <v>1523</v>
      </c>
      <c r="J161" s="45" t="str">
        <f>IFERROR(VLOOKUP(D161,Sheet12!R:W,6,FALSE),"N")</f>
        <v>Y</v>
      </c>
      <c r="K161" s="45" t="s">
        <v>1518</v>
      </c>
      <c r="L161" s="45" t="s">
        <v>1518</v>
      </c>
      <c r="M161" s="45" t="s">
        <v>1518</v>
      </c>
      <c r="N161" s="45" t="s">
        <v>1518</v>
      </c>
      <c r="O161" s="45" t="s">
        <v>1518</v>
      </c>
      <c r="P161" s="45" t="s">
        <v>1833</v>
      </c>
    </row>
    <row r="162" spans="1:16" x14ac:dyDescent="0.2">
      <c r="A162" s="45" t="s">
        <v>477</v>
      </c>
      <c r="B162" s="45" t="s">
        <v>478</v>
      </c>
      <c r="C162" s="45" t="s">
        <v>493</v>
      </c>
      <c r="D162" s="45" t="s">
        <v>494</v>
      </c>
      <c r="E162" s="45" t="str">
        <f>IFERROR(VLOOKUP(D162,Sheet12!R:W,4,FALSE),"N")</f>
        <v>Bandung</v>
      </c>
      <c r="F162" s="45" t="s">
        <v>1365</v>
      </c>
      <c r="G162" s="45" t="str">
        <f t="array" ref="G162">INDEX(Sheet12!N:N,MATCH(LOWER(D162),LOWER(Sheet12!N:N),0),1)</f>
        <v>Kuningan</v>
      </c>
      <c r="H162" s="45" t="str">
        <f t="array" ref="H162">INDEX(Sheet12!M:M,MATCH(LOWER(D162),LOWER(Sheet12!N:N),0),1)</f>
        <v>KNG</v>
      </c>
      <c r="I162" s="45" t="s">
        <v>1523</v>
      </c>
      <c r="J162" s="45" t="str">
        <f>IFERROR(VLOOKUP(D162,Sheet12!R:W,6,FALSE),"N")</f>
        <v>Y</v>
      </c>
      <c r="K162" s="45" t="s">
        <v>1518</v>
      </c>
      <c r="L162" s="45" t="s">
        <v>1518</v>
      </c>
      <c r="M162" s="45" t="s">
        <v>1518</v>
      </c>
      <c r="N162" s="45" t="s">
        <v>1518</v>
      </c>
      <c r="O162" s="45" t="s">
        <v>1518</v>
      </c>
      <c r="P162" s="45"/>
    </row>
    <row r="163" spans="1:16" x14ac:dyDescent="0.2">
      <c r="A163" s="45" t="s">
        <v>477</v>
      </c>
      <c r="B163" s="45" t="s">
        <v>478</v>
      </c>
      <c r="C163" s="45" t="s">
        <v>495</v>
      </c>
      <c r="D163" s="45" t="s">
        <v>496</v>
      </c>
      <c r="E163" s="45" t="str">
        <f>IFERROR(VLOOKUP(D163,Sheet12!R:W,4,FALSE),"N")</f>
        <v>Bandung</v>
      </c>
      <c r="F163" s="45" t="s">
        <v>1288</v>
      </c>
      <c r="G163" s="45" t="str">
        <f t="array" ref="G163">INDEX(Sheet12!N:N,MATCH(LOWER(D163),LOWER(Sheet12!N:N),0),1)</f>
        <v>Cirebon</v>
      </c>
      <c r="H163" s="45" t="str">
        <f t="array" ref="H163">INDEX(Sheet12!M:M,MATCH(LOWER(D163),LOWER(Sheet12!N:N),0),1)</f>
        <v>CBN</v>
      </c>
      <c r="I163" s="45" t="s">
        <v>1523</v>
      </c>
      <c r="J163" s="45" t="str">
        <f>IFERROR(VLOOKUP(D163,Sheet12!R:W,6,FALSE),"N")</f>
        <v>Y</v>
      </c>
      <c r="K163" s="45" t="s">
        <v>1518</v>
      </c>
      <c r="L163" s="45" t="s">
        <v>1518</v>
      </c>
      <c r="M163" s="45" t="s">
        <v>1518</v>
      </c>
      <c r="N163" s="45" t="s">
        <v>1518</v>
      </c>
      <c r="O163" s="45" t="s">
        <v>1518</v>
      </c>
      <c r="P163" s="45" t="s">
        <v>1834</v>
      </c>
    </row>
    <row r="164" spans="1:16" x14ac:dyDescent="0.2">
      <c r="A164" s="45" t="s">
        <v>477</v>
      </c>
      <c r="B164" s="45" t="s">
        <v>478</v>
      </c>
      <c r="C164" s="45" t="s">
        <v>497</v>
      </c>
      <c r="D164" s="45" t="s">
        <v>498</v>
      </c>
      <c r="E164" s="45" t="str">
        <f>IFERROR(VLOOKUP(D164,Sheet12!R:W,4,FALSE),"N")</f>
        <v>Bandung</v>
      </c>
      <c r="F164" s="45" t="s">
        <v>1379</v>
      </c>
      <c r="G164" s="45" t="str">
        <f t="array" ref="G164">INDEX(Sheet12!N:N,MATCH(LOWER(D164),LOWER(Sheet12!N:N),0),1)</f>
        <v>Majalengka</v>
      </c>
      <c r="H164" s="45" t="str">
        <f t="array" ref="H164">INDEX(Sheet12!M:M,MATCH(LOWER(D164),LOWER(Sheet12!N:N),0),1)</f>
        <v>MJL</v>
      </c>
      <c r="I164" s="45" t="s">
        <v>1523</v>
      </c>
      <c r="J164" s="45" t="str">
        <f>IFERROR(VLOOKUP(D164,Sheet12!R:W,6,FALSE),"N")</f>
        <v>Y</v>
      </c>
      <c r="K164" s="45" t="s">
        <v>1518</v>
      </c>
      <c r="L164" s="45" t="s">
        <v>1518</v>
      </c>
      <c r="M164" s="45" t="s">
        <v>1518</v>
      </c>
      <c r="N164" s="45" t="s">
        <v>1518</v>
      </c>
      <c r="O164" s="45" t="s">
        <v>1398</v>
      </c>
      <c r="P164" s="45"/>
    </row>
    <row r="165" spans="1:16" x14ac:dyDescent="0.2">
      <c r="A165" s="45" t="s">
        <v>477</v>
      </c>
      <c r="B165" s="45" t="s">
        <v>478</v>
      </c>
      <c r="C165" s="45" t="s">
        <v>499</v>
      </c>
      <c r="D165" s="45" t="s">
        <v>500</v>
      </c>
      <c r="E165" s="45" t="str">
        <f>IFERROR(VLOOKUP(D165,Sheet12!R:W,4,FALSE),"N")</f>
        <v>Bandung</v>
      </c>
      <c r="F165" s="45" t="s">
        <v>1471</v>
      </c>
      <c r="G165" s="45" t="str">
        <f t="array" ref="G165">INDEX(Sheet12!N:N,MATCH(LOWER(D165),LOWER(Sheet12!N:N),0),1)</f>
        <v>Sumedang</v>
      </c>
      <c r="H165" s="45" t="str">
        <f t="array" ref="H165">INDEX(Sheet12!M:M,MATCH(LOWER(D165),LOWER(Sheet12!N:N),0),1)</f>
        <v>SMD</v>
      </c>
      <c r="I165" s="45" t="s">
        <v>1523</v>
      </c>
      <c r="J165" s="45" t="str">
        <f>IFERROR(VLOOKUP(D165,Sheet12!R:W,6,FALSE),"N")</f>
        <v>Y</v>
      </c>
      <c r="K165" s="45" t="s">
        <v>1518</v>
      </c>
      <c r="L165" s="45" t="s">
        <v>1518</v>
      </c>
      <c r="M165" s="45" t="s">
        <v>1518</v>
      </c>
      <c r="N165" s="45" t="s">
        <v>1518</v>
      </c>
      <c r="O165" s="45" t="s">
        <v>1518</v>
      </c>
      <c r="P165" s="45" t="s">
        <v>1835</v>
      </c>
    </row>
    <row r="166" spans="1:16" x14ac:dyDescent="0.2">
      <c r="A166" s="45" t="s">
        <v>477</v>
      </c>
      <c r="B166" s="45" t="s">
        <v>478</v>
      </c>
      <c r="C166" s="45" t="s">
        <v>501</v>
      </c>
      <c r="D166" s="45" t="s">
        <v>502</v>
      </c>
      <c r="E166" s="45" t="str">
        <f>IFERROR(VLOOKUP(D166,Sheet12!R:W,4,FALSE),"N")</f>
        <v>Bandung</v>
      </c>
      <c r="F166" s="45" t="s">
        <v>1308</v>
      </c>
      <c r="G166" s="45" t="str">
        <f t="array" ref="G166">INDEX(Sheet12!N:N,MATCH(LOWER(D166),LOWER(Sheet12!N:N),0),1)</f>
        <v>Indramayu</v>
      </c>
      <c r="H166" s="45" t="str">
        <f t="array" ref="H166">INDEX(Sheet12!M:M,MATCH(LOWER(D166),LOWER(Sheet12!N:N),0),1)</f>
        <v>IDM</v>
      </c>
      <c r="I166" s="45" t="s">
        <v>1523</v>
      </c>
      <c r="J166" s="45" t="str">
        <f>IFERROR(VLOOKUP(D166,Sheet12!R:W,6,FALSE),"N")</f>
        <v>Y</v>
      </c>
      <c r="K166" s="45" t="s">
        <v>1518</v>
      </c>
      <c r="L166" s="45" t="s">
        <v>1518</v>
      </c>
      <c r="M166" s="45" t="s">
        <v>1518</v>
      </c>
      <c r="N166" s="45" t="s">
        <v>1518</v>
      </c>
      <c r="O166" s="45" t="s">
        <v>1398</v>
      </c>
      <c r="P166" s="45"/>
    </row>
    <row r="167" spans="1:16" x14ac:dyDescent="0.2">
      <c r="A167" s="45" t="s">
        <v>477</v>
      </c>
      <c r="B167" s="45" t="s">
        <v>478</v>
      </c>
      <c r="C167" s="45" t="s">
        <v>503</v>
      </c>
      <c r="D167" s="45" t="s">
        <v>504</v>
      </c>
      <c r="E167" s="45" t="str">
        <f>IFERROR(VLOOKUP(D167,Sheet12!R:W,4,FALSE),"N")</f>
        <v>Bandung</v>
      </c>
      <c r="F167" s="45" t="s">
        <v>1466</v>
      </c>
      <c r="G167" s="45" t="str">
        <f t="array" ref="G167">INDEX(Sheet12!N:N,MATCH(LOWER(D167),LOWER(Sheet12!N:N),0),1)</f>
        <v>Subang</v>
      </c>
      <c r="H167" s="45" t="str">
        <f t="array" ref="H167">INDEX(Sheet12!M:M,MATCH(LOWER(D167),LOWER(Sheet12!N:N),0),1)</f>
        <v>SNG</v>
      </c>
      <c r="I167" s="45" t="s">
        <v>1523</v>
      </c>
      <c r="J167" s="45" t="str">
        <f>IFERROR(VLOOKUP(D167,Sheet12!R:W,6,FALSE),"N")</f>
        <v>Y</v>
      </c>
      <c r="K167" s="45" t="s">
        <v>1398</v>
      </c>
      <c r="L167" s="45" t="s">
        <v>1518</v>
      </c>
      <c r="M167" s="45" t="s">
        <v>1518</v>
      </c>
      <c r="N167" s="45" t="s">
        <v>1518</v>
      </c>
      <c r="O167" s="45" t="s">
        <v>1518</v>
      </c>
      <c r="P167" s="45" t="s">
        <v>1836</v>
      </c>
    </row>
    <row r="168" spans="1:16" x14ac:dyDescent="0.2">
      <c r="A168" s="45" t="s">
        <v>477</v>
      </c>
      <c r="B168" s="45" t="s">
        <v>478</v>
      </c>
      <c r="C168" s="45" t="s">
        <v>505</v>
      </c>
      <c r="D168" s="45" t="s">
        <v>506</v>
      </c>
      <c r="E168" s="45" t="str">
        <f>IFERROR(VLOOKUP(D168,Sheet12!R:W,4,FALSE),"N")</f>
        <v>Bandung</v>
      </c>
      <c r="F168" s="45" t="s">
        <v>1438</v>
      </c>
      <c r="G168" s="45" t="str">
        <f t="array" ref="G168">INDEX(Sheet12!N:N,MATCH(LOWER(D168),LOWER(Sheet12!N:N),0),1)</f>
        <v>Purwakarta</v>
      </c>
      <c r="H168" s="45" t="str">
        <f t="array" ref="H168">INDEX(Sheet12!M:M,MATCH(LOWER(D168),LOWER(Sheet12!N:N),0),1)</f>
        <v>PWK</v>
      </c>
      <c r="I168" s="45" t="s">
        <v>1523</v>
      </c>
      <c r="J168" s="45" t="str">
        <f>IFERROR(VLOOKUP(D168,Sheet12!R:W,6,FALSE),"N")</f>
        <v>Y</v>
      </c>
      <c r="K168" s="45" t="s">
        <v>1518</v>
      </c>
      <c r="L168" s="45" t="s">
        <v>1518</v>
      </c>
      <c r="M168" s="45" t="s">
        <v>1518</v>
      </c>
      <c r="N168" s="45" t="s">
        <v>1518</v>
      </c>
      <c r="O168" s="45" t="s">
        <v>1518</v>
      </c>
      <c r="P168" s="51" t="s">
        <v>1837</v>
      </c>
    </row>
    <row r="169" spans="1:16" x14ac:dyDescent="0.2">
      <c r="A169" s="45" t="s">
        <v>477</v>
      </c>
      <c r="B169" s="45" t="s">
        <v>478</v>
      </c>
      <c r="C169" s="45" t="s">
        <v>511</v>
      </c>
      <c r="D169" s="45" t="s">
        <v>512</v>
      </c>
      <c r="E169" s="45" t="str">
        <f>IFERROR(VLOOKUP(D169,Sheet12!R:W,4,FALSE),"N")</f>
        <v>Bandung</v>
      </c>
      <c r="F169" s="45" t="s">
        <v>1241</v>
      </c>
      <c r="G169" s="45" t="s">
        <v>1241</v>
      </c>
      <c r="H169" s="45" t="s">
        <v>1838</v>
      </c>
      <c r="I169" s="45" t="s">
        <v>1523</v>
      </c>
      <c r="J169" s="45" t="str">
        <f>IFERROR(VLOOKUP(D169,Sheet12!R:W,6,FALSE),"N")</f>
        <v>Y</v>
      </c>
      <c r="K169" s="45" t="s">
        <v>1518</v>
      </c>
      <c r="L169" s="45" t="s">
        <v>1518</v>
      </c>
      <c r="M169" s="45" t="s">
        <v>1518</v>
      </c>
      <c r="N169" s="45" t="s">
        <v>1518</v>
      </c>
      <c r="O169" s="45" t="s">
        <v>1518</v>
      </c>
      <c r="P169" s="45" t="s">
        <v>1831</v>
      </c>
    </row>
    <row r="170" spans="1:16" x14ac:dyDescent="0.2">
      <c r="A170" s="45" t="s">
        <v>477</v>
      </c>
      <c r="B170" s="45" t="s">
        <v>478</v>
      </c>
      <c r="C170" s="45" t="s">
        <v>513</v>
      </c>
      <c r="D170" s="45" t="s">
        <v>514</v>
      </c>
      <c r="E170" s="45" t="str">
        <f>IFERROR(VLOOKUP(D170,Sheet12!R:W,4,FALSE),"N")</f>
        <v>Bandung</v>
      </c>
      <c r="F170" s="45" t="s">
        <v>1411</v>
      </c>
      <c r="G170" s="45" t="str">
        <f t="array" ref="G170">INDEX(Sheet12!N:N,MATCH(LOWER(D170),LOWER(Sheet12!N:N),0),1)</f>
        <v>Pangandaran</v>
      </c>
      <c r="H170" s="45" t="str">
        <f t="array" ref="H170">INDEX(Sheet12!M:M,MATCH(LOWER(D170),LOWER(Sheet12!N:N),0),1)</f>
        <v>PND</v>
      </c>
      <c r="I170" s="45" t="s">
        <v>1523</v>
      </c>
      <c r="J170" s="45" t="str">
        <f>IFERROR(VLOOKUP(D170,Sheet12!R:W,6,FALSE),"N")</f>
        <v>Y</v>
      </c>
      <c r="K170" s="45" t="s">
        <v>1518</v>
      </c>
      <c r="L170" s="45" t="s">
        <v>1518</v>
      </c>
      <c r="M170" s="45" t="s">
        <v>1518</v>
      </c>
      <c r="N170" s="45" t="s">
        <v>1518</v>
      </c>
      <c r="O170" s="45" t="s">
        <v>1398</v>
      </c>
      <c r="P170" s="45"/>
    </row>
    <row r="171" spans="1:16" x14ac:dyDescent="0.2">
      <c r="A171" s="45" t="s">
        <v>477</v>
      </c>
      <c r="B171" s="45" t="s">
        <v>478</v>
      </c>
      <c r="C171" s="45" t="s">
        <v>517</v>
      </c>
      <c r="D171" s="45" t="s">
        <v>518</v>
      </c>
      <c r="E171" s="45" t="str">
        <f>IFERROR(VLOOKUP(D171,Sheet12!R:W,4,FALSE),"N")</f>
        <v>Bandung</v>
      </c>
      <c r="F171" s="45" t="s">
        <v>1467</v>
      </c>
      <c r="G171" s="45" t="str">
        <f t="array" ref="G171">INDEX(Sheet12!N:N,MATCH(LOWER(MID(D171,6,100)),LOWER(Sheet12!N:N),0),1)</f>
        <v>Sukabumi</v>
      </c>
      <c r="H171" s="45" t="str">
        <f t="array" ref="H171">INDEX(Sheet12!M:M,MATCH(LOWER(MID(D171,6,100)),LOWER(Sheet12!N:N),0),1)</f>
        <v>SKB</v>
      </c>
      <c r="I171" s="45" t="s">
        <v>1523</v>
      </c>
      <c r="J171" s="45" t="str">
        <f>IFERROR(VLOOKUP(D171,Sheet12!R:W,6,FALSE),"N")</f>
        <v>Y</v>
      </c>
      <c r="K171" s="45" t="s">
        <v>1518</v>
      </c>
      <c r="L171" s="45" t="s">
        <v>1518</v>
      </c>
      <c r="M171" s="45" t="s">
        <v>1518</v>
      </c>
      <c r="N171" s="45" t="s">
        <v>1518</v>
      </c>
      <c r="O171" s="45" t="s">
        <v>1518</v>
      </c>
      <c r="P171" s="45" t="s">
        <v>1831</v>
      </c>
    </row>
    <row r="172" spans="1:16" x14ac:dyDescent="0.2">
      <c r="A172" s="45" t="s">
        <v>477</v>
      </c>
      <c r="B172" s="45" t="s">
        <v>478</v>
      </c>
      <c r="C172" s="45" t="s">
        <v>519</v>
      </c>
      <c r="D172" s="45" t="s">
        <v>520</v>
      </c>
      <c r="E172" s="45" t="str">
        <f>IFERROR(VLOOKUP(D172,Sheet12!R:W,4,FALSE),"N")</f>
        <v>Bandung</v>
      </c>
      <c r="F172" s="45" t="s">
        <v>1241</v>
      </c>
      <c r="G172" s="45" t="str">
        <f t="array" ref="G172">INDEX(Sheet12!N:N,MATCH(LOWER(MID(D172,6,100)),LOWER(Sheet12!N:N),0),1)</f>
        <v>Bandung</v>
      </c>
      <c r="H172" s="45" t="str">
        <f t="array" ref="H172">INDEX(Sheet12!M:M,MATCH(LOWER(MID(D172,6,100)),LOWER(Sheet12!N:N),0),1)</f>
        <v>BDO</v>
      </c>
      <c r="I172" s="45" t="s">
        <v>1523</v>
      </c>
      <c r="J172" s="45" t="str">
        <f>IFERROR(VLOOKUP(D172,Sheet12!R:W,6,FALSE),"N")</f>
        <v>Y</v>
      </c>
      <c r="K172" s="45" t="s">
        <v>1518</v>
      </c>
      <c r="L172" s="45" t="s">
        <v>1518</v>
      </c>
      <c r="M172" s="45" t="s">
        <v>1518</v>
      </c>
      <c r="N172" s="45" t="s">
        <v>1518</v>
      </c>
      <c r="O172" s="45" t="s">
        <v>1518</v>
      </c>
      <c r="P172" s="45" t="s">
        <v>1831</v>
      </c>
    </row>
    <row r="173" spans="1:16" x14ac:dyDescent="0.2">
      <c r="A173" s="45" t="s">
        <v>477</v>
      </c>
      <c r="B173" s="45" t="s">
        <v>478</v>
      </c>
      <c r="C173" s="45" t="s">
        <v>521</v>
      </c>
      <c r="D173" s="45" t="s">
        <v>522</v>
      </c>
      <c r="E173" s="45" t="str">
        <f>IFERROR(VLOOKUP(D173,Sheet12!R:W,4,FALSE),"N")</f>
        <v>Bandung</v>
      </c>
      <c r="F173" s="45" t="s">
        <v>1288</v>
      </c>
      <c r="G173" s="45" t="str">
        <f t="array" ref="G173">INDEX(Sheet12!N:N,MATCH(LOWER(MID(D173,6,100)),LOWER(Sheet12!N:N),0),1)</f>
        <v>Cirebon</v>
      </c>
      <c r="H173" s="45" t="str">
        <f t="array" ref="H173">INDEX(Sheet12!M:M,MATCH(LOWER(MID(D173,6,100)),LOWER(Sheet12!N:N),0),1)</f>
        <v>CBN</v>
      </c>
      <c r="I173" s="45" t="s">
        <v>1523</v>
      </c>
      <c r="J173" s="45" t="str">
        <f>IFERROR(VLOOKUP(D173,Sheet12!R:W,6,FALSE),"N")</f>
        <v>Y</v>
      </c>
      <c r="K173" s="45" t="s">
        <v>1518</v>
      </c>
      <c r="L173" s="45" t="s">
        <v>1518</v>
      </c>
      <c r="M173" s="45" t="s">
        <v>1518</v>
      </c>
      <c r="N173" s="45" t="s">
        <v>1518</v>
      </c>
      <c r="O173" s="45" t="s">
        <v>1398</v>
      </c>
      <c r="P173" s="45"/>
    </row>
    <row r="174" spans="1:16" x14ac:dyDescent="0.2">
      <c r="A174" s="45" t="s">
        <v>477</v>
      </c>
      <c r="B174" s="45" t="s">
        <v>478</v>
      </c>
      <c r="C174" s="45" t="s">
        <v>527</v>
      </c>
      <c r="D174" s="45" t="s">
        <v>528</v>
      </c>
      <c r="E174" s="45" t="str">
        <f>IFERROR(VLOOKUP(D174,Sheet12!R:W,4,FALSE),"N")</f>
        <v>Bandung</v>
      </c>
      <c r="F174" s="45" t="s">
        <v>1287</v>
      </c>
      <c r="G174" s="45" t="str">
        <f t="array" ref="G174">INDEX(Sheet12!N:N,MATCH(LOWER(MID(D174,6,100)),LOWER(Sheet12!N:N),0),1)</f>
        <v>Cimahi</v>
      </c>
      <c r="H174" s="45" t="str">
        <f t="array" ref="H174">INDEX(Sheet12!M:M,MATCH(LOWER(MID(D174,6,100)),LOWER(Sheet12!N:N),0),1)</f>
        <v>CMH</v>
      </c>
      <c r="I174" s="45" t="s">
        <v>1523</v>
      </c>
      <c r="J174" s="45" t="str">
        <f>IFERROR(VLOOKUP(D174,Sheet12!R:W,6,FALSE),"N")</f>
        <v>Y</v>
      </c>
      <c r="K174" s="45" t="s">
        <v>1518</v>
      </c>
      <c r="L174" s="45" t="s">
        <v>1518</v>
      </c>
      <c r="M174" s="45" t="s">
        <v>1518</v>
      </c>
      <c r="N174" s="45" t="s">
        <v>1518</v>
      </c>
      <c r="O174" s="45" t="s">
        <v>1518</v>
      </c>
      <c r="P174" s="45" t="s">
        <v>1831</v>
      </c>
    </row>
    <row r="175" spans="1:16" x14ac:dyDescent="0.2">
      <c r="A175" s="45" t="s">
        <v>477</v>
      </c>
      <c r="B175" s="45" t="s">
        <v>478</v>
      </c>
      <c r="C175" s="45" t="s">
        <v>529</v>
      </c>
      <c r="D175" s="45" t="s">
        <v>530</v>
      </c>
      <c r="E175" s="45" t="str">
        <f>IFERROR(VLOOKUP(D175,Sheet12!R:W,4,FALSE),"N")</f>
        <v>Bandung</v>
      </c>
      <c r="F175" s="45" t="s">
        <v>1489</v>
      </c>
      <c r="G175" s="45" t="str">
        <f t="array" ref="G175">INDEX(Sheet12!N:N,MATCH(LOWER(MID(D175,6,100)),LOWER(Sheet12!N:N),0),1)</f>
        <v>Tasikmalaya</v>
      </c>
      <c r="H175" s="45" t="str">
        <f t="array" ref="H175">INDEX(Sheet12!M:M,MATCH(LOWER(MID(D175,6,100)),LOWER(Sheet12!N:N),0),1)</f>
        <v>TSM</v>
      </c>
      <c r="I175" s="45" t="s">
        <v>1523</v>
      </c>
      <c r="J175" s="45" t="str">
        <f>IFERROR(VLOOKUP(D175,Sheet12!R:W,6,FALSE),"N")</f>
        <v>Y</v>
      </c>
      <c r="K175" s="45" t="s">
        <v>1518</v>
      </c>
      <c r="L175" s="45" t="s">
        <v>1518</v>
      </c>
      <c r="M175" s="45" t="s">
        <v>1518</v>
      </c>
      <c r="N175" s="45" t="s">
        <v>1518</v>
      </c>
      <c r="O175" s="45" t="s">
        <v>1518</v>
      </c>
      <c r="P175" s="45" t="s">
        <v>1839</v>
      </c>
    </row>
    <row r="176" spans="1:16" x14ac:dyDescent="0.2">
      <c r="A176" s="45" t="s">
        <v>477</v>
      </c>
      <c r="B176" s="45" t="s">
        <v>478</v>
      </c>
      <c r="C176" s="45" t="s">
        <v>531</v>
      </c>
      <c r="D176" s="45" t="s">
        <v>532</v>
      </c>
      <c r="E176" s="45" t="str">
        <f>IFERROR(VLOOKUP(D176,Sheet12!R:W,4,FALSE),"N")</f>
        <v>Bandung</v>
      </c>
      <c r="F176" s="45" t="s">
        <v>1916</v>
      </c>
      <c r="G176" s="45" t="str">
        <f t="array" ref="G176">INDEX(Sheet12!N:N,MATCH(LOWER(MID(D176,6,100)),LOWER(Sheet12!N:N),0),1)</f>
        <v>Banjar</v>
      </c>
      <c r="H176" s="45" t="str">
        <f t="array" ref="H176">INDEX(Sheet12!M:M,MATCH(LOWER(MID(D176,6,100)),LOWER(Sheet12!N:N),0),1)</f>
        <v>BJR</v>
      </c>
      <c r="I176" s="45" t="s">
        <v>1523</v>
      </c>
      <c r="J176" s="45" t="str">
        <f>IFERROR(VLOOKUP(D176,Sheet12!R:W,6,FALSE),"N")</f>
        <v>Y</v>
      </c>
      <c r="K176" s="45" t="s">
        <v>1518</v>
      </c>
      <c r="L176" s="45" t="s">
        <v>1518</v>
      </c>
      <c r="M176" s="45" t="s">
        <v>1518</v>
      </c>
      <c r="N176" s="45" t="s">
        <v>1518</v>
      </c>
      <c r="O176" s="45" t="s">
        <v>1398</v>
      </c>
      <c r="P176" s="45"/>
    </row>
    <row r="177" spans="1:16" x14ac:dyDescent="0.2">
      <c r="A177" s="45" t="s">
        <v>533</v>
      </c>
      <c r="B177" s="45" t="s">
        <v>534</v>
      </c>
      <c r="C177" s="45" t="s">
        <v>535</v>
      </c>
      <c r="D177" s="45" t="s">
        <v>536</v>
      </c>
      <c r="E177" s="45" t="str">
        <f>IFERROR(VLOOKUP(D177,Sheet12!R:W,4,FALSE),"N")</f>
        <v>Semarang</v>
      </c>
      <c r="F177" s="45" t="s">
        <v>1285</v>
      </c>
      <c r="G177" s="45"/>
      <c r="H177" s="45" t="s">
        <v>1841</v>
      </c>
      <c r="I177" s="45" t="s">
        <v>1523</v>
      </c>
      <c r="J177" s="45" t="str">
        <f>IFERROR(VLOOKUP(D177,Sheet12!R:W,6,FALSE),"N")</f>
        <v>Y</v>
      </c>
      <c r="K177" s="45" t="s">
        <v>1518</v>
      </c>
      <c r="L177" s="45" t="s">
        <v>1518</v>
      </c>
      <c r="M177" s="45" t="s">
        <v>1518</v>
      </c>
      <c r="N177" s="45" t="s">
        <v>1518</v>
      </c>
      <c r="O177" s="45" t="s">
        <v>1518</v>
      </c>
      <c r="P177" s="45" t="s">
        <v>1842</v>
      </c>
    </row>
    <row r="178" spans="1:16" x14ac:dyDescent="0.2">
      <c r="A178" s="45" t="s">
        <v>533</v>
      </c>
      <c r="B178" s="45" t="s">
        <v>534</v>
      </c>
      <c r="C178" s="45" t="s">
        <v>537</v>
      </c>
      <c r="D178" s="45" t="s">
        <v>538</v>
      </c>
      <c r="E178" s="45" t="str">
        <f>IFERROR(VLOOKUP(D178,Sheet12!R:W,4,FALSE),"N")</f>
        <v>Semarang</v>
      </c>
      <c r="F178" s="45" t="s">
        <v>1253</v>
      </c>
      <c r="G178" s="45"/>
      <c r="H178" s="45" t="s">
        <v>1841</v>
      </c>
      <c r="I178" s="45" t="s">
        <v>1523</v>
      </c>
      <c r="J178" s="45" t="str">
        <f>IFERROR(VLOOKUP(D178,Sheet12!R:W,6,FALSE),"N")</f>
        <v>Y</v>
      </c>
      <c r="K178" s="45" t="s">
        <v>1518</v>
      </c>
      <c r="L178" s="45" t="s">
        <v>1518</v>
      </c>
      <c r="M178" s="45" t="s">
        <v>1518</v>
      </c>
      <c r="N178" s="45" t="s">
        <v>1518</v>
      </c>
      <c r="O178" s="45" t="s">
        <v>1518</v>
      </c>
      <c r="P178" s="45" t="s">
        <v>1917</v>
      </c>
    </row>
    <row r="179" spans="1:16" x14ac:dyDescent="0.2">
      <c r="A179" s="45" t="s">
        <v>533</v>
      </c>
      <c r="B179" s="45" t="s">
        <v>534</v>
      </c>
      <c r="C179" s="45" t="s">
        <v>539</v>
      </c>
      <c r="D179" s="45" t="s">
        <v>540</v>
      </c>
      <c r="E179" s="45" t="str">
        <f>IFERROR(VLOOKUP(D179,Sheet12!R:W,4,FALSE),"N")</f>
        <v>Semarang</v>
      </c>
      <c r="F179" s="45" t="s">
        <v>1437</v>
      </c>
      <c r="G179" s="45"/>
      <c r="H179" s="45" t="s">
        <v>1841</v>
      </c>
      <c r="I179" s="45" t="s">
        <v>1523</v>
      </c>
      <c r="J179" s="45" t="str">
        <f>IFERROR(VLOOKUP(D179,Sheet12!R:W,6,FALSE),"N")</f>
        <v>Y</v>
      </c>
      <c r="K179" s="45" t="s">
        <v>1518</v>
      </c>
      <c r="L179" s="45" t="s">
        <v>1518</v>
      </c>
      <c r="M179" s="45" t="s">
        <v>1518</v>
      </c>
      <c r="N179" s="45" t="s">
        <v>1518</v>
      </c>
      <c r="O179" s="45" t="s">
        <v>1518</v>
      </c>
      <c r="P179" s="45" t="s">
        <v>1843</v>
      </c>
    </row>
    <row r="180" spans="1:16" x14ac:dyDescent="0.2">
      <c r="A180" s="45" t="s">
        <v>533</v>
      </c>
      <c r="B180" s="45" t="s">
        <v>534</v>
      </c>
      <c r="C180" s="45" t="s">
        <v>541</v>
      </c>
      <c r="D180" s="45" t="s">
        <v>542</v>
      </c>
      <c r="E180" s="45" t="str">
        <f>IFERROR(VLOOKUP(D180,Sheet12!R:W,4,FALSE),"N")</f>
        <v>Semarang</v>
      </c>
      <c r="F180" s="45" t="s">
        <v>1249</v>
      </c>
      <c r="G180" s="45"/>
      <c r="H180" s="45" t="s">
        <v>1841</v>
      </c>
      <c r="I180" s="45" t="s">
        <v>1523</v>
      </c>
      <c r="J180" s="45" t="str">
        <f>IFERROR(VLOOKUP(D180,Sheet12!R:W,6,FALSE),"N")</f>
        <v>Y</v>
      </c>
      <c r="K180" s="45" t="s">
        <v>1398</v>
      </c>
      <c r="L180" s="45" t="s">
        <v>1398</v>
      </c>
      <c r="M180" s="45" t="s">
        <v>1518</v>
      </c>
      <c r="N180" s="45" t="s">
        <v>1518</v>
      </c>
      <c r="O180" s="45" t="s">
        <v>1518</v>
      </c>
      <c r="P180" s="45" t="s">
        <v>1844</v>
      </c>
    </row>
    <row r="181" spans="1:16" x14ac:dyDescent="0.2">
      <c r="A181" s="45" t="s">
        <v>533</v>
      </c>
      <c r="B181" s="45" t="s">
        <v>534</v>
      </c>
      <c r="C181" s="45" t="s">
        <v>543</v>
      </c>
      <c r="D181" s="45" t="s">
        <v>544</v>
      </c>
      <c r="E181" s="45" t="str">
        <f>IFERROR(VLOOKUP(D181,Sheet12!R:W,4,FALSE),"N")</f>
        <v>Yogyakarta</v>
      </c>
      <c r="F181" s="45" t="s">
        <v>1345</v>
      </c>
      <c r="G181" s="45"/>
      <c r="H181" s="45" t="s">
        <v>1845</v>
      </c>
      <c r="I181" s="45" t="s">
        <v>1523</v>
      </c>
      <c r="J181" s="45" t="str">
        <f>IFERROR(VLOOKUP(D181,Sheet12!R:W,6,FALSE),"N")</f>
        <v>Y</v>
      </c>
      <c r="K181" s="45" t="s">
        <v>1518</v>
      </c>
      <c r="L181" s="45" t="s">
        <v>1518</v>
      </c>
      <c r="M181" s="45" t="s">
        <v>1518</v>
      </c>
      <c r="N181" s="45" t="s">
        <v>1518</v>
      </c>
      <c r="O181" s="45" t="s">
        <v>1518</v>
      </c>
      <c r="P181" s="45" t="s">
        <v>1846</v>
      </c>
    </row>
    <row r="182" spans="1:16" x14ac:dyDescent="0.2">
      <c r="A182" s="45" t="s">
        <v>533</v>
      </c>
      <c r="B182" s="45" t="s">
        <v>534</v>
      </c>
      <c r="C182" s="45" t="s">
        <v>545</v>
      </c>
      <c r="D182" s="45" t="s">
        <v>546</v>
      </c>
      <c r="E182" s="45" t="str">
        <f>IFERROR(VLOOKUP(D182,Sheet12!R:W,4,FALSE),"N")</f>
        <v>Yogyakarta</v>
      </c>
      <c r="F182" s="45" t="s">
        <v>1439</v>
      </c>
      <c r="G182" s="45"/>
      <c r="H182" s="45" t="s">
        <v>1845</v>
      </c>
      <c r="I182" s="45" t="s">
        <v>1523</v>
      </c>
      <c r="J182" s="45" t="str">
        <f>IFERROR(VLOOKUP(D182,Sheet12!R:W,6,FALSE),"N")</f>
        <v>Y</v>
      </c>
      <c r="K182" s="45" t="s">
        <v>1518</v>
      </c>
      <c r="L182" s="45" t="s">
        <v>1518</v>
      </c>
      <c r="M182" s="45" t="s">
        <v>1518</v>
      </c>
      <c r="N182" s="45" t="s">
        <v>1518</v>
      </c>
      <c r="O182" s="45" t="s">
        <v>1518</v>
      </c>
      <c r="P182" s="45" t="s">
        <v>1846</v>
      </c>
    </row>
    <row r="183" spans="1:16" x14ac:dyDescent="0.2">
      <c r="A183" s="45" t="s">
        <v>533</v>
      </c>
      <c r="B183" s="45" t="s">
        <v>534</v>
      </c>
      <c r="C183" s="45" t="s">
        <v>547</v>
      </c>
      <c r="D183" s="45" t="s">
        <v>548</v>
      </c>
      <c r="E183" s="45" t="str">
        <f>IFERROR(VLOOKUP(D183,Sheet12!R:W,4,FALSE),"N")</f>
        <v>Yogyakarta</v>
      </c>
      <c r="F183" s="45" t="s">
        <v>1505</v>
      </c>
      <c r="G183" s="45"/>
      <c r="H183" s="45" t="s">
        <v>1845</v>
      </c>
      <c r="I183" s="45" t="s">
        <v>1523</v>
      </c>
      <c r="J183" s="45" t="str">
        <f>IFERROR(VLOOKUP(D183,Sheet12!R:W,6,FALSE),"N")</f>
        <v>Y</v>
      </c>
      <c r="K183" s="45" t="s">
        <v>1398</v>
      </c>
      <c r="L183" s="45" t="s">
        <v>1398</v>
      </c>
      <c r="M183" s="45" t="s">
        <v>1398</v>
      </c>
      <c r="N183" s="45" t="s">
        <v>1398</v>
      </c>
      <c r="O183" s="45" t="s">
        <v>1518</v>
      </c>
      <c r="P183" s="45" t="s">
        <v>1847</v>
      </c>
    </row>
    <row r="184" spans="1:16" x14ac:dyDescent="0.2">
      <c r="A184" s="45" t="s">
        <v>533</v>
      </c>
      <c r="B184" s="45" t="s">
        <v>534</v>
      </c>
      <c r="C184" s="45" t="s">
        <v>549</v>
      </c>
      <c r="D184" s="45" t="s">
        <v>550</v>
      </c>
      <c r="E184" s="45" t="str">
        <f>IFERROR(VLOOKUP(D184,Sheet12!R:W,4,FALSE),"N")</f>
        <v>Yogyakarta</v>
      </c>
      <c r="F184" s="45" t="s">
        <v>1377</v>
      </c>
      <c r="G184" s="45"/>
      <c r="H184" s="45" t="s">
        <v>1845</v>
      </c>
      <c r="I184" s="45" t="s">
        <v>1523</v>
      </c>
      <c r="J184" s="45" t="str">
        <f>IFERROR(VLOOKUP(D184,Sheet12!R:W,6,FALSE),"N")</f>
        <v>Y</v>
      </c>
      <c r="K184" s="45" t="s">
        <v>1518</v>
      </c>
      <c r="L184" s="45" t="s">
        <v>1518</v>
      </c>
      <c r="M184" s="45" t="s">
        <v>1518</v>
      </c>
      <c r="N184" s="45" t="s">
        <v>1518</v>
      </c>
      <c r="O184" s="45" t="s">
        <v>1518</v>
      </c>
      <c r="P184" s="50" t="s">
        <v>1848</v>
      </c>
    </row>
    <row r="185" spans="1:16" x14ac:dyDescent="0.2">
      <c r="A185" s="45" t="s">
        <v>533</v>
      </c>
      <c r="B185" s="45" t="s">
        <v>534</v>
      </c>
      <c r="C185" s="45" t="s">
        <v>551</v>
      </c>
      <c r="D185" s="45" t="s">
        <v>552</v>
      </c>
      <c r="E185" s="45" t="str">
        <f>IFERROR(VLOOKUP(D185,Sheet12!R:W,4,FALSE),"N")</f>
        <v>Yogyakarta</v>
      </c>
      <c r="F185" s="45" t="s">
        <v>1278</v>
      </c>
      <c r="G185" s="45"/>
      <c r="H185" s="45" t="s">
        <v>1845</v>
      </c>
      <c r="I185" s="45" t="s">
        <v>1523</v>
      </c>
      <c r="J185" s="45" t="str">
        <f>IFERROR(VLOOKUP(D185,Sheet12!R:W,6,FALSE),"N")</f>
        <v>Y</v>
      </c>
      <c r="K185" s="45" t="s">
        <v>1518</v>
      </c>
      <c r="L185" s="45" t="s">
        <v>1518</v>
      </c>
      <c r="M185" s="45" t="s">
        <v>1518</v>
      </c>
      <c r="N185" s="45" t="s">
        <v>1518</v>
      </c>
      <c r="O185" s="45" t="s">
        <v>1398</v>
      </c>
      <c r="P185" s="45"/>
    </row>
    <row r="186" spans="1:16" x14ac:dyDescent="0.2">
      <c r="A186" s="45" t="s">
        <v>533</v>
      </c>
      <c r="B186" s="45" t="s">
        <v>534</v>
      </c>
      <c r="C186" s="45" t="s">
        <v>553</v>
      </c>
      <c r="D186" s="45" t="s">
        <v>554</v>
      </c>
      <c r="E186" s="45" t="str">
        <f>IFERROR(VLOOKUP(D186,Sheet12!R:W,4,FALSE),"N")</f>
        <v>Yogyakarta</v>
      </c>
      <c r="F186" s="45" t="s">
        <v>1352</v>
      </c>
      <c r="G186" s="45"/>
      <c r="H186" s="45" t="s">
        <v>1845</v>
      </c>
      <c r="I186" s="45" t="s">
        <v>1523</v>
      </c>
      <c r="J186" s="45" t="str">
        <f>IFERROR(VLOOKUP(D186,Sheet12!R:W,6,FALSE),"N")</f>
        <v>Y</v>
      </c>
      <c r="K186" s="45" t="s">
        <v>1518</v>
      </c>
      <c r="L186" s="45" t="s">
        <v>1518</v>
      </c>
      <c r="M186" s="45" t="s">
        <v>1518</v>
      </c>
      <c r="N186" s="45" t="s">
        <v>1518</v>
      </c>
      <c r="O186" s="45" t="s">
        <v>1398</v>
      </c>
      <c r="P186" s="45" t="s">
        <v>1849</v>
      </c>
    </row>
    <row r="187" spans="1:16" x14ac:dyDescent="0.2">
      <c r="A187" s="45" t="s">
        <v>533</v>
      </c>
      <c r="B187" s="45" t="s">
        <v>534</v>
      </c>
      <c r="C187" s="45" t="s">
        <v>555</v>
      </c>
      <c r="D187" s="45" t="s">
        <v>556</v>
      </c>
      <c r="E187" s="45" t="str">
        <f>IFERROR(VLOOKUP(D187,Sheet12!R:W,4,FALSE),"N")</f>
        <v>Yogyakarta</v>
      </c>
      <c r="F187" s="45" t="s">
        <v>1469</v>
      </c>
      <c r="G187" s="45"/>
      <c r="H187" s="45" t="s">
        <v>1845</v>
      </c>
      <c r="I187" s="45" t="s">
        <v>1523</v>
      </c>
      <c r="J187" s="45" t="str">
        <f>IFERROR(VLOOKUP(D187,Sheet12!R:W,6,FALSE),"N")</f>
        <v>Y</v>
      </c>
      <c r="K187" s="45" t="s">
        <v>1518</v>
      </c>
      <c r="L187" s="45" t="s">
        <v>1518</v>
      </c>
      <c r="M187" s="45" t="s">
        <v>1518</v>
      </c>
      <c r="N187" s="45" t="s">
        <v>1518</v>
      </c>
      <c r="O187" s="45" t="s">
        <v>1518</v>
      </c>
      <c r="P187" s="45" t="s">
        <v>1850</v>
      </c>
    </row>
    <row r="188" spans="1:16" x14ac:dyDescent="0.2">
      <c r="A188" s="45" t="s">
        <v>533</v>
      </c>
      <c r="B188" s="45" t="s">
        <v>534</v>
      </c>
      <c r="C188" s="45" t="s">
        <v>557</v>
      </c>
      <c r="D188" s="45" t="s">
        <v>558</v>
      </c>
      <c r="E188" s="45" t="str">
        <f>IFERROR(VLOOKUP(D188,Sheet12!R:W,4,FALSE),"N")</f>
        <v>Yogyakarta</v>
      </c>
      <c r="F188" s="45" t="s">
        <v>1503</v>
      </c>
      <c r="G188" s="45"/>
      <c r="H188" s="45" t="s">
        <v>1845</v>
      </c>
      <c r="I188" s="45" t="s">
        <v>1523</v>
      </c>
      <c r="J188" s="45" t="str">
        <f>IFERROR(VLOOKUP(D188,Sheet12!R:W,6,FALSE),"N")</f>
        <v>Y</v>
      </c>
      <c r="K188" s="45" t="s">
        <v>1518</v>
      </c>
      <c r="L188" s="45" t="s">
        <v>1518</v>
      </c>
      <c r="M188" s="45" t="s">
        <v>1518</v>
      </c>
      <c r="N188" s="45" t="s">
        <v>1518</v>
      </c>
      <c r="O188" s="45" t="s">
        <v>1398</v>
      </c>
      <c r="P188" s="45" t="s">
        <v>1851</v>
      </c>
    </row>
    <row r="189" spans="1:16" x14ac:dyDescent="0.2">
      <c r="A189" s="45" t="s">
        <v>533</v>
      </c>
      <c r="B189" s="45" t="s">
        <v>534</v>
      </c>
      <c r="C189" s="45" t="s">
        <v>559</v>
      </c>
      <c r="D189" s="45" t="s">
        <v>560</v>
      </c>
      <c r="E189" s="45" t="str">
        <f>IFERROR(VLOOKUP(D189,Sheet12!R:W,4,FALSE),"N")</f>
        <v>Yogyakarta</v>
      </c>
      <c r="F189" s="45" t="s">
        <v>1341</v>
      </c>
      <c r="G189" s="45"/>
      <c r="H189" s="45" t="s">
        <v>1845</v>
      </c>
      <c r="I189" s="45" t="s">
        <v>1523</v>
      </c>
      <c r="J189" s="45" t="str">
        <f>IFERROR(VLOOKUP(D189,Sheet12!R:W,6,FALSE),"N")</f>
        <v>Y</v>
      </c>
      <c r="K189" s="45" t="s">
        <v>1518</v>
      </c>
      <c r="L189" s="45" t="s">
        <v>1518</v>
      </c>
      <c r="M189" s="45" t="s">
        <v>1518</v>
      </c>
      <c r="N189" s="45" t="s">
        <v>1518</v>
      </c>
      <c r="O189" s="45" t="s">
        <v>1518</v>
      </c>
      <c r="P189" s="45" t="s">
        <v>1849</v>
      </c>
    </row>
    <row r="190" spans="1:16" x14ac:dyDescent="0.2">
      <c r="A190" s="45" t="s">
        <v>533</v>
      </c>
      <c r="B190" s="45" t="s">
        <v>534</v>
      </c>
      <c r="C190" s="45" t="s">
        <v>561</v>
      </c>
      <c r="D190" s="45" t="s">
        <v>562</v>
      </c>
      <c r="E190" s="45" t="str">
        <f>IFERROR(VLOOKUP(D190,Sheet12!R:W,4,FALSE),"N")</f>
        <v>Yogyakarta</v>
      </c>
      <c r="F190" s="45" t="s">
        <v>1465</v>
      </c>
      <c r="G190" s="45"/>
      <c r="H190" s="45" t="s">
        <v>1845</v>
      </c>
      <c r="I190" s="45" t="s">
        <v>1523</v>
      </c>
      <c r="J190" s="45" t="str">
        <f>IFERROR(VLOOKUP(D190,Sheet12!R:W,6,FALSE),"N")</f>
        <v>Y</v>
      </c>
      <c r="K190" s="45" t="s">
        <v>1518</v>
      </c>
      <c r="L190" s="45" t="s">
        <v>1518</v>
      </c>
      <c r="M190" s="45" t="s">
        <v>1518</v>
      </c>
      <c r="N190" s="45" t="s">
        <v>1518</v>
      </c>
      <c r="O190" s="45" t="s">
        <v>1398</v>
      </c>
      <c r="P190" s="45"/>
    </row>
    <row r="191" spans="1:16" x14ac:dyDescent="0.2">
      <c r="A191" s="45" t="s">
        <v>533</v>
      </c>
      <c r="B191" s="45" t="s">
        <v>534</v>
      </c>
      <c r="C191" s="45" t="s">
        <v>563</v>
      </c>
      <c r="D191" s="45" t="s">
        <v>564</v>
      </c>
      <c r="E191" s="45" t="str">
        <f>IFERROR(VLOOKUP(D191,Sheet12!R:W,4,FALSE),"N")</f>
        <v>Semarang</v>
      </c>
      <c r="F191" s="45" t="s">
        <v>1304</v>
      </c>
      <c r="G191" s="45"/>
      <c r="H191" s="45" t="s">
        <v>1841</v>
      </c>
      <c r="I191" s="45" t="s">
        <v>1523</v>
      </c>
      <c r="J191" s="45" t="str">
        <f>IFERROR(VLOOKUP(D191,Sheet12!R:W,6,FALSE),"N")</f>
        <v>Y</v>
      </c>
      <c r="K191" s="45" t="s">
        <v>1398</v>
      </c>
      <c r="L191" s="45" t="s">
        <v>1398</v>
      </c>
      <c r="M191" s="45" t="s">
        <v>1398</v>
      </c>
      <c r="N191" s="45" t="s">
        <v>1398</v>
      </c>
      <c r="O191" s="45" t="s">
        <v>1398</v>
      </c>
      <c r="P191" s="45"/>
    </row>
    <row r="192" spans="1:16" x14ac:dyDescent="0.2">
      <c r="A192" s="45" t="s">
        <v>533</v>
      </c>
      <c r="B192" s="45" t="s">
        <v>534</v>
      </c>
      <c r="C192" s="45" t="s">
        <v>565</v>
      </c>
      <c r="D192" s="45" t="s">
        <v>566</v>
      </c>
      <c r="E192" s="45" t="str">
        <f>IFERROR(VLOOKUP(D192,Sheet12!R:W,4,FALSE),"N")</f>
        <v>Semarang</v>
      </c>
      <c r="F192" s="45" t="s">
        <v>1268</v>
      </c>
      <c r="G192" s="45"/>
      <c r="H192" s="45" t="s">
        <v>1841</v>
      </c>
      <c r="I192" s="45" t="s">
        <v>1523</v>
      </c>
      <c r="J192" s="45" t="str">
        <f>IFERROR(VLOOKUP(D192,Sheet12!R:W,6,FALSE),"N")</f>
        <v>Y</v>
      </c>
      <c r="K192" s="45" t="s">
        <v>1398</v>
      </c>
      <c r="L192" s="45" t="s">
        <v>1398</v>
      </c>
      <c r="M192" s="45" t="s">
        <v>1398</v>
      </c>
      <c r="N192" s="45" t="s">
        <v>1398</v>
      </c>
      <c r="O192" s="45" t="s">
        <v>1398</v>
      </c>
      <c r="P192" s="45"/>
    </row>
    <row r="193" spans="1:16" x14ac:dyDescent="0.2">
      <c r="A193" s="45" t="s">
        <v>533</v>
      </c>
      <c r="B193" s="45" t="s">
        <v>534</v>
      </c>
      <c r="C193" s="45" t="s">
        <v>567</v>
      </c>
      <c r="D193" s="45" t="s">
        <v>568</v>
      </c>
      <c r="E193" s="45" t="str">
        <f>IFERROR(VLOOKUP(D193,Sheet12!R:W,4,FALSE),"N")</f>
        <v>Semarang</v>
      </c>
      <c r="F193" s="45" t="s">
        <v>1440</v>
      </c>
      <c r="G193" s="45"/>
      <c r="H193" s="45" t="s">
        <v>1841</v>
      </c>
      <c r="I193" s="45" t="s">
        <v>1523</v>
      </c>
      <c r="J193" s="45" t="str">
        <f>IFERROR(VLOOKUP(D193,Sheet12!R:W,6,FALSE),"N")</f>
        <v>Y</v>
      </c>
      <c r="K193" s="45" t="s">
        <v>1398</v>
      </c>
      <c r="L193" s="45" t="s">
        <v>1398</v>
      </c>
      <c r="M193" s="45" t="s">
        <v>1398</v>
      </c>
      <c r="N193" s="45" t="s">
        <v>1398</v>
      </c>
      <c r="O193" s="45" t="s">
        <v>1398</v>
      </c>
      <c r="P193" s="45"/>
    </row>
    <row r="194" spans="1:16" x14ac:dyDescent="0.2">
      <c r="A194" s="45" t="s">
        <v>533</v>
      </c>
      <c r="B194" s="45" t="s">
        <v>534</v>
      </c>
      <c r="C194" s="45" t="s">
        <v>569</v>
      </c>
      <c r="D194" s="45" t="s">
        <v>570</v>
      </c>
      <c r="E194" s="45" t="str">
        <f>IFERROR(VLOOKUP(D194,Sheet12!R:W,4,FALSE),"N")</f>
        <v>Semarang</v>
      </c>
      <c r="F194" s="45" t="s">
        <v>1420</v>
      </c>
      <c r="G194" s="45"/>
      <c r="H194" s="45" t="s">
        <v>1841</v>
      </c>
      <c r="I194" s="45" t="s">
        <v>1523</v>
      </c>
      <c r="J194" s="45" t="str">
        <f>IFERROR(VLOOKUP(D194,Sheet12!R:W,6,FALSE),"N")</f>
        <v>Y</v>
      </c>
      <c r="K194" s="45" t="s">
        <v>1398</v>
      </c>
      <c r="L194" s="45" t="s">
        <v>1398</v>
      </c>
      <c r="M194" s="45" t="s">
        <v>1398</v>
      </c>
      <c r="N194" s="45" t="s">
        <v>1398</v>
      </c>
      <c r="O194" s="45" t="s">
        <v>1398</v>
      </c>
      <c r="P194" s="45"/>
    </row>
    <row r="195" spans="1:16" x14ac:dyDescent="0.2">
      <c r="A195" s="45" t="s">
        <v>533</v>
      </c>
      <c r="B195" s="45" t="s">
        <v>534</v>
      </c>
      <c r="C195" s="45" t="s">
        <v>571</v>
      </c>
      <c r="D195" s="45" t="s">
        <v>572</v>
      </c>
      <c r="E195" s="45" t="str">
        <f>IFERROR(VLOOKUP(D195,Sheet12!R:W,4,FALSE),"N")</f>
        <v>Semarang</v>
      </c>
      <c r="F195" s="45" t="s">
        <v>1364</v>
      </c>
      <c r="G195" s="45"/>
      <c r="H195" s="45" t="s">
        <v>1841</v>
      </c>
      <c r="I195" s="45" t="s">
        <v>1523</v>
      </c>
      <c r="J195" s="45" t="str">
        <f>IFERROR(VLOOKUP(D195,Sheet12!R:W,6,FALSE),"N")</f>
        <v>Y</v>
      </c>
      <c r="K195" s="45" t="s">
        <v>1398</v>
      </c>
      <c r="L195" s="45" t="s">
        <v>1518</v>
      </c>
      <c r="M195" s="45" t="s">
        <v>1518</v>
      </c>
      <c r="N195" s="45" t="s">
        <v>1518</v>
      </c>
      <c r="O195" s="45" t="s">
        <v>1518</v>
      </c>
      <c r="P195" s="45" t="s">
        <v>1852</v>
      </c>
    </row>
    <row r="196" spans="1:16" x14ac:dyDescent="0.2">
      <c r="A196" s="45" t="s">
        <v>533</v>
      </c>
      <c r="B196" s="45" t="s">
        <v>534</v>
      </c>
      <c r="C196" s="45" t="s">
        <v>573</v>
      </c>
      <c r="D196" s="45" t="s">
        <v>574</v>
      </c>
      <c r="E196" s="45" t="str">
        <f>IFERROR(VLOOKUP(D196,Sheet12!R:W,4,FALSE),"N")</f>
        <v>Semarang</v>
      </c>
      <c r="F196" s="45" t="s">
        <v>1314</v>
      </c>
      <c r="G196" s="45"/>
      <c r="H196" s="45" t="s">
        <v>1841</v>
      </c>
      <c r="I196" s="45" t="s">
        <v>1523</v>
      </c>
      <c r="J196" s="45" t="str">
        <f>IFERROR(VLOOKUP(D196,Sheet12!R:W,6,FALSE),"N")</f>
        <v>Y</v>
      </c>
      <c r="K196" s="45" t="s">
        <v>1398</v>
      </c>
      <c r="L196" s="45" t="s">
        <v>1518</v>
      </c>
      <c r="M196" s="45" t="s">
        <v>1518</v>
      </c>
      <c r="N196" s="45" t="s">
        <v>1518</v>
      </c>
      <c r="O196" s="45" t="s">
        <v>1398</v>
      </c>
      <c r="P196" s="45"/>
    </row>
    <row r="197" spans="1:16" x14ac:dyDescent="0.2">
      <c r="A197" s="45" t="s">
        <v>533</v>
      </c>
      <c r="B197" s="45" t="s">
        <v>534</v>
      </c>
      <c r="C197" s="45" t="s">
        <v>575</v>
      </c>
      <c r="D197" s="45" t="s">
        <v>576</v>
      </c>
      <c r="E197" s="45" t="str">
        <f>IFERROR(VLOOKUP(D197,Sheet12!R:W,4,FALSE),"N")</f>
        <v>Semarang</v>
      </c>
      <c r="F197" s="45" t="s">
        <v>1291</v>
      </c>
      <c r="G197" s="45"/>
      <c r="H197" s="45" t="s">
        <v>1841</v>
      </c>
      <c r="I197" s="45" t="s">
        <v>1523</v>
      </c>
      <c r="J197" s="45" t="str">
        <f>IFERROR(VLOOKUP(D197,Sheet12!R:W,6,FALSE),"N")</f>
        <v>Y</v>
      </c>
      <c r="K197" s="45" t="s">
        <v>1518</v>
      </c>
      <c r="L197" s="45" t="s">
        <v>1518</v>
      </c>
      <c r="M197" s="45" t="s">
        <v>1518</v>
      </c>
      <c r="N197" s="45" t="s">
        <v>1518</v>
      </c>
      <c r="O197" s="45" t="s">
        <v>1398</v>
      </c>
      <c r="P197" s="45"/>
    </row>
    <row r="198" spans="1:16" x14ac:dyDescent="0.2">
      <c r="A198" s="45" t="s">
        <v>533</v>
      </c>
      <c r="B198" s="45" t="s">
        <v>534</v>
      </c>
      <c r="C198" s="45" t="s">
        <v>577</v>
      </c>
      <c r="D198" s="45" t="s">
        <v>578</v>
      </c>
      <c r="E198" s="45" t="str">
        <f>IFERROR(VLOOKUP(D198,Sheet12!R:W,4,FALSE),"N")</f>
        <v>Semarang</v>
      </c>
      <c r="F198" s="45" t="s">
        <v>1452</v>
      </c>
      <c r="G198" s="45"/>
      <c r="H198" s="45" t="s">
        <v>1841</v>
      </c>
      <c r="I198" s="45" t="s">
        <v>1523</v>
      </c>
      <c r="J198" s="45" t="str">
        <f>IFERROR(VLOOKUP(D198,Sheet12!R:W,6,FALSE),"N")</f>
        <v>Y</v>
      </c>
      <c r="K198" s="45" t="s">
        <v>1518</v>
      </c>
      <c r="L198" s="45" t="s">
        <v>1518</v>
      </c>
      <c r="M198" s="45" t="s">
        <v>1518</v>
      </c>
      <c r="N198" s="45" t="s">
        <v>1518</v>
      </c>
      <c r="O198" s="45" t="s">
        <v>1518</v>
      </c>
      <c r="P198" s="45" t="s">
        <v>1853</v>
      </c>
    </row>
    <row r="199" spans="1:16" x14ac:dyDescent="0.2">
      <c r="A199" s="45" t="s">
        <v>533</v>
      </c>
      <c r="B199" s="45" t="s">
        <v>534</v>
      </c>
      <c r="C199" s="45" t="s">
        <v>579</v>
      </c>
      <c r="D199" s="45" t="s">
        <v>580</v>
      </c>
      <c r="E199" s="45" t="str">
        <f>IFERROR(VLOOKUP(D199,Sheet12!R:W,4,FALSE),"N")</f>
        <v>Yogyakarta</v>
      </c>
      <c r="F199" s="45" t="s">
        <v>1491</v>
      </c>
      <c r="G199" s="45"/>
      <c r="H199" s="45" t="s">
        <v>1845</v>
      </c>
      <c r="I199" s="45" t="s">
        <v>1523</v>
      </c>
      <c r="J199" s="45" t="str">
        <f>IFERROR(VLOOKUP(D199,Sheet12!R:W,6,FALSE),"N")</f>
        <v>Y</v>
      </c>
      <c r="K199" s="45" t="s">
        <v>1398</v>
      </c>
      <c r="L199" s="45" t="s">
        <v>1398</v>
      </c>
      <c r="M199" s="45" t="s">
        <v>1398</v>
      </c>
      <c r="N199" s="45" t="s">
        <v>1398</v>
      </c>
      <c r="O199" s="45" t="s">
        <v>1518</v>
      </c>
      <c r="P199" s="45" t="s">
        <v>1854</v>
      </c>
    </row>
    <row r="200" spans="1:16" x14ac:dyDescent="0.2">
      <c r="A200" s="45" t="s">
        <v>533</v>
      </c>
      <c r="B200" s="45" t="s">
        <v>534</v>
      </c>
      <c r="C200" s="45" t="s">
        <v>581</v>
      </c>
      <c r="D200" s="45" t="s">
        <v>582</v>
      </c>
      <c r="E200" s="45" t="str">
        <f>IFERROR(VLOOKUP(D200,Sheet12!R:W,4,FALSE),"N")</f>
        <v>Semarang</v>
      </c>
      <c r="F200" s="45" t="s">
        <v>1347</v>
      </c>
      <c r="G200" s="45"/>
      <c r="H200" s="45" t="s">
        <v>1841</v>
      </c>
      <c r="I200" s="45" t="s">
        <v>1523</v>
      </c>
      <c r="J200" s="45" t="str">
        <f>IFERROR(VLOOKUP(D200,Sheet12!R:W,6,FALSE),"N")</f>
        <v>Y</v>
      </c>
      <c r="K200" s="45" t="s">
        <v>1518</v>
      </c>
      <c r="L200" s="45" t="s">
        <v>1518</v>
      </c>
      <c r="M200" s="45" t="s">
        <v>1518</v>
      </c>
      <c r="N200" s="45" t="s">
        <v>1518</v>
      </c>
      <c r="O200" s="45" t="s">
        <v>1398</v>
      </c>
      <c r="P200" s="45"/>
    </row>
    <row r="201" spans="1:16" x14ac:dyDescent="0.2">
      <c r="A201" s="45" t="s">
        <v>533</v>
      </c>
      <c r="B201" s="45" t="s">
        <v>534</v>
      </c>
      <c r="C201" s="45" t="s">
        <v>583</v>
      </c>
      <c r="D201" s="45" t="s">
        <v>584</v>
      </c>
      <c r="E201" s="45" t="str">
        <f>IFERROR(VLOOKUP(D201,Sheet12!R:W,4,FALSE),"N")</f>
        <v>Semarang</v>
      </c>
      <c r="F201" s="45" t="s">
        <v>1258</v>
      </c>
      <c r="G201" s="45"/>
      <c r="H201" s="45" t="s">
        <v>1841</v>
      </c>
      <c r="I201" s="45" t="s">
        <v>1523</v>
      </c>
      <c r="J201" s="45" t="str">
        <f>IFERROR(VLOOKUP(D201,Sheet12!R:W,6,FALSE),"N")</f>
        <v>Y</v>
      </c>
      <c r="K201" s="45" t="s">
        <v>1518</v>
      </c>
      <c r="L201" s="45" t="s">
        <v>1518</v>
      </c>
      <c r="M201" s="45" t="s">
        <v>1518</v>
      </c>
      <c r="N201" s="45" t="s">
        <v>1518</v>
      </c>
      <c r="O201" s="45" t="s">
        <v>1518</v>
      </c>
      <c r="P201" s="45" t="s">
        <v>1855</v>
      </c>
    </row>
    <row r="202" spans="1:16" x14ac:dyDescent="0.2">
      <c r="A202" s="45" t="s">
        <v>533</v>
      </c>
      <c r="B202" s="45" t="s">
        <v>534</v>
      </c>
      <c r="C202" s="45" t="s">
        <v>585</v>
      </c>
      <c r="D202" s="45" t="s">
        <v>586</v>
      </c>
      <c r="E202" s="45" t="str">
        <f>IFERROR(VLOOKUP(D202,Sheet12!R:W,4,FALSE),"N")</f>
        <v>Semarang</v>
      </c>
      <c r="F202" s="45" t="s">
        <v>1422</v>
      </c>
      <c r="G202" s="45"/>
      <c r="H202" s="45" t="s">
        <v>1841</v>
      </c>
      <c r="I202" s="45" t="s">
        <v>1523</v>
      </c>
      <c r="J202" s="45" t="str">
        <f>IFERROR(VLOOKUP(D202,Sheet12!R:W,6,FALSE),"N")</f>
        <v>Y</v>
      </c>
      <c r="K202" s="45" t="s">
        <v>1518</v>
      </c>
      <c r="L202" s="45" t="s">
        <v>1518</v>
      </c>
      <c r="M202" s="45" t="s">
        <v>1518</v>
      </c>
      <c r="N202" s="45" t="s">
        <v>1518</v>
      </c>
      <c r="O202" s="45" t="s">
        <v>1518</v>
      </c>
      <c r="P202" s="45" t="s">
        <v>1855</v>
      </c>
    </row>
    <row r="203" spans="1:16" x14ac:dyDescent="0.2">
      <c r="A203" s="45" t="s">
        <v>533</v>
      </c>
      <c r="B203" s="45" t="s">
        <v>534</v>
      </c>
      <c r="C203" s="45" t="s">
        <v>587</v>
      </c>
      <c r="D203" s="45" t="s">
        <v>588</v>
      </c>
      <c r="E203" s="45" t="str">
        <f>IFERROR(VLOOKUP(D203,Sheet12!R:W,4,FALSE),"N")</f>
        <v>Semarang</v>
      </c>
      <c r="F203" s="45" t="s">
        <v>1425</v>
      </c>
      <c r="G203" s="45"/>
      <c r="H203" s="45" t="s">
        <v>1841</v>
      </c>
      <c r="I203" s="45" t="s">
        <v>1523</v>
      </c>
      <c r="J203" s="45" t="str">
        <f>IFERROR(VLOOKUP(D203,Sheet12!R:W,6,FALSE),"N")</f>
        <v>Y</v>
      </c>
      <c r="K203" s="45" t="s">
        <v>1398</v>
      </c>
      <c r="L203" s="45" t="s">
        <v>1398</v>
      </c>
      <c r="M203" s="45" t="s">
        <v>1398</v>
      </c>
      <c r="N203" s="45" t="s">
        <v>1398</v>
      </c>
      <c r="O203" s="45" t="s">
        <v>1518</v>
      </c>
      <c r="P203" s="45" t="s">
        <v>1856</v>
      </c>
    </row>
    <row r="204" spans="1:16" x14ac:dyDescent="0.2">
      <c r="A204" s="45" t="s">
        <v>533</v>
      </c>
      <c r="B204" s="45" t="s">
        <v>534</v>
      </c>
      <c r="C204" s="45" t="s">
        <v>589</v>
      </c>
      <c r="D204" s="45" t="s">
        <v>590</v>
      </c>
      <c r="E204" s="45" t="str">
        <f>IFERROR(VLOOKUP(D204,Sheet12!R:W,4,FALSE),"N")</f>
        <v>Semarang</v>
      </c>
      <c r="F204" s="45" t="s">
        <v>1490</v>
      </c>
      <c r="G204" s="45"/>
      <c r="H204" s="45" t="s">
        <v>1841</v>
      </c>
      <c r="I204" s="45" t="s">
        <v>1523</v>
      </c>
      <c r="J204" s="45" t="str">
        <f>IFERROR(VLOOKUP(D204,Sheet12!R:W,6,FALSE),"N")</f>
        <v>Y</v>
      </c>
      <c r="K204" s="45" t="s">
        <v>1518</v>
      </c>
      <c r="L204" s="45" t="s">
        <v>1518</v>
      </c>
      <c r="M204" s="45" t="s">
        <v>1518</v>
      </c>
      <c r="N204" s="45" t="s">
        <v>1518</v>
      </c>
      <c r="O204" s="45" t="s">
        <v>1518</v>
      </c>
      <c r="P204" s="45"/>
    </row>
    <row r="205" spans="1:16" x14ac:dyDescent="0.2">
      <c r="A205" s="45" t="s">
        <v>533</v>
      </c>
      <c r="B205" s="45" t="s">
        <v>534</v>
      </c>
      <c r="C205" s="45" t="s">
        <v>591</v>
      </c>
      <c r="D205" s="45" t="s">
        <v>592</v>
      </c>
      <c r="E205" s="45" t="str">
        <f>IFERROR(VLOOKUP(D205,Sheet12!R:W,4,FALSE),"N")</f>
        <v>Semarang</v>
      </c>
      <c r="F205" s="45" t="s">
        <v>1279</v>
      </c>
      <c r="G205" s="45"/>
      <c r="H205" s="45" t="s">
        <v>1841</v>
      </c>
      <c r="I205" s="45" t="s">
        <v>1523</v>
      </c>
      <c r="J205" s="45" t="str">
        <f>IFERROR(VLOOKUP(D205,Sheet12!R:W,6,FALSE),"N")</f>
        <v>Y</v>
      </c>
      <c r="K205" s="45" t="s">
        <v>1518</v>
      </c>
      <c r="L205" s="45" t="s">
        <v>1518</v>
      </c>
      <c r="M205" s="45" t="s">
        <v>1518</v>
      </c>
      <c r="N205" s="45" t="s">
        <v>1518</v>
      </c>
      <c r="O205" s="45" t="s">
        <v>1518</v>
      </c>
      <c r="P205" s="45"/>
    </row>
    <row r="206" spans="1:16" x14ac:dyDescent="0.2">
      <c r="A206" s="45" t="s">
        <v>533</v>
      </c>
      <c r="B206" s="45" t="s">
        <v>534</v>
      </c>
      <c r="C206" s="45" t="s">
        <v>593</v>
      </c>
      <c r="D206" s="45" t="s">
        <v>594</v>
      </c>
      <c r="E206" s="45" t="str">
        <f>IFERROR(VLOOKUP(D206,Sheet12!R:W,4,FALSE),"N")</f>
        <v>Yogyakarta</v>
      </c>
      <c r="F206" s="45" t="s">
        <v>1377</v>
      </c>
      <c r="G206" s="45"/>
      <c r="H206" s="45" t="s">
        <v>1845</v>
      </c>
      <c r="I206" s="45" t="s">
        <v>1523</v>
      </c>
      <c r="J206" s="45" t="str">
        <f>IFERROR(VLOOKUP(D206,Sheet12!R:W,6,FALSE),"N")</f>
        <v>Y</v>
      </c>
      <c r="K206" s="45" t="s">
        <v>1518</v>
      </c>
      <c r="L206" s="45" t="s">
        <v>1518</v>
      </c>
      <c r="M206" s="45" t="s">
        <v>1518</v>
      </c>
      <c r="N206" s="45" t="s">
        <v>1518</v>
      </c>
      <c r="O206" s="45" t="s">
        <v>1518</v>
      </c>
      <c r="P206" s="50" t="s">
        <v>1848</v>
      </c>
    </row>
    <row r="207" spans="1:16" x14ac:dyDescent="0.2">
      <c r="A207" s="45" t="s">
        <v>533</v>
      </c>
      <c r="B207" s="45" t="s">
        <v>534</v>
      </c>
      <c r="C207" s="45" t="s">
        <v>595</v>
      </c>
      <c r="D207" s="45" t="s">
        <v>596</v>
      </c>
      <c r="E207" s="45" t="str">
        <f>IFERROR(VLOOKUP(D207,Sheet12!R:W,4,FALSE),"N")</f>
        <v>Yogyakarta</v>
      </c>
      <c r="F207" s="45" t="s">
        <v>1461</v>
      </c>
      <c r="G207" s="45"/>
      <c r="H207" s="45" t="s">
        <v>1845</v>
      </c>
      <c r="I207" s="45" t="s">
        <v>1523</v>
      </c>
      <c r="J207" s="45" t="str">
        <f>IFERROR(VLOOKUP(D207,Sheet12!R:W,6,FALSE),"N")</f>
        <v>Y</v>
      </c>
      <c r="K207" s="45" t="s">
        <v>1518</v>
      </c>
      <c r="L207" s="45" t="s">
        <v>1518</v>
      </c>
      <c r="M207" s="45" t="s">
        <v>1518</v>
      </c>
      <c r="N207" s="45" t="s">
        <v>1518</v>
      </c>
      <c r="O207" s="45" t="s">
        <v>1518</v>
      </c>
      <c r="P207" s="45" t="s">
        <v>1850</v>
      </c>
    </row>
    <row r="208" spans="1:16" x14ac:dyDescent="0.2">
      <c r="A208" s="45" t="s">
        <v>533</v>
      </c>
      <c r="B208" s="45" t="s">
        <v>534</v>
      </c>
      <c r="C208" s="45" t="s">
        <v>597</v>
      </c>
      <c r="D208" s="45" t="s">
        <v>598</v>
      </c>
      <c r="E208" s="45" t="str">
        <f>IFERROR(VLOOKUP(D208,Sheet12!R:W,4,FALSE),"N")</f>
        <v>Semarang</v>
      </c>
      <c r="F208" s="45" t="s">
        <v>1445</v>
      </c>
      <c r="G208" s="45"/>
      <c r="H208" s="45" t="s">
        <v>1841</v>
      </c>
      <c r="I208" s="45" t="s">
        <v>1523</v>
      </c>
      <c r="J208" s="45" t="str">
        <f>IFERROR(VLOOKUP(D208,Sheet12!R:W,6,FALSE),"N")</f>
        <v>Y</v>
      </c>
      <c r="K208" s="45" t="s">
        <v>1518</v>
      </c>
      <c r="L208" s="45" t="s">
        <v>1518</v>
      </c>
      <c r="M208" s="45" t="s">
        <v>1518</v>
      </c>
      <c r="N208" s="45" t="s">
        <v>1518</v>
      </c>
      <c r="O208" s="45" t="s">
        <v>1518</v>
      </c>
      <c r="P208" s="45" t="s">
        <v>1857</v>
      </c>
    </row>
    <row r="209" spans="1:16" x14ac:dyDescent="0.2">
      <c r="A209" s="45" t="s">
        <v>533</v>
      </c>
      <c r="B209" s="45" t="s">
        <v>534</v>
      </c>
      <c r="C209" s="45" t="s">
        <v>599</v>
      </c>
      <c r="D209" s="45" t="s">
        <v>600</v>
      </c>
      <c r="E209" s="45" t="str">
        <f>IFERROR(VLOOKUP(D209,Sheet12!R:W,4,FALSE),"N")</f>
        <v>Semarang</v>
      </c>
      <c r="F209" s="45" t="s">
        <v>1452</v>
      </c>
      <c r="G209" s="45"/>
      <c r="H209" s="45" t="s">
        <v>1841</v>
      </c>
      <c r="I209" s="45" t="s">
        <v>1523</v>
      </c>
      <c r="J209" s="45" t="str">
        <f>IFERROR(VLOOKUP(D209,Sheet12!R:W,6,FALSE),"N")</f>
        <v>Y</v>
      </c>
      <c r="K209" s="45" t="s">
        <v>1518</v>
      </c>
      <c r="L209" s="45" t="s">
        <v>1518</v>
      </c>
      <c r="M209" s="45" t="s">
        <v>1518</v>
      </c>
      <c r="N209" s="45" t="s">
        <v>1518</v>
      </c>
      <c r="O209" s="45" t="s">
        <v>1518</v>
      </c>
      <c r="P209" s="45" t="s">
        <v>1853</v>
      </c>
    </row>
    <row r="210" spans="1:16" x14ac:dyDescent="0.2">
      <c r="A210" s="45" t="s">
        <v>533</v>
      </c>
      <c r="B210" s="45" t="s">
        <v>534</v>
      </c>
      <c r="C210" s="45" t="s">
        <v>601</v>
      </c>
      <c r="D210" s="45" t="s">
        <v>602</v>
      </c>
      <c r="E210" s="45" t="str">
        <f>IFERROR(VLOOKUP(D210,Sheet12!R:W,4,FALSE),"N")</f>
        <v>Semarang</v>
      </c>
      <c r="F210" s="45" t="s">
        <v>1422</v>
      </c>
      <c r="G210" s="45"/>
      <c r="H210" s="45" t="s">
        <v>1841</v>
      </c>
      <c r="I210" s="45" t="s">
        <v>1523</v>
      </c>
      <c r="J210" s="45" t="str">
        <f>IFERROR(VLOOKUP(D210,Sheet12!R:W,6,FALSE),"N")</f>
        <v>Y</v>
      </c>
      <c r="K210" s="45" t="s">
        <v>1518</v>
      </c>
      <c r="L210" s="45" t="s">
        <v>1518</v>
      </c>
      <c r="M210" s="45" t="s">
        <v>1518</v>
      </c>
      <c r="N210" s="45" t="s">
        <v>1518</v>
      </c>
      <c r="O210" s="45" t="s">
        <v>1518</v>
      </c>
      <c r="P210" s="45" t="s">
        <v>1855</v>
      </c>
    </row>
    <row r="211" spans="1:16" x14ac:dyDescent="0.2">
      <c r="A211" s="45" t="s">
        <v>533</v>
      </c>
      <c r="B211" s="45" t="s">
        <v>534</v>
      </c>
      <c r="C211" s="45" t="s">
        <v>603</v>
      </c>
      <c r="D211" s="45" t="s">
        <v>604</v>
      </c>
      <c r="E211" s="45" t="str">
        <f>IFERROR(VLOOKUP(D211,Sheet12!R:W,4,FALSE),"N")</f>
        <v>Semarang</v>
      </c>
      <c r="F211" s="45" t="s">
        <v>1490</v>
      </c>
      <c r="G211" s="45"/>
      <c r="H211" s="45" t="s">
        <v>1841</v>
      </c>
      <c r="I211" s="45" t="s">
        <v>1523</v>
      </c>
      <c r="J211" s="45" t="str">
        <f>IFERROR(VLOOKUP(D211,Sheet12!R:W,6,FALSE),"N")</f>
        <v>Y</v>
      </c>
      <c r="K211" s="45" t="s">
        <v>1518</v>
      </c>
      <c r="L211" s="45" t="s">
        <v>1518</v>
      </c>
      <c r="M211" s="45" t="s">
        <v>1518</v>
      </c>
      <c r="N211" s="45" t="s">
        <v>1518</v>
      </c>
      <c r="O211" s="45" t="s">
        <v>1518</v>
      </c>
      <c r="P211" s="45"/>
    </row>
    <row r="212" spans="1:16" x14ac:dyDescent="0.2">
      <c r="A212" s="45" t="s">
        <v>605</v>
      </c>
      <c r="B212" s="45" t="s">
        <v>606</v>
      </c>
      <c r="C212" s="45" t="s">
        <v>607</v>
      </c>
      <c r="D212" s="45" t="s">
        <v>608</v>
      </c>
      <c r="E212" s="45" t="str">
        <f>IFERROR(VLOOKUP(D212,Sheet12!R:W,4,FALSE),"N")</f>
        <v>Yogyakarta</v>
      </c>
      <c r="F212" s="45" t="s">
        <v>1502</v>
      </c>
      <c r="G212" s="45"/>
      <c r="H212" s="45"/>
      <c r="I212" s="45" t="s">
        <v>1523</v>
      </c>
      <c r="J212" s="45" t="str">
        <f>IFERROR(VLOOKUP(D212,Sheet12!R:W,6,FALSE),"N")</f>
        <v>Y</v>
      </c>
      <c r="K212" s="45" t="s">
        <v>1518</v>
      </c>
      <c r="L212" s="45" t="s">
        <v>1518</v>
      </c>
      <c r="M212" s="45" t="s">
        <v>1518</v>
      </c>
      <c r="N212" s="45" t="s">
        <v>1518</v>
      </c>
      <c r="O212" s="45" t="s">
        <v>1518</v>
      </c>
      <c r="P212" s="45" t="s">
        <v>1857</v>
      </c>
    </row>
    <row r="213" spans="1:16" x14ac:dyDescent="0.2">
      <c r="A213" s="45" t="s">
        <v>605</v>
      </c>
      <c r="B213" s="45" t="s">
        <v>606</v>
      </c>
      <c r="C213" s="45" t="s">
        <v>609</v>
      </c>
      <c r="D213" s="45" t="s">
        <v>610</v>
      </c>
      <c r="E213" s="45" t="str">
        <f>IFERROR(VLOOKUP(D213,Sheet12!R:W,4,FALSE),"N")</f>
        <v>Yogyakarta</v>
      </c>
      <c r="F213" s="45" t="s">
        <v>1251</v>
      </c>
      <c r="G213" s="45"/>
      <c r="H213" s="45"/>
      <c r="I213" s="45" t="s">
        <v>1523</v>
      </c>
      <c r="J213" s="45" t="str">
        <f>IFERROR(VLOOKUP(D213,Sheet12!R:W,6,FALSE),"N")</f>
        <v>Y</v>
      </c>
      <c r="K213" s="45" t="s">
        <v>1518</v>
      </c>
      <c r="L213" s="45" t="s">
        <v>1518</v>
      </c>
      <c r="M213" s="45" t="s">
        <v>1518</v>
      </c>
      <c r="N213" s="45" t="s">
        <v>1518</v>
      </c>
      <c r="O213" s="45" t="s">
        <v>1518</v>
      </c>
      <c r="P213" s="45" t="s">
        <v>1853</v>
      </c>
    </row>
    <row r="214" spans="1:16" x14ac:dyDescent="0.2">
      <c r="A214" s="45" t="s">
        <v>605</v>
      </c>
      <c r="B214" s="45" t="s">
        <v>606</v>
      </c>
      <c r="C214" s="45" t="s">
        <v>611</v>
      </c>
      <c r="D214" s="45" t="s">
        <v>612</v>
      </c>
      <c r="E214" s="45" t="str">
        <f>IFERROR(VLOOKUP(D214,Sheet12!R:W,4,FALSE),"N")</f>
        <v>Yogyakarta</v>
      </c>
      <c r="F214" s="45" t="s">
        <v>1504</v>
      </c>
      <c r="G214" s="45"/>
      <c r="H214" s="45"/>
      <c r="I214" s="45" t="s">
        <v>1523</v>
      </c>
      <c r="J214" s="45" t="str">
        <f>IFERROR(VLOOKUP(D214,Sheet12!R:W,6,FALSE),"N")</f>
        <v>Y</v>
      </c>
      <c r="K214" s="45" t="s">
        <v>1518</v>
      </c>
      <c r="L214" s="45" t="s">
        <v>1518</v>
      </c>
      <c r="M214" s="45" t="s">
        <v>1518</v>
      </c>
      <c r="N214" s="45" t="s">
        <v>1518</v>
      </c>
      <c r="O214" s="45" t="s">
        <v>1518</v>
      </c>
      <c r="P214" s="45" t="s">
        <v>1857</v>
      </c>
    </row>
    <row r="215" spans="1:16" x14ac:dyDescent="0.2">
      <c r="A215" s="45" t="s">
        <v>605</v>
      </c>
      <c r="B215" s="45" t="s">
        <v>606</v>
      </c>
      <c r="C215" s="45" t="s">
        <v>613</v>
      </c>
      <c r="D215" s="45" t="s">
        <v>614</v>
      </c>
      <c r="E215" s="45" t="str">
        <f>IFERROR(VLOOKUP(D215,Sheet12!R:W,4,FALSE),"N")</f>
        <v>Yogyakarta</v>
      </c>
      <c r="F215" s="45" t="s">
        <v>1460</v>
      </c>
      <c r="G215" s="45"/>
      <c r="H215" s="45"/>
      <c r="I215" s="45" t="s">
        <v>1523</v>
      </c>
      <c r="J215" s="45" t="str">
        <f>IFERROR(VLOOKUP(D215,Sheet12!R:W,6,FALSE),"N")</f>
        <v>Y</v>
      </c>
      <c r="K215" s="45" t="s">
        <v>1518</v>
      </c>
      <c r="L215" s="45" t="s">
        <v>1518</v>
      </c>
      <c r="M215" s="45" t="s">
        <v>1518</v>
      </c>
      <c r="N215" s="45" t="s">
        <v>1518</v>
      </c>
      <c r="O215" s="45" t="s">
        <v>1518</v>
      </c>
      <c r="P215" s="45" t="s">
        <v>1853</v>
      </c>
    </row>
    <row r="216" spans="1:16" x14ac:dyDescent="0.2">
      <c r="A216" s="45" t="s">
        <v>605</v>
      </c>
      <c r="B216" s="45" t="s">
        <v>606</v>
      </c>
      <c r="C216" s="45" t="s">
        <v>615</v>
      </c>
      <c r="D216" s="45" t="s">
        <v>616</v>
      </c>
      <c r="E216" s="45" t="str">
        <f>IFERROR(VLOOKUP(D216,Sheet12!R:W,4,FALSE),"N")</f>
        <v>Yogyakarta</v>
      </c>
      <c r="F216" s="45" t="s">
        <v>1506</v>
      </c>
      <c r="G216" s="45"/>
      <c r="H216" s="45"/>
      <c r="I216" s="45" t="s">
        <v>1523</v>
      </c>
      <c r="J216" s="45" t="str">
        <f>IFERROR(VLOOKUP(D216,Sheet12!R:W,6,FALSE),"N")</f>
        <v>Y</v>
      </c>
      <c r="K216" s="45" t="s">
        <v>1518</v>
      </c>
      <c r="L216" s="45" t="s">
        <v>1518</v>
      </c>
      <c r="M216" s="45" t="s">
        <v>1518</v>
      </c>
      <c r="N216" s="45" t="s">
        <v>1518</v>
      </c>
      <c r="O216" s="45" t="s">
        <v>1518</v>
      </c>
      <c r="P216" s="45" t="s">
        <v>1853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F28"/>
  <sheetViews>
    <sheetView showGridLines="0" workbookViewId="0"/>
  </sheetViews>
  <sheetFormatPr defaultColWidth="12.5703125" defaultRowHeight="15.75" customHeight="1" x14ac:dyDescent="0.2"/>
  <cols>
    <col min="2" max="2" width="28.28515625" customWidth="1"/>
  </cols>
  <sheetData>
    <row r="1" spans="1:6" x14ac:dyDescent="0.2">
      <c r="A1" s="175" t="s">
        <v>1510</v>
      </c>
      <c r="B1" s="176" t="s">
        <v>1517</v>
      </c>
    </row>
    <row r="2" spans="1:6" x14ac:dyDescent="0.2"/>
    <row r="3" spans="1:6" x14ac:dyDescent="0.2">
      <c r="A3" s="164" t="s">
        <v>1918</v>
      </c>
      <c r="B3" s="171"/>
      <c r="C3" s="164" t="s">
        <v>1808</v>
      </c>
      <c r="D3" s="171"/>
      <c r="E3" s="177"/>
      <c r="F3" s="52" t="e">
        <f t="shared" ref="F3:F26" si="0">D3/E3</f>
        <v>#DIV/0!</v>
      </c>
    </row>
    <row r="4" spans="1:6" x14ac:dyDescent="0.2">
      <c r="A4" s="164" t="s">
        <v>1805</v>
      </c>
      <c r="B4" s="164" t="s">
        <v>22</v>
      </c>
      <c r="C4" s="166" t="s">
        <v>1398</v>
      </c>
      <c r="D4" s="178" t="s">
        <v>1518</v>
      </c>
      <c r="E4" s="165" t="s">
        <v>1231</v>
      </c>
      <c r="F4" s="52" t="e">
        <f t="shared" si="0"/>
        <v>#VALUE!</v>
      </c>
    </row>
    <row r="5" spans="1:6" x14ac:dyDescent="0.2">
      <c r="A5" s="166" t="s">
        <v>1859</v>
      </c>
      <c r="B5" s="166" t="s">
        <v>714</v>
      </c>
      <c r="C5" s="179"/>
      <c r="D5" s="180">
        <v>9</v>
      </c>
      <c r="E5" s="167">
        <v>9</v>
      </c>
      <c r="F5" s="52">
        <f t="shared" si="0"/>
        <v>1</v>
      </c>
    </row>
    <row r="6" spans="1:6" x14ac:dyDescent="0.2">
      <c r="A6" s="168"/>
      <c r="B6" s="169" t="s">
        <v>734</v>
      </c>
      <c r="C6" s="181">
        <v>1</v>
      </c>
      <c r="D6" s="182">
        <v>9</v>
      </c>
      <c r="E6" s="170">
        <v>10</v>
      </c>
      <c r="F6" s="52">
        <f t="shared" si="0"/>
        <v>0.9</v>
      </c>
    </row>
    <row r="7" spans="1:6" x14ac:dyDescent="0.2">
      <c r="A7" s="168"/>
      <c r="B7" s="169" t="s">
        <v>756</v>
      </c>
      <c r="C7" s="181">
        <v>17</v>
      </c>
      <c r="D7" s="182">
        <v>5</v>
      </c>
      <c r="E7" s="170">
        <v>22</v>
      </c>
      <c r="F7" s="52">
        <f t="shared" si="0"/>
        <v>0.22727272727272727</v>
      </c>
    </row>
    <row r="8" spans="1:6" x14ac:dyDescent="0.2">
      <c r="A8" s="166" t="s">
        <v>1919</v>
      </c>
      <c r="B8" s="171"/>
      <c r="C8" s="179">
        <v>18</v>
      </c>
      <c r="D8" s="180">
        <v>23</v>
      </c>
      <c r="E8" s="167">
        <v>41</v>
      </c>
      <c r="F8" s="52">
        <f t="shared" si="0"/>
        <v>0.56097560975609762</v>
      </c>
    </row>
    <row r="9" spans="1:6" x14ac:dyDescent="0.2">
      <c r="A9" s="166" t="s">
        <v>1858</v>
      </c>
      <c r="B9" s="166" t="s">
        <v>618</v>
      </c>
      <c r="C9" s="179"/>
      <c r="D9" s="180">
        <v>38</v>
      </c>
      <c r="E9" s="167">
        <v>38</v>
      </c>
      <c r="F9" s="52">
        <f t="shared" si="0"/>
        <v>1</v>
      </c>
    </row>
    <row r="10" spans="1:6" x14ac:dyDescent="0.2">
      <c r="A10" s="166" t="s">
        <v>1920</v>
      </c>
      <c r="B10" s="171"/>
      <c r="C10" s="179"/>
      <c r="D10" s="180">
        <v>38</v>
      </c>
      <c r="E10" s="167">
        <v>38</v>
      </c>
      <c r="F10" s="52">
        <f t="shared" si="0"/>
        <v>1</v>
      </c>
    </row>
    <row r="11" spans="1:6" x14ac:dyDescent="0.2">
      <c r="A11" s="166" t="s">
        <v>1876</v>
      </c>
      <c r="B11" s="166" t="s">
        <v>802</v>
      </c>
      <c r="C11" s="179">
        <v>10</v>
      </c>
      <c r="D11" s="180">
        <v>4</v>
      </c>
      <c r="E11" s="167">
        <v>14</v>
      </c>
      <c r="F11" s="52">
        <f t="shared" si="0"/>
        <v>0.2857142857142857</v>
      </c>
    </row>
    <row r="12" spans="1:6" x14ac:dyDescent="0.2">
      <c r="A12" s="168"/>
      <c r="B12" s="169" t="s">
        <v>862</v>
      </c>
      <c r="C12" s="181"/>
      <c r="D12" s="182">
        <v>13</v>
      </c>
      <c r="E12" s="170">
        <v>13</v>
      </c>
      <c r="F12" s="52">
        <f t="shared" si="0"/>
        <v>1</v>
      </c>
    </row>
    <row r="13" spans="1:6" x14ac:dyDescent="0.2">
      <c r="A13" s="168"/>
      <c r="B13" s="169" t="s">
        <v>832</v>
      </c>
      <c r="C13" s="181">
        <v>9</v>
      </c>
      <c r="D13" s="182">
        <v>5</v>
      </c>
      <c r="E13" s="170">
        <v>14</v>
      </c>
      <c r="F13" s="52">
        <f t="shared" si="0"/>
        <v>0.35714285714285715</v>
      </c>
    </row>
    <row r="14" spans="1:6" x14ac:dyDescent="0.2">
      <c r="A14" s="168"/>
      <c r="B14" s="169" t="s">
        <v>890</v>
      </c>
      <c r="C14" s="181">
        <v>3</v>
      </c>
      <c r="D14" s="182">
        <v>7</v>
      </c>
      <c r="E14" s="170">
        <v>10</v>
      </c>
      <c r="F14" s="52">
        <f t="shared" si="0"/>
        <v>0.7</v>
      </c>
    </row>
    <row r="15" spans="1:6" x14ac:dyDescent="0.2">
      <c r="A15" s="168"/>
      <c r="B15" s="169" t="s">
        <v>912</v>
      </c>
      <c r="C15" s="181">
        <v>3</v>
      </c>
      <c r="D15" s="182">
        <v>2</v>
      </c>
      <c r="E15" s="170">
        <v>5</v>
      </c>
      <c r="F15" s="52">
        <f t="shared" si="0"/>
        <v>0.4</v>
      </c>
    </row>
    <row r="16" spans="1:6" x14ac:dyDescent="0.2">
      <c r="A16" s="168"/>
      <c r="B16" s="169" t="s">
        <v>1097</v>
      </c>
      <c r="C16" s="181">
        <v>9</v>
      </c>
      <c r="D16" s="182">
        <v>2</v>
      </c>
      <c r="E16" s="170">
        <v>11</v>
      </c>
      <c r="F16" s="52">
        <f t="shared" si="0"/>
        <v>0.18181818181818182</v>
      </c>
    </row>
    <row r="17" spans="1:6" x14ac:dyDescent="0.2">
      <c r="A17" s="168"/>
      <c r="B17" s="169" t="s">
        <v>1121</v>
      </c>
      <c r="C17" s="181">
        <v>9</v>
      </c>
      <c r="D17" s="182">
        <v>1</v>
      </c>
      <c r="E17" s="170">
        <v>10</v>
      </c>
      <c r="F17" s="52">
        <f t="shared" si="0"/>
        <v>0.1</v>
      </c>
    </row>
    <row r="18" spans="1:6" x14ac:dyDescent="0.2">
      <c r="A18" s="168"/>
      <c r="B18" s="169" t="s">
        <v>1171</v>
      </c>
      <c r="C18" s="181">
        <v>25</v>
      </c>
      <c r="D18" s="182">
        <v>4</v>
      </c>
      <c r="E18" s="170">
        <v>29</v>
      </c>
      <c r="F18" s="52">
        <f t="shared" si="0"/>
        <v>0.13793103448275862</v>
      </c>
    </row>
    <row r="19" spans="1:6" x14ac:dyDescent="0.2">
      <c r="A19" s="168"/>
      <c r="B19" s="169" t="s">
        <v>1143</v>
      </c>
      <c r="C19" s="181">
        <v>11</v>
      </c>
      <c r="D19" s="182">
        <v>2</v>
      </c>
      <c r="E19" s="170">
        <v>13</v>
      </c>
      <c r="F19" s="52">
        <f t="shared" si="0"/>
        <v>0.15384615384615385</v>
      </c>
    </row>
    <row r="20" spans="1:6" x14ac:dyDescent="0.2">
      <c r="A20" s="166" t="s">
        <v>1921</v>
      </c>
      <c r="B20" s="171"/>
      <c r="C20" s="179">
        <v>79</v>
      </c>
      <c r="D20" s="180">
        <v>40</v>
      </c>
      <c r="E20" s="167">
        <v>119</v>
      </c>
      <c r="F20" s="52">
        <f t="shared" si="0"/>
        <v>0.33613445378151263</v>
      </c>
    </row>
    <row r="21" spans="1:6" x14ac:dyDescent="0.2">
      <c r="A21" s="166" t="s">
        <v>1877</v>
      </c>
      <c r="B21" s="166" t="s">
        <v>1070</v>
      </c>
      <c r="C21" s="179">
        <v>2</v>
      </c>
      <c r="D21" s="180">
        <v>4</v>
      </c>
      <c r="E21" s="167">
        <v>6</v>
      </c>
      <c r="F21" s="52">
        <f t="shared" si="0"/>
        <v>0.66666666666666663</v>
      </c>
    </row>
    <row r="22" spans="1:6" x14ac:dyDescent="0.2">
      <c r="A22" s="168"/>
      <c r="B22" s="169" t="s">
        <v>1083</v>
      </c>
      <c r="C22" s="181">
        <v>2</v>
      </c>
      <c r="D22" s="182">
        <v>4</v>
      </c>
      <c r="E22" s="170">
        <v>6</v>
      </c>
      <c r="F22" s="52">
        <f t="shared" si="0"/>
        <v>0.66666666666666663</v>
      </c>
    </row>
    <row r="23" spans="1:6" x14ac:dyDescent="0.2">
      <c r="A23" s="168"/>
      <c r="B23" s="169" t="s">
        <v>984</v>
      </c>
      <c r="C23" s="181">
        <v>4</v>
      </c>
      <c r="D23" s="182">
        <v>20</v>
      </c>
      <c r="E23" s="170">
        <v>24</v>
      </c>
      <c r="F23" s="52">
        <f t="shared" si="0"/>
        <v>0.83333333333333337</v>
      </c>
    </row>
    <row r="24" spans="1:6" x14ac:dyDescent="0.2">
      <c r="A24" s="168"/>
      <c r="B24" s="169" t="s">
        <v>956</v>
      </c>
      <c r="C24" s="181">
        <v>8</v>
      </c>
      <c r="D24" s="182">
        <v>5</v>
      </c>
      <c r="E24" s="170">
        <v>13</v>
      </c>
      <c r="F24" s="52">
        <f t="shared" si="0"/>
        <v>0.38461538461538464</v>
      </c>
    </row>
    <row r="25" spans="1:6" x14ac:dyDescent="0.2">
      <c r="A25" s="168"/>
      <c r="B25" s="169" t="s">
        <v>1034</v>
      </c>
      <c r="C25" s="181">
        <v>13</v>
      </c>
      <c r="D25" s="182">
        <v>4</v>
      </c>
      <c r="E25" s="170">
        <v>17</v>
      </c>
      <c r="F25" s="52">
        <f t="shared" si="0"/>
        <v>0.23529411764705882</v>
      </c>
    </row>
    <row r="26" spans="1:6" x14ac:dyDescent="0.2">
      <c r="A26" s="168"/>
      <c r="B26" s="169" t="s">
        <v>924</v>
      </c>
      <c r="C26" s="181">
        <v>4</v>
      </c>
      <c r="D26" s="182">
        <v>11</v>
      </c>
      <c r="E26" s="170">
        <v>15</v>
      </c>
      <c r="F26" s="52">
        <f t="shared" si="0"/>
        <v>0.73333333333333328</v>
      </c>
    </row>
    <row r="27" spans="1:6" ht="15.75" customHeight="1" x14ac:dyDescent="0.2">
      <c r="A27" s="166" t="s">
        <v>1922</v>
      </c>
      <c r="B27" s="171"/>
      <c r="C27" s="179">
        <v>33</v>
      </c>
      <c r="D27" s="180">
        <v>48</v>
      </c>
      <c r="E27" s="167">
        <v>81</v>
      </c>
    </row>
    <row r="28" spans="1:6" ht="15.75" customHeight="1" x14ac:dyDescent="0.2">
      <c r="A28" s="172" t="s">
        <v>1231</v>
      </c>
      <c r="B28" s="173"/>
      <c r="C28" s="183">
        <v>130</v>
      </c>
      <c r="D28" s="184">
        <v>149</v>
      </c>
      <c r="E28" s="174">
        <v>279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F1004"/>
  <sheetViews>
    <sheetView workbookViewId="0"/>
  </sheetViews>
  <sheetFormatPr defaultColWidth="12.5703125" defaultRowHeight="15.75" customHeight="1" outlineLevelCol="1" x14ac:dyDescent="0.2"/>
  <cols>
    <col min="1" max="1" width="4.5703125" customWidth="1" collapsed="1"/>
    <col min="2" max="2" width="24.28515625" hidden="1" customWidth="1" outlineLevel="1"/>
    <col min="3" max="3" width="10.28515625" hidden="1" customWidth="1" outlineLevel="1"/>
    <col min="4" max="4" width="6.85546875" hidden="1" customWidth="1" outlineLevel="1"/>
    <col min="5" max="5" width="12.5703125" hidden="1" outlineLevel="1"/>
    <col min="6" max="6" width="4.5703125" hidden="1" customWidth="1" outlineLevel="1"/>
    <col min="7" max="7" width="24.28515625" hidden="1" customWidth="1" outlineLevel="1"/>
    <col min="8" max="8" width="10.7109375" hidden="1" customWidth="1" outlineLevel="1"/>
    <col min="9" max="9" width="6.85546875" hidden="1" customWidth="1" outlineLevel="1"/>
    <col min="10" max="10" width="12.5703125" hidden="1" outlineLevel="1"/>
    <col min="11" max="11" width="4.5703125" hidden="1" customWidth="1" outlineLevel="1"/>
    <col min="12" max="12" width="24.28515625" hidden="1" customWidth="1" outlineLevel="1"/>
    <col min="13" max="13" width="10.7109375" hidden="1" customWidth="1" outlineLevel="1"/>
    <col min="14" max="14" width="6.85546875" hidden="1" customWidth="1" outlineLevel="1"/>
    <col min="15" max="15" width="12.5703125" hidden="1" outlineLevel="1"/>
    <col min="16" max="16" width="4.5703125" hidden="1" customWidth="1" outlineLevel="1"/>
    <col min="17" max="17" width="24.28515625" hidden="1" customWidth="1" outlineLevel="1"/>
    <col min="18" max="18" width="10.7109375" hidden="1" customWidth="1" outlineLevel="1"/>
    <col min="19" max="19" width="6.85546875" hidden="1" customWidth="1" outlineLevel="1"/>
    <col min="20" max="20" width="12.5703125" hidden="1" outlineLevel="1"/>
    <col min="21" max="21" width="6" customWidth="1"/>
    <col min="22" max="22" width="24.42578125" customWidth="1"/>
    <col min="23" max="26" width="12.140625" customWidth="1"/>
    <col min="28" max="28" width="12.42578125" customWidth="1"/>
  </cols>
  <sheetData>
    <row r="1" spans="2:31" ht="12.75" x14ac:dyDescent="0.2">
      <c r="D1" s="53"/>
      <c r="I1" s="53"/>
      <c r="N1" s="53"/>
      <c r="S1" s="53"/>
    </row>
    <row r="2" spans="2:31" ht="12.75" x14ac:dyDescent="0.2">
      <c r="B2" s="2" t="s">
        <v>1923</v>
      </c>
      <c r="D2" s="53"/>
      <c r="I2" s="53"/>
      <c r="N2" s="53"/>
      <c r="S2" s="53"/>
      <c r="AD2" s="2" t="s">
        <v>1924</v>
      </c>
    </row>
    <row r="3" spans="2:31" ht="12.75" x14ac:dyDescent="0.2">
      <c r="B3" s="158" t="s">
        <v>1925</v>
      </c>
      <c r="C3" s="159"/>
      <c r="D3" s="159"/>
      <c r="E3" s="159"/>
      <c r="G3" s="160" t="s">
        <v>1926</v>
      </c>
      <c r="H3" s="159"/>
      <c r="I3" s="159"/>
      <c r="J3" s="159"/>
      <c r="L3" s="161" t="s">
        <v>1927</v>
      </c>
      <c r="M3" s="159"/>
      <c r="N3" s="159"/>
      <c r="O3" s="159"/>
      <c r="Q3" s="162" t="s">
        <v>1928</v>
      </c>
      <c r="R3" s="159"/>
      <c r="S3" s="159"/>
      <c r="T3" s="159"/>
      <c r="V3" s="54" t="s">
        <v>1511</v>
      </c>
      <c r="W3" s="54" t="s">
        <v>1929</v>
      </c>
      <c r="X3" s="55"/>
      <c r="Y3" s="54" t="s">
        <v>46</v>
      </c>
      <c r="AD3" s="1" t="s">
        <v>1930</v>
      </c>
    </row>
    <row r="4" spans="2:31" ht="12.75" x14ac:dyDescent="0.2">
      <c r="B4" s="2" t="s">
        <v>1931</v>
      </c>
      <c r="C4" s="56">
        <v>8000</v>
      </c>
      <c r="D4" s="53" t="s">
        <v>1932</v>
      </c>
      <c r="G4" s="2" t="s">
        <v>1931</v>
      </c>
      <c r="H4" s="57">
        <v>1200</v>
      </c>
      <c r="I4" s="53" t="s">
        <v>1932</v>
      </c>
      <c r="L4" s="2" t="s">
        <v>1931</v>
      </c>
      <c r="M4" s="58">
        <v>200</v>
      </c>
      <c r="N4" s="53" t="s">
        <v>1932</v>
      </c>
      <c r="Q4" s="2" t="s">
        <v>1933</v>
      </c>
      <c r="R4" s="59">
        <f>M4</f>
        <v>200</v>
      </c>
      <c r="S4" s="53" t="s">
        <v>1932</v>
      </c>
      <c r="V4" s="60" t="s">
        <v>1934</v>
      </c>
      <c r="W4" s="60" t="s">
        <v>1934</v>
      </c>
      <c r="X4" s="1" t="str">
        <f t="shared" ref="X4:X19" si="0">V4&amp;W4</f>
        <v>Super HighSuper High</v>
      </c>
      <c r="Y4" s="1" t="s">
        <v>244</v>
      </c>
      <c r="AC4" s="61">
        <f>Z39</f>
        <v>322</v>
      </c>
      <c r="AD4" s="61"/>
      <c r="AE4" s="61">
        <f>514-AC4</f>
        <v>192</v>
      </c>
    </row>
    <row r="5" spans="2:31" ht="12.75" x14ac:dyDescent="0.2">
      <c r="D5" s="53"/>
      <c r="I5" s="53"/>
      <c r="N5" s="53"/>
      <c r="S5" s="53"/>
      <c r="V5" s="62" t="s">
        <v>1935</v>
      </c>
      <c r="W5" s="60" t="s">
        <v>1934</v>
      </c>
      <c r="X5" s="1" t="str">
        <f t="shared" si="0"/>
        <v>HighSuper High</v>
      </c>
      <c r="Y5" s="1" t="s">
        <v>172</v>
      </c>
      <c r="AC5" s="61" t="s">
        <v>1936</v>
      </c>
      <c r="AD5" s="61"/>
      <c r="AE5" s="61"/>
    </row>
    <row r="6" spans="2:31" ht="12.75" x14ac:dyDescent="0.2">
      <c r="B6" s="1" t="s">
        <v>1937</v>
      </c>
      <c r="C6" s="1">
        <f>COUNTIF('City Level Data'!$N:$N,"&gt;"&amp;C4)</f>
        <v>20</v>
      </c>
      <c r="D6" s="53">
        <f>C6/514</f>
        <v>3.8910505836575876E-2</v>
      </c>
      <c r="E6" s="1" t="s">
        <v>1938</v>
      </c>
      <c r="G6" s="1" t="s">
        <v>1937</v>
      </c>
      <c r="H6" s="1">
        <f>COUNTIF('City Level Data'!$N:$N,"&gt;"&amp;H4)-C6</f>
        <v>74</v>
      </c>
      <c r="I6" s="53">
        <f>H6/514</f>
        <v>0.14396887159533073</v>
      </c>
      <c r="J6" s="1" t="s">
        <v>1938</v>
      </c>
      <c r="L6" s="1" t="s">
        <v>1937</v>
      </c>
      <c r="M6" s="1">
        <f>COUNTIF('City Level Data'!$N:$N,"&gt;"&amp;M4)-C6-H6</f>
        <v>139</v>
      </c>
      <c r="N6" s="53">
        <f>M6/514</f>
        <v>0.27042801556420232</v>
      </c>
      <c r="O6" s="1" t="s">
        <v>1938</v>
      </c>
      <c r="Q6" s="1" t="s">
        <v>1937</v>
      </c>
      <c r="R6" s="1">
        <f>514-M6-H6-C6</f>
        <v>281</v>
      </c>
      <c r="S6" s="53">
        <f>R6/514</f>
        <v>0.546692607003891</v>
      </c>
      <c r="T6" s="1" t="s">
        <v>1938</v>
      </c>
      <c r="V6" s="22" t="s">
        <v>1939</v>
      </c>
      <c r="W6" s="60" t="s">
        <v>1934</v>
      </c>
      <c r="X6" s="1" t="str">
        <f t="shared" si="0"/>
        <v>LowSuper High</v>
      </c>
      <c r="Y6" s="1" t="s">
        <v>201</v>
      </c>
      <c r="AC6" s="2" t="s">
        <v>1940</v>
      </c>
      <c r="AE6" s="2" t="s">
        <v>1941</v>
      </c>
    </row>
    <row r="7" spans="2:31" ht="12.75" x14ac:dyDescent="0.2">
      <c r="B7" s="1" t="s">
        <v>1942</v>
      </c>
      <c r="C7" s="16">
        <f>SUMIF('City Level Data'!$N:$N,"&gt;"&amp;C4,'City Level Data'!$J:$J)</f>
        <v>31018012</v>
      </c>
      <c r="D7" s="53">
        <f>C7/SUM('City Level Data'!$J:$J)</f>
        <v>0.11393799735199499</v>
      </c>
      <c r="E7" s="1" t="s">
        <v>1943</v>
      </c>
      <c r="G7" s="1" t="s">
        <v>1942</v>
      </c>
      <c r="H7" s="16">
        <f>SUMIF('City Level Data'!$N:$N,"&gt;"&amp;H4,'City Level Data'!$J:$J)-C7</f>
        <v>64476306</v>
      </c>
      <c r="I7" s="53">
        <f>H7/SUM('City Level Data'!$J:$J)</f>
        <v>0.23683984590290372</v>
      </c>
      <c r="J7" s="1" t="s">
        <v>1943</v>
      </c>
      <c r="L7" s="1" t="s">
        <v>1942</v>
      </c>
      <c r="M7" s="16">
        <f>SUMIF('City Level Data'!$N:$N,"&gt;"&amp;M4,'City Level Data'!$J:$J)-C7-H7</f>
        <v>108168838</v>
      </c>
      <c r="N7" s="53">
        <f>M7/SUM('City Level Data'!$J:$J)</f>
        <v>0.39733496710273936</v>
      </c>
      <c r="O7" s="1" t="s">
        <v>1943</v>
      </c>
      <c r="Q7" s="1" t="s">
        <v>1942</v>
      </c>
      <c r="R7" s="16">
        <f>SUM('City Level Data'!$J:$J)-M7-H7-C7</f>
        <v>68572733</v>
      </c>
      <c r="S7" s="53">
        <f>R7/SUM('City Level Data'!$J:$J)</f>
        <v>0.25188718964236195</v>
      </c>
      <c r="T7" s="1" t="s">
        <v>1943</v>
      </c>
      <c r="V7" s="63" t="s">
        <v>1944</v>
      </c>
      <c r="W7" s="60" t="s">
        <v>1934</v>
      </c>
      <c r="X7" s="1" t="str">
        <f t="shared" si="0"/>
        <v>Super LowSuper High</v>
      </c>
      <c r="Y7" s="1" t="s">
        <v>151</v>
      </c>
      <c r="AC7" s="1" t="s">
        <v>244</v>
      </c>
      <c r="AE7" s="1" t="s">
        <v>244</v>
      </c>
    </row>
    <row r="8" spans="2:31" ht="12.75" x14ac:dyDescent="0.2">
      <c r="B8" s="1" t="s">
        <v>1945</v>
      </c>
      <c r="C8" s="16">
        <f>SUMIF('City Level Data'!$N:$N,"&gt;"&amp;C4,'City Level Data'!$P:$P)</f>
        <v>2569777</v>
      </c>
      <c r="D8" s="53">
        <f>C8/SUM('City Level Data'!$P:$P)</f>
        <v>0.26962434921250794</v>
      </c>
      <c r="E8" s="1" t="s">
        <v>1946</v>
      </c>
      <c r="G8" s="1" t="s">
        <v>1945</v>
      </c>
      <c r="H8" s="16">
        <f>SUMIF('City Level Data'!$N:$N,"&gt;"&amp;H4,'City Level Data'!$P:$P)-C8</f>
        <v>2375466</v>
      </c>
      <c r="I8" s="53">
        <f>H8/SUM('City Level Data'!$P:$P)</f>
        <v>0.24923698606005087</v>
      </c>
      <c r="J8" s="1" t="s">
        <v>1946</v>
      </c>
      <c r="L8" s="1" t="s">
        <v>1945</v>
      </c>
      <c r="M8" s="16">
        <f>SUMIF('City Level Data'!$N:$N,"&gt;"&amp;M4,'City Level Data'!$P:$P)-C8-H8</f>
        <v>2349530</v>
      </c>
      <c r="N8" s="53">
        <f>M8/SUM('City Level Data'!$P:$P)</f>
        <v>0.24651574716610186</v>
      </c>
      <c r="O8" s="1" t="s">
        <v>1946</v>
      </c>
      <c r="Q8" s="1" t="s">
        <v>1945</v>
      </c>
      <c r="R8" s="16">
        <f>SUM('City Level Data'!$P:$P)-C8-H8-M8</f>
        <v>2236180</v>
      </c>
      <c r="S8" s="53">
        <f>R8/SUM('City Level Data'!$P:$P)</f>
        <v>0.23462291756133935</v>
      </c>
      <c r="T8" s="1" t="s">
        <v>1946</v>
      </c>
      <c r="V8" s="60" t="s">
        <v>1934</v>
      </c>
      <c r="W8" s="62" t="s">
        <v>1935</v>
      </c>
      <c r="X8" s="1" t="str">
        <f t="shared" si="0"/>
        <v>Super HighHigh</v>
      </c>
      <c r="Y8" s="1" t="s">
        <v>172</v>
      </c>
      <c r="AC8" s="1" t="s">
        <v>172</v>
      </c>
      <c r="AE8" s="1" t="s">
        <v>172</v>
      </c>
    </row>
    <row r="9" spans="2:31" ht="12.75" x14ac:dyDescent="0.2">
      <c r="D9" s="53"/>
      <c r="I9" s="53"/>
      <c r="N9" s="53"/>
      <c r="S9" s="53"/>
      <c r="V9" s="62" t="s">
        <v>1935</v>
      </c>
      <c r="W9" s="62" t="s">
        <v>1935</v>
      </c>
      <c r="X9" s="1" t="str">
        <f t="shared" si="0"/>
        <v>HighHigh</v>
      </c>
      <c r="Y9" s="1" t="s">
        <v>201</v>
      </c>
      <c r="AC9" s="1" t="s">
        <v>201</v>
      </c>
      <c r="AE9" s="1" t="s">
        <v>201</v>
      </c>
    </row>
    <row r="10" spans="2:31" ht="12.75" x14ac:dyDescent="0.2">
      <c r="B10" s="1" t="s">
        <v>1947</v>
      </c>
      <c r="C10" s="1" t="e">
        <f>COUNTIFS('City Level Data'!$N:$N,"&gt;"&amp;C4,'City Level Data'!#REF!,"Y")</f>
        <v>#REF!</v>
      </c>
      <c r="D10" s="53" t="e">
        <f>C10/COUNTIF('City Level Data'!$N:$N,"&gt;"&amp;C4)</f>
        <v>#REF!</v>
      </c>
      <c r="E10" s="1" t="str">
        <f>"of "&amp;COUNTIFS('City Level Data'!$N:$N,"&gt;"&amp;C$4)&amp;" cities"</f>
        <v>of 20 cities</v>
      </c>
      <c r="G10" s="1" t="s">
        <v>1947</v>
      </c>
      <c r="H10" s="1" t="e">
        <f>COUNTIFS('City Level Data'!$N:$N,"&gt;"&amp;H4,'City Level Data'!#REF!,"Y")-C10</f>
        <v>#REF!</v>
      </c>
      <c r="I10" s="53" t="e">
        <f t="shared" ref="I10:I11" si="1">H10/H6</f>
        <v>#REF!</v>
      </c>
      <c r="J10" s="1" t="str">
        <f>"of "&amp;COUNTIFS('City Level Data'!$N:$N,"&gt;"&amp;H$4)-C6&amp;" cities"</f>
        <v>of 74 cities</v>
      </c>
      <c r="L10" s="1" t="s">
        <v>1947</v>
      </c>
      <c r="M10" s="1" t="e">
        <f>COUNTIFS('City Level Data'!$N:$N,"&gt;"&amp;M4,'City Level Data'!#REF!,"Y")-H10-C10</f>
        <v>#REF!</v>
      </c>
      <c r="N10" s="53" t="e">
        <f t="shared" ref="N10:N11" si="2">M10/M6</f>
        <v>#REF!</v>
      </c>
      <c r="O10" s="1" t="str">
        <f>"of "&amp;COUNTIFS('City Level Data'!$N:$N,"&gt;"&amp;M$4)-H6-C6&amp;" cities"</f>
        <v>of 139 cities</v>
      </c>
      <c r="Q10" s="1" t="s">
        <v>1947</v>
      </c>
      <c r="R10" s="1" t="e">
        <f>COUNTIFS('City Level Data'!$N:$N,"&lt;="&amp;R4,'City Level Data'!#REF!,"Y")</f>
        <v>#REF!</v>
      </c>
      <c r="S10" s="53" t="e">
        <f>R10/COUNTIF('City Level Data'!$N:$N,"&lt;="&amp;R4)</f>
        <v>#REF!</v>
      </c>
      <c r="T10" s="1" t="str">
        <f>"of "&amp;COUNTIFS('City Level Data'!$N:$N,"&lt;="&amp;R$4)&amp;" cities"</f>
        <v>of 281 cities</v>
      </c>
      <c r="V10" s="22" t="s">
        <v>1939</v>
      </c>
      <c r="W10" s="62" t="s">
        <v>1935</v>
      </c>
      <c r="X10" s="1" t="str">
        <f t="shared" si="0"/>
        <v>LowHigh</v>
      </c>
      <c r="Y10" s="1" t="s">
        <v>151</v>
      </c>
      <c r="AC10" s="1" t="s">
        <v>151</v>
      </c>
      <c r="AE10" s="1" t="s">
        <v>151</v>
      </c>
    </row>
    <row r="11" spans="2:31" ht="12.75" x14ac:dyDescent="0.2">
      <c r="B11" s="1" t="s">
        <v>1948</v>
      </c>
      <c r="C11" s="16" t="e">
        <f>SUMIFS('City Level Data'!$J:$J,'City Level Data'!$N:$N,"&gt;"&amp;C$4,'City Level Data'!#REF!,"Y")</f>
        <v>#REF!</v>
      </c>
      <c r="D11" s="53" t="e">
        <f>C11/C7</f>
        <v>#REF!</v>
      </c>
      <c r="E11" s="1" t="str">
        <f>"of "&amp;ROUND(SUMIFS('City Level Data'!$J:$J,'City Level Data'!$N:$N,"&gt;"&amp;C$4)/1000000,2)&amp;" mil"</f>
        <v>of 31,02 mil</v>
      </c>
      <c r="G11" s="1" t="s">
        <v>1948</v>
      </c>
      <c r="H11" s="16" t="e">
        <f>SUMIFS('City Level Data'!$J:$J,'City Level Data'!$N:$N,"&gt;"&amp;H$4,'City Level Data'!#REF!,"Y")-C11</f>
        <v>#REF!</v>
      </c>
      <c r="I11" s="53" t="e">
        <f t="shared" si="1"/>
        <v>#REF!</v>
      </c>
      <c r="J11" s="1" t="str">
        <f>"of "&amp;ROUND((SUMIFS('City Level Data'!$J:$J,'City Level Data'!$N:$N,"&gt;"&amp;H$4)-C7)/1000000,2)&amp;" mil"</f>
        <v>of 64,48 mil</v>
      </c>
      <c r="L11" s="1" t="s">
        <v>1948</v>
      </c>
      <c r="M11" s="16" t="e">
        <f>SUMIFS('City Level Data'!$J:$J,'City Level Data'!$N:$N,"&gt;"&amp;M$4,'City Level Data'!#REF!,"Y")-H11-C11</f>
        <v>#REF!</v>
      </c>
      <c r="N11" s="53" t="e">
        <f t="shared" si="2"/>
        <v>#REF!</v>
      </c>
      <c r="O11" s="1" t="str">
        <f>"of "&amp;ROUND((SUMIFS('City Level Data'!$J:$J,'City Level Data'!$N:$N,"&gt;"&amp;M$4)-H7-C7)/1000000,2)&amp;" mil"</f>
        <v>of 108,17 mil</v>
      </c>
      <c r="Q11" s="1" t="s">
        <v>1948</v>
      </c>
      <c r="R11" s="16" t="e">
        <f>SUMIFS('City Level Data'!$J:$J,'City Level Data'!$N:$N,"&lt;="&amp;R$4,'City Level Data'!#REF!,"Y")</f>
        <v>#REF!</v>
      </c>
      <c r="S11" s="53" t="e">
        <f>R11/SUMIFS('City Level Data'!$J:$J,'City Level Data'!$N:$N,"&lt;="&amp;R$4)</f>
        <v>#REF!</v>
      </c>
      <c r="T11" s="1" t="str">
        <f>"of "&amp;ROUND(SUMIFS('City Level Data'!$J:$J,'City Level Data'!$N:$N,"&lt;="&amp;R$4)/1000000,2)&amp;" mil"</f>
        <v>of 68,57 mil</v>
      </c>
      <c r="V11" s="63" t="s">
        <v>1944</v>
      </c>
      <c r="W11" s="62" t="s">
        <v>1935</v>
      </c>
      <c r="X11" s="1" t="str">
        <f t="shared" si="0"/>
        <v>Super LowHigh</v>
      </c>
      <c r="Y11" s="1" t="s">
        <v>133</v>
      </c>
      <c r="AC11" s="1" t="s">
        <v>133</v>
      </c>
      <c r="AE11" s="1" t="s">
        <v>133</v>
      </c>
    </row>
    <row r="12" spans="2:31" ht="12.75" x14ac:dyDescent="0.2">
      <c r="D12" s="53"/>
      <c r="I12" s="53"/>
      <c r="N12" s="53"/>
      <c r="S12" s="53"/>
      <c r="V12" s="60" t="s">
        <v>1934</v>
      </c>
      <c r="W12" s="22" t="s">
        <v>1939</v>
      </c>
      <c r="X12" s="1" t="str">
        <f t="shared" si="0"/>
        <v>Super HighLow</v>
      </c>
      <c r="Y12" s="1" t="s">
        <v>201</v>
      </c>
    </row>
    <row r="13" spans="2:31" ht="12.75" x14ac:dyDescent="0.2">
      <c r="B13" s="1" t="s">
        <v>1949</v>
      </c>
      <c r="C13" s="1" t="e">
        <f>COUNTIFS('City Level Data'!$N:$N,"&gt;"&amp;C$4,'City Level Data'!#REF!,"Y",'City Level Data'!#REF!,"East")</f>
        <v>#REF!</v>
      </c>
      <c r="D13" s="53" t="e">
        <f>C13/COUNTIFS('City Level Data'!$N:$N,"&gt;"&amp;C$4,'City Level Data'!#REF!,"East")</f>
        <v>#REF!</v>
      </c>
      <c r="E13" s="1" t="e">
        <f>"of "&amp;COUNTIFS('City Level Data'!$N:$N,"&gt;"&amp;C$4,'City Level Data'!#REF!,"East")&amp;" cities"</f>
        <v>#REF!</v>
      </c>
      <c r="G13" s="1" t="s">
        <v>1949</v>
      </c>
      <c r="H13" s="1" t="e">
        <f>COUNTIFS('City Level Data'!$N:$N,"&gt;"&amp;H$4,'City Level Data'!#REF!,"Y",'City Level Data'!#REF!,"East")-COUNTIFS('City Level Data'!$N:$N,"&gt;"&amp;C$4,'City Level Data'!#REF!,"East")</f>
        <v>#REF!</v>
      </c>
      <c r="I13" s="53" t="e">
        <f>H13/(COUNTIFS('City Level Data'!$N:$N,"&gt;"&amp;H$4,'City Level Data'!#REF!,"East")-COUNTIFS('City Level Data'!$N:$N,"&gt;"&amp;C$4,'City Level Data'!#REF!,"East"))</f>
        <v>#REF!</v>
      </c>
      <c r="J13" s="1" t="e">
        <f>"of "&amp;COUNTIFS('City Level Data'!$N:$N,"&gt;"&amp;H$4,'City Level Data'!#REF!,"East")-COUNTIFS('City Level Data'!$N:$N,"&gt;"&amp;C$4,'City Level Data'!#REF!,"East")&amp;" cities"</f>
        <v>#REF!</v>
      </c>
      <c r="L13" s="1" t="s">
        <v>1949</v>
      </c>
      <c r="M13" s="1" t="e">
        <f>COUNTIFS('City Level Data'!$N:$N,"&gt;"&amp;M$4,'City Level Data'!#REF!,"Y",'City Level Data'!#REF!,"East")-COUNTIFS('City Level Data'!$N:$N,"&gt;"&amp;H$4,'City Level Data'!#REF!,"East")</f>
        <v>#REF!</v>
      </c>
      <c r="N13" s="53" t="e">
        <f>M13/(COUNTIFS('City Level Data'!$N:$N,"&gt;"&amp;M$4,'City Level Data'!#REF!,"East")-COUNTIFS('City Level Data'!$N:$N,"&gt;"&amp;H$4,'City Level Data'!#REF!,"East"))</f>
        <v>#REF!</v>
      </c>
      <c r="O13" s="1" t="e">
        <f>"of "&amp;COUNTIFS('City Level Data'!$N:$N,"&gt;"&amp;M$4,'City Level Data'!#REF!,"East")-COUNTIFS('City Level Data'!$N:$N,"&gt;"&amp;H$4,'City Level Data'!#REF!,"East")&amp;" cities"</f>
        <v>#REF!</v>
      </c>
      <c r="Q13" s="1" t="s">
        <v>1949</v>
      </c>
      <c r="R13" s="1" t="e">
        <f>COUNTIFS('City Level Data'!$N:$N,"&lt;="&amp;R$4,'City Level Data'!#REF!,"Y",'City Level Data'!#REF!,"East")</f>
        <v>#REF!</v>
      </c>
      <c r="S13" s="53" t="e">
        <f>R13/COUNTIFS('City Level Data'!$N:$N,"&lt;="&amp;R$4,'City Level Data'!#REF!,"East")</f>
        <v>#REF!</v>
      </c>
      <c r="T13" s="1" t="e">
        <f>"of "&amp;COUNTIFS('City Level Data'!$N:$N,"&lt;="&amp;R$4,'City Level Data'!#REF!,"East")&amp;" cities"</f>
        <v>#REF!</v>
      </c>
      <c r="V13" s="62" t="s">
        <v>1935</v>
      </c>
      <c r="W13" s="22" t="s">
        <v>1939</v>
      </c>
      <c r="X13" s="1" t="str">
        <f t="shared" si="0"/>
        <v>HighLow</v>
      </c>
      <c r="Y13" s="1" t="s">
        <v>151</v>
      </c>
      <c r="AC13" s="1" t="s">
        <v>1950</v>
      </c>
      <c r="AE13" s="1" t="s">
        <v>1951</v>
      </c>
    </row>
    <row r="14" spans="2:31" ht="12.75" x14ac:dyDescent="0.2">
      <c r="B14" s="1" t="s">
        <v>1952</v>
      </c>
      <c r="C14" s="16" t="e">
        <f>SUMIFS('City Level Data'!$J:$J,'City Level Data'!$N:$N,"&gt;"&amp;C$4,'City Level Data'!#REF!,"East",'City Level Data'!#REF!,"Y")</f>
        <v>#REF!</v>
      </c>
      <c r="D14" s="53" t="e">
        <f>C14/SUMIFS('City Level Data'!$J:$J,'City Level Data'!$N:$N,"&gt;"&amp;C$4,'City Level Data'!#REF!,"East")</f>
        <v>#REF!</v>
      </c>
      <c r="E14" s="1" t="e">
        <f>"of "&amp;ROUND(SUMIFS('City Level Data'!$J:$J,'City Level Data'!$N:$N,"&gt;"&amp;C$4,'City Level Data'!#REF!,"East")/1000000,2)&amp;" mil"</f>
        <v>#REF!</v>
      </c>
      <c r="G14" s="1" t="s">
        <v>1952</v>
      </c>
      <c r="H14" s="16" t="e">
        <f>SUMIFS('City Level Data'!$J:$J,'City Level Data'!$N:$N,"&gt;"&amp;H$4,'City Level Data'!#REF!,"East",'City Level Data'!#REF!,"Y")-SUMIFS('City Level Data'!$J:$J,'City Level Data'!$N:$N,"&gt;"&amp;C$4,'City Level Data'!#REF!,"East")</f>
        <v>#REF!</v>
      </c>
      <c r="I14" s="53" t="e">
        <f>H14/(SUMIFS('City Level Data'!$J:$J,'City Level Data'!$N:$N,"&gt;"&amp;H$4,'City Level Data'!#REF!,"East")-SUMIFS('City Level Data'!$J:$J,'City Level Data'!$N:$N,"&gt;"&amp;C$4,'City Level Data'!#REF!,"East"))</f>
        <v>#REF!</v>
      </c>
      <c r="J14" s="1" t="e">
        <f>"of "&amp;ROUND((SUMIFS('City Level Data'!$J:$J,'City Level Data'!$N:$N,"&gt;"&amp;H$4,'City Level Data'!#REF!,"East")-SUMIFS('City Level Data'!$J:$J,'City Level Data'!$N:$N,"&gt;"&amp;C$4,'City Level Data'!#REF!,"East"))/1000000,2)&amp;" mil"</f>
        <v>#REF!</v>
      </c>
      <c r="L14" s="1" t="s">
        <v>1952</v>
      </c>
      <c r="M14" s="16" t="e">
        <f>SUMIFS('City Level Data'!$J:$J,'City Level Data'!$N:$N,"&gt;"&amp;M$4,'City Level Data'!#REF!,"East",'City Level Data'!#REF!,"Y")-SUMIFS('City Level Data'!$J:$J,'City Level Data'!$N:$N,"&gt;"&amp;H$4,'City Level Data'!#REF!,"East")</f>
        <v>#REF!</v>
      </c>
      <c r="N14" s="53" t="e">
        <f>M14/(SUMIFS('City Level Data'!$J:$J,'City Level Data'!$N:$N,"&gt;"&amp;M$4,'City Level Data'!#REF!,"East")-SUMIFS('City Level Data'!$J:$J,'City Level Data'!$N:$N,"&gt;"&amp;H$4,'City Level Data'!#REF!,"East"))</f>
        <v>#REF!</v>
      </c>
      <c r="O14" s="1" t="e">
        <f>"of "&amp;ROUND((SUMIFS('City Level Data'!$J:$J,'City Level Data'!$N:$N,"&gt;"&amp;M$4,'City Level Data'!#REF!,"East")-SUMIFS('City Level Data'!$J:$J,'City Level Data'!$N:$N,"&gt;"&amp;H$4,'City Level Data'!#REF!,"East"))/1000000,2)&amp;" mil"</f>
        <v>#REF!</v>
      </c>
      <c r="Q14" s="1" t="s">
        <v>1952</v>
      </c>
      <c r="R14" s="16" t="e">
        <f>SUMIFS('City Level Data'!$J:$J,'City Level Data'!$N:$N,"&lt;="&amp;R$4,'City Level Data'!#REF!,"East",'City Level Data'!#REF!,"Y")</f>
        <v>#REF!</v>
      </c>
      <c r="S14" s="53" t="e">
        <f>R14/SUMIFS('City Level Data'!$J:$J,'City Level Data'!$N:$N,"&lt;="&amp;R$4,'City Level Data'!#REF!,"East")</f>
        <v>#REF!</v>
      </c>
      <c r="T14" s="1" t="e">
        <f>"of "&amp;ROUND(SUMIFS('City Level Data'!$J:$J,'City Level Data'!$N:$N,"&lt;="&amp;R$4,'City Level Data'!#REF!,"East")/1000000,2)&amp;" mil"</f>
        <v>#REF!</v>
      </c>
      <c r="V14" s="22" t="s">
        <v>1939</v>
      </c>
      <c r="W14" s="22" t="s">
        <v>1939</v>
      </c>
      <c r="X14" s="1" t="str">
        <f t="shared" si="0"/>
        <v>LowLow</v>
      </c>
      <c r="Y14" s="1" t="s">
        <v>133</v>
      </c>
      <c r="AC14" s="1" t="s">
        <v>1953</v>
      </c>
      <c r="AE14" s="1" t="s">
        <v>1954</v>
      </c>
    </row>
    <row r="15" spans="2:31" ht="12.75" x14ac:dyDescent="0.2">
      <c r="D15" s="53"/>
      <c r="I15" s="53"/>
      <c r="N15" s="53"/>
      <c r="S15" s="53"/>
      <c r="V15" s="63" t="s">
        <v>1944</v>
      </c>
      <c r="W15" s="22" t="s">
        <v>1939</v>
      </c>
      <c r="X15" s="1" t="str">
        <f t="shared" si="0"/>
        <v>Super LowLow</v>
      </c>
      <c r="Y15" s="1" t="s">
        <v>133</v>
      </c>
      <c r="AC15" s="1" t="s">
        <v>1955</v>
      </c>
    </row>
    <row r="16" spans="2:31" ht="12.75" x14ac:dyDescent="0.2">
      <c r="B16" s="1" t="s">
        <v>1956</v>
      </c>
      <c r="C16" s="1" t="e">
        <f>COUNTIFS('City Level Data'!$N:$N,"&gt;"&amp;C$4,'City Level Data'!#REF!,"Y",'City Level Data'!#REF!,"West")</f>
        <v>#REF!</v>
      </c>
      <c r="D16" s="53" t="e">
        <f>C16/COUNTIFS('City Level Data'!$N:$N,"&gt;"&amp;C$4,'City Level Data'!#REF!,"West")</f>
        <v>#REF!</v>
      </c>
      <c r="E16" s="1" t="e">
        <f>"of "&amp;COUNTIFS('City Level Data'!$N:$N,"&gt;"&amp;C$4,'City Level Data'!#REF!,"West")&amp;" cities"</f>
        <v>#REF!</v>
      </c>
      <c r="G16" s="1" t="s">
        <v>1956</v>
      </c>
      <c r="H16" s="1" t="e">
        <f>COUNTIFS('City Level Data'!$N:$N,"&gt;"&amp;H$4,'City Level Data'!#REF!,"Y",'City Level Data'!#REF!,"West")-COUNTIFS('City Level Data'!$N:$N,"&gt;"&amp;C$4,'City Level Data'!#REF!,"West")</f>
        <v>#REF!</v>
      </c>
      <c r="I16" s="53" t="e">
        <f>H16/(COUNTIFS('City Level Data'!$N:$N,"&gt;"&amp;H$4,'City Level Data'!#REF!,"West")-COUNTIFS('City Level Data'!$N:$N,"&gt;"&amp;C$4,'City Level Data'!#REF!,"West"))</f>
        <v>#REF!</v>
      </c>
      <c r="J16" s="1" t="e">
        <f>"of "&amp;COUNTIFS('City Level Data'!$N:$N,"&gt;"&amp;H$4,'City Level Data'!#REF!,"West")-COUNTIFS('City Level Data'!$N:$N,"&gt;"&amp;C$4,'City Level Data'!#REF!,"West")&amp;" cities"</f>
        <v>#REF!</v>
      </c>
      <c r="L16" s="1" t="s">
        <v>1956</v>
      </c>
      <c r="M16" s="1" t="e">
        <f>COUNTIFS('City Level Data'!$N:$N,"&gt;"&amp;M$4,'City Level Data'!#REF!,"Y",'City Level Data'!#REF!,"West")-COUNTIFS('City Level Data'!$N:$N,"&gt;"&amp;H$4,'City Level Data'!#REF!,"West")</f>
        <v>#REF!</v>
      </c>
      <c r="N16" s="53" t="e">
        <f>M16/(COUNTIFS('City Level Data'!$N:$N,"&gt;"&amp;M$4,'City Level Data'!#REF!,"West")-COUNTIFS('City Level Data'!$N:$N,"&gt;"&amp;H$4,'City Level Data'!#REF!,"West"))</f>
        <v>#REF!</v>
      </c>
      <c r="O16" s="1" t="e">
        <f>"of "&amp;COUNTIFS('City Level Data'!$N:$N,"&gt;"&amp;M$4,'City Level Data'!#REF!,"West")-COUNTIFS('City Level Data'!$N:$N,"&gt;"&amp;H$4,'City Level Data'!#REF!,"West")&amp;" cities"</f>
        <v>#REF!</v>
      </c>
      <c r="Q16" s="1" t="s">
        <v>1956</v>
      </c>
      <c r="R16" s="1" t="e">
        <f>COUNTIFS('City Level Data'!$N:$N,"&lt;="&amp;R$4,'City Level Data'!#REF!,"Y",'City Level Data'!#REF!,"West")</f>
        <v>#REF!</v>
      </c>
      <c r="S16" s="53" t="e">
        <f>R16/COUNTIFS('City Level Data'!$N:$N,"&lt;="&amp;R$4,'City Level Data'!#REF!,"West")</f>
        <v>#REF!</v>
      </c>
      <c r="T16" s="1" t="e">
        <f>"of "&amp;COUNTIFS('City Level Data'!$N:$N,"&lt;="&amp;R$4,'City Level Data'!#REF!,"West")&amp;" cities"</f>
        <v>#REF!</v>
      </c>
      <c r="V16" s="60" t="s">
        <v>1934</v>
      </c>
      <c r="W16" s="63" t="s">
        <v>1944</v>
      </c>
      <c r="X16" s="1" t="str">
        <f t="shared" si="0"/>
        <v>Super HighSuper Low</v>
      </c>
      <c r="Y16" s="1" t="s">
        <v>151</v>
      </c>
    </row>
    <row r="17" spans="2:29" ht="12.75" x14ac:dyDescent="0.2">
      <c r="B17" s="1" t="s">
        <v>1957</v>
      </c>
      <c r="C17" s="16" t="e">
        <f>SUMIFS('City Level Data'!$J:$J,'City Level Data'!$N:$N,"&gt;"&amp;C$4,'City Level Data'!#REF!,"West",'City Level Data'!#REF!,"Y")</f>
        <v>#REF!</v>
      </c>
      <c r="D17" s="53" t="e">
        <f>C17/SUMIFS('City Level Data'!$J:$J,'City Level Data'!$N:$N,"&gt;"&amp;C$4,'City Level Data'!#REF!,"West")</f>
        <v>#REF!</v>
      </c>
      <c r="E17" s="1" t="e">
        <f>"of "&amp;ROUND(SUMIFS('City Level Data'!$J:$J,'City Level Data'!$N:$N,"&gt;"&amp;C$4,'City Level Data'!#REF!,"West")/1000000,2)&amp;" mil"</f>
        <v>#REF!</v>
      </c>
      <c r="G17" s="1" t="s">
        <v>1957</v>
      </c>
      <c r="H17" s="16" t="e">
        <f>SUMIFS('City Level Data'!$J:$J,'City Level Data'!$N:$N,"&gt;"&amp;H$4,'City Level Data'!#REF!,"West",'City Level Data'!#REF!,"Y")-SUMIFS('City Level Data'!$J:$J,'City Level Data'!$N:$N,"&gt;"&amp;C$4,'City Level Data'!#REF!,"West")</f>
        <v>#REF!</v>
      </c>
      <c r="I17" s="53" t="e">
        <f>H17/(SUMIFS('City Level Data'!$J:$J,'City Level Data'!$N:$N,"&gt;"&amp;H$4,'City Level Data'!#REF!,"West")-SUMIFS('City Level Data'!$J:$J,'City Level Data'!$N:$N,"&gt;"&amp;C$4,'City Level Data'!#REF!,"West"))</f>
        <v>#REF!</v>
      </c>
      <c r="J17" s="1" t="e">
        <f>"of "&amp;ROUND((SUMIFS('City Level Data'!$J:$J,'City Level Data'!$N:$N,"&gt;"&amp;H$4,'City Level Data'!#REF!,"West")-SUMIFS('City Level Data'!$J:$J,'City Level Data'!$N:$N,"&gt;"&amp;C$4,'City Level Data'!#REF!,"West"))/1000000,2)&amp;" mil"</f>
        <v>#REF!</v>
      </c>
      <c r="L17" s="1" t="s">
        <v>1957</v>
      </c>
      <c r="M17" s="16" t="e">
        <f>SUMIFS('City Level Data'!$J:$J,'City Level Data'!$N:$N,"&gt;"&amp;M$4,'City Level Data'!#REF!,"West",'City Level Data'!#REF!,"Y")-SUMIFS('City Level Data'!$J:$J,'City Level Data'!$N:$N,"&gt;"&amp;H$4,'City Level Data'!#REF!,"West")</f>
        <v>#REF!</v>
      </c>
      <c r="N17" s="53" t="e">
        <f>M17/(SUMIFS('City Level Data'!$J:$J,'City Level Data'!$N:$N,"&gt;"&amp;M$4,'City Level Data'!#REF!,"West")-SUMIFS('City Level Data'!$J:$J,'City Level Data'!$N:$N,"&gt;"&amp;H$4,'City Level Data'!#REF!,"West"))</f>
        <v>#REF!</v>
      </c>
      <c r="O17" s="1" t="e">
        <f>"of "&amp;ROUND((SUMIFS('City Level Data'!$J:$J,'City Level Data'!$N:$N,"&gt;"&amp;M$4,'City Level Data'!#REF!,"West")-SUMIFS('City Level Data'!$J:$J,'City Level Data'!$N:$N,"&gt;"&amp;H$4,'City Level Data'!#REF!,"West"))/1000000,2)&amp;" mil"</f>
        <v>#REF!</v>
      </c>
      <c r="Q17" s="1" t="s">
        <v>1957</v>
      </c>
      <c r="R17" s="16" t="e">
        <f>SUMIFS('City Level Data'!$J:$J,'City Level Data'!$N:$N,"&lt;="&amp;R$4,'City Level Data'!#REF!,"West",'City Level Data'!#REF!,"Y")</f>
        <v>#REF!</v>
      </c>
      <c r="S17" s="53" t="e">
        <f>R17/SUMIFS('City Level Data'!$J:$J,'City Level Data'!$N:$N,"&lt;="&amp;R$4,'City Level Data'!#REF!,"West")</f>
        <v>#REF!</v>
      </c>
      <c r="T17" s="1" t="e">
        <f>"of "&amp;ROUND(SUMIFS('City Level Data'!$J:$J,'City Level Data'!$N:$N,"&lt;="&amp;R$4,'City Level Data'!#REF!,"West")/1000000,2)&amp;" mil"</f>
        <v>#REF!</v>
      </c>
      <c r="V17" s="62" t="s">
        <v>1935</v>
      </c>
      <c r="W17" s="63" t="s">
        <v>1944</v>
      </c>
      <c r="X17" s="1" t="str">
        <f t="shared" si="0"/>
        <v>HighSuper Low</v>
      </c>
      <c r="Y17" s="1" t="s">
        <v>133</v>
      </c>
    </row>
    <row r="18" spans="2:29" ht="12.75" x14ac:dyDescent="0.2">
      <c r="D18" s="53"/>
      <c r="I18" s="53"/>
      <c r="N18" s="53"/>
      <c r="S18" s="53"/>
      <c r="V18" s="22" t="s">
        <v>1939</v>
      </c>
      <c r="W18" s="63" t="s">
        <v>1944</v>
      </c>
      <c r="X18" s="1" t="str">
        <f t="shared" si="0"/>
        <v>LowSuper Low</v>
      </c>
      <c r="Y18" s="1" t="s">
        <v>133</v>
      </c>
    </row>
    <row r="19" spans="2:29" ht="12.75" x14ac:dyDescent="0.2">
      <c r="B19" s="1" t="s">
        <v>1958</v>
      </c>
      <c r="C19" s="1" t="e">
        <f>COUNTIFS('City Level Data'!$N:$N,"&gt;"&amp;C$4,'City Level Data'!#REF!,"Y",'City Level Data'!#REF!,"Jabo")</f>
        <v>#REF!</v>
      </c>
      <c r="D19" s="53" t="e">
        <f>C19/COUNTIFS('City Level Data'!$N:$N,"&gt;"&amp;C$4,'City Level Data'!#REF!,"Jabo")</f>
        <v>#REF!</v>
      </c>
      <c r="E19" s="1" t="e">
        <f>"of "&amp;COUNTIFS('City Level Data'!$N:$N,"&gt;"&amp;C$4,'City Level Data'!#REF!,"Jabo")&amp;" cities"</f>
        <v>#REF!</v>
      </c>
      <c r="G19" s="1" t="s">
        <v>1958</v>
      </c>
      <c r="H19" s="1" t="e">
        <f>COUNTIFS('City Level Data'!$N:$N,"&gt;"&amp;H$4,'City Level Data'!#REF!,"Y",'City Level Data'!#REF!,"Jabo")-COUNTIFS('City Level Data'!$N:$N,"&gt;"&amp;C$4,'City Level Data'!#REF!,"Jabo")</f>
        <v>#REF!</v>
      </c>
      <c r="I19" s="53" t="e">
        <f>H19/(COUNTIFS('City Level Data'!$N:$N,"&gt;"&amp;H$4,'City Level Data'!#REF!,"Jabo")-COUNTIFS('City Level Data'!$N:$N,"&gt;"&amp;C$4,'City Level Data'!#REF!,"Jabo"))</f>
        <v>#REF!</v>
      </c>
      <c r="J19" s="1" t="e">
        <f>"of "&amp;COUNTIFS('City Level Data'!$N:$N,"&gt;"&amp;H$4,'City Level Data'!#REF!,"Jabo")-COUNTIFS('City Level Data'!$N:$N,"&gt;"&amp;C$4,'City Level Data'!#REF!,"Jabo")&amp;" cities"</f>
        <v>#REF!</v>
      </c>
      <c r="L19" s="1" t="s">
        <v>1958</v>
      </c>
      <c r="M19" s="1" t="e">
        <f>COUNTIFS('City Level Data'!$N:$N,"&gt;"&amp;M$4,'City Level Data'!#REF!,"Y",'City Level Data'!#REF!,"Jabo")-COUNTIFS('City Level Data'!$N:$N,"&gt;"&amp;H$4,'City Level Data'!#REF!,"Jabo")</f>
        <v>#REF!</v>
      </c>
      <c r="N19" s="53" t="e">
        <f>M19/(COUNTIFS('City Level Data'!$N:$N,"&gt;"&amp;M$4,'City Level Data'!#REF!,"Jabo")-COUNTIFS('City Level Data'!$N:$N,"&gt;"&amp;H$4,'City Level Data'!#REF!,"Jabo"))</f>
        <v>#REF!</v>
      </c>
      <c r="O19" s="1" t="e">
        <f>"of "&amp;COUNTIFS('City Level Data'!$N:$N,"&gt;"&amp;M$4,'City Level Data'!#REF!,"Jabo")-COUNTIFS('City Level Data'!$N:$N,"&gt;"&amp;H$4,'City Level Data'!#REF!,"Jabo")&amp;" cities"</f>
        <v>#REF!</v>
      </c>
      <c r="Q19" s="1" t="s">
        <v>1958</v>
      </c>
      <c r="R19" s="1" t="e">
        <f>COUNTIFS('City Level Data'!$N:$N,"&lt;="&amp;R$4,'City Level Data'!#REF!,"Y",'City Level Data'!#REF!,"Jabo")</f>
        <v>#REF!</v>
      </c>
      <c r="S19" s="53" t="e">
        <f>R19/COUNTIFS('City Level Data'!$N:$N,"&lt;="&amp;R$4,'City Level Data'!#REF!,"Jabo")</f>
        <v>#REF!</v>
      </c>
      <c r="T19" s="1" t="e">
        <f>"of "&amp;COUNTIFS('City Level Data'!$N:$N,"&lt;="&amp;R$4,'City Level Data'!#REF!,"Jabo")&amp;" cities"</f>
        <v>#REF!</v>
      </c>
      <c r="V19" s="63" t="s">
        <v>1944</v>
      </c>
      <c r="W19" s="63" t="s">
        <v>1944</v>
      </c>
      <c r="X19" s="1" t="str">
        <f t="shared" si="0"/>
        <v>Super LowSuper Low</v>
      </c>
      <c r="Y19" s="1" t="s">
        <v>133</v>
      </c>
    </row>
    <row r="20" spans="2:29" ht="12.75" x14ac:dyDescent="0.2">
      <c r="B20" s="1" t="s">
        <v>1959</v>
      </c>
      <c r="C20" s="16" t="e">
        <f>SUMIFS('City Level Data'!$J:$J,'City Level Data'!$N:$N,"&gt;"&amp;C$4,'City Level Data'!#REF!,"Jabo",'City Level Data'!#REF!,"Y")</f>
        <v>#REF!</v>
      </c>
      <c r="D20" s="53" t="e">
        <f>C20/SUMIFS('City Level Data'!$J:$J,'City Level Data'!$N:$N,"&gt;"&amp;C$4,'City Level Data'!#REF!,"Jabo")</f>
        <v>#REF!</v>
      </c>
      <c r="E20" s="1" t="e">
        <f>"of "&amp;ROUND(SUMIFS('City Level Data'!$J:$J,'City Level Data'!$N:$N,"&gt;"&amp;C$4,'City Level Data'!#REF!,"Jabo")/1000000,2)&amp;" mil"</f>
        <v>#REF!</v>
      </c>
      <c r="G20" s="1" t="s">
        <v>1959</v>
      </c>
      <c r="H20" s="16" t="e">
        <f>SUMIFS('City Level Data'!$J:$J,'City Level Data'!$N:$N,"&gt;"&amp;H$4,'City Level Data'!#REF!,"Jabo",'City Level Data'!#REF!,"Y")-SUMIFS('City Level Data'!$J:$J,'City Level Data'!$N:$N,"&gt;"&amp;C$4,'City Level Data'!#REF!,"Jabo")</f>
        <v>#REF!</v>
      </c>
      <c r="I20" s="53" t="e">
        <f>H20/(SUMIFS('City Level Data'!$J:$J,'City Level Data'!$N:$N,"&gt;"&amp;H$4,'City Level Data'!#REF!,"Jabo")-SUMIFS('City Level Data'!$J:$J,'City Level Data'!$N:$N,"&gt;"&amp;C$4,'City Level Data'!#REF!,"Jabo"))</f>
        <v>#REF!</v>
      </c>
      <c r="J20" s="1" t="e">
        <f>"of "&amp;ROUND((SUMIFS('City Level Data'!$J:$J,'City Level Data'!$N:$N,"&gt;"&amp;H$4,'City Level Data'!#REF!,"Jabo")-SUMIFS('City Level Data'!$J:$J,'City Level Data'!$N:$N,"&gt;"&amp;C$4,'City Level Data'!#REF!,"Jabo"))/1000000,2)&amp;" mil"</f>
        <v>#REF!</v>
      </c>
      <c r="L20" s="1" t="s">
        <v>1959</v>
      </c>
      <c r="M20" s="16" t="e">
        <f>SUMIFS('City Level Data'!$J:$J,'City Level Data'!$N:$N,"&gt;"&amp;M$4,'City Level Data'!#REF!,"Jabo",'City Level Data'!#REF!,"Y")-SUMIFS('City Level Data'!$J:$J,'City Level Data'!$N:$N,"&gt;"&amp;H$4,'City Level Data'!#REF!,"Jabo")</f>
        <v>#REF!</v>
      </c>
      <c r="N20" s="53" t="e">
        <f>M20/(SUMIFS('City Level Data'!$J:$J,'City Level Data'!$N:$N,"&gt;"&amp;M$4,'City Level Data'!#REF!,"Jabo")-SUMIFS('City Level Data'!$J:$J,'City Level Data'!$N:$N,"&gt;"&amp;H$4,'City Level Data'!#REF!,"Jabo"))</f>
        <v>#REF!</v>
      </c>
      <c r="O20" s="1" t="e">
        <f>"of "&amp;ROUND((SUMIFS('City Level Data'!$J:$J,'City Level Data'!$N:$N,"&gt;"&amp;M$4,'City Level Data'!#REF!,"Jabo")-SUMIFS('City Level Data'!$J:$J,'City Level Data'!$N:$N,"&gt;"&amp;H$4,'City Level Data'!#REF!,"Jabo"))/1000000,2)&amp;" mil"</f>
        <v>#REF!</v>
      </c>
      <c r="Q20" s="1" t="s">
        <v>1959</v>
      </c>
      <c r="R20" s="16" t="e">
        <f>SUMIFS('City Level Data'!$J:$J,'City Level Data'!$N:$N,"&lt;="&amp;R$4,'City Level Data'!#REF!,"Jabo",'City Level Data'!#REF!,"Y")</f>
        <v>#REF!</v>
      </c>
      <c r="S20" s="53" t="e">
        <f>R20/SUMIFS('City Level Data'!$J:$J,'City Level Data'!$N:$N,"&lt;="&amp;R$4,'City Level Data'!#REF!,"Jabo")</f>
        <v>#REF!</v>
      </c>
      <c r="T20" s="1" t="e">
        <f>"of "&amp;ROUND(SUMIFS('City Level Data'!$J:$J,'City Level Data'!$N:$N,"&lt;="&amp;R$4,'City Level Data'!#REF!,"Jabo")/1000000,2)&amp;" mil"</f>
        <v>#REF!</v>
      </c>
    </row>
    <row r="21" spans="2:29" ht="12.75" x14ac:dyDescent="0.2">
      <c r="D21" s="53"/>
      <c r="I21" s="53"/>
      <c r="N21" s="53"/>
      <c r="S21" s="53"/>
      <c r="V21" s="2" t="s">
        <v>1960</v>
      </c>
    </row>
    <row r="22" spans="2:29" ht="12.75" x14ac:dyDescent="0.2">
      <c r="B22" s="2" t="s">
        <v>1961</v>
      </c>
      <c r="D22" s="53"/>
      <c r="I22" s="53"/>
      <c r="N22" s="53"/>
      <c r="S22" s="53"/>
      <c r="V22" s="164" t="s">
        <v>1230</v>
      </c>
      <c r="W22" s="164" t="s">
        <v>25</v>
      </c>
      <c r="X22" s="171"/>
      <c r="Y22" s="171"/>
      <c r="Z22" s="177"/>
    </row>
    <row r="23" spans="2:29" ht="12.75" x14ac:dyDescent="0.2">
      <c r="B23" s="158" t="s">
        <v>1925</v>
      </c>
      <c r="C23" s="159"/>
      <c r="D23" s="159"/>
      <c r="E23" s="159"/>
      <c r="G23" s="160" t="s">
        <v>1926</v>
      </c>
      <c r="H23" s="159"/>
      <c r="I23" s="159"/>
      <c r="J23" s="159"/>
      <c r="L23" s="161" t="s">
        <v>1927</v>
      </c>
      <c r="M23" s="159"/>
      <c r="N23" s="159"/>
      <c r="O23" s="159"/>
      <c r="Q23" s="162" t="s">
        <v>1928</v>
      </c>
      <c r="R23" s="159"/>
      <c r="S23" s="159"/>
      <c r="T23" s="159"/>
      <c r="V23" s="164" t="s">
        <v>46</v>
      </c>
      <c r="W23" s="166" t="s">
        <v>1517</v>
      </c>
      <c r="X23" s="178" t="s">
        <v>1827</v>
      </c>
      <c r="Y23" s="178" t="s">
        <v>1523</v>
      </c>
      <c r="Z23" s="165" t="s">
        <v>1231</v>
      </c>
    </row>
    <row r="24" spans="2:29" ht="12.75" x14ac:dyDescent="0.2">
      <c r="B24" s="2" t="s">
        <v>1962</v>
      </c>
      <c r="C24" s="56">
        <v>100000000</v>
      </c>
      <c r="D24" s="1" t="s">
        <v>1963</v>
      </c>
      <c r="G24" s="2" t="s">
        <v>1962</v>
      </c>
      <c r="H24" s="57">
        <v>50000000</v>
      </c>
      <c r="I24" s="1" t="s">
        <v>1963</v>
      </c>
      <c r="L24" s="2" t="s">
        <v>1962</v>
      </c>
      <c r="M24" s="64">
        <v>23000000</v>
      </c>
      <c r="N24" s="1" t="s">
        <v>1963</v>
      </c>
      <c r="Q24" s="2" t="s">
        <v>1964</v>
      </c>
      <c r="R24" s="65">
        <f>M24</f>
        <v>23000000</v>
      </c>
      <c r="S24" s="1" t="s">
        <v>1963</v>
      </c>
      <c r="V24" s="166" t="s">
        <v>244</v>
      </c>
      <c r="W24" s="179">
        <v>2</v>
      </c>
      <c r="X24" s="180">
        <v>9</v>
      </c>
      <c r="Y24" s="180">
        <v>2</v>
      </c>
      <c r="Z24" s="167">
        <v>13</v>
      </c>
    </row>
    <row r="25" spans="2:29" ht="12.75" x14ac:dyDescent="0.2">
      <c r="D25" s="53"/>
      <c r="I25" s="53"/>
      <c r="N25" s="53"/>
      <c r="S25" s="53"/>
      <c r="V25" s="169" t="s">
        <v>172</v>
      </c>
      <c r="W25" s="181">
        <v>14</v>
      </c>
      <c r="X25" s="182">
        <v>6</v>
      </c>
      <c r="Y25" s="182">
        <v>19</v>
      </c>
      <c r="Z25" s="170">
        <v>39</v>
      </c>
    </row>
    <row r="26" spans="2:29" ht="12.75" x14ac:dyDescent="0.2">
      <c r="B26" s="1" t="s">
        <v>1937</v>
      </c>
      <c r="C26" s="1">
        <f>COUNTIF('City Level Data'!$Q:$Q,"&gt;"&amp;C24)</f>
        <v>23</v>
      </c>
      <c r="D26" s="53">
        <f>C26/514</f>
        <v>4.4747081712062257E-2</v>
      </c>
      <c r="E26" s="1" t="s">
        <v>1938</v>
      </c>
      <c r="G26" s="1" t="s">
        <v>1937</v>
      </c>
      <c r="H26" s="1">
        <f>COUNTIF('City Level Data'!$Q:$Q,"&gt;"&amp;H24)-C26</f>
        <v>45</v>
      </c>
      <c r="I26" s="53">
        <f>H26/514</f>
        <v>8.7548638132295714E-2</v>
      </c>
      <c r="J26" s="1" t="s">
        <v>1938</v>
      </c>
      <c r="L26" s="1" t="s">
        <v>1937</v>
      </c>
      <c r="M26" s="1">
        <f>COUNTIF('City Level Data'!$Q:$Q,"&gt;"&amp;M24)-C26-H26</f>
        <v>173</v>
      </c>
      <c r="N26" s="53">
        <f>M26/514</f>
        <v>0.33657587548638135</v>
      </c>
      <c r="O26" s="1" t="s">
        <v>1938</v>
      </c>
      <c r="Q26" s="1" t="s">
        <v>1937</v>
      </c>
      <c r="R26" s="1">
        <f>514-M26-H26-C26</f>
        <v>273</v>
      </c>
      <c r="S26" s="53">
        <f>R26/514</f>
        <v>0.5311284046692607</v>
      </c>
      <c r="T26" s="1" t="s">
        <v>1938</v>
      </c>
      <c r="V26" s="169" t="s">
        <v>201</v>
      </c>
      <c r="W26" s="181">
        <v>39</v>
      </c>
      <c r="X26" s="182">
        <v>2</v>
      </c>
      <c r="Y26" s="182">
        <v>38</v>
      </c>
      <c r="Z26" s="170">
        <v>79</v>
      </c>
    </row>
    <row r="27" spans="2:29" ht="12.75" x14ac:dyDescent="0.2">
      <c r="B27" s="1" t="s">
        <v>1942</v>
      </c>
      <c r="C27" s="16">
        <f>SUMIF('City Level Data'!$Q:$Q,"&gt;"&amp;C24,'City Level Data'!$J:$J)</f>
        <v>16205563</v>
      </c>
      <c r="D27" s="53">
        <f>C27/SUM('City Level Data'!$J:$J)</f>
        <v>5.9527651036487696E-2</v>
      </c>
      <c r="E27" s="1" t="s">
        <v>1943</v>
      </c>
      <c r="G27" s="1" t="s">
        <v>1942</v>
      </c>
      <c r="H27" s="16">
        <f>SUMIF('City Level Data'!$Q:$Q,"&gt;"&amp;H24,'City Level Data'!$J:$J)-C27</f>
        <v>39166113</v>
      </c>
      <c r="I27" s="53">
        <f>H27/SUM('City Level Data'!$J:$J)</f>
        <v>0.14386829430854359</v>
      </c>
      <c r="J27" s="1" t="s">
        <v>1943</v>
      </c>
      <c r="L27" s="1" t="s">
        <v>1942</v>
      </c>
      <c r="M27" s="16">
        <f>SUMIF('City Level Data'!$Q:$Q,"&gt;"&amp;M24,'City Level Data'!$J:$J)-C27-H27</f>
        <v>80455368</v>
      </c>
      <c r="N27" s="53">
        <f>M27/SUM('City Level Data'!$J:$J)</f>
        <v>0.29553549421986752</v>
      </c>
      <c r="O27" s="1" t="s">
        <v>1943</v>
      </c>
      <c r="Q27" s="1" t="s">
        <v>1942</v>
      </c>
      <c r="R27" s="16">
        <f>SUM('City Level Data'!$J:$J)-M27-H27-C27</f>
        <v>136408845</v>
      </c>
      <c r="S27" s="53">
        <f>R27/SUM('City Level Data'!$J:$J)</f>
        <v>0.50106856043510117</v>
      </c>
      <c r="T27" s="1" t="s">
        <v>1943</v>
      </c>
      <c r="V27" s="169" t="s">
        <v>151</v>
      </c>
      <c r="W27" s="181">
        <v>58</v>
      </c>
      <c r="X27" s="182">
        <v>3</v>
      </c>
      <c r="Y27" s="182">
        <v>75</v>
      </c>
      <c r="Z27" s="170">
        <v>136</v>
      </c>
    </row>
    <row r="28" spans="2:29" ht="12.75" x14ac:dyDescent="0.2">
      <c r="B28" s="1" t="s">
        <v>1945</v>
      </c>
      <c r="C28" s="16">
        <f>SUMIF('City Level Data'!$Q:$Q,"&gt;"&amp;C24,'City Level Data'!$P:$P)</f>
        <v>2432034</v>
      </c>
      <c r="D28" s="53">
        <f>C28/SUM('City Level Data'!$P:$P)</f>
        <v>0.25517217428309635</v>
      </c>
      <c r="E28" s="1" t="s">
        <v>1946</v>
      </c>
      <c r="G28" s="1" t="s">
        <v>1945</v>
      </c>
      <c r="H28" s="16">
        <f>SUMIF('City Level Data'!$Q:$Q,"&gt;"&amp;H24,'City Level Data'!$P:$P)-C28</f>
        <v>2496748</v>
      </c>
      <c r="I28" s="53">
        <f>H28/SUM('City Level Data'!$P:$P)</f>
        <v>0.26196205143389123</v>
      </c>
      <c r="J28" s="1" t="s">
        <v>1946</v>
      </c>
      <c r="L28" s="1" t="s">
        <v>1945</v>
      </c>
      <c r="M28" s="16">
        <f>SUMIF('City Level Data'!$Q:$Q,"&gt;"&amp;M24,'City Level Data'!$P:$P)-C28-H28</f>
        <v>2468204</v>
      </c>
      <c r="N28" s="53">
        <f>M28/SUM('City Level Data'!$P:$P)</f>
        <v>0.25896717778379558</v>
      </c>
      <c r="O28" s="1" t="s">
        <v>1946</v>
      </c>
      <c r="Q28" s="1" t="s">
        <v>1945</v>
      </c>
      <c r="R28" s="16">
        <f>SUM('City Level Data'!$P:$P)-C28-H28-M28</f>
        <v>2133967</v>
      </c>
      <c r="S28" s="53">
        <f>R28/SUM('City Level Data'!$P:$P)</f>
        <v>0.22389859649921681</v>
      </c>
      <c r="T28" s="1" t="s">
        <v>1946</v>
      </c>
      <c r="V28" s="169" t="s">
        <v>133</v>
      </c>
      <c r="W28" s="181">
        <v>166</v>
      </c>
      <c r="X28" s="182"/>
      <c r="Y28" s="182">
        <v>81</v>
      </c>
      <c r="Z28" s="170">
        <v>247</v>
      </c>
    </row>
    <row r="29" spans="2:29" ht="12.75" x14ac:dyDescent="0.2">
      <c r="D29" s="53"/>
      <c r="I29" s="53"/>
      <c r="N29" s="53"/>
      <c r="S29" s="53"/>
      <c r="V29" s="172" t="s">
        <v>1231</v>
      </c>
      <c r="W29" s="183">
        <v>279</v>
      </c>
      <c r="X29" s="184">
        <v>20</v>
      </c>
      <c r="Y29" s="184">
        <v>215</v>
      </c>
      <c r="Z29" s="174">
        <v>514</v>
      </c>
    </row>
    <row r="30" spans="2:29" ht="12.75" x14ac:dyDescent="0.2">
      <c r="B30" s="1" t="s">
        <v>1947</v>
      </c>
      <c r="C30" s="1" t="e">
        <f>COUNTIFS('City Level Data'!$Q:$Q,"&gt;"&amp;C24,'City Level Data'!#REF!,"Y")</f>
        <v>#REF!</v>
      </c>
      <c r="D30" s="53" t="e">
        <f>C30/COUNTIF('City Level Data'!$Q:$Q,"&gt;"&amp;C24)</f>
        <v>#REF!</v>
      </c>
      <c r="E30" s="1" t="str">
        <f>"of "&amp;COUNTIFS('City Level Data'!$Q:$Q,"&gt;"&amp;C$24)&amp;" cities"</f>
        <v>of 23 cities</v>
      </c>
      <c r="G30" s="1" t="s">
        <v>1947</v>
      </c>
      <c r="H30" s="1" t="e">
        <f>COUNTIFS('City Level Data'!$Q:$Q,"&gt;"&amp;H24,'City Level Data'!#REF!,"Y")-C30</f>
        <v>#REF!</v>
      </c>
      <c r="I30" s="53" t="e">
        <f t="shared" ref="I30:I31" si="3">H30/H26</f>
        <v>#REF!</v>
      </c>
      <c r="J30" s="1" t="str">
        <f>"of "&amp;COUNTIFS('City Level Data'!$Q:$Q,"&gt;"&amp;H$24)-C26&amp;" cities"</f>
        <v>of 45 cities</v>
      </c>
      <c r="L30" s="1" t="s">
        <v>1947</v>
      </c>
      <c r="M30" s="1" t="e">
        <f>COUNTIFS('City Level Data'!$Q:$Q,"&gt;"&amp;M24,'City Level Data'!#REF!,"Y")-H30-C30</f>
        <v>#REF!</v>
      </c>
      <c r="N30" s="53" t="e">
        <f t="shared" ref="N30:N31" si="4">M30/M26</f>
        <v>#REF!</v>
      </c>
      <c r="O30" s="1" t="str">
        <f>"of "&amp;COUNTIFS('City Level Data'!$Q:$Q,"&gt;"&amp;M$24)-H26-C26&amp;" cities"</f>
        <v>of 173 cities</v>
      </c>
      <c r="Q30" s="1" t="s">
        <v>1947</v>
      </c>
      <c r="R30" s="1" t="e">
        <f>COUNTIFS('City Level Data'!$Q:$Q,"&lt;="&amp;R24,'City Level Data'!#REF!,"Y")</f>
        <v>#REF!</v>
      </c>
      <c r="S30" s="53" t="e">
        <f>R30/COUNTIF('City Level Data'!$Q:$Q,"&lt;="&amp;R24)</f>
        <v>#REF!</v>
      </c>
      <c r="T30" s="1" t="str">
        <f>"of "&amp;COUNTIFS('City Level Data'!$Q:$Q,"&lt;="&amp;R$24)&amp;" cities"</f>
        <v>of 273 cities</v>
      </c>
      <c r="V30" s="175" t="s">
        <v>27</v>
      </c>
      <c r="W30" s="176" t="s">
        <v>1518</v>
      </c>
    </row>
    <row r="31" spans="2:29" ht="12.75" x14ac:dyDescent="0.2">
      <c r="B31" s="1" t="s">
        <v>1948</v>
      </c>
      <c r="C31" s="16" t="e">
        <f>SUMIFS('City Level Data'!$J:$J,'City Level Data'!$Q:$Q,"&gt;"&amp;C$24,'City Level Data'!#REF!,"Y")</f>
        <v>#REF!</v>
      </c>
      <c r="D31" s="53" t="e">
        <f>C31/C27</f>
        <v>#REF!</v>
      </c>
      <c r="E31" s="1" t="str">
        <f>"of "&amp;ROUND(SUMIFS('City Level Data'!$J:$J,'City Level Data'!$Q:$Q,"&gt;"&amp;C$24)/1000000,2)&amp;" mil"</f>
        <v>of 16,21 mil</v>
      </c>
      <c r="G31" s="1" t="s">
        <v>1948</v>
      </c>
      <c r="H31" s="16" t="e">
        <f>SUMIFS('City Level Data'!$J:$J,'City Level Data'!$Q:$Q,"&gt;"&amp;H$24,'City Level Data'!#REF!,"Y")-C31</f>
        <v>#REF!</v>
      </c>
      <c r="I31" s="53" t="e">
        <f t="shared" si="3"/>
        <v>#REF!</v>
      </c>
      <c r="J31" s="1" t="str">
        <f>"of "&amp;ROUND((SUMIFS('City Level Data'!$J:$J,'City Level Data'!$Q:$Q,"&gt;"&amp;H$24)-C27)/1000000,2)&amp;" mil"</f>
        <v>of 39,17 mil</v>
      </c>
      <c r="L31" s="1" t="s">
        <v>1948</v>
      </c>
      <c r="M31" s="16" t="e">
        <f>SUMIFS('City Level Data'!$J:$J,'City Level Data'!$Q:$Q,"&gt;"&amp;M$24,'City Level Data'!#REF!,"Y")-H31-C31</f>
        <v>#REF!</v>
      </c>
      <c r="N31" s="53" t="e">
        <f t="shared" si="4"/>
        <v>#REF!</v>
      </c>
      <c r="O31" s="1" t="str">
        <f>"of "&amp;ROUND((SUMIFS('City Level Data'!$J:$J,'City Level Data'!$Q:$Q,"&gt;"&amp;M$24)-H27-C27)/1000000,2)&amp;" mil"</f>
        <v>of 80,46 mil</v>
      </c>
      <c r="Q31" s="1" t="s">
        <v>1948</v>
      </c>
      <c r="R31" s="16" t="e">
        <f>SUMIFS('City Level Data'!$J:$J,'City Level Data'!$Q:$Q,"&lt;="&amp;R$24,'City Level Data'!#REF!,"Y")</f>
        <v>#REF!</v>
      </c>
      <c r="S31" s="53" t="e">
        <f>R31/SUMIFS('City Level Data'!$J:$J,'City Level Data'!$Q:$Q,"&lt;="&amp;R$24)</f>
        <v>#REF!</v>
      </c>
      <c r="T31" s="1" t="str">
        <f>"of "&amp;ROUND(SUMIFS('City Level Data'!$J:$J,'City Level Data'!$Q:$Q,"&lt;="&amp;R$24)/1000000,2)&amp;" mil"</f>
        <v>of 136,41 mil</v>
      </c>
      <c r="V31" s="1" t="s">
        <v>1965</v>
      </c>
      <c r="AB31" s="1" t="s">
        <v>1965</v>
      </c>
    </row>
    <row r="32" spans="2:29" ht="12.75" x14ac:dyDescent="0.2">
      <c r="D32" s="53"/>
      <c r="I32" s="53"/>
      <c r="N32" s="53"/>
      <c r="S32" s="53"/>
      <c r="V32" s="164" t="s">
        <v>1230</v>
      </c>
      <c r="W32" s="164" t="s">
        <v>25</v>
      </c>
      <c r="X32" s="171"/>
      <c r="Y32" s="171"/>
      <c r="Z32" s="177"/>
      <c r="AB32" s="1" t="s">
        <v>1966</v>
      </c>
      <c r="AC32" s="1" t="s">
        <v>25</v>
      </c>
    </row>
    <row r="33" spans="2:32" ht="12.75" x14ac:dyDescent="0.2">
      <c r="B33" s="1" t="s">
        <v>1949</v>
      </c>
      <c r="C33" s="1" t="e">
        <f>COUNTIFS('City Level Data'!$Q:$Q,"&gt;"&amp;C$24,'City Level Data'!#REF!,"Y",'City Level Data'!#REF!,"East")</f>
        <v>#REF!</v>
      </c>
      <c r="D33" s="53" t="e">
        <f>C33/COUNTIFS('City Level Data'!$Q:$Q,"&gt;"&amp;C$24,'City Level Data'!#REF!,"East")</f>
        <v>#REF!</v>
      </c>
      <c r="E33" s="1" t="e">
        <f>"of "&amp;COUNTIFS('City Level Data'!$Q:$Q,"&gt;"&amp;C$24,'City Level Data'!#REF!,"East")&amp;" cities"</f>
        <v>#REF!</v>
      </c>
      <c r="G33" s="1" t="s">
        <v>1949</v>
      </c>
      <c r="H33" s="1" t="e">
        <f>COUNTIFS('City Level Data'!$Q:$Q,"&gt;"&amp;H$24,'City Level Data'!#REF!,"Y",'City Level Data'!#REF!,"East")-COUNTIFS('City Level Data'!$Q:$Q,"&gt;"&amp;C$24,'City Level Data'!#REF!,"East")</f>
        <v>#REF!</v>
      </c>
      <c r="I33" s="53" t="e">
        <f>H33/(COUNTIFS('City Level Data'!$Q:$Q,"&gt;"&amp;H$24,'City Level Data'!#REF!,"East")-COUNTIFS('City Level Data'!$Q:$Q,"&gt;"&amp;C$24,'City Level Data'!#REF!,"East"))</f>
        <v>#REF!</v>
      </c>
      <c r="J33" s="1" t="e">
        <f>"of "&amp;COUNTIFS('City Level Data'!$Q:$Q,"&gt;"&amp;H$24,'City Level Data'!#REF!,"East")-COUNTIFS('City Level Data'!$Q:$Q,"&gt;"&amp;C$24,'City Level Data'!#REF!,"East")&amp;" cities"</f>
        <v>#REF!</v>
      </c>
      <c r="L33" s="1" t="s">
        <v>1949</v>
      </c>
      <c r="M33" s="1" t="e">
        <f>COUNTIFS('City Level Data'!$Q:$Q,"&gt;"&amp;M$24,'City Level Data'!#REF!,"Y",'City Level Data'!#REF!,"East")-COUNTIFS('City Level Data'!$Q:$Q,"&gt;"&amp;H$24,'City Level Data'!#REF!,"East")</f>
        <v>#REF!</v>
      </c>
      <c r="N33" s="53" t="e">
        <f>M33/(COUNTIFS('City Level Data'!$Q:$Q,"&gt;"&amp;M$24,'City Level Data'!#REF!,"East")-COUNTIFS('City Level Data'!$Q:$Q,"&gt;"&amp;H$24,'City Level Data'!#REF!,"East"))</f>
        <v>#REF!</v>
      </c>
      <c r="O33" s="1" t="e">
        <f>"of "&amp;COUNTIFS('City Level Data'!$Q:$Q,"&gt;"&amp;M$24,'City Level Data'!#REF!,"East")-COUNTIFS('City Level Data'!$Q:$Q,"&gt;"&amp;H$24,'City Level Data'!#REF!,"East")&amp;" cities"</f>
        <v>#REF!</v>
      </c>
      <c r="Q33" s="1" t="s">
        <v>1949</v>
      </c>
      <c r="R33" s="1" t="e">
        <f>COUNTIFS('City Level Data'!$Q:$Q,"&lt;="&amp;R$24,'City Level Data'!#REF!,"Y",'City Level Data'!#REF!,"East")</f>
        <v>#REF!</v>
      </c>
      <c r="S33" s="53" t="e">
        <f>R33/COUNTIFS('City Level Data'!$Q:$Q,"&lt;="&amp;R$24,'City Level Data'!#REF!,"East")</f>
        <v>#REF!</v>
      </c>
      <c r="T33" s="1" t="e">
        <f>"of "&amp;COUNTIFS('City Level Data'!$Q:$Q,"&lt;="&amp;R$24,'City Level Data'!#REF!,"East")&amp;" cities"</f>
        <v>#REF!</v>
      </c>
      <c r="V33" s="164" t="s">
        <v>46</v>
      </c>
      <c r="W33" s="166" t="s">
        <v>1517</v>
      </c>
      <c r="X33" s="178" t="s">
        <v>1827</v>
      </c>
      <c r="Y33" s="178" t="s">
        <v>1523</v>
      </c>
      <c r="Z33" s="165" t="s">
        <v>1231</v>
      </c>
      <c r="AB33" s="1" t="s">
        <v>46</v>
      </c>
      <c r="AC33" s="1" t="s">
        <v>1517</v>
      </c>
      <c r="AD33" s="1" t="s">
        <v>1827</v>
      </c>
      <c r="AE33" s="1" t="s">
        <v>1523</v>
      </c>
      <c r="AF33" s="1" t="s">
        <v>1231</v>
      </c>
    </row>
    <row r="34" spans="2:32" ht="12.75" x14ac:dyDescent="0.2">
      <c r="B34" s="1" t="s">
        <v>1952</v>
      </c>
      <c r="C34" s="16" t="e">
        <f>SUMIFS('City Level Data'!$J:$J,'City Level Data'!$Q:$Q,"&gt;"&amp;C$24,'City Level Data'!#REF!,"East",'City Level Data'!#REF!,"Y")</f>
        <v>#REF!</v>
      </c>
      <c r="D34" s="53" t="e">
        <f>C34/SUMIFS('City Level Data'!$J:$J,'City Level Data'!$Q:$Q,"&gt;"&amp;C$24,'City Level Data'!#REF!,"East")</f>
        <v>#REF!</v>
      </c>
      <c r="E34" s="1" t="e">
        <f>"of "&amp;ROUND(SUMIFS('City Level Data'!$J:$J,'City Level Data'!$Q:$Q,"&gt;"&amp;C$24,'City Level Data'!#REF!,"East")/1000000,2)&amp;" mil"</f>
        <v>#REF!</v>
      </c>
      <c r="G34" s="1" t="s">
        <v>1952</v>
      </c>
      <c r="H34" s="16" t="e">
        <f>SUMIFS('City Level Data'!$J:$J,'City Level Data'!$Q:$Q,"&gt;"&amp;H$24,'City Level Data'!#REF!,"East",'City Level Data'!#REF!,"Y")-SUMIFS('City Level Data'!$J:$J,'City Level Data'!$Q:$Q,"&gt;"&amp;C$24,'City Level Data'!#REF!,"East")</f>
        <v>#REF!</v>
      </c>
      <c r="I34" s="53" t="e">
        <f>H34/(SUMIFS('City Level Data'!$J:$J,'City Level Data'!$Q:$Q,"&gt;"&amp;H$24,'City Level Data'!#REF!,"East")-SUMIFS('City Level Data'!$J:$J,'City Level Data'!$Q:$Q,"&gt;"&amp;C$24,'City Level Data'!#REF!,"East"))</f>
        <v>#REF!</v>
      </c>
      <c r="J34" s="1" t="e">
        <f>"of "&amp;ROUND((SUMIFS('City Level Data'!$J:$J,'City Level Data'!$Q:$Q,"&gt;"&amp;H$24,'City Level Data'!#REF!,"East")-SUMIFS('City Level Data'!$J:$J,'City Level Data'!$Q:$Q,"&gt;"&amp;C$24,'City Level Data'!#REF!,"East"))/1000000,2)&amp;" mil"</f>
        <v>#REF!</v>
      </c>
      <c r="L34" s="1" t="s">
        <v>1952</v>
      </c>
      <c r="M34" s="16" t="e">
        <f>SUMIFS('City Level Data'!$J:$J,'City Level Data'!$Q:$Q,"&gt;"&amp;M$24,'City Level Data'!#REF!,"East",'City Level Data'!#REF!,"Y")-SUMIFS('City Level Data'!$J:$J,'City Level Data'!$Q:$Q,"&gt;"&amp;H$24,'City Level Data'!#REF!,"East")</f>
        <v>#REF!</v>
      </c>
      <c r="N34" s="53" t="e">
        <f>M34/(SUMIFS('City Level Data'!$J:$J,'City Level Data'!$Q:$Q,"&gt;"&amp;M$24,'City Level Data'!#REF!,"East")-SUMIFS('City Level Data'!$J:$J,'City Level Data'!$Q:$Q,"&gt;"&amp;H$24,'City Level Data'!#REF!,"East"))</f>
        <v>#REF!</v>
      </c>
      <c r="O34" s="1" t="e">
        <f>"of "&amp;ROUND((SUMIFS('City Level Data'!$J:$J,'City Level Data'!$Q:$Q,"&gt;"&amp;M$24,'City Level Data'!#REF!,"East")-SUMIFS('City Level Data'!$J:$J,'City Level Data'!$Q:$Q,"&gt;"&amp;H$24,'City Level Data'!#REF!,"East"))/1000000,2)&amp;" mil"</f>
        <v>#REF!</v>
      </c>
      <c r="Q34" s="1" t="s">
        <v>1952</v>
      </c>
      <c r="R34" s="16" t="e">
        <f>SUMIFS('City Level Data'!$J:$J,'City Level Data'!$Q:$Q,"&lt;="&amp;R$24,'City Level Data'!#REF!,"East",'City Level Data'!#REF!,"Y")</f>
        <v>#REF!</v>
      </c>
      <c r="S34" s="53" t="e">
        <f>R34/SUMIFS('City Level Data'!$J:$J,'City Level Data'!$Q:$Q,"&lt;="&amp;R$24,'City Level Data'!#REF!,"East")</f>
        <v>#REF!</v>
      </c>
      <c r="T34" s="1" t="e">
        <f>"of "&amp;ROUND(SUMIFS('City Level Data'!$J:$J,'City Level Data'!$Q:$Q,"&lt;="&amp;R$24,'City Level Data'!#REF!,"East")/1000000,2)&amp;" mil"</f>
        <v>#REF!</v>
      </c>
      <c r="V34" s="166" t="s">
        <v>244</v>
      </c>
      <c r="W34" s="179">
        <v>2</v>
      </c>
      <c r="X34" s="180">
        <v>9</v>
      </c>
      <c r="Y34" s="180">
        <v>2</v>
      </c>
      <c r="Z34" s="167">
        <v>13</v>
      </c>
      <c r="AB34" s="16" t="s">
        <v>244</v>
      </c>
      <c r="AC34" s="52">
        <f t="shared" ref="AC34:AD34" si="5">W34/W24</f>
        <v>1</v>
      </c>
      <c r="AD34" s="52">
        <f t="shared" si="5"/>
        <v>1</v>
      </c>
      <c r="AE34" s="52"/>
      <c r="AF34" s="52">
        <f>Z34/Z24</f>
        <v>1</v>
      </c>
    </row>
    <row r="35" spans="2:32" ht="12.75" x14ac:dyDescent="0.2">
      <c r="D35" s="53"/>
      <c r="I35" s="53"/>
      <c r="N35" s="53"/>
      <c r="S35" s="53"/>
      <c r="V35" s="169" t="s">
        <v>172</v>
      </c>
      <c r="W35" s="181">
        <v>14</v>
      </c>
      <c r="X35" s="182">
        <v>6</v>
      </c>
      <c r="Y35" s="182">
        <v>19</v>
      </c>
      <c r="Z35" s="170">
        <v>39</v>
      </c>
      <c r="AB35" s="16" t="s">
        <v>172</v>
      </c>
      <c r="AC35" s="52">
        <f t="shared" ref="AC35:AF35" si="6">W35/W25</f>
        <v>1</v>
      </c>
      <c r="AD35" s="52">
        <f t="shared" si="6"/>
        <v>1</v>
      </c>
      <c r="AE35" s="52">
        <f t="shared" si="6"/>
        <v>1</v>
      </c>
      <c r="AF35" s="52">
        <f t="shared" si="6"/>
        <v>1</v>
      </c>
    </row>
    <row r="36" spans="2:32" ht="12.75" x14ac:dyDescent="0.2">
      <c r="B36" s="1" t="s">
        <v>1956</v>
      </c>
      <c r="C36" s="1" t="e">
        <f>COUNTIFS('City Level Data'!$Q:$Q,"&gt;"&amp;C$24,'City Level Data'!#REF!,"Y",'City Level Data'!#REF!,"West")</f>
        <v>#REF!</v>
      </c>
      <c r="D36" s="53" t="e">
        <f>C36/COUNTIFS('City Level Data'!$Q:$Q,"&gt;"&amp;C$24,'City Level Data'!#REF!,"West")</f>
        <v>#REF!</v>
      </c>
      <c r="E36" s="1" t="e">
        <f>"of "&amp;COUNTIFS('City Level Data'!$Q:$Q,"&gt;"&amp;C$24,'City Level Data'!#REF!,"West")&amp;" cities"</f>
        <v>#REF!</v>
      </c>
      <c r="G36" s="1" t="s">
        <v>1956</v>
      </c>
      <c r="H36" s="1" t="e">
        <f>COUNTIFS('City Level Data'!$Q:$Q,"&gt;"&amp;H$24,'City Level Data'!#REF!,"Y",'City Level Data'!#REF!,"West")-COUNTIFS('City Level Data'!$Q:$Q,"&gt;"&amp;C$24,'City Level Data'!#REF!,"West")</f>
        <v>#REF!</v>
      </c>
      <c r="I36" s="53" t="e">
        <f>H36/(COUNTIFS('City Level Data'!$Q:$Q,"&gt;"&amp;H$24,'City Level Data'!#REF!,"West")-COUNTIFS('City Level Data'!$Q:$Q,"&gt;"&amp;C$24,'City Level Data'!#REF!,"West"))</f>
        <v>#REF!</v>
      </c>
      <c r="J36" s="1" t="e">
        <f>"of "&amp;COUNTIFS('City Level Data'!$Q:$Q,"&gt;"&amp;H$24,'City Level Data'!#REF!,"West")-COUNTIFS('City Level Data'!$Q:$Q,"&gt;"&amp;C$24,'City Level Data'!#REF!,"West")&amp;" cities"</f>
        <v>#REF!</v>
      </c>
      <c r="L36" s="1" t="s">
        <v>1956</v>
      </c>
      <c r="M36" s="1" t="e">
        <f>COUNTIFS('City Level Data'!$Q:$Q,"&gt;"&amp;M$24,'City Level Data'!#REF!,"Y",'City Level Data'!#REF!,"West")-COUNTIFS('City Level Data'!$Q:$Q,"&gt;"&amp;H$24,'City Level Data'!#REF!,"West")</f>
        <v>#REF!</v>
      </c>
      <c r="N36" s="53" t="e">
        <f>M36/(COUNTIFS('City Level Data'!$Q:$Q,"&gt;"&amp;M$24,'City Level Data'!#REF!,"West")-COUNTIFS('City Level Data'!$Q:$Q,"&gt;"&amp;H$24,'City Level Data'!#REF!,"West"))</f>
        <v>#REF!</v>
      </c>
      <c r="O36" s="1" t="e">
        <f>"of "&amp;COUNTIFS('City Level Data'!$Q:$Q,"&gt;"&amp;M$24,'City Level Data'!#REF!,"West")-COUNTIFS('City Level Data'!$Q:$Q,"&gt;"&amp;H$24,'City Level Data'!#REF!,"West")&amp;" cities"</f>
        <v>#REF!</v>
      </c>
      <c r="Q36" s="1" t="s">
        <v>1956</v>
      </c>
      <c r="R36" s="1" t="e">
        <f>COUNTIFS('City Level Data'!$Q:$Q,"&lt;="&amp;R$24,'City Level Data'!#REF!,"Y",'City Level Data'!#REF!,"West")</f>
        <v>#REF!</v>
      </c>
      <c r="S36" s="53" t="e">
        <f>R36/COUNTIFS('City Level Data'!$Q:$Q,"&lt;="&amp;R$24,'City Level Data'!#REF!,"West")</f>
        <v>#REF!</v>
      </c>
      <c r="T36" s="1" t="e">
        <f>"of "&amp;COUNTIFS('City Level Data'!$N:$N,"&lt;="&amp;R$4,'City Level Data'!#REF!,"West")&amp;" cities"</f>
        <v>#REF!</v>
      </c>
      <c r="V36" s="169" t="s">
        <v>201</v>
      </c>
      <c r="W36" s="181">
        <v>39</v>
      </c>
      <c r="X36" s="182">
        <v>2</v>
      </c>
      <c r="Y36" s="182">
        <v>38</v>
      </c>
      <c r="Z36" s="170">
        <v>79</v>
      </c>
      <c r="AB36" s="1" t="s">
        <v>201</v>
      </c>
      <c r="AC36" s="52">
        <f t="shared" ref="AC36:AF36" si="7">W36/W26</f>
        <v>1</v>
      </c>
      <c r="AD36" s="52">
        <f t="shared" si="7"/>
        <v>1</v>
      </c>
      <c r="AE36" s="52">
        <f t="shared" si="7"/>
        <v>1</v>
      </c>
      <c r="AF36" s="52">
        <f t="shared" si="7"/>
        <v>1</v>
      </c>
    </row>
    <row r="37" spans="2:32" ht="12.75" x14ac:dyDescent="0.2">
      <c r="B37" s="1" t="s">
        <v>1957</v>
      </c>
      <c r="C37" s="16" t="e">
        <f>SUMIFS('City Level Data'!$J:$J,'City Level Data'!$Q:$Q,"&gt;"&amp;C$24,'City Level Data'!#REF!,"West",'City Level Data'!#REF!,"Y")</f>
        <v>#REF!</v>
      </c>
      <c r="D37" s="53" t="e">
        <f>C37/SUMIFS('City Level Data'!$J:$J,'City Level Data'!$Q:$Q,"&gt;"&amp;C$24,'City Level Data'!#REF!,"West")</f>
        <v>#REF!</v>
      </c>
      <c r="E37" s="1" t="e">
        <f>"of "&amp;ROUND(SUMIFS('City Level Data'!$J:$J,'City Level Data'!$Q:$Q,"&gt;"&amp;C$24,'City Level Data'!#REF!,"West")/1000000,2)&amp;" mil"</f>
        <v>#REF!</v>
      </c>
      <c r="G37" s="1" t="s">
        <v>1957</v>
      </c>
      <c r="H37" s="16" t="e">
        <f>SUMIFS('City Level Data'!$J:$J,'City Level Data'!$Q:$Q,"&gt;"&amp;H$24,'City Level Data'!#REF!,"West",'City Level Data'!#REF!,"Y")-SUMIFS('City Level Data'!$J:$J,'City Level Data'!$Q:$Q,"&gt;"&amp;C$24,'City Level Data'!#REF!,"West")</f>
        <v>#REF!</v>
      </c>
      <c r="I37" s="53" t="e">
        <f>H37/(SUMIFS('City Level Data'!$J:$J,'City Level Data'!$Q:$Q,"&gt;"&amp;H$24,'City Level Data'!#REF!,"West")-SUMIFS('City Level Data'!$J:$J,'City Level Data'!$Q:$Q,"&gt;"&amp;C$24,'City Level Data'!#REF!,"West"))</f>
        <v>#REF!</v>
      </c>
      <c r="J37" s="1" t="e">
        <f>"of "&amp;ROUND((SUMIFS('City Level Data'!$J:$J,'City Level Data'!$Q:$Q,"&gt;"&amp;H$24,'City Level Data'!#REF!,"West")-SUMIFS('City Level Data'!$J:$J,'City Level Data'!$Q:$Q,"&gt;"&amp;C$24,'City Level Data'!#REF!,"West"))/1000000,2)&amp;" mil"</f>
        <v>#REF!</v>
      </c>
      <c r="L37" s="1" t="s">
        <v>1957</v>
      </c>
      <c r="M37" s="16" t="e">
        <f>SUMIFS('City Level Data'!$J:$J,'City Level Data'!$Q:$Q,"&gt;"&amp;M$24,'City Level Data'!#REF!,"West",'City Level Data'!#REF!,"Y")-SUMIFS('City Level Data'!$J:$J,'City Level Data'!$Q:$Q,"&gt;"&amp;H$24,'City Level Data'!#REF!,"West")</f>
        <v>#REF!</v>
      </c>
      <c r="N37" s="53" t="e">
        <f>M37/(SUMIFS('City Level Data'!$J:$J,'City Level Data'!$Q:$Q,"&gt;"&amp;M$24,'City Level Data'!#REF!,"West")-SUMIFS('City Level Data'!$J:$J,'City Level Data'!$Q:$Q,"&gt;"&amp;H$24,'City Level Data'!#REF!,"West"))</f>
        <v>#REF!</v>
      </c>
      <c r="O37" s="1" t="e">
        <f>"of "&amp;ROUND((SUMIFS('City Level Data'!$J:$J,'City Level Data'!$Q:$Q,"&gt;"&amp;M$24,'City Level Data'!#REF!,"West")-SUMIFS('City Level Data'!$J:$J,'City Level Data'!$Q:$Q,"&gt;"&amp;H$24,'City Level Data'!#REF!,"West"))/1000000,2)&amp;" mil"</f>
        <v>#REF!</v>
      </c>
      <c r="Q37" s="1" t="s">
        <v>1957</v>
      </c>
      <c r="R37" s="16" t="e">
        <f>SUMIFS('City Level Data'!$J:$J,'City Level Data'!$Q:$Q,"&lt;="&amp;R$24,'City Level Data'!#REF!,"West",'City Level Data'!#REF!,"Y")</f>
        <v>#REF!</v>
      </c>
      <c r="S37" s="53" t="e">
        <f>R37/SUMIFS('City Level Data'!$J:$J,'City Level Data'!$Q:$Q,"&lt;="&amp;R$24,'City Level Data'!#REF!,"West")</f>
        <v>#REF!</v>
      </c>
      <c r="T37" s="1" t="e">
        <f>"of "&amp;ROUND(SUMIFS('City Level Data'!$J:$J,'City Level Data'!$N:$N,"&lt;="&amp;R$4,'City Level Data'!#REF!,"West")/1000000,2)&amp;" mil"</f>
        <v>#REF!</v>
      </c>
      <c r="V37" s="169" t="s">
        <v>151</v>
      </c>
      <c r="W37" s="181">
        <v>51</v>
      </c>
      <c r="X37" s="182"/>
      <c r="Y37" s="182">
        <v>62</v>
      </c>
      <c r="Z37" s="170">
        <v>113</v>
      </c>
      <c r="AB37" s="16" t="s">
        <v>151</v>
      </c>
      <c r="AC37" s="52">
        <f t="shared" ref="AC37:AF37" si="8">W37/W27</f>
        <v>0.87931034482758619</v>
      </c>
      <c r="AD37" s="52">
        <f t="shared" si="8"/>
        <v>0</v>
      </c>
      <c r="AE37" s="52">
        <f t="shared" si="8"/>
        <v>0.82666666666666666</v>
      </c>
      <c r="AF37" s="52">
        <f t="shared" si="8"/>
        <v>0.83088235294117652</v>
      </c>
    </row>
    <row r="38" spans="2:32" ht="12.75" x14ac:dyDescent="0.2">
      <c r="D38" s="53"/>
      <c r="I38" s="53"/>
      <c r="N38" s="53"/>
      <c r="S38" s="53"/>
      <c r="V38" s="169" t="s">
        <v>133</v>
      </c>
      <c r="W38" s="181">
        <v>43</v>
      </c>
      <c r="X38" s="182"/>
      <c r="Y38" s="182">
        <v>35</v>
      </c>
      <c r="Z38" s="170">
        <v>78</v>
      </c>
      <c r="AB38" s="1" t="s">
        <v>133</v>
      </c>
      <c r="AC38" s="52">
        <f t="shared" ref="AC38:AF38" si="9">W38/W28</f>
        <v>0.25903614457831325</v>
      </c>
      <c r="AD38" s="52" t="e">
        <f t="shared" si="9"/>
        <v>#DIV/0!</v>
      </c>
      <c r="AE38" s="52">
        <f t="shared" si="9"/>
        <v>0.43209876543209874</v>
      </c>
      <c r="AF38" s="52">
        <f t="shared" si="9"/>
        <v>0.31578947368421051</v>
      </c>
    </row>
    <row r="39" spans="2:32" ht="12.75" x14ac:dyDescent="0.2">
      <c r="B39" s="1" t="s">
        <v>1958</v>
      </c>
      <c r="C39" s="1" t="e">
        <f>COUNTIFS('City Level Data'!$Q:$Q,"&gt;"&amp;C$24,'City Level Data'!#REF!,"Y",'City Level Data'!#REF!,"Jabo")</f>
        <v>#REF!</v>
      </c>
      <c r="D39" s="53" t="e">
        <f>C39/COUNTIFS('City Level Data'!$Q:$Q,"&gt;"&amp;C$24,'City Level Data'!#REF!,"Jabo")</f>
        <v>#REF!</v>
      </c>
      <c r="E39" s="1" t="e">
        <f>"of "&amp;COUNTIFS('City Level Data'!$Q:$Q,"&gt;"&amp;C$24,'City Level Data'!#REF!,"Jabo")&amp;" cities"</f>
        <v>#REF!</v>
      </c>
      <c r="G39" s="1" t="s">
        <v>1958</v>
      </c>
      <c r="H39" s="1" t="e">
        <f>COUNTIFS('City Level Data'!$Q:$Q,"&gt;"&amp;H$24,'City Level Data'!#REF!,"Y",'City Level Data'!#REF!,"Jabo")-COUNTIFS('City Level Data'!$Q:$Q,"&gt;"&amp;C$24,'City Level Data'!#REF!,"Jabo")</f>
        <v>#REF!</v>
      </c>
      <c r="I39" s="53" t="e">
        <f>H39/(COUNTIFS('City Level Data'!$Q:$Q,"&gt;"&amp;H$24,'City Level Data'!#REF!,"Jabo")-COUNTIFS('City Level Data'!$Q:$Q,"&gt;"&amp;C$24,'City Level Data'!#REF!,"Jabo"))</f>
        <v>#REF!</v>
      </c>
      <c r="J39" s="1" t="e">
        <f>"of "&amp;COUNTIFS('City Level Data'!$Q:$Q,"&gt;"&amp;H$24,'City Level Data'!#REF!,"Jabo")-COUNTIFS('City Level Data'!$Q:$Q,"&gt;"&amp;C$24,'City Level Data'!#REF!,"Jabo")&amp;" cities"</f>
        <v>#REF!</v>
      </c>
      <c r="L39" s="1" t="s">
        <v>1958</v>
      </c>
      <c r="M39" s="1" t="e">
        <f>COUNTIFS('City Level Data'!$Q:$Q,"&gt;"&amp;M$24,'City Level Data'!#REF!,"Y",'City Level Data'!#REF!,"Jabo")-COUNTIFS('City Level Data'!$Q:$Q,"&gt;"&amp;H$24,'City Level Data'!#REF!,"Jabo")</f>
        <v>#REF!</v>
      </c>
      <c r="N39" s="53" t="e">
        <f>M39/(COUNTIFS('City Level Data'!$Q:$Q,"&gt;"&amp;M$24,'City Level Data'!#REF!,"Jabo")-COUNTIFS('City Level Data'!$Q:$Q,"&gt;"&amp;H$24,'City Level Data'!#REF!,"Jabo"))</f>
        <v>#REF!</v>
      </c>
      <c r="O39" s="1" t="e">
        <f>"of "&amp;COUNTIFS('City Level Data'!$Q:$Q,"&gt;"&amp;M$24,'City Level Data'!#REF!,"Jabo")-COUNTIFS('City Level Data'!$Q:$Q,"&gt;"&amp;H$24,'City Level Data'!#REF!,"Jabo")&amp;" cities"</f>
        <v>#REF!</v>
      </c>
      <c r="Q39" s="1" t="s">
        <v>1958</v>
      </c>
      <c r="R39" s="1" t="e">
        <f>COUNTIFS('City Level Data'!$Q:$Q,"&lt;="&amp;R$24,'City Level Data'!#REF!,"Y",'City Level Data'!#REF!,"Jabo")</f>
        <v>#REF!</v>
      </c>
      <c r="S39" s="53" t="e">
        <f>R39/COUNTIFS('City Level Data'!$Q:$Q,"&lt;="&amp;R$24,'City Level Data'!#REF!,"Jabo")</f>
        <v>#REF!</v>
      </c>
      <c r="T39" s="1" t="e">
        <f>"of "&amp;COUNTIFS('City Level Data'!$Q:$Q,"&lt;="&amp;R$24,'City Level Data'!#REF!,"Jabo")&amp;" cities"</f>
        <v>#REF!</v>
      </c>
      <c r="V39" s="172" t="s">
        <v>1231</v>
      </c>
      <c r="W39" s="183">
        <v>149</v>
      </c>
      <c r="X39" s="184">
        <v>17</v>
      </c>
      <c r="Y39" s="184">
        <v>156</v>
      </c>
      <c r="Z39" s="174">
        <v>322</v>
      </c>
      <c r="AB39" s="2" t="s">
        <v>1231</v>
      </c>
      <c r="AC39" s="66">
        <f t="shared" ref="AC39:AF39" si="10">W39/W29</f>
        <v>0.53405017921146958</v>
      </c>
      <c r="AD39" s="66">
        <f t="shared" si="10"/>
        <v>0.85</v>
      </c>
      <c r="AE39" s="66">
        <f t="shared" si="10"/>
        <v>0.72558139534883725</v>
      </c>
      <c r="AF39" s="66">
        <f t="shared" si="10"/>
        <v>0.62645914396887159</v>
      </c>
    </row>
    <row r="40" spans="2:32" ht="12.75" x14ac:dyDescent="0.2">
      <c r="B40" s="1" t="s">
        <v>1959</v>
      </c>
      <c r="C40" s="16" t="e">
        <f>SUMIFS('City Level Data'!$J:$J,'City Level Data'!$Q:$Q,"&gt;"&amp;C$24,'City Level Data'!#REF!,"Jabo",'City Level Data'!#REF!,"Y")</f>
        <v>#REF!</v>
      </c>
      <c r="D40" s="53" t="e">
        <f>C40/SUMIFS('City Level Data'!$J:$J,'City Level Data'!$Q:$Q,"&gt;"&amp;C$24,'City Level Data'!#REF!,"Jabo")</f>
        <v>#REF!</v>
      </c>
      <c r="E40" s="1" t="e">
        <f>"of "&amp;ROUND(SUMIFS('City Level Data'!$J:$J,'City Level Data'!$Q:$Q,"&gt;"&amp;C$24,'City Level Data'!#REF!,"Jabo")/1000000,2)&amp;" mil"</f>
        <v>#REF!</v>
      </c>
      <c r="G40" s="1" t="s">
        <v>1959</v>
      </c>
      <c r="H40" s="16" t="e">
        <f>SUMIFS('City Level Data'!$J:$J,'City Level Data'!$Q:$Q,"&gt;"&amp;H$24,'City Level Data'!#REF!,"Jabo",'City Level Data'!#REF!,"Y")-SUMIFS('City Level Data'!$J:$J,'City Level Data'!$Q:$Q,"&gt;"&amp;C$24,'City Level Data'!#REF!,"Jabo")</f>
        <v>#REF!</v>
      </c>
      <c r="I40" s="53" t="e">
        <f>H40/(SUMIFS('City Level Data'!$J:$J,'City Level Data'!$Q:$Q,"&gt;"&amp;H$24,'City Level Data'!#REF!,"Jabo")-SUMIFS('City Level Data'!$J:$J,'City Level Data'!$Q:$Q,"&gt;"&amp;C$24,'City Level Data'!#REF!,"Jabo"))</f>
        <v>#REF!</v>
      </c>
      <c r="J40" s="1" t="e">
        <f>"of "&amp;ROUND((SUMIFS('City Level Data'!$J:$J,'City Level Data'!$Q:$Q,"&gt;"&amp;H$24,'City Level Data'!#REF!,"Jabo")-SUMIFS('City Level Data'!$J:$J,'City Level Data'!$Q:$Q,"&gt;"&amp;C$24,'City Level Data'!#REF!,"Jabo"))/1000000,2)&amp;" mil"</f>
        <v>#REF!</v>
      </c>
      <c r="L40" s="1" t="s">
        <v>1959</v>
      </c>
      <c r="M40" s="16" t="e">
        <f>SUMIFS('City Level Data'!$J:$J,'City Level Data'!$Q:$Q,"&gt;"&amp;M$24,'City Level Data'!#REF!,"Jabo",'City Level Data'!#REF!,"Y")-SUMIFS('City Level Data'!$J:$J,'City Level Data'!$Q:$Q,"&gt;"&amp;H$24,'City Level Data'!#REF!,"Jabo")</f>
        <v>#REF!</v>
      </c>
      <c r="N40" s="53" t="e">
        <f>M40/(SUMIFS('City Level Data'!$J:$J,'City Level Data'!$Q:$Q,"&gt;"&amp;M$24,'City Level Data'!#REF!,"Jabo")-SUMIFS('City Level Data'!$J:$J,'City Level Data'!$Q:$Q,"&gt;"&amp;H$24,'City Level Data'!#REF!,"Jabo"))</f>
        <v>#REF!</v>
      </c>
      <c r="O40" s="1" t="e">
        <f>"of "&amp;ROUND((SUMIFS('City Level Data'!$J:$J,'City Level Data'!$Q:$Q,"&gt;"&amp;M$24,'City Level Data'!#REF!,"Jabo")-SUMIFS('City Level Data'!$J:$J,'City Level Data'!$Q:$Q,"&gt;"&amp;H$24,'City Level Data'!#REF!,"Jabo"))/1000000,2)&amp;" mil"</f>
        <v>#REF!</v>
      </c>
      <c r="Q40" s="1" t="s">
        <v>1959</v>
      </c>
      <c r="R40" s="16" t="e">
        <f>SUMIFS('City Level Data'!$J:$J,'City Level Data'!$Q:$Q,"&lt;="&amp;R$24,'City Level Data'!#REF!,"Jabo",'City Level Data'!#REF!,"Y")</f>
        <v>#REF!</v>
      </c>
      <c r="S40" s="53" t="e">
        <f>R40/SUMIFS('City Level Data'!$J:$J,'City Level Data'!$Q:$Q,"&lt;="&amp;R$24,'City Level Data'!#REF!,"Jabo")</f>
        <v>#REF!</v>
      </c>
      <c r="T40" s="1" t="e">
        <f>"of "&amp;ROUND(SUMIFS('City Level Data'!$J:$J,'City Level Data'!$Q:$Q,"&lt;="&amp;R$24,'City Level Data'!#REF!,"Jabo")/1000000,2)&amp;" mil"</f>
        <v>#REF!</v>
      </c>
    </row>
    <row r="41" spans="2:32" ht="8.25" customHeight="1" x14ac:dyDescent="0.2">
      <c r="D41" s="53"/>
      <c r="I41" s="53"/>
      <c r="N41" s="53"/>
      <c r="S41" s="53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</row>
    <row r="42" spans="2:32" ht="12.75" x14ac:dyDescent="0.2">
      <c r="D42" s="53"/>
      <c r="I42" s="53"/>
      <c r="N42" s="53"/>
      <c r="S42" s="53"/>
      <c r="V42" s="2"/>
    </row>
    <row r="43" spans="2:32" ht="12.75" x14ac:dyDescent="0.2">
      <c r="D43" s="53"/>
      <c r="I43" s="53"/>
      <c r="N43" s="53"/>
      <c r="S43" s="53"/>
      <c r="V43" s="2" t="s">
        <v>1967</v>
      </c>
    </row>
    <row r="44" spans="2:32" ht="12.75" x14ac:dyDescent="0.2">
      <c r="D44" s="53"/>
      <c r="I44" s="53"/>
      <c r="N44" s="53"/>
      <c r="S44" s="53"/>
      <c r="V44" s="164" t="s">
        <v>1968</v>
      </c>
      <c r="W44" s="164" t="s">
        <v>25</v>
      </c>
      <c r="X44" s="171"/>
      <c r="Y44" s="171"/>
      <c r="Z44" s="177"/>
    </row>
    <row r="45" spans="2:32" ht="12.75" x14ac:dyDescent="0.2">
      <c r="D45" s="53"/>
      <c r="I45" s="53"/>
      <c r="N45" s="53"/>
      <c r="S45" s="53"/>
      <c r="V45" s="164" t="s">
        <v>46</v>
      </c>
      <c r="W45" s="166" t="s">
        <v>1517</v>
      </c>
      <c r="X45" s="178" t="s">
        <v>1827</v>
      </c>
      <c r="Y45" s="178" t="s">
        <v>1523</v>
      </c>
      <c r="Z45" s="165" t="s">
        <v>1231</v>
      </c>
    </row>
    <row r="46" spans="2:32" ht="12.75" x14ac:dyDescent="0.2">
      <c r="D46" s="53"/>
      <c r="I46" s="53"/>
      <c r="N46" s="53"/>
      <c r="S46" s="53"/>
      <c r="V46" s="166" t="s">
        <v>244</v>
      </c>
      <c r="W46" s="179">
        <v>4433285</v>
      </c>
      <c r="X46" s="180">
        <v>18777288</v>
      </c>
      <c r="Y46" s="180">
        <v>5042771</v>
      </c>
      <c r="Z46" s="167">
        <v>28253344</v>
      </c>
      <c r="AA46" s="1">
        <f t="shared" ref="AA46:AA50" si="11">Z46/Z$51</f>
        <v>0.10378258393403818</v>
      </c>
    </row>
    <row r="47" spans="2:32" ht="12.75" x14ac:dyDescent="0.2">
      <c r="D47" s="53"/>
      <c r="I47" s="53"/>
      <c r="N47" s="53"/>
      <c r="S47" s="53"/>
      <c r="V47" s="169" t="s">
        <v>172</v>
      </c>
      <c r="W47" s="181">
        <v>11128322</v>
      </c>
      <c r="X47" s="182">
        <v>10621371</v>
      </c>
      <c r="Y47" s="182">
        <v>19557531</v>
      </c>
      <c r="Z47" s="170">
        <v>41307224</v>
      </c>
      <c r="AA47" s="1">
        <f t="shared" si="11"/>
        <v>0.15173320516899225</v>
      </c>
    </row>
    <row r="48" spans="2:32" ht="12.75" x14ac:dyDescent="0.2">
      <c r="D48" s="53"/>
      <c r="I48" s="53"/>
      <c r="N48" s="53"/>
      <c r="S48" s="53"/>
      <c r="V48" s="169" t="s">
        <v>201</v>
      </c>
      <c r="W48" s="181">
        <v>25637783</v>
      </c>
      <c r="X48" s="182">
        <v>6822102</v>
      </c>
      <c r="Y48" s="182">
        <v>33309006</v>
      </c>
      <c r="Z48" s="170">
        <v>65768891</v>
      </c>
      <c r="AA48" s="1">
        <f t="shared" si="11"/>
        <v>0.24158787895889802</v>
      </c>
    </row>
    <row r="49" spans="4:32" ht="12.75" x14ac:dyDescent="0.2">
      <c r="D49" s="53"/>
      <c r="I49" s="53"/>
      <c r="N49" s="53"/>
      <c r="S49" s="53"/>
      <c r="V49" s="169" t="s">
        <v>151</v>
      </c>
      <c r="W49" s="181">
        <v>30125084</v>
      </c>
      <c r="X49" s="182">
        <v>2750355</v>
      </c>
      <c r="Y49" s="182">
        <v>51406745</v>
      </c>
      <c r="Z49" s="170">
        <v>84282184</v>
      </c>
      <c r="AA49" s="1">
        <f t="shared" si="11"/>
        <v>0.30959247992464356</v>
      </c>
    </row>
    <row r="50" spans="4:32" ht="12.75" x14ac:dyDescent="0.2">
      <c r="D50" s="53"/>
      <c r="I50" s="53"/>
      <c r="N50" s="53"/>
      <c r="S50" s="53"/>
      <c r="V50" s="169" t="s">
        <v>133</v>
      </c>
      <c r="W50" s="181">
        <v>30378788</v>
      </c>
      <c r="X50" s="182"/>
      <c r="Y50" s="182">
        <v>22245458</v>
      </c>
      <c r="Z50" s="170">
        <v>52624246</v>
      </c>
      <c r="AA50" s="1">
        <f t="shared" si="11"/>
        <v>0.19330385201342795</v>
      </c>
    </row>
    <row r="51" spans="4:32" ht="12.75" x14ac:dyDescent="0.2">
      <c r="D51" s="53"/>
      <c r="I51" s="53"/>
      <c r="N51" s="53"/>
      <c r="S51" s="53"/>
      <c r="V51" s="172" t="s">
        <v>1231</v>
      </c>
      <c r="W51" s="183">
        <v>101703262</v>
      </c>
      <c r="X51" s="184">
        <v>38971116</v>
      </c>
      <c r="Y51" s="184">
        <v>131561511</v>
      </c>
      <c r="Z51" s="174">
        <v>272235889</v>
      </c>
    </row>
    <row r="52" spans="4:32" ht="12.75" x14ac:dyDescent="0.2">
      <c r="D52" s="53"/>
      <c r="I52" s="53"/>
      <c r="N52" s="53"/>
      <c r="S52" s="53"/>
      <c r="V52" s="175" t="s">
        <v>27</v>
      </c>
      <c r="W52" s="176" t="s">
        <v>1518</v>
      </c>
    </row>
    <row r="53" spans="4:32" ht="12.75" x14ac:dyDescent="0.2">
      <c r="D53" s="53"/>
      <c r="I53" s="53"/>
      <c r="N53" s="53"/>
      <c r="S53" s="53"/>
      <c r="V53" s="1" t="s">
        <v>1965</v>
      </c>
      <c r="AB53" s="1" t="s">
        <v>1965</v>
      </c>
    </row>
    <row r="54" spans="4:32" ht="12.75" x14ac:dyDescent="0.2">
      <c r="D54" s="53"/>
      <c r="I54" s="53"/>
      <c r="N54" s="53"/>
      <c r="S54" s="53"/>
      <c r="V54" s="164" t="s">
        <v>1968</v>
      </c>
      <c r="W54" s="164" t="s">
        <v>25</v>
      </c>
      <c r="X54" s="171"/>
      <c r="Y54" s="171"/>
      <c r="Z54" s="177"/>
      <c r="AB54" s="1" t="s">
        <v>1966</v>
      </c>
      <c r="AC54" s="1" t="s">
        <v>25</v>
      </c>
    </row>
    <row r="55" spans="4:32" ht="12.75" x14ac:dyDescent="0.2">
      <c r="D55" s="53"/>
      <c r="I55" s="53"/>
      <c r="N55" s="53"/>
      <c r="S55" s="53"/>
      <c r="V55" s="164" t="s">
        <v>46</v>
      </c>
      <c r="W55" s="166" t="s">
        <v>1517</v>
      </c>
      <c r="X55" s="178" t="s">
        <v>1827</v>
      </c>
      <c r="Y55" s="178" t="s">
        <v>1523</v>
      </c>
      <c r="Z55" s="165" t="s">
        <v>1231</v>
      </c>
      <c r="AB55" s="1" t="s">
        <v>46</v>
      </c>
      <c r="AC55" s="1" t="s">
        <v>1517</v>
      </c>
      <c r="AD55" s="1" t="s">
        <v>1827</v>
      </c>
      <c r="AE55" s="1" t="s">
        <v>1523</v>
      </c>
      <c r="AF55" s="1" t="s">
        <v>1231</v>
      </c>
    </row>
    <row r="56" spans="4:32" ht="12.75" x14ac:dyDescent="0.2">
      <c r="D56" s="53"/>
      <c r="I56" s="53"/>
      <c r="N56" s="53"/>
      <c r="S56" s="53"/>
      <c r="V56" s="166" t="s">
        <v>244</v>
      </c>
      <c r="W56" s="179">
        <v>4433285</v>
      </c>
      <c r="X56" s="180">
        <v>18777288</v>
      </c>
      <c r="Y56" s="180">
        <v>5042771</v>
      </c>
      <c r="Z56" s="167">
        <v>28253344</v>
      </c>
      <c r="AB56" s="16" t="s">
        <v>244</v>
      </c>
      <c r="AC56" s="52">
        <f t="shared" ref="AC56:AD56" si="12">W56/W46</f>
        <v>1</v>
      </c>
      <c r="AD56" s="52">
        <f t="shared" si="12"/>
        <v>1</v>
      </c>
      <c r="AE56" s="52"/>
      <c r="AF56" s="52">
        <f>Z56/Z46</f>
        <v>1</v>
      </c>
    </row>
    <row r="57" spans="4:32" ht="12.75" x14ac:dyDescent="0.2">
      <c r="D57" s="53"/>
      <c r="I57" s="53"/>
      <c r="N57" s="53"/>
      <c r="S57" s="53"/>
      <c r="V57" s="169" t="s">
        <v>172</v>
      </c>
      <c r="W57" s="181">
        <v>11128322</v>
      </c>
      <c r="X57" s="182">
        <v>10621371</v>
      </c>
      <c r="Y57" s="182">
        <v>19557531</v>
      </c>
      <c r="Z57" s="170">
        <v>41307224</v>
      </c>
      <c r="AB57" s="16" t="s">
        <v>172</v>
      </c>
      <c r="AC57" s="52">
        <f t="shared" ref="AC57:AF57" si="13">W57/W47</f>
        <v>1</v>
      </c>
      <c r="AD57" s="52">
        <f t="shared" si="13"/>
        <v>1</v>
      </c>
      <c r="AE57" s="52">
        <f t="shared" si="13"/>
        <v>1</v>
      </c>
      <c r="AF57" s="52">
        <f t="shared" si="13"/>
        <v>1</v>
      </c>
    </row>
    <row r="58" spans="4:32" ht="12.75" x14ac:dyDescent="0.2">
      <c r="D58" s="53"/>
      <c r="I58" s="53"/>
      <c r="N58" s="53"/>
      <c r="S58" s="53"/>
      <c r="V58" s="169" t="s">
        <v>201</v>
      </c>
      <c r="W58" s="181">
        <v>25637783</v>
      </c>
      <c r="X58" s="182">
        <v>6822102</v>
      </c>
      <c r="Y58" s="182">
        <v>33309006</v>
      </c>
      <c r="Z58" s="170">
        <v>65768891</v>
      </c>
      <c r="AB58" s="1" t="s">
        <v>201</v>
      </c>
      <c r="AC58" s="52">
        <f t="shared" ref="AC58:AF58" si="14">W58/W48</f>
        <v>1</v>
      </c>
      <c r="AD58" s="52">
        <f t="shared" si="14"/>
        <v>1</v>
      </c>
      <c r="AE58" s="52">
        <f t="shared" si="14"/>
        <v>1</v>
      </c>
      <c r="AF58" s="52">
        <f t="shared" si="14"/>
        <v>1</v>
      </c>
    </row>
    <row r="59" spans="4:32" ht="12.75" x14ac:dyDescent="0.2">
      <c r="D59" s="53"/>
      <c r="I59" s="53"/>
      <c r="N59" s="53"/>
      <c r="S59" s="53"/>
      <c r="V59" s="169" t="s">
        <v>151</v>
      </c>
      <c r="W59" s="181">
        <v>27536096</v>
      </c>
      <c r="X59" s="182"/>
      <c r="Y59" s="182">
        <v>46721470</v>
      </c>
      <c r="Z59" s="170">
        <v>74257566</v>
      </c>
      <c r="AB59" s="16" t="s">
        <v>151</v>
      </c>
      <c r="AC59" s="52">
        <f t="shared" ref="AC59:AF59" si="15">W59/W49</f>
        <v>0.9140587292636263</v>
      </c>
      <c r="AD59" s="52">
        <f t="shared" si="15"/>
        <v>0</v>
      </c>
      <c r="AE59" s="52">
        <f t="shared" si="15"/>
        <v>0.90885874995586668</v>
      </c>
      <c r="AF59" s="52">
        <f t="shared" si="15"/>
        <v>0.88105887241839864</v>
      </c>
    </row>
    <row r="60" spans="4:32" ht="12.75" x14ac:dyDescent="0.2">
      <c r="D60" s="53"/>
      <c r="I60" s="53"/>
      <c r="N60" s="53"/>
      <c r="S60" s="53"/>
      <c r="V60" s="169" t="s">
        <v>133</v>
      </c>
      <c r="W60" s="181">
        <v>11711210</v>
      </c>
      <c r="X60" s="182"/>
      <c r="Y60" s="182">
        <v>10903185</v>
      </c>
      <c r="Z60" s="170">
        <v>22614395</v>
      </c>
      <c r="AB60" s="1" t="s">
        <v>133</v>
      </c>
      <c r="AC60" s="52">
        <f t="shared" ref="AC60:AF60" si="16">W60/W50</f>
        <v>0.38550616305034946</v>
      </c>
      <c r="AD60" s="52" t="e">
        <f t="shared" si="16"/>
        <v>#DIV/0!</v>
      </c>
      <c r="AE60" s="52">
        <f t="shared" si="16"/>
        <v>0.49013083929312673</v>
      </c>
      <c r="AF60" s="52">
        <f t="shared" si="16"/>
        <v>0.42973337803262779</v>
      </c>
    </row>
    <row r="61" spans="4:32" ht="12.75" x14ac:dyDescent="0.2">
      <c r="D61" s="53"/>
      <c r="I61" s="53"/>
      <c r="N61" s="53"/>
      <c r="S61" s="53"/>
      <c r="V61" s="172" t="s">
        <v>1231</v>
      </c>
      <c r="W61" s="183">
        <v>80446696</v>
      </c>
      <c r="X61" s="184">
        <v>36220761</v>
      </c>
      <c r="Y61" s="184">
        <v>115533963</v>
      </c>
      <c r="Z61" s="174">
        <v>232201420</v>
      </c>
      <c r="AB61" s="2" t="s">
        <v>1231</v>
      </c>
      <c r="AC61" s="66">
        <f t="shared" ref="AC61:AF61" si="17">W61/W51</f>
        <v>0.79099425542516033</v>
      </c>
      <c r="AD61" s="66">
        <f t="shared" si="17"/>
        <v>0.92942580859116275</v>
      </c>
      <c r="AE61" s="66">
        <f t="shared" si="17"/>
        <v>0.87817449132216185</v>
      </c>
      <c r="AF61" s="66">
        <f t="shared" si="17"/>
        <v>0.85294198664600018</v>
      </c>
    </row>
    <row r="62" spans="4:32" ht="12.75" x14ac:dyDescent="0.2">
      <c r="D62" s="53"/>
      <c r="I62" s="53"/>
      <c r="N62" s="53"/>
      <c r="S62" s="53"/>
    </row>
    <row r="63" spans="4:32" ht="7.5" customHeight="1" x14ac:dyDescent="0.2">
      <c r="D63" s="53"/>
      <c r="I63" s="53"/>
      <c r="N63" s="53"/>
      <c r="S63" s="53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</row>
    <row r="64" spans="4:32" ht="12.75" x14ac:dyDescent="0.2">
      <c r="D64" s="53"/>
      <c r="I64" s="53"/>
      <c r="N64" s="53"/>
      <c r="S64" s="53"/>
      <c r="V64" s="2"/>
    </row>
    <row r="65" spans="4:32" ht="12.75" x14ac:dyDescent="0.2">
      <c r="D65" s="53"/>
      <c r="I65" s="53"/>
      <c r="N65" s="53"/>
      <c r="S65" s="53"/>
      <c r="V65" s="2" t="s">
        <v>1969</v>
      </c>
    </row>
    <row r="66" spans="4:32" ht="12.75" x14ac:dyDescent="0.2">
      <c r="D66" s="53"/>
      <c r="I66" s="53"/>
      <c r="N66" s="53"/>
      <c r="S66" s="53"/>
      <c r="V66" s="164" t="s">
        <v>1970</v>
      </c>
      <c r="W66" s="164" t="s">
        <v>25</v>
      </c>
      <c r="X66" s="171"/>
      <c r="Y66" s="171"/>
      <c r="Z66" s="177"/>
    </row>
    <row r="67" spans="4:32" ht="12.75" x14ac:dyDescent="0.2">
      <c r="D67" s="53"/>
      <c r="I67" s="53"/>
      <c r="N67" s="53"/>
      <c r="S67" s="53"/>
      <c r="V67" s="164" t="s">
        <v>46</v>
      </c>
      <c r="W67" s="166" t="s">
        <v>1517</v>
      </c>
      <c r="X67" s="178" t="s">
        <v>1827</v>
      </c>
      <c r="Y67" s="178" t="s">
        <v>1523</v>
      </c>
      <c r="Z67" s="165" t="s">
        <v>1231</v>
      </c>
    </row>
    <row r="68" spans="4:32" ht="12.75" x14ac:dyDescent="0.2">
      <c r="D68" s="53"/>
      <c r="I68" s="53"/>
      <c r="N68" s="53"/>
      <c r="S68" s="53"/>
      <c r="V68" s="166" t="s">
        <v>244</v>
      </c>
      <c r="W68" s="179">
        <v>439490</v>
      </c>
      <c r="X68" s="180">
        <v>1782727</v>
      </c>
      <c r="Y68" s="180">
        <v>293291</v>
      </c>
      <c r="Z68" s="167">
        <v>2515508</v>
      </c>
      <c r="AA68" s="1">
        <f t="shared" ref="AA68:AA72" si="18">Z68/Z$73</f>
        <v>0.2639303750632282</v>
      </c>
    </row>
    <row r="69" spans="4:32" ht="12.75" x14ac:dyDescent="0.2">
      <c r="D69" s="53"/>
      <c r="I69" s="53"/>
      <c r="N69" s="53"/>
      <c r="S69" s="53"/>
      <c r="V69" s="169" t="s">
        <v>172</v>
      </c>
      <c r="W69" s="181">
        <v>575001</v>
      </c>
      <c r="X69" s="182">
        <v>547654</v>
      </c>
      <c r="Y69" s="182">
        <v>751308</v>
      </c>
      <c r="Z69" s="170">
        <v>1873963</v>
      </c>
      <c r="AA69" s="1">
        <f t="shared" si="18"/>
        <v>0.19661863824110767</v>
      </c>
    </row>
    <row r="70" spans="4:32" ht="12.75" x14ac:dyDescent="0.2">
      <c r="D70" s="53"/>
      <c r="I70" s="53"/>
      <c r="N70" s="53"/>
      <c r="S70" s="53"/>
      <c r="V70" s="169" t="s">
        <v>201</v>
      </c>
      <c r="W70" s="181">
        <v>726650</v>
      </c>
      <c r="X70" s="182">
        <v>179039</v>
      </c>
      <c r="Y70" s="182">
        <v>777519</v>
      </c>
      <c r="Z70" s="170">
        <v>1683208</v>
      </c>
      <c r="AA70" s="1">
        <f t="shared" si="18"/>
        <v>0.17660437523928615</v>
      </c>
    </row>
    <row r="71" spans="4:32" ht="12.75" x14ac:dyDescent="0.2">
      <c r="D71" s="53"/>
      <c r="I71" s="53"/>
      <c r="N71" s="53"/>
      <c r="S71" s="53"/>
      <c r="V71" s="169" t="s">
        <v>151</v>
      </c>
      <c r="W71" s="181">
        <v>787348</v>
      </c>
      <c r="X71" s="182">
        <v>38325</v>
      </c>
      <c r="Y71" s="182">
        <v>1175699</v>
      </c>
      <c r="Z71" s="170">
        <v>2001372</v>
      </c>
      <c r="AA71" s="1">
        <f t="shared" si="18"/>
        <v>0.20998655643354866</v>
      </c>
    </row>
    <row r="72" spans="4:32" ht="12.75" x14ac:dyDescent="0.2">
      <c r="D72" s="53"/>
      <c r="I72" s="53"/>
      <c r="N72" s="53"/>
      <c r="S72" s="53"/>
      <c r="V72" s="169" t="s">
        <v>133</v>
      </c>
      <c r="W72" s="181">
        <v>808526</v>
      </c>
      <c r="X72" s="182"/>
      <c r="Y72" s="182">
        <v>648376</v>
      </c>
      <c r="Z72" s="170">
        <v>1456902</v>
      </c>
      <c r="AA72" s="1">
        <f t="shared" si="18"/>
        <v>0.15286005502282929</v>
      </c>
    </row>
    <row r="73" spans="4:32" ht="12.75" x14ac:dyDescent="0.2">
      <c r="D73" s="53"/>
      <c r="I73" s="53"/>
      <c r="N73" s="53"/>
      <c r="S73" s="53"/>
      <c r="V73" s="172" t="s">
        <v>1231</v>
      </c>
      <c r="W73" s="183">
        <v>3337015</v>
      </c>
      <c r="X73" s="184">
        <v>2547745</v>
      </c>
      <c r="Y73" s="184">
        <v>3646193</v>
      </c>
      <c r="Z73" s="174">
        <v>9530953</v>
      </c>
    </row>
    <row r="74" spans="4:32" ht="12.75" x14ac:dyDescent="0.2">
      <c r="D74" s="53"/>
      <c r="I74" s="53"/>
      <c r="N74" s="53"/>
      <c r="S74" s="53"/>
      <c r="V74" s="175" t="s">
        <v>27</v>
      </c>
      <c r="W74" s="176" t="s">
        <v>1518</v>
      </c>
    </row>
    <row r="75" spans="4:32" ht="12.75" x14ac:dyDescent="0.2">
      <c r="D75" s="53"/>
      <c r="I75" s="53"/>
      <c r="N75" s="53"/>
      <c r="S75" s="53"/>
      <c r="V75" s="1" t="s">
        <v>1965</v>
      </c>
      <c r="AB75" s="1" t="s">
        <v>1965</v>
      </c>
    </row>
    <row r="76" spans="4:32" ht="12.75" x14ac:dyDescent="0.2">
      <c r="D76" s="53"/>
      <c r="I76" s="53"/>
      <c r="N76" s="53"/>
      <c r="S76" s="53"/>
      <c r="V76" s="164" t="s">
        <v>1970</v>
      </c>
      <c r="W76" s="164" t="s">
        <v>25</v>
      </c>
      <c r="X76" s="171"/>
      <c r="Y76" s="171"/>
      <c r="Z76" s="177"/>
      <c r="AB76" s="1" t="s">
        <v>1966</v>
      </c>
      <c r="AC76" s="1" t="s">
        <v>25</v>
      </c>
    </row>
    <row r="77" spans="4:32" ht="12.75" x14ac:dyDescent="0.2">
      <c r="D77" s="53"/>
      <c r="I77" s="53"/>
      <c r="N77" s="53"/>
      <c r="S77" s="53"/>
      <c r="V77" s="164" t="s">
        <v>46</v>
      </c>
      <c r="W77" s="166" t="s">
        <v>1517</v>
      </c>
      <c r="X77" s="178" t="s">
        <v>1827</v>
      </c>
      <c r="Y77" s="178" t="s">
        <v>1523</v>
      </c>
      <c r="Z77" s="165" t="s">
        <v>1231</v>
      </c>
      <c r="AB77" s="1" t="s">
        <v>46</v>
      </c>
      <c r="AC77" s="1" t="s">
        <v>1517</v>
      </c>
      <c r="AD77" s="1" t="s">
        <v>1827</v>
      </c>
      <c r="AE77" s="1" t="s">
        <v>1523</v>
      </c>
      <c r="AF77" s="1" t="s">
        <v>1231</v>
      </c>
    </row>
    <row r="78" spans="4:32" ht="12.75" x14ac:dyDescent="0.2">
      <c r="D78" s="53"/>
      <c r="I78" s="53"/>
      <c r="N78" s="53"/>
      <c r="S78" s="53"/>
      <c r="V78" s="166" t="s">
        <v>244</v>
      </c>
      <c r="W78" s="179">
        <v>439490</v>
      </c>
      <c r="X78" s="180">
        <v>1782727</v>
      </c>
      <c r="Y78" s="180">
        <v>293291</v>
      </c>
      <c r="Z78" s="167">
        <v>2515508</v>
      </c>
      <c r="AB78" s="16" t="s">
        <v>244</v>
      </c>
      <c r="AC78" s="52">
        <f t="shared" ref="AC78:AD78" si="19">W78/W68</f>
        <v>1</v>
      </c>
      <c r="AD78" s="52">
        <f t="shared" si="19"/>
        <v>1</v>
      </c>
      <c r="AE78" s="52"/>
      <c r="AF78" s="52">
        <f>Z78/Z68</f>
        <v>1</v>
      </c>
    </row>
    <row r="79" spans="4:32" ht="12.75" x14ac:dyDescent="0.2">
      <c r="D79" s="53"/>
      <c r="I79" s="53"/>
      <c r="N79" s="53"/>
      <c r="S79" s="53"/>
      <c r="V79" s="169" t="s">
        <v>172</v>
      </c>
      <c r="W79" s="181">
        <v>575001</v>
      </c>
      <c r="X79" s="182">
        <v>547654</v>
      </c>
      <c r="Y79" s="182">
        <v>751308</v>
      </c>
      <c r="Z79" s="170">
        <v>1873963</v>
      </c>
      <c r="AB79" s="16" t="s">
        <v>172</v>
      </c>
      <c r="AC79" s="52">
        <f t="shared" ref="AC79:AF79" si="20">W79/W69</f>
        <v>1</v>
      </c>
      <c r="AD79" s="52">
        <f t="shared" si="20"/>
        <v>1</v>
      </c>
      <c r="AE79" s="52">
        <f t="shared" si="20"/>
        <v>1</v>
      </c>
      <c r="AF79" s="52">
        <f t="shared" si="20"/>
        <v>1</v>
      </c>
    </row>
    <row r="80" spans="4:32" ht="12.75" x14ac:dyDescent="0.2">
      <c r="D80" s="53"/>
      <c r="I80" s="53"/>
      <c r="N80" s="53"/>
      <c r="S80" s="53"/>
      <c r="V80" s="169" t="s">
        <v>201</v>
      </c>
      <c r="W80" s="181">
        <v>726650</v>
      </c>
      <c r="X80" s="182">
        <v>179039</v>
      </c>
      <c r="Y80" s="182">
        <v>777519</v>
      </c>
      <c r="Z80" s="170">
        <v>1683208</v>
      </c>
      <c r="AB80" s="1" t="s">
        <v>201</v>
      </c>
      <c r="AC80" s="52">
        <f t="shared" ref="AC80:AF80" si="21">W80/W70</f>
        <v>1</v>
      </c>
      <c r="AD80" s="52">
        <f t="shared" si="21"/>
        <v>1</v>
      </c>
      <c r="AE80" s="68">
        <f t="shared" si="21"/>
        <v>1</v>
      </c>
      <c r="AF80" s="52">
        <f t="shared" si="21"/>
        <v>1</v>
      </c>
    </row>
    <row r="81" spans="4:32" ht="12.75" x14ac:dyDescent="0.2">
      <c r="D81" s="53"/>
      <c r="I81" s="53"/>
      <c r="N81" s="53"/>
      <c r="S81" s="53"/>
      <c r="V81" s="169" t="s">
        <v>151</v>
      </c>
      <c r="W81" s="181">
        <v>623798</v>
      </c>
      <c r="X81" s="182"/>
      <c r="Y81" s="182">
        <v>1055636</v>
      </c>
      <c r="Z81" s="170">
        <v>1679434</v>
      </c>
      <c r="AB81" s="16" t="s">
        <v>151</v>
      </c>
      <c r="AC81" s="52">
        <f t="shared" ref="AC81:AF81" si="22">W81/W71</f>
        <v>0.79227736655202019</v>
      </c>
      <c r="AD81" s="52">
        <f t="shared" si="22"/>
        <v>0</v>
      </c>
      <c r="AE81" s="52">
        <f t="shared" si="22"/>
        <v>0.89787947425318893</v>
      </c>
      <c r="AF81" s="52">
        <f t="shared" si="22"/>
        <v>0.83914134903456228</v>
      </c>
    </row>
    <row r="82" spans="4:32" ht="12.75" x14ac:dyDescent="0.2">
      <c r="D82" s="53"/>
      <c r="I82" s="53"/>
      <c r="N82" s="53"/>
      <c r="S82" s="53"/>
      <c r="V82" s="169" t="s">
        <v>133</v>
      </c>
      <c r="W82" s="181">
        <v>340174</v>
      </c>
      <c r="X82" s="182"/>
      <c r="Y82" s="182">
        <v>274051</v>
      </c>
      <c r="Z82" s="170">
        <v>614225</v>
      </c>
      <c r="AB82" s="1" t="s">
        <v>133</v>
      </c>
      <c r="AC82" s="52">
        <f t="shared" ref="AC82:AF82" si="23">W82/W72</f>
        <v>0.42073353237867428</v>
      </c>
      <c r="AD82" s="52" t="e">
        <f t="shared" si="23"/>
        <v>#DIV/0!</v>
      </c>
      <c r="AE82" s="52">
        <f t="shared" si="23"/>
        <v>0.42267295519883524</v>
      </c>
      <c r="AF82" s="52">
        <f t="shared" si="23"/>
        <v>0.42159664823028592</v>
      </c>
    </row>
    <row r="83" spans="4:32" ht="12.75" x14ac:dyDescent="0.2">
      <c r="D83" s="53"/>
      <c r="I83" s="53"/>
      <c r="N83" s="53"/>
      <c r="S83" s="53"/>
      <c r="V83" s="172" t="s">
        <v>1231</v>
      </c>
      <c r="W83" s="183">
        <v>2705113</v>
      </c>
      <c r="X83" s="184">
        <v>2509420</v>
      </c>
      <c r="Y83" s="184">
        <v>3151805</v>
      </c>
      <c r="Z83" s="174">
        <v>8366338</v>
      </c>
      <c r="AB83" s="2" t="s">
        <v>1231</v>
      </c>
      <c r="AC83" s="66">
        <f t="shared" ref="AC83:AF83" si="24">W83/W73</f>
        <v>0.81063854972183225</v>
      </c>
      <c r="AD83" s="66">
        <f t="shared" si="24"/>
        <v>0.98495728575662012</v>
      </c>
      <c r="AE83" s="66">
        <f t="shared" si="24"/>
        <v>0.86440981045161347</v>
      </c>
      <c r="AF83" s="66">
        <f t="shared" si="24"/>
        <v>0.8778070776343142</v>
      </c>
    </row>
    <row r="84" spans="4:32" ht="12.75" x14ac:dyDescent="0.2">
      <c r="D84" s="53"/>
      <c r="I84" s="53"/>
      <c r="N84" s="53"/>
      <c r="S84" s="53"/>
    </row>
    <row r="85" spans="4:32" ht="12.75" x14ac:dyDescent="0.2">
      <c r="D85" s="53"/>
      <c r="I85" s="53"/>
      <c r="N85" s="53"/>
      <c r="S85" s="53"/>
    </row>
    <row r="86" spans="4:32" ht="12.75" x14ac:dyDescent="0.2">
      <c r="D86" s="53"/>
      <c r="I86" s="53"/>
      <c r="N86" s="53"/>
      <c r="S86" s="53"/>
    </row>
    <row r="87" spans="4:32" ht="12.75" x14ac:dyDescent="0.2">
      <c r="D87" s="53"/>
      <c r="I87" s="53"/>
      <c r="N87" s="53"/>
      <c r="S87" s="53"/>
      <c r="V87" s="2" t="s">
        <v>1971</v>
      </c>
      <c r="W87" s="2" t="s">
        <v>31</v>
      </c>
      <c r="X87" s="2" t="s">
        <v>1972</v>
      </c>
      <c r="Y87" s="2" t="s">
        <v>1515</v>
      </c>
      <c r="Z87" s="2" t="s">
        <v>1973</v>
      </c>
      <c r="AA87" s="2" t="s">
        <v>1974</v>
      </c>
      <c r="AB87" s="2" t="s">
        <v>1975</v>
      </c>
      <c r="AC87" s="2" t="s">
        <v>1976</v>
      </c>
      <c r="AD87" s="2" t="s">
        <v>1977</v>
      </c>
    </row>
    <row r="88" spans="4:32" ht="12.75" x14ac:dyDescent="0.2">
      <c r="D88" s="53"/>
      <c r="I88" s="53"/>
      <c r="N88" s="53"/>
      <c r="S88" s="53"/>
      <c r="V88" s="16" t="s">
        <v>244</v>
      </c>
      <c r="W88" s="16">
        <v>28253344</v>
      </c>
      <c r="X88" s="68">
        <f t="shared" ref="X88:X94" si="25">W88/W$93</f>
        <v>0.10378258393403818</v>
      </c>
      <c r="Y88" s="1">
        <v>13299931</v>
      </c>
      <c r="AA88" s="16">
        <v>2515508</v>
      </c>
      <c r="AB88" s="68">
        <f t="shared" ref="AB88:AB94" si="26">AA88/AA$93</f>
        <v>0.2639303750632282</v>
      </c>
      <c r="AC88" s="1">
        <v>4171938</v>
      </c>
    </row>
    <row r="89" spans="4:32" ht="12.75" x14ac:dyDescent="0.2">
      <c r="D89" s="53"/>
      <c r="I89" s="53"/>
      <c r="N89" s="53"/>
      <c r="S89" s="53"/>
      <c r="V89" s="1" t="s">
        <v>172</v>
      </c>
      <c r="W89" s="16">
        <v>41307224</v>
      </c>
      <c r="X89" s="68">
        <f t="shared" si="25"/>
        <v>0.15173320516899225</v>
      </c>
      <c r="Y89" s="1">
        <v>31345130</v>
      </c>
      <c r="AA89" s="16">
        <v>1873963</v>
      </c>
      <c r="AB89" s="68">
        <f t="shared" si="26"/>
        <v>0.19661863824110767</v>
      </c>
      <c r="AC89" s="1">
        <v>4890963</v>
      </c>
    </row>
    <row r="90" spans="4:32" ht="12.75" x14ac:dyDescent="0.2">
      <c r="D90" s="53"/>
      <c r="I90" s="53"/>
      <c r="N90" s="53"/>
      <c r="S90" s="53"/>
      <c r="V90" s="16" t="s">
        <v>201</v>
      </c>
      <c r="W90" s="16">
        <v>65768891</v>
      </c>
      <c r="X90" s="68">
        <f t="shared" si="25"/>
        <v>0.24158787895889802</v>
      </c>
      <c r="Y90" s="1">
        <v>31041050</v>
      </c>
      <c r="AA90" s="16">
        <v>1683208</v>
      </c>
      <c r="AB90" s="68">
        <f t="shared" si="26"/>
        <v>0.17660437523928615</v>
      </c>
      <c r="AC90" s="1">
        <v>1724758</v>
      </c>
    </row>
    <row r="91" spans="4:32" ht="12.75" x14ac:dyDescent="0.2">
      <c r="D91" s="53"/>
      <c r="I91" s="53"/>
      <c r="N91" s="53"/>
      <c r="S91" s="53"/>
      <c r="V91" s="16" t="s">
        <v>151</v>
      </c>
      <c r="W91" s="16">
        <v>84282184</v>
      </c>
      <c r="X91" s="68">
        <f t="shared" si="25"/>
        <v>0.30959247992464356</v>
      </c>
      <c r="Y91" s="1">
        <v>49086522</v>
      </c>
      <c r="AA91" s="16">
        <v>2001372</v>
      </c>
      <c r="AB91" s="68">
        <f t="shared" si="26"/>
        <v>0.20998655643354866</v>
      </c>
      <c r="AC91" s="1">
        <v>906371</v>
      </c>
    </row>
    <row r="92" spans="4:32" ht="12.75" x14ac:dyDescent="0.2">
      <c r="D92" s="53"/>
      <c r="I92" s="53"/>
      <c r="N92" s="53"/>
      <c r="S92" s="53"/>
      <c r="V92" s="1" t="s">
        <v>133</v>
      </c>
      <c r="W92" s="16">
        <v>52624246</v>
      </c>
      <c r="X92" s="68">
        <f t="shared" si="25"/>
        <v>0.19330385201342795</v>
      </c>
      <c r="Y92" s="1">
        <v>18686076</v>
      </c>
      <c r="AA92" s="16">
        <v>1456902</v>
      </c>
      <c r="AB92" s="68">
        <f t="shared" si="26"/>
        <v>0.15286005502282929</v>
      </c>
      <c r="AC92" s="1">
        <v>181340</v>
      </c>
    </row>
    <row r="93" spans="4:32" ht="12.75" x14ac:dyDescent="0.2">
      <c r="D93" s="53"/>
      <c r="I93" s="53"/>
      <c r="N93" s="53"/>
      <c r="S93" s="53"/>
      <c r="V93" s="2" t="s">
        <v>1978</v>
      </c>
      <c r="W93" s="69">
        <v>272235889</v>
      </c>
      <c r="X93" s="70">
        <f t="shared" si="25"/>
        <v>1</v>
      </c>
      <c r="Y93" s="1">
        <v>143458709</v>
      </c>
      <c r="Z93" s="2"/>
      <c r="AA93" s="69">
        <v>9530953</v>
      </c>
      <c r="AB93" s="70">
        <f t="shared" si="26"/>
        <v>1</v>
      </c>
      <c r="AC93" s="1">
        <v>11875370</v>
      </c>
    </row>
    <row r="94" spans="4:32" ht="12.75" x14ac:dyDescent="0.2">
      <c r="D94" s="53"/>
      <c r="I94" s="53"/>
      <c r="N94" s="53"/>
      <c r="S94" s="53"/>
      <c r="V94" s="2" t="s">
        <v>1979</v>
      </c>
      <c r="W94" s="69">
        <f>SUM(W89:W92)</f>
        <v>243982545</v>
      </c>
      <c r="X94" s="70">
        <f t="shared" si="25"/>
        <v>0.89621741606596184</v>
      </c>
      <c r="Y94" s="2"/>
      <c r="Z94" s="2"/>
      <c r="AA94" s="69">
        <f>SUM(AA89:AA92)</f>
        <v>7015445</v>
      </c>
      <c r="AB94" s="70">
        <f t="shared" si="26"/>
        <v>0.73606962493677175</v>
      </c>
    </row>
    <row r="95" spans="4:32" ht="12.75" x14ac:dyDescent="0.2">
      <c r="D95" s="53"/>
      <c r="I95" s="53"/>
      <c r="N95" s="53"/>
      <c r="S95" s="53"/>
    </row>
    <row r="96" spans="4:32" ht="12.75" x14ac:dyDescent="0.2">
      <c r="D96" s="53"/>
      <c r="I96" s="53"/>
      <c r="N96" s="53"/>
      <c r="S96" s="53"/>
    </row>
    <row r="97" spans="4:19" ht="12.75" x14ac:dyDescent="0.2">
      <c r="D97" s="53"/>
      <c r="I97" s="53"/>
      <c r="N97" s="53"/>
      <c r="S97" s="53"/>
    </row>
    <row r="98" spans="4:19" ht="12.75" x14ac:dyDescent="0.2">
      <c r="D98" s="53"/>
      <c r="I98" s="53"/>
      <c r="N98" s="53"/>
      <c r="S98" s="53"/>
    </row>
    <row r="99" spans="4:19" ht="12.75" x14ac:dyDescent="0.2">
      <c r="D99" s="53"/>
      <c r="I99" s="53"/>
      <c r="N99" s="53"/>
      <c r="S99" s="53"/>
    </row>
    <row r="100" spans="4:19" ht="12.75" x14ac:dyDescent="0.2">
      <c r="D100" s="53"/>
      <c r="I100" s="53"/>
      <c r="N100" s="53"/>
      <c r="S100" s="53"/>
    </row>
    <row r="101" spans="4:19" ht="12.75" x14ac:dyDescent="0.2">
      <c r="D101" s="53"/>
      <c r="I101" s="53"/>
      <c r="N101" s="53"/>
      <c r="S101" s="53"/>
    </row>
    <row r="102" spans="4:19" ht="12.75" x14ac:dyDescent="0.2">
      <c r="D102" s="53"/>
      <c r="I102" s="53"/>
      <c r="N102" s="53"/>
      <c r="S102" s="53"/>
    </row>
    <row r="103" spans="4:19" ht="12.75" x14ac:dyDescent="0.2">
      <c r="D103" s="53"/>
      <c r="I103" s="53"/>
      <c r="N103" s="53"/>
      <c r="S103" s="53"/>
    </row>
    <row r="104" spans="4:19" ht="12.75" x14ac:dyDescent="0.2">
      <c r="D104" s="53"/>
      <c r="I104" s="53"/>
      <c r="N104" s="53"/>
      <c r="S104" s="53"/>
    </row>
    <row r="105" spans="4:19" ht="12.75" x14ac:dyDescent="0.2">
      <c r="D105" s="53"/>
      <c r="I105" s="53"/>
      <c r="N105" s="53"/>
      <c r="S105" s="53"/>
    </row>
    <row r="106" spans="4:19" ht="12.75" x14ac:dyDescent="0.2">
      <c r="D106" s="53"/>
      <c r="I106" s="53"/>
      <c r="N106" s="53"/>
      <c r="S106" s="53"/>
    </row>
    <row r="107" spans="4:19" ht="12.75" x14ac:dyDescent="0.2">
      <c r="D107" s="53"/>
      <c r="I107" s="53"/>
      <c r="N107" s="53"/>
      <c r="S107" s="53"/>
    </row>
    <row r="108" spans="4:19" ht="12.75" x14ac:dyDescent="0.2">
      <c r="D108" s="53"/>
      <c r="I108" s="53"/>
      <c r="N108" s="53"/>
      <c r="S108" s="53"/>
    </row>
    <row r="109" spans="4:19" ht="12.75" x14ac:dyDescent="0.2">
      <c r="D109" s="53"/>
      <c r="I109" s="53"/>
      <c r="N109" s="53"/>
      <c r="S109" s="53"/>
    </row>
    <row r="110" spans="4:19" ht="12.75" x14ac:dyDescent="0.2">
      <c r="D110" s="53"/>
      <c r="I110" s="53"/>
      <c r="N110" s="53"/>
      <c r="S110" s="53"/>
    </row>
    <row r="111" spans="4:19" ht="12.75" x14ac:dyDescent="0.2">
      <c r="D111" s="53"/>
      <c r="I111" s="53"/>
      <c r="N111" s="53"/>
      <c r="S111" s="53"/>
    </row>
    <row r="112" spans="4:19" ht="12.75" x14ac:dyDescent="0.2">
      <c r="D112" s="53"/>
      <c r="I112" s="53"/>
      <c r="N112" s="53"/>
      <c r="S112" s="53"/>
    </row>
    <row r="113" spans="4:19" ht="12.75" x14ac:dyDescent="0.2">
      <c r="D113" s="53"/>
      <c r="I113" s="53"/>
      <c r="N113" s="53"/>
      <c r="S113" s="53"/>
    </row>
    <row r="114" spans="4:19" ht="12.75" x14ac:dyDescent="0.2">
      <c r="D114" s="53"/>
      <c r="I114" s="53"/>
      <c r="N114" s="53"/>
      <c r="S114" s="53"/>
    </row>
    <row r="115" spans="4:19" ht="12.75" x14ac:dyDescent="0.2">
      <c r="D115" s="53"/>
      <c r="I115" s="53"/>
      <c r="N115" s="53"/>
      <c r="S115" s="53"/>
    </row>
    <row r="116" spans="4:19" ht="12.75" x14ac:dyDescent="0.2">
      <c r="D116" s="53"/>
      <c r="I116" s="53"/>
      <c r="N116" s="53"/>
      <c r="S116" s="53"/>
    </row>
    <row r="117" spans="4:19" ht="12.75" x14ac:dyDescent="0.2">
      <c r="D117" s="53"/>
      <c r="I117" s="53"/>
      <c r="N117" s="53"/>
      <c r="S117" s="53"/>
    </row>
    <row r="118" spans="4:19" ht="12.75" x14ac:dyDescent="0.2">
      <c r="D118" s="53"/>
      <c r="I118" s="53"/>
      <c r="N118" s="53"/>
      <c r="S118" s="53"/>
    </row>
    <row r="119" spans="4:19" ht="12.75" x14ac:dyDescent="0.2">
      <c r="D119" s="53"/>
      <c r="I119" s="53"/>
      <c r="N119" s="53"/>
      <c r="S119" s="53"/>
    </row>
    <row r="120" spans="4:19" ht="12.75" x14ac:dyDescent="0.2">
      <c r="D120" s="53"/>
      <c r="I120" s="53"/>
      <c r="N120" s="53"/>
      <c r="S120" s="53"/>
    </row>
    <row r="121" spans="4:19" ht="12.75" x14ac:dyDescent="0.2">
      <c r="D121" s="53"/>
      <c r="I121" s="53"/>
      <c r="N121" s="53"/>
      <c r="S121" s="53"/>
    </row>
    <row r="122" spans="4:19" ht="12.75" x14ac:dyDescent="0.2">
      <c r="D122" s="53"/>
      <c r="I122" s="53"/>
      <c r="N122" s="53"/>
      <c r="S122" s="53"/>
    </row>
    <row r="123" spans="4:19" ht="12.75" x14ac:dyDescent="0.2">
      <c r="D123" s="53"/>
      <c r="I123" s="53"/>
      <c r="N123" s="53"/>
      <c r="S123" s="53"/>
    </row>
    <row r="124" spans="4:19" ht="12.75" x14ac:dyDescent="0.2">
      <c r="D124" s="53"/>
      <c r="I124" s="53"/>
      <c r="N124" s="53"/>
      <c r="S124" s="53"/>
    </row>
    <row r="125" spans="4:19" ht="12.75" x14ac:dyDescent="0.2">
      <c r="D125" s="53"/>
      <c r="I125" s="53"/>
      <c r="N125" s="53"/>
      <c r="S125" s="53"/>
    </row>
    <row r="126" spans="4:19" ht="12.75" x14ac:dyDescent="0.2">
      <c r="D126" s="53"/>
      <c r="I126" s="53"/>
      <c r="N126" s="53"/>
      <c r="S126" s="53"/>
    </row>
    <row r="127" spans="4:19" ht="12.75" x14ac:dyDescent="0.2">
      <c r="D127" s="53"/>
      <c r="I127" s="53"/>
      <c r="N127" s="53"/>
      <c r="S127" s="53"/>
    </row>
    <row r="128" spans="4:19" ht="12.75" x14ac:dyDescent="0.2">
      <c r="D128" s="53"/>
      <c r="I128" s="53"/>
      <c r="N128" s="53"/>
      <c r="S128" s="53"/>
    </row>
    <row r="129" spans="4:19" ht="12.75" x14ac:dyDescent="0.2">
      <c r="D129" s="53"/>
      <c r="I129" s="53"/>
      <c r="N129" s="53"/>
      <c r="S129" s="53"/>
    </row>
    <row r="130" spans="4:19" ht="12.75" x14ac:dyDescent="0.2">
      <c r="D130" s="53"/>
      <c r="I130" s="53"/>
      <c r="N130" s="53"/>
      <c r="S130" s="53"/>
    </row>
    <row r="131" spans="4:19" ht="12.75" x14ac:dyDescent="0.2">
      <c r="D131" s="53"/>
      <c r="I131" s="53"/>
      <c r="N131" s="53"/>
      <c r="S131" s="53"/>
    </row>
    <row r="132" spans="4:19" ht="12.75" x14ac:dyDescent="0.2">
      <c r="D132" s="53"/>
      <c r="I132" s="53"/>
      <c r="N132" s="53"/>
      <c r="S132" s="53"/>
    </row>
    <row r="133" spans="4:19" ht="12.75" x14ac:dyDescent="0.2">
      <c r="D133" s="53"/>
      <c r="I133" s="53"/>
      <c r="N133" s="53"/>
      <c r="S133" s="53"/>
    </row>
    <row r="134" spans="4:19" ht="12.75" x14ac:dyDescent="0.2">
      <c r="D134" s="53"/>
      <c r="I134" s="53"/>
      <c r="N134" s="53"/>
      <c r="S134" s="53"/>
    </row>
    <row r="135" spans="4:19" ht="12.75" x14ac:dyDescent="0.2">
      <c r="D135" s="53"/>
      <c r="I135" s="53"/>
      <c r="N135" s="53"/>
      <c r="S135" s="53"/>
    </row>
    <row r="136" spans="4:19" ht="12.75" x14ac:dyDescent="0.2">
      <c r="D136" s="53"/>
      <c r="I136" s="53"/>
      <c r="N136" s="53"/>
      <c r="S136" s="53"/>
    </row>
    <row r="137" spans="4:19" ht="12.75" x14ac:dyDescent="0.2">
      <c r="D137" s="53"/>
      <c r="I137" s="53"/>
      <c r="N137" s="53"/>
      <c r="S137" s="53"/>
    </row>
    <row r="138" spans="4:19" ht="12.75" x14ac:dyDescent="0.2">
      <c r="D138" s="53"/>
      <c r="I138" s="53"/>
      <c r="N138" s="53"/>
      <c r="S138" s="53"/>
    </row>
    <row r="139" spans="4:19" ht="12.75" x14ac:dyDescent="0.2">
      <c r="D139" s="53"/>
      <c r="I139" s="53"/>
      <c r="N139" s="53"/>
      <c r="S139" s="53"/>
    </row>
    <row r="140" spans="4:19" ht="12.75" x14ac:dyDescent="0.2">
      <c r="D140" s="53"/>
      <c r="I140" s="53"/>
      <c r="N140" s="53"/>
      <c r="S140" s="53"/>
    </row>
    <row r="141" spans="4:19" ht="12.75" x14ac:dyDescent="0.2">
      <c r="D141" s="53"/>
      <c r="I141" s="53"/>
      <c r="N141" s="53"/>
      <c r="S141" s="53"/>
    </row>
    <row r="142" spans="4:19" ht="12.75" x14ac:dyDescent="0.2">
      <c r="D142" s="53"/>
      <c r="I142" s="53"/>
      <c r="N142" s="53"/>
      <c r="S142" s="53"/>
    </row>
    <row r="143" spans="4:19" ht="12.75" x14ac:dyDescent="0.2">
      <c r="D143" s="53"/>
      <c r="I143" s="53"/>
      <c r="N143" s="53"/>
      <c r="S143" s="53"/>
    </row>
    <row r="144" spans="4:19" ht="12.75" x14ac:dyDescent="0.2">
      <c r="D144" s="53"/>
      <c r="I144" s="53"/>
      <c r="N144" s="53"/>
      <c r="S144" s="53"/>
    </row>
    <row r="145" spans="4:19" ht="12.75" x14ac:dyDescent="0.2">
      <c r="D145" s="53"/>
      <c r="I145" s="53"/>
      <c r="N145" s="53"/>
      <c r="S145" s="53"/>
    </row>
    <row r="146" spans="4:19" ht="12.75" x14ac:dyDescent="0.2">
      <c r="D146" s="53"/>
      <c r="I146" s="53"/>
      <c r="N146" s="53"/>
      <c r="S146" s="53"/>
    </row>
    <row r="147" spans="4:19" ht="12.75" x14ac:dyDescent="0.2">
      <c r="D147" s="53"/>
      <c r="I147" s="53"/>
      <c r="N147" s="53"/>
      <c r="S147" s="53"/>
    </row>
    <row r="148" spans="4:19" ht="12.75" x14ac:dyDescent="0.2">
      <c r="D148" s="53"/>
      <c r="I148" s="53"/>
      <c r="N148" s="53"/>
      <c r="S148" s="53"/>
    </row>
    <row r="149" spans="4:19" ht="12.75" x14ac:dyDescent="0.2">
      <c r="D149" s="53"/>
      <c r="I149" s="53"/>
      <c r="N149" s="53"/>
      <c r="S149" s="53"/>
    </row>
    <row r="150" spans="4:19" ht="12.75" x14ac:dyDescent="0.2">
      <c r="D150" s="53"/>
      <c r="I150" s="53"/>
      <c r="N150" s="53"/>
      <c r="S150" s="53"/>
    </row>
    <row r="151" spans="4:19" ht="12.75" x14ac:dyDescent="0.2">
      <c r="D151" s="53"/>
      <c r="I151" s="53"/>
      <c r="N151" s="53"/>
      <c r="S151" s="53"/>
    </row>
    <row r="152" spans="4:19" ht="12.75" x14ac:dyDescent="0.2">
      <c r="D152" s="53"/>
      <c r="I152" s="53"/>
      <c r="N152" s="53"/>
      <c r="S152" s="53"/>
    </row>
    <row r="153" spans="4:19" ht="12.75" x14ac:dyDescent="0.2">
      <c r="D153" s="53"/>
      <c r="I153" s="53"/>
      <c r="N153" s="53"/>
      <c r="S153" s="53"/>
    </row>
    <row r="154" spans="4:19" ht="12.75" x14ac:dyDescent="0.2">
      <c r="D154" s="53"/>
      <c r="I154" s="53"/>
      <c r="N154" s="53"/>
      <c r="S154" s="53"/>
    </row>
    <row r="155" spans="4:19" ht="12.75" x14ac:dyDescent="0.2">
      <c r="D155" s="53"/>
      <c r="I155" s="53"/>
      <c r="N155" s="53"/>
      <c r="S155" s="53"/>
    </row>
    <row r="156" spans="4:19" ht="12.75" x14ac:dyDescent="0.2">
      <c r="D156" s="53"/>
      <c r="I156" s="53"/>
      <c r="N156" s="53"/>
      <c r="S156" s="53"/>
    </row>
    <row r="157" spans="4:19" ht="12.75" x14ac:dyDescent="0.2">
      <c r="D157" s="53"/>
      <c r="I157" s="53"/>
      <c r="N157" s="53"/>
      <c r="S157" s="53"/>
    </row>
    <row r="158" spans="4:19" ht="12.75" x14ac:dyDescent="0.2">
      <c r="D158" s="53"/>
      <c r="I158" s="53"/>
      <c r="N158" s="53"/>
      <c r="S158" s="53"/>
    </row>
    <row r="159" spans="4:19" ht="12.75" x14ac:dyDescent="0.2">
      <c r="D159" s="53"/>
      <c r="I159" s="53"/>
      <c r="N159" s="53"/>
      <c r="S159" s="53"/>
    </row>
    <row r="160" spans="4:19" ht="12.75" x14ac:dyDescent="0.2">
      <c r="D160" s="53"/>
      <c r="I160" s="53"/>
      <c r="N160" s="53"/>
      <c r="S160" s="53"/>
    </row>
    <row r="161" spans="4:19" ht="12.75" x14ac:dyDescent="0.2">
      <c r="D161" s="53"/>
      <c r="I161" s="53"/>
      <c r="N161" s="53"/>
      <c r="S161" s="53"/>
    </row>
    <row r="162" spans="4:19" ht="12.75" x14ac:dyDescent="0.2">
      <c r="D162" s="53"/>
      <c r="I162" s="53"/>
      <c r="N162" s="53"/>
      <c r="S162" s="53"/>
    </row>
    <row r="163" spans="4:19" ht="12.75" x14ac:dyDescent="0.2">
      <c r="D163" s="53"/>
      <c r="I163" s="53"/>
      <c r="N163" s="53"/>
      <c r="S163" s="53"/>
    </row>
    <row r="164" spans="4:19" ht="12.75" x14ac:dyDescent="0.2">
      <c r="D164" s="53"/>
      <c r="I164" s="53"/>
      <c r="N164" s="53"/>
      <c r="S164" s="53"/>
    </row>
    <row r="165" spans="4:19" ht="12.75" x14ac:dyDescent="0.2">
      <c r="D165" s="53"/>
      <c r="I165" s="53"/>
      <c r="N165" s="53"/>
      <c r="S165" s="53"/>
    </row>
    <row r="166" spans="4:19" ht="12.75" x14ac:dyDescent="0.2">
      <c r="D166" s="53"/>
      <c r="I166" s="53"/>
      <c r="N166" s="53"/>
      <c r="S166" s="53"/>
    </row>
    <row r="167" spans="4:19" ht="12.75" x14ac:dyDescent="0.2">
      <c r="D167" s="53"/>
      <c r="I167" s="53"/>
      <c r="N167" s="53"/>
      <c r="S167" s="53"/>
    </row>
    <row r="168" spans="4:19" ht="12.75" x14ac:dyDescent="0.2">
      <c r="D168" s="53"/>
      <c r="I168" s="53"/>
      <c r="N168" s="53"/>
      <c r="S168" s="53"/>
    </row>
    <row r="169" spans="4:19" ht="12.75" x14ac:dyDescent="0.2">
      <c r="D169" s="53"/>
      <c r="I169" s="53"/>
      <c r="N169" s="53"/>
      <c r="S169" s="53"/>
    </row>
    <row r="170" spans="4:19" ht="12.75" x14ac:dyDescent="0.2">
      <c r="D170" s="53"/>
      <c r="I170" s="53"/>
      <c r="N170" s="53"/>
      <c r="S170" s="53"/>
    </row>
    <row r="171" spans="4:19" ht="12.75" x14ac:dyDescent="0.2">
      <c r="D171" s="53"/>
      <c r="I171" s="53"/>
      <c r="N171" s="53"/>
      <c r="S171" s="53"/>
    </row>
    <row r="172" spans="4:19" ht="12.75" x14ac:dyDescent="0.2">
      <c r="D172" s="53"/>
      <c r="I172" s="53"/>
      <c r="N172" s="53"/>
      <c r="S172" s="53"/>
    </row>
    <row r="173" spans="4:19" ht="12.75" x14ac:dyDescent="0.2">
      <c r="D173" s="53"/>
      <c r="I173" s="53"/>
      <c r="N173" s="53"/>
      <c r="S173" s="53"/>
    </row>
    <row r="174" spans="4:19" ht="12.75" x14ac:dyDescent="0.2">
      <c r="D174" s="53"/>
      <c r="I174" s="53"/>
      <c r="N174" s="53"/>
      <c r="S174" s="53"/>
    </row>
    <row r="175" spans="4:19" ht="12.75" x14ac:dyDescent="0.2">
      <c r="D175" s="53"/>
      <c r="I175" s="53"/>
      <c r="N175" s="53"/>
      <c r="S175" s="53"/>
    </row>
    <row r="176" spans="4:19" ht="12.75" x14ac:dyDescent="0.2">
      <c r="D176" s="53"/>
      <c r="I176" s="53"/>
      <c r="N176" s="53"/>
      <c r="S176" s="53"/>
    </row>
    <row r="177" spans="4:19" ht="12.75" x14ac:dyDescent="0.2">
      <c r="D177" s="53"/>
      <c r="I177" s="53"/>
      <c r="N177" s="53"/>
      <c r="S177" s="53"/>
    </row>
    <row r="178" spans="4:19" ht="12.75" x14ac:dyDescent="0.2">
      <c r="D178" s="53"/>
      <c r="I178" s="53"/>
      <c r="N178" s="53"/>
      <c r="S178" s="53"/>
    </row>
    <row r="179" spans="4:19" ht="12.75" x14ac:dyDescent="0.2">
      <c r="D179" s="53"/>
      <c r="I179" s="53"/>
      <c r="N179" s="53"/>
      <c r="S179" s="53"/>
    </row>
    <row r="180" spans="4:19" ht="12.75" x14ac:dyDescent="0.2">
      <c r="D180" s="53"/>
      <c r="I180" s="53"/>
      <c r="N180" s="53"/>
      <c r="S180" s="53"/>
    </row>
    <row r="181" spans="4:19" ht="12.75" x14ac:dyDescent="0.2">
      <c r="D181" s="53"/>
      <c r="I181" s="53"/>
      <c r="N181" s="53"/>
      <c r="S181" s="53"/>
    </row>
    <row r="182" spans="4:19" ht="12.75" x14ac:dyDescent="0.2">
      <c r="D182" s="53"/>
      <c r="I182" s="53"/>
      <c r="N182" s="53"/>
      <c r="S182" s="53"/>
    </row>
    <row r="183" spans="4:19" ht="12.75" x14ac:dyDescent="0.2">
      <c r="D183" s="53"/>
      <c r="I183" s="53"/>
      <c r="N183" s="53"/>
      <c r="S183" s="53"/>
    </row>
    <row r="184" spans="4:19" ht="12.75" x14ac:dyDescent="0.2">
      <c r="D184" s="53"/>
      <c r="I184" s="53"/>
      <c r="N184" s="53"/>
      <c r="S184" s="53"/>
    </row>
    <row r="185" spans="4:19" ht="12.75" x14ac:dyDescent="0.2">
      <c r="D185" s="53"/>
      <c r="I185" s="53"/>
      <c r="N185" s="53"/>
      <c r="S185" s="53"/>
    </row>
    <row r="186" spans="4:19" ht="12.75" x14ac:dyDescent="0.2">
      <c r="D186" s="53"/>
      <c r="I186" s="53"/>
      <c r="N186" s="53"/>
      <c r="S186" s="53"/>
    </row>
    <row r="187" spans="4:19" ht="12.75" x14ac:dyDescent="0.2">
      <c r="D187" s="53"/>
      <c r="I187" s="53"/>
      <c r="N187" s="53"/>
      <c r="S187" s="53"/>
    </row>
    <row r="188" spans="4:19" ht="12.75" x14ac:dyDescent="0.2">
      <c r="D188" s="53"/>
      <c r="I188" s="53"/>
      <c r="N188" s="53"/>
      <c r="S188" s="53"/>
    </row>
    <row r="189" spans="4:19" ht="12.75" x14ac:dyDescent="0.2">
      <c r="D189" s="53"/>
      <c r="I189" s="53"/>
      <c r="N189" s="53"/>
      <c r="S189" s="53"/>
    </row>
    <row r="190" spans="4:19" ht="12.75" x14ac:dyDescent="0.2">
      <c r="D190" s="53"/>
      <c r="I190" s="53"/>
      <c r="N190" s="53"/>
      <c r="S190" s="53"/>
    </row>
    <row r="191" spans="4:19" ht="12.75" x14ac:dyDescent="0.2">
      <c r="D191" s="53"/>
      <c r="I191" s="53"/>
      <c r="N191" s="53"/>
      <c r="S191" s="53"/>
    </row>
    <row r="192" spans="4:19" ht="12.75" x14ac:dyDescent="0.2">
      <c r="D192" s="53"/>
      <c r="I192" s="53"/>
      <c r="N192" s="53"/>
      <c r="S192" s="53"/>
    </row>
    <row r="193" spans="4:19" ht="12.75" x14ac:dyDescent="0.2">
      <c r="D193" s="53"/>
      <c r="I193" s="53"/>
      <c r="N193" s="53"/>
      <c r="S193" s="53"/>
    </row>
    <row r="194" spans="4:19" ht="12.75" x14ac:dyDescent="0.2">
      <c r="D194" s="53"/>
      <c r="I194" s="53"/>
      <c r="N194" s="53"/>
      <c r="S194" s="53"/>
    </row>
    <row r="195" spans="4:19" ht="12.75" x14ac:dyDescent="0.2">
      <c r="D195" s="53"/>
      <c r="I195" s="53"/>
      <c r="N195" s="53"/>
      <c r="S195" s="53"/>
    </row>
    <row r="196" spans="4:19" ht="12.75" x14ac:dyDescent="0.2">
      <c r="D196" s="53"/>
      <c r="I196" s="53"/>
      <c r="N196" s="53"/>
      <c r="S196" s="53"/>
    </row>
    <row r="197" spans="4:19" ht="12.75" x14ac:dyDescent="0.2">
      <c r="D197" s="53"/>
      <c r="I197" s="53"/>
      <c r="N197" s="53"/>
      <c r="S197" s="53"/>
    </row>
    <row r="198" spans="4:19" ht="12.75" x14ac:dyDescent="0.2">
      <c r="D198" s="53"/>
      <c r="I198" s="53"/>
      <c r="N198" s="53"/>
      <c r="S198" s="53"/>
    </row>
    <row r="199" spans="4:19" ht="12.75" x14ac:dyDescent="0.2">
      <c r="D199" s="53"/>
      <c r="I199" s="53"/>
      <c r="N199" s="53"/>
      <c r="S199" s="53"/>
    </row>
    <row r="200" spans="4:19" ht="12.75" x14ac:dyDescent="0.2">
      <c r="D200" s="53"/>
      <c r="I200" s="53"/>
      <c r="N200" s="53"/>
      <c r="S200" s="53"/>
    </row>
    <row r="201" spans="4:19" ht="12.75" x14ac:dyDescent="0.2">
      <c r="D201" s="53"/>
      <c r="I201" s="53"/>
      <c r="N201" s="53"/>
      <c r="S201" s="53"/>
    </row>
    <row r="202" spans="4:19" ht="12.75" x14ac:dyDescent="0.2">
      <c r="D202" s="53"/>
      <c r="I202" s="53"/>
      <c r="N202" s="53"/>
      <c r="S202" s="53"/>
    </row>
    <row r="203" spans="4:19" ht="12.75" x14ac:dyDescent="0.2">
      <c r="D203" s="53"/>
      <c r="I203" s="53"/>
      <c r="N203" s="53"/>
      <c r="S203" s="53"/>
    </row>
    <row r="204" spans="4:19" ht="12.75" x14ac:dyDescent="0.2">
      <c r="D204" s="53"/>
      <c r="I204" s="53"/>
      <c r="N204" s="53"/>
      <c r="S204" s="53"/>
    </row>
    <row r="205" spans="4:19" ht="12.75" x14ac:dyDescent="0.2">
      <c r="D205" s="53"/>
      <c r="I205" s="53"/>
      <c r="N205" s="53"/>
      <c r="S205" s="53"/>
    </row>
    <row r="206" spans="4:19" ht="12.75" x14ac:dyDescent="0.2">
      <c r="D206" s="53"/>
      <c r="I206" s="53"/>
      <c r="N206" s="53"/>
      <c r="S206" s="53"/>
    </row>
    <row r="207" spans="4:19" ht="12.75" x14ac:dyDescent="0.2">
      <c r="D207" s="53"/>
      <c r="I207" s="53"/>
      <c r="N207" s="53"/>
      <c r="S207" s="53"/>
    </row>
    <row r="208" spans="4:19" ht="12.75" x14ac:dyDescent="0.2">
      <c r="D208" s="53"/>
      <c r="I208" s="53"/>
      <c r="N208" s="53"/>
      <c r="S208" s="53"/>
    </row>
    <row r="209" spans="4:19" ht="12.75" x14ac:dyDescent="0.2">
      <c r="D209" s="53"/>
      <c r="I209" s="53"/>
      <c r="N209" s="53"/>
      <c r="S209" s="53"/>
    </row>
    <row r="210" spans="4:19" ht="12.75" x14ac:dyDescent="0.2">
      <c r="D210" s="53"/>
      <c r="I210" s="53"/>
      <c r="N210" s="53"/>
      <c r="S210" s="53"/>
    </row>
    <row r="211" spans="4:19" ht="12.75" x14ac:dyDescent="0.2">
      <c r="D211" s="53"/>
      <c r="I211" s="53"/>
      <c r="N211" s="53"/>
      <c r="S211" s="53"/>
    </row>
    <row r="212" spans="4:19" ht="12.75" x14ac:dyDescent="0.2">
      <c r="D212" s="53"/>
      <c r="I212" s="53"/>
      <c r="N212" s="53"/>
      <c r="S212" s="53"/>
    </row>
    <row r="213" spans="4:19" ht="12.75" x14ac:dyDescent="0.2">
      <c r="D213" s="53"/>
      <c r="I213" s="53"/>
      <c r="N213" s="53"/>
      <c r="S213" s="53"/>
    </row>
    <row r="214" spans="4:19" ht="12.75" x14ac:dyDescent="0.2">
      <c r="D214" s="53"/>
      <c r="I214" s="53"/>
      <c r="N214" s="53"/>
      <c r="S214" s="53"/>
    </row>
    <row r="215" spans="4:19" ht="12.75" x14ac:dyDescent="0.2">
      <c r="D215" s="53"/>
      <c r="I215" s="53"/>
      <c r="N215" s="53"/>
      <c r="S215" s="53"/>
    </row>
    <row r="216" spans="4:19" ht="12.75" x14ac:dyDescent="0.2">
      <c r="D216" s="53"/>
      <c r="I216" s="53"/>
      <c r="N216" s="53"/>
      <c r="S216" s="53"/>
    </row>
    <row r="217" spans="4:19" ht="12.75" x14ac:dyDescent="0.2">
      <c r="D217" s="53"/>
      <c r="I217" s="53"/>
      <c r="N217" s="53"/>
      <c r="S217" s="53"/>
    </row>
    <row r="218" spans="4:19" ht="12.75" x14ac:dyDescent="0.2">
      <c r="D218" s="53"/>
      <c r="I218" s="53"/>
      <c r="N218" s="53"/>
      <c r="S218" s="53"/>
    </row>
    <row r="219" spans="4:19" ht="12.75" x14ac:dyDescent="0.2">
      <c r="D219" s="53"/>
      <c r="I219" s="53"/>
      <c r="N219" s="53"/>
      <c r="S219" s="53"/>
    </row>
    <row r="220" spans="4:19" ht="12.75" x14ac:dyDescent="0.2">
      <c r="D220" s="53"/>
      <c r="I220" s="53"/>
      <c r="N220" s="53"/>
      <c r="S220" s="53"/>
    </row>
    <row r="221" spans="4:19" ht="12.75" x14ac:dyDescent="0.2">
      <c r="D221" s="53"/>
      <c r="I221" s="53"/>
      <c r="N221" s="53"/>
      <c r="S221" s="53"/>
    </row>
    <row r="222" spans="4:19" ht="12.75" x14ac:dyDescent="0.2">
      <c r="D222" s="53"/>
      <c r="I222" s="53"/>
      <c r="N222" s="53"/>
      <c r="S222" s="53"/>
    </row>
    <row r="223" spans="4:19" ht="12.75" x14ac:dyDescent="0.2">
      <c r="D223" s="53"/>
      <c r="I223" s="53"/>
      <c r="N223" s="53"/>
      <c r="S223" s="53"/>
    </row>
    <row r="224" spans="4:19" ht="12.75" x14ac:dyDescent="0.2">
      <c r="D224" s="53"/>
      <c r="I224" s="53"/>
      <c r="N224" s="53"/>
      <c r="S224" s="53"/>
    </row>
    <row r="225" spans="4:19" ht="12.75" x14ac:dyDescent="0.2">
      <c r="D225" s="53"/>
      <c r="I225" s="53"/>
      <c r="N225" s="53"/>
      <c r="S225" s="53"/>
    </row>
    <row r="226" spans="4:19" ht="12.75" x14ac:dyDescent="0.2">
      <c r="D226" s="53"/>
      <c r="I226" s="53"/>
      <c r="N226" s="53"/>
      <c r="S226" s="53"/>
    </row>
    <row r="227" spans="4:19" ht="12.75" x14ac:dyDescent="0.2">
      <c r="D227" s="53"/>
      <c r="I227" s="53"/>
      <c r="N227" s="53"/>
      <c r="S227" s="53"/>
    </row>
    <row r="228" spans="4:19" ht="12.75" x14ac:dyDescent="0.2">
      <c r="D228" s="53"/>
      <c r="I228" s="53"/>
      <c r="N228" s="53"/>
      <c r="S228" s="53"/>
    </row>
    <row r="229" spans="4:19" ht="12.75" x14ac:dyDescent="0.2">
      <c r="D229" s="53"/>
      <c r="I229" s="53"/>
      <c r="N229" s="53"/>
      <c r="S229" s="53"/>
    </row>
    <row r="230" spans="4:19" ht="12.75" x14ac:dyDescent="0.2">
      <c r="D230" s="53"/>
      <c r="I230" s="53"/>
      <c r="N230" s="53"/>
      <c r="S230" s="53"/>
    </row>
    <row r="231" spans="4:19" ht="12.75" x14ac:dyDescent="0.2">
      <c r="D231" s="53"/>
      <c r="I231" s="53"/>
      <c r="N231" s="53"/>
      <c r="S231" s="53"/>
    </row>
    <row r="232" spans="4:19" ht="12.75" x14ac:dyDescent="0.2">
      <c r="D232" s="53"/>
      <c r="I232" s="53"/>
      <c r="N232" s="53"/>
      <c r="S232" s="53"/>
    </row>
    <row r="233" spans="4:19" ht="12.75" x14ac:dyDescent="0.2">
      <c r="D233" s="53"/>
      <c r="I233" s="53"/>
      <c r="N233" s="53"/>
      <c r="S233" s="53"/>
    </row>
    <row r="234" spans="4:19" ht="12.75" x14ac:dyDescent="0.2">
      <c r="D234" s="53"/>
      <c r="I234" s="53"/>
      <c r="N234" s="53"/>
      <c r="S234" s="53"/>
    </row>
    <row r="235" spans="4:19" ht="12.75" x14ac:dyDescent="0.2">
      <c r="D235" s="53"/>
      <c r="I235" s="53"/>
      <c r="N235" s="53"/>
      <c r="S235" s="53"/>
    </row>
    <row r="236" spans="4:19" ht="12.75" x14ac:dyDescent="0.2">
      <c r="D236" s="53"/>
      <c r="I236" s="53"/>
      <c r="N236" s="53"/>
      <c r="S236" s="53"/>
    </row>
    <row r="237" spans="4:19" ht="12.75" x14ac:dyDescent="0.2">
      <c r="D237" s="53"/>
      <c r="I237" s="53"/>
      <c r="N237" s="53"/>
      <c r="S237" s="53"/>
    </row>
    <row r="238" spans="4:19" ht="12.75" x14ac:dyDescent="0.2">
      <c r="D238" s="53"/>
      <c r="I238" s="53"/>
      <c r="N238" s="53"/>
      <c r="S238" s="53"/>
    </row>
    <row r="239" spans="4:19" ht="12.75" x14ac:dyDescent="0.2">
      <c r="D239" s="53"/>
      <c r="I239" s="53"/>
      <c r="N239" s="53"/>
      <c r="S239" s="53"/>
    </row>
    <row r="240" spans="4:19" ht="12.75" x14ac:dyDescent="0.2">
      <c r="D240" s="53"/>
      <c r="I240" s="53"/>
      <c r="N240" s="53"/>
      <c r="S240" s="53"/>
    </row>
    <row r="241" spans="4:19" ht="12.75" x14ac:dyDescent="0.2">
      <c r="D241" s="53"/>
      <c r="I241" s="53"/>
      <c r="N241" s="53"/>
      <c r="S241" s="53"/>
    </row>
    <row r="242" spans="4:19" ht="12.75" x14ac:dyDescent="0.2">
      <c r="D242" s="53"/>
      <c r="I242" s="53"/>
      <c r="N242" s="53"/>
      <c r="S242" s="53"/>
    </row>
    <row r="243" spans="4:19" ht="12.75" x14ac:dyDescent="0.2">
      <c r="D243" s="53"/>
      <c r="I243" s="53"/>
      <c r="N243" s="53"/>
      <c r="S243" s="53"/>
    </row>
    <row r="244" spans="4:19" ht="12.75" x14ac:dyDescent="0.2">
      <c r="D244" s="53"/>
      <c r="I244" s="53"/>
      <c r="N244" s="53"/>
      <c r="S244" s="53"/>
    </row>
    <row r="245" spans="4:19" ht="12.75" x14ac:dyDescent="0.2">
      <c r="D245" s="53"/>
      <c r="I245" s="53"/>
      <c r="N245" s="53"/>
      <c r="S245" s="53"/>
    </row>
    <row r="246" spans="4:19" ht="12.75" x14ac:dyDescent="0.2">
      <c r="D246" s="53"/>
      <c r="I246" s="53"/>
      <c r="N246" s="53"/>
      <c r="S246" s="53"/>
    </row>
    <row r="247" spans="4:19" ht="12.75" x14ac:dyDescent="0.2">
      <c r="D247" s="53"/>
      <c r="I247" s="53"/>
      <c r="N247" s="53"/>
      <c r="S247" s="53"/>
    </row>
    <row r="248" spans="4:19" ht="12.75" x14ac:dyDescent="0.2">
      <c r="D248" s="53"/>
      <c r="I248" s="53"/>
      <c r="N248" s="53"/>
      <c r="S248" s="53"/>
    </row>
    <row r="249" spans="4:19" ht="12.75" x14ac:dyDescent="0.2">
      <c r="D249" s="53"/>
      <c r="I249" s="53"/>
      <c r="N249" s="53"/>
      <c r="S249" s="53"/>
    </row>
    <row r="250" spans="4:19" ht="12.75" x14ac:dyDescent="0.2">
      <c r="D250" s="53"/>
      <c r="I250" s="53"/>
      <c r="N250" s="53"/>
      <c r="S250" s="53"/>
    </row>
    <row r="251" spans="4:19" ht="12.75" x14ac:dyDescent="0.2">
      <c r="D251" s="53"/>
      <c r="I251" s="53"/>
      <c r="N251" s="53"/>
      <c r="S251" s="53"/>
    </row>
    <row r="252" spans="4:19" ht="12.75" x14ac:dyDescent="0.2">
      <c r="D252" s="53"/>
      <c r="I252" s="53"/>
      <c r="N252" s="53"/>
      <c r="S252" s="53"/>
    </row>
    <row r="253" spans="4:19" ht="12.75" x14ac:dyDescent="0.2">
      <c r="D253" s="53"/>
      <c r="I253" s="53"/>
      <c r="N253" s="53"/>
      <c r="S253" s="53"/>
    </row>
    <row r="254" spans="4:19" ht="12.75" x14ac:dyDescent="0.2">
      <c r="D254" s="53"/>
      <c r="I254" s="53"/>
      <c r="N254" s="53"/>
      <c r="S254" s="53"/>
    </row>
    <row r="255" spans="4:19" ht="12.75" x14ac:dyDescent="0.2">
      <c r="D255" s="53"/>
      <c r="I255" s="53"/>
      <c r="N255" s="53"/>
      <c r="S255" s="53"/>
    </row>
    <row r="256" spans="4:19" ht="12.75" x14ac:dyDescent="0.2">
      <c r="D256" s="53"/>
      <c r="I256" s="53"/>
      <c r="N256" s="53"/>
      <c r="S256" s="53"/>
    </row>
    <row r="257" spans="4:19" ht="12.75" x14ac:dyDescent="0.2">
      <c r="D257" s="53"/>
      <c r="I257" s="53"/>
      <c r="N257" s="53"/>
      <c r="S257" s="53"/>
    </row>
    <row r="258" spans="4:19" ht="12.75" x14ac:dyDescent="0.2">
      <c r="D258" s="53"/>
      <c r="I258" s="53"/>
      <c r="N258" s="53"/>
      <c r="S258" s="53"/>
    </row>
    <row r="259" spans="4:19" ht="12.75" x14ac:dyDescent="0.2">
      <c r="D259" s="53"/>
      <c r="I259" s="53"/>
      <c r="N259" s="53"/>
      <c r="S259" s="53"/>
    </row>
    <row r="260" spans="4:19" ht="12.75" x14ac:dyDescent="0.2">
      <c r="D260" s="53"/>
      <c r="I260" s="53"/>
      <c r="N260" s="53"/>
      <c r="S260" s="53"/>
    </row>
    <row r="261" spans="4:19" ht="12.75" x14ac:dyDescent="0.2">
      <c r="D261" s="53"/>
      <c r="I261" s="53"/>
      <c r="N261" s="53"/>
      <c r="S261" s="53"/>
    </row>
    <row r="262" spans="4:19" ht="12.75" x14ac:dyDescent="0.2">
      <c r="D262" s="53"/>
      <c r="I262" s="53"/>
      <c r="N262" s="53"/>
      <c r="S262" s="53"/>
    </row>
    <row r="263" spans="4:19" ht="12.75" x14ac:dyDescent="0.2">
      <c r="D263" s="53"/>
      <c r="I263" s="53"/>
      <c r="N263" s="53"/>
      <c r="S263" s="53"/>
    </row>
    <row r="264" spans="4:19" ht="12.75" x14ac:dyDescent="0.2">
      <c r="D264" s="53"/>
      <c r="I264" s="53"/>
      <c r="N264" s="53"/>
      <c r="S264" s="53"/>
    </row>
    <row r="265" spans="4:19" ht="12.75" x14ac:dyDescent="0.2">
      <c r="D265" s="53"/>
      <c r="I265" s="53"/>
      <c r="N265" s="53"/>
      <c r="S265" s="53"/>
    </row>
    <row r="266" spans="4:19" ht="12.75" x14ac:dyDescent="0.2">
      <c r="D266" s="53"/>
      <c r="I266" s="53"/>
      <c r="N266" s="53"/>
      <c r="S266" s="53"/>
    </row>
    <row r="267" spans="4:19" ht="12.75" x14ac:dyDescent="0.2">
      <c r="D267" s="53"/>
      <c r="I267" s="53"/>
      <c r="N267" s="53"/>
      <c r="S267" s="53"/>
    </row>
    <row r="268" spans="4:19" ht="12.75" x14ac:dyDescent="0.2">
      <c r="D268" s="53"/>
      <c r="I268" s="53"/>
      <c r="N268" s="53"/>
      <c r="S268" s="53"/>
    </row>
    <row r="269" spans="4:19" ht="12.75" x14ac:dyDescent="0.2">
      <c r="D269" s="53"/>
      <c r="I269" s="53"/>
      <c r="N269" s="53"/>
      <c r="S269" s="53"/>
    </row>
    <row r="270" spans="4:19" ht="12.75" x14ac:dyDescent="0.2">
      <c r="D270" s="53"/>
      <c r="I270" s="53"/>
      <c r="N270" s="53"/>
      <c r="S270" s="53"/>
    </row>
    <row r="271" spans="4:19" ht="12.75" x14ac:dyDescent="0.2">
      <c r="D271" s="53"/>
      <c r="I271" s="53"/>
      <c r="N271" s="53"/>
      <c r="S271" s="53"/>
    </row>
    <row r="272" spans="4:19" ht="12.75" x14ac:dyDescent="0.2">
      <c r="D272" s="53"/>
      <c r="I272" s="53"/>
      <c r="N272" s="53"/>
      <c r="S272" s="53"/>
    </row>
    <row r="273" spans="4:19" ht="12.75" x14ac:dyDescent="0.2">
      <c r="D273" s="53"/>
      <c r="I273" s="53"/>
      <c r="N273" s="53"/>
      <c r="S273" s="53"/>
    </row>
    <row r="274" spans="4:19" ht="12.75" x14ac:dyDescent="0.2">
      <c r="D274" s="53"/>
      <c r="I274" s="53"/>
      <c r="N274" s="53"/>
      <c r="S274" s="53"/>
    </row>
    <row r="275" spans="4:19" ht="12.75" x14ac:dyDescent="0.2">
      <c r="D275" s="53"/>
      <c r="I275" s="53"/>
      <c r="N275" s="53"/>
      <c r="S275" s="53"/>
    </row>
    <row r="276" spans="4:19" ht="12.75" x14ac:dyDescent="0.2">
      <c r="D276" s="53"/>
      <c r="I276" s="53"/>
      <c r="N276" s="53"/>
      <c r="S276" s="53"/>
    </row>
    <row r="277" spans="4:19" ht="12.75" x14ac:dyDescent="0.2">
      <c r="D277" s="53"/>
      <c r="I277" s="53"/>
      <c r="N277" s="53"/>
      <c r="S277" s="53"/>
    </row>
    <row r="278" spans="4:19" ht="12.75" x14ac:dyDescent="0.2">
      <c r="D278" s="53"/>
      <c r="I278" s="53"/>
      <c r="N278" s="53"/>
      <c r="S278" s="53"/>
    </row>
    <row r="279" spans="4:19" ht="12.75" x14ac:dyDescent="0.2">
      <c r="D279" s="53"/>
      <c r="I279" s="53"/>
      <c r="N279" s="53"/>
      <c r="S279" s="53"/>
    </row>
    <row r="280" spans="4:19" ht="12.75" x14ac:dyDescent="0.2">
      <c r="D280" s="53"/>
      <c r="I280" s="53"/>
      <c r="N280" s="53"/>
      <c r="S280" s="53"/>
    </row>
    <row r="281" spans="4:19" ht="12.75" x14ac:dyDescent="0.2">
      <c r="D281" s="53"/>
      <c r="I281" s="53"/>
      <c r="N281" s="53"/>
      <c r="S281" s="53"/>
    </row>
    <row r="282" spans="4:19" ht="12.75" x14ac:dyDescent="0.2">
      <c r="D282" s="53"/>
      <c r="I282" s="53"/>
      <c r="N282" s="53"/>
      <c r="S282" s="53"/>
    </row>
    <row r="283" spans="4:19" ht="12.75" x14ac:dyDescent="0.2">
      <c r="D283" s="53"/>
      <c r="I283" s="53"/>
      <c r="N283" s="53"/>
      <c r="S283" s="53"/>
    </row>
    <row r="284" spans="4:19" ht="12.75" x14ac:dyDescent="0.2">
      <c r="D284" s="53"/>
      <c r="I284" s="53"/>
      <c r="N284" s="53"/>
      <c r="S284" s="53"/>
    </row>
    <row r="285" spans="4:19" ht="12.75" x14ac:dyDescent="0.2">
      <c r="D285" s="53"/>
      <c r="I285" s="53"/>
      <c r="N285" s="53"/>
      <c r="S285" s="53"/>
    </row>
    <row r="286" spans="4:19" ht="12.75" x14ac:dyDescent="0.2">
      <c r="D286" s="53"/>
      <c r="I286" s="53"/>
      <c r="N286" s="53"/>
      <c r="S286" s="53"/>
    </row>
    <row r="287" spans="4:19" ht="12.75" x14ac:dyDescent="0.2">
      <c r="D287" s="53"/>
      <c r="I287" s="53"/>
      <c r="N287" s="53"/>
      <c r="S287" s="53"/>
    </row>
    <row r="288" spans="4:19" ht="12.75" x14ac:dyDescent="0.2">
      <c r="D288" s="53"/>
      <c r="I288" s="53"/>
      <c r="N288" s="53"/>
      <c r="S288" s="53"/>
    </row>
    <row r="289" spans="4:19" ht="12.75" x14ac:dyDescent="0.2">
      <c r="D289" s="53"/>
      <c r="I289" s="53"/>
      <c r="N289" s="53"/>
      <c r="S289" s="53"/>
    </row>
    <row r="290" spans="4:19" ht="12.75" x14ac:dyDescent="0.2">
      <c r="D290" s="53"/>
      <c r="I290" s="53"/>
      <c r="N290" s="53"/>
      <c r="S290" s="53"/>
    </row>
    <row r="291" spans="4:19" ht="12.75" x14ac:dyDescent="0.2">
      <c r="D291" s="53"/>
      <c r="I291" s="53"/>
      <c r="N291" s="53"/>
      <c r="S291" s="53"/>
    </row>
    <row r="292" spans="4:19" ht="12.75" x14ac:dyDescent="0.2">
      <c r="D292" s="53"/>
      <c r="I292" s="53"/>
      <c r="N292" s="53"/>
      <c r="S292" s="53"/>
    </row>
    <row r="293" spans="4:19" ht="12.75" x14ac:dyDescent="0.2">
      <c r="D293" s="53"/>
      <c r="I293" s="53"/>
      <c r="N293" s="53"/>
      <c r="S293" s="53"/>
    </row>
    <row r="294" spans="4:19" ht="12.75" x14ac:dyDescent="0.2">
      <c r="D294" s="53"/>
      <c r="I294" s="53"/>
      <c r="N294" s="53"/>
      <c r="S294" s="53"/>
    </row>
    <row r="295" spans="4:19" ht="12.75" x14ac:dyDescent="0.2">
      <c r="D295" s="53"/>
      <c r="I295" s="53"/>
      <c r="N295" s="53"/>
      <c r="S295" s="53"/>
    </row>
    <row r="296" spans="4:19" ht="12.75" x14ac:dyDescent="0.2">
      <c r="D296" s="53"/>
      <c r="I296" s="53"/>
      <c r="N296" s="53"/>
      <c r="S296" s="53"/>
    </row>
    <row r="297" spans="4:19" ht="12.75" x14ac:dyDescent="0.2">
      <c r="D297" s="53"/>
      <c r="I297" s="53"/>
      <c r="N297" s="53"/>
      <c r="S297" s="53"/>
    </row>
    <row r="298" spans="4:19" ht="12.75" x14ac:dyDescent="0.2">
      <c r="D298" s="53"/>
      <c r="I298" s="53"/>
      <c r="N298" s="53"/>
      <c r="S298" s="53"/>
    </row>
    <row r="299" spans="4:19" ht="12.75" x14ac:dyDescent="0.2">
      <c r="D299" s="53"/>
      <c r="I299" s="53"/>
      <c r="N299" s="53"/>
      <c r="S299" s="53"/>
    </row>
    <row r="300" spans="4:19" ht="12.75" x14ac:dyDescent="0.2">
      <c r="D300" s="53"/>
      <c r="I300" s="53"/>
      <c r="N300" s="53"/>
      <c r="S300" s="53"/>
    </row>
    <row r="301" spans="4:19" ht="12.75" x14ac:dyDescent="0.2">
      <c r="D301" s="53"/>
      <c r="I301" s="53"/>
      <c r="N301" s="53"/>
      <c r="S301" s="53"/>
    </row>
    <row r="302" spans="4:19" ht="12.75" x14ac:dyDescent="0.2">
      <c r="D302" s="53"/>
      <c r="I302" s="53"/>
      <c r="N302" s="53"/>
      <c r="S302" s="53"/>
    </row>
    <row r="303" spans="4:19" ht="12.75" x14ac:dyDescent="0.2">
      <c r="D303" s="53"/>
      <c r="I303" s="53"/>
      <c r="N303" s="53"/>
      <c r="S303" s="53"/>
    </row>
    <row r="304" spans="4:19" ht="12.75" x14ac:dyDescent="0.2">
      <c r="D304" s="53"/>
      <c r="I304" s="53"/>
      <c r="N304" s="53"/>
      <c r="S304" s="53"/>
    </row>
    <row r="305" spans="4:19" ht="12.75" x14ac:dyDescent="0.2">
      <c r="D305" s="53"/>
      <c r="I305" s="53"/>
      <c r="N305" s="53"/>
      <c r="S305" s="53"/>
    </row>
    <row r="306" spans="4:19" ht="12.75" x14ac:dyDescent="0.2">
      <c r="D306" s="53"/>
      <c r="I306" s="53"/>
      <c r="N306" s="53"/>
      <c r="S306" s="53"/>
    </row>
    <row r="307" spans="4:19" ht="12.75" x14ac:dyDescent="0.2">
      <c r="D307" s="53"/>
      <c r="I307" s="53"/>
      <c r="N307" s="53"/>
      <c r="S307" s="53"/>
    </row>
    <row r="308" spans="4:19" ht="12.75" x14ac:dyDescent="0.2">
      <c r="D308" s="53"/>
      <c r="I308" s="53"/>
      <c r="N308" s="53"/>
      <c r="S308" s="53"/>
    </row>
    <row r="309" spans="4:19" ht="12.75" x14ac:dyDescent="0.2">
      <c r="D309" s="53"/>
      <c r="I309" s="53"/>
      <c r="N309" s="53"/>
      <c r="S309" s="53"/>
    </row>
    <row r="310" spans="4:19" ht="12.75" x14ac:dyDescent="0.2">
      <c r="D310" s="53"/>
      <c r="I310" s="53"/>
      <c r="N310" s="53"/>
      <c r="S310" s="53"/>
    </row>
    <row r="311" spans="4:19" ht="12.75" x14ac:dyDescent="0.2">
      <c r="D311" s="53"/>
      <c r="I311" s="53"/>
      <c r="N311" s="53"/>
      <c r="S311" s="53"/>
    </row>
    <row r="312" spans="4:19" ht="12.75" x14ac:dyDescent="0.2">
      <c r="D312" s="53"/>
      <c r="I312" s="53"/>
      <c r="N312" s="53"/>
      <c r="S312" s="53"/>
    </row>
    <row r="313" spans="4:19" ht="12.75" x14ac:dyDescent="0.2">
      <c r="D313" s="53"/>
      <c r="I313" s="53"/>
      <c r="N313" s="53"/>
      <c r="S313" s="53"/>
    </row>
    <row r="314" spans="4:19" ht="12.75" x14ac:dyDescent="0.2">
      <c r="D314" s="53"/>
      <c r="I314" s="53"/>
      <c r="N314" s="53"/>
      <c r="S314" s="53"/>
    </row>
    <row r="315" spans="4:19" ht="12.75" x14ac:dyDescent="0.2">
      <c r="D315" s="53"/>
      <c r="I315" s="53"/>
      <c r="N315" s="53"/>
      <c r="S315" s="53"/>
    </row>
    <row r="316" spans="4:19" ht="12.75" x14ac:dyDescent="0.2">
      <c r="D316" s="53"/>
      <c r="I316" s="53"/>
      <c r="N316" s="53"/>
      <c r="S316" s="53"/>
    </row>
    <row r="317" spans="4:19" ht="12.75" x14ac:dyDescent="0.2">
      <c r="D317" s="53"/>
      <c r="I317" s="53"/>
      <c r="N317" s="53"/>
      <c r="S317" s="53"/>
    </row>
    <row r="318" spans="4:19" ht="12.75" x14ac:dyDescent="0.2">
      <c r="D318" s="53"/>
      <c r="I318" s="53"/>
      <c r="N318" s="53"/>
      <c r="S318" s="53"/>
    </row>
    <row r="319" spans="4:19" ht="12.75" x14ac:dyDescent="0.2">
      <c r="D319" s="53"/>
      <c r="I319" s="53"/>
      <c r="N319" s="53"/>
      <c r="S319" s="53"/>
    </row>
    <row r="320" spans="4:19" ht="12.75" x14ac:dyDescent="0.2">
      <c r="D320" s="53"/>
      <c r="I320" s="53"/>
      <c r="N320" s="53"/>
      <c r="S320" s="53"/>
    </row>
    <row r="321" spans="4:19" ht="12.75" x14ac:dyDescent="0.2">
      <c r="D321" s="53"/>
      <c r="I321" s="53"/>
      <c r="N321" s="53"/>
      <c r="S321" s="53"/>
    </row>
    <row r="322" spans="4:19" ht="12.75" x14ac:dyDescent="0.2">
      <c r="D322" s="53"/>
      <c r="I322" s="53"/>
      <c r="N322" s="53"/>
      <c r="S322" s="53"/>
    </row>
    <row r="323" spans="4:19" ht="12.75" x14ac:dyDescent="0.2">
      <c r="D323" s="53"/>
      <c r="I323" s="53"/>
      <c r="N323" s="53"/>
      <c r="S323" s="53"/>
    </row>
    <row r="324" spans="4:19" ht="12.75" x14ac:dyDescent="0.2">
      <c r="D324" s="53"/>
      <c r="I324" s="53"/>
      <c r="N324" s="53"/>
      <c r="S324" s="53"/>
    </row>
    <row r="325" spans="4:19" ht="12.75" x14ac:dyDescent="0.2">
      <c r="D325" s="53"/>
      <c r="I325" s="53"/>
      <c r="N325" s="53"/>
      <c r="S325" s="53"/>
    </row>
    <row r="326" spans="4:19" ht="12.75" x14ac:dyDescent="0.2">
      <c r="D326" s="53"/>
      <c r="I326" s="53"/>
      <c r="N326" s="53"/>
      <c r="S326" s="53"/>
    </row>
    <row r="327" spans="4:19" ht="12.75" x14ac:dyDescent="0.2">
      <c r="D327" s="53"/>
      <c r="I327" s="53"/>
      <c r="N327" s="53"/>
      <c r="S327" s="53"/>
    </row>
    <row r="328" spans="4:19" ht="12.75" x14ac:dyDescent="0.2">
      <c r="D328" s="53"/>
      <c r="I328" s="53"/>
      <c r="N328" s="53"/>
      <c r="S328" s="53"/>
    </row>
    <row r="329" spans="4:19" ht="12.75" x14ac:dyDescent="0.2">
      <c r="D329" s="53"/>
      <c r="I329" s="53"/>
      <c r="N329" s="53"/>
      <c r="S329" s="53"/>
    </row>
    <row r="330" spans="4:19" ht="12.75" x14ac:dyDescent="0.2">
      <c r="D330" s="53"/>
      <c r="I330" s="53"/>
      <c r="N330" s="53"/>
      <c r="S330" s="53"/>
    </row>
    <row r="331" spans="4:19" ht="12.75" x14ac:dyDescent="0.2">
      <c r="D331" s="53"/>
      <c r="I331" s="53"/>
      <c r="N331" s="53"/>
      <c r="S331" s="53"/>
    </row>
    <row r="332" spans="4:19" ht="12.75" x14ac:dyDescent="0.2">
      <c r="D332" s="53"/>
      <c r="I332" s="53"/>
      <c r="N332" s="53"/>
      <c r="S332" s="53"/>
    </row>
    <row r="333" spans="4:19" ht="12.75" x14ac:dyDescent="0.2">
      <c r="D333" s="53"/>
      <c r="I333" s="53"/>
      <c r="N333" s="53"/>
      <c r="S333" s="53"/>
    </row>
    <row r="334" spans="4:19" ht="12.75" x14ac:dyDescent="0.2">
      <c r="D334" s="53"/>
      <c r="I334" s="53"/>
      <c r="N334" s="53"/>
      <c r="S334" s="53"/>
    </row>
    <row r="335" spans="4:19" ht="12.75" x14ac:dyDescent="0.2">
      <c r="D335" s="53"/>
      <c r="I335" s="53"/>
      <c r="N335" s="53"/>
      <c r="S335" s="53"/>
    </row>
    <row r="336" spans="4:19" ht="12.75" x14ac:dyDescent="0.2">
      <c r="D336" s="53"/>
      <c r="I336" s="53"/>
      <c r="N336" s="53"/>
      <c r="S336" s="53"/>
    </row>
    <row r="337" spans="4:19" ht="12.75" x14ac:dyDescent="0.2">
      <c r="D337" s="53"/>
      <c r="I337" s="53"/>
      <c r="N337" s="53"/>
      <c r="S337" s="53"/>
    </row>
    <row r="338" spans="4:19" ht="12.75" x14ac:dyDescent="0.2">
      <c r="D338" s="53"/>
      <c r="I338" s="53"/>
      <c r="N338" s="53"/>
      <c r="S338" s="53"/>
    </row>
    <row r="339" spans="4:19" ht="12.75" x14ac:dyDescent="0.2">
      <c r="D339" s="53"/>
      <c r="I339" s="53"/>
      <c r="N339" s="53"/>
      <c r="S339" s="53"/>
    </row>
    <row r="340" spans="4:19" ht="12.75" x14ac:dyDescent="0.2">
      <c r="D340" s="53"/>
      <c r="I340" s="53"/>
      <c r="N340" s="53"/>
      <c r="S340" s="53"/>
    </row>
    <row r="341" spans="4:19" ht="12.75" x14ac:dyDescent="0.2">
      <c r="D341" s="53"/>
      <c r="I341" s="53"/>
      <c r="N341" s="53"/>
      <c r="S341" s="53"/>
    </row>
    <row r="342" spans="4:19" ht="12.75" x14ac:dyDescent="0.2">
      <c r="D342" s="53"/>
      <c r="I342" s="53"/>
      <c r="N342" s="53"/>
      <c r="S342" s="53"/>
    </row>
    <row r="343" spans="4:19" ht="12.75" x14ac:dyDescent="0.2">
      <c r="D343" s="53"/>
      <c r="I343" s="53"/>
      <c r="N343" s="53"/>
      <c r="S343" s="53"/>
    </row>
    <row r="344" spans="4:19" ht="12.75" x14ac:dyDescent="0.2">
      <c r="D344" s="53"/>
      <c r="I344" s="53"/>
      <c r="N344" s="53"/>
      <c r="S344" s="53"/>
    </row>
    <row r="345" spans="4:19" ht="12.75" x14ac:dyDescent="0.2">
      <c r="D345" s="53"/>
      <c r="I345" s="53"/>
      <c r="N345" s="53"/>
      <c r="S345" s="53"/>
    </row>
    <row r="346" spans="4:19" ht="12.75" x14ac:dyDescent="0.2">
      <c r="D346" s="53"/>
      <c r="I346" s="53"/>
      <c r="N346" s="53"/>
      <c r="S346" s="53"/>
    </row>
    <row r="347" spans="4:19" ht="12.75" x14ac:dyDescent="0.2">
      <c r="D347" s="53"/>
      <c r="I347" s="53"/>
      <c r="N347" s="53"/>
      <c r="S347" s="53"/>
    </row>
    <row r="348" spans="4:19" ht="12.75" x14ac:dyDescent="0.2">
      <c r="D348" s="53"/>
      <c r="I348" s="53"/>
      <c r="N348" s="53"/>
      <c r="S348" s="53"/>
    </row>
    <row r="349" spans="4:19" ht="12.75" x14ac:dyDescent="0.2">
      <c r="D349" s="53"/>
      <c r="I349" s="53"/>
      <c r="N349" s="53"/>
      <c r="S349" s="53"/>
    </row>
    <row r="350" spans="4:19" ht="12.75" x14ac:dyDescent="0.2">
      <c r="D350" s="53"/>
      <c r="I350" s="53"/>
      <c r="N350" s="53"/>
      <c r="S350" s="53"/>
    </row>
    <row r="351" spans="4:19" ht="12.75" x14ac:dyDescent="0.2">
      <c r="D351" s="53"/>
      <c r="I351" s="53"/>
      <c r="N351" s="53"/>
      <c r="S351" s="53"/>
    </row>
    <row r="352" spans="4:19" ht="12.75" x14ac:dyDescent="0.2">
      <c r="D352" s="53"/>
      <c r="I352" s="53"/>
      <c r="N352" s="53"/>
      <c r="S352" s="53"/>
    </row>
    <row r="353" spans="4:19" ht="12.75" x14ac:dyDescent="0.2">
      <c r="D353" s="53"/>
      <c r="I353" s="53"/>
      <c r="N353" s="53"/>
      <c r="S353" s="53"/>
    </row>
    <row r="354" spans="4:19" ht="12.75" x14ac:dyDescent="0.2">
      <c r="D354" s="53"/>
      <c r="I354" s="53"/>
      <c r="N354" s="53"/>
      <c r="S354" s="53"/>
    </row>
    <row r="355" spans="4:19" ht="12.75" x14ac:dyDescent="0.2">
      <c r="D355" s="53"/>
      <c r="I355" s="53"/>
      <c r="N355" s="53"/>
      <c r="S355" s="53"/>
    </row>
    <row r="356" spans="4:19" ht="12.75" x14ac:dyDescent="0.2">
      <c r="D356" s="53"/>
      <c r="I356" s="53"/>
      <c r="N356" s="53"/>
      <c r="S356" s="53"/>
    </row>
    <row r="357" spans="4:19" ht="12.75" x14ac:dyDescent="0.2">
      <c r="D357" s="53"/>
      <c r="I357" s="53"/>
      <c r="N357" s="53"/>
      <c r="S357" s="53"/>
    </row>
    <row r="358" spans="4:19" ht="12.75" x14ac:dyDescent="0.2">
      <c r="D358" s="53"/>
      <c r="I358" s="53"/>
      <c r="N358" s="53"/>
      <c r="S358" s="53"/>
    </row>
    <row r="359" spans="4:19" ht="12.75" x14ac:dyDescent="0.2">
      <c r="D359" s="53"/>
      <c r="I359" s="53"/>
      <c r="N359" s="53"/>
      <c r="S359" s="53"/>
    </row>
    <row r="360" spans="4:19" ht="12.75" x14ac:dyDescent="0.2">
      <c r="D360" s="53"/>
      <c r="I360" s="53"/>
      <c r="N360" s="53"/>
      <c r="S360" s="53"/>
    </row>
    <row r="361" spans="4:19" ht="12.75" x14ac:dyDescent="0.2">
      <c r="D361" s="53"/>
      <c r="I361" s="53"/>
      <c r="N361" s="53"/>
      <c r="S361" s="53"/>
    </row>
    <row r="362" spans="4:19" ht="12.75" x14ac:dyDescent="0.2">
      <c r="D362" s="53"/>
      <c r="I362" s="53"/>
      <c r="N362" s="53"/>
      <c r="S362" s="53"/>
    </row>
    <row r="363" spans="4:19" ht="12.75" x14ac:dyDescent="0.2">
      <c r="D363" s="53"/>
      <c r="I363" s="53"/>
      <c r="N363" s="53"/>
      <c r="S363" s="53"/>
    </row>
    <row r="364" spans="4:19" ht="12.75" x14ac:dyDescent="0.2">
      <c r="D364" s="53"/>
      <c r="I364" s="53"/>
      <c r="N364" s="53"/>
      <c r="S364" s="53"/>
    </row>
    <row r="365" spans="4:19" ht="12.75" x14ac:dyDescent="0.2">
      <c r="D365" s="53"/>
      <c r="I365" s="53"/>
      <c r="N365" s="53"/>
      <c r="S365" s="53"/>
    </row>
    <row r="366" spans="4:19" ht="12.75" x14ac:dyDescent="0.2">
      <c r="D366" s="53"/>
      <c r="I366" s="53"/>
      <c r="N366" s="53"/>
      <c r="S366" s="53"/>
    </row>
    <row r="367" spans="4:19" ht="12.75" x14ac:dyDescent="0.2">
      <c r="D367" s="53"/>
      <c r="I367" s="53"/>
      <c r="N367" s="53"/>
      <c r="S367" s="53"/>
    </row>
    <row r="368" spans="4:19" ht="12.75" x14ac:dyDescent="0.2">
      <c r="D368" s="53"/>
      <c r="I368" s="53"/>
      <c r="N368" s="53"/>
      <c r="S368" s="53"/>
    </row>
    <row r="369" spans="4:19" ht="12.75" x14ac:dyDescent="0.2">
      <c r="D369" s="53"/>
      <c r="I369" s="53"/>
      <c r="N369" s="53"/>
      <c r="S369" s="53"/>
    </row>
    <row r="370" spans="4:19" ht="12.75" x14ac:dyDescent="0.2">
      <c r="D370" s="53"/>
      <c r="I370" s="53"/>
      <c r="N370" s="53"/>
      <c r="S370" s="53"/>
    </row>
    <row r="371" spans="4:19" ht="12.75" x14ac:dyDescent="0.2">
      <c r="D371" s="53"/>
      <c r="I371" s="53"/>
      <c r="N371" s="53"/>
      <c r="S371" s="53"/>
    </row>
    <row r="372" spans="4:19" ht="12.75" x14ac:dyDescent="0.2">
      <c r="D372" s="53"/>
      <c r="I372" s="53"/>
      <c r="N372" s="53"/>
      <c r="S372" s="53"/>
    </row>
    <row r="373" spans="4:19" ht="12.75" x14ac:dyDescent="0.2">
      <c r="D373" s="53"/>
      <c r="I373" s="53"/>
      <c r="N373" s="53"/>
      <c r="S373" s="53"/>
    </row>
    <row r="374" spans="4:19" ht="12.75" x14ac:dyDescent="0.2">
      <c r="D374" s="53"/>
      <c r="I374" s="53"/>
      <c r="N374" s="53"/>
      <c r="S374" s="53"/>
    </row>
    <row r="375" spans="4:19" ht="12.75" x14ac:dyDescent="0.2">
      <c r="D375" s="53"/>
      <c r="I375" s="53"/>
      <c r="N375" s="53"/>
      <c r="S375" s="53"/>
    </row>
    <row r="376" spans="4:19" ht="12.75" x14ac:dyDescent="0.2">
      <c r="D376" s="53"/>
      <c r="I376" s="53"/>
      <c r="N376" s="53"/>
      <c r="S376" s="53"/>
    </row>
    <row r="377" spans="4:19" ht="12.75" x14ac:dyDescent="0.2">
      <c r="D377" s="53"/>
      <c r="I377" s="53"/>
      <c r="N377" s="53"/>
      <c r="S377" s="53"/>
    </row>
    <row r="378" spans="4:19" ht="12.75" x14ac:dyDescent="0.2">
      <c r="D378" s="53"/>
      <c r="I378" s="53"/>
      <c r="N378" s="53"/>
      <c r="S378" s="53"/>
    </row>
    <row r="379" spans="4:19" ht="12.75" x14ac:dyDescent="0.2">
      <c r="D379" s="53"/>
      <c r="I379" s="53"/>
      <c r="N379" s="53"/>
      <c r="S379" s="53"/>
    </row>
    <row r="380" spans="4:19" ht="12.75" x14ac:dyDescent="0.2">
      <c r="D380" s="53"/>
      <c r="I380" s="53"/>
      <c r="N380" s="53"/>
      <c r="S380" s="53"/>
    </row>
    <row r="381" spans="4:19" ht="12.75" x14ac:dyDescent="0.2">
      <c r="D381" s="53"/>
      <c r="I381" s="53"/>
      <c r="N381" s="53"/>
      <c r="S381" s="53"/>
    </row>
    <row r="382" spans="4:19" ht="12.75" x14ac:dyDescent="0.2">
      <c r="D382" s="53"/>
      <c r="I382" s="53"/>
      <c r="N382" s="53"/>
      <c r="S382" s="53"/>
    </row>
    <row r="383" spans="4:19" ht="12.75" x14ac:dyDescent="0.2">
      <c r="D383" s="53"/>
      <c r="I383" s="53"/>
      <c r="N383" s="53"/>
      <c r="S383" s="53"/>
    </row>
    <row r="384" spans="4:19" ht="12.75" x14ac:dyDescent="0.2">
      <c r="D384" s="53"/>
      <c r="I384" s="53"/>
      <c r="N384" s="53"/>
      <c r="S384" s="53"/>
    </row>
    <row r="385" spans="4:19" ht="12.75" x14ac:dyDescent="0.2">
      <c r="D385" s="53"/>
      <c r="I385" s="53"/>
      <c r="N385" s="53"/>
      <c r="S385" s="53"/>
    </row>
    <row r="386" spans="4:19" ht="12.75" x14ac:dyDescent="0.2">
      <c r="D386" s="53"/>
      <c r="I386" s="53"/>
      <c r="N386" s="53"/>
      <c r="S386" s="53"/>
    </row>
    <row r="387" spans="4:19" ht="12.75" x14ac:dyDescent="0.2">
      <c r="D387" s="53"/>
      <c r="I387" s="53"/>
      <c r="N387" s="53"/>
      <c r="S387" s="53"/>
    </row>
    <row r="388" spans="4:19" ht="12.75" x14ac:dyDescent="0.2">
      <c r="D388" s="53"/>
      <c r="I388" s="53"/>
      <c r="N388" s="53"/>
      <c r="S388" s="53"/>
    </row>
    <row r="389" spans="4:19" ht="12.75" x14ac:dyDescent="0.2">
      <c r="D389" s="53"/>
      <c r="I389" s="53"/>
      <c r="N389" s="53"/>
      <c r="S389" s="53"/>
    </row>
    <row r="390" spans="4:19" ht="12.75" x14ac:dyDescent="0.2">
      <c r="D390" s="53"/>
      <c r="I390" s="53"/>
      <c r="N390" s="53"/>
      <c r="S390" s="53"/>
    </row>
    <row r="391" spans="4:19" ht="12.75" x14ac:dyDescent="0.2">
      <c r="D391" s="53"/>
      <c r="I391" s="53"/>
      <c r="N391" s="53"/>
      <c r="S391" s="53"/>
    </row>
    <row r="392" spans="4:19" ht="12.75" x14ac:dyDescent="0.2">
      <c r="D392" s="53"/>
      <c r="I392" s="53"/>
      <c r="N392" s="53"/>
      <c r="S392" s="53"/>
    </row>
    <row r="393" spans="4:19" ht="12.75" x14ac:dyDescent="0.2">
      <c r="D393" s="53"/>
      <c r="I393" s="53"/>
      <c r="N393" s="53"/>
      <c r="S393" s="53"/>
    </row>
    <row r="394" spans="4:19" ht="12.75" x14ac:dyDescent="0.2">
      <c r="D394" s="53"/>
      <c r="I394" s="53"/>
      <c r="N394" s="53"/>
      <c r="S394" s="53"/>
    </row>
    <row r="395" spans="4:19" ht="12.75" x14ac:dyDescent="0.2">
      <c r="D395" s="53"/>
      <c r="I395" s="53"/>
      <c r="N395" s="53"/>
      <c r="S395" s="53"/>
    </row>
    <row r="396" spans="4:19" ht="12.75" x14ac:dyDescent="0.2">
      <c r="D396" s="53"/>
      <c r="I396" s="53"/>
      <c r="N396" s="53"/>
      <c r="S396" s="53"/>
    </row>
    <row r="397" spans="4:19" ht="12.75" x14ac:dyDescent="0.2">
      <c r="D397" s="53"/>
      <c r="I397" s="53"/>
      <c r="N397" s="53"/>
      <c r="S397" s="53"/>
    </row>
    <row r="398" spans="4:19" ht="12.75" x14ac:dyDescent="0.2">
      <c r="D398" s="53"/>
      <c r="I398" s="53"/>
      <c r="N398" s="53"/>
      <c r="S398" s="53"/>
    </row>
    <row r="399" spans="4:19" ht="12.75" x14ac:dyDescent="0.2">
      <c r="D399" s="53"/>
      <c r="I399" s="53"/>
      <c r="N399" s="53"/>
      <c r="S399" s="53"/>
    </row>
    <row r="400" spans="4:19" ht="12.75" x14ac:dyDescent="0.2">
      <c r="D400" s="53"/>
      <c r="I400" s="53"/>
      <c r="N400" s="53"/>
      <c r="S400" s="53"/>
    </row>
    <row r="401" spans="4:19" ht="12.75" x14ac:dyDescent="0.2">
      <c r="D401" s="53"/>
      <c r="I401" s="53"/>
      <c r="N401" s="53"/>
      <c r="S401" s="53"/>
    </row>
    <row r="402" spans="4:19" ht="12.75" x14ac:dyDescent="0.2">
      <c r="D402" s="53"/>
      <c r="I402" s="53"/>
      <c r="N402" s="53"/>
      <c r="S402" s="53"/>
    </row>
    <row r="403" spans="4:19" ht="12.75" x14ac:dyDescent="0.2">
      <c r="D403" s="53"/>
      <c r="I403" s="53"/>
      <c r="N403" s="53"/>
      <c r="S403" s="53"/>
    </row>
    <row r="404" spans="4:19" ht="12.75" x14ac:dyDescent="0.2">
      <c r="D404" s="53"/>
      <c r="I404" s="53"/>
      <c r="N404" s="53"/>
      <c r="S404" s="53"/>
    </row>
    <row r="405" spans="4:19" ht="12.75" x14ac:dyDescent="0.2">
      <c r="D405" s="53"/>
      <c r="I405" s="53"/>
      <c r="N405" s="53"/>
      <c r="S405" s="53"/>
    </row>
    <row r="406" spans="4:19" ht="12.75" x14ac:dyDescent="0.2">
      <c r="D406" s="53"/>
      <c r="I406" s="53"/>
      <c r="N406" s="53"/>
      <c r="S406" s="53"/>
    </row>
    <row r="407" spans="4:19" ht="12.75" x14ac:dyDescent="0.2">
      <c r="D407" s="53"/>
      <c r="I407" s="53"/>
      <c r="N407" s="53"/>
      <c r="S407" s="53"/>
    </row>
    <row r="408" spans="4:19" ht="12.75" x14ac:dyDescent="0.2">
      <c r="D408" s="53"/>
      <c r="I408" s="53"/>
      <c r="N408" s="53"/>
      <c r="S408" s="53"/>
    </row>
    <row r="409" spans="4:19" ht="12.75" x14ac:dyDescent="0.2">
      <c r="D409" s="53"/>
      <c r="I409" s="53"/>
      <c r="N409" s="53"/>
      <c r="S409" s="53"/>
    </row>
    <row r="410" spans="4:19" ht="12.75" x14ac:dyDescent="0.2">
      <c r="D410" s="53"/>
      <c r="I410" s="53"/>
      <c r="N410" s="53"/>
      <c r="S410" s="53"/>
    </row>
    <row r="411" spans="4:19" ht="12.75" x14ac:dyDescent="0.2">
      <c r="D411" s="53"/>
      <c r="I411" s="53"/>
      <c r="N411" s="53"/>
      <c r="S411" s="53"/>
    </row>
    <row r="412" spans="4:19" ht="12.75" x14ac:dyDescent="0.2">
      <c r="D412" s="53"/>
      <c r="I412" s="53"/>
      <c r="N412" s="53"/>
      <c r="S412" s="53"/>
    </row>
    <row r="413" spans="4:19" ht="12.75" x14ac:dyDescent="0.2">
      <c r="D413" s="53"/>
      <c r="I413" s="53"/>
      <c r="N413" s="53"/>
      <c r="S413" s="53"/>
    </row>
    <row r="414" spans="4:19" ht="12.75" x14ac:dyDescent="0.2">
      <c r="D414" s="53"/>
      <c r="I414" s="53"/>
      <c r="N414" s="53"/>
      <c r="S414" s="53"/>
    </row>
    <row r="415" spans="4:19" ht="12.75" x14ac:dyDescent="0.2">
      <c r="D415" s="53"/>
      <c r="I415" s="53"/>
      <c r="N415" s="53"/>
      <c r="S415" s="53"/>
    </row>
    <row r="416" spans="4:19" ht="12.75" x14ac:dyDescent="0.2">
      <c r="D416" s="53"/>
      <c r="I416" s="53"/>
      <c r="N416" s="53"/>
      <c r="S416" s="53"/>
    </row>
    <row r="417" spans="4:19" ht="12.75" x14ac:dyDescent="0.2">
      <c r="D417" s="53"/>
      <c r="I417" s="53"/>
      <c r="N417" s="53"/>
      <c r="S417" s="53"/>
    </row>
    <row r="418" spans="4:19" ht="12.75" x14ac:dyDescent="0.2">
      <c r="D418" s="53"/>
      <c r="I418" s="53"/>
      <c r="N418" s="53"/>
      <c r="S418" s="53"/>
    </row>
    <row r="419" spans="4:19" ht="12.75" x14ac:dyDescent="0.2">
      <c r="D419" s="53"/>
      <c r="I419" s="53"/>
      <c r="N419" s="53"/>
      <c r="S419" s="53"/>
    </row>
    <row r="420" spans="4:19" ht="12.75" x14ac:dyDescent="0.2">
      <c r="D420" s="53"/>
      <c r="I420" s="53"/>
      <c r="N420" s="53"/>
      <c r="S420" s="53"/>
    </row>
    <row r="421" spans="4:19" ht="12.75" x14ac:dyDescent="0.2">
      <c r="D421" s="53"/>
      <c r="I421" s="53"/>
      <c r="N421" s="53"/>
      <c r="S421" s="53"/>
    </row>
    <row r="422" spans="4:19" ht="12.75" x14ac:dyDescent="0.2">
      <c r="D422" s="53"/>
      <c r="I422" s="53"/>
      <c r="N422" s="53"/>
      <c r="S422" s="53"/>
    </row>
    <row r="423" spans="4:19" ht="12.75" x14ac:dyDescent="0.2">
      <c r="D423" s="53"/>
      <c r="I423" s="53"/>
      <c r="N423" s="53"/>
      <c r="S423" s="53"/>
    </row>
    <row r="424" spans="4:19" ht="12.75" x14ac:dyDescent="0.2">
      <c r="D424" s="53"/>
      <c r="I424" s="53"/>
      <c r="N424" s="53"/>
      <c r="S424" s="53"/>
    </row>
    <row r="425" spans="4:19" ht="12.75" x14ac:dyDescent="0.2">
      <c r="D425" s="53"/>
      <c r="I425" s="53"/>
      <c r="N425" s="53"/>
      <c r="S425" s="53"/>
    </row>
    <row r="426" spans="4:19" ht="12.75" x14ac:dyDescent="0.2">
      <c r="D426" s="53"/>
      <c r="I426" s="53"/>
      <c r="N426" s="53"/>
      <c r="S426" s="53"/>
    </row>
    <row r="427" spans="4:19" ht="12.75" x14ac:dyDescent="0.2">
      <c r="D427" s="53"/>
      <c r="I427" s="53"/>
      <c r="N427" s="53"/>
      <c r="S427" s="53"/>
    </row>
    <row r="428" spans="4:19" ht="12.75" x14ac:dyDescent="0.2">
      <c r="D428" s="53"/>
      <c r="I428" s="53"/>
      <c r="N428" s="53"/>
      <c r="S428" s="53"/>
    </row>
    <row r="429" spans="4:19" ht="12.75" x14ac:dyDescent="0.2">
      <c r="D429" s="53"/>
      <c r="I429" s="53"/>
      <c r="N429" s="53"/>
      <c r="S429" s="53"/>
    </row>
    <row r="430" spans="4:19" ht="12.75" x14ac:dyDescent="0.2">
      <c r="D430" s="53"/>
      <c r="I430" s="53"/>
      <c r="N430" s="53"/>
      <c r="S430" s="53"/>
    </row>
    <row r="431" spans="4:19" ht="12.75" x14ac:dyDescent="0.2">
      <c r="D431" s="53"/>
      <c r="I431" s="53"/>
      <c r="N431" s="53"/>
      <c r="S431" s="53"/>
    </row>
    <row r="432" spans="4:19" ht="12.75" x14ac:dyDescent="0.2">
      <c r="D432" s="53"/>
      <c r="I432" s="53"/>
      <c r="N432" s="53"/>
      <c r="S432" s="53"/>
    </row>
    <row r="433" spans="4:19" ht="12.75" x14ac:dyDescent="0.2">
      <c r="D433" s="53"/>
      <c r="I433" s="53"/>
      <c r="N433" s="53"/>
      <c r="S433" s="53"/>
    </row>
    <row r="434" spans="4:19" ht="12.75" x14ac:dyDescent="0.2">
      <c r="D434" s="53"/>
      <c r="I434" s="53"/>
      <c r="N434" s="53"/>
      <c r="S434" s="53"/>
    </row>
    <row r="435" spans="4:19" ht="12.75" x14ac:dyDescent="0.2">
      <c r="D435" s="53"/>
      <c r="I435" s="53"/>
      <c r="N435" s="53"/>
      <c r="S435" s="53"/>
    </row>
    <row r="436" spans="4:19" ht="12.75" x14ac:dyDescent="0.2">
      <c r="D436" s="53"/>
      <c r="I436" s="53"/>
      <c r="N436" s="53"/>
      <c r="S436" s="53"/>
    </row>
    <row r="437" spans="4:19" ht="12.75" x14ac:dyDescent="0.2">
      <c r="D437" s="53"/>
      <c r="I437" s="53"/>
      <c r="N437" s="53"/>
      <c r="S437" s="53"/>
    </row>
    <row r="438" spans="4:19" ht="12.75" x14ac:dyDescent="0.2">
      <c r="D438" s="53"/>
      <c r="I438" s="53"/>
      <c r="N438" s="53"/>
      <c r="S438" s="53"/>
    </row>
    <row r="439" spans="4:19" ht="12.75" x14ac:dyDescent="0.2">
      <c r="D439" s="53"/>
      <c r="I439" s="53"/>
      <c r="N439" s="53"/>
      <c r="S439" s="53"/>
    </row>
    <row r="440" spans="4:19" ht="12.75" x14ac:dyDescent="0.2">
      <c r="D440" s="53"/>
      <c r="I440" s="53"/>
      <c r="N440" s="53"/>
      <c r="S440" s="53"/>
    </row>
    <row r="441" spans="4:19" ht="12.75" x14ac:dyDescent="0.2">
      <c r="D441" s="53"/>
      <c r="I441" s="53"/>
      <c r="N441" s="53"/>
      <c r="S441" s="53"/>
    </row>
    <row r="442" spans="4:19" ht="12.75" x14ac:dyDescent="0.2">
      <c r="D442" s="53"/>
      <c r="I442" s="53"/>
      <c r="N442" s="53"/>
      <c r="S442" s="53"/>
    </row>
    <row r="443" spans="4:19" ht="12.75" x14ac:dyDescent="0.2">
      <c r="D443" s="53"/>
      <c r="I443" s="53"/>
      <c r="N443" s="53"/>
      <c r="S443" s="53"/>
    </row>
    <row r="444" spans="4:19" ht="12.75" x14ac:dyDescent="0.2">
      <c r="D444" s="53"/>
      <c r="I444" s="53"/>
      <c r="N444" s="53"/>
      <c r="S444" s="53"/>
    </row>
    <row r="445" spans="4:19" ht="12.75" x14ac:dyDescent="0.2">
      <c r="D445" s="53"/>
      <c r="I445" s="53"/>
      <c r="N445" s="53"/>
      <c r="S445" s="53"/>
    </row>
    <row r="446" spans="4:19" ht="12.75" x14ac:dyDescent="0.2">
      <c r="D446" s="53"/>
      <c r="I446" s="53"/>
      <c r="N446" s="53"/>
      <c r="S446" s="53"/>
    </row>
    <row r="447" spans="4:19" ht="12.75" x14ac:dyDescent="0.2">
      <c r="D447" s="53"/>
      <c r="I447" s="53"/>
      <c r="N447" s="53"/>
      <c r="S447" s="53"/>
    </row>
    <row r="448" spans="4:19" ht="12.75" x14ac:dyDescent="0.2">
      <c r="D448" s="53"/>
      <c r="I448" s="53"/>
      <c r="N448" s="53"/>
      <c r="S448" s="53"/>
    </row>
    <row r="449" spans="4:19" ht="12.75" x14ac:dyDescent="0.2">
      <c r="D449" s="53"/>
      <c r="I449" s="53"/>
      <c r="N449" s="53"/>
      <c r="S449" s="53"/>
    </row>
    <row r="450" spans="4:19" ht="12.75" x14ac:dyDescent="0.2">
      <c r="D450" s="53"/>
      <c r="I450" s="53"/>
      <c r="N450" s="53"/>
      <c r="S450" s="53"/>
    </row>
    <row r="451" spans="4:19" ht="12.75" x14ac:dyDescent="0.2">
      <c r="D451" s="53"/>
      <c r="I451" s="53"/>
      <c r="N451" s="53"/>
      <c r="S451" s="53"/>
    </row>
    <row r="452" spans="4:19" ht="12.75" x14ac:dyDescent="0.2">
      <c r="D452" s="53"/>
      <c r="I452" s="53"/>
      <c r="N452" s="53"/>
      <c r="S452" s="53"/>
    </row>
    <row r="453" spans="4:19" ht="12.75" x14ac:dyDescent="0.2">
      <c r="D453" s="53"/>
      <c r="I453" s="53"/>
      <c r="N453" s="53"/>
      <c r="S453" s="53"/>
    </row>
    <row r="454" spans="4:19" ht="12.75" x14ac:dyDescent="0.2">
      <c r="D454" s="53"/>
      <c r="I454" s="53"/>
      <c r="N454" s="53"/>
      <c r="S454" s="53"/>
    </row>
    <row r="455" spans="4:19" ht="12.75" x14ac:dyDescent="0.2">
      <c r="D455" s="53"/>
      <c r="I455" s="53"/>
      <c r="N455" s="53"/>
      <c r="S455" s="53"/>
    </row>
    <row r="456" spans="4:19" ht="12.75" x14ac:dyDescent="0.2">
      <c r="D456" s="53"/>
      <c r="I456" s="53"/>
      <c r="N456" s="53"/>
      <c r="S456" s="53"/>
    </row>
    <row r="457" spans="4:19" ht="12.75" x14ac:dyDescent="0.2">
      <c r="D457" s="53"/>
      <c r="I457" s="53"/>
      <c r="N457" s="53"/>
      <c r="S457" s="53"/>
    </row>
    <row r="458" spans="4:19" ht="12.75" x14ac:dyDescent="0.2">
      <c r="D458" s="53"/>
      <c r="I458" s="53"/>
      <c r="N458" s="53"/>
      <c r="S458" s="53"/>
    </row>
    <row r="459" spans="4:19" ht="12.75" x14ac:dyDescent="0.2">
      <c r="D459" s="53"/>
      <c r="I459" s="53"/>
      <c r="N459" s="53"/>
      <c r="S459" s="53"/>
    </row>
    <row r="460" spans="4:19" ht="12.75" x14ac:dyDescent="0.2">
      <c r="D460" s="53"/>
      <c r="I460" s="53"/>
      <c r="N460" s="53"/>
      <c r="S460" s="53"/>
    </row>
    <row r="461" spans="4:19" ht="12.75" x14ac:dyDescent="0.2">
      <c r="D461" s="53"/>
      <c r="I461" s="53"/>
      <c r="N461" s="53"/>
      <c r="S461" s="53"/>
    </row>
    <row r="462" spans="4:19" ht="12.75" x14ac:dyDescent="0.2">
      <c r="D462" s="53"/>
      <c r="I462" s="53"/>
      <c r="N462" s="53"/>
      <c r="S462" s="53"/>
    </row>
    <row r="463" spans="4:19" ht="12.75" x14ac:dyDescent="0.2">
      <c r="D463" s="53"/>
      <c r="I463" s="53"/>
      <c r="N463" s="53"/>
      <c r="S463" s="53"/>
    </row>
    <row r="464" spans="4:19" ht="12.75" x14ac:dyDescent="0.2">
      <c r="D464" s="53"/>
      <c r="I464" s="53"/>
      <c r="N464" s="53"/>
      <c r="S464" s="53"/>
    </row>
    <row r="465" spans="4:19" ht="12.75" x14ac:dyDescent="0.2">
      <c r="D465" s="53"/>
      <c r="I465" s="53"/>
      <c r="N465" s="53"/>
      <c r="S465" s="53"/>
    </row>
    <row r="466" spans="4:19" ht="12.75" x14ac:dyDescent="0.2">
      <c r="D466" s="53"/>
      <c r="I466" s="53"/>
      <c r="N466" s="53"/>
      <c r="S466" s="53"/>
    </row>
    <row r="467" spans="4:19" ht="12.75" x14ac:dyDescent="0.2">
      <c r="D467" s="53"/>
      <c r="I467" s="53"/>
      <c r="N467" s="53"/>
      <c r="S467" s="53"/>
    </row>
    <row r="468" spans="4:19" ht="12.75" x14ac:dyDescent="0.2">
      <c r="D468" s="53"/>
      <c r="I468" s="53"/>
      <c r="N468" s="53"/>
      <c r="S468" s="53"/>
    </row>
    <row r="469" spans="4:19" ht="12.75" x14ac:dyDescent="0.2">
      <c r="D469" s="53"/>
      <c r="I469" s="53"/>
      <c r="N469" s="53"/>
      <c r="S469" s="53"/>
    </row>
    <row r="470" spans="4:19" ht="12.75" x14ac:dyDescent="0.2">
      <c r="D470" s="53"/>
      <c r="I470" s="53"/>
      <c r="N470" s="53"/>
      <c r="S470" s="53"/>
    </row>
    <row r="471" spans="4:19" ht="12.75" x14ac:dyDescent="0.2">
      <c r="D471" s="53"/>
      <c r="I471" s="53"/>
      <c r="N471" s="53"/>
      <c r="S471" s="53"/>
    </row>
    <row r="472" spans="4:19" ht="12.75" x14ac:dyDescent="0.2">
      <c r="D472" s="53"/>
      <c r="I472" s="53"/>
      <c r="N472" s="53"/>
      <c r="S472" s="53"/>
    </row>
    <row r="473" spans="4:19" ht="12.75" x14ac:dyDescent="0.2">
      <c r="D473" s="53"/>
      <c r="I473" s="53"/>
      <c r="N473" s="53"/>
      <c r="S473" s="53"/>
    </row>
    <row r="474" spans="4:19" ht="12.75" x14ac:dyDescent="0.2">
      <c r="D474" s="53"/>
      <c r="I474" s="53"/>
      <c r="N474" s="53"/>
      <c r="S474" s="53"/>
    </row>
    <row r="475" spans="4:19" ht="12.75" x14ac:dyDescent="0.2">
      <c r="D475" s="53"/>
      <c r="I475" s="53"/>
      <c r="N475" s="53"/>
      <c r="S475" s="53"/>
    </row>
    <row r="476" spans="4:19" ht="12.75" x14ac:dyDescent="0.2">
      <c r="D476" s="53"/>
      <c r="I476" s="53"/>
      <c r="N476" s="53"/>
      <c r="S476" s="53"/>
    </row>
    <row r="477" spans="4:19" ht="12.75" x14ac:dyDescent="0.2">
      <c r="D477" s="53"/>
      <c r="I477" s="53"/>
      <c r="N477" s="53"/>
      <c r="S477" s="53"/>
    </row>
    <row r="478" spans="4:19" ht="12.75" x14ac:dyDescent="0.2">
      <c r="D478" s="53"/>
      <c r="I478" s="53"/>
      <c r="N478" s="53"/>
      <c r="S478" s="53"/>
    </row>
    <row r="479" spans="4:19" ht="12.75" x14ac:dyDescent="0.2">
      <c r="D479" s="53"/>
      <c r="I479" s="53"/>
      <c r="N479" s="53"/>
      <c r="S479" s="53"/>
    </row>
    <row r="480" spans="4:19" ht="12.75" x14ac:dyDescent="0.2">
      <c r="D480" s="53"/>
      <c r="I480" s="53"/>
      <c r="N480" s="53"/>
      <c r="S480" s="53"/>
    </row>
    <row r="481" spans="4:19" ht="12.75" x14ac:dyDescent="0.2">
      <c r="D481" s="53"/>
      <c r="I481" s="53"/>
      <c r="N481" s="53"/>
      <c r="S481" s="53"/>
    </row>
    <row r="482" spans="4:19" ht="12.75" x14ac:dyDescent="0.2">
      <c r="D482" s="53"/>
      <c r="I482" s="53"/>
      <c r="N482" s="53"/>
      <c r="S482" s="53"/>
    </row>
    <row r="483" spans="4:19" ht="12.75" x14ac:dyDescent="0.2">
      <c r="D483" s="53"/>
      <c r="I483" s="53"/>
      <c r="N483" s="53"/>
      <c r="S483" s="53"/>
    </row>
    <row r="484" spans="4:19" ht="12.75" x14ac:dyDescent="0.2">
      <c r="D484" s="53"/>
      <c r="I484" s="53"/>
      <c r="N484" s="53"/>
      <c r="S484" s="53"/>
    </row>
    <row r="485" spans="4:19" ht="12.75" x14ac:dyDescent="0.2">
      <c r="D485" s="53"/>
      <c r="I485" s="53"/>
      <c r="N485" s="53"/>
      <c r="S485" s="53"/>
    </row>
    <row r="486" spans="4:19" ht="12.75" x14ac:dyDescent="0.2">
      <c r="D486" s="53"/>
      <c r="I486" s="53"/>
      <c r="N486" s="53"/>
      <c r="S486" s="53"/>
    </row>
    <row r="487" spans="4:19" ht="12.75" x14ac:dyDescent="0.2">
      <c r="D487" s="53"/>
      <c r="I487" s="53"/>
      <c r="N487" s="53"/>
      <c r="S487" s="53"/>
    </row>
    <row r="488" spans="4:19" ht="12.75" x14ac:dyDescent="0.2">
      <c r="D488" s="53"/>
      <c r="I488" s="53"/>
      <c r="N488" s="53"/>
      <c r="S488" s="53"/>
    </row>
    <row r="489" spans="4:19" ht="12.75" x14ac:dyDescent="0.2">
      <c r="D489" s="53"/>
      <c r="I489" s="53"/>
      <c r="N489" s="53"/>
      <c r="S489" s="53"/>
    </row>
    <row r="490" spans="4:19" ht="12.75" x14ac:dyDescent="0.2">
      <c r="D490" s="53"/>
      <c r="I490" s="53"/>
      <c r="N490" s="53"/>
      <c r="S490" s="53"/>
    </row>
    <row r="491" spans="4:19" ht="12.75" x14ac:dyDescent="0.2">
      <c r="D491" s="53"/>
      <c r="I491" s="53"/>
      <c r="N491" s="53"/>
      <c r="S491" s="53"/>
    </row>
    <row r="492" spans="4:19" ht="12.75" x14ac:dyDescent="0.2">
      <c r="D492" s="53"/>
      <c r="I492" s="53"/>
      <c r="N492" s="53"/>
      <c r="S492" s="53"/>
    </row>
    <row r="493" spans="4:19" ht="12.75" x14ac:dyDescent="0.2">
      <c r="D493" s="53"/>
      <c r="I493" s="53"/>
      <c r="N493" s="53"/>
      <c r="S493" s="53"/>
    </row>
    <row r="494" spans="4:19" ht="12.75" x14ac:dyDescent="0.2">
      <c r="D494" s="53"/>
      <c r="I494" s="53"/>
      <c r="N494" s="53"/>
      <c r="S494" s="53"/>
    </row>
    <row r="495" spans="4:19" ht="12.75" x14ac:dyDescent="0.2">
      <c r="D495" s="53"/>
      <c r="I495" s="53"/>
      <c r="N495" s="53"/>
      <c r="S495" s="53"/>
    </row>
    <row r="496" spans="4:19" ht="12.75" x14ac:dyDescent="0.2">
      <c r="D496" s="53"/>
      <c r="I496" s="53"/>
      <c r="N496" s="53"/>
      <c r="S496" s="53"/>
    </row>
    <row r="497" spans="4:19" ht="12.75" x14ac:dyDescent="0.2">
      <c r="D497" s="53"/>
      <c r="I497" s="53"/>
      <c r="N497" s="53"/>
      <c r="S497" s="53"/>
    </row>
    <row r="498" spans="4:19" ht="12.75" x14ac:dyDescent="0.2">
      <c r="D498" s="53"/>
      <c r="I498" s="53"/>
      <c r="N498" s="53"/>
      <c r="S498" s="53"/>
    </row>
    <row r="499" spans="4:19" ht="12.75" x14ac:dyDescent="0.2">
      <c r="D499" s="53"/>
      <c r="I499" s="53"/>
      <c r="N499" s="53"/>
      <c r="S499" s="53"/>
    </row>
    <row r="500" spans="4:19" ht="12.75" x14ac:dyDescent="0.2">
      <c r="D500" s="53"/>
      <c r="I500" s="53"/>
      <c r="N500" s="53"/>
      <c r="S500" s="53"/>
    </row>
    <row r="501" spans="4:19" ht="12.75" x14ac:dyDescent="0.2">
      <c r="D501" s="53"/>
      <c r="I501" s="53"/>
      <c r="N501" s="53"/>
      <c r="S501" s="53"/>
    </row>
    <row r="502" spans="4:19" ht="12.75" x14ac:dyDescent="0.2">
      <c r="D502" s="53"/>
      <c r="I502" s="53"/>
      <c r="N502" s="53"/>
      <c r="S502" s="53"/>
    </row>
    <row r="503" spans="4:19" ht="12.75" x14ac:dyDescent="0.2">
      <c r="D503" s="53"/>
      <c r="I503" s="53"/>
      <c r="N503" s="53"/>
      <c r="S503" s="53"/>
    </row>
    <row r="504" spans="4:19" ht="12.75" x14ac:dyDescent="0.2">
      <c r="D504" s="53"/>
      <c r="I504" s="53"/>
      <c r="N504" s="53"/>
      <c r="S504" s="53"/>
    </row>
    <row r="505" spans="4:19" ht="12.75" x14ac:dyDescent="0.2">
      <c r="D505" s="53"/>
      <c r="I505" s="53"/>
      <c r="N505" s="53"/>
      <c r="S505" s="53"/>
    </row>
    <row r="506" spans="4:19" ht="12.75" x14ac:dyDescent="0.2">
      <c r="D506" s="53"/>
      <c r="I506" s="53"/>
      <c r="N506" s="53"/>
      <c r="S506" s="53"/>
    </row>
    <row r="507" spans="4:19" ht="12.75" x14ac:dyDescent="0.2">
      <c r="D507" s="53"/>
      <c r="I507" s="53"/>
      <c r="N507" s="53"/>
      <c r="S507" s="53"/>
    </row>
    <row r="508" spans="4:19" ht="12.75" x14ac:dyDescent="0.2">
      <c r="D508" s="53"/>
      <c r="I508" s="53"/>
      <c r="N508" s="53"/>
      <c r="S508" s="53"/>
    </row>
    <row r="509" spans="4:19" ht="12.75" x14ac:dyDescent="0.2">
      <c r="D509" s="53"/>
      <c r="I509" s="53"/>
      <c r="N509" s="53"/>
      <c r="S509" s="53"/>
    </row>
    <row r="510" spans="4:19" ht="12.75" x14ac:dyDescent="0.2">
      <c r="D510" s="53"/>
      <c r="I510" s="53"/>
      <c r="N510" s="53"/>
      <c r="S510" s="53"/>
    </row>
    <row r="511" spans="4:19" ht="12.75" x14ac:dyDescent="0.2">
      <c r="D511" s="53"/>
      <c r="I511" s="53"/>
      <c r="N511" s="53"/>
      <c r="S511" s="53"/>
    </row>
    <row r="512" spans="4:19" ht="12.75" x14ac:dyDescent="0.2">
      <c r="D512" s="53"/>
      <c r="I512" s="53"/>
      <c r="N512" s="53"/>
      <c r="S512" s="53"/>
    </row>
    <row r="513" spans="4:19" ht="12.75" x14ac:dyDescent="0.2">
      <c r="D513" s="53"/>
      <c r="I513" s="53"/>
      <c r="N513" s="53"/>
      <c r="S513" s="53"/>
    </row>
    <row r="514" spans="4:19" ht="12.75" x14ac:dyDescent="0.2">
      <c r="D514" s="53"/>
      <c r="I514" s="53"/>
      <c r="N514" s="53"/>
      <c r="S514" s="53"/>
    </row>
    <row r="515" spans="4:19" ht="12.75" x14ac:dyDescent="0.2">
      <c r="D515" s="53"/>
      <c r="I515" s="53"/>
      <c r="N515" s="53"/>
      <c r="S515" s="53"/>
    </row>
    <row r="516" spans="4:19" ht="12.75" x14ac:dyDescent="0.2">
      <c r="D516" s="53"/>
      <c r="I516" s="53"/>
      <c r="N516" s="53"/>
      <c r="S516" s="53"/>
    </row>
    <row r="517" spans="4:19" ht="12.75" x14ac:dyDescent="0.2">
      <c r="D517" s="53"/>
      <c r="I517" s="53"/>
      <c r="N517" s="53"/>
      <c r="S517" s="53"/>
    </row>
    <row r="518" spans="4:19" ht="12.75" x14ac:dyDescent="0.2">
      <c r="D518" s="53"/>
      <c r="I518" s="53"/>
      <c r="N518" s="53"/>
      <c r="S518" s="53"/>
    </row>
    <row r="519" spans="4:19" ht="12.75" x14ac:dyDescent="0.2">
      <c r="D519" s="53"/>
      <c r="I519" s="53"/>
      <c r="N519" s="53"/>
      <c r="S519" s="53"/>
    </row>
    <row r="520" spans="4:19" ht="12.75" x14ac:dyDescent="0.2">
      <c r="D520" s="53"/>
      <c r="I520" s="53"/>
      <c r="N520" s="53"/>
      <c r="S520" s="53"/>
    </row>
    <row r="521" spans="4:19" ht="12.75" x14ac:dyDescent="0.2">
      <c r="D521" s="53"/>
      <c r="I521" s="53"/>
      <c r="N521" s="53"/>
      <c r="S521" s="53"/>
    </row>
    <row r="522" spans="4:19" ht="12.75" x14ac:dyDescent="0.2">
      <c r="D522" s="53"/>
      <c r="I522" s="53"/>
      <c r="N522" s="53"/>
      <c r="S522" s="53"/>
    </row>
    <row r="523" spans="4:19" ht="12.75" x14ac:dyDescent="0.2">
      <c r="D523" s="53"/>
      <c r="I523" s="53"/>
      <c r="N523" s="53"/>
      <c r="S523" s="53"/>
    </row>
    <row r="524" spans="4:19" ht="12.75" x14ac:dyDescent="0.2">
      <c r="D524" s="53"/>
      <c r="I524" s="53"/>
      <c r="N524" s="53"/>
      <c r="S524" s="53"/>
    </row>
    <row r="525" spans="4:19" ht="12.75" x14ac:dyDescent="0.2">
      <c r="D525" s="53"/>
      <c r="I525" s="53"/>
      <c r="N525" s="53"/>
      <c r="S525" s="53"/>
    </row>
    <row r="526" spans="4:19" ht="12.75" x14ac:dyDescent="0.2">
      <c r="D526" s="53"/>
      <c r="I526" s="53"/>
      <c r="N526" s="53"/>
      <c r="S526" s="53"/>
    </row>
    <row r="527" spans="4:19" ht="12.75" x14ac:dyDescent="0.2">
      <c r="D527" s="53"/>
      <c r="I527" s="53"/>
      <c r="N527" s="53"/>
      <c r="S527" s="53"/>
    </row>
    <row r="528" spans="4:19" ht="12.75" x14ac:dyDescent="0.2">
      <c r="D528" s="53"/>
      <c r="I528" s="53"/>
      <c r="N528" s="53"/>
      <c r="S528" s="53"/>
    </row>
    <row r="529" spans="4:19" ht="12.75" x14ac:dyDescent="0.2">
      <c r="D529" s="53"/>
      <c r="I529" s="53"/>
      <c r="N529" s="53"/>
      <c r="S529" s="53"/>
    </row>
    <row r="530" spans="4:19" ht="12.75" x14ac:dyDescent="0.2">
      <c r="D530" s="53"/>
      <c r="I530" s="53"/>
      <c r="N530" s="53"/>
      <c r="S530" s="53"/>
    </row>
    <row r="531" spans="4:19" ht="12.75" x14ac:dyDescent="0.2">
      <c r="D531" s="53"/>
      <c r="I531" s="53"/>
      <c r="N531" s="53"/>
      <c r="S531" s="53"/>
    </row>
    <row r="532" spans="4:19" ht="12.75" x14ac:dyDescent="0.2">
      <c r="D532" s="53"/>
      <c r="I532" s="53"/>
      <c r="N532" s="53"/>
      <c r="S532" s="53"/>
    </row>
    <row r="533" spans="4:19" ht="12.75" x14ac:dyDescent="0.2">
      <c r="D533" s="53"/>
      <c r="I533" s="53"/>
      <c r="N533" s="53"/>
      <c r="S533" s="53"/>
    </row>
    <row r="534" spans="4:19" ht="12.75" x14ac:dyDescent="0.2">
      <c r="D534" s="53"/>
      <c r="I534" s="53"/>
      <c r="N534" s="53"/>
      <c r="S534" s="53"/>
    </row>
    <row r="535" spans="4:19" ht="12.75" x14ac:dyDescent="0.2">
      <c r="D535" s="53"/>
      <c r="I535" s="53"/>
      <c r="N535" s="53"/>
      <c r="S535" s="53"/>
    </row>
    <row r="536" spans="4:19" ht="12.75" x14ac:dyDescent="0.2">
      <c r="D536" s="53"/>
      <c r="I536" s="53"/>
      <c r="N536" s="53"/>
      <c r="S536" s="53"/>
    </row>
    <row r="537" spans="4:19" ht="12.75" x14ac:dyDescent="0.2">
      <c r="D537" s="53"/>
      <c r="I537" s="53"/>
      <c r="N537" s="53"/>
      <c r="S537" s="53"/>
    </row>
    <row r="538" spans="4:19" ht="12.75" x14ac:dyDescent="0.2">
      <c r="D538" s="53"/>
      <c r="I538" s="53"/>
      <c r="N538" s="53"/>
      <c r="S538" s="53"/>
    </row>
    <row r="539" spans="4:19" ht="12.75" x14ac:dyDescent="0.2">
      <c r="D539" s="53"/>
      <c r="I539" s="53"/>
      <c r="N539" s="53"/>
      <c r="S539" s="53"/>
    </row>
    <row r="540" spans="4:19" ht="12.75" x14ac:dyDescent="0.2">
      <c r="D540" s="53"/>
      <c r="I540" s="53"/>
      <c r="N540" s="53"/>
      <c r="S540" s="53"/>
    </row>
    <row r="541" spans="4:19" ht="12.75" x14ac:dyDescent="0.2">
      <c r="D541" s="53"/>
      <c r="I541" s="53"/>
      <c r="N541" s="53"/>
      <c r="S541" s="53"/>
    </row>
    <row r="542" spans="4:19" ht="12.75" x14ac:dyDescent="0.2">
      <c r="D542" s="53"/>
      <c r="I542" s="53"/>
      <c r="N542" s="53"/>
      <c r="S542" s="53"/>
    </row>
    <row r="543" spans="4:19" ht="12.75" x14ac:dyDescent="0.2">
      <c r="D543" s="53"/>
      <c r="I543" s="53"/>
      <c r="N543" s="53"/>
      <c r="S543" s="53"/>
    </row>
    <row r="544" spans="4:19" ht="12.75" x14ac:dyDescent="0.2">
      <c r="D544" s="53"/>
      <c r="I544" s="53"/>
      <c r="N544" s="53"/>
      <c r="S544" s="53"/>
    </row>
    <row r="545" spans="4:19" ht="12.75" x14ac:dyDescent="0.2">
      <c r="D545" s="53"/>
      <c r="I545" s="53"/>
      <c r="N545" s="53"/>
      <c r="S545" s="53"/>
    </row>
    <row r="546" spans="4:19" ht="12.75" x14ac:dyDescent="0.2">
      <c r="D546" s="53"/>
      <c r="I546" s="53"/>
      <c r="N546" s="53"/>
      <c r="S546" s="53"/>
    </row>
    <row r="547" spans="4:19" ht="12.75" x14ac:dyDescent="0.2">
      <c r="D547" s="53"/>
      <c r="I547" s="53"/>
      <c r="N547" s="53"/>
      <c r="S547" s="53"/>
    </row>
    <row r="548" spans="4:19" ht="12.75" x14ac:dyDescent="0.2">
      <c r="D548" s="53"/>
      <c r="I548" s="53"/>
      <c r="N548" s="53"/>
      <c r="S548" s="53"/>
    </row>
    <row r="549" spans="4:19" ht="12.75" x14ac:dyDescent="0.2">
      <c r="D549" s="53"/>
      <c r="I549" s="53"/>
      <c r="N549" s="53"/>
      <c r="S549" s="53"/>
    </row>
    <row r="550" spans="4:19" ht="12.75" x14ac:dyDescent="0.2">
      <c r="D550" s="53"/>
      <c r="I550" s="53"/>
      <c r="N550" s="53"/>
      <c r="S550" s="53"/>
    </row>
    <row r="551" spans="4:19" ht="12.75" x14ac:dyDescent="0.2">
      <c r="D551" s="53"/>
      <c r="I551" s="53"/>
      <c r="N551" s="53"/>
      <c r="S551" s="53"/>
    </row>
    <row r="552" spans="4:19" ht="12.75" x14ac:dyDescent="0.2">
      <c r="D552" s="53"/>
      <c r="I552" s="53"/>
      <c r="N552" s="53"/>
      <c r="S552" s="53"/>
    </row>
    <row r="553" spans="4:19" ht="12.75" x14ac:dyDescent="0.2">
      <c r="D553" s="53"/>
      <c r="I553" s="53"/>
      <c r="N553" s="53"/>
      <c r="S553" s="53"/>
    </row>
    <row r="554" spans="4:19" ht="12.75" x14ac:dyDescent="0.2">
      <c r="D554" s="53"/>
      <c r="I554" s="53"/>
      <c r="N554" s="53"/>
      <c r="S554" s="53"/>
    </row>
    <row r="555" spans="4:19" ht="12.75" x14ac:dyDescent="0.2">
      <c r="D555" s="53"/>
      <c r="I555" s="53"/>
      <c r="N555" s="53"/>
      <c r="S555" s="53"/>
    </row>
    <row r="556" spans="4:19" ht="12.75" x14ac:dyDescent="0.2">
      <c r="D556" s="53"/>
      <c r="I556" s="53"/>
      <c r="N556" s="53"/>
      <c r="S556" s="53"/>
    </row>
    <row r="557" spans="4:19" ht="12.75" x14ac:dyDescent="0.2">
      <c r="D557" s="53"/>
      <c r="I557" s="53"/>
      <c r="N557" s="53"/>
      <c r="S557" s="53"/>
    </row>
    <row r="558" spans="4:19" ht="12.75" x14ac:dyDescent="0.2">
      <c r="D558" s="53"/>
      <c r="I558" s="53"/>
      <c r="N558" s="53"/>
      <c r="S558" s="53"/>
    </row>
    <row r="559" spans="4:19" ht="12.75" x14ac:dyDescent="0.2">
      <c r="D559" s="53"/>
      <c r="I559" s="53"/>
      <c r="N559" s="53"/>
      <c r="S559" s="53"/>
    </row>
    <row r="560" spans="4:19" ht="12.75" x14ac:dyDescent="0.2">
      <c r="D560" s="53"/>
      <c r="I560" s="53"/>
      <c r="N560" s="53"/>
      <c r="S560" s="53"/>
    </row>
    <row r="561" spans="4:19" ht="12.75" x14ac:dyDescent="0.2">
      <c r="D561" s="53"/>
      <c r="I561" s="53"/>
      <c r="N561" s="53"/>
      <c r="S561" s="53"/>
    </row>
    <row r="562" spans="4:19" ht="12.75" x14ac:dyDescent="0.2">
      <c r="D562" s="53"/>
      <c r="I562" s="53"/>
      <c r="N562" s="53"/>
      <c r="S562" s="53"/>
    </row>
    <row r="563" spans="4:19" ht="12.75" x14ac:dyDescent="0.2">
      <c r="D563" s="53"/>
      <c r="I563" s="53"/>
      <c r="N563" s="53"/>
      <c r="S563" s="53"/>
    </row>
    <row r="564" spans="4:19" ht="12.75" x14ac:dyDescent="0.2">
      <c r="D564" s="53"/>
      <c r="I564" s="53"/>
      <c r="N564" s="53"/>
      <c r="S564" s="53"/>
    </row>
    <row r="565" spans="4:19" ht="12.75" x14ac:dyDescent="0.2">
      <c r="D565" s="53"/>
      <c r="I565" s="53"/>
      <c r="N565" s="53"/>
      <c r="S565" s="53"/>
    </row>
    <row r="566" spans="4:19" ht="12.75" x14ac:dyDescent="0.2">
      <c r="D566" s="53"/>
      <c r="I566" s="53"/>
      <c r="N566" s="53"/>
      <c r="S566" s="53"/>
    </row>
    <row r="567" spans="4:19" ht="12.75" x14ac:dyDescent="0.2">
      <c r="D567" s="53"/>
      <c r="I567" s="53"/>
      <c r="N567" s="53"/>
      <c r="S567" s="53"/>
    </row>
    <row r="568" spans="4:19" ht="12.75" x14ac:dyDescent="0.2">
      <c r="D568" s="53"/>
      <c r="I568" s="53"/>
      <c r="N568" s="53"/>
      <c r="S568" s="53"/>
    </row>
    <row r="569" spans="4:19" ht="12.75" x14ac:dyDescent="0.2">
      <c r="D569" s="53"/>
      <c r="I569" s="53"/>
      <c r="N569" s="53"/>
      <c r="S569" s="53"/>
    </row>
    <row r="570" spans="4:19" ht="12.75" x14ac:dyDescent="0.2">
      <c r="D570" s="53"/>
      <c r="I570" s="53"/>
      <c r="N570" s="53"/>
      <c r="S570" s="53"/>
    </row>
    <row r="571" spans="4:19" ht="12.75" x14ac:dyDescent="0.2">
      <c r="D571" s="53"/>
      <c r="I571" s="53"/>
      <c r="N571" s="53"/>
      <c r="S571" s="53"/>
    </row>
    <row r="572" spans="4:19" ht="12.75" x14ac:dyDescent="0.2">
      <c r="D572" s="53"/>
      <c r="I572" s="53"/>
      <c r="N572" s="53"/>
      <c r="S572" s="53"/>
    </row>
    <row r="573" spans="4:19" ht="12.75" x14ac:dyDescent="0.2">
      <c r="D573" s="53"/>
      <c r="I573" s="53"/>
      <c r="N573" s="53"/>
      <c r="S573" s="53"/>
    </row>
    <row r="574" spans="4:19" ht="12.75" x14ac:dyDescent="0.2">
      <c r="D574" s="53"/>
      <c r="I574" s="53"/>
      <c r="N574" s="53"/>
      <c r="S574" s="53"/>
    </row>
    <row r="575" spans="4:19" ht="12.75" x14ac:dyDescent="0.2">
      <c r="D575" s="53"/>
      <c r="I575" s="53"/>
      <c r="N575" s="53"/>
      <c r="S575" s="53"/>
    </row>
    <row r="576" spans="4:19" ht="12.75" x14ac:dyDescent="0.2">
      <c r="D576" s="53"/>
      <c r="I576" s="53"/>
      <c r="N576" s="53"/>
      <c r="S576" s="53"/>
    </row>
    <row r="577" spans="4:19" ht="12.75" x14ac:dyDescent="0.2">
      <c r="D577" s="53"/>
      <c r="I577" s="53"/>
      <c r="N577" s="53"/>
      <c r="S577" s="53"/>
    </row>
    <row r="578" spans="4:19" ht="12.75" x14ac:dyDescent="0.2">
      <c r="D578" s="53"/>
      <c r="I578" s="53"/>
      <c r="N578" s="53"/>
      <c r="S578" s="53"/>
    </row>
    <row r="579" spans="4:19" ht="12.75" x14ac:dyDescent="0.2">
      <c r="D579" s="53"/>
      <c r="I579" s="53"/>
      <c r="N579" s="53"/>
      <c r="S579" s="53"/>
    </row>
    <row r="580" spans="4:19" ht="12.75" x14ac:dyDescent="0.2">
      <c r="D580" s="53"/>
      <c r="I580" s="53"/>
      <c r="N580" s="53"/>
      <c r="S580" s="53"/>
    </row>
    <row r="581" spans="4:19" ht="12.75" x14ac:dyDescent="0.2">
      <c r="D581" s="53"/>
      <c r="I581" s="53"/>
      <c r="N581" s="53"/>
      <c r="S581" s="53"/>
    </row>
    <row r="582" spans="4:19" ht="12.75" x14ac:dyDescent="0.2">
      <c r="D582" s="53"/>
      <c r="I582" s="53"/>
      <c r="N582" s="53"/>
      <c r="S582" s="53"/>
    </row>
    <row r="583" spans="4:19" ht="12.75" x14ac:dyDescent="0.2">
      <c r="D583" s="53"/>
      <c r="I583" s="53"/>
      <c r="N583" s="53"/>
      <c r="S583" s="53"/>
    </row>
    <row r="584" spans="4:19" ht="12.75" x14ac:dyDescent="0.2">
      <c r="D584" s="53"/>
      <c r="I584" s="53"/>
      <c r="N584" s="53"/>
      <c r="S584" s="53"/>
    </row>
    <row r="585" spans="4:19" ht="12.75" x14ac:dyDescent="0.2">
      <c r="D585" s="53"/>
      <c r="I585" s="53"/>
      <c r="N585" s="53"/>
      <c r="S585" s="53"/>
    </row>
    <row r="586" spans="4:19" ht="12.75" x14ac:dyDescent="0.2">
      <c r="D586" s="53"/>
      <c r="I586" s="53"/>
      <c r="N586" s="53"/>
      <c r="S586" s="53"/>
    </row>
    <row r="587" spans="4:19" ht="12.75" x14ac:dyDescent="0.2">
      <c r="D587" s="53"/>
      <c r="I587" s="53"/>
      <c r="N587" s="53"/>
      <c r="S587" s="53"/>
    </row>
    <row r="588" spans="4:19" ht="12.75" x14ac:dyDescent="0.2">
      <c r="D588" s="53"/>
      <c r="I588" s="53"/>
      <c r="N588" s="53"/>
      <c r="S588" s="53"/>
    </row>
    <row r="589" spans="4:19" ht="12.75" x14ac:dyDescent="0.2">
      <c r="D589" s="53"/>
      <c r="I589" s="53"/>
      <c r="N589" s="53"/>
      <c r="S589" s="53"/>
    </row>
    <row r="590" spans="4:19" ht="12.75" x14ac:dyDescent="0.2">
      <c r="D590" s="53"/>
      <c r="I590" s="53"/>
      <c r="N590" s="53"/>
      <c r="S590" s="53"/>
    </row>
    <row r="591" spans="4:19" ht="12.75" x14ac:dyDescent="0.2">
      <c r="D591" s="53"/>
      <c r="I591" s="53"/>
      <c r="N591" s="53"/>
      <c r="S591" s="53"/>
    </row>
    <row r="592" spans="4:19" ht="12.75" x14ac:dyDescent="0.2">
      <c r="D592" s="53"/>
      <c r="I592" s="53"/>
      <c r="N592" s="53"/>
      <c r="S592" s="53"/>
    </row>
    <row r="593" spans="4:19" ht="12.75" x14ac:dyDescent="0.2">
      <c r="D593" s="53"/>
      <c r="I593" s="53"/>
      <c r="N593" s="53"/>
      <c r="S593" s="53"/>
    </row>
    <row r="594" spans="4:19" ht="12.75" x14ac:dyDescent="0.2">
      <c r="D594" s="53"/>
      <c r="I594" s="53"/>
      <c r="N594" s="53"/>
      <c r="S594" s="53"/>
    </row>
    <row r="595" spans="4:19" ht="12.75" x14ac:dyDescent="0.2">
      <c r="D595" s="53"/>
      <c r="I595" s="53"/>
      <c r="N595" s="53"/>
      <c r="S595" s="53"/>
    </row>
    <row r="596" spans="4:19" ht="12.75" x14ac:dyDescent="0.2">
      <c r="D596" s="53"/>
      <c r="I596" s="53"/>
      <c r="N596" s="53"/>
      <c r="S596" s="53"/>
    </row>
    <row r="597" spans="4:19" ht="12.75" x14ac:dyDescent="0.2">
      <c r="D597" s="53"/>
      <c r="I597" s="53"/>
      <c r="N597" s="53"/>
      <c r="S597" s="53"/>
    </row>
    <row r="598" spans="4:19" ht="12.75" x14ac:dyDescent="0.2">
      <c r="D598" s="53"/>
      <c r="I598" s="53"/>
      <c r="N598" s="53"/>
      <c r="S598" s="53"/>
    </row>
    <row r="599" spans="4:19" ht="12.75" x14ac:dyDescent="0.2">
      <c r="D599" s="53"/>
      <c r="I599" s="53"/>
      <c r="N599" s="53"/>
      <c r="S599" s="53"/>
    </row>
    <row r="600" spans="4:19" ht="12.75" x14ac:dyDescent="0.2">
      <c r="D600" s="53"/>
      <c r="I600" s="53"/>
      <c r="N600" s="53"/>
      <c r="S600" s="53"/>
    </row>
    <row r="601" spans="4:19" ht="12.75" x14ac:dyDescent="0.2">
      <c r="D601" s="53"/>
      <c r="I601" s="53"/>
      <c r="N601" s="53"/>
      <c r="S601" s="53"/>
    </row>
    <row r="602" spans="4:19" ht="12.75" x14ac:dyDescent="0.2">
      <c r="D602" s="53"/>
      <c r="I602" s="53"/>
      <c r="N602" s="53"/>
      <c r="S602" s="53"/>
    </row>
    <row r="603" spans="4:19" ht="12.75" x14ac:dyDescent="0.2">
      <c r="D603" s="53"/>
      <c r="I603" s="53"/>
      <c r="N603" s="53"/>
      <c r="S603" s="53"/>
    </row>
    <row r="604" spans="4:19" ht="12.75" x14ac:dyDescent="0.2">
      <c r="D604" s="53"/>
      <c r="I604" s="53"/>
      <c r="N604" s="53"/>
      <c r="S604" s="53"/>
    </row>
    <row r="605" spans="4:19" ht="12.75" x14ac:dyDescent="0.2">
      <c r="D605" s="53"/>
      <c r="I605" s="53"/>
      <c r="N605" s="53"/>
      <c r="S605" s="53"/>
    </row>
    <row r="606" spans="4:19" ht="12.75" x14ac:dyDescent="0.2">
      <c r="D606" s="53"/>
      <c r="I606" s="53"/>
      <c r="N606" s="53"/>
      <c r="S606" s="53"/>
    </row>
    <row r="607" spans="4:19" ht="12.75" x14ac:dyDescent="0.2">
      <c r="D607" s="53"/>
      <c r="I607" s="53"/>
      <c r="N607" s="53"/>
      <c r="S607" s="53"/>
    </row>
    <row r="608" spans="4:19" ht="12.75" x14ac:dyDescent="0.2">
      <c r="D608" s="53"/>
      <c r="I608" s="53"/>
      <c r="N608" s="53"/>
      <c r="S608" s="53"/>
    </row>
    <row r="609" spans="4:19" ht="12.75" x14ac:dyDescent="0.2">
      <c r="D609" s="53"/>
      <c r="I609" s="53"/>
      <c r="N609" s="53"/>
      <c r="S609" s="53"/>
    </row>
    <row r="610" spans="4:19" ht="12.75" x14ac:dyDescent="0.2">
      <c r="D610" s="53"/>
      <c r="I610" s="53"/>
      <c r="N610" s="53"/>
      <c r="S610" s="53"/>
    </row>
    <row r="611" spans="4:19" ht="12.75" x14ac:dyDescent="0.2">
      <c r="D611" s="53"/>
      <c r="I611" s="53"/>
      <c r="N611" s="53"/>
      <c r="S611" s="53"/>
    </row>
    <row r="612" spans="4:19" ht="12.75" x14ac:dyDescent="0.2">
      <c r="D612" s="53"/>
      <c r="I612" s="53"/>
      <c r="N612" s="53"/>
      <c r="S612" s="53"/>
    </row>
    <row r="613" spans="4:19" ht="12.75" x14ac:dyDescent="0.2">
      <c r="D613" s="53"/>
      <c r="I613" s="53"/>
      <c r="N613" s="53"/>
      <c r="S613" s="53"/>
    </row>
    <row r="614" spans="4:19" ht="12.75" x14ac:dyDescent="0.2">
      <c r="D614" s="53"/>
      <c r="I614" s="53"/>
      <c r="N614" s="53"/>
      <c r="S614" s="53"/>
    </row>
    <row r="615" spans="4:19" ht="12.75" x14ac:dyDescent="0.2">
      <c r="D615" s="53"/>
      <c r="I615" s="53"/>
      <c r="N615" s="53"/>
      <c r="S615" s="53"/>
    </row>
    <row r="616" spans="4:19" ht="12.75" x14ac:dyDescent="0.2">
      <c r="D616" s="53"/>
      <c r="I616" s="53"/>
      <c r="N616" s="53"/>
      <c r="S616" s="53"/>
    </row>
    <row r="617" spans="4:19" ht="12.75" x14ac:dyDescent="0.2">
      <c r="D617" s="53"/>
      <c r="I617" s="53"/>
      <c r="N617" s="53"/>
      <c r="S617" s="53"/>
    </row>
    <row r="618" spans="4:19" ht="12.75" x14ac:dyDescent="0.2">
      <c r="D618" s="53"/>
      <c r="I618" s="53"/>
      <c r="N618" s="53"/>
      <c r="S618" s="53"/>
    </row>
    <row r="619" spans="4:19" ht="12.75" x14ac:dyDescent="0.2">
      <c r="D619" s="53"/>
      <c r="I619" s="53"/>
      <c r="N619" s="53"/>
      <c r="S619" s="53"/>
    </row>
    <row r="620" spans="4:19" ht="12.75" x14ac:dyDescent="0.2">
      <c r="D620" s="53"/>
      <c r="I620" s="53"/>
      <c r="N620" s="53"/>
      <c r="S620" s="53"/>
    </row>
    <row r="621" spans="4:19" ht="12.75" x14ac:dyDescent="0.2">
      <c r="D621" s="53"/>
      <c r="I621" s="53"/>
      <c r="N621" s="53"/>
      <c r="S621" s="53"/>
    </row>
    <row r="622" spans="4:19" ht="12.75" x14ac:dyDescent="0.2">
      <c r="D622" s="53"/>
      <c r="I622" s="53"/>
      <c r="N622" s="53"/>
      <c r="S622" s="53"/>
    </row>
    <row r="623" spans="4:19" ht="12.75" x14ac:dyDescent="0.2">
      <c r="D623" s="53"/>
      <c r="I623" s="53"/>
      <c r="N623" s="53"/>
      <c r="S623" s="53"/>
    </row>
    <row r="624" spans="4:19" ht="12.75" x14ac:dyDescent="0.2">
      <c r="D624" s="53"/>
      <c r="I624" s="53"/>
      <c r="N624" s="53"/>
      <c r="S624" s="53"/>
    </row>
    <row r="625" spans="4:19" ht="12.75" x14ac:dyDescent="0.2">
      <c r="D625" s="53"/>
      <c r="I625" s="53"/>
      <c r="N625" s="53"/>
      <c r="S625" s="53"/>
    </row>
    <row r="626" spans="4:19" ht="12.75" x14ac:dyDescent="0.2">
      <c r="D626" s="53"/>
      <c r="I626" s="53"/>
      <c r="N626" s="53"/>
      <c r="S626" s="53"/>
    </row>
    <row r="627" spans="4:19" ht="12.75" x14ac:dyDescent="0.2">
      <c r="D627" s="53"/>
      <c r="I627" s="53"/>
      <c r="N627" s="53"/>
      <c r="S627" s="53"/>
    </row>
    <row r="628" spans="4:19" ht="12.75" x14ac:dyDescent="0.2">
      <c r="D628" s="53"/>
      <c r="I628" s="53"/>
      <c r="N628" s="53"/>
      <c r="S628" s="53"/>
    </row>
    <row r="629" spans="4:19" ht="12.75" x14ac:dyDescent="0.2">
      <c r="D629" s="53"/>
      <c r="I629" s="53"/>
      <c r="N629" s="53"/>
      <c r="S629" s="53"/>
    </row>
    <row r="630" spans="4:19" ht="12.75" x14ac:dyDescent="0.2">
      <c r="D630" s="53"/>
      <c r="I630" s="53"/>
      <c r="N630" s="53"/>
      <c r="S630" s="53"/>
    </row>
    <row r="631" spans="4:19" ht="12.75" x14ac:dyDescent="0.2">
      <c r="D631" s="53"/>
      <c r="I631" s="53"/>
      <c r="N631" s="53"/>
      <c r="S631" s="53"/>
    </row>
    <row r="632" spans="4:19" ht="12.75" x14ac:dyDescent="0.2">
      <c r="D632" s="53"/>
      <c r="I632" s="53"/>
      <c r="N632" s="53"/>
      <c r="S632" s="53"/>
    </row>
    <row r="633" spans="4:19" ht="12.75" x14ac:dyDescent="0.2">
      <c r="D633" s="53"/>
      <c r="I633" s="53"/>
      <c r="N633" s="53"/>
      <c r="S633" s="53"/>
    </row>
    <row r="634" spans="4:19" ht="12.75" x14ac:dyDescent="0.2">
      <c r="D634" s="53"/>
      <c r="I634" s="53"/>
      <c r="N634" s="53"/>
      <c r="S634" s="53"/>
    </row>
    <row r="635" spans="4:19" ht="12.75" x14ac:dyDescent="0.2">
      <c r="D635" s="53"/>
      <c r="I635" s="53"/>
      <c r="N635" s="53"/>
      <c r="S635" s="53"/>
    </row>
    <row r="636" spans="4:19" ht="12.75" x14ac:dyDescent="0.2">
      <c r="D636" s="53"/>
      <c r="I636" s="53"/>
      <c r="N636" s="53"/>
      <c r="S636" s="53"/>
    </row>
    <row r="637" spans="4:19" ht="12.75" x14ac:dyDescent="0.2">
      <c r="D637" s="53"/>
      <c r="I637" s="53"/>
      <c r="N637" s="53"/>
      <c r="S637" s="53"/>
    </row>
    <row r="638" spans="4:19" ht="12.75" x14ac:dyDescent="0.2">
      <c r="D638" s="53"/>
      <c r="I638" s="53"/>
      <c r="N638" s="53"/>
      <c r="S638" s="53"/>
    </row>
    <row r="639" spans="4:19" ht="12.75" x14ac:dyDescent="0.2">
      <c r="D639" s="53"/>
      <c r="I639" s="53"/>
      <c r="N639" s="53"/>
      <c r="S639" s="53"/>
    </row>
    <row r="640" spans="4:19" ht="12.75" x14ac:dyDescent="0.2">
      <c r="D640" s="53"/>
      <c r="I640" s="53"/>
      <c r="N640" s="53"/>
      <c r="S640" s="53"/>
    </row>
    <row r="641" spans="4:19" ht="12.75" x14ac:dyDescent="0.2">
      <c r="D641" s="53"/>
      <c r="I641" s="53"/>
      <c r="N641" s="53"/>
      <c r="S641" s="53"/>
    </row>
    <row r="642" spans="4:19" ht="12.75" x14ac:dyDescent="0.2">
      <c r="D642" s="53"/>
      <c r="I642" s="53"/>
      <c r="N642" s="53"/>
      <c r="S642" s="53"/>
    </row>
    <row r="643" spans="4:19" ht="12.75" x14ac:dyDescent="0.2">
      <c r="D643" s="53"/>
      <c r="I643" s="53"/>
      <c r="N643" s="53"/>
      <c r="S643" s="53"/>
    </row>
    <row r="644" spans="4:19" ht="12.75" x14ac:dyDescent="0.2">
      <c r="D644" s="53"/>
      <c r="I644" s="53"/>
      <c r="N644" s="53"/>
      <c r="S644" s="53"/>
    </row>
    <row r="645" spans="4:19" ht="12.75" x14ac:dyDescent="0.2">
      <c r="D645" s="53"/>
      <c r="I645" s="53"/>
      <c r="N645" s="53"/>
      <c r="S645" s="53"/>
    </row>
    <row r="646" spans="4:19" ht="12.75" x14ac:dyDescent="0.2">
      <c r="D646" s="53"/>
      <c r="I646" s="53"/>
      <c r="N646" s="53"/>
      <c r="S646" s="53"/>
    </row>
    <row r="647" spans="4:19" ht="12.75" x14ac:dyDescent="0.2">
      <c r="D647" s="53"/>
      <c r="I647" s="53"/>
      <c r="N647" s="53"/>
      <c r="S647" s="53"/>
    </row>
    <row r="648" spans="4:19" ht="12.75" x14ac:dyDescent="0.2">
      <c r="D648" s="53"/>
      <c r="I648" s="53"/>
      <c r="N648" s="53"/>
      <c r="S648" s="53"/>
    </row>
    <row r="649" spans="4:19" ht="12.75" x14ac:dyDescent="0.2">
      <c r="D649" s="53"/>
      <c r="I649" s="53"/>
      <c r="N649" s="53"/>
      <c r="S649" s="53"/>
    </row>
    <row r="650" spans="4:19" ht="12.75" x14ac:dyDescent="0.2">
      <c r="D650" s="53"/>
      <c r="I650" s="53"/>
      <c r="N650" s="53"/>
      <c r="S650" s="53"/>
    </row>
    <row r="651" spans="4:19" ht="12.75" x14ac:dyDescent="0.2">
      <c r="D651" s="53"/>
      <c r="I651" s="53"/>
      <c r="N651" s="53"/>
      <c r="S651" s="53"/>
    </row>
    <row r="652" spans="4:19" ht="12.75" x14ac:dyDescent="0.2">
      <c r="D652" s="53"/>
      <c r="I652" s="53"/>
      <c r="N652" s="53"/>
      <c r="S652" s="53"/>
    </row>
    <row r="653" spans="4:19" ht="12.75" x14ac:dyDescent="0.2">
      <c r="D653" s="53"/>
      <c r="I653" s="53"/>
      <c r="N653" s="53"/>
      <c r="S653" s="53"/>
    </row>
    <row r="654" spans="4:19" ht="12.75" x14ac:dyDescent="0.2">
      <c r="D654" s="53"/>
      <c r="I654" s="53"/>
      <c r="N654" s="53"/>
      <c r="S654" s="53"/>
    </row>
    <row r="655" spans="4:19" ht="12.75" x14ac:dyDescent="0.2">
      <c r="D655" s="53"/>
      <c r="I655" s="53"/>
      <c r="N655" s="53"/>
      <c r="S655" s="53"/>
    </row>
    <row r="656" spans="4:19" ht="12.75" x14ac:dyDescent="0.2">
      <c r="D656" s="53"/>
      <c r="I656" s="53"/>
      <c r="N656" s="53"/>
      <c r="S656" s="53"/>
    </row>
    <row r="657" spans="4:19" ht="12.75" x14ac:dyDescent="0.2">
      <c r="D657" s="53"/>
      <c r="I657" s="53"/>
      <c r="N657" s="53"/>
      <c r="S657" s="53"/>
    </row>
    <row r="658" spans="4:19" ht="12.75" x14ac:dyDescent="0.2">
      <c r="D658" s="53"/>
      <c r="I658" s="53"/>
      <c r="N658" s="53"/>
      <c r="S658" s="53"/>
    </row>
    <row r="659" spans="4:19" ht="12.75" x14ac:dyDescent="0.2">
      <c r="D659" s="53"/>
      <c r="I659" s="53"/>
      <c r="N659" s="53"/>
      <c r="S659" s="53"/>
    </row>
    <row r="660" spans="4:19" ht="12.75" x14ac:dyDescent="0.2">
      <c r="D660" s="53"/>
      <c r="I660" s="53"/>
      <c r="N660" s="53"/>
      <c r="S660" s="53"/>
    </row>
    <row r="661" spans="4:19" ht="12.75" x14ac:dyDescent="0.2">
      <c r="D661" s="53"/>
      <c r="I661" s="53"/>
      <c r="N661" s="53"/>
      <c r="S661" s="53"/>
    </row>
    <row r="662" spans="4:19" ht="12.75" x14ac:dyDescent="0.2">
      <c r="D662" s="53"/>
      <c r="I662" s="53"/>
      <c r="N662" s="53"/>
      <c r="S662" s="53"/>
    </row>
    <row r="663" spans="4:19" ht="12.75" x14ac:dyDescent="0.2">
      <c r="D663" s="53"/>
      <c r="I663" s="53"/>
      <c r="N663" s="53"/>
      <c r="S663" s="53"/>
    </row>
    <row r="664" spans="4:19" ht="12.75" x14ac:dyDescent="0.2">
      <c r="D664" s="53"/>
      <c r="I664" s="53"/>
      <c r="N664" s="53"/>
      <c r="S664" s="53"/>
    </row>
    <row r="665" spans="4:19" ht="12.75" x14ac:dyDescent="0.2">
      <c r="D665" s="53"/>
      <c r="I665" s="53"/>
      <c r="N665" s="53"/>
      <c r="S665" s="53"/>
    </row>
    <row r="666" spans="4:19" ht="12.75" x14ac:dyDescent="0.2">
      <c r="D666" s="53"/>
      <c r="I666" s="53"/>
      <c r="N666" s="53"/>
      <c r="S666" s="53"/>
    </row>
    <row r="667" spans="4:19" ht="12.75" x14ac:dyDescent="0.2">
      <c r="D667" s="53"/>
      <c r="I667" s="53"/>
      <c r="N667" s="53"/>
      <c r="S667" s="53"/>
    </row>
    <row r="668" spans="4:19" ht="12.75" x14ac:dyDescent="0.2">
      <c r="D668" s="53"/>
      <c r="I668" s="53"/>
      <c r="N668" s="53"/>
      <c r="S668" s="53"/>
    </row>
    <row r="669" spans="4:19" ht="12.75" x14ac:dyDescent="0.2">
      <c r="D669" s="53"/>
      <c r="I669" s="53"/>
      <c r="N669" s="53"/>
      <c r="S669" s="53"/>
    </row>
    <row r="670" spans="4:19" ht="12.75" x14ac:dyDescent="0.2">
      <c r="D670" s="53"/>
      <c r="I670" s="53"/>
      <c r="N670" s="53"/>
      <c r="S670" s="53"/>
    </row>
    <row r="671" spans="4:19" ht="12.75" x14ac:dyDescent="0.2">
      <c r="D671" s="53"/>
      <c r="I671" s="53"/>
      <c r="N671" s="53"/>
      <c r="S671" s="53"/>
    </row>
    <row r="672" spans="4:19" ht="12.75" x14ac:dyDescent="0.2">
      <c r="D672" s="53"/>
      <c r="I672" s="53"/>
      <c r="N672" s="53"/>
      <c r="S672" s="53"/>
    </row>
    <row r="673" spans="4:19" ht="12.75" x14ac:dyDescent="0.2">
      <c r="D673" s="53"/>
      <c r="I673" s="53"/>
      <c r="N673" s="53"/>
      <c r="S673" s="53"/>
    </row>
    <row r="674" spans="4:19" ht="12.75" x14ac:dyDescent="0.2">
      <c r="D674" s="53"/>
      <c r="I674" s="53"/>
      <c r="N674" s="53"/>
      <c r="S674" s="53"/>
    </row>
    <row r="675" spans="4:19" ht="12.75" x14ac:dyDescent="0.2">
      <c r="D675" s="53"/>
      <c r="I675" s="53"/>
      <c r="N675" s="53"/>
      <c r="S675" s="53"/>
    </row>
    <row r="676" spans="4:19" ht="12.75" x14ac:dyDescent="0.2">
      <c r="D676" s="53"/>
      <c r="I676" s="53"/>
      <c r="N676" s="53"/>
      <c r="S676" s="53"/>
    </row>
    <row r="677" spans="4:19" ht="12.75" x14ac:dyDescent="0.2">
      <c r="D677" s="53"/>
      <c r="I677" s="53"/>
      <c r="N677" s="53"/>
      <c r="S677" s="53"/>
    </row>
    <row r="678" spans="4:19" ht="12.75" x14ac:dyDescent="0.2">
      <c r="D678" s="53"/>
      <c r="I678" s="53"/>
      <c r="N678" s="53"/>
      <c r="S678" s="53"/>
    </row>
    <row r="679" spans="4:19" ht="12.75" x14ac:dyDescent="0.2">
      <c r="D679" s="53"/>
      <c r="I679" s="53"/>
      <c r="N679" s="53"/>
      <c r="S679" s="53"/>
    </row>
    <row r="680" spans="4:19" ht="12.75" x14ac:dyDescent="0.2">
      <c r="D680" s="53"/>
      <c r="I680" s="53"/>
      <c r="N680" s="53"/>
      <c r="S680" s="53"/>
    </row>
    <row r="681" spans="4:19" ht="12.75" x14ac:dyDescent="0.2">
      <c r="D681" s="53"/>
      <c r="I681" s="53"/>
      <c r="N681" s="53"/>
      <c r="S681" s="53"/>
    </row>
    <row r="682" spans="4:19" ht="12.75" x14ac:dyDescent="0.2">
      <c r="D682" s="53"/>
      <c r="I682" s="53"/>
      <c r="N682" s="53"/>
      <c r="S682" s="53"/>
    </row>
    <row r="683" spans="4:19" ht="12.75" x14ac:dyDescent="0.2">
      <c r="D683" s="53"/>
      <c r="I683" s="53"/>
      <c r="N683" s="53"/>
      <c r="S683" s="53"/>
    </row>
    <row r="684" spans="4:19" ht="12.75" x14ac:dyDescent="0.2">
      <c r="D684" s="53"/>
      <c r="I684" s="53"/>
      <c r="N684" s="53"/>
      <c r="S684" s="53"/>
    </row>
    <row r="685" spans="4:19" ht="12.75" x14ac:dyDescent="0.2">
      <c r="D685" s="53"/>
      <c r="I685" s="53"/>
      <c r="N685" s="53"/>
      <c r="S685" s="53"/>
    </row>
    <row r="686" spans="4:19" ht="12.75" x14ac:dyDescent="0.2">
      <c r="D686" s="53"/>
      <c r="I686" s="53"/>
      <c r="N686" s="53"/>
      <c r="S686" s="53"/>
    </row>
    <row r="687" spans="4:19" ht="12.75" x14ac:dyDescent="0.2">
      <c r="D687" s="53"/>
      <c r="I687" s="53"/>
      <c r="N687" s="53"/>
      <c r="S687" s="53"/>
    </row>
    <row r="688" spans="4:19" ht="12.75" x14ac:dyDescent="0.2">
      <c r="D688" s="53"/>
      <c r="I688" s="53"/>
      <c r="N688" s="53"/>
      <c r="S688" s="53"/>
    </row>
    <row r="689" spans="4:19" ht="12.75" x14ac:dyDescent="0.2">
      <c r="D689" s="53"/>
      <c r="I689" s="53"/>
      <c r="N689" s="53"/>
      <c r="S689" s="53"/>
    </row>
    <row r="690" spans="4:19" ht="12.75" x14ac:dyDescent="0.2">
      <c r="D690" s="53"/>
      <c r="I690" s="53"/>
      <c r="N690" s="53"/>
      <c r="S690" s="53"/>
    </row>
    <row r="691" spans="4:19" ht="12.75" x14ac:dyDescent="0.2">
      <c r="D691" s="53"/>
      <c r="I691" s="53"/>
      <c r="N691" s="53"/>
      <c r="S691" s="53"/>
    </row>
    <row r="692" spans="4:19" ht="12.75" x14ac:dyDescent="0.2">
      <c r="D692" s="53"/>
      <c r="I692" s="53"/>
      <c r="N692" s="53"/>
      <c r="S692" s="53"/>
    </row>
    <row r="693" spans="4:19" ht="12.75" x14ac:dyDescent="0.2">
      <c r="D693" s="53"/>
      <c r="I693" s="53"/>
      <c r="N693" s="53"/>
      <c r="S693" s="53"/>
    </row>
    <row r="694" spans="4:19" ht="12.75" x14ac:dyDescent="0.2">
      <c r="D694" s="53"/>
      <c r="I694" s="53"/>
      <c r="N694" s="53"/>
      <c r="S694" s="53"/>
    </row>
    <row r="695" spans="4:19" ht="12.75" x14ac:dyDescent="0.2">
      <c r="D695" s="53"/>
      <c r="I695" s="53"/>
      <c r="N695" s="53"/>
      <c r="S695" s="53"/>
    </row>
    <row r="696" spans="4:19" ht="12.75" x14ac:dyDescent="0.2">
      <c r="D696" s="53"/>
      <c r="I696" s="53"/>
      <c r="N696" s="53"/>
      <c r="S696" s="53"/>
    </row>
    <row r="697" spans="4:19" ht="12.75" x14ac:dyDescent="0.2">
      <c r="D697" s="53"/>
      <c r="I697" s="53"/>
      <c r="N697" s="53"/>
      <c r="S697" s="53"/>
    </row>
    <row r="698" spans="4:19" ht="12.75" x14ac:dyDescent="0.2">
      <c r="D698" s="53"/>
      <c r="I698" s="53"/>
      <c r="N698" s="53"/>
      <c r="S698" s="53"/>
    </row>
    <row r="699" spans="4:19" ht="12.75" x14ac:dyDescent="0.2">
      <c r="D699" s="53"/>
      <c r="I699" s="53"/>
      <c r="N699" s="53"/>
      <c r="S699" s="53"/>
    </row>
    <row r="700" spans="4:19" ht="12.75" x14ac:dyDescent="0.2">
      <c r="D700" s="53"/>
      <c r="I700" s="53"/>
      <c r="N700" s="53"/>
      <c r="S700" s="53"/>
    </row>
    <row r="701" spans="4:19" ht="12.75" x14ac:dyDescent="0.2">
      <c r="D701" s="53"/>
      <c r="I701" s="53"/>
      <c r="N701" s="53"/>
      <c r="S701" s="53"/>
    </row>
    <row r="702" spans="4:19" ht="12.75" x14ac:dyDescent="0.2">
      <c r="D702" s="53"/>
      <c r="I702" s="53"/>
      <c r="N702" s="53"/>
      <c r="S702" s="53"/>
    </row>
    <row r="703" spans="4:19" ht="12.75" x14ac:dyDescent="0.2">
      <c r="D703" s="53"/>
      <c r="I703" s="53"/>
      <c r="N703" s="53"/>
      <c r="S703" s="53"/>
    </row>
    <row r="704" spans="4:19" ht="12.75" x14ac:dyDescent="0.2">
      <c r="D704" s="53"/>
      <c r="I704" s="53"/>
      <c r="N704" s="53"/>
      <c r="S704" s="53"/>
    </row>
    <row r="705" spans="4:19" ht="12.75" x14ac:dyDescent="0.2">
      <c r="D705" s="53"/>
      <c r="I705" s="53"/>
      <c r="N705" s="53"/>
      <c r="S705" s="53"/>
    </row>
    <row r="706" spans="4:19" ht="12.75" x14ac:dyDescent="0.2">
      <c r="D706" s="53"/>
      <c r="I706" s="53"/>
      <c r="N706" s="53"/>
      <c r="S706" s="53"/>
    </row>
    <row r="707" spans="4:19" ht="12.75" x14ac:dyDescent="0.2">
      <c r="D707" s="53"/>
      <c r="I707" s="53"/>
      <c r="N707" s="53"/>
      <c r="S707" s="53"/>
    </row>
    <row r="708" spans="4:19" ht="12.75" x14ac:dyDescent="0.2">
      <c r="D708" s="53"/>
      <c r="I708" s="53"/>
      <c r="N708" s="53"/>
      <c r="S708" s="53"/>
    </row>
    <row r="709" spans="4:19" ht="12.75" x14ac:dyDescent="0.2">
      <c r="D709" s="53"/>
      <c r="I709" s="53"/>
      <c r="N709" s="53"/>
      <c r="S709" s="53"/>
    </row>
    <row r="710" spans="4:19" ht="12.75" x14ac:dyDescent="0.2">
      <c r="D710" s="53"/>
      <c r="I710" s="53"/>
      <c r="N710" s="53"/>
      <c r="S710" s="53"/>
    </row>
    <row r="711" spans="4:19" ht="12.75" x14ac:dyDescent="0.2">
      <c r="D711" s="53"/>
      <c r="I711" s="53"/>
      <c r="N711" s="53"/>
      <c r="S711" s="53"/>
    </row>
    <row r="712" spans="4:19" ht="12.75" x14ac:dyDescent="0.2">
      <c r="D712" s="53"/>
      <c r="I712" s="53"/>
      <c r="N712" s="53"/>
      <c r="S712" s="53"/>
    </row>
    <row r="713" spans="4:19" ht="12.75" x14ac:dyDescent="0.2">
      <c r="D713" s="53"/>
      <c r="I713" s="53"/>
      <c r="N713" s="53"/>
      <c r="S713" s="53"/>
    </row>
    <row r="714" spans="4:19" ht="12.75" x14ac:dyDescent="0.2">
      <c r="D714" s="53"/>
      <c r="I714" s="53"/>
      <c r="N714" s="53"/>
      <c r="S714" s="53"/>
    </row>
    <row r="715" spans="4:19" ht="12.75" x14ac:dyDescent="0.2">
      <c r="D715" s="53"/>
      <c r="I715" s="53"/>
      <c r="N715" s="53"/>
      <c r="S715" s="53"/>
    </row>
    <row r="716" spans="4:19" ht="12.75" x14ac:dyDescent="0.2">
      <c r="D716" s="53"/>
      <c r="I716" s="53"/>
      <c r="N716" s="53"/>
      <c r="S716" s="53"/>
    </row>
    <row r="717" spans="4:19" ht="12.75" x14ac:dyDescent="0.2">
      <c r="D717" s="53"/>
      <c r="I717" s="53"/>
      <c r="N717" s="53"/>
      <c r="S717" s="53"/>
    </row>
    <row r="718" spans="4:19" ht="12.75" x14ac:dyDescent="0.2">
      <c r="D718" s="53"/>
      <c r="I718" s="53"/>
      <c r="N718" s="53"/>
      <c r="S718" s="53"/>
    </row>
    <row r="719" spans="4:19" ht="12.75" x14ac:dyDescent="0.2">
      <c r="D719" s="53"/>
      <c r="I719" s="53"/>
      <c r="N719" s="53"/>
      <c r="S719" s="53"/>
    </row>
    <row r="720" spans="4:19" ht="12.75" x14ac:dyDescent="0.2">
      <c r="D720" s="53"/>
      <c r="I720" s="53"/>
      <c r="N720" s="53"/>
      <c r="S720" s="53"/>
    </row>
    <row r="721" spans="4:19" ht="12.75" x14ac:dyDescent="0.2">
      <c r="D721" s="53"/>
      <c r="I721" s="53"/>
      <c r="N721" s="53"/>
      <c r="S721" s="53"/>
    </row>
    <row r="722" spans="4:19" ht="12.75" x14ac:dyDescent="0.2">
      <c r="D722" s="53"/>
      <c r="I722" s="53"/>
      <c r="N722" s="53"/>
      <c r="S722" s="53"/>
    </row>
    <row r="723" spans="4:19" ht="12.75" x14ac:dyDescent="0.2">
      <c r="D723" s="53"/>
      <c r="I723" s="53"/>
      <c r="N723" s="53"/>
      <c r="S723" s="53"/>
    </row>
    <row r="724" spans="4:19" ht="12.75" x14ac:dyDescent="0.2">
      <c r="D724" s="53"/>
      <c r="I724" s="53"/>
      <c r="N724" s="53"/>
      <c r="S724" s="53"/>
    </row>
    <row r="725" spans="4:19" ht="12.75" x14ac:dyDescent="0.2">
      <c r="D725" s="53"/>
      <c r="I725" s="53"/>
      <c r="N725" s="53"/>
      <c r="S725" s="53"/>
    </row>
    <row r="726" spans="4:19" ht="12.75" x14ac:dyDescent="0.2">
      <c r="D726" s="53"/>
      <c r="I726" s="53"/>
      <c r="N726" s="53"/>
      <c r="S726" s="53"/>
    </row>
    <row r="727" spans="4:19" ht="12.75" x14ac:dyDescent="0.2">
      <c r="D727" s="53"/>
      <c r="I727" s="53"/>
      <c r="N727" s="53"/>
      <c r="S727" s="53"/>
    </row>
    <row r="728" spans="4:19" ht="12.75" x14ac:dyDescent="0.2">
      <c r="D728" s="53"/>
      <c r="I728" s="53"/>
      <c r="N728" s="53"/>
      <c r="S728" s="53"/>
    </row>
    <row r="729" spans="4:19" ht="12.75" x14ac:dyDescent="0.2">
      <c r="D729" s="53"/>
      <c r="I729" s="53"/>
      <c r="N729" s="53"/>
      <c r="S729" s="53"/>
    </row>
    <row r="730" spans="4:19" ht="12.75" x14ac:dyDescent="0.2">
      <c r="D730" s="53"/>
      <c r="I730" s="53"/>
      <c r="N730" s="53"/>
      <c r="S730" s="53"/>
    </row>
    <row r="731" spans="4:19" ht="12.75" x14ac:dyDescent="0.2">
      <c r="D731" s="53"/>
      <c r="I731" s="53"/>
      <c r="N731" s="53"/>
      <c r="S731" s="53"/>
    </row>
    <row r="732" spans="4:19" ht="12.75" x14ac:dyDescent="0.2">
      <c r="D732" s="53"/>
      <c r="I732" s="53"/>
      <c r="N732" s="53"/>
      <c r="S732" s="53"/>
    </row>
    <row r="733" spans="4:19" ht="12.75" x14ac:dyDescent="0.2">
      <c r="D733" s="53"/>
      <c r="I733" s="53"/>
      <c r="N733" s="53"/>
      <c r="S733" s="53"/>
    </row>
    <row r="734" spans="4:19" ht="12.75" x14ac:dyDescent="0.2">
      <c r="D734" s="53"/>
      <c r="I734" s="53"/>
      <c r="N734" s="53"/>
      <c r="S734" s="53"/>
    </row>
    <row r="735" spans="4:19" ht="12.75" x14ac:dyDescent="0.2">
      <c r="D735" s="53"/>
      <c r="I735" s="53"/>
      <c r="N735" s="53"/>
      <c r="S735" s="53"/>
    </row>
    <row r="736" spans="4:19" ht="12.75" x14ac:dyDescent="0.2">
      <c r="D736" s="53"/>
      <c r="I736" s="53"/>
      <c r="N736" s="53"/>
      <c r="S736" s="53"/>
    </row>
    <row r="737" spans="4:19" ht="12.75" x14ac:dyDescent="0.2">
      <c r="D737" s="53"/>
      <c r="I737" s="53"/>
      <c r="N737" s="53"/>
      <c r="S737" s="53"/>
    </row>
    <row r="738" spans="4:19" ht="12.75" x14ac:dyDescent="0.2">
      <c r="D738" s="53"/>
      <c r="I738" s="53"/>
      <c r="N738" s="53"/>
      <c r="S738" s="53"/>
    </row>
    <row r="739" spans="4:19" ht="12.75" x14ac:dyDescent="0.2">
      <c r="D739" s="53"/>
      <c r="I739" s="53"/>
      <c r="N739" s="53"/>
      <c r="S739" s="53"/>
    </row>
    <row r="740" spans="4:19" ht="12.75" x14ac:dyDescent="0.2">
      <c r="D740" s="53"/>
      <c r="I740" s="53"/>
      <c r="N740" s="53"/>
      <c r="S740" s="53"/>
    </row>
    <row r="741" spans="4:19" ht="12.75" x14ac:dyDescent="0.2">
      <c r="D741" s="53"/>
      <c r="I741" s="53"/>
      <c r="N741" s="53"/>
      <c r="S741" s="53"/>
    </row>
    <row r="742" spans="4:19" ht="12.75" x14ac:dyDescent="0.2">
      <c r="D742" s="53"/>
      <c r="I742" s="53"/>
      <c r="N742" s="53"/>
      <c r="S742" s="53"/>
    </row>
    <row r="743" spans="4:19" ht="12.75" x14ac:dyDescent="0.2">
      <c r="D743" s="53"/>
      <c r="I743" s="53"/>
      <c r="N743" s="53"/>
      <c r="S743" s="53"/>
    </row>
    <row r="744" spans="4:19" ht="12.75" x14ac:dyDescent="0.2">
      <c r="D744" s="53"/>
      <c r="I744" s="53"/>
      <c r="N744" s="53"/>
      <c r="S744" s="53"/>
    </row>
    <row r="745" spans="4:19" ht="12.75" x14ac:dyDescent="0.2">
      <c r="D745" s="53"/>
      <c r="I745" s="53"/>
      <c r="N745" s="53"/>
      <c r="S745" s="53"/>
    </row>
    <row r="746" spans="4:19" ht="12.75" x14ac:dyDescent="0.2">
      <c r="D746" s="53"/>
      <c r="I746" s="53"/>
      <c r="N746" s="53"/>
      <c r="S746" s="53"/>
    </row>
    <row r="747" spans="4:19" ht="12.75" x14ac:dyDescent="0.2">
      <c r="D747" s="53"/>
      <c r="I747" s="53"/>
      <c r="N747" s="53"/>
      <c r="S747" s="53"/>
    </row>
    <row r="748" spans="4:19" ht="12.75" x14ac:dyDescent="0.2">
      <c r="D748" s="53"/>
      <c r="I748" s="53"/>
      <c r="N748" s="53"/>
      <c r="S748" s="53"/>
    </row>
    <row r="749" spans="4:19" ht="12.75" x14ac:dyDescent="0.2">
      <c r="D749" s="53"/>
      <c r="I749" s="53"/>
      <c r="N749" s="53"/>
      <c r="S749" s="53"/>
    </row>
    <row r="750" spans="4:19" ht="12.75" x14ac:dyDescent="0.2">
      <c r="D750" s="53"/>
      <c r="I750" s="53"/>
      <c r="N750" s="53"/>
      <c r="S750" s="53"/>
    </row>
    <row r="751" spans="4:19" ht="12.75" x14ac:dyDescent="0.2">
      <c r="D751" s="53"/>
      <c r="I751" s="53"/>
      <c r="N751" s="53"/>
      <c r="S751" s="53"/>
    </row>
    <row r="752" spans="4:19" ht="12.75" x14ac:dyDescent="0.2">
      <c r="D752" s="53"/>
      <c r="I752" s="53"/>
      <c r="N752" s="53"/>
      <c r="S752" s="53"/>
    </row>
    <row r="753" spans="4:19" ht="12.75" x14ac:dyDescent="0.2">
      <c r="D753" s="53"/>
      <c r="I753" s="53"/>
      <c r="N753" s="53"/>
      <c r="S753" s="53"/>
    </row>
    <row r="754" spans="4:19" ht="12.75" x14ac:dyDescent="0.2">
      <c r="D754" s="53"/>
      <c r="I754" s="53"/>
      <c r="N754" s="53"/>
      <c r="S754" s="53"/>
    </row>
    <row r="755" spans="4:19" ht="12.75" x14ac:dyDescent="0.2">
      <c r="D755" s="53"/>
      <c r="I755" s="53"/>
      <c r="N755" s="53"/>
      <c r="S755" s="53"/>
    </row>
    <row r="756" spans="4:19" ht="12.75" x14ac:dyDescent="0.2">
      <c r="D756" s="53"/>
      <c r="I756" s="53"/>
      <c r="N756" s="53"/>
      <c r="S756" s="53"/>
    </row>
    <row r="757" spans="4:19" ht="12.75" x14ac:dyDescent="0.2">
      <c r="D757" s="53"/>
      <c r="I757" s="53"/>
      <c r="N757" s="53"/>
      <c r="S757" s="53"/>
    </row>
    <row r="758" spans="4:19" ht="12.75" x14ac:dyDescent="0.2">
      <c r="D758" s="53"/>
      <c r="I758" s="53"/>
      <c r="N758" s="53"/>
      <c r="S758" s="53"/>
    </row>
    <row r="759" spans="4:19" ht="12.75" x14ac:dyDescent="0.2">
      <c r="D759" s="53"/>
      <c r="I759" s="53"/>
      <c r="N759" s="53"/>
      <c r="S759" s="53"/>
    </row>
    <row r="760" spans="4:19" ht="12.75" x14ac:dyDescent="0.2">
      <c r="D760" s="53"/>
      <c r="I760" s="53"/>
      <c r="N760" s="53"/>
      <c r="S760" s="53"/>
    </row>
    <row r="761" spans="4:19" ht="12.75" x14ac:dyDescent="0.2">
      <c r="D761" s="53"/>
      <c r="I761" s="53"/>
      <c r="N761" s="53"/>
      <c r="S761" s="53"/>
    </row>
    <row r="762" spans="4:19" ht="12.75" x14ac:dyDescent="0.2">
      <c r="D762" s="53"/>
      <c r="I762" s="53"/>
      <c r="N762" s="53"/>
      <c r="S762" s="53"/>
    </row>
    <row r="763" spans="4:19" ht="12.75" x14ac:dyDescent="0.2">
      <c r="D763" s="53"/>
      <c r="I763" s="53"/>
      <c r="N763" s="53"/>
      <c r="S763" s="53"/>
    </row>
    <row r="764" spans="4:19" ht="12.75" x14ac:dyDescent="0.2">
      <c r="D764" s="53"/>
      <c r="I764" s="53"/>
      <c r="N764" s="53"/>
      <c r="S764" s="53"/>
    </row>
    <row r="765" spans="4:19" ht="12.75" x14ac:dyDescent="0.2">
      <c r="D765" s="53"/>
      <c r="I765" s="53"/>
      <c r="N765" s="53"/>
      <c r="S765" s="53"/>
    </row>
    <row r="766" spans="4:19" ht="12.75" x14ac:dyDescent="0.2">
      <c r="D766" s="53"/>
      <c r="I766" s="53"/>
      <c r="N766" s="53"/>
      <c r="S766" s="53"/>
    </row>
    <row r="767" spans="4:19" ht="12.75" x14ac:dyDescent="0.2">
      <c r="D767" s="53"/>
      <c r="I767" s="53"/>
      <c r="N767" s="53"/>
      <c r="S767" s="53"/>
    </row>
    <row r="768" spans="4:19" ht="12.75" x14ac:dyDescent="0.2">
      <c r="D768" s="53"/>
      <c r="I768" s="53"/>
      <c r="N768" s="53"/>
      <c r="S768" s="53"/>
    </row>
    <row r="769" spans="4:19" ht="12.75" x14ac:dyDescent="0.2">
      <c r="D769" s="53"/>
      <c r="I769" s="53"/>
      <c r="N769" s="53"/>
      <c r="S769" s="53"/>
    </row>
    <row r="770" spans="4:19" ht="12.75" x14ac:dyDescent="0.2">
      <c r="D770" s="53"/>
      <c r="I770" s="53"/>
      <c r="N770" s="53"/>
      <c r="S770" s="53"/>
    </row>
    <row r="771" spans="4:19" ht="12.75" x14ac:dyDescent="0.2">
      <c r="D771" s="53"/>
      <c r="I771" s="53"/>
      <c r="N771" s="53"/>
      <c r="S771" s="53"/>
    </row>
    <row r="772" spans="4:19" ht="12.75" x14ac:dyDescent="0.2">
      <c r="D772" s="53"/>
      <c r="I772" s="53"/>
      <c r="N772" s="53"/>
      <c r="S772" s="53"/>
    </row>
    <row r="773" spans="4:19" ht="12.75" x14ac:dyDescent="0.2">
      <c r="D773" s="53"/>
      <c r="I773" s="53"/>
      <c r="N773" s="53"/>
      <c r="S773" s="53"/>
    </row>
    <row r="774" spans="4:19" ht="12.75" x14ac:dyDescent="0.2">
      <c r="D774" s="53"/>
      <c r="I774" s="53"/>
      <c r="N774" s="53"/>
      <c r="S774" s="53"/>
    </row>
    <row r="775" spans="4:19" ht="12.75" x14ac:dyDescent="0.2">
      <c r="D775" s="53"/>
      <c r="I775" s="53"/>
      <c r="N775" s="53"/>
      <c r="S775" s="53"/>
    </row>
    <row r="776" spans="4:19" ht="12.75" x14ac:dyDescent="0.2">
      <c r="D776" s="53"/>
      <c r="I776" s="53"/>
      <c r="N776" s="53"/>
      <c r="S776" s="53"/>
    </row>
    <row r="777" spans="4:19" ht="12.75" x14ac:dyDescent="0.2">
      <c r="D777" s="53"/>
      <c r="I777" s="53"/>
      <c r="N777" s="53"/>
      <c r="S777" s="53"/>
    </row>
    <row r="778" spans="4:19" ht="12.75" x14ac:dyDescent="0.2">
      <c r="D778" s="53"/>
      <c r="I778" s="53"/>
      <c r="N778" s="53"/>
      <c r="S778" s="53"/>
    </row>
    <row r="779" spans="4:19" ht="12.75" x14ac:dyDescent="0.2">
      <c r="D779" s="53"/>
      <c r="I779" s="53"/>
      <c r="N779" s="53"/>
      <c r="S779" s="53"/>
    </row>
    <row r="780" spans="4:19" ht="12.75" x14ac:dyDescent="0.2">
      <c r="D780" s="53"/>
      <c r="I780" s="53"/>
      <c r="N780" s="53"/>
      <c r="S780" s="53"/>
    </row>
    <row r="781" spans="4:19" ht="12.75" x14ac:dyDescent="0.2">
      <c r="D781" s="53"/>
      <c r="I781" s="53"/>
      <c r="N781" s="53"/>
      <c r="S781" s="53"/>
    </row>
    <row r="782" spans="4:19" ht="12.75" x14ac:dyDescent="0.2">
      <c r="D782" s="53"/>
      <c r="I782" s="53"/>
      <c r="N782" s="53"/>
      <c r="S782" s="53"/>
    </row>
    <row r="783" spans="4:19" ht="12.75" x14ac:dyDescent="0.2">
      <c r="D783" s="53"/>
      <c r="I783" s="53"/>
      <c r="N783" s="53"/>
      <c r="S783" s="53"/>
    </row>
    <row r="784" spans="4:19" ht="12.75" x14ac:dyDescent="0.2">
      <c r="D784" s="53"/>
      <c r="I784" s="53"/>
      <c r="N784" s="53"/>
      <c r="S784" s="53"/>
    </row>
    <row r="785" spans="4:19" ht="12.75" x14ac:dyDescent="0.2">
      <c r="D785" s="53"/>
      <c r="I785" s="53"/>
      <c r="N785" s="53"/>
      <c r="S785" s="53"/>
    </row>
    <row r="786" spans="4:19" ht="12.75" x14ac:dyDescent="0.2">
      <c r="D786" s="53"/>
      <c r="I786" s="53"/>
      <c r="N786" s="53"/>
      <c r="S786" s="53"/>
    </row>
    <row r="787" spans="4:19" ht="12.75" x14ac:dyDescent="0.2">
      <c r="D787" s="53"/>
      <c r="I787" s="53"/>
      <c r="N787" s="53"/>
      <c r="S787" s="53"/>
    </row>
    <row r="788" spans="4:19" ht="12.75" x14ac:dyDescent="0.2">
      <c r="D788" s="53"/>
      <c r="I788" s="53"/>
      <c r="N788" s="53"/>
      <c r="S788" s="53"/>
    </row>
    <row r="789" spans="4:19" ht="12.75" x14ac:dyDescent="0.2">
      <c r="D789" s="53"/>
      <c r="I789" s="53"/>
      <c r="N789" s="53"/>
      <c r="S789" s="53"/>
    </row>
    <row r="790" spans="4:19" ht="12.75" x14ac:dyDescent="0.2">
      <c r="D790" s="53"/>
      <c r="I790" s="53"/>
      <c r="N790" s="53"/>
      <c r="S790" s="53"/>
    </row>
    <row r="791" spans="4:19" ht="12.75" x14ac:dyDescent="0.2">
      <c r="D791" s="53"/>
      <c r="I791" s="53"/>
      <c r="N791" s="53"/>
      <c r="S791" s="53"/>
    </row>
    <row r="792" spans="4:19" ht="12.75" x14ac:dyDescent="0.2">
      <c r="D792" s="53"/>
      <c r="I792" s="53"/>
      <c r="N792" s="53"/>
      <c r="S792" s="53"/>
    </row>
    <row r="793" spans="4:19" ht="12.75" x14ac:dyDescent="0.2">
      <c r="D793" s="53"/>
      <c r="I793" s="53"/>
      <c r="N793" s="53"/>
      <c r="S793" s="53"/>
    </row>
    <row r="794" spans="4:19" ht="12.75" x14ac:dyDescent="0.2">
      <c r="D794" s="53"/>
      <c r="I794" s="53"/>
      <c r="N794" s="53"/>
      <c r="S794" s="53"/>
    </row>
    <row r="795" spans="4:19" ht="12.75" x14ac:dyDescent="0.2">
      <c r="D795" s="53"/>
      <c r="I795" s="53"/>
      <c r="N795" s="53"/>
      <c r="S795" s="53"/>
    </row>
    <row r="796" spans="4:19" ht="12.75" x14ac:dyDescent="0.2">
      <c r="D796" s="53"/>
      <c r="I796" s="53"/>
      <c r="N796" s="53"/>
      <c r="S796" s="53"/>
    </row>
    <row r="797" spans="4:19" ht="12.75" x14ac:dyDescent="0.2">
      <c r="D797" s="53"/>
      <c r="I797" s="53"/>
      <c r="N797" s="53"/>
      <c r="S797" s="53"/>
    </row>
    <row r="798" spans="4:19" ht="12.75" x14ac:dyDescent="0.2">
      <c r="D798" s="53"/>
      <c r="I798" s="53"/>
      <c r="N798" s="53"/>
      <c r="S798" s="53"/>
    </row>
    <row r="799" spans="4:19" ht="12.75" x14ac:dyDescent="0.2">
      <c r="D799" s="53"/>
      <c r="I799" s="53"/>
      <c r="N799" s="53"/>
      <c r="S799" s="53"/>
    </row>
    <row r="800" spans="4:19" ht="12.75" x14ac:dyDescent="0.2">
      <c r="D800" s="53"/>
      <c r="I800" s="53"/>
      <c r="N800" s="53"/>
      <c r="S800" s="53"/>
    </row>
    <row r="801" spans="4:19" ht="12.75" x14ac:dyDescent="0.2">
      <c r="D801" s="53"/>
      <c r="I801" s="53"/>
      <c r="N801" s="53"/>
      <c r="S801" s="53"/>
    </row>
    <row r="802" spans="4:19" ht="12.75" x14ac:dyDescent="0.2">
      <c r="D802" s="53"/>
      <c r="I802" s="53"/>
      <c r="N802" s="53"/>
      <c r="S802" s="53"/>
    </row>
    <row r="803" spans="4:19" ht="12.75" x14ac:dyDescent="0.2">
      <c r="D803" s="53"/>
      <c r="I803" s="53"/>
      <c r="N803" s="53"/>
      <c r="S803" s="53"/>
    </row>
    <row r="804" spans="4:19" ht="12.75" x14ac:dyDescent="0.2">
      <c r="D804" s="53"/>
      <c r="I804" s="53"/>
      <c r="N804" s="53"/>
      <c r="S804" s="53"/>
    </row>
    <row r="805" spans="4:19" ht="12.75" x14ac:dyDescent="0.2">
      <c r="D805" s="53"/>
      <c r="I805" s="53"/>
      <c r="N805" s="53"/>
      <c r="S805" s="53"/>
    </row>
    <row r="806" spans="4:19" ht="12.75" x14ac:dyDescent="0.2">
      <c r="D806" s="53"/>
      <c r="I806" s="53"/>
      <c r="N806" s="53"/>
      <c r="S806" s="53"/>
    </row>
    <row r="807" spans="4:19" ht="12.75" x14ac:dyDescent="0.2">
      <c r="D807" s="53"/>
      <c r="I807" s="53"/>
      <c r="N807" s="53"/>
      <c r="S807" s="53"/>
    </row>
    <row r="808" spans="4:19" ht="12.75" x14ac:dyDescent="0.2">
      <c r="D808" s="53"/>
      <c r="I808" s="53"/>
      <c r="N808" s="53"/>
      <c r="S808" s="53"/>
    </row>
    <row r="809" spans="4:19" ht="12.75" x14ac:dyDescent="0.2">
      <c r="D809" s="53"/>
      <c r="I809" s="53"/>
      <c r="N809" s="53"/>
      <c r="S809" s="53"/>
    </row>
    <row r="810" spans="4:19" ht="12.75" x14ac:dyDescent="0.2">
      <c r="D810" s="53"/>
      <c r="I810" s="53"/>
      <c r="N810" s="53"/>
      <c r="S810" s="53"/>
    </row>
    <row r="811" spans="4:19" ht="12.75" x14ac:dyDescent="0.2">
      <c r="D811" s="53"/>
      <c r="I811" s="53"/>
      <c r="N811" s="53"/>
      <c r="S811" s="53"/>
    </row>
    <row r="812" spans="4:19" ht="12.75" x14ac:dyDescent="0.2">
      <c r="D812" s="53"/>
      <c r="I812" s="53"/>
      <c r="N812" s="53"/>
      <c r="S812" s="53"/>
    </row>
    <row r="813" spans="4:19" ht="12.75" x14ac:dyDescent="0.2">
      <c r="D813" s="53"/>
      <c r="I813" s="53"/>
      <c r="N813" s="53"/>
      <c r="S813" s="53"/>
    </row>
    <row r="814" spans="4:19" ht="12.75" x14ac:dyDescent="0.2">
      <c r="D814" s="53"/>
      <c r="I814" s="53"/>
      <c r="N814" s="53"/>
      <c r="S814" s="53"/>
    </row>
    <row r="815" spans="4:19" ht="12.75" x14ac:dyDescent="0.2">
      <c r="D815" s="53"/>
      <c r="I815" s="53"/>
      <c r="N815" s="53"/>
      <c r="S815" s="53"/>
    </row>
    <row r="816" spans="4:19" ht="12.75" x14ac:dyDescent="0.2">
      <c r="D816" s="53"/>
      <c r="I816" s="53"/>
      <c r="N816" s="53"/>
      <c r="S816" s="53"/>
    </row>
    <row r="817" spans="4:19" ht="12.75" x14ac:dyDescent="0.2">
      <c r="D817" s="53"/>
      <c r="I817" s="53"/>
      <c r="N817" s="53"/>
      <c r="S817" s="53"/>
    </row>
    <row r="818" spans="4:19" ht="12.75" x14ac:dyDescent="0.2">
      <c r="D818" s="53"/>
      <c r="I818" s="53"/>
      <c r="N818" s="53"/>
      <c r="S818" s="53"/>
    </row>
    <row r="819" spans="4:19" ht="12.75" x14ac:dyDescent="0.2">
      <c r="D819" s="53"/>
      <c r="I819" s="53"/>
      <c r="N819" s="53"/>
      <c r="S819" s="53"/>
    </row>
    <row r="820" spans="4:19" ht="12.75" x14ac:dyDescent="0.2">
      <c r="D820" s="53"/>
      <c r="I820" s="53"/>
      <c r="N820" s="53"/>
      <c r="S820" s="53"/>
    </row>
    <row r="821" spans="4:19" ht="12.75" x14ac:dyDescent="0.2">
      <c r="D821" s="53"/>
      <c r="I821" s="53"/>
      <c r="N821" s="53"/>
      <c r="S821" s="53"/>
    </row>
    <row r="822" spans="4:19" ht="12.75" x14ac:dyDescent="0.2">
      <c r="D822" s="53"/>
      <c r="I822" s="53"/>
      <c r="N822" s="53"/>
      <c r="S822" s="53"/>
    </row>
    <row r="823" spans="4:19" ht="12.75" x14ac:dyDescent="0.2">
      <c r="D823" s="53"/>
      <c r="I823" s="53"/>
      <c r="N823" s="53"/>
      <c r="S823" s="53"/>
    </row>
    <row r="824" spans="4:19" ht="12.75" x14ac:dyDescent="0.2">
      <c r="D824" s="53"/>
      <c r="I824" s="53"/>
      <c r="N824" s="53"/>
      <c r="S824" s="53"/>
    </row>
    <row r="825" spans="4:19" ht="12.75" x14ac:dyDescent="0.2">
      <c r="D825" s="53"/>
      <c r="I825" s="53"/>
      <c r="N825" s="53"/>
      <c r="S825" s="53"/>
    </row>
    <row r="826" spans="4:19" ht="12.75" x14ac:dyDescent="0.2">
      <c r="D826" s="53"/>
      <c r="I826" s="53"/>
      <c r="N826" s="53"/>
      <c r="S826" s="53"/>
    </row>
    <row r="827" spans="4:19" ht="12.75" x14ac:dyDescent="0.2">
      <c r="D827" s="53"/>
      <c r="I827" s="53"/>
      <c r="N827" s="53"/>
      <c r="S827" s="53"/>
    </row>
    <row r="828" spans="4:19" ht="12.75" x14ac:dyDescent="0.2">
      <c r="D828" s="53"/>
      <c r="I828" s="53"/>
      <c r="N828" s="53"/>
      <c r="S828" s="53"/>
    </row>
    <row r="829" spans="4:19" ht="12.75" x14ac:dyDescent="0.2">
      <c r="D829" s="53"/>
      <c r="I829" s="53"/>
      <c r="N829" s="53"/>
      <c r="S829" s="53"/>
    </row>
    <row r="830" spans="4:19" ht="12.75" x14ac:dyDescent="0.2">
      <c r="D830" s="53"/>
      <c r="I830" s="53"/>
      <c r="N830" s="53"/>
      <c r="S830" s="53"/>
    </row>
    <row r="831" spans="4:19" ht="12.75" x14ac:dyDescent="0.2">
      <c r="D831" s="53"/>
      <c r="I831" s="53"/>
      <c r="N831" s="53"/>
      <c r="S831" s="53"/>
    </row>
    <row r="832" spans="4:19" ht="12.75" x14ac:dyDescent="0.2">
      <c r="D832" s="53"/>
      <c r="I832" s="53"/>
      <c r="N832" s="53"/>
      <c r="S832" s="53"/>
    </row>
    <row r="833" spans="4:19" ht="12.75" x14ac:dyDescent="0.2">
      <c r="D833" s="53"/>
      <c r="I833" s="53"/>
      <c r="N833" s="53"/>
      <c r="S833" s="53"/>
    </row>
    <row r="834" spans="4:19" ht="12.75" x14ac:dyDescent="0.2">
      <c r="D834" s="53"/>
      <c r="I834" s="53"/>
      <c r="N834" s="53"/>
      <c r="S834" s="53"/>
    </row>
    <row r="835" spans="4:19" ht="12.75" x14ac:dyDescent="0.2">
      <c r="D835" s="53"/>
      <c r="I835" s="53"/>
      <c r="N835" s="53"/>
      <c r="S835" s="53"/>
    </row>
    <row r="836" spans="4:19" ht="12.75" x14ac:dyDescent="0.2">
      <c r="D836" s="53"/>
      <c r="I836" s="53"/>
      <c r="N836" s="53"/>
      <c r="S836" s="53"/>
    </row>
    <row r="837" spans="4:19" ht="12.75" x14ac:dyDescent="0.2">
      <c r="D837" s="53"/>
      <c r="I837" s="53"/>
      <c r="N837" s="53"/>
      <c r="S837" s="53"/>
    </row>
    <row r="838" spans="4:19" ht="12.75" x14ac:dyDescent="0.2">
      <c r="D838" s="53"/>
      <c r="I838" s="53"/>
      <c r="N838" s="53"/>
      <c r="S838" s="53"/>
    </row>
    <row r="839" spans="4:19" ht="12.75" x14ac:dyDescent="0.2">
      <c r="D839" s="53"/>
      <c r="I839" s="53"/>
      <c r="N839" s="53"/>
      <c r="S839" s="53"/>
    </row>
    <row r="840" spans="4:19" ht="12.75" x14ac:dyDescent="0.2">
      <c r="D840" s="53"/>
      <c r="I840" s="53"/>
      <c r="N840" s="53"/>
      <c r="S840" s="53"/>
    </row>
    <row r="841" spans="4:19" ht="12.75" x14ac:dyDescent="0.2">
      <c r="D841" s="53"/>
      <c r="I841" s="53"/>
      <c r="N841" s="53"/>
      <c r="S841" s="53"/>
    </row>
    <row r="842" spans="4:19" ht="12.75" x14ac:dyDescent="0.2">
      <c r="D842" s="53"/>
      <c r="I842" s="53"/>
      <c r="N842" s="53"/>
      <c r="S842" s="53"/>
    </row>
    <row r="843" spans="4:19" ht="12.75" x14ac:dyDescent="0.2">
      <c r="D843" s="53"/>
      <c r="I843" s="53"/>
      <c r="N843" s="53"/>
      <c r="S843" s="53"/>
    </row>
    <row r="844" spans="4:19" ht="12.75" x14ac:dyDescent="0.2">
      <c r="D844" s="53"/>
      <c r="I844" s="53"/>
      <c r="N844" s="53"/>
      <c r="S844" s="53"/>
    </row>
    <row r="845" spans="4:19" ht="12.75" x14ac:dyDescent="0.2">
      <c r="D845" s="53"/>
      <c r="I845" s="53"/>
      <c r="N845" s="53"/>
      <c r="S845" s="53"/>
    </row>
    <row r="846" spans="4:19" ht="12.75" x14ac:dyDescent="0.2">
      <c r="D846" s="53"/>
      <c r="I846" s="53"/>
      <c r="N846" s="53"/>
      <c r="S846" s="53"/>
    </row>
    <row r="847" spans="4:19" ht="12.75" x14ac:dyDescent="0.2">
      <c r="D847" s="53"/>
      <c r="I847" s="53"/>
      <c r="N847" s="53"/>
      <c r="S847" s="53"/>
    </row>
    <row r="848" spans="4:19" ht="12.75" x14ac:dyDescent="0.2">
      <c r="D848" s="53"/>
      <c r="I848" s="53"/>
      <c r="N848" s="53"/>
      <c r="S848" s="53"/>
    </row>
    <row r="849" spans="4:19" ht="12.75" x14ac:dyDescent="0.2">
      <c r="D849" s="53"/>
      <c r="I849" s="53"/>
      <c r="N849" s="53"/>
      <c r="S849" s="53"/>
    </row>
    <row r="850" spans="4:19" ht="12.75" x14ac:dyDescent="0.2">
      <c r="D850" s="53"/>
      <c r="I850" s="53"/>
      <c r="N850" s="53"/>
      <c r="S850" s="53"/>
    </row>
    <row r="851" spans="4:19" ht="12.75" x14ac:dyDescent="0.2">
      <c r="D851" s="53"/>
      <c r="I851" s="53"/>
      <c r="N851" s="53"/>
      <c r="S851" s="53"/>
    </row>
    <row r="852" spans="4:19" ht="12.75" x14ac:dyDescent="0.2">
      <c r="D852" s="53"/>
      <c r="I852" s="53"/>
      <c r="N852" s="53"/>
      <c r="S852" s="53"/>
    </row>
    <row r="853" spans="4:19" ht="12.75" x14ac:dyDescent="0.2">
      <c r="D853" s="53"/>
      <c r="I853" s="53"/>
      <c r="N853" s="53"/>
      <c r="S853" s="53"/>
    </row>
    <row r="854" spans="4:19" ht="12.75" x14ac:dyDescent="0.2">
      <c r="D854" s="53"/>
      <c r="I854" s="53"/>
      <c r="N854" s="53"/>
      <c r="S854" s="53"/>
    </row>
    <row r="855" spans="4:19" ht="12.75" x14ac:dyDescent="0.2">
      <c r="D855" s="53"/>
      <c r="I855" s="53"/>
      <c r="N855" s="53"/>
      <c r="S855" s="53"/>
    </row>
    <row r="856" spans="4:19" ht="12.75" x14ac:dyDescent="0.2">
      <c r="D856" s="53"/>
      <c r="I856" s="53"/>
      <c r="N856" s="53"/>
      <c r="S856" s="53"/>
    </row>
    <row r="857" spans="4:19" ht="12.75" x14ac:dyDescent="0.2">
      <c r="D857" s="53"/>
      <c r="I857" s="53"/>
      <c r="N857" s="53"/>
      <c r="S857" s="53"/>
    </row>
    <row r="858" spans="4:19" ht="12.75" x14ac:dyDescent="0.2">
      <c r="D858" s="53"/>
      <c r="I858" s="53"/>
      <c r="N858" s="53"/>
      <c r="S858" s="53"/>
    </row>
    <row r="859" spans="4:19" ht="12.75" x14ac:dyDescent="0.2">
      <c r="D859" s="53"/>
      <c r="I859" s="53"/>
      <c r="N859" s="53"/>
      <c r="S859" s="53"/>
    </row>
    <row r="860" spans="4:19" ht="12.75" x14ac:dyDescent="0.2">
      <c r="D860" s="53"/>
      <c r="I860" s="53"/>
      <c r="N860" s="53"/>
      <c r="S860" s="53"/>
    </row>
    <row r="861" spans="4:19" ht="12.75" x14ac:dyDescent="0.2">
      <c r="D861" s="53"/>
      <c r="I861" s="53"/>
      <c r="N861" s="53"/>
      <c r="S861" s="53"/>
    </row>
    <row r="862" spans="4:19" ht="12.75" x14ac:dyDescent="0.2">
      <c r="D862" s="53"/>
      <c r="I862" s="53"/>
      <c r="N862" s="53"/>
      <c r="S862" s="53"/>
    </row>
    <row r="863" spans="4:19" ht="12.75" x14ac:dyDescent="0.2">
      <c r="D863" s="53"/>
      <c r="I863" s="53"/>
      <c r="N863" s="53"/>
      <c r="S863" s="53"/>
    </row>
    <row r="864" spans="4:19" ht="12.75" x14ac:dyDescent="0.2">
      <c r="D864" s="53"/>
      <c r="I864" s="53"/>
      <c r="N864" s="53"/>
      <c r="S864" s="53"/>
    </row>
    <row r="865" spans="4:19" ht="12.75" x14ac:dyDescent="0.2">
      <c r="D865" s="53"/>
      <c r="I865" s="53"/>
      <c r="N865" s="53"/>
      <c r="S865" s="53"/>
    </row>
    <row r="866" spans="4:19" ht="12.75" x14ac:dyDescent="0.2">
      <c r="D866" s="53"/>
      <c r="I866" s="53"/>
      <c r="N866" s="53"/>
      <c r="S866" s="53"/>
    </row>
    <row r="867" spans="4:19" ht="12.75" x14ac:dyDescent="0.2">
      <c r="D867" s="53"/>
      <c r="I867" s="53"/>
      <c r="N867" s="53"/>
      <c r="S867" s="53"/>
    </row>
    <row r="868" spans="4:19" ht="12.75" x14ac:dyDescent="0.2">
      <c r="D868" s="53"/>
      <c r="I868" s="53"/>
      <c r="N868" s="53"/>
      <c r="S868" s="53"/>
    </row>
    <row r="869" spans="4:19" ht="12.75" x14ac:dyDescent="0.2">
      <c r="D869" s="53"/>
      <c r="I869" s="53"/>
      <c r="N869" s="53"/>
      <c r="S869" s="53"/>
    </row>
    <row r="870" spans="4:19" ht="12.75" x14ac:dyDescent="0.2">
      <c r="D870" s="53"/>
      <c r="I870" s="53"/>
      <c r="N870" s="53"/>
      <c r="S870" s="53"/>
    </row>
    <row r="871" spans="4:19" ht="12.75" x14ac:dyDescent="0.2">
      <c r="D871" s="53"/>
      <c r="I871" s="53"/>
      <c r="N871" s="53"/>
      <c r="S871" s="53"/>
    </row>
    <row r="872" spans="4:19" ht="12.75" x14ac:dyDescent="0.2">
      <c r="D872" s="53"/>
      <c r="I872" s="53"/>
      <c r="N872" s="53"/>
      <c r="S872" s="53"/>
    </row>
    <row r="873" spans="4:19" ht="12.75" x14ac:dyDescent="0.2">
      <c r="D873" s="53"/>
      <c r="I873" s="53"/>
      <c r="N873" s="53"/>
      <c r="S873" s="53"/>
    </row>
    <row r="874" spans="4:19" ht="12.75" x14ac:dyDescent="0.2">
      <c r="D874" s="53"/>
      <c r="I874" s="53"/>
      <c r="N874" s="53"/>
      <c r="S874" s="53"/>
    </row>
    <row r="875" spans="4:19" ht="12.75" x14ac:dyDescent="0.2">
      <c r="D875" s="53"/>
      <c r="I875" s="53"/>
      <c r="N875" s="53"/>
      <c r="S875" s="53"/>
    </row>
    <row r="876" spans="4:19" ht="12.75" x14ac:dyDescent="0.2">
      <c r="D876" s="53"/>
      <c r="I876" s="53"/>
      <c r="N876" s="53"/>
      <c r="S876" s="53"/>
    </row>
    <row r="877" spans="4:19" ht="12.75" x14ac:dyDescent="0.2">
      <c r="D877" s="53"/>
      <c r="I877" s="53"/>
      <c r="N877" s="53"/>
      <c r="S877" s="53"/>
    </row>
    <row r="878" spans="4:19" ht="12.75" x14ac:dyDescent="0.2">
      <c r="D878" s="53"/>
      <c r="I878" s="53"/>
      <c r="N878" s="53"/>
      <c r="S878" s="53"/>
    </row>
    <row r="879" spans="4:19" ht="12.75" x14ac:dyDescent="0.2">
      <c r="D879" s="53"/>
      <c r="I879" s="53"/>
      <c r="N879" s="53"/>
      <c r="S879" s="53"/>
    </row>
    <row r="880" spans="4:19" ht="12.75" x14ac:dyDescent="0.2">
      <c r="D880" s="53"/>
      <c r="I880" s="53"/>
      <c r="N880" s="53"/>
      <c r="S880" s="53"/>
    </row>
    <row r="881" spans="4:19" ht="12.75" x14ac:dyDescent="0.2">
      <c r="D881" s="53"/>
      <c r="I881" s="53"/>
      <c r="N881" s="53"/>
      <c r="S881" s="53"/>
    </row>
    <row r="882" spans="4:19" ht="12.75" x14ac:dyDescent="0.2">
      <c r="D882" s="53"/>
      <c r="I882" s="53"/>
      <c r="N882" s="53"/>
      <c r="S882" s="53"/>
    </row>
    <row r="883" spans="4:19" ht="12.75" x14ac:dyDescent="0.2">
      <c r="D883" s="53"/>
      <c r="I883" s="53"/>
      <c r="N883" s="53"/>
      <c r="S883" s="53"/>
    </row>
    <row r="884" spans="4:19" ht="12.75" x14ac:dyDescent="0.2">
      <c r="D884" s="53"/>
      <c r="I884" s="53"/>
      <c r="N884" s="53"/>
      <c r="S884" s="53"/>
    </row>
    <row r="885" spans="4:19" ht="12.75" x14ac:dyDescent="0.2">
      <c r="D885" s="53"/>
      <c r="I885" s="53"/>
      <c r="N885" s="53"/>
      <c r="S885" s="53"/>
    </row>
    <row r="886" spans="4:19" ht="12.75" x14ac:dyDescent="0.2">
      <c r="D886" s="53"/>
      <c r="I886" s="53"/>
      <c r="N886" s="53"/>
      <c r="S886" s="53"/>
    </row>
    <row r="887" spans="4:19" ht="12.75" x14ac:dyDescent="0.2">
      <c r="D887" s="53"/>
      <c r="I887" s="53"/>
      <c r="N887" s="53"/>
      <c r="S887" s="53"/>
    </row>
    <row r="888" spans="4:19" ht="12.75" x14ac:dyDescent="0.2">
      <c r="D888" s="53"/>
      <c r="I888" s="53"/>
      <c r="N888" s="53"/>
      <c r="S888" s="53"/>
    </row>
    <row r="889" spans="4:19" ht="12.75" x14ac:dyDescent="0.2">
      <c r="D889" s="53"/>
      <c r="I889" s="53"/>
      <c r="N889" s="53"/>
      <c r="S889" s="53"/>
    </row>
    <row r="890" spans="4:19" ht="12.75" x14ac:dyDescent="0.2">
      <c r="D890" s="53"/>
      <c r="I890" s="53"/>
      <c r="N890" s="53"/>
      <c r="S890" s="53"/>
    </row>
    <row r="891" spans="4:19" ht="12.75" x14ac:dyDescent="0.2">
      <c r="D891" s="53"/>
      <c r="I891" s="53"/>
      <c r="N891" s="53"/>
      <c r="S891" s="53"/>
    </row>
    <row r="892" spans="4:19" ht="12.75" x14ac:dyDescent="0.2">
      <c r="D892" s="53"/>
      <c r="I892" s="53"/>
      <c r="N892" s="53"/>
      <c r="S892" s="53"/>
    </row>
    <row r="893" spans="4:19" ht="12.75" x14ac:dyDescent="0.2">
      <c r="D893" s="53"/>
      <c r="I893" s="53"/>
      <c r="N893" s="53"/>
      <c r="S893" s="53"/>
    </row>
    <row r="894" spans="4:19" ht="12.75" x14ac:dyDescent="0.2">
      <c r="D894" s="53"/>
      <c r="I894" s="53"/>
      <c r="N894" s="53"/>
      <c r="S894" s="53"/>
    </row>
    <row r="895" spans="4:19" ht="12.75" x14ac:dyDescent="0.2">
      <c r="D895" s="53"/>
      <c r="I895" s="53"/>
      <c r="N895" s="53"/>
      <c r="S895" s="53"/>
    </row>
    <row r="896" spans="4:19" ht="12.75" x14ac:dyDescent="0.2">
      <c r="D896" s="53"/>
      <c r="I896" s="53"/>
      <c r="N896" s="53"/>
      <c r="S896" s="53"/>
    </row>
    <row r="897" spans="4:19" ht="12.75" x14ac:dyDescent="0.2">
      <c r="D897" s="53"/>
      <c r="I897" s="53"/>
      <c r="N897" s="53"/>
      <c r="S897" s="53"/>
    </row>
    <row r="898" spans="4:19" ht="12.75" x14ac:dyDescent="0.2">
      <c r="D898" s="53"/>
      <c r="I898" s="53"/>
      <c r="N898" s="53"/>
      <c r="S898" s="53"/>
    </row>
    <row r="899" spans="4:19" ht="12.75" x14ac:dyDescent="0.2">
      <c r="D899" s="53"/>
      <c r="I899" s="53"/>
      <c r="N899" s="53"/>
      <c r="S899" s="53"/>
    </row>
    <row r="900" spans="4:19" ht="12.75" x14ac:dyDescent="0.2">
      <c r="D900" s="53"/>
      <c r="I900" s="53"/>
      <c r="N900" s="53"/>
      <c r="S900" s="53"/>
    </row>
    <row r="901" spans="4:19" ht="12.75" x14ac:dyDescent="0.2">
      <c r="D901" s="53"/>
      <c r="I901" s="53"/>
      <c r="N901" s="53"/>
      <c r="S901" s="53"/>
    </row>
    <row r="902" spans="4:19" ht="12.75" x14ac:dyDescent="0.2">
      <c r="D902" s="53"/>
      <c r="I902" s="53"/>
      <c r="N902" s="53"/>
      <c r="S902" s="53"/>
    </row>
    <row r="903" spans="4:19" ht="12.75" x14ac:dyDescent="0.2">
      <c r="D903" s="53"/>
      <c r="I903" s="53"/>
      <c r="N903" s="53"/>
      <c r="S903" s="53"/>
    </row>
    <row r="904" spans="4:19" ht="12.75" x14ac:dyDescent="0.2">
      <c r="D904" s="53"/>
      <c r="I904" s="53"/>
      <c r="N904" s="53"/>
      <c r="S904" s="53"/>
    </row>
    <row r="905" spans="4:19" ht="12.75" x14ac:dyDescent="0.2">
      <c r="D905" s="53"/>
      <c r="I905" s="53"/>
      <c r="N905" s="53"/>
      <c r="S905" s="53"/>
    </row>
    <row r="906" spans="4:19" ht="12.75" x14ac:dyDescent="0.2">
      <c r="D906" s="53"/>
      <c r="I906" s="53"/>
      <c r="N906" s="53"/>
      <c r="S906" s="53"/>
    </row>
    <row r="907" spans="4:19" ht="12.75" x14ac:dyDescent="0.2">
      <c r="D907" s="53"/>
      <c r="I907" s="53"/>
      <c r="N907" s="53"/>
      <c r="S907" s="53"/>
    </row>
    <row r="908" spans="4:19" ht="12.75" x14ac:dyDescent="0.2">
      <c r="D908" s="53"/>
      <c r="I908" s="53"/>
      <c r="N908" s="53"/>
      <c r="S908" s="53"/>
    </row>
    <row r="909" spans="4:19" ht="12.75" x14ac:dyDescent="0.2">
      <c r="D909" s="53"/>
      <c r="I909" s="53"/>
      <c r="N909" s="53"/>
      <c r="S909" s="53"/>
    </row>
    <row r="910" spans="4:19" ht="12.75" x14ac:dyDescent="0.2">
      <c r="D910" s="53"/>
      <c r="I910" s="53"/>
      <c r="N910" s="53"/>
      <c r="S910" s="53"/>
    </row>
    <row r="911" spans="4:19" ht="12.75" x14ac:dyDescent="0.2">
      <c r="D911" s="53"/>
      <c r="I911" s="53"/>
      <c r="N911" s="53"/>
      <c r="S911" s="53"/>
    </row>
    <row r="912" spans="4:19" ht="12.75" x14ac:dyDescent="0.2">
      <c r="D912" s="53"/>
      <c r="I912" s="53"/>
      <c r="N912" s="53"/>
      <c r="S912" s="53"/>
    </row>
    <row r="913" spans="4:19" ht="12.75" x14ac:dyDescent="0.2">
      <c r="D913" s="53"/>
      <c r="I913" s="53"/>
      <c r="N913" s="53"/>
      <c r="S913" s="53"/>
    </row>
    <row r="914" spans="4:19" ht="12.75" x14ac:dyDescent="0.2">
      <c r="D914" s="53"/>
      <c r="I914" s="53"/>
      <c r="N914" s="53"/>
      <c r="S914" s="53"/>
    </row>
    <row r="915" spans="4:19" ht="12.75" x14ac:dyDescent="0.2">
      <c r="D915" s="53"/>
      <c r="I915" s="53"/>
      <c r="N915" s="53"/>
      <c r="S915" s="53"/>
    </row>
    <row r="916" spans="4:19" ht="12.75" x14ac:dyDescent="0.2">
      <c r="D916" s="53"/>
      <c r="I916" s="53"/>
      <c r="N916" s="53"/>
      <c r="S916" s="53"/>
    </row>
    <row r="917" spans="4:19" ht="12.75" x14ac:dyDescent="0.2">
      <c r="D917" s="53"/>
      <c r="I917" s="53"/>
      <c r="N917" s="53"/>
      <c r="S917" s="53"/>
    </row>
    <row r="918" spans="4:19" ht="12.75" x14ac:dyDescent="0.2">
      <c r="D918" s="53"/>
      <c r="I918" s="53"/>
      <c r="N918" s="53"/>
      <c r="S918" s="53"/>
    </row>
    <row r="919" spans="4:19" ht="12.75" x14ac:dyDescent="0.2">
      <c r="D919" s="53"/>
      <c r="I919" s="53"/>
      <c r="N919" s="53"/>
      <c r="S919" s="53"/>
    </row>
    <row r="920" spans="4:19" ht="12.75" x14ac:dyDescent="0.2">
      <c r="D920" s="53"/>
      <c r="I920" s="53"/>
      <c r="N920" s="53"/>
      <c r="S920" s="53"/>
    </row>
    <row r="921" spans="4:19" ht="12.75" x14ac:dyDescent="0.2">
      <c r="D921" s="53"/>
      <c r="I921" s="53"/>
      <c r="N921" s="53"/>
      <c r="S921" s="53"/>
    </row>
    <row r="922" spans="4:19" ht="12.75" x14ac:dyDescent="0.2">
      <c r="D922" s="53"/>
      <c r="I922" s="53"/>
      <c r="N922" s="53"/>
      <c r="S922" s="53"/>
    </row>
    <row r="923" spans="4:19" ht="12.75" x14ac:dyDescent="0.2">
      <c r="D923" s="53"/>
      <c r="I923" s="53"/>
      <c r="N923" s="53"/>
      <c r="S923" s="53"/>
    </row>
    <row r="924" spans="4:19" ht="12.75" x14ac:dyDescent="0.2">
      <c r="D924" s="53"/>
      <c r="I924" s="53"/>
      <c r="N924" s="53"/>
      <c r="S924" s="53"/>
    </row>
    <row r="925" spans="4:19" ht="12.75" x14ac:dyDescent="0.2">
      <c r="D925" s="53"/>
      <c r="I925" s="53"/>
      <c r="N925" s="53"/>
      <c r="S925" s="53"/>
    </row>
    <row r="926" spans="4:19" ht="12.75" x14ac:dyDescent="0.2">
      <c r="D926" s="53"/>
      <c r="I926" s="53"/>
      <c r="N926" s="53"/>
      <c r="S926" s="53"/>
    </row>
    <row r="927" spans="4:19" ht="12.75" x14ac:dyDescent="0.2">
      <c r="D927" s="53"/>
      <c r="I927" s="53"/>
      <c r="N927" s="53"/>
      <c r="S927" s="53"/>
    </row>
    <row r="928" spans="4:19" ht="12.75" x14ac:dyDescent="0.2">
      <c r="D928" s="53"/>
      <c r="I928" s="53"/>
      <c r="N928" s="53"/>
      <c r="S928" s="53"/>
    </row>
    <row r="929" spans="4:19" ht="12.75" x14ac:dyDescent="0.2">
      <c r="D929" s="53"/>
      <c r="I929" s="53"/>
      <c r="N929" s="53"/>
      <c r="S929" s="53"/>
    </row>
    <row r="930" spans="4:19" ht="12.75" x14ac:dyDescent="0.2">
      <c r="D930" s="53"/>
      <c r="I930" s="53"/>
      <c r="N930" s="53"/>
      <c r="S930" s="53"/>
    </row>
    <row r="931" spans="4:19" ht="12.75" x14ac:dyDescent="0.2">
      <c r="D931" s="53"/>
      <c r="I931" s="53"/>
      <c r="N931" s="53"/>
      <c r="S931" s="53"/>
    </row>
    <row r="932" spans="4:19" ht="12.75" x14ac:dyDescent="0.2">
      <c r="D932" s="53"/>
      <c r="I932" s="53"/>
      <c r="N932" s="53"/>
      <c r="S932" s="53"/>
    </row>
    <row r="933" spans="4:19" ht="12.75" x14ac:dyDescent="0.2">
      <c r="D933" s="53"/>
      <c r="I933" s="53"/>
      <c r="N933" s="53"/>
      <c r="S933" s="53"/>
    </row>
    <row r="934" spans="4:19" ht="12.75" x14ac:dyDescent="0.2">
      <c r="D934" s="53"/>
      <c r="I934" s="53"/>
      <c r="N934" s="53"/>
      <c r="S934" s="53"/>
    </row>
    <row r="935" spans="4:19" ht="12.75" x14ac:dyDescent="0.2">
      <c r="D935" s="53"/>
      <c r="I935" s="53"/>
      <c r="N935" s="53"/>
      <c r="S935" s="53"/>
    </row>
    <row r="936" spans="4:19" ht="12.75" x14ac:dyDescent="0.2">
      <c r="D936" s="53"/>
      <c r="I936" s="53"/>
      <c r="N936" s="53"/>
      <c r="S936" s="53"/>
    </row>
    <row r="937" spans="4:19" ht="12.75" x14ac:dyDescent="0.2">
      <c r="D937" s="53"/>
      <c r="I937" s="53"/>
      <c r="N937" s="53"/>
      <c r="S937" s="53"/>
    </row>
    <row r="938" spans="4:19" ht="12.75" x14ac:dyDescent="0.2">
      <c r="D938" s="53"/>
      <c r="I938" s="53"/>
      <c r="N938" s="53"/>
      <c r="S938" s="53"/>
    </row>
    <row r="939" spans="4:19" ht="12.75" x14ac:dyDescent="0.2">
      <c r="D939" s="53"/>
      <c r="I939" s="53"/>
      <c r="N939" s="53"/>
      <c r="S939" s="53"/>
    </row>
    <row r="940" spans="4:19" ht="12.75" x14ac:dyDescent="0.2">
      <c r="D940" s="53"/>
      <c r="I940" s="53"/>
      <c r="N940" s="53"/>
      <c r="S940" s="53"/>
    </row>
    <row r="941" spans="4:19" ht="12.75" x14ac:dyDescent="0.2">
      <c r="D941" s="53"/>
      <c r="I941" s="53"/>
      <c r="N941" s="53"/>
      <c r="S941" s="53"/>
    </row>
    <row r="942" spans="4:19" ht="12.75" x14ac:dyDescent="0.2">
      <c r="D942" s="53"/>
      <c r="I942" s="53"/>
      <c r="N942" s="53"/>
      <c r="S942" s="53"/>
    </row>
    <row r="943" spans="4:19" ht="12.75" x14ac:dyDescent="0.2">
      <c r="D943" s="53"/>
      <c r="I943" s="53"/>
      <c r="N943" s="53"/>
      <c r="S943" s="53"/>
    </row>
    <row r="944" spans="4:19" ht="12.75" x14ac:dyDescent="0.2">
      <c r="D944" s="53"/>
      <c r="I944" s="53"/>
      <c r="N944" s="53"/>
      <c r="S944" s="53"/>
    </row>
    <row r="945" spans="4:19" ht="12.75" x14ac:dyDescent="0.2">
      <c r="D945" s="53"/>
      <c r="I945" s="53"/>
      <c r="N945" s="53"/>
      <c r="S945" s="53"/>
    </row>
    <row r="946" spans="4:19" ht="12.75" x14ac:dyDescent="0.2">
      <c r="D946" s="53"/>
      <c r="I946" s="53"/>
      <c r="N946" s="53"/>
      <c r="S946" s="53"/>
    </row>
    <row r="947" spans="4:19" ht="12.75" x14ac:dyDescent="0.2">
      <c r="D947" s="53"/>
      <c r="I947" s="53"/>
      <c r="N947" s="53"/>
      <c r="S947" s="53"/>
    </row>
    <row r="948" spans="4:19" ht="12.75" x14ac:dyDescent="0.2">
      <c r="D948" s="53"/>
      <c r="I948" s="53"/>
      <c r="N948" s="53"/>
      <c r="S948" s="53"/>
    </row>
    <row r="949" spans="4:19" ht="12.75" x14ac:dyDescent="0.2">
      <c r="D949" s="53"/>
      <c r="I949" s="53"/>
      <c r="N949" s="53"/>
      <c r="S949" s="53"/>
    </row>
    <row r="950" spans="4:19" ht="12.75" x14ac:dyDescent="0.2">
      <c r="D950" s="53"/>
      <c r="I950" s="53"/>
      <c r="N950" s="53"/>
      <c r="S950" s="53"/>
    </row>
    <row r="951" spans="4:19" ht="12.75" x14ac:dyDescent="0.2">
      <c r="D951" s="53"/>
      <c r="I951" s="53"/>
      <c r="N951" s="53"/>
      <c r="S951" s="53"/>
    </row>
    <row r="952" spans="4:19" ht="12.75" x14ac:dyDescent="0.2">
      <c r="D952" s="53"/>
      <c r="I952" s="53"/>
      <c r="N952" s="53"/>
      <c r="S952" s="53"/>
    </row>
    <row r="953" spans="4:19" ht="12.75" x14ac:dyDescent="0.2">
      <c r="D953" s="53"/>
      <c r="I953" s="53"/>
      <c r="N953" s="53"/>
      <c r="S953" s="53"/>
    </row>
    <row r="954" spans="4:19" ht="12.75" x14ac:dyDescent="0.2">
      <c r="D954" s="53"/>
      <c r="I954" s="53"/>
      <c r="N954" s="53"/>
      <c r="S954" s="53"/>
    </row>
    <row r="955" spans="4:19" ht="12.75" x14ac:dyDescent="0.2">
      <c r="D955" s="53"/>
      <c r="I955" s="53"/>
      <c r="N955" s="53"/>
      <c r="S955" s="53"/>
    </row>
    <row r="956" spans="4:19" ht="12.75" x14ac:dyDescent="0.2">
      <c r="D956" s="53"/>
      <c r="I956" s="53"/>
      <c r="N956" s="53"/>
      <c r="S956" s="53"/>
    </row>
    <row r="957" spans="4:19" ht="12.75" x14ac:dyDescent="0.2">
      <c r="D957" s="53"/>
      <c r="I957" s="53"/>
      <c r="N957" s="53"/>
      <c r="S957" s="53"/>
    </row>
    <row r="958" spans="4:19" ht="12.75" x14ac:dyDescent="0.2">
      <c r="D958" s="53"/>
      <c r="I958" s="53"/>
      <c r="N958" s="53"/>
      <c r="S958" s="53"/>
    </row>
    <row r="959" spans="4:19" ht="12.75" x14ac:dyDescent="0.2">
      <c r="D959" s="53"/>
      <c r="I959" s="53"/>
      <c r="N959" s="53"/>
      <c r="S959" s="53"/>
    </row>
    <row r="960" spans="4:19" ht="12.75" x14ac:dyDescent="0.2">
      <c r="D960" s="53"/>
      <c r="I960" s="53"/>
      <c r="N960" s="53"/>
      <c r="S960" s="53"/>
    </row>
    <row r="961" spans="4:19" ht="12.75" x14ac:dyDescent="0.2">
      <c r="D961" s="53"/>
      <c r="I961" s="53"/>
      <c r="N961" s="53"/>
      <c r="S961" s="53"/>
    </row>
    <row r="962" spans="4:19" ht="12.75" x14ac:dyDescent="0.2">
      <c r="D962" s="53"/>
      <c r="I962" s="53"/>
      <c r="N962" s="53"/>
      <c r="S962" s="53"/>
    </row>
    <row r="963" spans="4:19" ht="12.75" x14ac:dyDescent="0.2">
      <c r="D963" s="53"/>
      <c r="I963" s="53"/>
      <c r="N963" s="53"/>
      <c r="S963" s="53"/>
    </row>
    <row r="964" spans="4:19" ht="12.75" x14ac:dyDescent="0.2">
      <c r="D964" s="53"/>
      <c r="I964" s="53"/>
      <c r="N964" s="53"/>
      <c r="S964" s="53"/>
    </row>
    <row r="965" spans="4:19" ht="12.75" x14ac:dyDescent="0.2">
      <c r="D965" s="53"/>
      <c r="I965" s="53"/>
      <c r="N965" s="53"/>
      <c r="S965" s="53"/>
    </row>
    <row r="966" spans="4:19" ht="12.75" x14ac:dyDescent="0.2">
      <c r="D966" s="53"/>
      <c r="I966" s="53"/>
      <c r="N966" s="53"/>
      <c r="S966" s="53"/>
    </row>
    <row r="967" spans="4:19" ht="12.75" x14ac:dyDescent="0.2">
      <c r="D967" s="53"/>
      <c r="I967" s="53"/>
      <c r="N967" s="53"/>
      <c r="S967" s="53"/>
    </row>
    <row r="968" spans="4:19" ht="12.75" x14ac:dyDescent="0.2">
      <c r="D968" s="53"/>
      <c r="I968" s="53"/>
      <c r="N968" s="53"/>
      <c r="S968" s="53"/>
    </row>
    <row r="969" spans="4:19" ht="12.75" x14ac:dyDescent="0.2">
      <c r="D969" s="53"/>
      <c r="I969" s="53"/>
      <c r="N969" s="53"/>
      <c r="S969" s="53"/>
    </row>
    <row r="970" spans="4:19" ht="12.75" x14ac:dyDescent="0.2">
      <c r="D970" s="53"/>
      <c r="I970" s="53"/>
      <c r="N970" s="53"/>
      <c r="S970" s="53"/>
    </row>
    <row r="971" spans="4:19" ht="12.75" x14ac:dyDescent="0.2">
      <c r="D971" s="53"/>
      <c r="I971" s="53"/>
      <c r="N971" s="53"/>
      <c r="S971" s="53"/>
    </row>
    <row r="972" spans="4:19" ht="12.75" x14ac:dyDescent="0.2">
      <c r="D972" s="53"/>
      <c r="I972" s="53"/>
      <c r="N972" s="53"/>
      <c r="S972" s="53"/>
    </row>
    <row r="973" spans="4:19" ht="12.75" x14ac:dyDescent="0.2">
      <c r="D973" s="53"/>
      <c r="I973" s="53"/>
      <c r="N973" s="53"/>
      <c r="S973" s="53"/>
    </row>
    <row r="974" spans="4:19" ht="12.75" x14ac:dyDescent="0.2">
      <c r="D974" s="53"/>
      <c r="I974" s="53"/>
      <c r="N974" s="53"/>
      <c r="S974" s="53"/>
    </row>
    <row r="975" spans="4:19" ht="12.75" x14ac:dyDescent="0.2">
      <c r="D975" s="53"/>
      <c r="I975" s="53"/>
      <c r="N975" s="53"/>
      <c r="S975" s="53"/>
    </row>
    <row r="976" spans="4:19" ht="12.75" x14ac:dyDescent="0.2">
      <c r="D976" s="53"/>
      <c r="I976" s="53"/>
      <c r="N976" s="53"/>
      <c r="S976" s="53"/>
    </row>
    <row r="977" spans="4:19" ht="12.75" x14ac:dyDescent="0.2">
      <c r="D977" s="53"/>
      <c r="I977" s="53"/>
      <c r="N977" s="53"/>
      <c r="S977" s="53"/>
    </row>
    <row r="978" spans="4:19" ht="12.75" x14ac:dyDescent="0.2">
      <c r="D978" s="53"/>
      <c r="I978" s="53"/>
      <c r="N978" s="53"/>
      <c r="S978" s="53"/>
    </row>
    <row r="979" spans="4:19" ht="12.75" x14ac:dyDescent="0.2">
      <c r="D979" s="53"/>
      <c r="I979" s="53"/>
      <c r="N979" s="53"/>
      <c r="S979" s="53"/>
    </row>
    <row r="980" spans="4:19" ht="12.75" x14ac:dyDescent="0.2">
      <c r="D980" s="53"/>
      <c r="I980" s="53"/>
      <c r="N980" s="53"/>
      <c r="S980" s="53"/>
    </row>
    <row r="981" spans="4:19" ht="12.75" x14ac:dyDescent="0.2">
      <c r="D981" s="53"/>
      <c r="I981" s="53"/>
      <c r="N981" s="53"/>
      <c r="S981" s="53"/>
    </row>
    <row r="982" spans="4:19" ht="12.75" x14ac:dyDescent="0.2">
      <c r="D982" s="53"/>
      <c r="I982" s="53"/>
      <c r="N982" s="53"/>
      <c r="S982" s="53"/>
    </row>
    <row r="983" spans="4:19" ht="12.75" x14ac:dyDescent="0.2">
      <c r="D983" s="53"/>
      <c r="I983" s="53"/>
      <c r="N983" s="53"/>
      <c r="S983" s="53"/>
    </row>
    <row r="984" spans="4:19" ht="12.75" x14ac:dyDescent="0.2">
      <c r="D984" s="53"/>
      <c r="I984" s="53"/>
      <c r="N984" s="53"/>
      <c r="S984" s="53"/>
    </row>
    <row r="985" spans="4:19" ht="12.75" x14ac:dyDescent="0.2">
      <c r="D985" s="53"/>
      <c r="I985" s="53"/>
      <c r="N985" s="53"/>
      <c r="S985" s="53"/>
    </row>
    <row r="986" spans="4:19" ht="12.75" x14ac:dyDescent="0.2">
      <c r="D986" s="53"/>
      <c r="I986" s="53"/>
      <c r="N986" s="53"/>
      <c r="S986" s="53"/>
    </row>
    <row r="987" spans="4:19" ht="12.75" x14ac:dyDescent="0.2">
      <c r="D987" s="53"/>
      <c r="I987" s="53"/>
      <c r="N987" s="53"/>
      <c r="S987" s="53"/>
    </row>
    <row r="988" spans="4:19" ht="12.75" x14ac:dyDescent="0.2">
      <c r="D988" s="53"/>
      <c r="I988" s="53"/>
      <c r="N988" s="53"/>
      <c r="S988" s="53"/>
    </row>
    <row r="989" spans="4:19" ht="12.75" x14ac:dyDescent="0.2">
      <c r="D989" s="53"/>
      <c r="I989" s="53"/>
      <c r="N989" s="53"/>
      <c r="S989" s="53"/>
    </row>
    <row r="990" spans="4:19" ht="12.75" x14ac:dyDescent="0.2">
      <c r="D990" s="53"/>
      <c r="I990" s="53"/>
      <c r="N990" s="53"/>
      <c r="S990" s="53"/>
    </row>
    <row r="991" spans="4:19" ht="12.75" x14ac:dyDescent="0.2">
      <c r="D991" s="53"/>
      <c r="I991" s="53"/>
      <c r="N991" s="53"/>
      <c r="S991" s="53"/>
    </row>
    <row r="992" spans="4:19" ht="12.75" x14ac:dyDescent="0.2">
      <c r="D992" s="53"/>
      <c r="I992" s="53"/>
      <c r="N992" s="53"/>
      <c r="S992" s="53"/>
    </row>
    <row r="993" spans="4:19" ht="12.75" x14ac:dyDescent="0.2">
      <c r="D993" s="53"/>
      <c r="I993" s="53"/>
      <c r="N993" s="53"/>
      <c r="S993" s="53"/>
    </row>
    <row r="994" spans="4:19" ht="12.75" x14ac:dyDescent="0.2">
      <c r="D994" s="53"/>
      <c r="I994" s="53"/>
      <c r="N994" s="53"/>
      <c r="S994" s="53"/>
    </row>
    <row r="995" spans="4:19" ht="12.75" x14ac:dyDescent="0.2">
      <c r="D995" s="53"/>
      <c r="I995" s="53"/>
      <c r="N995" s="53"/>
      <c r="S995" s="53"/>
    </row>
    <row r="996" spans="4:19" ht="12.75" x14ac:dyDescent="0.2">
      <c r="D996" s="53"/>
      <c r="I996" s="53"/>
      <c r="N996" s="53"/>
      <c r="S996" s="53"/>
    </row>
    <row r="997" spans="4:19" ht="12.75" x14ac:dyDescent="0.2">
      <c r="D997" s="53"/>
      <c r="I997" s="53"/>
      <c r="N997" s="53"/>
      <c r="S997" s="53"/>
    </row>
    <row r="998" spans="4:19" ht="12.75" x14ac:dyDescent="0.2">
      <c r="D998" s="53"/>
      <c r="I998" s="53"/>
      <c r="N998" s="53"/>
      <c r="S998" s="53"/>
    </row>
    <row r="999" spans="4:19" ht="12.75" x14ac:dyDescent="0.2">
      <c r="D999" s="53"/>
      <c r="I999" s="53"/>
      <c r="N999" s="53"/>
      <c r="S999" s="53"/>
    </row>
    <row r="1000" spans="4:19" ht="12.75" x14ac:dyDescent="0.2">
      <c r="D1000" s="53"/>
      <c r="I1000" s="53"/>
      <c r="N1000" s="53"/>
      <c r="S1000" s="53"/>
    </row>
    <row r="1001" spans="4:19" ht="12.75" x14ac:dyDescent="0.2">
      <c r="D1001" s="53"/>
      <c r="I1001" s="53"/>
      <c r="N1001" s="53"/>
      <c r="S1001" s="53"/>
    </row>
    <row r="1002" spans="4:19" ht="12.75" x14ac:dyDescent="0.2">
      <c r="D1002" s="53"/>
      <c r="I1002" s="53"/>
      <c r="N1002" s="53"/>
      <c r="S1002" s="53"/>
    </row>
    <row r="1003" spans="4:19" ht="12.75" x14ac:dyDescent="0.2">
      <c r="D1003" s="53"/>
      <c r="I1003" s="53"/>
      <c r="N1003" s="53"/>
      <c r="S1003" s="53"/>
    </row>
    <row r="1004" spans="4:19" ht="12.75" x14ac:dyDescent="0.2">
      <c r="D1004" s="53"/>
      <c r="I1004" s="53"/>
      <c r="N1004" s="53"/>
      <c r="S1004" s="53"/>
    </row>
  </sheetData>
  <mergeCells count="8">
    <mergeCell ref="B3:E3"/>
    <mergeCell ref="G3:J3"/>
    <mergeCell ref="L3:O3"/>
    <mergeCell ref="Q3:T3"/>
    <mergeCell ref="B23:E23"/>
    <mergeCell ref="G23:J23"/>
    <mergeCell ref="L23:O23"/>
    <mergeCell ref="Q23:T23"/>
  </mergeCells>
  <conditionalFormatting sqref="D10:D20 I10:I20 N10:N20 S10:S20 D30:D40 I30:I40 N30:N40 S30:S40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B1:AF1002"/>
  <sheetViews>
    <sheetView workbookViewId="0"/>
  </sheetViews>
  <sheetFormatPr defaultColWidth="12.5703125" defaultRowHeight="15.75" customHeight="1" x14ac:dyDescent="0.2"/>
  <cols>
    <col min="1" max="1" width="4.5703125" customWidth="1"/>
    <col min="2" max="2" width="24.28515625" customWidth="1"/>
    <col min="3" max="3" width="10.28515625" customWidth="1"/>
    <col min="4" max="4" width="6.85546875" customWidth="1"/>
    <col min="6" max="6" width="4.5703125" customWidth="1"/>
    <col min="7" max="7" width="24.28515625" customWidth="1"/>
    <col min="8" max="8" width="10.7109375" customWidth="1"/>
    <col min="9" max="9" width="6.85546875" customWidth="1"/>
    <col min="11" max="11" width="4.5703125" customWidth="1"/>
    <col min="12" max="12" width="24.28515625" customWidth="1"/>
    <col min="13" max="13" width="10.7109375" customWidth="1"/>
    <col min="14" max="14" width="6.85546875" customWidth="1"/>
    <col min="16" max="16" width="4.5703125" customWidth="1"/>
    <col min="17" max="17" width="24.28515625" customWidth="1"/>
    <col min="18" max="18" width="10.7109375" customWidth="1"/>
    <col min="19" max="19" width="6.85546875" customWidth="1"/>
    <col min="22" max="22" width="23.28515625" customWidth="1"/>
    <col min="28" max="28" width="23.28515625" customWidth="1"/>
  </cols>
  <sheetData>
    <row r="1" spans="2:31" ht="12.75" x14ac:dyDescent="0.2">
      <c r="D1" s="53"/>
      <c r="I1" s="53"/>
      <c r="N1" s="53"/>
      <c r="S1" s="53"/>
    </row>
    <row r="2" spans="2:31" ht="12.75" x14ac:dyDescent="0.2">
      <c r="B2" s="2" t="s">
        <v>1923</v>
      </c>
      <c r="D2" s="53"/>
      <c r="I2" s="53"/>
      <c r="N2" s="53"/>
      <c r="S2" s="53"/>
    </row>
    <row r="3" spans="2:31" ht="12.75" x14ac:dyDescent="0.2">
      <c r="B3" s="158" t="s">
        <v>1925</v>
      </c>
      <c r="C3" s="159"/>
      <c r="D3" s="159"/>
      <c r="E3" s="159"/>
      <c r="G3" s="160" t="s">
        <v>1926</v>
      </c>
      <c r="H3" s="159"/>
      <c r="I3" s="159"/>
      <c r="J3" s="159"/>
      <c r="L3" s="161" t="s">
        <v>1927</v>
      </c>
      <c r="M3" s="159"/>
      <c r="N3" s="159"/>
      <c r="O3" s="159"/>
      <c r="Q3" s="162" t="s">
        <v>1928</v>
      </c>
      <c r="R3" s="159"/>
      <c r="S3" s="159"/>
      <c r="T3" s="159"/>
      <c r="V3" s="2" t="s">
        <v>1511</v>
      </c>
      <c r="W3" s="2" t="s">
        <v>1929</v>
      </c>
      <c r="Y3" s="1" t="s">
        <v>46</v>
      </c>
      <c r="AD3" s="2" t="s">
        <v>1924</v>
      </c>
    </row>
    <row r="4" spans="2:31" ht="12.75" x14ac:dyDescent="0.2">
      <c r="B4" s="2" t="s">
        <v>1931</v>
      </c>
      <c r="C4" s="56">
        <v>8000</v>
      </c>
      <c r="D4" s="53" t="s">
        <v>1932</v>
      </c>
      <c r="G4" s="2" t="s">
        <v>1931</v>
      </c>
      <c r="H4" s="57">
        <v>1200</v>
      </c>
      <c r="I4" s="53" t="s">
        <v>1932</v>
      </c>
      <c r="L4" s="2" t="s">
        <v>1931</v>
      </c>
      <c r="M4" s="58">
        <v>200</v>
      </c>
      <c r="N4" s="53" t="s">
        <v>1932</v>
      </c>
      <c r="Q4" s="2" t="s">
        <v>1933</v>
      </c>
      <c r="R4" s="59">
        <f>M4</f>
        <v>200</v>
      </c>
      <c r="S4" s="53" t="s">
        <v>1932</v>
      </c>
      <c r="V4" s="60" t="s">
        <v>1934</v>
      </c>
      <c r="W4" s="60" t="s">
        <v>1934</v>
      </c>
      <c r="X4" s="1" t="str">
        <f t="shared" ref="X4:X19" si="0">V4&amp;W4</f>
        <v>Super HighSuper High</v>
      </c>
      <c r="Y4" s="1" t="s">
        <v>244</v>
      </c>
      <c r="AD4" s="1" t="s">
        <v>1980</v>
      </c>
    </row>
    <row r="5" spans="2:31" ht="12.75" x14ac:dyDescent="0.2">
      <c r="D5" s="53"/>
      <c r="I5" s="53"/>
      <c r="N5" s="53"/>
      <c r="S5" s="53"/>
      <c r="V5" s="62" t="s">
        <v>1935</v>
      </c>
      <c r="W5" s="60" t="s">
        <v>1934</v>
      </c>
      <c r="X5" s="1" t="str">
        <f t="shared" si="0"/>
        <v>HighSuper High</v>
      </c>
      <c r="Y5" s="1" t="s">
        <v>172</v>
      </c>
      <c r="AC5" s="61">
        <v>316</v>
      </c>
      <c r="AD5" s="61"/>
      <c r="AE5" s="61">
        <f>514-AC5</f>
        <v>198</v>
      </c>
    </row>
    <row r="6" spans="2:31" ht="12.75" x14ac:dyDescent="0.2">
      <c r="B6" s="1" t="s">
        <v>1981</v>
      </c>
      <c r="C6" s="1" t="e">
        <f>COUNTIF(#REF!,"&gt;"&amp;C4)</f>
        <v>#REF!</v>
      </c>
      <c r="D6" s="53" t="e">
        <f>C6/514</f>
        <v>#REF!</v>
      </c>
      <c r="E6" s="1" t="s">
        <v>1982</v>
      </c>
      <c r="G6" s="1" t="s">
        <v>1981</v>
      </c>
      <c r="H6" s="1" t="e">
        <f>COUNTIF(#REF!,"&gt;"&amp;H4)-C6</f>
        <v>#REF!</v>
      </c>
      <c r="I6" s="53" t="e">
        <f>H6/514</f>
        <v>#REF!</v>
      </c>
      <c r="J6" s="1" t="s">
        <v>1982</v>
      </c>
      <c r="L6" s="1" t="s">
        <v>1981</v>
      </c>
      <c r="M6" s="1" t="e">
        <f>COUNTIF(#REF!,"&gt;"&amp;M4)-C6-H6</f>
        <v>#REF!</v>
      </c>
      <c r="N6" s="53" t="e">
        <f>M6/514</f>
        <v>#REF!</v>
      </c>
      <c r="O6" s="1" t="s">
        <v>1982</v>
      </c>
      <c r="Q6" s="1" t="s">
        <v>1981</v>
      </c>
      <c r="R6" s="1" t="e">
        <f>262-M6-H6-C6</f>
        <v>#REF!</v>
      </c>
      <c r="S6" s="53" t="e">
        <f>R6/514</f>
        <v>#REF!</v>
      </c>
      <c r="T6" s="1" t="s">
        <v>1982</v>
      </c>
      <c r="V6" s="22" t="s">
        <v>1939</v>
      </c>
      <c r="W6" s="60" t="s">
        <v>1934</v>
      </c>
      <c r="X6" s="1" t="str">
        <f t="shared" si="0"/>
        <v>LowSuper High</v>
      </c>
      <c r="Y6" s="1" t="s">
        <v>201</v>
      </c>
      <c r="AC6" s="61" t="s">
        <v>1936</v>
      </c>
      <c r="AD6" s="61"/>
      <c r="AE6" s="61"/>
    </row>
    <row r="7" spans="2:31" ht="12.75" x14ac:dyDescent="0.2">
      <c r="B7" s="1" t="s">
        <v>1942</v>
      </c>
      <c r="C7" s="16" t="e">
        <f>SUMIF(#REF!,"&gt;"&amp;C4,#REF!)</f>
        <v>#REF!</v>
      </c>
      <c r="D7" s="53" t="e">
        <f>C7/SUM(#REF!)</f>
        <v>#REF!</v>
      </c>
      <c r="E7" s="1" t="s">
        <v>1983</v>
      </c>
      <c r="G7" s="1" t="s">
        <v>1942</v>
      </c>
      <c r="H7" s="16" t="e">
        <f>SUMIF(#REF!,"&gt;"&amp;H4,#REF!)-C7</f>
        <v>#REF!</v>
      </c>
      <c r="I7" s="53" t="e">
        <f>H7/SUM(#REF!)</f>
        <v>#REF!</v>
      </c>
      <c r="J7" s="1" t="s">
        <v>1983</v>
      </c>
      <c r="L7" s="1" t="s">
        <v>1942</v>
      </c>
      <c r="M7" s="16" t="e">
        <f>SUMIF(#REF!,"&gt;"&amp;M4,#REF!)-C7-H7</f>
        <v>#REF!</v>
      </c>
      <c r="N7" s="53" t="e">
        <f>M7/SUM(#REF!)</f>
        <v>#REF!</v>
      </c>
      <c r="O7" s="1" t="s">
        <v>1983</v>
      </c>
      <c r="Q7" s="1" t="s">
        <v>1942</v>
      </c>
      <c r="R7" s="16" t="e">
        <f>SUM(#REF!)-M7-H7-C7</f>
        <v>#REF!</v>
      </c>
      <c r="S7" s="53" t="e">
        <f>R7/SUM(#REF!)</f>
        <v>#REF!</v>
      </c>
      <c r="T7" s="1" t="s">
        <v>1983</v>
      </c>
      <c r="V7" s="63" t="s">
        <v>1944</v>
      </c>
      <c r="W7" s="60" t="s">
        <v>1934</v>
      </c>
      <c r="X7" s="1" t="str">
        <f t="shared" si="0"/>
        <v>Super LowSuper High</v>
      </c>
      <c r="Y7" s="1" t="s">
        <v>151</v>
      </c>
      <c r="AC7" s="2" t="s">
        <v>1940</v>
      </c>
      <c r="AE7" s="2" t="s">
        <v>1941</v>
      </c>
    </row>
    <row r="8" spans="2:31" ht="12.75" x14ac:dyDescent="0.2">
      <c r="B8" s="1" t="s">
        <v>1945</v>
      </c>
      <c r="C8" s="16" t="e">
        <f>SUMIF(#REF!,"&gt;"&amp;C4,#REF!)</f>
        <v>#REF!</v>
      </c>
      <c r="D8" s="53" t="e">
        <f>C8/SUM(#REF!)</f>
        <v>#REF!</v>
      </c>
      <c r="E8" s="1" t="s">
        <v>1984</v>
      </c>
      <c r="G8" s="1" t="s">
        <v>1945</v>
      </c>
      <c r="H8" s="16" t="e">
        <f>SUMIF(#REF!,"&gt;"&amp;H4,#REF!)-C8</f>
        <v>#REF!</v>
      </c>
      <c r="I8" s="53" t="e">
        <f>H8/SUM(#REF!)</f>
        <v>#REF!</v>
      </c>
      <c r="J8" s="1" t="s">
        <v>1984</v>
      </c>
      <c r="L8" s="1" t="s">
        <v>1945</v>
      </c>
      <c r="M8" s="16" t="e">
        <f>SUMIF(#REF!,"&gt;"&amp;M4,#REF!)-C8-H8</f>
        <v>#REF!</v>
      </c>
      <c r="N8" s="53" t="e">
        <f>M8/SUM(#REF!)</f>
        <v>#REF!</v>
      </c>
      <c r="O8" s="1" t="s">
        <v>1984</v>
      </c>
      <c r="Q8" s="1" t="s">
        <v>1945</v>
      </c>
      <c r="R8" s="16" t="e">
        <f>SUM(#REF!)-C8-H8-M8</f>
        <v>#REF!</v>
      </c>
      <c r="S8" s="53" t="e">
        <f>R8/SUM(#REF!)</f>
        <v>#REF!</v>
      </c>
      <c r="T8" s="1" t="s">
        <v>1984</v>
      </c>
      <c r="V8" s="60" t="s">
        <v>1934</v>
      </c>
      <c r="W8" s="62" t="s">
        <v>1935</v>
      </c>
      <c r="X8" s="1" t="str">
        <f t="shared" si="0"/>
        <v>Super HighHigh</v>
      </c>
      <c r="Y8" s="1" t="s">
        <v>172</v>
      </c>
      <c r="AC8" s="1" t="s">
        <v>244</v>
      </c>
      <c r="AE8" s="1" t="s">
        <v>244</v>
      </c>
    </row>
    <row r="9" spans="2:31" ht="12.75" x14ac:dyDescent="0.2">
      <c r="D9" s="53"/>
      <c r="I9" s="53"/>
      <c r="N9" s="53"/>
      <c r="S9" s="53"/>
      <c r="V9" s="62" t="s">
        <v>1935</v>
      </c>
      <c r="W9" s="62" t="s">
        <v>1935</v>
      </c>
      <c r="X9" s="1" t="str">
        <f t="shared" si="0"/>
        <v>HighHigh</v>
      </c>
      <c r="Y9" s="1" t="s">
        <v>201</v>
      </c>
      <c r="AC9" s="1" t="s">
        <v>172</v>
      </c>
      <c r="AE9" s="1" t="s">
        <v>172</v>
      </c>
    </row>
    <row r="10" spans="2:31" ht="12.75" x14ac:dyDescent="0.2">
      <c r="B10" s="1" t="s">
        <v>1985</v>
      </c>
      <c r="C10" s="1" t="e">
        <f>COUNTIFS(#REF!,"&gt;"&amp;C4,#REF!,"Y")</f>
        <v>#REF!</v>
      </c>
      <c r="D10" s="53" t="e">
        <f>C10/COUNTIF(#REF!,"&gt;"&amp;C4)</f>
        <v>#REF!</v>
      </c>
      <c r="E10" s="1" t="e">
        <f>"of "&amp;COUNTIFS(#REF!,"&gt;"&amp;C$4)&amp;" cities"</f>
        <v>#REF!</v>
      </c>
      <c r="G10" s="1" t="s">
        <v>1985</v>
      </c>
      <c r="H10" s="1" t="e">
        <f>COUNTIFS(#REF!,"&gt;"&amp;H4,#REF!,"Y")-C10</f>
        <v>#REF!</v>
      </c>
      <c r="I10" s="53" t="e">
        <f t="shared" ref="I10:I11" si="1">H10/H6</f>
        <v>#REF!</v>
      </c>
      <c r="J10" s="1" t="e">
        <f>"of "&amp;COUNTIFS(#REF!,"&gt;"&amp;H$4)-C6&amp;" cities"</f>
        <v>#REF!</v>
      </c>
      <c r="L10" s="1" t="s">
        <v>1985</v>
      </c>
      <c r="M10" s="1" t="e">
        <f>COUNTIFS(#REF!,"&gt;"&amp;M4,#REF!,"Y")-H10-C10</f>
        <v>#REF!</v>
      </c>
      <c r="N10" s="53" t="e">
        <f t="shared" ref="N10:N11" si="2">M10/M6</f>
        <v>#REF!</v>
      </c>
      <c r="O10" s="1" t="e">
        <f>"of "&amp;COUNTIFS(#REF!,"&gt;"&amp;M$4)-H6-C6&amp;" cities"</f>
        <v>#REF!</v>
      </c>
      <c r="Q10" s="1" t="s">
        <v>1985</v>
      </c>
      <c r="R10" s="1" t="e">
        <f>COUNTIFS(#REF!,"&lt;="&amp;R4,#REF!,"Y")</f>
        <v>#REF!</v>
      </c>
      <c r="S10" s="53" t="e">
        <f>R10/COUNTIF(#REF!,"&lt;="&amp;R4)</f>
        <v>#REF!</v>
      </c>
      <c r="T10" s="1" t="e">
        <f>"of "&amp;COUNTIFS(#REF!,"&lt;="&amp;R$4)&amp;" cities"</f>
        <v>#REF!</v>
      </c>
      <c r="V10" s="22" t="s">
        <v>1939</v>
      </c>
      <c r="W10" s="62" t="s">
        <v>1935</v>
      </c>
      <c r="X10" s="1" t="str">
        <f t="shared" si="0"/>
        <v>LowHigh</v>
      </c>
      <c r="Y10" s="1" t="s">
        <v>151</v>
      </c>
      <c r="AC10" s="1" t="s">
        <v>201</v>
      </c>
      <c r="AE10" s="1" t="s">
        <v>201</v>
      </c>
    </row>
    <row r="11" spans="2:31" ht="12.75" x14ac:dyDescent="0.2">
      <c r="B11" s="1" t="s">
        <v>1948</v>
      </c>
      <c r="C11" s="16" t="e">
        <f>SUMIFS(#REF!,#REF!,"&gt;"&amp;C$4,#REF!,"Y")</f>
        <v>#REF!</v>
      </c>
      <c r="D11" s="53" t="e">
        <f>C11/C7</f>
        <v>#REF!</v>
      </c>
      <c r="E11" s="1" t="e">
        <f>"of "&amp;ROUND(SUMIFS(#REF!,#REF!,"&gt;"&amp;C$4)/1000000,2)&amp;" mil"</f>
        <v>#REF!</v>
      </c>
      <c r="G11" s="1" t="s">
        <v>1948</v>
      </c>
      <c r="H11" s="16" t="e">
        <f>SUMIFS(#REF!,#REF!,"&gt;"&amp;H$4,#REF!,"Y")-C11</f>
        <v>#REF!</v>
      </c>
      <c r="I11" s="53" t="e">
        <f t="shared" si="1"/>
        <v>#REF!</v>
      </c>
      <c r="J11" s="1" t="e">
        <f>"of "&amp;ROUND((SUMIFS(#REF!,#REF!,"&gt;"&amp;H$4)-C7)/1000000,2)&amp;" mil"</f>
        <v>#REF!</v>
      </c>
      <c r="L11" s="1" t="s">
        <v>1948</v>
      </c>
      <c r="M11" s="16" t="e">
        <f>SUMIFS(#REF!,#REF!,"&gt;"&amp;M$4,#REF!,"Y")-H11-C11</f>
        <v>#REF!</v>
      </c>
      <c r="N11" s="53" t="e">
        <f t="shared" si="2"/>
        <v>#REF!</v>
      </c>
      <c r="O11" s="1" t="e">
        <f>"of "&amp;ROUND((SUMIFS(#REF!,#REF!,"&gt;"&amp;M$4)-H7-C7)/1000000,2)&amp;" mil"</f>
        <v>#REF!</v>
      </c>
      <c r="Q11" s="1" t="s">
        <v>1948</v>
      </c>
      <c r="R11" s="16" t="e">
        <f>SUMIFS(#REF!,#REF!,"&lt;="&amp;R$4,#REF!,"Y")</f>
        <v>#REF!</v>
      </c>
      <c r="S11" s="53" t="e">
        <f>R11/SUMIFS(#REF!,#REF!,"&lt;="&amp;R$4)</f>
        <v>#REF!</v>
      </c>
      <c r="T11" s="1" t="e">
        <f>"of "&amp;ROUND(SUMIFS(#REF!,#REF!,"&lt;="&amp;R$4)/1000000,2)&amp;" mil"</f>
        <v>#REF!</v>
      </c>
      <c r="V11" s="63" t="s">
        <v>1944</v>
      </c>
      <c r="W11" s="62" t="s">
        <v>1935</v>
      </c>
      <c r="X11" s="1" t="str">
        <f t="shared" si="0"/>
        <v>Super LowHigh</v>
      </c>
      <c r="Y11" s="1" t="s">
        <v>133</v>
      </c>
      <c r="AC11" s="1" t="s">
        <v>151</v>
      </c>
      <c r="AE11" s="1" t="s">
        <v>151</v>
      </c>
    </row>
    <row r="12" spans="2:31" ht="12.75" x14ac:dyDescent="0.2">
      <c r="D12" s="53"/>
      <c r="I12" s="53"/>
      <c r="N12" s="53"/>
      <c r="S12" s="53"/>
      <c r="V12" s="60" t="s">
        <v>1934</v>
      </c>
      <c r="W12" s="22" t="s">
        <v>1939</v>
      </c>
      <c r="X12" s="1" t="str">
        <f t="shared" si="0"/>
        <v>Super HighLow</v>
      </c>
      <c r="Y12" s="1" t="s">
        <v>201</v>
      </c>
      <c r="AC12" s="1" t="s">
        <v>133</v>
      </c>
      <c r="AE12" s="1" t="s">
        <v>133</v>
      </c>
    </row>
    <row r="13" spans="2:31" ht="12.75" x14ac:dyDescent="0.2">
      <c r="B13" s="1" t="s">
        <v>1986</v>
      </c>
      <c r="C13" s="1" t="e">
        <f>COUNTIFS(#REF!,"&gt;"&amp;C$4,#REF!,"Y",#REF!,"East")</f>
        <v>#REF!</v>
      </c>
      <c r="D13" s="53" t="e">
        <f>C13/COUNTIFS(#REF!,"&gt;"&amp;C$4,#REF!,"East")</f>
        <v>#REF!</v>
      </c>
      <c r="E13" s="1" t="e">
        <f>"of "&amp;COUNTIFS(#REF!,"&gt;"&amp;C$4,#REF!,"East")&amp;" cities"</f>
        <v>#REF!</v>
      </c>
      <c r="G13" s="1" t="s">
        <v>1986</v>
      </c>
      <c r="H13" s="1" t="e">
        <f>COUNTIFS(#REF!,"&gt;"&amp;H$4,#REF!,"Y",#REF!,"East")-COUNTIFS(#REF!,"&gt;"&amp;C$4,#REF!,"East")</f>
        <v>#REF!</v>
      </c>
      <c r="I13" s="53" t="e">
        <f>H13/(COUNTIFS(#REF!,"&gt;"&amp;H$4,#REF!,"East")-COUNTIFS(#REF!,"&gt;"&amp;C$4,#REF!,"East"))</f>
        <v>#REF!</v>
      </c>
      <c r="J13" s="1" t="e">
        <f>"of "&amp;COUNTIFS(#REF!,"&gt;"&amp;H$4,#REF!,"East")-COUNTIFS(#REF!,"&gt;"&amp;C$4,#REF!,"East")&amp;" cities"</f>
        <v>#REF!</v>
      </c>
      <c r="L13" s="1" t="s">
        <v>1986</v>
      </c>
      <c r="M13" s="1" t="e">
        <f>COUNTIFS(#REF!,"&gt;"&amp;M$4,#REF!,"Y",#REF!,"East")-COUNTIFS(#REF!,"&gt;"&amp;H$4,#REF!,"East")</f>
        <v>#REF!</v>
      </c>
      <c r="N13" s="53" t="e">
        <f>M13/(COUNTIFS(#REF!,"&gt;"&amp;M$4,#REF!,"East")-COUNTIFS(#REF!,"&gt;"&amp;H$4,#REF!,"East"))</f>
        <v>#REF!</v>
      </c>
      <c r="O13" s="1" t="e">
        <f>"of "&amp;COUNTIFS(#REF!,"&gt;"&amp;M$4,#REF!,"East")-COUNTIFS(#REF!,"&gt;"&amp;H$4,#REF!,"East")&amp;" cities"</f>
        <v>#REF!</v>
      </c>
      <c r="Q13" s="1" t="s">
        <v>1986</v>
      </c>
      <c r="R13" s="1" t="e">
        <f>COUNTIFS(#REF!,"&lt;="&amp;R$4,#REF!,"Y",#REF!,"East")</f>
        <v>#REF!</v>
      </c>
      <c r="S13" s="53" t="e">
        <f>R13/COUNTIFS(#REF!,"&lt;="&amp;R$4,#REF!,"East")</f>
        <v>#REF!</v>
      </c>
      <c r="T13" s="1" t="e">
        <f>"of "&amp;COUNTIFS(#REF!,"&lt;="&amp;R$4,#REF!,"East")&amp;" cities"</f>
        <v>#REF!</v>
      </c>
      <c r="V13" s="62" t="s">
        <v>1935</v>
      </c>
      <c r="W13" s="22" t="s">
        <v>1939</v>
      </c>
      <c r="X13" s="1" t="str">
        <f t="shared" si="0"/>
        <v>HighLow</v>
      </c>
      <c r="Y13" s="1" t="s">
        <v>151</v>
      </c>
    </row>
    <row r="14" spans="2:31" ht="12.75" x14ac:dyDescent="0.2">
      <c r="B14" s="1" t="s">
        <v>1952</v>
      </c>
      <c r="C14" s="16" t="e">
        <f>SUMIFS(#REF!,#REF!,"&gt;"&amp;C$4,#REF!,"East",#REF!,"Y")</f>
        <v>#REF!</v>
      </c>
      <c r="D14" s="53" t="e">
        <f>C14/SUMIFS(#REF!,#REF!,"&gt;"&amp;C$4,#REF!,"East")</f>
        <v>#REF!</v>
      </c>
      <c r="E14" s="1" t="e">
        <f>"of "&amp;ROUND(SUMIFS(#REF!,#REF!,"&gt;"&amp;C$4,#REF!,"East")/1000000,2)&amp;" mil"</f>
        <v>#REF!</v>
      </c>
      <c r="G14" s="1" t="s">
        <v>1952</v>
      </c>
      <c r="H14" s="16" t="e">
        <f>SUMIFS(#REF!,#REF!,"&gt;"&amp;H$4,#REF!,"East",#REF!,"Y")-SUMIFS(#REF!,#REF!,"&gt;"&amp;C$4,#REF!,"East")</f>
        <v>#REF!</v>
      </c>
      <c r="I14" s="53" t="e">
        <f>H14/(SUMIFS(#REF!,#REF!,"&gt;"&amp;H$4,#REF!,"East")-SUMIFS(#REF!,#REF!,"&gt;"&amp;C$4,#REF!,"East"))</f>
        <v>#REF!</v>
      </c>
      <c r="J14" s="1" t="e">
        <f>"of "&amp;ROUND((SUMIFS(#REF!,#REF!,"&gt;"&amp;H$4,#REF!,"East")-SUMIFS(#REF!,#REF!,"&gt;"&amp;C$4,#REF!,"East"))/1000000,2)&amp;" mil"</f>
        <v>#REF!</v>
      </c>
      <c r="L14" s="1" t="s">
        <v>1952</v>
      </c>
      <c r="M14" s="16" t="e">
        <f>SUMIFS(#REF!,#REF!,"&gt;"&amp;M$4,#REF!,"East",#REF!,"Y")-SUMIFS(#REF!,#REF!,"&gt;"&amp;H$4,#REF!,"East")</f>
        <v>#REF!</v>
      </c>
      <c r="N14" s="53" t="e">
        <f>M14/(SUMIFS(#REF!,#REF!,"&gt;"&amp;M$4,#REF!,"East")-SUMIFS(#REF!,#REF!,"&gt;"&amp;H$4,#REF!,"East"))</f>
        <v>#REF!</v>
      </c>
      <c r="O14" s="1" t="e">
        <f>"of "&amp;ROUND((SUMIFS(#REF!,#REF!,"&gt;"&amp;M$4,#REF!,"East")-SUMIFS(#REF!,#REF!,"&gt;"&amp;H$4,#REF!,"East"))/1000000,2)&amp;" mil"</f>
        <v>#REF!</v>
      </c>
      <c r="Q14" s="1" t="s">
        <v>1952</v>
      </c>
      <c r="R14" s="16" t="e">
        <f>SUMIFS(#REF!,#REF!,"&lt;="&amp;R$4,#REF!,"East",#REF!,"Y")</f>
        <v>#REF!</v>
      </c>
      <c r="S14" s="53" t="e">
        <f>R14/SUMIFS(#REF!,#REF!,"&lt;="&amp;R$4,#REF!,"East")</f>
        <v>#REF!</v>
      </c>
      <c r="T14" s="1" t="e">
        <f>"of "&amp;ROUND(SUMIFS(#REF!,#REF!,"&lt;="&amp;R$4,#REF!,"East")/1000000,2)&amp;" mil"</f>
        <v>#REF!</v>
      </c>
      <c r="V14" s="22" t="s">
        <v>1939</v>
      </c>
      <c r="W14" s="22" t="s">
        <v>1939</v>
      </c>
      <c r="X14" s="1" t="str">
        <f t="shared" si="0"/>
        <v>LowLow</v>
      </c>
      <c r="Y14" s="1" t="s">
        <v>133</v>
      </c>
      <c r="AC14" s="1" t="s">
        <v>1950</v>
      </c>
      <c r="AE14" s="1" t="s">
        <v>1951</v>
      </c>
    </row>
    <row r="15" spans="2:31" ht="12.75" x14ac:dyDescent="0.2">
      <c r="D15" s="53"/>
      <c r="I15" s="53"/>
      <c r="N15" s="53"/>
      <c r="S15" s="53"/>
      <c r="V15" s="63" t="s">
        <v>1944</v>
      </c>
      <c r="W15" s="22" t="s">
        <v>1939</v>
      </c>
      <c r="X15" s="1" t="str">
        <f t="shared" si="0"/>
        <v>Super LowLow</v>
      </c>
      <c r="Y15" s="1" t="s">
        <v>133</v>
      </c>
      <c r="AC15" s="1" t="s">
        <v>1953</v>
      </c>
      <c r="AE15" s="1" t="s">
        <v>1954</v>
      </c>
    </row>
    <row r="16" spans="2:31" ht="12.75" x14ac:dyDescent="0.2">
      <c r="B16" s="1" t="s">
        <v>1987</v>
      </c>
      <c r="C16" s="1" t="e">
        <f>COUNTIFS(#REF!,"&gt;"&amp;C$4,#REF!,"Y",#REF!,"West")</f>
        <v>#REF!</v>
      </c>
      <c r="D16" s="53" t="e">
        <f>C16/COUNTIFS(#REF!,"&gt;"&amp;C$4,#REF!,"West")</f>
        <v>#REF!</v>
      </c>
      <c r="E16" s="1" t="e">
        <f>"of "&amp;COUNTIFS(#REF!,"&gt;"&amp;C$4,#REF!,"West")&amp;" cities"</f>
        <v>#REF!</v>
      </c>
      <c r="G16" s="1" t="s">
        <v>1987</v>
      </c>
      <c r="H16" s="1" t="e">
        <f>COUNTIFS(#REF!,"&gt;"&amp;H$4,#REF!,"Y",#REF!,"West")-COUNTIFS(#REF!,"&gt;"&amp;C$4,#REF!,"West")</f>
        <v>#REF!</v>
      </c>
      <c r="I16" s="53" t="e">
        <f>H16/(COUNTIFS(#REF!,"&gt;"&amp;H$4,#REF!,"West")-COUNTIFS(#REF!,"&gt;"&amp;C$4,#REF!,"West"))</f>
        <v>#REF!</v>
      </c>
      <c r="J16" s="1" t="e">
        <f>"of "&amp;COUNTIFS(#REF!,"&gt;"&amp;H$4,#REF!,"West")-COUNTIFS(#REF!,"&gt;"&amp;C$4,#REF!,"West")&amp;" cities"</f>
        <v>#REF!</v>
      </c>
      <c r="L16" s="1" t="s">
        <v>1987</v>
      </c>
      <c r="M16" s="1" t="e">
        <f>COUNTIFS(#REF!,"&gt;"&amp;M$4,#REF!,"Y",#REF!,"West")-COUNTIFS(#REF!,"&gt;"&amp;H$4,#REF!,"West")</f>
        <v>#REF!</v>
      </c>
      <c r="N16" s="53" t="e">
        <f>M16/(COUNTIFS(#REF!,"&gt;"&amp;M$4,#REF!,"West")-COUNTIFS(#REF!,"&gt;"&amp;H$4,#REF!,"West"))</f>
        <v>#REF!</v>
      </c>
      <c r="O16" s="1" t="e">
        <f>"of "&amp;COUNTIFS(#REF!,"&gt;"&amp;M$4,#REF!,"West")-COUNTIFS(#REF!,"&gt;"&amp;H$4,#REF!,"West")&amp;" cities"</f>
        <v>#REF!</v>
      </c>
      <c r="Q16" s="1" t="s">
        <v>1987</v>
      </c>
      <c r="R16" s="1" t="e">
        <f>COUNTIFS(#REF!,"&lt;="&amp;R$4,#REF!,"Y",#REF!,"West")</f>
        <v>#REF!</v>
      </c>
      <c r="S16" s="53" t="e">
        <f>R16/COUNTIFS(#REF!,"&lt;="&amp;R$4,#REF!,"West")</f>
        <v>#REF!</v>
      </c>
      <c r="T16" s="1" t="e">
        <f>"of "&amp;COUNTIFS(#REF!,"&lt;="&amp;R$4,#REF!,"West")&amp;" cities"</f>
        <v>#REF!</v>
      </c>
      <c r="V16" s="60" t="s">
        <v>1934</v>
      </c>
      <c r="W16" s="63" t="s">
        <v>1944</v>
      </c>
      <c r="X16" s="1" t="str">
        <f t="shared" si="0"/>
        <v>Super HighSuper Low</v>
      </c>
      <c r="Y16" s="1" t="s">
        <v>151</v>
      </c>
      <c r="AC16" s="1" t="s">
        <v>1955</v>
      </c>
    </row>
    <row r="17" spans="2:25" ht="12.75" x14ac:dyDescent="0.2">
      <c r="B17" s="1" t="s">
        <v>1957</v>
      </c>
      <c r="C17" s="16" t="e">
        <f>SUMIFS(#REF!,#REF!,"&gt;"&amp;C$4,#REF!,"West",#REF!,"Y")</f>
        <v>#REF!</v>
      </c>
      <c r="D17" s="53" t="e">
        <f>C17/SUMIFS(#REF!,#REF!,"&gt;"&amp;C$4,#REF!,"West")</f>
        <v>#REF!</v>
      </c>
      <c r="E17" s="1" t="e">
        <f>"of "&amp;ROUND(SUMIFS(#REF!,#REF!,"&gt;"&amp;C$4,#REF!,"West")/1000000,2)&amp;" mil"</f>
        <v>#REF!</v>
      </c>
      <c r="G17" s="1" t="s">
        <v>1957</v>
      </c>
      <c r="H17" s="16" t="e">
        <f>SUMIFS(#REF!,#REF!,"&gt;"&amp;H$4,#REF!,"West",#REF!,"Y")-SUMIFS(#REF!,#REF!,"&gt;"&amp;C$4,#REF!,"West")</f>
        <v>#REF!</v>
      </c>
      <c r="I17" s="53" t="e">
        <f>H17/(SUMIFS(#REF!,#REF!,"&gt;"&amp;H$4,#REF!,"West")-SUMIFS(#REF!,#REF!,"&gt;"&amp;C$4,#REF!,"West"))</f>
        <v>#REF!</v>
      </c>
      <c r="J17" s="1" t="e">
        <f>"of "&amp;ROUND((SUMIFS(#REF!,#REF!,"&gt;"&amp;H$4,#REF!,"West")-SUMIFS(#REF!,#REF!,"&gt;"&amp;C$4,#REF!,"West"))/1000000,2)&amp;" mil"</f>
        <v>#REF!</v>
      </c>
      <c r="L17" s="1" t="s">
        <v>1957</v>
      </c>
      <c r="M17" s="16" t="e">
        <f>SUMIFS(#REF!,#REF!,"&gt;"&amp;M$4,#REF!,"West",#REF!,"Y")-SUMIFS(#REF!,#REF!,"&gt;"&amp;H$4,#REF!,"West")</f>
        <v>#REF!</v>
      </c>
      <c r="N17" s="53" t="e">
        <f>M17/(SUMIFS(#REF!,#REF!,"&gt;"&amp;M$4,#REF!,"West")-SUMIFS(#REF!,#REF!,"&gt;"&amp;H$4,#REF!,"West"))</f>
        <v>#REF!</v>
      </c>
      <c r="O17" s="1" t="e">
        <f>"of "&amp;ROUND((SUMIFS(#REF!,#REF!,"&gt;"&amp;M$4,#REF!,"West")-SUMIFS(#REF!,#REF!,"&gt;"&amp;H$4,#REF!,"West"))/1000000,2)&amp;" mil"</f>
        <v>#REF!</v>
      </c>
      <c r="Q17" s="1" t="s">
        <v>1957</v>
      </c>
      <c r="R17" s="16" t="e">
        <f>SUMIFS(#REF!,#REF!,"&lt;="&amp;R$4,#REF!,"West",#REF!,"Y")</f>
        <v>#REF!</v>
      </c>
      <c r="S17" s="53" t="e">
        <f>R17/SUMIFS(#REF!,#REF!,"&lt;="&amp;R$4,#REF!,"West")</f>
        <v>#REF!</v>
      </c>
      <c r="T17" s="1" t="e">
        <f>"of "&amp;ROUND(SUMIFS(#REF!,#REF!,"&lt;="&amp;R$4,#REF!,"West")/1000000,2)&amp;" mil"</f>
        <v>#REF!</v>
      </c>
      <c r="V17" s="62" t="s">
        <v>1935</v>
      </c>
      <c r="W17" s="63" t="s">
        <v>1944</v>
      </c>
      <c r="X17" s="1" t="str">
        <f t="shared" si="0"/>
        <v>HighSuper Low</v>
      </c>
      <c r="Y17" s="1" t="s">
        <v>133</v>
      </c>
    </row>
    <row r="18" spans="2:25" ht="12.75" x14ac:dyDescent="0.2">
      <c r="D18" s="53"/>
      <c r="I18" s="53"/>
      <c r="N18" s="53"/>
      <c r="S18" s="53"/>
      <c r="V18" s="22" t="s">
        <v>1939</v>
      </c>
      <c r="W18" s="63" t="s">
        <v>1944</v>
      </c>
      <c r="X18" s="1" t="str">
        <f t="shared" si="0"/>
        <v>LowSuper Low</v>
      </c>
      <c r="Y18" s="1" t="s">
        <v>133</v>
      </c>
    </row>
    <row r="19" spans="2:25" ht="12.75" x14ac:dyDescent="0.2">
      <c r="B19" s="1" t="s">
        <v>1988</v>
      </c>
      <c r="C19" s="1" t="e">
        <f>COUNTIFS(#REF!,"&gt;"&amp;C$4,#REF!,"Y",#REF!,"Jabo")</f>
        <v>#REF!</v>
      </c>
      <c r="D19" s="53" t="e">
        <f>C19/COUNTIFS(#REF!,"&gt;"&amp;C$4,#REF!,"Jabo")</f>
        <v>#REF!</v>
      </c>
      <c r="E19" s="1" t="e">
        <f>"of "&amp;COUNTIFS(#REF!,"&gt;"&amp;C$4,#REF!,"Jabo")&amp;" cities"</f>
        <v>#REF!</v>
      </c>
      <c r="G19" s="1" t="s">
        <v>1988</v>
      </c>
      <c r="H19" s="1" t="e">
        <f>COUNTIFS(#REF!,"&gt;"&amp;H$4,#REF!,"Y",#REF!,"Jabo")-COUNTIFS(#REF!,"&gt;"&amp;C$4,#REF!,"Jabo")</f>
        <v>#REF!</v>
      </c>
      <c r="I19" s="53" t="e">
        <f>H19/(COUNTIFS(#REF!,"&gt;"&amp;H$4,#REF!,"Jabo")-COUNTIFS(#REF!,"&gt;"&amp;C$4,#REF!,"Jabo"))</f>
        <v>#REF!</v>
      </c>
      <c r="J19" s="1" t="e">
        <f>"of "&amp;COUNTIFS(#REF!,"&gt;"&amp;H$4,#REF!,"Jabo")-COUNTIFS(#REF!,"&gt;"&amp;C$4,#REF!,"Jabo")&amp;" cities"</f>
        <v>#REF!</v>
      </c>
      <c r="L19" s="1" t="s">
        <v>1988</v>
      </c>
      <c r="M19" s="1" t="e">
        <f>COUNTIFS(#REF!,"&gt;"&amp;M$4,#REF!,"Y",#REF!,"Jabo")-COUNTIFS(#REF!,"&gt;"&amp;H$4,#REF!,"Jabo")</f>
        <v>#REF!</v>
      </c>
      <c r="N19" s="53" t="e">
        <f>M19/(COUNTIFS(#REF!,"&gt;"&amp;M$4,#REF!,"Jabo")-COUNTIFS(#REF!,"&gt;"&amp;H$4,#REF!,"Jabo"))</f>
        <v>#REF!</v>
      </c>
      <c r="O19" s="1" t="e">
        <f>"of "&amp;COUNTIFS(#REF!,"&gt;"&amp;M$4,#REF!,"Jabo")-COUNTIFS(#REF!,"&gt;"&amp;H$4,#REF!,"Jabo")&amp;" cities"</f>
        <v>#REF!</v>
      </c>
      <c r="Q19" s="1" t="s">
        <v>1988</v>
      </c>
      <c r="R19" s="1" t="e">
        <f>COUNTIFS(#REF!,"&lt;="&amp;R$4,#REF!,"Y",#REF!,"Jabo")</f>
        <v>#REF!</v>
      </c>
      <c r="S19" s="53" t="e">
        <f>R19/COUNTIFS(#REF!,"&lt;="&amp;R$4,#REF!,"Jabo")</f>
        <v>#REF!</v>
      </c>
      <c r="T19" s="1" t="e">
        <f>"of "&amp;COUNTIFS(#REF!,"&lt;="&amp;R$4,#REF!,"Jabo")&amp;" cities"</f>
        <v>#REF!</v>
      </c>
      <c r="V19" s="63" t="s">
        <v>1944</v>
      </c>
      <c r="W19" s="63" t="s">
        <v>1944</v>
      </c>
      <c r="X19" s="1" t="str">
        <f t="shared" si="0"/>
        <v>Super LowSuper Low</v>
      </c>
      <c r="Y19" s="1" t="s">
        <v>133</v>
      </c>
    </row>
    <row r="20" spans="2:25" ht="12.75" x14ac:dyDescent="0.2">
      <c r="B20" s="1" t="s">
        <v>1959</v>
      </c>
      <c r="C20" s="16" t="e">
        <f>SUMIFS(#REF!,#REF!,"&gt;"&amp;C$4,#REF!,"Jabo",#REF!,"Y")</f>
        <v>#REF!</v>
      </c>
      <c r="D20" s="53" t="e">
        <f>C20/SUMIFS(#REF!,#REF!,"&gt;"&amp;C$4,#REF!,"Jabo")</f>
        <v>#REF!</v>
      </c>
      <c r="E20" s="1" t="e">
        <f>"of "&amp;ROUND(SUMIFS(#REF!,#REF!,"&gt;"&amp;C$4,#REF!,"Jabo")/1000000,2)&amp;" mil"</f>
        <v>#REF!</v>
      </c>
      <c r="G20" s="1" t="s">
        <v>1959</v>
      </c>
      <c r="H20" s="16" t="e">
        <f>SUMIFS(#REF!,#REF!,"&gt;"&amp;H$4,#REF!,"Jabo",#REF!,"Y")-SUMIFS(#REF!,#REF!,"&gt;"&amp;C$4,#REF!,"Jabo")</f>
        <v>#REF!</v>
      </c>
      <c r="I20" s="53" t="e">
        <f>H20/(SUMIFS(#REF!,#REF!,"&gt;"&amp;H$4,#REF!,"Jabo")-SUMIFS(#REF!,#REF!,"&gt;"&amp;C$4,#REF!,"Jabo"))</f>
        <v>#REF!</v>
      </c>
      <c r="J20" s="1" t="e">
        <f>"of "&amp;ROUND((SUMIFS(#REF!,#REF!,"&gt;"&amp;H$4,#REF!,"Jabo")-SUMIFS(#REF!,#REF!,"&gt;"&amp;C$4,#REF!,"Jabo"))/1000000,2)&amp;" mil"</f>
        <v>#REF!</v>
      </c>
      <c r="L20" s="1" t="s">
        <v>1959</v>
      </c>
      <c r="M20" s="16" t="e">
        <f>SUMIFS(#REF!,#REF!,"&gt;"&amp;M$4,#REF!,"Jabo",#REF!,"Y")-SUMIFS(#REF!,#REF!,"&gt;"&amp;H$4,#REF!,"Jabo")</f>
        <v>#REF!</v>
      </c>
      <c r="N20" s="53" t="e">
        <f>M20/(SUMIFS(#REF!,#REF!,"&gt;"&amp;M$4,#REF!,"Jabo")-SUMIFS(#REF!,#REF!,"&gt;"&amp;H$4,#REF!,"Jabo"))</f>
        <v>#REF!</v>
      </c>
      <c r="O20" s="1" t="e">
        <f>"of "&amp;ROUND((SUMIFS(#REF!,#REF!,"&gt;"&amp;M$4,#REF!,"Jabo")-SUMIFS(#REF!,#REF!,"&gt;"&amp;H$4,#REF!,"Jabo"))/1000000,2)&amp;" mil"</f>
        <v>#REF!</v>
      </c>
      <c r="Q20" s="1" t="s">
        <v>1959</v>
      </c>
      <c r="R20" s="16" t="e">
        <f>SUMIFS(#REF!,#REF!,"&lt;="&amp;R$4,#REF!,"Jabo",#REF!,"Y")</f>
        <v>#REF!</v>
      </c>
      <c r="S20" s="53" t="e">
        <f>R20/SUMIFS(#REF!,#REF!,"&lt;="&amp;R$4,#REF!,"Jabo")</f>
        <v>#REF!</v>
      </c>
      <c r="T20" s="1" t="e">
        <f>"of "&amp;ROUND(SUMIFS(#REF!,#REF!,"&lt;="&amp;R$4,#REF!,"Jabo")/1000000,2)&amp;" mil"</f>
        <v>#REF!</v>
      </c>
    </row>
    <row r="21" spans="2:25" ht="12.75" x14ac:dyDescent="0.2">
      <c r="D21" s="53"/>
      <c r="I21" s="53"/>
      <c r="N21" s="53"/>
      <c r="S21" s="53"/>
      <c r="V21" s="2" t="s">
        <v>1960</v>
      </c>
    </row>
    <row r="22" spans="2:25" ht="12.75" x14ac:dyDescent="0.2">
      <c r="B22" s="2" t="s">
        <v>1961</v>
      </c>
      <c r="D22" s="53"/>
      <c r="I22" s="53"/>
      <c r="N22" s="53"/>
      <c r="S22" s="53"/>
      <c r="V22" s="1" t="s">
        <v>1989</v>
      </c>
      <c r="W22" s="1" t="s">
        <v>1510</v>
      </c>
      <c r="X22" s="1"/>
    </row>
    <row r="23" spans="2:25" ht="12.75" x14ac:dyDescent="0.2">
      <c r="B23" s="158" t="s">
        <v>1925</v>
      </c>
      <c r="C23" s="159"/>
      <c r="D23" s="159"/>
      <c r="E23" s="159"/>
      <c r="G23" s="160" t="s">
        <v>1926</v>
      </c>
      <c r="H23" s="159"/>
      <c r="I23" s="159"/>
      <c r="J23" s="159"/>
      <c r="L23" s="161" t="s">
        <v>1927</v>
      </c>
      <c r="M23" s="159"/>
      <c r="N23" s="159"/>
      <c r="O23" s="159"/>
      <c r="Q23" s="162" t="s">
        <v>1928</v>
      </c>
      <c r="R23" s="159"/>
      <c r="S23" s="159"/>
      <c r="T23" s="159"/>
      <c r="V23" s="1" t="s">
        <v>46</v>
      </c>
      <c r="W23" s="1" t="s">
        <v>1517</v>
      </c>
      <c r="X23" s="1" t="s">
        <v>1231</v>
      </c>
    </row>
    <row r="24" spans="2:25" ht="12.75" x14ac:dyDescent="0.2">
      <c r="B24" s="2" t="s">
        <v>1962</v>
      </c>
      <c r="C24" s="56">
        <v>100000000</v>
      </c>
      <c r="D24" s="1" t="s">
        <v>1963</v>
      </c>
      <c r="G24" s="2" t="s">
        <v>1962</v>
      </c>
      <c r="H24" s="57">
        <v>50000000</v>
      </c>
      <c r="I24" s="1" t="s">
        <v>1963</v>
      </c>
      <c r="L24" s="2" t="s">
        <v>1962</v>
      </c>
      <c r="M24" s="64">
        <v>23000000</v>
      </c>
      <c r="N24" s="1" t="s">
        <v>1963</v>
      </c>
      <c r="Q24" s="2" t="s">
        <v>1964</v>
      </c>
      <c r="R24" s="65">
        <f>M24</f>
        <v>23000000</v>
      </c>
      <c r="S24" s="1" t="s">
        <v>1963</v>
      </c>
      <c r="V24" s="16" t="s">
        <v>244</v>
      </c>
      <c r="W24" s="1">
        <v>1</v>
      </c>
      <c r="X24" s="1">
        <v>1</v>
      </c>
    </row>
    <row r="25" spans="2:25" ht="12.75" x14ac:dyDescent="0.2">
      <c r="D25" s="53"/>
      <c r="I25" s="53"/>
      <c r="N25" s="53"/>
      <c r="S25" s="53"/>
      <c r="V25" s="1" t="s">
        <v>151</v>
      </c>
      <c r="W25" s="1">
        <v>1</v>
      </c>
      <c r="X25" s="1">
        <v>1</v>
      </c>
    </row>
    <row r="26" spans="2:25" ht="12.75" x14ac:dyDescent="0.2">
      <c r="B26" s="1" t="s">
        <v>1981</v>
      </c>
      <c r="C26" s="1" t="e">
        <f>COUNTIF(#REF!,"&gt;"&amp;C24)</f>
        <v>#REF!</v>
      </c>
      <c r="D26" s="53" t="e">
        <f>C26/514</f>
        <v>#REF!</v>
      </c>
      <c r="E26" s="1" t="s">
        <v>1990</v>
      </c>
      <c r="G26" s="1" t="s">
        <v>1981</v>
      </c>
      <c r="H26" s="1" t="e">
        <f>COUNTIF(#REF!,"&gt;"&amp;H24)-C26</f>
        <v>#REF!</v>
      </c>
      <c r="I26" s="53" t="e">
        <f>H26/514</f>
        <v>#REF!</v>
      </c>
      <c r="J26" s="1" t="s">
        <v>1990</v>
      </c>
      <c r="L26" s="1" t="s">
        <v>1981</v>
      </c>
      <c r="M26" s="1" t="e">
        <f>COUNTIF(#REF!,"&gt;"&amp;M24)-C26-H26</f>
        <v>#REF!</v>
      </c>
      <c r="N26" s="53" t="e">
        <f>M26/514</f>
        <v>#REF!</v>
      </c>
      <c r="O26" s="1" t="s">
        <v>1990</v>
      </c>
      <c r="Q26" s="1" t="s">
        <v>1981</v>
      </c>
      <c r="R26" s="1" t="e">
        <f>514-M26-H26-C26</f>
        <v>#REF!</v>
      </c>
      <c r="S26" s="53" t="e">
        <f>R26/514</f>
        <v>#REF!</v>
      </c>
      <c r="T26" s="1" t="s">
        <v>1990</v>
      </c>
      <c r="V26" s="1" t="s">
        <v>133</v>
      </c>
      <c r="W26" s="1">
        <v>1</v>
      </c>
      <c r="X26" s="1">
        <v>1</v>
      </c>
    </row>
    <row r="27" spans="2:25" ht="12.75" x14ac:dyDescent="0.2">
      <c r="B27" s="1" t="s">
        <v>1942</v>
      </c>
      <c r="C27" s="16" t="e">
        <f>SUMIF(#REF!,"&gt;"&amp;C24,#REF!)</f>
        <v>#REF!</v>
      </c>
      <c r="D27" s="53" t="e">
        <f>C27/SUM(#REF!)</f>
        <v>#REF!</v>
      </c>
      <c r="E27" s="1" t="s">
        <v>1943</v>
      </c>
      <c r="G27" s="1" t="s">
        <v>1942</v>
      </c>
      <c r="H27" s="16" t="e">
        <f>SUMIF(#REF!,"&gt;"&amp;H24,#REF!)-C27</f>
        <v>#REF!</v>
      </c>
      <c r="I27" s="53" t="e">
        <f>H27/SUM(#REF!)</f>
        <v>#REF!</v>
      </c>
      <c r="J27" s="1" t="s">
        <v>1943</v>
      </c>
      <c r="L27" s="1" t="s">
        <v>1942</v>
      </c>
      <c r="M27" s="16" t="e">
        <f>SUMIF(#REF!,"&gt;"&amp;M24,#REF!)-C27-H27</f>
        <v>#REF!</v>
      </c>
      <c r="N27" s="53" t="e">
        <f>M27/SUM(#REF!)</f>
        <v>#REF!</v>
      </c>
      <c r="O27" s="1" t="s">
        <v>1943</v>
      </c>
      <c r="Q27" s="1" t="s">
        <v>1942</v>
      </c>
      <c r="R27" s="16" t="e">
        <f>SUM(#REF!)-M27-H27-C27</f>
        <v>#REF!</v>
      </c>
      <c r="S27" s="53" t="e">
        <f>R27/SUM(#REF!)</f>
        <v>#REF!</v>
      </c>
      <c r="T27" s="1" t="s">
        <v>1943</v>
      </c>
      <c r="V27" s="1" t="s">
        <v>1231</v>
      </c>
      <c r="W27" s="1">
        <v>3</v>
      </c>
      <c r="X27" s="1">
        <v>3</v>
      </c>
    </row>
    <row r="28" spans="2:25" ht="12.75" x14ac:dyDescent="0.2">
      <c r="B28" s="1" t="s">
        <v>1945</v>
      </c>
      <c r="C28" s="16" t="e">
        <f>SUMIF(#REF!,"&gt;"&amp;C24,#REF!)</f>
        <v>#REF!</v>
      </c>
      <c r="D28" s="53" t="e">
        <f>C28/SUM(#REF!)</f>
        <v>#REF!</v>
      </c>
      <c r="E28" s="1" t="s">
        <v>1946</v>
      </c>
      <c r="G28" s="1" t="s">
        <v>1945</v>
      </c>
      <c r="H28" s="16" t="e">
        <f>SUMIF(#REF!,"&gt;"&amp;H24,#REF!)-C28</f>
        <v>#REF!</v>
      </c>
      <c r="I28" s="53" t="e">
        <f>H28/SUM(#REF!)</f>
        <v>#REF!</v>
      </c>
      <c r="J28" s="1" t="s">
        <v>1946</v>
      </c>
      <c r="L28" s="1" t="s">
        <v>1945</v>
      </c>
      <c r="M28" s="16" t="e">
        <f>SUMIF(#REF!,"&gt;"&amp;M24,#REF!)-C28-H28</f>
        <v>#REF!</v>
      </c>
      <c r="N28" s="53" t="e">
        <f>M28/SUM(#REF!)</f>
        <v>#REF!</v>
      </c>
      <c r="O28" s="1" t="s">
        <v>1946</v>
      </c>
      <c r="Q28" s="1" t="s">
        <v>1945</v>
      </c>
      <c r="R28" s="16" t="e">
        <f>SUM(#REF!)-C28-H28-M28</f>
        <v>#REF!</v>
      </c>
      <c r="S28" s="53" t="e">
        <f>R28/SUM(#REF!)</f>
        <v>#REF!</v>
      </c>
      <c r="T28" s="1" t="s">
        <v>1946</v>
      </c>
    </row>
    <row r="29" spans="2:25" ht="12.75" x14ac:dyDescent="0.2">
      <c r="D29" s="53"/>
      <c r="I29" s="53"/>
      <c r="N29" s="53"/>
      <c r="S29" s="53"/>
    </row>
    <row r="30" spans="2:25" ht="12.75" x14ac:dyDescent="0.2">
      <c r="B30" s="1" t="s">
        <v>1985</v>
      </c>
      <c r="C30" s="1" t="e">
        <f>COUNTIFS(#REF!,"&gt;"&amp;C24,#REF!,"Y")</f>
        <v>#REF!</v>
      </c>
      <c r="D30" s="53" t="e">
        <f>C30/COUNTIF(#REF!,"&gt;"&amp;C24)</f>
        <v>#REF!</v>
      </c>
      <c r="E30" s="1" t="e">
        <f>"of "&amp;COUNTIFS(#REF!,"&gt;"&amp;C$24)&amp;" cities"</f>
        <v>#REF!</v>
      </c>
      <c r="G30" s="1" t="s">
        <v>1985</v>
      </c>
      <c r="H30" s="1" t="e">
        <f>COUNTIFS(#REF!,"&gt;"&amp;H24,#REF!,"Y")-C30</f>
        <v>#REF!</v>
      </c>
      <c r="I30" s="53" t="e">
        <f t="shared" ref="I30:I31" si="3">H30/H26</f>
        <v>#REF!</v>
      </c>
      <c r="J30" s="1" t="e">
        <f>"of "&amp;COUNTIFS(#REF!,"&gt;"&amp;H$24)-C26&amp;" cities"</f>
        <v>#REF!</v>
      </c>
      <c r="L30" s="1" t="s">
        <v>1985</v>
      </c>
      <c r="M30" s="1" t="e">
        <f>COUNTIFS(#REF!,"&gt;"&amp;M24,#REF!,"Y")-H30-C30</f>
        <v>#REF!</v>
      </c>
      <c r="N30" s="53" t="e">
        <f t="shared" ref="N30:N31" si="4">M30/M26</f>
        <v>#REF!</v>
      </c>
      <c r="O30" s="1" t="e">
        <f>"of "&amp;COUNTIFS(#REF!,"&gt;"&amp;M$24)-H26-C26&amp;" cities"</f>
        <v>#REF!</v>
      </c>
      <c r="Q30" s="1" t="s">
        <v>1985</v>
      </c>
      <c r="R30" s="1" t="e">
        <f>COUNTIFS(#REF!,"&lt;="&amp;R24,#REF!,"Y")</f>
        <v>#REF!</v>
      </c>
      <c r="S30" s="53" t="e">
        <f>R30/COUNTIF(#REF!,"&lt;="&amp;R24)</f>
        <v>#REF!</v>
      </c>
      <c r="T30" s="1" t="e">
        <f>"of "&amp;COUNTIFS(#REF!,"&lt;="&amp;R$24)&amp;" cities"</f>
        <v>#REF!</v>
      </c>
    </row>
    <row r="31" spans="2:25" ht="12.75" x14ac:dyDescent="0.2">
      <c r="B31" s="1" t="s">
        <v>1948</v>
      </c>
      <c r="C31" s="16" t="e">
        <f>SUMIFS(#REF!,#REF!,"&gt;"&amp;C$24,#REF!,"Y")</f>
        <v>#REF!</v>
      </c>
      <c r="D31" s="53" t="e">
        <f>C31/C27</f>
        <v>#REF!</v>
      </c>
      <c r="E31" s="1" t="e">
        <f>"of "&amp;ROUND(SUMIFS(#REF!,#REF!,"&gt;"&amp;C$24)/1000000,2)&amp;" mil"</f>
        <v>#REF!</v>
      </c>
      <c r="G31" s="1" t="s">
        <v>1948</v>
      </c>
      <c r="H31" s="16" t="e">
        <f>SUMIFS(#REF!,#REF!,"&gt;"&amp;H$24,#REF!,"Y")-C31</f>
        <v>#REF!</v>
      </c>
      <c r="I31" s="53" t="e">
        <f t="shared" si="3"/>
        <v>#REF!</v>
      </c>
      <c r="J31" s="1" t="e">
        <f>"of "&amp;ROUND((SUMIFS(#REF!,#REF!,"&gt;"&amp;H$24)-C27)/1000000,2)&amp;" mil"</f>
        <v>#REF!</v>
      </c>
      <c r="L31" s="1" t="s">
        <v>1948</v>
      </c>
      <c r="M31" s="16" t="e">
        <f>SUMIFS(#REF!,#REF!,"&gt;"&amp;M$24,#REF!,"Y")-H31-C31</f>
        <v>#REF!</v>
      </c>
      <c r="N31" s="53" t="e">
        <f t="shared" si="4"/>
        <v>#REF!</v>
      </c>
      <c r="O31" s="1" t="e">
        <f>"of "&amp;ROUND((SUMIFS(#REF!,#REF!,"&gt;"&amp;M$24)-H27-C27)/1000000,2)&amp;" mil"</f>
        <v>#REF!</v>
      </c>
      <c r="Q31" s="1" t="s">
        <v>1948</v>
      </c>
      <c r="R31" s="16" t="e">
        <f>SUMIFS(#REF!,#REF!,"&lt;="&amp;R$24,#REF!,"Y")</f>
        <v>#REF!</v>
      </c>
      <c r="S31" s="53" t="e">
        <f>R31/SUMIFS(#REF!,#REF!,"&lt;="&amp;R$24)</f>
        <v>#REF!</v>
      </c>
      <c r="T31" s="1" t="e">
        <f>"of "&amp;ROUND(SUMIFS(#REF!,#REF!,"&lt;="&amp;R$24)/1000000,2)&amp;" mil"</f>
        <v>#REF!</v>
      </c>
      <c r="V31" s="1" t="s">
        <v>1965</v>
      </c>
    </row>
    <row r="32" spans="2:25" ht="12.75" x14ac:dyDescent="0.2">
      <c r="D32" s="53"/>
      <c r="I32" s="53"/>
      <c r="N32" s="53"/>
      <c r="S32" s="53"/>
      <c r="V32" s="1" t="s">
        <v>1989</v>
      </c>
      <c r="W32" s="1" t="s">
        <v>1510</v>
      </c>
      <c r="X32" s="1"/>
    </row>
    <row r="33" spans="2:32" ht="12.75" x14ac:dyDescent="0.2">
      <c r="B33" s="1" t="s">
        <v>1986</v>
      </c>
      <c r="C33" s="1" t="e">
        <f>COUNTIFS(#REF!,"&gt;"&amp;C$24,#REF!,"Y",#REF!,"East")</f>
        <v>#REF!</v>
      </c>
      <c r="D33" s="53" t="e">
        <f>C33/COUNTIFS(#REF!,"&gt;"&amp;C$24,#REF!,"East")</f>
        <v>#REF!</v>
      </c>
      <c r="E33" s="1" t="e">
        <f>"of "&amp;COUNTIFS(#REF!,"&gt;"&amp;C$24,#REF!,"East")&amp;" cities"</f>
        <v>#REF!</v>
      </c>
      <c r="G33" s="1" t="s">
        <v>1986</v>
      </c>
      <c r="H33" s="1" t="e">
        <f>COUNTIFS(#REF!,"&gt;"&amp;H$24,#REF!,"Y",#REF!,"East")-COUNTIFS(#REF!,"&gt;"&amp;C$24,#REF!,"East")</f>
        <v>#REF!</v>
      </c>
      <c r="I33" s="53" t="e">
        <f>H33/(COUNTIFS(#REF!,"&gt;"&amp;H$24,#REF!,"East")-COUNTIFS(#REF!,"&gt;"&amp;C$24,#REF!,"East"))</f>
        <v>#REF!</v>
      </c>
      <c r="J33" s="1" t="e">
        <f>"of "&amp;COUNTIFS(#REF!,"&gt;"&amp;H$24,#REF!,"East")-COUNTIFS(#REF!,"&gt;"&amp;C$24,#REF!,"East")&amp;" cities"</f>
        <v>#REF!</v>
      </c>
      <c r="L33" s="1" t="s">
        <v>1986</v>
      </c>
      <c r="M33" s="1" t="e">
        <f>COUNTIFS(#REF!,"&gt;"&amp;M$24,#REF!,"Y",#REF!,"East")-COUNTIFS(#REF!,"&gt;"&amp;H$24,#REF!,"East")</f>
        <v>#REF!</v>
      </c>
      <c r="N33" s="53" t="e">
        <f>M33/(COUNTIFS(#REF!,"&gt;"&amp;M$24,#REF!,"East")-COUNTIFS(#REF!,"&gt;"&amp;H$24,#REF!,"East"))</f>
        <v>#REF!</v>
      </c>
      <c r="O33" s="1" t="e">
        <f>"of "&amp;COUNTIFS(#REF!,"&gt;"&amp;M$24,#REF!,"East")-COUNTIFS(#REF!,"&gt;"&amp;H$24,#REF!,"East")&amp;" cities"</f>
        <v>#REF!</v>
      </c>
      <c r="Q33" s="1" t="s">
        <v>1986</v>
      </c>
      <c r="R33" s="1" t="e">
        <f>COUNTIFS(#REF!,"&lt;="&amp;R$24,#REF!,"Y",#REF!,"East")</f>
        <v>#REF!</v>
      </c>
      <c r="S33" s="53" t="e">
        <f>R33/COUNTIFS(#REF!,"&lt;="&amp;R$24,#REF!,"East")</f>
        <v>#REF!</v>
      </c>
      <c r="T33" s="1" t="e">
        <f>"of "&amp;COUNTIFS(#REF!,"&lt;="&amp;R$24,#REF!,"East")&amp;" cities"</f>
        <v>#REF!</v>
      </c>
      <c r="V33" s="1" t="s">
        <v>46</v>
      </c>
      <c r="W33" s="1" t="s">
        <v>1517</v>
      </c>
      <c r="X33" s="1" t="s">
        <v>1231</v>
      </c>
    </row>
    <row r="34" spans="2:32" ht="12.75" x14ac:dyDescent="0.2">
      <c r="B34" s="1" t="s">
        <v>1952</v>
      </c>
      <c r="C34" s="16" t="e">
        <f>SUMIFS(#REF!,#REF!,"&gt;"&amp;C$24,#REF!,"East",#REF!,"Y")</f>
        <v>#REF!</v>
      </c>
      <c r="D34" s="53" t="e">
        <f>C34/SUMIFS(#REF!,#REF!,"&gt;"&amp;C$24,#REF!,"East")</f>
        <v>#REF!</v>
      </c>
      <c r="E34" s="1" t="e">
        <f>"of "&amp;ROUND(SUMIFS(#REF!,#REF!,"&gt;"&amp;C$24,#REF!,"East")/1000000,2)&amp;" mil"</f>
        <v>#REF!</v>
      </c>
      <c r="G34" s="1" t="s">
        <v>1952</v>
      </c>
      <c r="H34" s="16" t="e">
        <f>SUMIFS(#REF!,#REF!,"&gt;"&amp;H$24,#REF!,"East",#REF!,"Y")-SUMIFS(#REF!,#REF!,"&gt;"&amp;C$24,#REF!,"East")</f>
        <v>#REF!</v>
      </c>
      <c r="I34" s="53" t="e">
        <f>H34/(SUMIFS(#REF!,#REF!,"&gt;"&amp;H$24,#REF!,"East")-SUMIFS(#REF!,#REF!,"&gt;"&amp;C$24,#REF!,"East"))</f>
        <v>#REF!</v>
      </c>
      <c r="J34" s="1" t="e">
        <f>"of "&amp;ROUND((SUMIFS(#REF!,#REF!,"&gt;"&amp;H$24,#REF!,"East")-SUMIFS(#REF!,#REF!,"&gt;"&amp;C$24,#REF!,"East"))/1000000,2)&amp;" mil"</f>
        <v>#REF!</v>
      </c>
      <c r="L34" s="1" t="s">
        <v>1952</v>
      </c>
      <c r="M34" s="16" t="e">
        <f>SUMIFS(#REF!,#REF!,"&gt;"&amp;M$24,#REF!,"East",#REF!,"Y")-SUMIFS(#REF!,#REF!,"&gt;"&amp;H$24,#REF!,"East")</f>
        <v>#REF!</v>
      </c>
      <c r="N34" s="53" t="e">
        <f>M34/(SUMIFS(#REF!,#REF!,"&gt;"&amp;M$24,#REF!,"East")-SUMIFS(#REF!,#REF!,"&gt;"&amp;H$24,#REF!,"East"))</f>
        <v>#REF!</v>
      </c>
      <c r="O34" s="1" t="e">
        <f>"of "&amp;ROUND((SUMIFS(#REF!,#REF!,"&gt;"&amp;M$24,#REF!,"East")-SUMIFS(#REF!,#REF!,"&gt;"&amp;H$24,#REF!,"East"))/1000000,2)&amp;" mil"</f>
        <v>#REF!</v>
      </c>
      <c r="Q34" s="1" t="s">
        <v>1952</v>
      </c>
      <c r="R34" s="16" t="e">
        <f>SUMIFS(#REF!,#REF!,"&lt;="&amp;R$24,#REF!,"East",#REF!,"Y")</f>
        <v>#REF!</v>
      </c>
      <c r="S34" s="53" t="e">
        <f>R34/SUMIFS(#REF!,#REF!,"&lt;="&amp;R$24,#REF!,"East")</f>
        <v>#REF!</v>
      </c>
      <c r="T34" s="1" t="e">
        <f>"of "&amp;ROUND(SUMIFS(#REF!,#REF!,"&lt;="&amp;R$24,#REF!,"East")/1000000,2)&amp;" mil"</f>
        <v>#REF!</v>
      </c>
      <c r="V34" s="16" t="s">
        <v>244</v>
      </c>
      <c r="W34" s="1">
        <v>1</v>
      </c>
      <c r="X34" s="1">
        <v>1</v>
      </c>
    </row>
    <row r="35" spans="2:32" ht="12.75" x14ac:dyDescent="0.2">
      <c r="D35" s="53"/>
      <c r="I35" s="53"/>
      <c r="N35" s="53"/>
      <c r="S35" s="53"/>
      <c r="V35" s="1" t="s">
        <v>151</v>
      </c>
      <c r="W35" s="1">
        <v>1</v>
      </c>
      <c r="X35" s="1">
        <v>1</v>
      </c>
    </row>
    <row r="36" spans="2:32" ht="12.75" x14ac:dyDescent="0.2">
      <c r="B36" s="1" t="s">
        <v>1987</v>
      </c>
      <c r="C36" s="1" t="e">
        <f>COUNTIFS(#REF!,"&gt;"&amp;C$24,#REF!,"Y",#REF!,"West")</f>
        <v>#REF!</v>
      </c>
      <c r="D36" s="53" t="e">
        <f>C36/COUNTIFS(#REF!,"&gt;"&amp;C$24,#REF!,"West")</f>
        <v>#REF!</v>
      </c>
      <c r="E36" s="1" t="e">
        <f>"of "&amp;COUNTIFS(#REF!,"&gt;"&amp;C$24,#REF!,"West")&amp;" cities"</f>
        <v>#REF!</v>
      </c>
      <c r="G36" s="1" t="s">
        <v>1987</v>
      </c>
      <c r="H36" s="1" t="e">
        <f>COUNTIFS(#REF!,"&gt;"&amp;H$24,#REF!,"Y",#REF!,"West")-COUNTIFS(#REF!,"&gt;"&amp;C$24,#REF!,"West")</f>
        <v>#REF!</v>
      </c>
      <c r="I36" s="53" t="e">
        <f>H36/(COUNTIFS(#REF!,"&gt;"&amp;H$24,#REF!,"West")-COUNTIFS(#REF!,"&gt;"&amp;C$24,#REF!,"West"))</f>
        <v>#REF!</v>
      </c>
      <c r="J36" s="1" t="e">
        <f>"of "&amp;COUNTIFS(#REF!,"&gt;"&amp;H$24,#REF!,"West")-COUNTIFS(#REF!,"&gt;"&amp;C$24,#REF!,"West")&amp;" cities"</f>
        <v>#REF!</v>
      </c>
      <c r="L36" s="1" t="s">
        <v>1987</v>
      </c>
      <c r="M36" s="1" t="e">
        <f>COUNTIFS(#REF!,"&gt;"&amp;M$24,#REF!,"Y",#REF!,"West")-COUNTIFS(#REF!,"&gt;"&amp;H$24,#REF!,"West")</f>
        <v>#REF!</v>
      </c>
      <c r="N36" s="53" t="e">
        <f>M36/(COUNTIFS(#REF!,"&gt;"&amp;M$24,#REF!,"West")-COUNTIFS(#REF!,"&gt;"&amp;H$24,#REF!,"West"))</f>
        <v>#REF!</v>
      </c>
      <c r="O36" s="1" t="e">
        <f>"of "&amp;COUNTIFS(#REF!,"&gt;"&amp;M$24,#REF!,"West")-COUNTIFS(#REF!,"&gt;"&amp;H$24,#REF!,"West")&amp;" cities"</f>
        <v>#REF!</v>
      </c>
      <c r="Q36" s="1" t="s">
        <v>1987</v>
      </c>
      <c r="R36" s="1" t="e">
        <f>COUNTIFS(#REF!,"&lt;="&amp;R$24,#REF!,"Y",#REF!,"West")</f>
        <v>#REF!</v>
      </c>
      <c r="S36" s="53" t="e">
        <f>R36/COUNTIFS(#REF!,"&lt;="&amp;R$24,#REF!,"West")</f>
        <v>#REF!</v>
      </c>
      <c r="T36" s="1" t="e">
        <f>"of "&amp;COUNTIFS(#REF!,"&lt;="&amp;R$4,#REF!,"West")&amp;" cities"</f>
        <v>#REF!</v>
      </c>
      <c r="V36" s="1" t="s">
        <v>133</v>
      </c>
      <c r="W36" s="1">
        <v>1</v>
      </c>
      <c r="X36" s="1">
        <v>1</v>
      </c>
    </row>
    <row r="37" spans="2:32" ht="12.75" x14ac:dyDescent="0.2">
      <c r="B37" s="1" t="s">
        <v>1957</v>
      </c>
      <c r="C37" s="16" t="e">
        <f>SUMIFS(#REF!,#REF!,"&gt;"&amp;C$24,#REF!,"West",#REF!,"Y")</f>
        <v>#REF!</v>
      </c>
      <c r="D37" s="53" t="e">
        <f>C37/SUMIFS(#REF!,#REF!,"&gt;"&amp;C$24,#REF!,"West")</f>
        <v>#REF!</v>
      </c>
      <c r="E37" s="1" t="e">
        <f>"of "&amp;ROUND(SUMIFS(#REF!,#REF!,"&gt;"&amp;C$24,#REF!,"West")/1000000,2)&amp;" mil"</f>
        <v>#REF!</v>
      </c>
      <c r="G37" s="1" t="s">
        <v>1957</v>
      </c>
      <c r="H37" s="16" t="e">
        <f>SUMIFS(#REF!,#REF!,"&gt;"&amp;H$24,#REF!,"West",#REF!,"Y")-SUMIFS(#REF!,#REF!,"&gt;"&amp;C$24,#REF!,"West")</f>
        <v>#REF!</v>
      </c>
      <c r="I37" s="53" t="e">
        <f>H37/(SUMIFS(#REF!,#REF!,"&gt;"&amp;H$24,#REF!,"West")-SUMIFS(#REF!,#REF!,"&gt;"&amp;C$24,#REF!,"West"))</f>
        <v>#REF!</v>
      </c>
      <c r="J37" s="1" t="e">
        <f>"of "&amp;ROUND((SUMIFS(#REF!,#REF!,"&gt;"&amp;H$24,#REF!,"West")-SUMIFS(#REF!,#REF!,"&gt;"&amp;C$24,#REF!,"West"))/1000000,2)&amp;" mil"</f>
        <v>#REF!</v>
      </c>
      <c r="L37" s="1" t="s">
        <v>1957</v>
      </c>
      <c r="M37" s="16" t="e">
        <f>SUMIFS(#REF!,#REF!,"&gt;"&amp;M$24,#REF!,"West",#REF!,"Y")-SUMIFS(#REF!,#REF!,"&gt;"&amp;H$24,#REF!,"West")</f>
        <v>#REF!</v>
      </c>
      <c r="N37" s="53" t="e">
        <f>M37/(SUMIFS(#REF!,#REF!,"&gt;"&amp;M$24,#REF!,"West")-SUMIFS(#REF!,#REF!,"&gt;"&amp;H$24,#REF!,"West"))</f>
        <v>#REF!</v>
      </c>
      <c r="O37" s="1" t="e">
        <f>"of "&amp;ROUND((SUMIFS(#REF!,#REF!,"&gt;"&amp;M$24,#REF!,"West")-SUMIFS(#REF!,#REF!,"&gt;"&amp;H$24,#REF!,"West"))/1000000,2)&amp;" mil"</f>
        <v>#REF!</v>
      </c>
      <c r="Q37" s="1" t="s">
        <v>1957</v>
      </c>
      <c r="R37" s="16" t="e">
        <f>SUMIFS(#REF!,#REF!,"&lt;="&amp;R$24,#REF!,"West",#REF!,"Y")</f>
        <v>#REF!</v>
      </c>
      <c r="S37" s="53" t="e">
        <f>R37/SUMIFS(#REF!,#REF!,"&lt;="&amp;R$24,#REF!,"West")</f>
        <v>#REF!</v>
      </c>
      <c r="T37" s="1" t="e">
        <f>"of "&amp;ROUND(SUMIFS(#REF!,#REF!,"&lt;="&amp;R$4,#REF!,"West")/1000000,2)&amp;" mil"</f>
        <v>#REF!</v>
      </c>
      <c r="V37" s="1" t="s">
        <v>1231</v>
      </c>
      <c r="W37" s="1">
        <v>3</v>
      </c>
      <c r="X37" s="1">
        <v>3</v>
      </c>
    </row>
    <row r="38" spans="2:32" ht="12.75" x14ac:dyDescent="0.2">
      <c r="D38" s="53"/>
      <c r="I38" s="53"/>
      <c r="N38" s="53"/>
      <c r="S38" s="53"/>
    </row>
    <row r="39" spans="2:32" ht="12.75" x14ac:dyDescent="0.2">
      <c r="B39" s="1" t="s">
        <v>1988</v>
      </c>
      <c r="C39" s="1" t="e">
        <f>COUNTIFS(#REF!,"&gt;"&amp;C$24,#REF!,"Y",#REF!,"Jabo")</f>
        <v>#REF!</v>
      </c>
      <c r="D39" s="53" t="e">
        <f>C39/COUNTIFS(#REF!,"&gt;"&amp;C$24,#REF!,"Jabo")</f>
        <v>#REF!</v>
      </c>
      <c r="E39" s="1" t="e">
        <f>"of "&amp;COUNTIFS(#REF!,"&gt;"&amp;C$24,#REF!,"Jabo")&amp;" cities"</f>
        <v>#REF!</v>
      </c>
      <c r="G39" s="1" t="s">
        <v>1988</v>
      </c>
      <c r="H39" s="1" t="e">
        <f>COUNTIFS(#REF!,"&gt;"&amp;H$24,#REF!,"Y",#REF!,"Jabo")-COUNTIFS(#REF!,"&gt;"&amp;C$24,#REF!,"Jabo")</f>
        <v>#REF!</v>
      </c>
      <c r="I39" s="53" t="e">
        <f>H39/(COUNTIFS(#REF!,"&gt;"&amp;H$24,#REF!,"Jabo")-COUNTIFS(#REF!,"&gt;"&amp;C$24,#REF!,"Jabo"))</f>
        <v>#REF!</v>
      </c>
      <c r="J39" s="1" t="e">
        <f>"of "&amp;COUNTIFS(#REF!,"&gt;"&amp;H$24,#REF!,"Jabo")-COUNTIFS(#REF!,"&gt;"&amp;C$24,#REF!,"Jabo")&amp;" cities"</f>
        <v>#REF!</v>
      </c>
      <c r="L39" s="1" t="s">
        <v>1988</v>
      </c>
      <c r="M39" s="1" t="e">
        <f>COUNTIFS(#REF!,"&gt;"&amp;M$24,#REF!,"Y",#REF!,"Jabo")-COUNTIFS(#REF!,"&gt;"&amp;H$24,#REF!,"Jabo")</f>
        <v>#REF!</v>
      </c>
      <c r="N39" s="53" t="e">
        <f>M39/(COUNTIFS(#REF!,"&gt;"&amp;M$24,#REF!,"Jabo")-COUNTIFS(#REF!,"&gt;"&amp;H$24,#REF!,"Jabo"))</f>
        <v>#REF!</v>
      </c>
      <c r="O39" s="1" t="e">
        <f>"of "&amp;COUNTIFS(#REF!,"&gt;"&amp;M$24,#REF!,"Jabo")-COUNTIFS(#REF!,"&gt;"&amp;H$24,#REF!,"Jabo")&amp;" cities"</f>
        <v>#REF!</v>
      </c>
      <c r="Q39" s="1" t="s">
        <v>1988</v>
      </c>
      <c r="R39" s="1" t="e">
        <f>COUNTIFS(#REF!,"&lt;="&amp;R$24,#REF!,"Y",#REF!,"Jabo")</f>
        <v>#REF!</v>
      </c>
      <c r="S39" s="53" t="e">
        <f>R39/COUNTIFS(#REF!,"&lt;="&amp;R$24,#REF!,"Jabo")</f>
        <v>#REF!</v>
      </c>
      <c r="T39" s="1" t="e">
        <f>"of "&amp;COUNTIFS(#REF!,"&lt;="&amp;R$24,#REF!,"Jabo")&amp;" cities"</f>
        <v>#REF!</v>
      </c>
    </row>
    <row r="40" spans="2:32" ht="12.75" x14ac:dyDescent="0.2">
      <c r="B40" s="1" t="s">
        <v>1959</v>
      </c>
      <c r="C40" s="16" t="e">
        <f>SUMIFS(#REF!,#REF!,"&gt;"&amp;C$24,#REF!,"Jabo",#REF!,"Y")</f>
        <v>#REF!</v>
      </c>
      <c r="D40" s="53" t="e">
        <f>C40/SUMIFS(#REF!,#REF!,"&gt;"&amp;C$24,#REF!,"Jabo")</f>
        <v>#REF!</v>
      </c>
      <c r="E40" s="1" t="e">
        <f>"of "&amp;ROUND(SUMIFS(#REF!,#REF!,"&gt;"&amp;C$24,#REF!,"Jabo")/1000000,2)&amp;" mil"</f>
        <v>#REF!</v>
      </c>
      <c r="G40" s="1" t="s">
        <v>1959</v>
      </c>
      <c r="H40" s="16" t="e">
        <f>SUMIFS(#REF!,#REF!,"&gt;"&amp;H$24,#REF!,"Jabo",#REF!,"Y")-SUMIFS(#REF!,#REF!,"&gt;"&amp;C$24,#REF!,"Jabo")</f>
        <v>#REF!</v>
      </c>
      <c r="I40" s="53" t="e">
        <f>H40/(SUMIFS(#REF!,#REF!,"&gt;"&amp;H$24,#REF!,"Jabo")-SUMIFS(#REF!,#REF!,"&gt;"&amp;C$24,#REF!,"Jabo"))</f>
        <v>#REF!</v>
      </c>
      <c r="J40" s="1" t="e">
        <f>"of "&amp;ROUND((SUMIFS(#REF!,#REF!,"&gt;"&amp;H$24,#REF!,"Jabo")-SUMIFS(#REF!,#REF!,"&gt;"&amp;C$24,#REF!,"Jabo"))/1000000,2)&amp;" mil"</f>
        <v>#REF!</v>
      </c>
      <c r="L40" s="1" t="s">
        <v>1959</v>
      </c>
      <c r="M40" s="16" t="e">
        <f>SUMIFS(#REF!,#REF!,"&gt;"&amp;M$24,#REF!,"Jabo",#REF!,"Y")-SUMIFS(#REF!,#REF!,"&gt;"&amp;H$24,#REF!,"Jabo")</f>
        <v>#REF!</v>
      </c>
      <c r="N40" s="53" t="e">
        <f>M40/(SUMIFS(#REF!,#REF!,"&gt;"&amp;M$24,#REF!,"Jabo")-SUMIFS(#REF!,#REF!,"&gt;"&amp;H$24,#REF!,"Jabo"))</f>
        <v>#REF!</v>
      </c>
      <c r="O40" s="1" t="e">
        <f>"of "&amp;ROUND((SUMIFS(#REF!,#REF!,"&gt;"&amp;M$24,#REF!,"Jabo")-SUMIFS(#REF!,#REF!,"&gt;"&amp;H$24,#REF!,"Jabo"))/1000000,2)&amp;" mil"</f>
        <v>#REF!</v>
      </c>
      <c r="Q40" s="1" t="s">
        <v>1959</v>
      </c>
      <c r="R40" s="16" t="e">
        <f>SUMIFS(#REF!,#REF!,"&lt;="&amp;R$24,#REF!,"Jabo",#REF!,"Y")</f>
        <v>#REF!</v>
      </c>
      <c r="S40" s="53" t="e">
        <f>R40/SUMIFS(#REF!,#REF!,"&lt;="&amp;R$24,#REF!,"Jabo")</f>
        <v>#REF!</v>
      </c>
      <c r="T40" s="1" t="e">
        <f>"of "&amp;ROUND(SUMIFS(#REF!,#REF!,"&lt;="&amp;R$24,#REF!,"Jabo")/1000000,2)&amp;" mil"</f>
        <v>#REF!</v>
      </c>
    </row>
    <row r="41" spans="2:32" ht="8.25" customHeight="1" x14ac:dyDescent="0.2">
      <c r="D41" s="53"/>
      <c r="I41" s="53"/>
      <c r="N41" s="53"/>
      <c r="S41" s="53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</row>
    <row r="42" spans="2:32" ht="12.75" x14ac:dyDescent="0.2">
      <c r="D42" s="53"/>
      <c r="I42" s="53"/>
      <c r="N42" s="53"/>
      <c r="S42" s="53"/>
    </row>
    <row r="43" spans="2:32" ht="12.75" x14ac:dyDescent="0.2">
      <c r="D43" s="53"/>
      <c r="I43" s="53"/>
      <c r="N43" s="53"/>
      <c r="S43" s="53"/>
      <c r="V43" s="2" t="s">
        <v>1991</v>
      </c>
    </row>
    <row r="44" spans="2:32" ht="12.75" x14ac:dyDescent="0.2">
      <c r="D44" s="53"/>
      <c r="I44" s="53"/>
      <c r="N44" s="53"/>
      <c r="S44" s="53"/>
      <c r="V44" s="1" t="s">
        <v>1968</v>
      </c>
      <c r="W44" s="1" t="s">
        <v>1510</v>
      </c>
      <c r="X44" s="1"/>
    </row>
    <row r="45" spans="2:32" ht="12.75" x14ac:dyDescent="0.2">
      <c r="D45" s="53"/>
      <c r="I45" s="53"/>
      <c r="N45" s="53"/>
      <c r="S45" s="53"/>
      <c r="V45" s="1" t="s">
        <v>46</v>
      </c>
      <c r="W45" s="1" t="s">
        <v>1517</v>
      </c>
      <c r="X45" s="1" t="s">
        <v>1231</v>
      </c>
    </row>
    <row r="46" spans="2:32" ht="12.75" x14ac:dyDescent="0.2">
      <c r="D46" s="53"/>
      <c r="I46" s="53"/>
      <c r="N46" s="53"/>
      <c r="S46" s="53"/>
      <c r="V46" s="16" t="s">
        <v>244</v>
      </c>
      <c r="W46" s="16">
        <v>2970843</v>
      </c>
      <c r="X46" s="16">
        <v>2970843</v>
      </c>
    </row>
    <row r="47" spans="2:32" ht="12.75" x14ac:dyDescent="0.2">
      <c r="D47" s="53"/>
      <c r="I47" s="53"/>
      <c r="N47" s="53"/>
      <c r="S47" s="53"/>
      <c r="V47" s="1" t="s">
        <v>151</v>
      </c>
      <c r="W47" s="16">
        <v>325711</v>
      </c>
      <c r="X47" s="16">
        <v>325711</v>
      </c>
    </row>
    <row r="48" spans="2:32" ht="12.75" x14ac:dyDescent="0.2">
      <c r="D48" s="53"/>
      <c r="I48" s="53"/>
      <c r="N48" s="53"/>
      <c r="S48" s="53"/>
      <c r="V48" s="1" t="s">
        <v>133</v>
      </c>
      <c r="W48" s="16">
        <v>138231</v>
      </c>
      <c r="X48" s="16">
        <v>138231</v>
      </c>
    </row>
    <row r="49" spans="4:32" ht="12.75" x14ac:dyDescent="0.2">
      <c r="D49" s="53"/>
      <c r="I49" s="53"/>
      <c r="N49" s="53"/>
      <c r="S49" s="53"/>
      <c r="V49" s="1" t="s">
        <v>1231</v>
      </c>
      <c r="W49" s="16">
        <v>3434785</v>
      </c>
      <c r="X49" s="16">
        <v>3434785</v>
      </c>
    </row>
    <row r="50" spans="4:32" ht="12.75" x14ac:dyDescent="0.2">
      <c r="D50" s="53"/>
      <c r="I50" s="53"/>
      <c r="N50" s="53"/>
      <c r="S50" s="53"/>
    </row>
    <row r="51" spans="4:32" ht="12.75" x14ac:dyDescent="0.2">
      <c r="D51" s="53"/>
      <c r="I51" s="53"/>
      <c r="N51" s="53"/>
      <c r="S51" s="53"/>
    </row>
    <row r="52" spans="4:32" ht="12.75" x14ac:dyDescent="0.2">
      <c r="D52" s="53"/>
      <c r="I52" s="53"/>
      <c r="N52" s="53"/>
      <c r="S52" s="53"/>
    </row>
    <row r="53" spans="4:32" ht="12.75" x14ac:dyDescent="0.2">
      <c r="D53" s="53"/>
      <c r="I53" s="53"/>
      <c r="N53" s="53"/>
      <c r="S53" s="53"/>
      <c r="V53" s="1" t="s">
        <v>1992</v>
      </c>
    </row>
    <row r="54" spans="4:32" ht="12.75" x14ac:dyDescent="0.2">
      <c r="D54" s="53"/>
      <c r="I54" s="53"/>
      <c r="N54" s="53"/>
      <c r="S54" s="53"/>
      <c r="V54" s="1" t="s">
        <v>1966</v>
      </c>
      <c r="W54" s="1" t="s">
        <v>25</v>
      </c>
    </row>
    <row r="55" spans="4:32" ht="12.75" x14ac:dyDescent="0.2">
      <c r="D55" s="53"/>
      <c r="I55" s="53"/>
      <c r="N55" s="53"/>
      <c r="S55" s="53"/>
      <c r="V55" s="1" t="s">
        <v>46</v>
      </c>
      <c r="W55" s="1" t="s">
        <v>1517</v>
      </c>
      <c r="X55" s="1" t="s">
        <v>1827</v>
      </c>
      <c r="Y55" s="1" t="s">
        <v>1523</v>
      </c>
      <c r="Z55" s="1" t="s">
        <v>1231</v>
      </c>
    </row>
    <row r="56" spans="4:32" ht="12.75" x14ac:dyDescent="0.2">
      <c r="D56" s="53"/>
      <c r="I56" s="53"/>
      <c r="N56" s="53"/>
      <c r="S56" s="53"/>
      <c r="V56" s="16" t="s">
        <v>244</v>
      </c>
      <c r="W56" s="52" t="e">
        <f t="shared" ref="W56:Z56" si="5">W46/W$51</f>
        <v>#DIV/0!</v>
      </c>
      <c r="X56" s="52" t="e">
        <f t="shared" si="5"/>
        <v>#DIV/0!</v>
      </c>
      <c r="Y56" s="52" t="e">
        <f t="shared" si="5"/>
        <v>#DIV/0!</v>
      </c>
      <c r="Z56" s="52" t="e">
        <f t="shared" si="5"/>
        <v>#DIV/0!</v>
      </c>
    </row>
    <row r="57" spans="4:32" ht="12.75" x14ac:dyDescent="0.2">
      <c r="D57" s="53"/>
      <c r="I57" s="53"/>
      <c r="N57" s="53"/>
      <c r="S57" s="53"/>
      <c r="V57" s="16" t="s">
        <v>172</v>
      </c>
      <c r="W57" s="52" t="e">
        <f t="shared" ref="W57:Z57" si="6">W47/W$51</f>
        <v>#DIV/0!</v>
      </c>
      <c r="X57" s="52" t="e">
        <f t="shared" si="6"/>
        <v>#DIV/0!</v>
      </c>
      <c r="Y57" s="52" t="e">
        <f t="shared" si="6"/>
        <v>#DIV/0!</v>
      </c>
      <c r="Z57" s="52" t="e">
        <f t="shared" si="6"/>
        <v>#DIV/0!</v>
      </c>
    </row>
    <row r="58" spans="4:32" ht="12.75" x14ac:dyDescent="0.2">
      <c r="D58" s="53"/>
      <c r="I58" s="53"/>
      <c r="N58" s="53"/>
      <c r="S58" s="53"/>
      <c r="V58" s="1" t="s">
        <v>201</v>
      </c>
      <c r="W58" s="52" t="e">
        <f t="shared" ref="W58:Z58" si="7">W48/W$51</f>
        <v>#DIV/0!</v>
      </c>
      <c r="X58" s="52" t="e">
        <f t="shared" si="7"/>
        <v>#DIV/0!</v>
      </c>
      <c r="Y58" s="52" t="e">
        <f t="shared" si="7"/>
        <v>#DIV/0!</v>
      </c>
      <c r="Z58" s="52" t="e">
        <f t="shared" si="7"/>
        <v>#DIV/0!</v>
      </c>
    </row>
    <row r="59" spans="4:32" ht="12.75" x14ac:dyDescent="0.2">
      <c r="D59" s="53"/>
      <c r="I59" s="53"/>
      <c r="N59" s="53"/>
      <c r="S59" s="53"/>
      <c r="V59" s="16" t="s">
        <v>151</v>
      </c>
      <c r="W59" s="52" t="e">
        <f t="shared" ref="W59:Z59" si="8">W49/W$51</f>
        <v>#DIV/0!</v>
      </c>
      <c r="X59" s="52" t="e">
        <f t="shared" si="8"/>
        <v>#DIV/0!</v>
      </c>
      <c r="Y59" s="52" t="e">
        <f t="shared" si="8"/>
        <v>#DIV/0!</v>
      </c>
      <c r="Z59" s="52" t="e">
        <f t="shared" si="8"/>
        <v>#DIV/0!</v>
      </c>
    </row>
    <row r="60" spans="4:32" ht="12.75" x14ac:dyDescent="0.2">
      <c r="D60" s="53"/>
      <c r="I60" s="53"/>
      <c r="N60" s="53"/>
      <c r="S60" s="53"/>
      <c r="V60" s="1" t="s">
        <v>133</v>
      </c>
      <c r="W60" s="52" t="e">
        <f t="shared" ref="W60:Z60" si="9">W50/W$51</f>
        <v>#DIV/0!</v>
      </c>
      <c r="X60" s="52" t="e">
        <f t="shared" si="9"/>
        <v>#DIV/0!</v>
      </c>
      <c r="Y60" s="52" t="e">
        <f t="shared" si="9"/>
        <v>#DIV/0!</v>
      </c>
      <c r="Z60" s="52" t="e">
        <f t="shared" si="9"/>
        <v>#DIV/0!</v>
      </c>
    </row>
    <row r="61" spans="4:32" ht="12.75" x14ac:dyDescent="0.2">
      <c r="D61" s="53"/>
      <c r="I61" s="53"/>
      <c r="N61" s="53"/>
      <c r="S61" s="53"/>
      <c r="V61" s="2" t="s">
        <v>1231</v>
      </c>
      <c r="W61" s="66" t="e">
        <f t="shared" ref="W61:Z61" si="10">W51/W$51</f>
        <v>#DIV/0!</v>
      </c>
      <c r="X61" s="66" t="e">
        <f t="shared" si="10"/>
        <v>#DIV/0!</v>
      </c>
      <c r="Y61" s="66" t="e">
        <f t="shared" si="10"/>
        <v>#DIV/0!</v>
      </c>
      <c r="Z61" s="66" t="e">
        <f t="shared" si="10"/>
        <v>#DIV/0!</v>
      </c>
    </row>
    <row r="62" spans="4:32" ht="12.75" x14ac:dyDescent="0.2">
      <c r="D62" s="53"/>
      <c r="I62" s="53"/>
      <c r="N62" s="53"/>
      <c r="S62" s="53"/>
    </row>
    <row r="63" spans="4:32" ht="7.5" customHeight="1" x14ac:dyDescent="0.2">
      <c r="D63" s="53"/>
      <c r="I63" s="53"/>
      <c r="N63" s="53"/>
      <c r="S63" s="53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</row>
    <row r="64" spans="4:32" ht="12.75" x14ac:dyDescent="0.2">
      <c r="D64" s="53"/>
      <c r="I64" s="53"/>
      <c r="N64" s="53"/>
      <c r="S64" s="53"/>
    </row>
    <row r="65" spans="4:26" ht="12.75" x14ac:dyDescent="0.2">
      <c r="D65" s="53"/>
      <c r="I65" s="53"/>
      <c r="N65" s="53"/>
      <c r="S65" s="53"/>
      <c r="V65" s="2" t="s">
        <v>1993</v>
      </c>
    </row>
    <row r="66" spans="4:26" ht="12.75" x14ac:dyDescent="0.2">
      <c r="D66" s="53"/>
      <c r="I66" s="53"/>
      <c r="N66" s="53"/>
      <c r="S66" s="53"/>
      <c r="V66" s="1" t="s">
        <v>1994</v>
      </c>
      <c r="W66" s="1" t="s">
        <v>1510</v>
      </c>
      <c r="X66" s="1"/>
    </row>
    <row r="67" spans="4:26" ht="12.75" x14ac:dyDescent="0.2">
      <c r="D67" s="53"/>
      <c r="I67" s="53"/>
      <c r="N67" s="53"/>
      <c r="S67" s="53"/>
      <c r="V67" s="1" t="s">
        <v>46</v>
      </c>
      <c r="W67" s="1" t="s">
        <v>1517</v>
      </c>
      <c r="X67" s="1" t="s">
        <v>1231</v>
      </c>
    </row>
    <row r="68" spans="4:26" ht="12.75" x14ac:dyDescent="0.2">
      <c r="D68" s="53"/>
      <c r="I68" s="53"/>
      <c r="N68" s="53"/>
      <c r="S68" s="53"/>
      <c r="V68" s="16" t="s">
        <v>244</v>
      </c>
      <c r="W68" s="16">
        <v>343653</v>
      </c>
      <c r="X68" s="16">
        <v>343653</v>
      </c>
    </row>
    <row r="69" spans="4:26" ht="12.75" x14ac:dyDescent="0.2">
      <c r="D69" s="53"/>
      <c r="I69" s="53"/>
      <c r="N69" s="53"/>
      <c r="S69" s="53"/>
      <c r="V69" s="1" t="s">
        <v>151</v>
      </c>
      <c r="W69" s="16">
        <v>15380</v>
      </c>
      <c r="X69" s="16">
        <v>15380</v>
      </c>
    </row>
    <row r="70" spans="4:26" ht="12.75" x14ac:dyDescent="0.2">
      <c r="D70" s="53"/>
      <c r="I70" s="53"/>
      <c r="N70" s="53"/>
      <c r="S70" s="53"/>
      <c r="V70" s="1" t="s">
        <v>133</v>
      </c>
      <c r="W70" s="16">
        <v>1903</v>
      </c>
      <c r="X70" s="16">
        <v>1903</v>
      </c>
    </row>
    <row r="71" spans="4:26" ht="12.75" x14ac:dyDescent="0.2">
      <c r="D71" s="53"/>
      <c r="I71" s="53"/>
      <c r="N71" s="53"/>
      <c r="S71" s="53"/>
      <c r="V71" s="1" t="s">
        <v>1231</v>
      </c>
      <c r="W71" s="16">
        <v>360936</v>
      </c>
      <c r="X71" s="16">
        <v>360936</v>
      </c>
    </row>
    <row r="72" spans="4:26" ht="12.75" x14ac:dyDescent="0.2">
      <c r="D72" s="53"/>
      <c r="I72" s="53"/>
      <c r="N72" s="53"/>
      <c r="S72" s="53"/>
    </row>
    <row r="73" spans="4:26" ht="12.75" x14ac:dyDescent="0.2">
      <c r="D73" s="53"/>
      <c r="I73" s="53"/>
      <c r="N73" s="53"/>
      <c r="S73" s="53"/>
    </row>
    <row r="74" spans="4:26" ht="12.75" x14ac:dyDescent="0.2">
      <c r="D74" s="53"/>
      <c r="I74" s="53"/>
      <c r="N74" s="53"/>
      <c r="S74" s="53"/>
    </row>
    <row r="75" spans="4:26" ht="12.75" x14ac:dyDescent="0.2">
      <c r="D75" s="53"/>
      <c r="I75" s="53"/>
      <c r="N75" s="53"/>
      <c r="S75" s="53"/>
      <c r="V75" s="1" t="s">
        <v>1992</v>
      </c>
    </row>
    <row r="76" spans="4:26" ht="12.75" x14ac:dyDescent="0.2">
      <c r="D76" s="53"/>
      <c r="I76" s="53"/>
      <c r="N76" s="53"/>
      <c r="S76" s="53"/>
      <c r="V76" s="1" t="s">
        <v>1966</v>
      </c>
      <c r="W76" s="1" t="s">
        <v>25</v>
      </c>
    </row>
    <row r="77" spans="4:26" ht="12.75" x14ac:dyDescent="0.2">
      <c r="D77" s="53"/>
      <c r="I77" s="53"/>
      <c r="N77" s="53"/>
      <c r="S77" s="53"/>
      <c r="V77" s="1" t="s">
        <v>46</v>
      </c>
      <c r="W77" s="1" t="s">
        <v>1517</v>
      </c>
      <c r="X77" s="1" t="s">
        <v>1827</v>
      </c>
      <c r="Y77" s="1" t="s">
        <v>1523</v>
      </c>
      <c r="Z77" s="1" t="s">
        <v>1231</v>
      </c>
    </row>
    <row r="78" spans="4:26" ht="12.75" x14ac:dyDescent="0.2">
      <c r="D78" s="53"/>
      <c r="I78" s="53"/>
      <c r="N78" s="53"/>
      <c r="S78" s="53"/>
      <c r="V78" s="16" t="s">
        <v>244</v>
      </c>
      <c r="W78" s="52" t="e">
        <f t="shared" ref="W78:Z78" si="11">W68/W$73</f>
        <v>#DIV/0!</v>
      </c>
      <c r="X78" s="52" t="e">
        <f t="shared" si="11"/>
        <v>#DIV/0!</v>
      </c>
      <c r="Y78" s="52" t="e">
        <f t="shared" si="11"/>
        <v>#DIV/0!</v>
      </c>
      <c r="Z78" s="52" t="e">
        <f t="shared" si="11"/>
        <v>#DIV/0!</v>
      </c>
    </row>
    <row r="79" spans="4:26" ht="12.75" x14ac:dyDescent="0.2">
      <c r="D79" s="53"/>
      <c r="I79" s="53"/>
      <c r="N79" s="53"/>
      <c r="S79" s="53"/>
      <c r="V79" s="16" t="s">
        <v>172</v>
      </c>
      <c r="W79" s="52" t="e">
        <f t="shared" ref="W79:Z79" si="12">W69/W$73</f>
        <v>#DIV/0!</v>
      </c>
      <c r="X79" s="52" t="e">
        <f t="shared" si="12"/>
        <v>#DIV/0!</v>
      </c>
      <c r="Y79" s="52" t="e">
        <f t="shared" si="12"/>
        <v>#DIV/0!</v>
      </c>
      <c r="Z79" s="52" t="e">
        <f t="shared" si="12"/>
        <v>#DIV/0!</v>
      </c>
    </row>
    <row r="80" spans="4:26" ht="12.75" x14ac:dyDescent="0.2">
      <c r="D80" s="53"/>
      <c r="I80" s="53"/>
      <c r="N80" s="53"/>
      <c r="S80" s="53"/>
      <c r="V80" s="1" t="s">
        <v>201</v>
      </c>
      <c r="W80" s="52" t="e">
        <f t="shared" ref="W80:Z80" si="13">W70/W$73</f>
        <v>#DIV/0!</v>
      </c>
      <c r="X80" s="52" t="e">
        <f t="shared" si="13"/>
        <v>#DIV/0!</v>
      </c>
      <c r="Y80" s="52" t="e">
        <f t="shared" si="13"/>
        <v>#DIV/0!</v>
      </c>
      <c r="Z80" s="52" t="e">
        <f t="shared" si="13"/>
        <v>#DIV/0!</v>
      </c>
    </row>
    <row r="81" spans="4:26" ht="12.75" x14ac:dyDescent="0.2">
      <c r="D81" s="53"/>
      <c r="I81" s="53"/>
      <c r="N81" s="53"/>
      <c r="S81" s="53"/>
      <c r="V81" s="16" t="s">
        <v>151</v>
      </c>
      <c r="W81" s="52" t="e">
        <f t="shared" ref="W81:Z81" si="14">W71/W$73</f>
        <v>#DIV/0!</v>
      </c>
      <c r="X81" s="52" t="e">
        <f t="shared" si="14"/>
        <v>#DIV/0!</v>
      </c>
      <c r="Y81" s="52" t="e">
        <f t="shared" si="14"/>
        <v>#DIV/0!</v>
      </c>
      <c r="Z81" s="52" t="e">
        <f t="shared" si="14"/>
        <v>#DIV/0!</v>
      </c>
    </row>
    <row r="82" spans="4:26" ht="12.75" x14ac:dyDescent="0.2">
      <c r="D82" s="53"/>
      <c r="I82" s="53"/>
      <c r="N82" s="53"/>
      <c r="S82" s="53"/>
      <c r="V82" s="1" t="s">
        <v>133</v>
      </c>
      <c r="W82" s="52" t="e">
        <f t="shared" ref="W82:Z82" si="15">W72/W$73</f>
        <v>#DIV/0!</v>
      </c>
      <c r="X82" s="52" t="e">
        <f t="shared" si="15"/>
        <v>#DIV/0!</v>
      </c>
      <c r="Y82" s="52" t="e">
        <f t="shared" si="15"/>
        <v>#DIV/0!</v>
      </c>
      <c r="Z82" s="52" t="e">
        <f t="shared" si="15"/>
        <v>#DIV/0!</v>
      </c>
    </row>
    <row r="83" spans="4:26" ht="12.75" x14ac:dyDescent="0.2">
      <c r="D83" s="53"/>
      <c r="I83" s="53"/>
      <c r="N83" s="53"/>
      <c r="S83" s="53"/>
      <c r="V83" s="2" t="s">
        <v>1231</v>
      </c>
      <c r="W83" s="66" t="e">
        <f t="shared" ref="W83:Z83" si="16">W73/W$73</f>
        <v>#DIV/0!</v>
      </c>
      <c r="X83" s="66" t="e">
        <f t="shared" si="16"/>
        <v>#DIV/0!</v>
      </c>
      <c r="Y83" s="66" t="e">
        <f t="shared" si="16"/>
        <v>#DIV/0!</v>
      </c>
      <c r="Z83" s="66" t="e">
        <f t="shared" si="16"/>
        <v>#DIV/0!</v>
      </c>
    </row>
    <row r="84" spans="4:26" ht="12.75" x14ac:dyDescent="0.2">
      <c r="D84" s="53"/>
      <c r="I84" s="53"/>
      <c r="N84" s="53"/>
      <c r="S84" s="53"/>
    </row>
    <row r="85" spans="4:26" ht="12.75" x14ac:dyDescent="0.2">
      <c r="D85" s="53"/>
      <c r="I85" s="53"/>
      <c r="N85" s="53"/>
      <c r="S85" s="53"/>
    </row>
    <row r="86" spans="4:26" ht="12.75" x14ac:dyDescent="0.2">
      <c r="D86" s="53"/>
      <c r="I86" s="53"/>
      <c r="N86" s="53"/>
      <c r="S86" s="53"/>
    </row>
    <row r="87" spans="4:26" ht="12.75" x14ac:dyDescent="0.2">
      <c r="D87" s="53"/>
      <c r="I87" s="53"/>
      <c r="N87" s="53"/>
      <c r="S87" s="53"/>
    </row>
    <row r="88" spans="4:26" ht="12.75" x14ac:dyDescent="0.2">
      <c r="D88" s="53"/>
      <c r="I88" s="53"/>
      <c r="N88" s="53"/>
      <c r="S88" s="53"/>
    </row>
    <row r="89" spans="4:26" ht="12.75" x14ac:dyDescent="0.2">
      <c r="D89" s="53"/>
      <c r="I89" s="53"/>
      <c r="N89" s="53"/>
      <c r="S89" s="53"/>
    </row>
    <row r="90" spans="4:26" ht="12.75" x14ac:dyDescent="0.2">
      <c r="D90" s="53"/>
      <c r="I90" s="53"/>
      <c r="N90" s="53"/>
      <c r="S90" s="53"/>
    </row>
    <row r="91" spans="4:26" ht="12.75" x14ac:dyDescent="0.2">
      <c r="D91" s="53"/>
      <c r="I91" s="53"/>
      <c r="N91" s="53"/>
      <c r="S91" s="53"/>
    </row>
    <row r="92" spans="4:26" ht="12.75" x14ac:dyDescent="0.2">
      <c r="D92" s="53"/>
      <c r="I92" s="53"/>
      <c r="N92" s="53"/>
      <c r="S92" s="53"/>
    </row>
    <row r="93" spans="4:26" ht="12.75" x14ac:dyDescent="0.2">
      <c r="D93" s="53"/>
      <c r="I93" s="53"/>
      <c r="N93" s="53"/>
      <c r="S93" s="53"/>
    </row>
    <row r="94" spans="4:26" ht="12.75" x14ac:dyDescent="0.2">
      <c r="D94" s="53"/>
      <c r="I94" s="53"/>
      <c r="N94" s="53"/>
      <c r="S94" s="53"/>
    </row>
    <row r="95" spans="4:26" ht="12.75" x14ac:dyDescent="0.2">
      <c r="D95" s="53"/>
      <c r="I95" s="53"/>
      <c r="N95" s="53"/>
      <c r="S95" s="53"/>
    </row>
    <row r="96" spans="4:26" ht="12.75" x14ac:dyDescent="0.2">
      <c r="D96" s="53"/>
      <c r="I96" s="53"/>
      <c r="N96" s="53"/>
      <c r="S96" s="53"/>
    </row>
    <row r="97" spans="4:19" ht="12.75" x14ac:dyDescent="0.2">
      <c r="D97" s="53"/>
      <c r="I97" s="53"/>
      <c r="N97" s="53"/>
      <c r="S97" s="53"/>
    </row>
    <row r="98" spans="4:19" ht="12.75" x14ac:dyDescent="0.2">
      <c r="D98" s="53"/>
      <c r="I98" s="53"/>
      <c r="N98" s="53"/>
      <c r="S98" s="53"/>
    </row>
    <row r="99" spans="4:19" ht="12.75" x14ac:dyDescent="0.2">
      <c r="D99" s="53"/>
      <c r="I99" s="53"/>
      <c r="N99" s="53"/>
      <c r="S99" s="53"/>
    </row>
    <row r="100" spans="4:19" ht="12.75" x14ac:dyDescent="0.2">
      <c r="D100" s="53"/>
      <c r="I100" s="53"/>
      <c r="N100" s="53"/>
      <c r="S100" s="53"/>
    </row>
    <row r="101" spans="4:19" ht="12.75" x14ac:dyDescent="0.2">
      <c r="D101" s="53"/>
      <c r="I101" s="53"/>
      <c r="N101" s="53"/>
      <c r="S101" s="53"/>
    </row>
    <row r="102" spans="4:19" ht="12.75" x14ac:dyDescent="0.2">
      <c r="D102" s="53"/>
      <c r="I102" s="53"/>
      <c r="N102" s="53"/>
      <c r="S102" s="53"/>
    </row>
    <row r="103" spans="4:19" ht="12.75" x14ac:dyDescent="0.2">
      <c r="D103" s="53"/>
      <c r="I103" s="53"/>
      <c r="N103" s="53"/>
      <c r="S103" s="53"/>
    </row>
    <row r="104" spans="4:19" ht="12.75" x14ac:dyDescent="0.2">
      <c r="D104" s="53"/>
      <c r="I104" s="53"/>
      <c r="N104" s="53"/>
      <c r="S104" s="53"/>
    </row>
    <row r="105" spans="4:19" ht="12.75" x14ac:dyDescent="0.2">
      <c r="D105" s="53"/>
      <c r="I105" s="53"/>
      <c r="N105" s="53"/>
      <c r="S105" s="53"/>
    </row>
    <row r="106" spans="4:19" ht="12.75" x14ac:dyDescent="0.2">
      <c r="D106" s="53"/>
      <c r="I106" s="53"/>
      <c r="N106" s="53"/>
      <c r="S106" s="53"/>
    </row>
    <row r="107" spans="4:19" ht="12.75" x14ac:dyDescent="0.2">
      <c r="D107" s="53"/>
      <c r="I107" s="53"/>
      <c r="N107" s="53"/>
      <c r="S107" s="53"/>
    </row>
    <row r="108" spans="4:19" ht="12.75" x14ac:dyDescent="0.2">
      <c r="D108" s="53"/>
      <c r="I108" s="53"/>
      <c r="N108" s="53"/>
      <c r="S108" s="53"/>
    </row>
    <row r="109" spans="4:19" ht="12.75" x14ac:dyDescent="0.2">
      <c r="D109" s="53"/>
      <c r="I109" s="53"/>
      <c r="N109" s="53"/>
      <c r="S109" s="53"/>
    </row>
    <row r="110" spans="4:19" ht="12.75" x14ac:dyDescent="0.2">
      <c r="D110" s="53"/>
      <c r="I110" s="53"/>
      <c r="N110" s="53"/>
      <c r="S110" s="53"/>
    </row>
    <row r="111" spans="4:19" ht="12.75" x14ac:dyDescent="0.2">
      <c r="D111" s="53"/>
      <c r="I111" s="53"/>
      <c r="N111" s="53"/>
      <c r="S111" s="53"/>
    </row>
    <row r="112" spans="4:19" ht="12.75" x14ac:dyDescent="0.2">
      <c r="D112" s="53"/>
      <c r="I112" s="53"/>
      <c r="N112" s="53"/>
      <c r="S112" s="53"/>
    </row>
    <row r="113" spans="4:19" ht="12.75" x14ac:dyDescent="0.2">
      <c r="D113" s="53"/>
      <c r="I113" s="53"/>
      <c r="N113" s="53"/>
      <c r="S113" s="53"/>
    </row>
    <row r="114" spans="4:19" ht="12.75" x14ac:dyDescent="0.2">
      <c r="D114" s="53"/>
      <c r="I114" s="53"/>
      <c r="N114" s="53"/>
      <c r="S114" s="53"/>
    </row>
    <row r="115" spans="4:19" ht="12.75" x14ac:dyDescent="0.2">
      <c r="D115" s="53"/>
      <c r="I115" s="53"/>
      <c r="N115" s="53"/>
      <c r="S115" s="53"/>
    </row>
    <row r="116" spans="4:19" ht="12.75" x14ac:dyDescent="0.2">
      <c r="D116" s="53"/>
      <c r="I116" s="53"/>
      <c r="N116" s="53"/>
      <c r="S116" s="53"/>
    </row>
    <row r="117" spans="4:19" ht="12.75" x14ac:dyDescent="0.2">
      <c r="D117" s="53"/>
      <c r="I117" s="53"/>
      <c r="N117" s="53"/>
      <c r="S117" s="53"/>
    </row>
    <row r="118" spans="4:19" ht="12.75" x14ac:dyDescent="0.2">
      <c r="D118" s="53"/>
      <c r="I118" s="53"/>
      <c r="N118" s="53"/>
      <c r="S118" s="53"/>
    </row>
    <row r="119" spans="4:19" ht="12.75" x14ac:dyDescent="0.2">
      <c r="D119" s="53"/>
      <c r="I119" s="53"/>
      <c r="N119" s="53"/>
      <c r="S119" s="53"/>
    </row>
    <row r="120" spans="4:19" ht="12.75" x14ac:dyDescent="0.2">
      <c r="D120" s="53"/>
      <c r="I120" s="53"/>
      <c r="N120" s="53"/>
      <c r="S120" s="53"/>
    </row>
    <row r="121" spans="4:19" ht="12.75" x14ac:dyDescent="0.2">
      <c r="D121" s="53"/>
      <c r="I121" s="53"/>
      <c r="N121" s="53"/>
      <c r="S121" s="53"/>
    </row>
    <row r="122" spans="4:19" ht="12.75" x14ac:dyDescent="0.2">
      <c r="D122" s="53"/>
      <c r="I122" s="53"/>
      <c r="N122" s="53"/>
      <c r="S122" s="53"/>
    </row>
    <row r="123" spans="4:19" ht="12.75" x14ac:dyDescent="0.2">
      <c r="D123" s="53"/>
      <c r="I123" s="53"/>
      <c r="N123" s="53"/>
      <c r="S123" s="53"/>
    </row>
    <row r="124" spans="4:19" ht="12.75" x14ac:dyDescent="0.2">
      <c r="D124" s="53"/>
      <c r="I124" s="53"/>
      <c r="N124" s="53"/>
      <c r="S124" s="53"/>
    </row>
    <row r="125" spans="4:19" ht="12.75" x14ac:dyDescent="0.2">
      <c r="D125" s="53"/>
      <c r="I125" s="53"/>
      <c r="N125" s="53"/>
      <c r="S125" s="53"/>
    </row>
    <row r="126" spans="4:19" ht="12.75" x14ac:dyDescent="0.2">
      <c r="D126" s="53"/>
      <c r="I126" s="53"/>
      <c r="N126" s="53"/>
      <c r="S126" s="53"/>
    </row>
    <row r="127" spans="4:19" ht="12.75" x14ac:dyDescent="0.2">
      <c r="D127" s="53"/>
      <c r="I127" s="53"/>
      <c r="N127" s="53"/>
      <c r="S127" s="53"/>
    </row>
    <row r="128" spans="4:19" ht="12.75" x14ac:dyDescent="0.2">
      <c r="D128" s="53"/>
      <c r="I128" s="53"/>
      <c r="N128" s="53"/>
      <c r="S128" s="53"/>
    </row>
    <row r="129" spans="4:19" ht="12.75" x14ac:dyDescent="0.2">
      <c r="D129" s="53"/>
      <c r="I129" s="53"/>
      <c r="N129" s="53"/>
      <c r="S129" s="53"/>
    </row>
    <row r="130" spans="4:19" ht="12.75" x14ac:dyDescent="0.2">
      <c r="D130" s="53"/>
      <c r="I130" s="53"/>
      <c r="N130" s="53"/>
      <c r="S130" s="53"/>
    </row>
    <row r="131" spans="4:19" ht="12.75" x14ac:dyDescent="0.2">
      <c r="D131" s="53"/>
      <c r="I131" s="53"/>
      <c r="N131" s="53"/>
      <c r="S131" s="53"/>
    </row>
    <row r="132" spans="4:19" ht="12.75" x14ac:dyDescent="0.2">
      <c r="D132" s="53"/>
      <c r="I132" s="53"/>
      <c r="N132" s="53"/>
      <c r="S132" s="53"/>
    </row>
    <row r="133" spans="4:19" ht="12.75" x14ac:dyDescent="0.2">
      <c r="D133" s="53"/>
      <c r="I133" s="53"/>
      <c r="N133" s="53"/>
      <c r="S133" s="53"/>
    </row>
    <row r="134" spans="4:19" ht="12.75" x14ac:dyDescent="0.2">
      <c r="D134" s="53"/>
      <c r="I134" s="53"/>
      <c r="N134" s="53"/>
      <c r="S134" s="53"/>
    </row>
    <row r="135" spans="4:19" ht="12.75" x14ac:dyDescent="0.2">
      <c r="D135" s="53"/>
      <c r="I135" s="53"/>
      <c r="N135" s="53"/>
      <c r="S135" s="53"/>
    </row>
    <row r="136" spans="4:19" ht="12.75" x14ac:dyDescent="0.2">
      <c r="D136" s="53"/>
      <c r="I136" s="53"/>
      <c r="N136" s="53"/>
      <c r="S136" s="53"/>
    </row>
    <row r="137" spans="4:19" ht="12.75" x14ac:dyDescent="0.2">
      <c r="D137" s="53"/>
      <c r="I137" s="53"/>
      <c r="N137" s="53"/>
      <c r="S137" s="53"/>
    </row>
    <row r="138" spans="4:19" ht="12.75" x14ac:dyDescent="0.2">
      <c r="D138" s="53"/>
      <c r="I138" s="53"/>
      <c r="N138" s="53"/>
      <c r="S138" s="53"/>
    </row>
    <row r="139" spans="4:19" ht="12.75" x14ac:dyDescent="0.2">
      <c r="D139" s="53"/>
      <c r="I139" s="53"/>
      <c r="N139" s="53"/>
      <c r="S139" s="53"/>
    </row>
    <row r="140" spans="4:19" ht="12.75" x14ac:dyDescent="0.2">
      <c r="D140" s="53"/>
      <c r="I140" s="53"/>
      <c r="N140" s="53"/>
      <c r="S140" s="53"/>
    </row>
    <row r="141" spans="4:19" ht="12.75" x14ac:dyDescent="0.2">
      <c r="D141" s="53"/>
      <c r="I141" s="53"/>
      <c r="N141" s="53"/>
      <c r="S141" s="53"/>
    </row>
    <row r="142" spans="4:19" ht="12.75" x14ac:dyDescent="0.2">
      <c r="D142" s="53"/>
      <c r="I142" s="53"/>
      <c r="N142" s="53"/>
      <c r="S142" s="53"/>
    </row>
    <row r="143" spans="4:19" ht="12.75" x14ac:dyDescent="0.2">
      <c r="D143" s="53"/>
      <c r="I143" s="53"/>
      <c r="N143" s="53"/>
      <c r="S143" s="53"/>
    </row>
    <row r="144" spans="4:19" ht="12.75" x14ac:dyDescent="0.2">
      <c r="D144" s="53"/>
      <c r="I144" s="53"/>
      <c r="N144" s="53"/>
      <c r="S144" s="53"/>
    </row>
    <row r="145" spans="4:19" ht="12.75" x14ac:dyDescent="0.2">
      <c r="D145" s="53"/>
      <c r="I145" s="53"/>
      <c r="N145" s="53"/>
      <c r="S145" s="53"/>
    </row>
    <row r="146" spans="4:19" ht="12.75" x14ac:dyDescent="0.2">
      <c r="D146" s="53"/>
      <c r="I146" s="53"/>
      <c r="N146" s="53"/>
      <c r="S146" s="53"/>
    </row>
    <row r="147" spans="4:19" ht="12.75" x14ac:dyDescent="0.2">
      <c r="D147" s="53"/>
      <c r="I147" s="53"/>
      <c r="N147" s="53"/>
      <c r="S147" s="53"/>
    </row>
    <row r="148" spans="4:19" ht="12.75" x14ac:dyDescent="0.2">
      <c r="D148" s="53"/>
      <c r="I148" s="53"/>
      <c r="N148" s="53"/>
      <c r="S148" s="53"/>
    </row>
    <row r="149" spans="4:19" ht="12.75" x14ac:dyDescent="0.2">
      <c r="D149" s="53"/>
      <c r="I149" s="53"/>
      <c r="N149" s="53"/>
      <c r="S149" s="53"/>
    </row>
    <row r="150" spans="4:19" ht="12.75" x14ac:dyDescent="0.2">
      <c r="D150" s="53"/>
      <c r="I150" s="53"/>
      <c r="N150" s="53"/>
      <c r="S150" s="53"/>
    </row>
    <row r="151" spans="4:19" ht="12.75" x14ac:dyDescent="0.2">
      <c r="D151" s="53"/>
      <c r="I151" s="53"/>
      <c r="N151" s="53"/>
      <c r="S151" s="53"/>
    </row>
    <row r="152" spans="4:19" ht="12.75" x14ac:dyDescent="0.2">
      <c r="D152" s="53"/>
      <c r="I152" s="53"/>
      <c r="N152" s="53"/>
      <c r="S152" s="53"/>
    </row>
    <row r="153" spans="4:19" ht="12.75" x14ac:dyDescent="0.2">
      <c r="D153" s="53"/>
      <c r="I153" s="53"/>
      <c r="N153" s="53"/>
      <c r="S153" s="53"/>
    </row>
    <row r="154" spans="4:19" ht="12.75" x14ac:dyDescent="0.2">
      <c r="D154" s="53"/>
      <c r="I154" s="53"/>
      <c r="N154" s="53"/>
      <c r="S154" s="53"/>
    </row>
    <row r="155" spans="4:19" ht="12.75" x14ac:dyDescent="0.2">
      <c r="D155" s="53"/>
      <c r="I155" s="53"/>
      <c r="N155" s="53"/>
      <c r="S155" s="53"/>
    </row>
    <row r="156" spans="4:19" ht="12.75" x14ac:dyDescent="0.2">
      <c r="D156" s="53"/>
      <c r="I156" s="53"/>
      <c r="N156" s="53"/>
      <c r="S156" s="53"/>
    </row>
    <row r="157" spans="4:19" ht="12.75" x14ac:dyDescent="0.2">
      <c r="D157" s="53"/>
      <c r="I157" s="53"/>
      <c r="N157" s="53"/>
      <c r="S157" s="53"/>
    </row>
    <row r="158" spans="4:19" ht="12.75" x14ac:dyDescent="0.2">
      <c r="D158" s="53"/>
      <c r="I158" s="53"/>
      <c r="N158" s="53"/>
      <c r="S158" s="53"/>
    </row>
    <row r="159" spans="4:19" ht="12.75" x14ac:dyDescent="0.2">
      <c r="D159" s="53"/>
      <c r="I159" s="53"/>
      <c r="N159" s="53"/>
      <c r="S159" s="53"/>
    </row>
    <row r="160" spans="4:19" ht="12.75" x14ac:dyDescent="0.2">
      <c r="D160" s="53"/>
      <c r="I160" s="53"/>
      <c r="N160" s="53"/>
      <c r="S160" s="53"/>
    </row>
    <row r="161" spans="4:19" ht="12.75" x14ac:dyDescent="0.2">
      <c r="D161" s="53"/>
      <c r="I161" s="53"/>
      <c r="N161" s="53"/>
      <c r="S161" s="53"/>
    </row>
    <row r="162" spans="4:19" ht="12.75" x14ac:dyDescent="0.2">
      <c r="D162" s="53"/>
      <c r="I162" s="53"/>
      <c r="N162" s="53"/>
      <c r="S162" s="53"/>
    </row>
    <row r="163" spans="4:19" ht="12.75" x14ac:dyDescent="0.2">
      <c r="D163" s="53"/>
      <c r="I163" s="53"/>
      <c r="N163" s="53"/>
      <c r="S163" s="53"/>
    </row>
    <row r="164" spans="4:19" ht="12.75" x14ac:dyDescent="0.2">
      <c r="D164" s="53"/>
      <c r="I164" s="53"/>
      <c r="N164" s="53"/>
      <c r="S164" s="53"/>
    </row>
    <row r="165" spans="4:19" ht="12.75" x14ac:dyDescent="0.2">
      <c r="D165" s="53"/>
      <c r="I165" s="53"/>
      <c r="N165" s="53"/>
      <c r="S165" s="53"/>
    </row>
    <row r="166" spans="4:19" ht="12.75" x14ac:dyDescent="0.2">
      <c r="D166" s="53"/>
      <c r="I166" s="53"/>
      <c r="N166" s="53"/>
      <c r="S166" s="53"/>
    </row>
    <row r="167" spans="4:19" ht="12.75" x14ac:dyDescent="0.2">
      <c r="D167" s="53"/>
      <c r="I167" s="53"/>
      <c r="N167" s="53"/>
      <c r="S167" s="53"/>
    </row>
    <row r="168" spans="4:19" ht="12.75" x14ac:dyDescent="0.2">
      <c r="D168" s="53"/>
      <c r="I168" s="53"/>
      <c r="N168" s="53"/>
      <c r="S168" s="53"/>
    </row>
    <row r="169" spans="4:19" ht="12.75" x14ac:dyDescent="0.2">
      <c r="D169" s="53"/>
      <c r="I169" s="53"/>
      <c r="N169" s="53"/>
      <c r="S169" s="53"/>
    </row>
    <row r="170" spans="4:19" ht="12.75" x14ac:dyDescent="0.2">
      <c r="D170" s="53"/>
      <c r="I170" s="53"/>
      <c r="N170" s="53"/>
      <c r="S170" s="53"/>
    </row>
    <row r="171" spans="4:19" ht="12.75" x14ac:dyDescent="0.2">
      <c r="D171" s="53"/>
      <c r="I171" s="53"/>
      <c r="N171" s="53"/>
      <c r="S171" s="53"/>
    </row>
    <row r="172" spans="4:19" ht="12.75" x14ac:dyDescent="0.2">
      <c r="D172" s="53"/>
      <c r="I172" s="53"/>
      <c r="N172" s="53"/>
      <c r="S172" s="53"/>
    </row>
    <row r="173" spans="4:19" ht="12.75" x14ac:dyDescent="0.2">
      <c r="D173" s="53"/>
      <c r="I173" s="53"/>
      <c r="N173" s="53"/>
      <c r="S173" s="53"/>
    </row>
    <row r="174" spans="4:19" ht="12.75" x14ac:dyDescent="0.2">
      <c r="D174" s="53"/>
      <c r="I174" s="53"/>
      <c r="N174" s="53"/>
      <c r="S174" s="53"/>
    </row>
    <row r="175" spans="4:19" ht="12.75" x14ac:dyDescent="0.2">
      <c r="D175" s="53"/>
      <c r="I175" s="53"/>
      <c r="N175" s="53"/>
      <c r="S175" s="53"/>
    </row>
    <row r="176" spans="4:19" ht="12.75" x14ac:dyDescent="0.2">
      <c r="D176" s="53"/>
      <c r="I176" s="53"/>
      <c r="N176" s="53"/>
      <c r="S176" s="53"/>
    </row>
    <row r="177" spans="4:19" ht="12.75" x14ac:dyDescent="0.2">
      <c r="D177" s="53"/>
      <c r="I177" s="53"/>
      <c r="N177" s="53"/>
      <c r="S177" s="53"/>
    </row>
    <row r="178" spans="4:19" ht="12.75" x14ac:dyDescent="0.2">
      <c r="D178" s="53"/>
      <c r="I178" s="53"/>
      <c r="N178" s="53"/>
      <c r="S178" s="53"/>
    </row>
    <row r="179" spans="4:19" ht="12.75" x14ac:dyDescent="0.2">
      <c r="D179" s="53"/>
      <c r="I179" s="53"/>
      <c r="N179" s="53"/>
      <c r="S179" s="53"/>
    </row>
    <row r="180" spans="4:19" ht="12.75" x14ac:dyDescent="0.2">
      <c r="D180" s="53"/>
      <c r="I180" s="53"/>
      <c r="N180" s="53"/>
      <c r="S180" s="53"/>
    </row>
    <row r="181" spans="4:19" ht="12.75" x14ac:dyDescent="0.2">
      <c r="D181" s="53"/>
      <c r="I181" s="53"/>
      <c r="N181" s="53"/>
      <c r="S181" s="53"/>
    </row>
    <row r="182" spans="4:19" ht="12.75" x14ac:dyDescent="0.2">
      <c r="D182" s="53"/>
      <c r="I182" s="53"/>
      <c r="N182" s="53"/>
      <c r="S182" s="53"/>
    </row>
    <row r="183" spans="4:19" ht="12.75" x14ac:dyDescent="0.2">
      <c r="D183" s="53"/>
      <c r="I183" s="53"/>
      <c r="N183" s="53"/>
      <c r="S183" s="53"/>
    </row>
    <row r="184" spans="4:19" ht="12.75" x14ac:dyDescent="0.2">
      <c r="D184" s="53"/>
      <c r="I184" s="53"/>
      <c r="N184" s="53"/>
      <c r="S184" s="53"/>
    </row>
    <row r="185" spans="4:19" ht="12.75" x14ac:dyDescent="0.2">
      <c r="D185" s="53"/>
      <c r="I185" s="53"/>
      <c r="N185" s="53"/>
      <c r="S185" s="53"/>
    </row>
    <row r="186" spans="4:19" ht="12.75" x14ac:dyDescent="0.2">
      <c r="D186" s="53"/>
      <c r="I186" s="53"/>
      <c r="N186" s="53"/>
      <c r="S186" s="53"/>
    </row>
    <row r="187" spans="4:19" ht="12.75" x14ac:dyDescent="0.2">
      <c r="D187" s="53"/>
      <c r="I187" s="53"/>
      <c r="N187" s="53"/>
      <c r="S187" s="53"/>
    </row>
    <row r="188" spans="4:19" ht="12.75" x14ac:dyDescent="0.2">
      <c r="D188" s="53"/>
      <c r="I188" s="53"/>
      <c r="N188" s="53"/>
      <c r="S188" s="53"/>
    </row>
    <row r="189" spans="4:19" ht="12.75" x14ac:dyDescent="0.2">
      <c r="D189" s="53"/>
      <c r="I189" s="53"/>
      <c r="N189" s="53"/>
      <c r="S189" s="53"/>
    </row>
    <row r="190" spans="4:19" ht="12.75" x14ac:dyDescent="0.2">
      <c r="D190" s="53"/>
      <c r="I190" s="53"/>
      <c r="N190" s="53"/>
      <c r="S190" s="53"/>
    </row>
    <row r="191" spans="4:19" ht="12.75" x14ac:dyDescent="0.2">
      <c r="D191" s="53"/>
      <c r="I191" s="53"/>
      <c r="N191" s="53"/>
      <c r="S191" s="53"/>
    </row>
    <row r="192" spans="4:19" ht="12.75" x14ac:dyDescent="0.2">
      <c r="D192" s="53"/>
      <c r="I192" s="53"/>
      <c r="N192" s="53"/>
      <c r="S192" s="53"/>
    </row>
    <row r="193" spans="4:19" ht="12.75" x14ac:dyDescent="0.2">
      <c r="D193" s="53"/>
      <c r="I193" s="53"/>
      <c r="N193" s="53"/>
      <c r="S193" s="53"/>
    </row>
    <row r="194" spans="4:19" ht="12.75" x14ac:dyDescent="0.2">
      <c r="D194" s="53"/>
      <c r="I194" s="53"/>
      <c r="N194" s="53"/>
      <c r="S194" s="53"/>
    </row>
    <row r="195" spans="4:19" ht="12.75" x14ac:dyDescent="0.2">
      <c r="D195" s="53"/>
      <c r="I195" s="53"/>
      <c r="N195" s="53"/>
      <c r="S195" s="53"/>
    </row>
    <row r="196" spans="4:19" ht="12.75" x14ac:dyDescent="0.2">
      <c r="D196" s="53"/>
      <c r="I196" s="53"/>
      <c r="N196" s="53"/>
      <c r="S196" s="53"/>
    </row>
    <row r="197" spans="4:19" ht="12.75" x14ac:dyDescent="0.2">
      <c r="D197" s="53"/>
      <c r="I197" s="53"/>
      <c r="N197" s="53"/>
      <c r="S197" s="53"/>
    </row>
    <row r="198" spans="4:19" ht="12.75" x14ac:dyDescent="0.2">
      <c r="D198" s="53"/>
      <c r="I198" s="53"/>
      <c r="N198" s="53"/>
      <c r="S198" s="53"/>
    </row>
    <row r="199" spans="4:19" ht="12.75" x14ac:dyDescent="0.2">
      <c r="D199" s="53"/>
      <c r="I199" s="53"/>
      <c r="N199" s="53"/>
      <c r="S199" s="53"/>
    </row>
    <row r="200" spans="4:19" ht="12.75" x14ac:dyDescent="0.2">
      <c r="D200" s="53"/>
      <c r="I200" s="53"/>
      <c r="N200" s="53"/>
      <c r="S200" s="53"/>
    </row>
    <row r="201" spans="4:19" ht="12.75" x14ac:dyDescent="0.2">
      <c r="D201" s="53"/>
      <c r="I201" s="53"/>
      <c r="N201" s="53"/>
      <c r="S201" s="53"/>
    </row>
    <row r="202" spans="4:19" ht="12.75" x14ac:dyDescent="0.2">
      <c r="D202" s="53"/>
      <c r="I202" s="53"/>
      <c r="N202" s="53"/>
      <c r="S202" s="53"/>
    </row>
    <row r="203" spans="4:19" ht="12.75" x14ac:dyDescent="0.2">
      <c r="D203" s="53"/>
      <c r="I203" s="53"/>
      <c r="N203" s="53"/>
      <c r="S203" s="53"/>
    </row>
    <row r="204" spans="4:19" ht="12.75" x14ac:dyDescent="0.2">
      <c r="D204" s="53"/>
      <c r="I204" s="53"/>
      <c r="N204" s="53"/>
      <c r="S204" s="53"/>
    </row>
    <row r="205" spans="4:19" ht="12.75" x14ac:dyDescent="0.2">
      <c r="D205" s="53"/>
      <c r="I205" s="53"/>
      <c r="N205" s="53"/>
      <c r="S205" s="53"/>
    </row>
    <row r="206" spans="4:19" ht="12.75" x14ac:dyDescent="0.2">
      <c r="D206" s="53"/>
      <c r="I206" s="53"/>
      <c r="N206" s="53"/>
      <c r="S206" s="53"/>
    </row>
    <row r="207" spans="4:19" ht="12.75" x14ac:dyDescent="0.2">
      <c r="D207" s="53"/>
      <c r="I207" s="53"/>
      <c r="N207" s="53"/>
      <c r="S207" s="53"/>
    </row>
    <row r="208" spans="4:19" ht="12.75" x14ac:dyDescent="0.2">
      <c r="D208" s="53"/>
      <c r="I208" s="53"/>
      <c r="N208" s="53"/>
      <c r="S208" s="53"/>
    </row>
    <row r="209" spans="4:19" ht="12.75" x14ac:dyDescent="0.2">
      <c r="D209" s="53"/>
      <c r="I209" s="53"/>
      <c r="N209" s="53"/>
      <c r="S209" s="53"/>
    </row>
    <row r="210" spans="4:19" ht="12.75" x14ac:dyDescent="0.2">
      <c r="D210" s="53"/>
      <c r="I210" s="53"/>
      <c r="N210" s="53"/>
      <c r="S210" s="53"/>
    </row>
    <row r="211" spans="4:19" ht="12.75" x14ac:dyDescent="0.2">
      <c r="D211" s="53"/>
      <c r="I211" s="53"/>
      <c r="N211" s="53"/>
      <c r="S211" s="53"/>
    </row>
    <row r="212" spans="4:19" ht="12.75" x14ac:dyDescent="0.2">
      <c r="D212" s="53"/>
      <c r="I212" s="53"/>
      <c r="N212" s="53"/>
      <c r="S212" s="53"/>
    </row>
    <row r="213" spans="4:19" ht="12.75" x14ac:dyDescent="0.2">
      <c r="D213" s="53"/>
      <c r="I213" s="53"/>
      <c r="N213" s="53"/>
      <c r="S213" s="53"/>
    </row>
    <row r="214" spans="4:19" ht="12.75" x14ac:dyDescent="0.2">
      <c r="D214" s="53"/>
      <c r="I214" s="53"/>
      <c r="N214" s="53"/>
      <c r="S214" s="53"/>
    </row>
    <row r="215" spans="4:19" ht="12.75" x14ac:dyDescent="0.2">
      <c r="D215" s="53"/>
      <c r="I215" s="53"/>
      <c r="N215" s="53"/>
      <c r="S215" s="53"/>
    </row>
    <row r="216" spans="4:19" ht="12.75" x14ac:dyDescent="0.2">
      <c r="D216" s="53"/>
      <c r="I216" s="53"/>
      <c r="N216" s="53"/>
      <c r="S216" s="53"/>
    </row>
    <row r="217" spans="4:19" ht="12.75" x14ac:dyDescent="0.2">
      <c r="D217" s="53"/>
      <c r="I217" s="53"/>
      <c r="N217" s="53"/>
      <c r="S217" s="53"/>
    </row>
    <row r="218" spans="4:19" ht="12.75" x14ac:dyDescent="0.2">
      <c r="D218" s="53"/>
      <c r="I218" s="53"/>
      <c r="N218" s="53"/>
      <c r="S218" s="53"/>
    </row>
    <row r="219" spans="4:19" ht="12.75" x14ac:dyDescent="0.2">
      <c r="D219" s="53"/>
      <c r="I219" s="53"/>
      <c r="N219" s="53"/>
      <c r="S219" s="53"/>
    </row>
    <row r="220" spans="4:19" ht="12.75" x14ac:dyDescent="0.2">
      <c r="D220" s="53"/>
      <c r="I220" s="53"/>
      <c r="N220" s="53"/>
      <c r="S220" s="53"/>
    </row>
    <row r="221" spans="4:19" ht="12.75" x14ac:dyDescent="0.2">
      <c r="D221" s="53"/>
      <c r="I221" s="53"/>
      <c r="N221" s="53"/>
      <c r="S221" s="53"/>
    </row>
    <row r="222" spans="4:19" ht="12.75" x14ac:dyDescent="0.2">
      <c r="D222" s="53"/>
      <c r="I222" s="53"/>
      <c r="N222" s="53"/>
      <c r="S222" s="53"/>
    </row>
    <row r="223" spans="4:19" ht="12.75" x14ac:dyDescent="0.2">
      <c r="D223" s="53"/>
      <c r="I223" s="53"/>
      <c r="N223" s="53"/>
      <c r="S223" s="53"/>
    </row>
    <row r="224" spans="4:19" ht="12.75" x14ac:dyDescent="0.2">
      <c r="D224" s="53"/>
      <c r="I224" s="53"/>
      <c r="N224" s="53"/>
      <c r="S224" s="53"/>
    </row>
    <row r="225" spans="4:19" ht="12.75" x14ac:dyDescent="0.2">
      <c r="D225" s="53"/>
      <c r="I225" s="53"/>
      <c r="N225" s="53"/>
      <c r="S225" s="53"/>
    </row>
    <row r="226" spans="4:19" ht="12.75" x14ac:dyDescent="0.2">
      <c r="D226" s="53"/>
      <c r="I226" s="53"/>
      <c r="N226" s="53"/>
      <c r="S226" s="53"/>
    </row>
    <row r="227" spans="4:19" ht="12.75" x14ac:dyDescent="0.2">
      <c r="D227" s="53"/>
      <c r="I227" s="53"/>
      <c r="N227" s="53"/>
      <c r="S227" s="53"/>
    </row>
    <row r="228" spans="4:19" ht="12.75" x14ac:dyDescent="0.2">
      <c r="D228" s="53"/>
      <c r="I228" s="53"/>
      <c r="N228" s="53"/>
      <c r="S228" s="53"/>
    </row>
    <row r="229" spans="4:19" ht="12.75" x14ac:dyDescent="0.2">
      <c r="D229" s="53"/>
      <c r="I229" s="53"/>
      <c r="N229" s="53"/>
      <c r="S229" s="53"/>
    </row>
    <row r="230" spans="4:19" ht="12.75" x14ac:dyDescent="0.2">
      <c r="D230" s="53"/>
      <c r="I230" s="53"/>
      <c r="N230" s="53"/>
      <c r="S230" s="53"/>
    </row>
    <row r="231" spans="4:19" ht="12.75" x14ac:dyDescent="0.2">
      <c r="D231" s="53"/>
      <c r="I231" s="53"/>
      <c r="N231" s="53"/>
      <c r="S231" s="53"/>
    </row>
    <row r="232" spans="4:19" ht="12.75" x14ac:dyDescent="0.2">
      <c r="D232" s="53"/>
      <c r="I232" s="53"/>
      <c r="N232" s="53"/>
      <c r="S232" s="53"/>
    </row>
    <row r="233" spans="4:19" ht="12.75" x14ac:dyDescent="0.2">
      <c r="D233" s="53"/>
      <c r="I233" s="53"/>
      <c r="N233" s="53"/>
      <c r="S233" s="53"/>
    </row>
    <row r="234" spans="4:19" ht="12.75" x14ac:dyDescent="0.2">
      <c r="D234" s="53"/>
      <c r="I234" s="53"/>
      <c r="N234" s="53"/>
      <c r="S234" s="53"/>
    </row>
    <row r="235" spans="4:19" ht="12.75" x14ac:dyDescent="0.2">
      <c r="D235" s="53"/>
      <c r="I235" s="53"/>
      <c r="N235" s="53"/>
      <c r="S235" s="53"/>
    </row>
    <row r="236" spans="4:19" ht="12.75" x14ac:dyDescent="0.2">
      <c r="D236" s="53"/>
      <c r="I236" s="53"/>
      <c r="N236" s="53"/>
      <c r="S236" s="53"/>
    </row>
    <row r="237" spans="4:19" ht="12.75" x14ac:dyDescent="0.2">
      <c r="D237" s="53"/>
      <c r="I237" s="53"/>
      <c r="N237" s="53"/>
      <c r="S237" s="53"/>
    </row>
    <row r="238" spans="4:19" ht="12.75" x14ac:dyDescent="0.2">
      <c r="D238" s="53"/>
      <c r="I238" s="53"/>
      <c r="N238" s="53"/>
      <c r="S238" s="53"/>
    </row>
    <row r="239" spans="4:19" ht="12.75" x14ac:dyDescent="0.2">
      <c r="D239" s="53"/>
      <c r="I239" s="53"/>
      <c r="N239" s="53"/>
      <c r="S239" s="53"/>
    </row>
    <row r="240" spans="4:19" ht="12.75" x14ac:dyDescent="0.2">
      <c r="D240" s="53"/>
      <c r="I240" s="53"/>
      <c r="N240" s="53"/>
      <c r="S240" s="53"/>
    </row>
    <row r="241" spans="4:19" ht="12.75" x14ac:dyDescent="0.2">
      <c r="D241" s="53"/>
      <c r="I241" s="53"/>
      <c r="N241" s="53"/>
      <c r="S241" s="53"/>
    </row>
    <row r="242" spans="4:19" ht="12.75" x14ac:dyDescent="0.2">
      <c r="D242" s="53"/>
      <c r="I242" s="53"/>
      <c r="N242" s="53"/>
      <c r="S242" s="53"/>
    </row>
    <row r="243" spans="4:19" ht="12.75" x14ac:dyDescent="0.2">
      <c r="D243" s="53"/>
      <c r="I243" s="53"/>
      <c r="N243" s="53"/>
      <c r="S243" s="53"/>
    </row>
    <row r="244" spans="4:19" ht="12.75" x14ac:dyDescent="0.2">
      <c r="D244" s="53"/>
      <c r="I244" s="53"/>
      <c r="N244" s="53"/>
      <c r="S244" s="53"/>
    </row>
    <row r="245" spans="4:19" ht="12.75" x14ac:dyDescent="0.2">
      <c r="D245" s="53"/>
      <c r="I245" s="53"/>
      <c r="N245" s="53"/>
      <c r="S245" s="53"/>
    </row>
    <row r="246" spans="4:19" ht="12.75" x14ac:dyDescent="0.2">
      <c r="D246" s="53"/>
      <c r="I246" s="53"/>
      <c r="N246" s="53"/>
      <c r="S246" s="53"/>
    </row>
    <row r="247" spans="4:19" ht="12.75" x14ac:dyDescent="0.2">
      <c r="D247" s="53"/>
      <c r="I247" s="53"/>
      <c r="N247" s="53"/>
      <c r="S247" s="53"/>
    </row>
    <row r="248" spans="4:19" ht="12.75" x14ac:dyDescent="0.2">
      <c r="D248" s="53"/>
      <c r="I248" s="53"/>
      <c r="N248" s="53"/>
      <c r="S248" s="53"/>
    </row>
    <row r="249" spans="4:19" ht="12.75" x14ac:dyDescent="0.2">
      <c r="D249" s="53"/>
      <c r="I249" s="53"/>
      <c r="N249" s="53"/>
      <c r="S249" s="53"/>
    </row>
    <row r="250" spans="4:19" ht="12.75" x14ac:dyDescent="0.2">
      <c r="D250" s="53"/>
      <c r="I250" s="53"/>
      <c r="N250" s="53"/>
      <c r="S250" s="53"/>
    </row>
    <row r="251" spans="4:19" ht="12.75" x14ac:dyDescent="0.2">
      <c r="D251" s="53"/>
      <c r="I251" s="53"/>
      <c r="N251" s="53"/>
      <c r="S251" s="53"/>
    </row>
    <row r="252" spans="4:19" ht="12.75" x14ac:dyDescent="0.2">
      <c r="D252" s="53"/>
      <c r="I252" s="53"/>
      <c r="N252" s="53"/>
      <c r="S252" s="53"/>
    </row>
    <row r="253" spans="4:19" ht="12.75" x14ac:dyDescent="0.2">
      <c r="D253" s="53"/>
      <c r="I253" s="53"/>
      <c r="N253" s="53"/>
      <c r="S253" s="53"/>
    </row>
    <row r="254" spans="4:19" ht="12.75" x14ac:dyDescent="0.2">
      <c r="D254" s="53"/>
      <c r="I254" s="53"/>
      <c r="N254" s="53"/>
      <c r="S254" s="53"/>
    </row>
    <row r="255" spans="4:19" ht="12.75" x14ac:dyDescent="0.2">
      <c r="D255" s="53"/>
      <c r="I255" s="53"/>
      <c r="N255" s="53"/>
      <c r="S255" s="53"/>
    </row>
    <row r="256" spans="4:19" ht="12.75" x14ac:dyDescent="0.2">
      <c r="D256" s="53"/>
      <c r="I256" s="53"/>
      <c r="N256" s="53"/>
      <c r="S256" s="53"/>
    </row>
    <row r="257" spans="4:19" ht="12.75" x14ac:dyDescent="0.2">
      <c r="D257" s="53"/>
      <c r="I257" s="53"/>
      <c r="N257" s="53"/>
      <c r="S257" s="53"/>
    </row>
    <row r="258" spans="4:19" ht="12.75" x14ac:dyDescent="0.2">
      <c r="D258" s="53"/>
      <c r="I258" s="53"/>
      <c r="N258" s="53"/>
      <c r="S258" s="53"/>
    </row>
    <row r="259" spans="4:19" ht="12.75" x14ac:dyDescent="0.2">
      <c r="D259" s="53"/>
      <c r="I259" s="53"/>
      <c r="N259" s="53"/>
      <c r="S259" s="53"/>
    </row>
    <row r="260" spans="4:19" ht="12.75" x14ac:dyDescent="0.2">
      <c r="D260" s="53"/>
      <c r="I260" s="53"/>
      <c r="N260" s="53"/>
      <c r="S260" s="53"/>
    </row>
    <row r="261" spans="4:19" ht="12.75" x14ac:dyDescent="0.2">
      <c r="D261" s="53"/>
      <c r="I261" s="53"/>
      <c r="N261" s="53"/>
      <c r="S261" s="53"/>
    </row>
    <row r="262" spans="4:19" ht="12.75" x14ac:dyDescent="0.2">
      <c r="D262" s="53"/>
      <c r="I262" s="53"/>
      <c r="N262" s="53"/>
      <c r="S262" s="53"/>
    </row>
    <row r="263" spans="4:19" ht="12.75" x14ac:dyDescent="0.2">
      <c r="D263" s="53"/>
      <c r="I263" s="53"/>
      <c r="N263" s="53"/>
      <c r="S263" s="53"/>
    </row>
    <row r="264" spans="4:19" ht="12.75" x14ac:dyDescent="0.2">
      <c r="D264" s="53"/>
      <c r="I264" s="53"/>
      <c r="N264" s="53"/>
      <c r="S264" s="53"/>
    </row>
    <row r="265" spans="4:19" ht="12.75" x14ac:dyDescent="0.2">
      <c r="D265" s="53"/>
      <c r="I265" s="53"/>
      <c r="N265" s="53"/>
      <c r="S265" s="53"/>
    </row>
    <row r="266" spans="4:19" ht="12.75" x14ac:dyDescent="0.2">
      <c r="D266" s="53"/>
      <c r="I266" s="53"/>
      <c r="N266" s="53"/>
      <c r="S266" s="53"/>
    </row>
    <row r="267" spans="4:19" ht="12.75" x14ac:dyDescent="0.2">
      <c r="D267" s="53"/>
      <c r="I267" s="53"/>
      <c r="N267" s="53"/>
      <c r="S267" s="53"/>
    </row>
    <row r="268" spans="4:19" ht="12.75" x14ac:dyDescent="0.2">
      <c r="D268" s="53"/>
      <c r="I268" s="53"/>
      <c r="N268" s="53"/>
      <c r="S268" s="53"/>
    </row>
    <row r="269" spans="4:19" ht="12.75" x14ac:dyDescent="0.2">
      <c r="D269" s="53"/>
      <c r="I269" s="53"/>
      <c r="N269" s="53"/>
      <c r="S269" s="53"/>
    </row>
    <row r="270" spans="4:19" ht="12.75" x14ac:dyDescent="0.2">
      <c r="D270" s="53"/>
      <c r="I270" s="53"/>
      <c r="N270" s="53"/>
      <c r="S270" s="53"/>
    </row>
    <row r="271" spans="4:19" ht="12.75" x14ac:dyDescent="0.2">
      <c r="D271" s="53"/>
      <c r="I271" s="53"/>
      <c r="N271" s="53"/>
      <c r="S271" s="53"/>
    </row>
    <row r="272" spans="4:19" ht="12.75" x14ac:dyDescent="0.2">
      <c r="D272" s="53"/>
      <c r="I272" s="53"/>
      <c r="N272" s="53"/>
      <c r="S272" s="53"/>
    </row>
    <row r="273" spans="4:19" ht="12.75" x14ac:dyDescent="0.2">
      <c r="D273" s="53"/>
      <c r="I273" s="53"/>
      <c r="N273" s="53"/>
      <c r="S273" s="53"/>
    </row>
    <row r="274" spans="4:19" ht="12.75" x14ac:dyDescent="0.2">
      <c r="D274" s="53"/>
      <c r="I274" s="53"/>
      <c r="N274" s="53"/>
      <c r="S274" s="53"/>
    </row>
    <row r="275" spans="4:19" ht="12.75" x14ac:dyDescent="0.2">
      <c r="D275" s="53"/>
      <c r="I275" s="53"/>
      <c r="N275" s="53"/>
      <c r="S275" s="53"/>
    </row>
    <row r="276" spans="4:19" ht="12.75" x14ac:dyDescent="0.2">
      <c r="D276" s="53"/>
      <c r="I276" s="53"/>
      <c r="N276" s="53"/>
      <c r="S276" s="53"/>
    </row>
    <row r="277" spans="4:19" ht="12.75" x14ac:dyDescent="0.2">
      <c r="D277" s="53"/>
      <c r="I277" s="53"/>
      <c r="N277" s="53"/>
      <c r="S277" s="53"/>
    </row>
    <row r="278" spans="4:19" ht="12.75" x14ac:dyDescent="0.2">
      <c r="D278" s="53"/>
      <c r="I278" s="53"/>
      <c r="N278" s="53"/>
      <c r="S278" s="53"/>
    </row>
    <row r="279" spans="4:19" ht="12.75" x14ac:dyDescent="0.2">
      <c r="D279" s="53"/>
      <c r="I279" s="53"/>
      <c r="N279" s="53"/>
      <c r="S279" s="53"/>
    </row>
    <row r="280" spans="4:19" ht="12.75" x14ac:dyDescent="0.2">
      <c r="D280" s="53"/>
      <c r="I280" s="53"/>
      <c r="N280" s="53"/>
      <c r="S280" s="53"/>
    </row>
    <row r="281" spans="4:19" ht="12.75" x14ac:dyDescent="0.2">
      <c r="D281" s="53"/>
      <c r="I281" s="53"/>
      <c r="N281" s="53"/>
      <c r="S281" s="53"/>
    </row>
    <row r="282" spans="4:19" ht="12.75" x14ac:dyDescent="0.2">
      <c r="D282" s="53"/>
      <c r="I282" s="53"/>
      <c r="N282" s="53"/>
      <c r="S282" s="53"/>
    </row>
    <row r="283" spans="4:19" ht="12.75" x14ac:dyDescent="0.2">
      <c r="D283" s="53"/>
      <c r="I283" s="53"/>
      <c r="N283" s="53"/>
      <c r="S283" s="53"/>
    </row>
    <row r="284" spans="4:19" ht="12.75" x14ac:dyDescent="0.2">
      <c r="D284" s="53"/>
      <c r="I284" s="53"/>
      <c r="N284" s="53"/>
      <c r="S284" s="53"/>
    </row>
    <row r="285" spans="4:19" ht="12.75" x14ac:dyDescent="0.2">
      <c r="D285" s="53"/>
      <c r="I285" s="53"/>
      <c r="N285" s="53"/>
      <c r="S285" s="53"/>
    </row>
    <row r="286" spans="4:19" ht="12.75" x14ac:dyDescent="0.2">
      <c r="D286" s="53"/>
      <c r="I286" s="53"/>
      <c r="N286" s="53"/>
      <c r="S286" s="53"/>
    </row>
    <row r="287" spans="4:19" ht="12.75" x14ac:dyDescent="0.2">
      <c r="D287" s="53"/>
      <c r="I287" s="53"/>
      <c r="N287" s="53"/>
      <c r="S287" s="53"/>
    </row>
    <row r="288" spans="4:19" ht="12.75" x14ac:dyDescent="0.2">
      <c r="D288" s="53"/>
      <c r="I288" s="53"/>
      <c r="N288" s="53"/>
      <c r="S288" s="53"/>
    </row>
    <row r="289" spans="4:19" ht="12.75" x14ac:dyDescent="0.2">
      <c r="D289" s="53"/>
      <c r="I289" s="53"/>
      <c r="N289" s="53"/>
      <c r="S289" s="53"/>
    </row>
    <row r="290" spans="4:19" ht="12.75" x14ac:dyDescent="0.2">
      <c r="D290" s="53"/>
      <c r="I290" s="53"/>
      <c r="N290" s="53"/>
      <c r="S290" s="53"/>
    </row>
    <row r="291" spans="4:19" ht="12.75" x14ac:dyDescent="0.2">
      <c r="D291" s="53"/>
      <c r="I291" s="53"/>
      <c r="N291" s="53"/>
      <c r="S291" s="53"/>
    </row>
    <row r="292" spans="4:19" ht="12.75" x14ac:dyDescent="0.2">
      <c r="D292" s="53"/>
      <c r="I292" s="53"/>
      <c r="N292" s="53"/>
      <c r="S292" s="53"/>
    </row>
    <row r="293" spans="4:19" ht="12.75" x14ac:dyDescent="0.2">
      <c r="D293" s="53"/>
      <c r="I293" s="53"/>
      <c r="N293" s="53"/>
      <c r="S293" s="53"/>
    </row>
    <row r="294" spans="4:19" ht="12.75" x14ac:dyDescent="0.2">
      <c r="D294" s="53"/>
      <c r="I294" s="53"/>
      <c r="N294" s="53"/>
      <c r="S294" s="53"/>
    </row>
    <row r="295" spans="4:19" ht="12.75" x14ac:dyDescent="0.2">
      <c r="D295" s="53"/>
      <c r="I295" s="53"/>
      <c r="N295" s="53"/>
      <c r="S295" s="53"/>
    </row>
    <row r="296" spans="4:19" ht="12.75" x14ac:dyDescent="0.2">
      <c r="D296" s="53"/>
      <c r="I296" s="53"/>
      <c r="N296" s="53"/>
      <c r="S296" s="53"/>
    </row>
    <row r="297" spans="4:19" ht="12.75" x14ac:dyDescent="0.2">
      <c r="D297" s="53"/>
      <c r="I297" s="53"/>
      <c r="N297" s="53"/>
      <c r="S297" s="53"/>
    </row>
    <row r="298" spans="4:19" ht="12.75" x14ac:dyDescent="0.2">
      <c r="D298" s="53"/>
      <c r="I298" s="53"/>
      <c r="N298" s="53"/>
      <c r="S298" s="53"/>
    </row>
    <row r="299" spans="4:19" ht="12.75" x14ac:dyDescent="0.2">
      <c r="D299" s="53"/>
      <c r="I299" s="53"/>
      <c r="N299" s="53"/>
      <c r="S299" s="53"/>
    </row>
    <row r="300" spans="4:19" ht="12.75" x14ac:dyDescent="0.2">
      <c r="D300" s="53"/>
      <c r="I300" s="53"/>
      <c r="N300" s="53"/>
      <c r="S300" s="53"/>
    </row>
    <row r="301" spans="4:19" ht="12.75" x14ac:dyDescent="0.2">
      <c r="D301" s="53"/>
      <c r="I301" s="53"/>
      <c r="N301" s="53"/>
      <c r="S301" s="53"/>
    </row>
    <row r="302" spans="4:19" ht="12.75" x14ac:dyDescent="0.2">
      <c r="D302" s="53"/>
      <c r="I302" s="53"/>
      <c r="N302" s="53"/>
      <c r="S302" s="53"/>
    </row>
    <row r="303" spans="4:19" ht="12.75" x14ac:dyDescent="0.2">
      <c r="D303" s="53"/>
      <c r="I303" s="53"/>
      <c r="N303" s="53"/>
      <c r="S303" s="53"/>
    </row>
    <row r="304" spans="4:19" ht="12.75" x14ac:dyDescent="0.2">
      <c r="D304" s="53"/>
      <c r="I304" s="53"/>
      <c r="N304" s="53"/>
      <c r="S304" s="53"/>
    </row>
    <row r="305" spans="4:19" ht="12.75" x14ac:dyDescent="0.2">
      <c r="D305" s="53"/>
      <c r="I305" s="53"/>
      <c r="N305" s="53"/>
      <c r="S305" s="53"/>
    </row>
    <row r="306" spans="4:19" ht="12.75" x14ac:dyDescent="0.2">
      <c r="D306" s="53"/>
      <c r="I306" s="53"/>
      <c r="N306" s="53"/>
      <c r="S306" s="53"/>
    </row>
    <row r="307" spans="4:19" ht="12.75" x14ac:dyDescent="0.2">
      <c r="D307" s="53"/>
      <c r="I307" s="53"/>
      <c r="N307" s="53"/>
      <c r="S307" s="53"/>
    </row>
    <row r="308" spans="4:19" ht="12.75" x14ac:dyDescent="0.2">
      <c r="D308" s="53"/>
      <c r="I308" s="53"/>
      <c r="N308" s="53"/>
      <c r="S308" s="53"/>
    </row>
    <row r="309" spans="4:19" ht="12.75" x14ac:dyDescent="0.2">
      <c r="D309" s="53"/>
      <c r="I309" s="53"/>
      <c r="N309" s="53"/>
      <c r="S309" s="53"/>
    </row>
    <row r="310" spans="4:19" ht="12.75" x14ac:dyDescent="0.2">
      <c r="D310" s="53"/>
      <c r="I310" s="53"/>
      <c r="N310" s="53"/>
      <c r="S310" s="53"/>
    </row>
    <row r="311" spans="4:19" ht="12.75" x14ac:dyDescent="0.2">
      <c r="D311" s="53"/>
      <c r="I311" s="53"/>
      <c r="N311" s="53"/>
      <c r="S311" s="53"/>
    </row>
    <row r="312" spans="4:19" ht="12.75" x14ac:dyDescent="0.2">
      <c r="D312" s="53"/>
      <c r="I312" s="53"/>
      <c r="N312" s="53"/>
      <c r="S312" s="53"/>
    </row>
    <row r="313" spans="4:19" ht="12.75" x14ac:dyDescent="0.2">
      <c r="D313" s="53"/>
      <c r="I313" s="53"/>
      <c r="N313" s="53"/>
      <c r="S313" s="53"/>
    </row>
    <row r="314" spans="4:19" ht="12.75" x14ac:dyDescent="0.2">
      <c r="D314" s="53"/>
      <c r="I314" s="53"/>
      <c r="N314" s="53"/>
      <c r="S314" s="53"/>
    </row>
    <row r="315" spans="4:19" ht="12.75" x14ac:dyDescent="0.2">
      <c r="D315" s="53"/>
      <c r="I315" s="53"/>
      <c r="N315" s="53"/>
      <c r="S315" s="53"/>
    </row>
    <row r="316" spans="4:19" ht="12.75" x14ac:dyDescent="0.2">
      <c r="D316" s="53"/>
      <c r="I316" s="53"/>
      <c r="N316" s="53"/>
      <c r="S316" s="53"/>
    </row>
    <row r="317" spans="4:19" ht="12.75" x14ac:dyDescent="0.2">
      <c r="D317" s="53"/>
      <c r="I317" s="53"/>
      <c r="N317" s="53"/>
      <c r="S317" s="53"/>
    </row>
    <row r="318" spans="4:19" ht="12.75" x14ac:dyDescent="0.2">
      <c r="D318" s="53"/>
      <c r="I318" s="53"/>
      <c r="N318" s="53"/>
      <c r="S318" s="53"/>
    </row>
    <row r="319" spans="4:19" ht="12.75" x14ac:dyDescent="0.2">
      <c r="D319" s="53"/>
      <c r="I319" s="53"/>
      <c r="N319" s="53"/>
      <c r="S319" s="53"/>
    </row>
    <row r="320" spans="4:19" ht="12.75" x14ac:dyDescent="0.2">
      <c r="D320" s="53"/>
      <c r="I320" s="53"/>
      <c r="N320" s="53"/>
      <c r="S320" s="53"/>
    </row>
    <row r="321" spans="4:19" ht="12.75" x14ac:dyDescent="0.2">
      <c r="D321" s="53"/>
      <c r="I321" s="53"/>
      <c r="N321" s="53"/>
      <c r="S321" s="53"/>
    </row>
    <row r="322" spans="4:19" ht="12.75" x14ac:dyDescent="0.2">
      <c r="D322" s="53"/>
      <c r="I322" s="53"/>
      <c r="N322" s="53"/>
      <c r="S322" s="53"/>
    </row>
    <row r="323" spans="4:19" ht="12.75" x14ac:dyDescent="0.2">
      <c r="D323" s="53"/>
      <c r="I323" s="53"/>
      <c r="N323" s="53"/>
      <c r="S323" s="53"/>
    </row>
    <row r="324" spans="4:19" ht="12.75" x14ac:dyDescent="0.2">
      <c r="D324" s="53"/>
      <c r="I324" s="53"/>
      <c r="N324" s="53"/>
      <c r="S324" s="53"/>
    </row>
    <row r="325" spans="4:19" ht="12.75" x14ac:dyDescent="0.2">
      <c r="D325" s="53"/>
      <c r="I325" s="53"/>
      <c r="N325" s="53"/>
      <c r="S325" s="53"/>
    </row>
    <row r="326" spans="4:19" ht="12.75" x14ac:dyDescent="0.2">
      <c r="D326" s="53"/>
      <c r="I326" s="53"/>
      <c r="N326" s="53"/>
      <c r="S326" s="53"/>
    </row>
    <row r="327" spans="4:19" ht="12.75" x14ac:dyDescent="0.2">
      <c r="D327" s="53"/>
      <c r="I327" s="53"/>
      <c r="N327" s="53"/>
      <c r="S327" s="53"/>
    </row>
    <row r="328" spans="4:19" ht="12.75" x14ac:dyDescent="0.2">
      <c r="D328" s="53"/>
      <c r="I328" s="53"/>
      <c r="N328" s="53"/>
      <c r="S328" s="53"/>
    </row>
    <row r="329" spans="4:19" ht="12.75" x14ac:dyDescent="0.2">
      <c r="D329" s="53"/>
      <c r="I329" s="53"/>
      <c r="N329" s="53"/>
      <c r="S329" s="53"/>
    </row>
    <row r="330" spans="4:19" ht="12.75" x14ac:dyDescent="0.2">
      <c r="D330" s="53"/>
      <c r="I330" s="53"/>
      <c r="N330" s="53"/>
      <c r="S330" s="53"/>
    </row>
    <row r="331" spans="4:19" ht="12.75" x14ac:dyDescent="0.2">
      <c r="D331" s="53"/>
      <c r="I331" s="53"/>
      <c r="N331" s="53"/>
      <c r="S331" s="53"/>
    </row>
    <row r="332" spans="4:19" ht="12.75" x14ac:dyDescent="0.2">
      <c r="D332" s="53"/>
      <c r="I332" s="53"/>
      <c r="N332" s="53"/>
      <c r="S332" s="53"/>
    </row>
    <row r="333" spans="4:19" ht="12.75" x14ac:dyDescent="0.2">
      <c r="D333" s="53"/>
      <c r="I333" s="53"/>
      <c r="N333" s="53"/>
      <c r="S333" s="53"/>
    </row>
    <row r="334" spans="4:19" ht="12.75" x14ac:dyDescent="0.2">
      <c r="D334" s="53"/>
      <c r="I334" s="53"/>
      <c r="N334" s="53"/>
      <c r="S334" s="53"/>
    </row>
    <row r="335" spans="4:19" ht="12.75" x14ac:dyDescent="0.2">
      <c r="D335" s="53"/>
      <c r="I335" s="53"/>
      <c r="N335" s="53"/>
      <c r="S335" s="53"/>
    </row>
    <row r="336" spans="4:19" ht="12.75" x14ac:dyDescent="0.2">
      <c r="D336" s="53"/>
      <c r="I336" s="53"/>
      <c r="N336" s="53"/>
      <c r="S336" s="53"/>
    </row>
    <row r="337" spans="4:19" ht="12.75" x14ac:dyDescent="0.2">
      <c r="D337" s="53"/>
      <c r="I337" s="53"/>
      <c r="N337" s="53"/>
      <c r="S337" s="53"/>
    </row>
    <row r="338" spans="4:19" ht="12.75" x14ac:dyDescent="0.2">
      <c r="D338" s="53"/>
      <c r="I338" s="53"/>
      <c r="N338" s="53"/>
      <c r="S338" s="53"/>
    </row>
    <row r="339" spans="4:19" ht="12.75" x14ac:dyDescent="0.2">
      <c r="D339" s="53"/>
      <c r="I339" s="53"/>
      <c r="N339" s="53"/>
      <c r="S339" s="53"/>
    </row>
    <row r="340" spans="4:19" ht="12.75" x14ac:dyDescent="0.2">
      <c r="D340" s="53"/>
      <c r="I340" s="53"/>
      <c r="N340" s="53"/>
      <c r="S340" s="53"/>
    </row>
    <row r="341" spans="4:19" ht="12.75" x14ac:dyDescent="0.2">
      <c r="D341" s="53"/>
      <c r="I341" s="53"/>
      <c r="N341" s="53"/>
      <c r="S341" s="53"/>
    </row>
    <row r="342" spans="4:19" ht="12.75" x14ac:dyDescent="0.2">
      <c r="D342" s="53"/>
      <c r="I342" s="53"/>
      <c r="N342" s="53"/>
      <c r="S342" s="53"/>
    </row>
    <row r="343" spans="4:19" ht="12.75" x14ac:dyDescent="0.2">
      <c r="D343" s="53"/>
      <c r="I343" s="53"/>
      <c r="N343" s="53"/>
      <c r="S343" s="53"/>
    </row>
    <row r="344" spans="4:19" ht="12.75" x14ac:dyDescent="0.2">
      <c r="D344" s="53"/>
      <c r="I344" s="53"/>
      <c r="N344" s="53"/>
      <c r="S344" s="53"/>
    </row>
    <row r="345" spans="4:19" ht="12.75" x14ac:dyDescent="0.2">
      <c r="D345" s="53"/>
      <c r="I345" s="53"/>
      <c r="N345" s="53"/>
      <c r="S345" s="53"/>
    </row>
    <row r="346" spans="4:19" ht="12.75" x14ac:dyDescent="0.2">
      <c r="D346" s="53"/>
      <c r="I346" s="53"/>
      <c r="N346" s="53"/>
      <c r="S346" s="53"/>
    </row>
    <row r="347" spans="4:19" ht="12.75" x14ac:dyDescent="0.2">
      <c r="D347" s="53"/>
      <c r="I347" s="53"/>
      <c r="N347" s="53"/>
      <c r="S347" s="53"/>
    </row>
    <row r="348" spans="4:19" ht="12.75" x14ac:dyDescent="0.2">
      <c r="D348" s="53"/>
      <c r="I348" s="53"/>
      <c r="N348" s="53"/>
      <c r="S348" s="53"/>
    </row>
    <row r="349" spans="4:19" ht="12.75" x14ac:dyDescent="0.2">
      <c r="D349" s="53"/>
      <c r="I349" s="53"/>
      <c r="N349" s="53"/>
      <c r="S349" s="53"/>
    </row>
    <row r="350" spans="4:19" ht="12.75" x14ac:dyDescent="0.2">
      <c r="D350" s="53"/>
      <c r="I350" s="53"/>
      <c r="N350" s="53"/>
      <c r="S350" s="53"/>
    </row>
    <row r="351" spans="4:19" ht="12.75" x14ac:dyDescent="0.2">
      <c r="D351" s="53"/>
      <c r="I351" s="53"/>
      <c r="N351" s="53"/>
      <c r="S351" s="53"/>
    </row>
    <row r="352" spans="4:19" ht="12.75" x14ac:dyDescent="0.2">
      <c r="D352" s="53"/>
      <c r="I352" s="53"/>
      <c r="N352" s="53"/>
      <c r="S352" s="53"/>
    </row>
    <row r="353" spans="4:19" ht="12.75" x14ac:dyDescent="0.2">
      <c r="D353" s="53"/>
      <c r="I353" s="53"/>
      <c r="N353" s="53"/>
      <c r="S353" s="53"/>
    </row>
    <row r="354" spans="4:19" ht="12.75" x14ac:dyDescent="0.2">
      <c r="D354" s="53"/>
      <c r="I354" s="53"/>
      <c r="N354" s="53"/>
      <c r="S354" s="53"/>
    </row>
    <row r="355" spans="4:19" ht="12.75" x14ac:dyDescent="0.2">
      <c r="D355" s="53"/>
      <c r="I355" s="53"/>
      <c r="N355" s="53"/>
      <c r="S355" s="53"/>
    </row>
    <row r="356" spans="4:19" ht="12.75" x14ac:dyDescent="0.2">
      <c r="D356" s="53"/>
      <c r="I356" s="53"/>
      <c r="N356" s="53"/>
      <c r="S356" s="53"/>
    </row>
    <row r="357" spans="4:19" ht="12.75" x14ac:dyDescent="0.2">
      <c r="D357" s="53"/>
      <c r="I357" s="53"/>
      <c r="N357" s="53"/>
      <c r="S357" s="53"/>
    </row>
    <row r="358" spans="4:19" ht="12.75" x14ac:dyDescent="0.2">
      <c r="D358" s="53"/>
      <c r="I358" s="53"/>
      <c r="N358" s="53"/>
      <c r="S358" s="53"/>
    </row>
    <row r="359" spans="4:19" ht="12.75" x14ac:dyDescent="0.2">
      <c r="D359" s="53"/>
      <c r="I359" s="53"/>
      <c r="N359" s="53"/>
      <c r="S359" s="53"/>
    </row>
    <row r="360" spans="4:19" ht="12.75" x14ac:dyDescent="0.2">
      <c r="D360" s="53"/>
      <c r="I360" s="53"/>
      <c r="N360" s="53"/>
      <c r="S360" s="53"/>
    </row>
    <row r="361" spans="4:19" ht="12.75" x14ac:dyDescent="0.2">
      <c r="D361" s="53"/>
      <c r="I361" s="53"/>
      <c r="N361" s="53"/>
      <c r="S361" s="53"/>
    </row>
    <row r="362" spans="4:19" ht="12.75" x14ac:dyDescent="0.2">
      <c r="D362" s="53"/>
      <c r="I362" s="53"/>
      <c r="N362" s="53"/>
      <c r="S362" s="53"/>
    </row>
    <row r="363" spans="4:19" ht="12.75" x14ac:dyDescent="0.2">
      <c r="D363" s="53"/>
      <c r="I363" s="53"/>
      <c r="N363" s="53"/>
      <c r="S363" s="53"/>
    </row>
    <row r="364" spans="4:19" ht="12.75" x14ac:dyDescent="0.2">
      <c r="D364" s="53"/>
      <c r="I364" s="53"/>
      <c r="N364" s="53"/>
      <c r="S364" s="53"/>
    </row>
    <row r="365" spans="4:19" ht="12.75" x14ac:dyDescent="0.2">
      <c r="D365" s="53"/>
      <c r="I365" s="53"/>
      <c r="N365" s="53"/>
      <c r="S365" s="53"/>
    </row>
    <row r="366" spans="4:19" ht="12.75" x14ac:dyDescent="0.2">
      <c r="D366" s="53"/>
      <c r="I366" s="53"/>
      <c r="N366" s="53"/>
      <c r="S366" s="53"/>
    </row>
    <row r="367" spans="4:19" ht="12.75" x14ac:dyDescent="0.2">
      <c r="D367" s="53"/>
      <c r="I367" s="53"/>
      <c r="N367" s="53"/>
      <c r="S367" s="53"/>
    </row>
    <row r="368" spans="4:19" ht="12.75" x14ac:dyDescent="0.2">
      <c r="D368" s="53"/>
      <c r="I368" s="53"/>
      <c r="N368" s="53"/>
      <c r="S368" s="53"/>
    </row>
    <row r="369" spans="4:19" ht="12.75" x14ac:dyDescent="0.2">
      <c r="D369" s="53"/>
      <c r="I369" s="53"/>
      <c r="N369" s="53"/>
      <c r="S369" s="53"/>
    </row>
    <row r="370" spans="4:19" ht="12.75" x14ac:dyDescent="0.2">
      <c r="D370" s="53"/>
      <c r="I370" s="53"/>
      <c r="N370" s="53"/>
      <c r="S370" s="53"/>
    </row>
    <row r="371" spans="4:19" ht="12.75" x14ac:dyDescent="0.2">
      <c r="D371" s="53"/>
      <c r="I371" s="53"/>
      <c r="N371" s="53"/>
      <c r="S371" s="53"/>
    </row>
    <row r="372" spans="4:19" ht="12.75" x14ac:dyDescent="0.2">
      <c r="D372" s="53"/>
      <c r="I372" s="53"/>
      <c r="N372" s="53"/>
      <c r="S372" s="53"/>
    </row>
    <row r="373" spans="4:19" ht="12.75" x14ac:dyDescent="0.2">
      <c r="D373" s="53"/>
      <c r="I373" s="53"/>
      <c r="N373" s="53"/>
      <c r="S373" s="53"/>
    </row>
    <row r="374" spans="4:19" ht="12.75" x14ac:dyDescent="0.2">
      <c r="D374" s="53"/>
      <c r="I374" s="53"/>
      <c r="N374" s="53"/>
      <c r="S374" s="53"/>
    </row>
    <row r="375" spans="4:19" ht="12.75" x14ac:dyDescent="0.2">
      <c r="D375" s="53"/>
      <c r="I375" s="53"/>
      <c r="N375" s="53"/>
      <c r="S375" s="53"/>
    </row>
    <row r="376" spans="4:19" ht="12.75" x14ac:dyDescent="0.2">
      <c r="D376" s="53"/>
      <c r="I376" s="53"/>
      <c r="N376" s="53"/>
      <c r="S376" s="53"/>
    </row>
    <row r="377" spans="4:19" ht="12.75" x14ac:dyDescent="0.2">
      <c r="D377" s="53"/>
      <c r="I377" s="53"/>
      <c r="N377" s="53"/>
      <c r="S377" s="53"/>
    </row>
    <row r="378" spans="4:19" ht="12.75" x14ac:dyDescent="0.2">
      <c r="D378" s="53"/>
      <c r="I378" s="53"/>
      <c r="N378" s="53"/>
      <c r="S378" s="53"/>
    </row>
    <row r="379" spans="4:19" ht="12.75" x14ac:dyDescent="0.2">
      <c r="D379" s="53"/>
      <c r="I379" s="53"/>
      <c r="N379" s="53"/>
      <c r="S379" s="53"/>
    </row>
    <row r="380" spans="4:19" ht="12.75" x14ac:dyDescent="0.2">
      <c r="D380" s="53"/>
      <c r="I380" s="53"/>
      <c r="N380" s="53"/>
      <c r="S380" s="53"/>
    </row>
    <row r="381" spans="4:19" ht="12.75" x14ac:dyDescent="0.2">
      <c r="D381" s="53"/>
      <c r="I381" s="53"/>
      <c r="N381" s="53"/>
      <c r="S381" s="53"/>
    </row>
    <row r="382" spans="4:19" ht="12.75" x14ac:dyDescent="0.2">
      <c r="D382" s="53"/>
      <c r="I382" s="53"/>
      <c r="N382" s="53"/>
      <c r="S382" s="53"/>
    </row>
    <row r="383" spans="4:19" ht="12.75" x14ac:dyDescent="0.2">
      <c r="D383" s="53"/>
      <c r="I383" s="53"/>
      <c r="N383" s="53"/>
      <c r="S383" s="53"/>
    </row>
    <row r="384" spans="4:19" ht="12.75" x14ac:dyDescent="0.2">
      <c r="D384" s="53"/>
      <c r="I384" s="53"/>
      <c r="N384" s="53"/>
      <c r="S384" s="53"/>
    </row>
    <row r="385" spans="4:19" ht="12.75" x14ac:dyDescent="0.2">
      <c r="D385" s="53"/>
      <c r="I385" s="53"/>
      <c r="N385" s="53"/>
      <c r="S385" s="53"/>
    </row>
    <row r="386" spans="4:19" ht="12.75" x14ac:dyDescent="0.2">
      <c r="D386" s="53"/>
      <c r="I386" s="53"/>
      <c r="N386" s="53"/>
      <c r="S386" s="53"/>
    </row>
    <row r="387" spans="4:19" ht="12.75" x14ac:dyDescent="0.2">
      <c r="D387" s="53"/>
      <c r="I387" s="53"/>
      <c r="N387" s="53"/>
      <c r="S387" s="53"/>
    </row>
    <row r="388" spans="4:19" ht="12.75" x14ac:dyDescent="0.2">
      <c r="D388" s="53"/>
      <c r="I388" s="53"/>
      <c r="N388" s="53"/>
      <c r="S388" s="53"/>
    </row>
    <row r="389" spans="4:19" ht="12.75" x14ac:dyDescent="0.2">
      <c r="D389" s="53"/>
      <c r="I389" s="53"/>
      <c r="N389" s="53"/>
      <c r="S389" s="53"/>
    </row>
    <row r="390" spans="4:19" ht="12.75" x14ac:dyDescent="0.2">
      <c r="D390" s="53"/>
      <c r="I390" s="53"/>
      <c r="N390" s="53"/>
      <c r="S390" s="53"/>
    </row>
    <row r="391" spans="4:19" ht="12.75" x14ac:dyDescent="0.2">
      <c r="D391" s="53"/>
      <c r="I391" s="53"/>
      <c r="N391" s="53"/>
      <c r="S391" s="53"/>
    </row>
    <row r="392" spans="4:19" ht="12.75" x14ac:dyDescent="0.2">
      <c r="D392" s="53"/>
      <c r="I392" s="53"/>
      <c r="N392" s="53"/>
      <c r="S392" s="53"/>
    </row>
    <row r="393" spans="4:19" ht="12.75" x14ac:dyDescent="0.2">
      <c r="D393" s="53"/>
      <c r="I393" s="53"/>
      <c r="N393" s="53"/>
      <c r="S393" s="53"/>
    </row>
    <row r="394" spans="4:19" ht="12.75" x14ac:dyDescent="0.2">
      <c r="D394" s="53"/>
      <c r="I394" s="53"/>
      <c r="N394" s="53"/>
      <c r="S394" s="53"/>
    </row>
    <row r="395" spans="4:19" ht="12.75" x14ac:dyDescent="0.2">
      <c r="D395" s="53"/>
      <c r="I395" s="53"/>
      <c r="N395" s="53"/>
      <c r="S395" s="53"/>
    </row>
    <row r="396" spans="4:19" ht="12.75" x14ac:dyDescent="0.2">
      <c r="D396" s="53"/>
      <c r="I396" s="53"/>
      <c r="N396" s="53"/>
      <c r="S396" s="53"/>
    </row>
    <row r="397" spans="4:19" ht="12.75" x14ac:dyDescent="0.2">
      <c r="D397" s="53"/>
      <c r="I397" s="53"/>
      <c r="N397" s="53"/>
      <c r="S397" s="53"/>
    </row>
    <row r="398" spans="4:19" ht="12.75" x14ac:dyDescent="0.2">
      <c r="D398" s="53"/>
      <c r="I398" s="53"/>
      <c r="N398" s="53"/>
      <c r="S398" s="53"/>
    </row>
    <row r="399" spans="4:19" ht="12.75" x14ac:dyDescent="0.2">
      <c r="D399" s="53"/>
      <c r="I399" s="53"/>
      <c r="N399" s="53"/>
      <c r="S399" s="53"/>
    </row>
    <row r="400" spans="4:19" ht="12.75" x14ac:dyDescent="0.2">
      <c r="D400" s="53"/>
      <c r="I400" s="53"/>
      <c r="N400" s="53"/>
      <c r="S400" s="53"/>
    </row>
    <row r="401" spans="4:19" ht="12.75" x14ac:dyDescent="0.2">
      <c r="D401" s="53"/>
      <c r="I401" s="53"/>
      <c r="N401" s="53"/>
      <c r="S401" s="53"/>
    </row>
    <row r="402" spans="4:19" ht="12.75" x14ac:dyDescent="0.2">
      <c r="D402" s="53"/>
      <c r="I402" s="53"/>
      <c r="N402" s="53"/>
      <c r="S402" s="53"/>
    </row>
    <row r="403" spans="4:19" ht="12.75" x14ac:dyDescent="0.2">
      <c r="D403" s="53"/>
      <c r="I403" s="53"/>
      <c r="N403" s="53"/>
      <c r="S403" s="53"/>
    </row>
    <row r="404" spans="4:19" ht="12.75" x14ac:dyDescent="0.2">
      <c r="D404" s="53"/>
      <c r="I404" s="53"/>
      <c r="N404" s="53"/>
      <c r="S404" s="53"/>
    </row>
    <row r="405" spans="4:19" ht="12.75" x14ac:dyDescent="0.2">
      <c r="D405" s="53"/>
      <c r="I405" s="53"/>
      <c r="N405" s="53"/>
      <c r="S405" s="53"/>
    </row>
    <row r="406" spans="4:19" ht="12.75" x14ac:dyDescent="0.2">
      <c r="D406" s="53"/>
      <c r="I406" s="53"/>
      <c r="N406" s="53"/>
      <c r="S406" s="53"/>
    </row>
    <row r="407" spans="4:19" ht="12.75" x14ac:dyDescent="0.2">
      <c r="D407" s="53"/>
      <c r="I407" s="53"/>
      <c r="N407" s="53"/>
      <c r="S407" s="53"/>
    </row>
    <row r="408" spans="4:19" ht="12.75" x14ac:dyDescent="0.2">
      <c r="D408" s="53"/>
      <c r="I408" s="53"/>
      <c r="N408" s="53"/>
      <c r="S408" s="53"/>
    </row>
    <row r="409" spans="4:19" ht="12.75" x14ac:dyDescent="0.2">
      <c r="D409" s="53"/>
      <c r="I409" s="53"/>
      <c r="N409" s="53"/>
      <c r="S409" s="53"/>
    </row>
    <row r="410" spans="4:19" ht="12.75" x14ac:dyDescent="0.2">
      <c r="D410" s="53"/>
      <c r="I410" s="53"/>
      <c r="N410" s="53"/>
      <c r="S410" s="53"/>
    </row>
    <row r="411" spans="4:19" ht="12.75" x14ac:dyDescent="0.2">
      <c r="D411" s="53"/>
      <c r="I411" s="53"/>
      <c r="N411" s="53"/>
      <c r="S411" s="53"/>
    </row>
    <row r="412" spans="4:19" ht="12.75" x14ac:dyDescent="0.2">
      <c r="D412" s="53"/>
      <c r="I412" s="53"/>
      <c r="N412" s="53"/>
      <c r="S412" s="53"/>
    </row>
    <row r="413" spans="4:19" ht="12.75" x14ac:dyDescent="0.2">
      <c r="D413" s="53"/>
      <c r="I413" s="53"/>
      <c r="N413" s="53"/>
      <c r="S413" s="53"/>
    </row>
    <row r="414" spans="4:19" ht="12.75" x14ac:dyDescent="0.2">
      <c r="D414" s="53"/>
      <c r="I414" s="53"/>
      <c r="N414" s="53"/>
      <c r="S414" s="53"/>
    </row>
    <row r="415" spans="4:19" ht="12.75" x14ac:dyDescent="0.2">
      <c r="D415" s="53"/>
      <c r="I415" s="53"/>
      <c r="N415" s="53"/>
      <c r="S415" s="53"/>
    </row>
    <row r="416" spans="4:19" ht="12.75" x14ac:dyDescent="0.2">
      <c r="D416" s="53"/>
      <c r="I416" s="53"/>
      <c r="N416" s="53"/>
      <c r="S416" s="53"/>
    </row>
    <row r="417" spans="4:19" ht="12.75" x14ac:dyDescent="0.2">
      <c r="D417" s="53"/>
      <c r="I417" s="53"/>
      <c r="N417" s="53"/>
      <c r="S417" s="53"/>
    </row>
    <row r="418" spans="4:19" ht="12.75" x14ac:dyDescent="0.2">
      <c r="D418" s="53"/>
      <c r="I418" s="53"/>
      <c r="N418" s="53"/>
      <c r="S418" s="53"/>
    </row>
    <row r="419" spans="4:19" ht="12.75" x14ac:dyDescent="0.2">
      <c r="D419" s="53"/>
      <c r="I419" s="53"/>
      <c r="N419" s="53"/>
      <c r="S419" s="53"/>
    </row>
    <row r="420" spans="4:19" ht="12.75" x14ac:dyDescent="0.2">
      <c r="D420" s="53"/>
      <c r="I420" s="53"/>
      <c r="N420" s="53"/>
      <c r="S420" s="53"/>
    </row>
    <row r="421" spans="4:19" ht="12.75" x14ac:dyDescent="0.2">
      <c r="D421" s="53"/>
      <c r="I421" s="53"/>
      <c r="N421" s="53"/>
      <c r="S421" s="53"/>
    </row>
    <row r="422" spans="4:19" ht="12.75" x14ac:dyDescent="0.2">
      <c r="D422" s="53"/>
      <c r="I422" s="53"/>
      <c r="N422" s="53"/>
      <c r="S422" s="53"/>
    </row>
    <row r="423" spans="4:19" ht="12.75" x14ac:dyDescent="0.2">
      <c r="D423" s="53"/>
      <c r="I423" s="53"/>
      <c r="N423" s="53"/>
      <c r="S423" s="53"/>
    </row>
    <row r="424" spans="4:19" ht="12.75" x14ac:dyDescent="0.2">
      <c r="D424" s="53"/>
      <c r="I424" s="53"/>
      <c r="N424" s="53"/>
      <c r="S424" s="53"/>
    </row>
    <row r="425" spans="4:19" ht="12.75" x14ac:dyDescent="0.2">
      <c r="D425" s="53"/>
      <c r="I425" s="53"/>
      <c r="N425" s="53"/>
      <c r="S425" s="53"/>
    </row>
    <row r="426" spans="4:19" ht="12.75" x14ac:dyDescent="0.2">
      <c r="D426" s="53"/>
      <c r="I426" s="53"/>
      <c r="N426" s="53"/>
      <c r="S426" s="53"/>
    </row>
    <row r="427" spans="4:19" ht="12.75" x14ac:dyDescent="0.2">
      <c r="D427" s="53"/>
      <c r="I427" s="53"/>
      <c r="N427" s="53"/>
      <c r="S427" s="53"/>
    </row>
    <row r="428" spans="4:19" ht="12.75" x14ac:dyDescent="0.2">
      <c r="D428" s="53"/>
      <c r="I428" s="53"/>
      <c r="N428" s="53"/>
      <c r="S428" s="53"/>
    </row>
    <row r="429" spans="4:19" ht="12.75" x14ac:dyDescent="0.2">
      <c r="D429" s="53"/>
      <c r="I429" s="53"/>
      <c r="N429" s="53"/>
      <c r="S429" s="53"/>
    </row>
    <row r="430" spans="4:19" ht="12.75" x14ac:dyDescent="0.2">
      <c r="D430" s="53"/>
      <c r="I430" s="53"/>
      <c r="N430" s="53"/>
      <c r="S430" s="53"/>
    </row>
    <row r="431" spans="4:19" ht="12.75" x14ac:dyDescent="0.2">
      <c r="D431" s="53"/>
      <c r="I431" s="53"/>
      <c r="N431" s="53"/>
      <c r="S431" s="53"/>
    </row>
    <row r="432" spans="4:19" ht="12.75" x14ac:dyDescent="0.2">
      <c r="D432" s="53"/>
      <c r="I432" s="53"/>
      <c r="N432" s="53"/>
      <c r="S432" s="53"/>
    </row>
    <row r="433" spans="4:19" ht="12.75" x14ac:dyDescent="0.2">
      <c r="D433" s="53"/>
      <c r="I433" s="53"/>
      <c r="N433" s="53"/>
      <c r="S433" s="53"/>
    </row>
    <row r="434" spans="4:19" ht="12.75" x14ac:dyDescent="0.2">
      <c r="D434" s="53"/>
      <c r="I434" s="53"/>
      <c r="N434" s="53"/>
      <c r="S434" s="53"/>
    </row>
    <row r="435" spans="4:19" ht="12.75" x14ac:dyDescent="0.2">
      <c r="D435" s="53"/>
      <c r="I435" s="53"/>
      <c r="N435" s="53"/>
      <c r="S435" s="53"/>
    </row>
    <row r="436" spans="4:19" ht="12.75" x14ac:dyDescent="0.2">
      <c r="D436" s="53"/>
      <c r="I436" s="53"/>
      <c r="N436" s="53"/>
      <c r="S436" s="53"/>
    </row>
    <row r="437" spans="4:19" ht="12.75" x14ac:dyDescent="0.2">
      <c r="D437" s="53"/>
      <c r="I437" s="53"/>
      <c r="N437" s="53"/>
      <c r="S437" s="53"/>
    </row>
    <row r="438" spans="4:19" ht="12.75" x14ac:dyDescent="0.2">
      <c r="D438" s="53"/>
      <c r="I438" s="53"/>
      <c r="N438" s="53"/>
      <c r="S438" s="53"/>
    </row>
    <row r="439" spans="4:19" ht="12.75" x14ac:dyDescent="0.2">
      <c r="D439" s="53"/>
      <c r="I439" s="53"/>
      <c r="N439" s="53"/>
      <c r="S439" s="53"/>
    </row>
    <row r="440" spans="4:19" ht="12.75" x14ac:dyDescent="0.2">
      <c r="D440" s="53"/>
      <c r="I440" s="53"/>
      <c r="N440" s="53"/>
      <c r="S440" s="53"/>
    </row>
    <row r="441" spans="4:19" ht="12.75" x14ac:dyDescent="0.2">
      <c r="D441" s="53"/>
      <c r="I441" s="53"/>
      <c r="N441" s="53"/>
      <c r="S441" s="53"/>
    </row>
    <row r="442" spans="4:19" ht="12.75" x14ac:dyDescent="0.2">
      <c r="D442" s="53"/>
      <c r="I442" s="53"/>
      <c r="N442" s="53"/>
      <c r="S442" s="53"/>
    </row>
    <row r="443" spans="4:19" ht="12.75" x14ac:dyDescent="0.2">
      <c r="D443" s="53"/>
      <c r="I443" s="53"/>
      <c r="N443" s="53"/>
      <c r="S443" s="53"/>
    </row>
    <row r="444" spans="4:19" ht="12.75" x14ac:dyDescent="0.2">
      <c r="D444" s="53"/>
      <c r="I444" s="53"/>
      <c r="N444" s="53"/>
      <c r="S444" s="53"/>
    </row>
    <row r="445" spans="4:19" ht="12.75" x14ac:dyDescent="0.2">
      <c r="D445" s="53"/>
      <c r="I445" s="53"/>
      <c r="N445" s="53"/>
      <c r="S445" s="53"/>
    </row>
    <row r="446" spans="4:19" ht="12.75" x14ac:dyDescent="0.2">
      <c r="D446" s="53"/>
      <c r="I446" s="53"/>
      <c r="N446" s="53"/>
      <c r="S446" s="53"/>
    </row>
    <row r="447" spans="4:19" ht="12.75" x14ac:dyDescent="0.2">
      <c r="D447" s="53"/>
      <c r="I447" s="53"/>
      <c r="N447" s="53"/>
      <c r="S447" s="53"/>
    </row>
    <row r="448" spans="4:19" ht="12.75" x14ac:dyDescent="0.2">
      <c r="D448" s="53"/>
      <c r="I448" s="53"/>
      <c r="N448" s="53"/>
      <c r="S448" s="53"/>
    </row>
    <row r="449" spans="4:19" ht="12.75" x14ac:dyDescent="0.2">
      <c r="D449" s="53"/>
      <c r="I449" s="53"/>
      <c r="N449" s="53"/>
      <c r="S449" s="53"/>
    </row>
    <row r="450" spans="4:19" ht="12.75" x14ac:dyDescent="0.2">
      <c r="D450" s="53"/>
      <c r="I450" s="53"/>
      <c r="N450" s="53"/>
      <c r="S450" s="53"/>
    </row>
    <row r="451" spans="4:19" ht="12.75" x14ac:dyDescent="0.2">
      <c r="D451" s="53"/>
      <c r="I451" s="53"/>
      <c r="N451" s="53"/>
      <c r="S451" s="53"/>
    </row>
    <row r="452" spans="4:19" ht="12.75" x14ac:dyDescent="0.2">
      <c r="D452" s="53"/>
      <c r="I452" s="53"/>
      <c r="N452" s="53"/>
      <c r="S452" s="53"/>
    </row>
    <row r="453" spans="4:19" ht="12.75" x14ac:dyDescent="0.2">
      <c r="D453" s="53"/>
      <c r="I453" s="53"/>
      <c r="N453" s="53"/>
      <c r="S453" s="53"/>
    </row>
    <row r="454" spans="4:19" ht="12.75" x14ac:dyDescent="0.2">
      <c r="D454" s="53"/>
      <c r="I454" s="53"/>
      <c r="N454" s="53"/>
      <c r="S454" s="53"/>
    </row>
    <row r="455" spans="4:19" ht="12.75" x14ac:dyDescent="0.2">
      <c r="D455" s="53"/>
      <c r="I455" s="53"/>
      <c r="N455" s="53"/>
      <c r="S455" s="53"/>
    </row>
    <row r="456" spans="4:19" ht="12.75" x14ac:dyDescent="0.2">
      <c r="D456" s="53"/>
      <c r="I456" s="53"/>
      <c r="N456" s="53"/>
      <c r="S456" s="53"/>
    </row>
    <row r="457" spans="4:19" ht="12.75" x14ac:dyDescent="0.2">
      <c r="D457" s="53"/>
      <c r="I457" s="53"/>
      <c r="N457" s="53"/>
      <c r="S457" s="53"/>
    </row>
    <row r="458" spans="4:19" ht="12.75" x14ac:dyDescent="0.2">
      <c r="D458" s="53"/>
      <c r="I458" s="53"/>
      <c r="N458" s="53"/>
      <c r="S458" s="53"/>
    </row>
    <row r="459" spans="4:19" ht="12.75" x14ac:dyDescent="0.2">
      <c r="D459" s="53"/>
      <c r="I459" s="53"/>
      <c r="N459" s="53"/>
      <c r="S459" s="53"/>
    </row>
    <row r="460" spans="4:19" ht="12.75" x14ac:dyDescent="0.2">
      <c r="D460" s="53"/>
      <c r="I460" s="53"/>
      <c r="N460" s="53"/>
      <c r="S460" s="53"/>
    </row>
    <row r="461" spans="4:19" ht="12.75" x14ac:dyDescent="0.2">
      <c r="D461" s="53"/>
      <c r="I461" s="53"/>
      <c r="N461" s="53"/>
      <c r="S461" s="53"/>
    </row>
    <row r="462" spans="4:19" ht="12.75" x14ac:dyDescent="0.2">
      <c r="D462" s="53"/>
      <c r="I462" s="53"/>
      <c r="N462" s="53"/>
      <c r="S462" s="53"/>
    </row>
    <row r="463" spans="4:19" ht="12.75" x14ac:dyDescent="0.2">
      <c r="D463" s="53"/>
      <c r="I463" s="53"/>
      <c r="N463" s="53"/>
      <c r="S463" s="53"/>
    </row>
    <row r="464" spans="4:19" ht="12.75" x14ac:dyDescent="0.2">
      <c r="D464" s="53"/>
      <c r="I464" s="53"/>
      <c r="N464" s="53"/>
      <c r="S464" s="53"/>
    </row>
    <row r="465" spans="4:19" ht="12.75" x14ac:dyDescent="0.2">
      <c r="D465" s="53"/>
      <c r="I465" s="53"/>
      <c r="N465" s="53"/>
      <c r="S465" s="53"/>
    </row>
    <row r="466" spans="4:19" ht="12.75" x14ac:dyDescent="0.2">
      <c r="D466" s="53"/>
      <c r="I466" s="53"/>
      <c r="N466" s="53"/>
      <c r="S466" s="53"/>
    </row>
    <row r="467" spans="4:19" ht="12.75" x14ac:dyDescent="0.2">
      <c r="D467" s="53"/>
      <c r="I467" s="53"/>
      <c r="N467" s="53"/>
      <c r="S467" s="53"/>
    </row>
    <row r="468" spans="4:19" ht="12.75" x14ac:dyDescent="0.2">
      <c r="D468" s="53"/>
      <c r="I468" s="53"/>
      <c r="N468" s="53"/>
      <c r="S468" s="53"/>
    </row>
    <row r="469" spans="4:19" ht="12.75" x14ac:dyDescent="0.2">
      <c r="D469" s="53"/>
      <c r="I469" s="53"/>
      <c r="N469" s="53"/>
      <c r="S469" s="53"/>
    </row>
    <row r="470" spans="4:19" ht="12.75" x14ac:dyDescent="0.2">
      <c r="D470" s="53"/>
      <c r="I470" s="53"/>
      <c r="N470" s="53"/>
      <c r="S470" s="53"/>
    </row>
    <row r="471" spans="4:19" ht="12.75" x14ac:dyDescent="0.2">
      <c r="D471" s="53"/>
      <c r="I471" s="53"/>
      <c r="N471" s="53"/>
      <c r="S471" s="53"/>
    </row>
    <row r="472" spans="4:19" ht="12.75" x14ac:dyDescent="0.2">
      <c r="D472" s="53"/>
      <c r="I472" s="53"/>
      <c r="N472" s="53"/>
      <c r="S472" s="53"/>
    </row>
    <row r="473" spans="4:19" ht="12.75" x14ac:dyDescent="0.2">
      <c r="D473" s="53"/>
      <c r="I473" s="53"/>
      <c r="N473" s="53"/>
      <c r="S473" s="53"/>
    </row>
    <row r="474" spans="4:19" ht="12.75" x14ac:dyDescent="0.2">
      <c r="D474" s="53"/>
      <c r="I474" s="53"/>
      <c r="N474" s="53"/>
      <c r="S474" s="53"/>
    </row>
    <row r="475" spans="4:19" ht="12.75" x14ac:dyDescent="0.2">
      <c r="D475" s="53"/>
      <c r="I475" s="53"/>
      <c r="N475" s="53"/>
      <c r="S475" s="53"/>
    </row>
    <row r="476" spans="4:19" ht="12.75" x14ac:dyDescent="0.2">
      <c r="D476" s="53"/>
      <c r="I476" s="53"/>
      <c r="N476" s="53"/>
      <c r="S476" s="53"/>
    </row>
    <row r="477" spans="4:19" ht="12.75" x14ac:dyDescent="0.2">
      <c r="D477" s="53"/>
      <c r="I477" s="53"/>
      <c r="N477" s="53"/>
      <c r="S477" s="53"/>
    </row>
    <row r="478" spans="4:19" ht="12.75" x14ac:dyDescent="0.2">
      <c r="D478" s="53"/>
      <c r="I478" s="53"/>
      <c r="N478" s="53"/>
      <c r="S478" s="53"/>
    </row>
    <row r="479" spans="4:19" ht="12.75" x14ac:dyDescent="0.2">
      <c r="D479" s="53"/>
      <c r="I479" s="53"/>
      <c r="N479" s="53"/>
      <c r="S479" s="53"/>
    </row>
    <row r="480" spans="4:19" ht="12.75" x14ac:dyDescent="0.2">
      <c r="D480" s="53"/>
      <c r="I480" s="53"/>
      <c r="N480" s="53"/>
      <c r="S480" s="53"/>
    </row>
    <row r="481" spans="4:19" ht="12.75" x14ac:dyDescent="0.2">
      <c r="D481" s="53"/>
      <c r="I481" s="53"/>
      <c r="N481" s="53"/>
      <c r="S481" s="53"/>
    </row>
    <row r="482" spans="4:19" ht="12.75" x14ac:dyDescent="0.2">
      <c r="D482" s="53"/>
      <c r="I482" s="53"/>
      <c r="N482" s="53"/>
      <c r="S482" s="53"/>
    </row>
    <row r="483" spans="4:19" ht="12.75" x14ac:dyDescent="0.2">
      <c r="D483" s="53"/>
      <c r="I483" s="53"/>
      <c r="N483" s="53"/>
      <c r="S483" s="53"/>
    </row>
    <row r="484" spans="4:19" ht="12.75" x14ac:dyDescent="0.2">
      <c r="D484" s="53"/>
      <c r="I484" s="53"/>
      <c r="N484" s="53"/>
      <c r="S484" s="53"/>
    </row>
    <row r="485" spans="4:19" ht="12.75" x14ac:dyDescent="0.2">
      <c r="D485" s="53"/>
      <c r="I485" s="53"/>
      <c r="N485" s="53"/>
      <c r="S485" s="53"/>
    </row>
    <row r="486" spans="4:19" ht="12.75" x14ac:dyDescent="0.2">
      <c r="D486" s="53"/>
      <c r="I486" s="53"/>
      <c r="N486" s="53"/>
      <c r="S486" s="53"/>
    </row>
    <row r="487" spans="4:19" ht="12.75" x14ac:dyDescent="0.2">
      <c r="D487" s="53"/>
      <c r="I487" s="53"/>
      <c r="N487" s="53"/>
      <c r="S487" s="53"/>
    </row>
    <row r="488" spans="4:19" ht="12.75" x14ac:dyDescent="0.2">
      <c r="D488" s="53"/>
      <c r="I488" s="53"/>
      <c r="N488" s="53"/>
      <c r="S488" s="53"/>
    </row>
    <row r="489" spans="4:19" ht="12.75" x14ac:dyDescent="0.2">
      <c r="D489" s="53"/>
      <c r="I489" s="53"/>
      <c r="N489" s="53"/>
      <c r="S489" s="53"/>
    </row>
    <row r="490" spans="4:19" ht="12.75" x14ac:dyDescent="0.2">
      <c r="D490" s="53"/>
      <c r="I490" s="53"/>
      <c r="N490" s="53"/>
      <c r="S490" s="53"/>
    </row>
    <row r="491" spans="4:19" ht="12.75" x14ac:dyDescent="0.2">
      <c r="D491" s="53"/>
      <c r="I491" s="53"/>
      <c r="N491" s="53"/>
      <c r="S491" s="53"/>
    </row>
    <row r="492" spans="4:19" ht="12.75" x14ac:dyDescent="0.2">
      <c r="D492" s="53"/>
      <c r="I492" s="53"/>
      <c r="N492" s="53"/>
      <c r="S492" s="53"/>
    </row>
    <row r="493" spans="4:19" ht="12.75" x14ac:dyDescent="0.2">
      <c r="D493" s="53"/>
      <c r="I493" s="53"/>
      <c r="N493" s="53"/>
      <c r="S493" s="53"/>
    </row>
    <row r="494" spans="4:19" ht="12.75" x14ac:dyDescent="0.2">
      <c r="D494" s="53"/>
      <c r="I494" s="53"/>
      <c r="N494" s="53"/>
      <c r="S494" s="53"/>
    </row>
    <row r="495" spans="4:19" ht="12.75" x14ac:dyDescent="0.2">
      <c r="D495" s="53"/>
      <c r="I495" s="53"/>
      <c r="N495" s="53"/>
      <c r="S495" s="53"/>
    </row>
    <row r="496" spans="4:19" ht="12.75" x14ac:dyDescent="0.2">
      <c r="D496" s="53"/>
      <c r="I496" s="53"/>
      <c r="N496" s="53"/>
      <c r="S496" s="53"/>
    </row>
    <row r="497" spans="4:19" ht="12.75" x14ac:dyDescent="0.2">
      <c r="D497" s="53"/>
      <c r="I497" s="53"/>
      <c r="N497" s="53"/>
      <c r="S497" s="53"/>
    </row>
    <row r="498" spans="4:19" ht="12.75" x14ac:dyDescent="0.2">
      <c r="D498" s="53"/>
      <c r="I498" s="53"/>
      <c r="N498" s="53"/>
      <c r="S498" s="53"/>
    </row>
    <row r="499" spans="4:19" ht="12.75" x14ac:dyDescent="0.2">
      <c r="D499" s="53"/>
      <c r="I499" s="53"/>
      <c r="N499" s="53"/>
      <c r="S499" s="53"/>
    </row>
    <row r="500" spans="4:19" ht="12.75" x14ac:dyDescent="0.2">
      <c r="D500" s="53"/>
      <c r="I500" s="53"/>
      <c r="N500" s="53"/>
      <c r="S500" s="53"/>
    </row>
    <row r="501" spans="4:19" ht="12.75" x14ac:dyDescent="0.2">
      <c r="D501" s="53"/>
      <c r="I501" s="53"/>
      <c r="N501" s="53"/>
      <c r="S501" s="53"/>
    </row>
    <row r="502" spans="4:19" ht="12.75" x14ac:dyDescent="0.2">
      <c r="D502" s="53"/>
      <c r="I502" s="53"/>
      <c r="N502" s="53"/>
      <c r="S502" s="53"/>
    </row>
    <row r="503" spans="4:19" ht="12.75" x14ac:dyDescent="0.2">
      <c r="D503" s="53"/>
      <c r="I503" s="53"/>
      <c r="N503" s="53"/>
      <c r="S503" s="53"/>
    </row>
    <row r="504" spans="4:19" ht="12.75" x14ac:dyDescent="0.2">
      <c r="D504" s="53"/>
      <c r="I504" s="53"/>
      <c r="N504" s="53"/>
      <c r="S504" s="53"/>
    </row>
    <row r="505" spans="4:19" ht="12.75" x14ac:dyDescent="0.2">
      <c r="D505" s="53"/>
      <c r="I505" s="53"/>
      <c r="N505" s="53"/>
      <c r="S505" s="53"/>
    </row>
    <row r="506" spans="4:19" ht="12.75" x14ac:dyDescent="0.2">
      <c r="D506" s="53"/>
      <c r="I506" s="53"/>
      <c r="N506" s="53"/>
      <c r="S506" s="53"/>
    </row>
    <row r="507" spans="4:19" ht="12.75" x14ac:dyDescent="0.2">
      <c r="D507" s="53"/>
      <c r="I507" s="53"/>
      <c r="N507" s="53"/>
      <c r="S507" s="53"/>
    </row>
    <row r="508" spans="4:19" ht="12.75" x14ac:dyDescent="0.2">
      <c r="D508" s="53"/>
      <c r="I508" s="53"/>
      <c r="N508" s="53"/>
      <c r="S508" s="53"/>
    </row>
    <row r="509" spans="4:19" ht="12.75" x14ac:dyDescent="0.2">
      <c r="D509" s="53"/>
      <c r="I509" s="53"/>
      <c r="N509" s="53"/>
      <c r="S509" s="53"/>
    </row>
    <row r="510" spans="4:19" ht="12.75" x14ac:dyDescent="0.2">
      <c r="D510" s="53"/>
      <c r="I510" s="53"/>
      <c r="N510" s="53"/>
      <c r="S510" s="53"/>
    </row>
    <row r="511" spans="4:19" ht="12.75" x14ac:dyDescent="0.2">
      <c r="D511" s="53"/>
      <c r="I511" s="53"/>
      <c r="N511" s="53"/>
      <c r="S511" s="53"/>
    </row>
    <row r="512" spans="4:19" ht="12.75" x14ac:dyDescent="0.2">
      <c r="D512" s="53"/>
      <c r="I512" s="53"/>
      <c r="N512" s="53"/>
      <c r="S512" s="53"/>
    </row>
    <row r="513" spans="4:19" ht="12.75" x14ac:dyDescent="0.2">
      <c r="D513" s="53"/>
      <c r="I513" s="53"/>
      <c r="N513" s="53"/>
      <c r="S513" s="53"/>
    </row>
    <row r="514" spans="4:19" ht="12.75" x14ac:dyDescent="0.2">
      <c r="D514" s="53"/>
      <c r="I514" s="53"/>
      <c r="N514" s="53"/>
      <c r="S514" s="53"/>
    </row>
    <row r="515" spans="4:19" ht="12.75" x14ac:dyDescent="0.2">
      <c r="D515" s="53"/>
      <c r="I515" s="53"/>
      <c r="N515" s="53"/>
      <c r="S515" s="53"/>
    </row>
    <row r="516" spans="4:19" ht="12.75" x14ac:dyDescent="0.2">
      <c r="D516" s="53"/>
      <c r="I516" s="53"/>
      <c r="N516" s="53"/>
      <c r="S516" s="53"/>
    </row>
    <row r="517" spans="4:19" ht="12.75" x14ac:dyDescent="0.2">
      <c r="D517" s="53"/>
      <c r="I517" s="53"/>
      <c r="N517" s="53"/>
      <c r="S517" s="53"/>
    </row>
    <row r="518" spans="4:19" ht="12.75" x14ac:dyDescent="0.2">
      <c r="D518" s="53"/>
      <c r="I518" s="53"/>
      <c r="N518" s="53"/>
      <c r="S518" s="53"/>
    </row>
    <row r="519" spans="4:19" ht="12.75" x14ac:dyDescent="0.2">
      <c r="D519" s="53"/>
      <c r="I519" s="53"/>
      <c r="N519" s="53"/>
      <c r="S519" s="53"/>
    </row>
    <row r="520" spans="4:19" ht="12.75" x14ac:dyDescent="0.2">
      <c r="D520" s="53"/>
      <c r="I520" s="53"/>
      <c r="N520" s="53"/>
      <c r="S520" s="53"/>
    </row>
    <row r="521" spans="4:19" ht="12.75" x14ac:dyDescent="0.2">
      <c r="D521" s="53"/>
      <c r="I521" s="53"/>
      <c r="N521" s="53"/>
      <c r="S521" s="53"/>
    </row>
    <row r="522" spans="4:19" ht="12.75" x14ac:dyDescent="0.2">
      <c r="D522" s="53"/>
      <c r="I522" s="53"/>
      <c r="N522" s="53"/>
      <c r="S522" s="53"/>
    </row>
    <row r="523" spans="4:19" ht="12.75" x14ac:dyDescent="0.2">
      <c r="D523" s="53"/>
      <c r="I523" s="53"/>
      <c r="N523" s="53"/>
      <c r="S523" s="53"/>
    </row>
    <row r="524" spans="4:19" ht="12.75" x14ac:dyDescent="0.2">
      <c r="D524" s="53"/>
      <c r="I524" s="53"/>
      <c r="N524" s="53"/>
      <c r="S524" s="53"/>
    </row>
    <row r="525" spans="4:19" ht="12.75" x14ac:dyDescent="0.2">
      <c r="D525" s="53"/>
      <c r="I525" s="53"/>
      <c r="N525" s="53"/>
      <c r="S525" s="53"/>
    </row>
    <row r="526" spans="4:19" ht="12.75" x14ac:dyDescent="0.2">
      <c r="D526" s="53"/>
      <c r="I526" s="53"/>
      <c r="N526" s="53"/>
      <c r="S526" s="53"/>
    </row>
    <row r="527" spans="4:19" ht="12.75" x14ac:dyDescent="0.2">
      <c r="D527" s="53"/>
      <c r="I527" s="53"/>
      <c r="N527" s="53"/>
      <c r="S527" s="53"/>
    </row>
    <row r="528" spans="4:19" ht="12.75" x14ac:dyDescent="0.2">
      <c r="D528" s="53"/>
      <c r="I528" s="53"/>
      <c r="N528" s="53"/>
      <c r="S528" s="53"/>
    </row>
    <row r="529" spans="4:19" ht="12.75" x14ac:dyDescent="0.2">
      <c r="D529" s="53"/>
      <c r="I529" s="53"/>
      <c r="N529" s="53"/>
      <c r="S529" s="53"/>
    </row>
    <row r="530" spans="4:19" ht="12.75" x14ac:dyDescent="0.2">
      <c r="D530" s="53"/>
      <c r="I530" s="53"/>
      <c r="N530" s="53"/>
      <c r="S530" s="53"/>
    </row>
    <row r="531" spans="4:19" ht="12.75" x14ac:dyDescent="0.2">
      <c r="D531" s="53"/>
      <c r="I531" s="53"/>
      <c r="N531" s="53"/>
      <c r="S531" s="53"/>
    </row>
    <row r="532" spans="4:19" ht="12.75" x14ac:dyDescent="0.2">
      <c r="D532" s="53"/>
      <c r="I532" s="53"/>
      <c r="N532" s="53"/>
      <c r="S532" s="53"/>
    </row>
    <row r="533" spans="4:19" ht="12.75" x14ac:dyDescent="0.2">
      <c r="D533" s="53"/>
      <c r="I533" s="53"/>
      <c r="N533" s="53"/>
      <c r="S533" s="53"/>
    </row>
    <row r="534" spans="4:19" ht="12.75" x14ac:dyDescent="0.2">
      <c r="D534" s="53"/>
      <c r="I534" s="53"/>
      <c r="N534" s="53"/>
      <c r="S534" s="53"/>
    </row>
    <row r="535" spans="4:19" ht="12.75" x14ac:dyDescent="0.2">
      <c r="D535" s="53"/>
      <c r="I535" s="53"/>
      <c r="N535" s="53"/>
      <c r="S535" s="53"/>
    </row>
    <row r="536" spans="4:19" ht="12.75" x14ac:dyDescent="0.2">
      <c r="D536" s="53"/>
      <c r="I536" s="53"/>
      <c r="N536" s="53"/>
      <c r="S536" s="53"/>
    </row>
    <row r="537" spans="4:19" ht="12.75" x14ac:dyDescent="0.2">
      <c r="D537" s="53"/>
      <c r="I537" s="53"/>
      <c r="N537" s="53"/>
      <c r="S537" s="53"/>
    </row>
    <row r="538" spans="4:19" ht="12.75" x14ac:dyDescent="0.2">
      <c r="D538" s="53"/>
      <c r="I538" s="53"/>
      <c r="N538" s="53"/>
      <c r="S538" s="53"/>
    </row>
    <row r="539" spans="4:19" ht="12.75" x14ac:dyDescent="0.2">
      <c r="D539" s="53"/>
      <c r="I539" s="53"/>
      <c r="N539" s="53"/>
      <c r="S539" s="53"/>
    </row>
    <row r="540" spans="4:19" ht="12.75" x14ac:dyDescent="0.2">
      <c r="D540" s="53"/>
      <c r="I540" s="53"/>
      <c r="N540" s="53"/>
      <c r="S540" s="53"/>
    </row>
    <row r="541" spans="4:19" ht="12.75" x14ac:dyDescent="0.2">
      <c r="D541" s="53"/>
      <c r="I541" s="53"/>
      <c r="N541" s="53"/>
      <c r="S541" s="53"/>
    </row>
    <row r="542" spans="4:19" ht="12.75" x14ac:dyDescent="0.2">
      <c r="D542" s="53"/>
      <c r="I542" s="53"/>
      <c r="N542" s="53"/>
      <c r="S542" s="53"/>
    </row>
    <row r="543" spans="4:19" ht="12.75" x14ac:dyDescent="0.2">
      <c r="D543" s="53"/>
      <c r="I543" s="53"/>
      <c r="N543" s="53"/>
      <c r="S543" s="53"/>
    </row>
    <row r="544" spans="4:19" ht="12.75" x14ac:dyDescent="0.2">
      <c r="D544" s="53"/>
      <c r="I544" s="53"/>
      <c r="N544" s="53"/>
      <c r="S544" s="53"/>
    </row>
    <row r="545" spans="4:19" ht="12.75" x14ac:dyDescent="0.2">
      <c r="D545" s="53"/>
      <c r="I545" s="53"/>
      <c r="N545" s="53"/>
      <c r="S545" s="53"/>
    </row>
    <row r="546" spans="4:19" ht="12.75" x14ac:dyDescent="0.2">
      <c r="D546" s="53"/>
      <c r="I546" s="53"/>
      <c r="N546" s="53"/>
      <c r="S546" s="53"/>
    </row>
    <row r="547" spans="4:19" ht="12.75" x14ac:dyDescent="0.2">
      <c r="D547" s="53"/>
      <c r="I547" s="53"/>
      <c r="N547" s="53"/>
      <c r="S547" s="53"/>
    </row>
    <row r="548" spans="4:19" ht="12.75" x14ac:dyDescent="0.2">
      <c r="D548" s="53"/>
      <c r="I548" s="53"/>
      <c r="N548" s="53"/>
      <c r="S548" s="53"/>
    </row>
    <row r="549" spans="4:19" ht="12.75" x14ac:dyDescent="0.2">
      <c r="D549" s="53"/>
      <c r="I549" s="53"/>
      <c r="N549" s="53"/>
      <c r="S549" s="53"/>
    </row>
    <row r="550" spans="4:19" ht="12.75" x14ac:dyDescent="0.2">
      <c r="D550" s="53"/>
      <c r="I550" s="53"/>
      <c r="N550" s="53"/>
      <c r="S550" s="53"/>
    </row>
    <row r="551" spans="4:19" ht="12.75" x14ac:dyDescent="0.2">
      <c r="D551" s="53"/>
      <c r="I551" s="53"/>
      <c r="N551" s="53"/>
      <c r="S551" s="53"/>
    </row>
    <row r="552" spans="4:19" ht="12.75" x14ac:dyDescent="0.2">
      <c r="D552" s="53"/>
      <c r="I552" s="53"/>
      <c r="N552" s="53"/>
      <c r="S552" s="53"/>
    </row>
    <row r="553" spans="4:19" ht="12.75" x14ac:dyDescent="0.2">
      <c r="D553" s="53"/>
      <c r="I553" s="53"/>
      <c r="N553" s="53"/>
      <c r="S553" s="53"/>
    </row>
    <row r="554" spans="4:19" ht="12.75" x14ac:dyDescent="0.2">
      <c r="D554" s="53"/>
      <c r="I554" s="53"/>
      <c r="N554" s="53"/>
      <c r="S554" s="53"/>
    </row>
    <row r="555" spans="4:19" ht="12.75" x14ac:dyDescent="0.2">
      <c r="D555" s="53"/>
      <c r="I555" s="53"/>
      <c r="N555" s="53"/>
      <c r="S555" s="53"/>
    </row>
    <row r="556" spans="4:19" ht="12.75" x14ac:dyDescent="0.2">
      <c r="D556" s="53"/>
      <c r="I556" s="53"/>
      <c r="N556" s="53"/>
      <c r="S556" s="53"/>
    </row>
    <row r="557" spans="4:19" ht="12.75" x14ac:dyDescent="0.2">
      <c r="D557" s="53"/>
      <c r="I557" s="53"/>
      <c r="N557" s="53"/>
      <c r="S557" s="53"/>
    </row>
    <row r="558" spans="4:19" ht="12.75" x14ac:dyDescent="0.2">
      <c r="D558" s="53"/>
      <c r="I558" s="53"/>
      <c r="N558" s="53"/>
      <c r="S558" s="53"/>
    </row>
    <row r="559" spans="4:19" ht="12.75" x14ac:dyDescent="0.2">
      <c r="D559" s="53"/>
      <c r="I559" s="53"/>
      <c r="N559" s="53"/>
      <c r="S559" s="53"/>
    </row>
    <row r="560" spans="4:19" ht="12.75" x14ac:dyDescent="0.2">
      <c r="D560" s="53"/>
      <c r="I560" s="53"/>
      <c r="N560" s="53"/>
      <c r="S560" s="53"/>
    </row>
    <row r="561" spans="4:19" ht="12.75" x14ac:dyDescent="0.2">
      <c r="D561" s="53"/>
      <c r="I561" s="53"/>
      <c r="N561" s="53"/>
      <c r="S561" s="53"/>
    </row>
    <row r="562" spans="4:19" ht="12.75" x14ac:dyDescent="0.2">
      <c r="D562" s="53"/>
      <c r="I562" s="53"/>
      <c r="N562" s="53"/>
      <c r="S562" s="53"/>
    </row>
    <row r="563" spans="4:19" ht="12.75" x14ac:dyDescent="0.2">
      <c r="D563" s="53"/>
      <c r="I563" s="53"/>
      <c r="N563" s="53"/>
      <c r="S563" s="53"/>
    </row>
    <row r="564" spans="4:19" ht="12.75" x14ac:dyDescent="0.2">
      <c r="D564" s="53"/>
      <c r="I564" s="53"/>
      <c r="N564" s="53"/>
      <c r="S564" s="53"/>
    </row>
    <row r="565" spans="4:19" ht="12.75" x14ac:dyDescent="0.2">
      <c r="D565" s="53"/>
      <c r="I565" s="53"/>
      <c r="N565" s="53"/>
      <c r="S565" s="53"/>
    </row>
    <row r="566" spans="4:19" ht="12.75" x14ac:dyDescent="0.2">
      <c r="D566" s="53"/>
      <c r="I566" s="53"/>
      <c r="N566" s="53"/>
      <c r="S566" s="53"/>
    </row>
    <row r="567" spans="4:19" ht="12.75" x14ac:dyDescent="0.2">
      <c r="D567" s="53"/>
      <c r="I567" s="53"/>
      <c r="N567" s="53"/>
      <c r="S567" s="53"/>
    </row>
    <row r="568" spans="4:19" ht="12.75" x14ac:dyDescent="0.2">
      <c r="D568" s="53"/>
      <c r="I568" s="53"/>
      <c r="N568" s="53"/>
      <c r="S568" s="53"/>
    </row>
    <row r="569" spans="4:19" ht="12.75" x14ac:dyDescent="0.2">
      <c r="D569" s="53"/>
      <c r="I569" s="53"/>
      <c r="N569" s="53"/>
      <c r="S569" s="53"/>
    </row>
    <row r="570" spans="4:19" ht="12.75" x14ac:dyDescent="0.2">
      <c r="D570" s="53"/>
      <c r="I570" s="53"/>
      <c r="N570" s="53"/>
      <c r="S570" s="53"/>
    </row>
    <row r="571" spans="4:19" ht="12.75" x14ac:dyDescent="0.2">
      <c r="D571" s="53"/>
      <c r="I571" s="53"/>
      <c r="N571" s="53"/>
      <c r="S571" s="53"/>
    </row>
    <row r="572" spans="4:19" ht="12.75" x14ac:dyDescent="0.2">
      <c r="D572" s="53"/>
      <c r="I572" s="53"/>
      <c r="N572" s="53"/>
      <c r="S572" s="53"/>
    </row>
    <row r="573" spans="4:19" ht="12.75" x14ac:dyDescent="0.2">
      <c r="D573" s="53"/>
      <c r="I573" s="53"/>
      <c r="N573" s="53"/>
      <c r="S573" s="53"/>
    </row>
    <row r="574" spans="4:19" ht="12.75" x14ac:dyDescent="0.2">
      <c r="D574" s="53"/>
      <c r="I574" s="53"/>
      <c r="N574" s="53"/>
      <c r="S574" s="53"/>
    </row>
    <row r="575" spans="4:19" ht="12.75" x14ac:dyDescent="0.2">
      <c r="D575" s="53"/>
      <c r="I575" s="53"/>
      <c r="N575" s="53"/>
      <c r="S575" s="53"/>
    </row>
    <row r="576" spans="4:19" ht="12.75" x14ac:dyDescent="0.2">
      <c r="D576" s="53"/>
      <c r="I576" s="53"/>
      <c r="N576" s="53"/>
      <c r="S576" s="53"/>
    </row>
    <row r="577" spans="4:19" ht="12.75" x14ac:dyDescent="0.2">
      <c r="D577" s="53"/>
      <c r="I577" s="53"/>
      <c r="N577" s="53"/>
      <c r="S577" s="53"/>
    </row>
    <row r="578" spans="4:19" ht="12.75" x14ac:dyDescent="0.2">
      <c r="D578" s="53"/>
      <c r="I578" s="53"/>
      <c r="N578" s="53"/>
      <c r="S578" s="53"/>
    </row>
    <row r="579" spans="4:19" ht="12.75" x14ac:dyDescent="0.2">
      <c r="D579" s="53"/>
      <c r="I579" s="53"/>
      <c r="N579" s="53"/>
      <c r="S579" s="53"/>
    </row>
    <row r="580" spans="4:19" ht="12.75" x14ac:dyDescent="0.2">
      <c r="D580" s="53"/>
      <c r="I580" s="53"/>
      <c r="N580" s="53"/>
      <c r="S580" s="53"/>
    </row>
    <row r="581" spans="4:19" ht="12.75" x14ac:dyDescent="0.2">
      <c r="D581" s="53"/>
      <c r="I581" s="53"/>
      <c r="N581" s="53"/>
      <c r="S581" s="53"/>
    </row>
    <row r="582" spans="4:19" ht="12.75" x14ac:dyDescent="0.2">
      <c r="D582" s="53"/>
      <c r="I582" s="53"/>
      <c r="N582" s="53"/>
      <c r="S582" s="53"/>
    </row>
    <row r="583" spans="4:19" ht="12.75" x14ac:dyDescent="0.2">
      <c r="D583" s="53"/>
      <c r="I583" s="53"/>
      <c r="N583" s="53"/>
      <c r="S583" s="53"/>
    </row>
    <row r="584" spans="4:19" ht="12.75" x14ac:dyDescent="0.2">
      <c r="D584" s="53"/>
      <c r="I584" s="53"/>
      <c r="N584" s="53"/>
      <c r="S584" s="53"/>
    </row>
    <row r="585" spans="4:19" ht="12.75" x14ac:dyDescent="0.2">
      <c r="D585" s="53"/>
      <c r="I585" s="53"/>
      <c r="N585" s="53"/>
      <c r="S585" s="53"/>
    </row>
    <row r="586" spans="4:19" ht="12.75" x14ac:dyDescent="0.2">
      <c r="D586" s="53"/>
      <c r="I586" s="53"/>
      <c r="N586" s="53"/>
      <c r="S586" s="53"/>
    </row>
    <row r="587" spans="4:19" ht="12.75" x14ac:dyDescent="0.2">
      <c r="D587" s="53"/>
      <c r="I587" s="53"/>
      <c r="N587" s="53"/>
      <c r="S587" s="53"/>
    </row>
    <row r="588" spans="4:19" ht="12.75" x14ac:dyDescent="0.2">
      <c r="D588" s="53"/>
      <c r="I588" s="53"/>
      <c r="N588" s="53"/>
      <c r="S588" s="53"/>
    </row>
    <row r="589" spans="4:19" ht="12.75" x14ac:dyDescent="0.2">
      <c r="D589" s="53"/>
      <c r="I589" s="53"/>
      <c r="N589" s="53"/>
      <c r="S589" s="53"/>
    </row>
    <row r="590" spans="4:19" ht="12.75" x14ac:dyDescent="0.2">
      <c r="D590" s="53"/>
      <c r="I590" s="53"/>
      <c r="N590" s="53"/>
      <c r="S590" s="53"/>
    </row>
    <row r="591" spans="4:19" ht="12.75" x14ac:dyDescent="0.2">
      <c r="D591" s="53"/>
      <c r="I591" s="53"/>
      <c r="N591" s="53"/>
      <c r="S591" s="53"/>
    </row>
    <row r="592" spans="4:19" ht="12.75" x14ac:dyDescent="0.2">
      <c r="D592" s="53"/>
      <c r="I592" s="53"/>
      <c r="N592" s="53"/>
      <c r="S592" s="53"/>
    </row>
    <row r="593" spans="4:19" ht="12.75" x14ac:dyDescent="0.2">
      <c r="D593" s="53"/>
      <c r="I593" s="53"/>
      <c r="N593" s="53"/>
      <c r="S593" s="53"/>
    </row>
    <row r="594" spans="4:19" ht="12.75" x14ac:dyDescent="0.2">
      <c r="D594" s="53"/>
      <c r="I594" s="53"/>
      <c r="N594" s="53"/>
      <c r="S594" s="53"/>
    </row>
    <row r="595" spans="4:19" ht="12.75" x14ac:dyDescent="0.2">
      <c r="D595" s="53"/>
      <c r="I595" s="53"/>
      <c r="N595" s="53"/>
      <c r="S595" s="53"/>
    </row>
    <row r="596" spans="4:19" ht="12.75" x14ac:dyDescent="0.2">
      <c r="D596" s="53"/>
      <c r="I596" s="53"/>
      <c r="N596" s="53"/>
      <c r="S596" s="53"/>
    </row>
    <row r="597" spans="4:19" ht="12.75" x14ac:dyDescent="0.2">
      <c r="D597" s="53"/>
      <c r="I597" s="53"/>
      <c r="N597" s="53"/>
      <c r="S597" s="53"/>
    </row>
    <row r="598" spans="4:19" ht="12.75" x14ac:dyDescent="0.2">
      <c r="D598" s="53"/>
      <c r="I598" s="53"/>
      <c r="N598" s="53"/>
      <c r="S598" s="53"/>
    </row>
    <row r="599" spans="4:19" ht="12.75" x14ac:dyDescent="0.2">
      <c r="D599" s="53"/>
      <c r="I599" s="53"/>
      <c r="N599" s="53"/>
      <c r="S599" s="53"/>
    </row>
    <row r="600" spans="4:19" ht="12.75" x14ac:dyDescent="0.2">
      <c r="D600" s="53"/>
      <c r="I600" s="53"/>
      <c r="N600" s="53"/>
      <c r="S600" s="53"/>
    </row>
    <row r="601" spans="4:19" ht="12.75" x14ac:dyDescent="0.2">
      <c r="D601" s="53"/>
      <c r="I601" s="53"/>
      <c r="N601" s="53"/>
      <c r="S601" s="53"/>
    </row>
    <row r="602" spans="4:19" ht="12.75" x14ac:dyDescent="0.2">
      <c r="D602" s="53"/>
      <c r="I602" s="53"/>
      <c r="N602" s="53"/>
      <c r="S602" s="53"/>
    </row>
    <row r="603" spans="4:19" ht="12.75" x14ac:dyDescent="0.2">
      <c r="D603" s="53"/>
      <c r="I603" s="53"/>
      <c r="N603" s="53"/>
      <c r="S603" s="53"/>
    </row>
    <row r="604" spans="4:19" ht="12.75" x14ac:dyDescent="0.2">
      <c r="D604" s="53"/>
      <c r="I604" s="53"/>
      <c r="N604" s="53"/>
      <c r="S604" s="53"/>
    </row>
    <row r="605" spans="4:19" ht="12.75" x14ac:dyDescent="0.2">
      <c r="D605" s="53"/>
      <c r="I605" s="53"/>
      <c r="N605" s="53"/>
      <c r="S605" s="53"/>
    </row>
    <row r="606" spans="4:19" ht="12.75" x14ac:dyDescent="0.2">
      <c r="D606" s="53"/>
      <c r="I606" s="53"/>
      <c r="N606" s="53"/>
      <c r="S606" s="53"/>
    </row>
    <row r="607" spans="4:19" ht="12.75" x14ac:dyDescent="0.2">
      <c r="D607" s="53"/>
      <c r="I607" s="53"/>
      <c r="N607" s="53"/>
      <c r="S607" s="53"/>
    </row>
    <row r="608" spans="4:19" ht="12.75" x14ac:dyDescent="0.2">
      <c r="D608" s="53"/>
      <c r="I608" s="53"/>
      <c r="N608" s="53"/>
      <c r="S608" s="53"/>
    </row>
    <row r="609" spans="4:19" ht="12.75" x14ac:dyDescent="0.2">
      <c r="D609" s="53"/>
      <c r="I609" s="53"/>
      <c r="N609" s="53"/>
      <c r="S609" s="53"/>
    </row>
    <row r="610" spans="4:19" ht="12.75" x14ac:dyDescent="0.2">
      <c r="D610" s="53"/>
      <c r="I610" s="53"/>
      <c r="N610" s="53"/>
      <c r="S610" s="53"/>
    </row>
    <row r="611" spans="4:19" ht="12.75" x14ac:dyDescent="0.2">
      <c r="D611" s="53"/>
      <c r="I611" s="53"/>
      <c r="N611" s="53"/>
      <c r="S611" s="53"/>
    </row>
    <row r="612" spans="4:19" ht="12.75" x14ac:dyDescent="0.2">
      <c r="D612" s="53"/>
      <c r="I612" s="53"/>
      <c r="N612" s="53"/>
      <c r="S612" s="53"/>
    </row>
    <row r="613" spans="4:19" ht="12.75" x14ac:dyDescent="0.2">
      <c r="D613" s="53"/>
      <c r="I613" s="53"/>
      <c r="N613" s="53"/>
      <c r="S613" s="53"/>
    </row>
    <row r="614" spans="4:19" ht="12.75" x14ac:dyDescent="0.2">
      <c r="D614" s="53"/>
      <c r="I614" s="53"/>
      <c r="N614" s="53"/>
      <c r="S614" s="53"/>
    </row>
    <row r="615" spans="4:19" ht="12.75" x14ac:dyDescent="0.2">
      <c r="D615" s="53"/>
      <c r="I615" s="53"/>
      <c r="N615" s="53"/>
      <c r="S615" s="53"/>
    </row>
    <row r="616" spans="4:19" ht="12.75" x14ac:dyDescent="0.2">
      <c r="D616" s="53"/>
      <c r="I616" s="53"/>
      <c r="N616" s="53"/>
      <c r="S616" s="53"/>
    </row>
    <row r="617" spans="4:19" ht="12.75" x14ac:dyDescent="0.2">
      <c r="D617" s="53"/>
      <c r="I617" s="53"/>
      <c r="N617" s="53"/>
      <c r="S617" s="53"/>
    </row>
    <row r="618" spans="4:19" ht="12.75" x14ac:dyDescent="0.2">
      <c r="D618" s="53"/>
      <c r="I618" s="53"/>
      <c r="N618" s="53"/>
      <c r="S618" s="53"/>
    </row>
    <row r="619" spans="4:19" ht="12.75" x14ac:dyDescent="0.2">
      <c r="D619" s="53"/>
      <c r="I619" s="53"/>
      <c r="N619" s="53"/>
      <c r="S619" s="53"/>
    </row>
    <row r="620" spans="4:19" ht="12.75" x14ac:dyDescent="0.2">
      <c r="D620" s="53"/>
      <c r="I620" s="53"/>
      <c r="N620" s="53"/>
      <c r="S620" s="53"/>
    </row>
    <row r="621" spans="4:19" ht="12.75" x14ac:dyDescent="0.2">
      <c r="D621" s="53"/>
      <c r="I621" s="53"/>
      <c r="N621" s="53"/>
      <c r="S621" s="53"/>
    </row>
    <row r="622" spans="4:19" ht="12.75" x14ac:dyDescent="0.2">
      <c r="D622" s="53"/>
      <c r="I622" s="53"/>
      <c r="N622" s="53"/>
      <c r="S622" s="53"/>
    </row>
    <row r="623" spans="4:19" ht="12.75" x14ac:dyDescent="0.2">
      <c r="D623" s="53"/>
      <c r="I623" s="53"/>
      <c r="N623" s="53"/>
      <c r="S623" s="53"/>
    </row>
    <row r="624" spans="4:19" ht="12.75" x14ac:dyDescent="0.2">
      <c r="D624" s="53"/>
      <c r="I624" s="53"/>
      <c r="N624" s="53"/>
      <c r="S624" s="53"/>
    </row>
    <row r="625" spans="4:19" ht="12.75" x14ac:dyDescent="0.2">
      <c r="D625" s="53"/>
      <c r="I625" s="53"/>
      <c r="N625" s="53"/>
      <c r="S625" s="53"/>
    </row>
    <row r="626" spans="4:19" ht="12.75" x14ac:dyDescent="0.2">
      <c r="D626" s="53"/>
      <c r="I626" s="53"/>
      <c r="N626" s="53"/>
      <c r="S626" s="53"/>
    </row>
    <row r="627" spans="4:19" ht="12.75" x14ac:dyDescent="0.2">
      <c r="D627" s="53"/>
      <c r="I627" s="53"/>
      <c r="N627" s="53"/>
      <c r="S627" s="53"/>
    </row>
    <row r="628" spans="4:19" ht="12.75" x14ac:dyDescent="0.2">
      <c r="D628" s="53"/>
      <c r="I628" s="53"/>
      <c r="N628" s="53"/>
      <c r="S628" s="53"/>
    </row>
    <row r="629" spans="4:19" ht="12.75" x14ac:dyDescent="0.2">
      <c r="D629" s="53"/>
      <c r="I629" s="53"/>
      <c r="N629" s="53"/>
      <c r="S629" s="53"/>
    </row>
    <row r="630" spans="4:19" ht="12.75" x14ac:dyDescent="0.2">
      <c r="D630" s="53"/>
      <c r="I630" s="53"/>
      <c r="N630" s="53"/>
      <c r="S630" s="53"/>
    </row>
    <row r="631" spans="4:19" ht="12.75" x14ac:dyDescent="0.2">
      <c r="D631" s="53"/>
      <c r="I631" s="53"/>
      <c r="N631" s="53"/>
      <c r="S631" s="53"/>
    </row>
    <row r="632" spans="4:19" ht="12.75" x14ac:dyDescent="0.2">
      <c r="D632" s="53"/>
      <c r="I632" s="53"/>
      <c r="N632" s="53"/>
      <c r="S632" s="53"/>
    </row>
    <row r="633" spans="4:19" ht="12.75" x14ac:dyDescent="0.2">
      <c r="D633" s="53"/>
      <c r="I633" s="53"/>
      <c r="N633" s="53"/>
      <c r="S633" s="53"/>
    </row>
    <row r="634" spans="4:19" ht="12.75" x14ac:dyDescent="0.2">
      <c r="D634" s="53"/>
      <c r="I634" s="53"/>
      <c r="N634" s="53"/>
      <c r="S634" s="53"/>
    </row>
    <row r="635" spans="4:19" ht="12.75" x14ac:dyDescent="0.2">
      <c r="D635" s="53"/>
      <c r="I635" s="53"/>
      <c r="N635" s="53"/>
      <c r="S635" s="53"/>
    </row>
    <row r="636" spans="4:19" ht="12.75" x14ac:dyDescent="0.2">
      <c r="D636" s="53"/>
      <c r="I636" s="53"/>
      <c r="N636" s="53"/>
      <c r="S636" s="53"/>
    </row>
    <row r="637" spans="4:19" ht="12.75" x14ac:dyDescent="0.2">
      <c r="D637" s="53"/>
      <c r="I637" s="53"/>
      <c r="N637" s="53"/>
      <c r="S637" s="53"/>
    </row>
    <row r="638" spans="4:19" ht="12.75" x14ac:dyDescent="0.2">
      <c r="D638" s="53"/>
      <c r="I638" s="53"/>
      <c r="N638" s="53"/>
      <c r="S638" s="53"/>
    </row>
    <row r="639" spans="4:19" ht="12.75" x14ac:dyDescent="0.2">
      <c r="D639" s="53"/>
      <c r="I639" s="53"/>
      <c r="N639" s="53"/>
      <c r="S639" s="53"/>
    </row>
    <row r="640" spans="4:19" ht="12.75" x14ac:dyDescent="0.2">
      <c r="D640" s="53"/>
      <c r="I640" s="53"/>
      <c r="N640" s="53"/>
      <c r="S640" s="53"/>
    </row>
    <row r="641" spans="4:19" ht="12.75" x14ac:dyDescent="0.2">
      <c r="D641" s="53"/>
      <c r="I641" s="53"/>
      <c r="N641" s="53"/>
      <c r="S641" s="53"/>
    </row>
    <row r="642" spans="4:19" ht="12.75" x14ac:dyDescent="0.2">
      <c r="D642" s="53"/>
      <c r="I642" s="53"/>
      <c r="N642" s="53"/>
      <c r="S642" s="53"/>
    </row>
    <row r="643" spans="4:19" ht="12.75" x14ac:dyDescent="0.2">
      <c r="D643" s="53"/>
      <c r="I643" s="53"/>
      <c r="N643" s="53"/>
      <c r="S643" s="53"/>
    </row>
    <row r="644" spans="4:19" ht="12.75" x14ac:dyDescent="0.2">
      <c r="D644" s="53"/>
      <c r="I644" s="53"/>
      <c r="N644" s="53"/>
      <c r="S644" s="53"/>
    </row>
    <row r="645" spans="4:19" ht="12.75" x14ac:dyDescent="0.2">
      <c r="D645" s="53"/>
      <c r="I645" s="53"/>
      <c r="N645" s="53"/>
      <c r="S645" s="53"/>
    </row>
    <row r="646" spans="4:19" ht="12.75" x14ac:dyDescent="0.2">
      <c r="D646" s="53"/>
      <c r="I646" s="53"/>
      <c r="N646" s="53"/>
      <c r="S646" s="53"/>
    </row>
    <row r="647" spans="4:19" ht="12.75" x14ac:dyDescent="0.2">
      <c r="D647" s="53"/>
      <c r="I647" s="53"/>
      <c r="N647" s="53"/>
      <c r="S647" s="53"/>
    </row>
    <row r="648" spans="4:19" ht="12.75" x14ac:dyDescent="0.2">
      <c r="D648" s="53"/>
      <c r="I648" s="53"/>
      <c r="N648" s="53"/>
      <c r="S648" s="53"/>
    </row>
    <row r="649" spans="4:19" ht="12.75" x14ac:dyDescent="0.2">
      <c r="D649" s="53"/>
      <c r="I649" s="53"/>
      <c r="N649" s="53"/>
      <c r="S649" s="53"/>
    </row>
    <row r="650" spans="4:19" ht="12.75" x14ac:dyDescent="0.2">
      <c r="D650" s="53"/>
      <c r="I650" s="53"/>
      <c r="N650" s="53"/>
      <c r="S650" s="53"/>
    </row>
    <row r="651" spans="4:19" ht="12.75" x14ac:dyDescent="0.2">
      <c r="D651" s="53"/>
      <c r="I651" s="53"/>
      <c r="N651" s="53"/>
      <c r="S651" s="53"/>
    </row>
    <row r="652" spans="4:19" ht="12.75" x14ac:dyDescent="0.2">
      <c r="D652" s="53"/>
      <c r="I652" s="53"/>
      <c r="N652" s="53"/>
      <c r="S652" s="53"/>
    </row>
    <row r="653" spans="4:19" ht="12.75" x14ac:dyDescent="0.2">
      <c r="D653" s="53"/>
      <c r="I653" s="53"/>
      <c r="N653" s="53"/>
      <c r="S653" s="53"/>
    </row>
    <row r="654" spans="4:19" ht="12.75" x14ac:dyDescent="0.2">
      <c r="D654" s="53"/>
      <c r="I654" s="53"/>
      <c r="N654" s="53"/>
      <c r="S654" s="53"/>
    </row>
    <row r="655" spans="4:19" ht="12.75" x14ac:dyDescent="0.2">
      <c r="D655" s="53"/>
      <c r="I655" s="53"/>
      <c r="N655" s="53"/>
      <c r="S655" s="53"/>
    </row>
    <row r="656" spans="4:19" ht="12.75" x14ac:dyDescent="0.2">
      <c r="D656" s="53"/>
      <c r="I656" s="53"/>
      <c r="N656" s="53"/>
      <c r="S656" s="53"/>
    </row>
    <row r="657" spans="4:19" ht="12.75" x14ac:dyDescent="0.2">
      <c r="D657" s="53"/>
      <c r="I657" s="53"/>
      <c r="N657" s="53"/>
      <c r="S657" s="53"/>
    </row>
    <row r="658" spans="4:19" ht="12.75" x14ac:dyDescent="0.2">
      <c r="D658" s="53"/>
      <c r="I658" s="53"/>
      <c r="N658" s="53"/>
      <c r="S658" s="53"/>
    </row>
    <row r="659" spans="4:19" ht="12.75" x14ac:dyDescent="0.2">
      <c r="D659" s="53"/>
      <c r="I659" s="53"/>
      <c r="N659" s="53"/>
      <c r="S659" s="53"/>
    </row>
    <row r="660" spans="4:19" ht="12.75" x14ac:dyDescent="0.2">
      <c r="D660" s="53"/>
      <c r="I660" s="53"/>
      <c r="N660" s="53"/>
      <c r="S660" s="53"/>
    </row>
    <row r="661" spans="4:19" ht="12.75" x14ac:dyDescent="0.2">
      <c r="D661" s="53"/>
      <c r="I661" s="53"/>
      <c r="N661" s="53"/>
      <c r="S661" s="53"/>
    </row>
    <row r="662" spans="4:19" ht="12.75" x14ac:dyDescent="0.2">
      <c r="D662" s="53"/>
      <c r="I662" s="53"/>
      <c r="N662" s="53"/>
      <c r="S662" s="53"/>
    </row>
    <row r="663" spans="4:19" ht="12.75" x14ac:dyDescent="0.2">
      <c r="D663" s="53"/>
      <c r="I663" s="53"/>
      <c r="N663" s="53"/>
      <c r="S663" s="53"/>
    </row>
    <row r="664" spans="4:19" ht="12.75" x14ac:dyDescent="0.2">
      <c r="D664" s="53"/>
      <c r="I664" s="53"/>
      <c r="N664" s="53"/>
      <c r="S664" s="53"/>
    </row>
    <row r="665" spans="4:19" ht="12.75" x14ac:dyDescent="0.2">
      <c r="D665" s="53"/>
      <c r="I665" s="53"/>
      <c r="N665" s="53"/>
      <c r="S665" s="53"/>
    </row>
    <row r="666" spans="4:19" ht="12.75" x14ac:dyDescent="0.2">
      <c r="D666" s="53"/>
      <c r="I666" s="53"/>
      <c r="N666" s="53"/>
      <c r="S666" s="53"/>
    </row>
    <row r="667" spans="4:19" ht="12.75" x14ac:dyDescent="0.2">
      <c r="D667" s="53"/>
      <c r="I667" s="53"/>
      <c r="N667" s="53"/>
      <c r="S667" s="53"/>
    </row>
    <row r="668" spans="4:19" ht="12.75" x14ac:dyDescent="0.2">
      <c r="D668" s="53"/>
      <c r="I668" s="53"/>
      <c r="N668" s="53"/>
      <c r="S668" s="53"/>
    </row>
    <row r="669" spans="4:19" ht="12.75" x14ac:dyDescent="0.2">
      <c r="D669" s="53"/>
      <c r="I669" s="53"/>
      <c r="N669" s="53"/>
      <c r="S669" s="53"/>
    </row>
    <row r="670" spans="4:19" ht="12.75" x14ac:dyDescent="0.2">
      <c r="D670" s="53"/>
      <c r="I670" s="53"/>
      <c r="N670" s="53"/>
      <c r="S670" s="53"/>
    </row>
    <row r="671" spans="4:19" ht="12.75" x14ac:dyDescent="0.2">
      <c r="D671" s="53"/>
      <c r="I671" s="53"/>
      <c r="N671" s="53"/>
      <c r="S671" s="53"/>
    </row>
    <row r="672" spans="4:19" ht="12.75" x14ac:dyDescent="0.2">
      <c r="D672" s="53"/>
      <c r="I672" s="53"/>
      <c r="N672" s="53"/>
      <c r="S672" s="53"/>
    </row>
    <row r="673" spans="4:19" ht="12.75" x14ac:dyDescent="0.2">
      <c r="D673" s="53"/>
      <c r="I673" s="53"/>
      <c r="N673" s="53"/>
      <c r="S673" s="53"/>
    </row>
    <row r="674" spans="4:19" ht="12.75" x14ac:dyDescent="0.2">
      <c r="D674" s="53"/>
      <c r="I674" s="53"/>
      <c r="N674" s="53"/>
      <c r="S674" s="53"/>
    </row>
    <row r="675" spans="4:19" ht="12.75" x14ac:dyDescent="0.2">
      <c r="D675" s="53"/>
      <c r="I675" s="53"/>
      <c r="N675" s="53"/>
      <c r="S675" s="53"/>
    </row>
    <row r="676" spans="4:19" ht="12.75" x14ac:dyDescent="0.2">
      <c r="D676" s="53"/>
      <c r="I676" s="53"/>
      <c r="N676" s="53"/>
      <c r="S676" s="53"/>
    </row>
    <row r="677" spans="4:19" ht="12.75" x14ac:dyDescent="0.2">
      <c r="D677" s="53"/>
      <c r="I677" s="53"/>
      <c r="N677" s="53"/>
      <c r="S677" s="53"/>
    </row>
    <row r="678" spans="4:19" ht="12.75" x14ac:dyDescent="0.2">
      <c r="D678" s="53"/>
      <c r="I678" s="53"/>
      <c r="N678" s="53"/>
      <c r="S678" s="53"/>
    </row>
    <row r="679" spans="4:19" ht="12.75" x14ac:dyDescent="0.2">
      <c r="D679" s="53"/>
      <c r="I679" s="53"/>
      <c r="N679" s="53"/>
      <c r="S679" s="53"/>
    </row>
    <row r="680" spans="4:19" ht="12.75" x14ac:dyDescent="0.2">
      <c r="D680" s="53"/>
      <c r="I680" s="53"/>
      <c r="N680" s="53"/>
      <c r="S680" s="53"/>
    </row>
    <row r="681" spans="4:19" ht="12.75" x14ac:dyDescent="0.2">
      <c r="D681" s="53"/>
      <c r="I681" s="53"/>
      <c r="N681" s="53"/>
      <c r="S681" s="53"/>
    </row>
    <row r="682" spans="4:19" ht="12.75" x14ac:dyDescent="0.2">
      <c r="D682" s="53"/>
      <c r="I682" s="53"/>
      <c r="N682" s="53"/>
      <c r="S682" s="53"/>
    </row>
    <row r="683" spans="4:19" ht="12.75" x14ac:dyDescent="0.2">
      <c r="D683" s="53"/>
      <c r="I683" s="53"/>
      <c r="N683" s="53"/>
      <c r="S683" s="53"/>
    </row>
    <row r="684" spans="4:19" ht="12.75" x14ac:dyDescent="0.2">
      <c r="D684" s="53"/>
      <c r="I684" s="53"/>
      <c r="N684" s="53"/>
      <c r="S684" s="53"/>
    </row>
    <row r="685" spans="4:19" ht="12.75" x14ac:dyDescent="0.2">
      <c r="D685" s="53"/>
      <c r="I685" s="53"/>
      <c r="N685" s="53"/>
      <c r="S685" s="53"/>
    </row>
    <row r="686" spans="4:19" ht="12.75" x14ac:dyDescent="0.2">
      <c r="D686" s="53"/>
      <c r="I686" s="53"/>
      <c r="N686" s="53"/>
      <c r="S686" s="53"/>
    </row>
    <row r="687" spans="4:19" ht="12.75" x14ac:dyDescent="0.2">
      <c r="D687" s="53"/>
      <c r="I687" s="53"/>
      <c r="N687" s="53"/>
      <c r="S687" s="53"/>
    </row>
    <row r="688" spans="4:19" ht="12.75" x14ac:dyDescent="0.2">
      <c r="D688" s="53"/>
      <c r="I688" s="53"/>
      <c r="N688" s="53"/>
      <c r="S688" s="53"/>
    </row>
    <row r="689" spans="4:19" ht="12.75" x14ac:dyDescent="0.2">
      <c r="D689" s="53"/>
      <c r="I689" s="53"/>
      <c r="N689" s="53"/>
      <c r="S689" s="53"/>
    </row>
    <row r="690" spans="4:19" ht="12.75" x14ac:dyDescent="0.2">
      <c r="D690" s="53"/>
      <c r="I690" s="53"/>
      <c r="N690" s="53"/>
      <c r="S690" s="53"/>
    </row>
    <row r="691" spans="4:19" ht="12.75" x14ac:dyDescent="0.2">
      <c r="D691" s="53"/>
      <c r="I691" s="53"/>
      <c r="N691" s="53"/>
      <c r="S691" s="53"/>
    </row>
    <row r="692" spans="4:19" ht="12.75" x14ac:dyDescent="0.2">
      <c r="D692" s="53"/>
      <c r="I692" s="53"/>
      <c r="N692" s="53"/>
      <c r="S692" s="53"/>
    </row>
    <row r="693" spans="4:19" ht="12.75" x14ac:dyDescent="0.2">
      <c r="D693" s="53"/>
      <c r="I693" s="53"/>
      <c r="N693" s="53"/>
      <c r="S693" s="53"/>
    </row>
    <row r="694" spans="4:19" ht="12.75" x14ac:dyDescent="0.2">
      <c r="D694" s="53"/>
      <c r="I694" s="53"/>
      <c r="N694" s="53"/>
      <c r="S694" s="53"/>
    </row>
    <row r="695" spans="4:19" ht="12.75" x14ac:dyDescent="0.2">
      <c r="D695" s="53"/>
      <c r="I695" s="53"/>
      <c r="N695" s="53"/>
      <c r="S695" s="53"/>
    </row>
    <row r="696" spans="4:19" ht="12.75" x14ac:dyDescent="0.2">
      <c r="D696" s="53"/>
      <c r="I696" s="53"/>
      <c r="N696" s="53"/>
      <c r="S696" s="53"/>
    </row>
    <row r="697" spans="4:19" ht="12.75" x14ac:dyDescent="0.2">
      <c r="D697" s="53"/>
      <c r="I697" s="53"/>
      <c r="N697" s="53"/>
      <c r="S697" s="53"/>
    </row>
    <row r="698" spans="4:19" ht="12.75" x14ac:dyDescent="0.2">
      <c r="D698" s="53"/>
      <c r="I698" s="53"/>
      <c r="N698" s="53"/>
      <c r="S698" s="53"/>
    </row>
    <row r="699" spans="4:19" ht="12.75" x14ac:dyDescent="0.2">
      <c r="D699" s="53"/>
      <c r="I699" s="53"/>
      <c r="N699" s="53"/>
      <c r="S699" s="53"/>
    </row>
    <row r="700" spans="4:19" ht="12.75" x14ac:dyDescent="0.2">
      <c r="D700" s="53"/>
      <c r="I700" s="53"/>
      <c r="N700" s="53"/>
      <c r="S700" s="53"/>
    </row>
    <row r="701" spans="4:19" ht="12.75" x14ac:dyDescent="0.2">
      <c r="D701" s="53"/>
      <c r="I701" s="53"/>
      <c r="N701" s="53"/>
      <c r="S701" s="53"/>
    </row>
    <row r="702" spans="4:19" ht="12.75" x14ac:dyDescent="0.2">
      <c r="D702" s="53"/>
      <c r="I702" s="53"/>
      <c r="N702" s="53"/>
      <c r="S702" s="53"/>
    </row>
    <row r="703" spans="4:19" ht="12.75" x14ac:dyDescent="0.2">
      <c r="D703" s="53"/>
      <c r="I703" s="53"/>
      <c r="N703" s="53"/>
      <c r="S703" s="53"/>
    </row>
    <row r="704" spans="4:19" ht="12.75" x14ac:dyDescent="0.2">
      <c r="D704" s="53"/>
      <c r="I704" s="53"/>
      <c r="N704" s="53"/>
      <c r="S704" s="53"/>
    </row>
    <row r="705" spans="4:19" ht="12.75" x14ac:dyDescent="0.2">
      <c r="D705" s="53"/>
      <c r="I705" s="53"/>
      <c r="N705" s="53"/>
      <c r="S705" s="53"/>
    </row>
    <row r="706" spans="4:19" ht="12.75" x14ac:dyDescent="0.2">
      <c r="D706" s="53"/>
      <c r="I706" s="53"/>
      <c r="N706" s="53"/>
      <c r="S706" s="53"/>
    </row>
    <row r="707" spans="4:19" ht="12.75" x14ac:dyDescent="0.2">
      <c r="D707" s="53"/>
      <c r="I707" s="53"/>
      <c r="N707" s="53"/>
      <c r="S707" s="53"/>
    </row>
    <row r="708" spans="4:19" ht="12.75" x14ac:dyDescent="0.2">
      <c r="D708" s="53"/>
      <c r="I708" s="53"/>
      <c r="N708" s="53"/>
      <c r="S708" s="53"/>
    </row>
    <row r="709" spans="4:19" ht="12.75" x14ac:dyDescent="0.2">
      <c r="D709" s="53"/>
      <c r="I709" s="53"/>
      <c r="N709" s="53"/>
      <c r="S709" s="53"/>
    </row>
    <row r="710" spans="4:19" ht="12.75" x14ac:dyDescent="0.2">
      <c r="D710" s="53"/>
      <c r="I710" s="53"/>
      <c r="N710" s="53"/>
      <c r="S710" s="53"/>
    </row>
    <row r="711" spans="4:19" ht="12.75" x14ac:dyDescent="0.2">
      <c r="D711" s="53"/>
      <c r="I711" s="53"/>
      <c r="N711" s="53"/>
      <c r="S711" s="53"/>
    </row>
    <row r="712" spans="4:19" ht="12.75" x14ac:dyDescent="0.2">
      <c r="D712" s="53"/>
      <c r="I712" s="53"/>
      <c r="N712" s="53"/>
      <c r="S712" s="53"/>
    </row>
    <row r="713" spans="4:19" ht="12.75" x14ac:dyDescent="0.2">
      <c r="D713" s="53"/>
      <c r="I713" s="53"/>
      <c r="N713" s="53"/>
      <c r="S713" s="53"/>
    </row>
    <row r="714" spans="4:19" ht="12.75" x14ac:dyDescent="0.2">
      <c r="D714" s="53"/>
      <c r="I714" s="53"/>
      <c r="N714" s="53"/>
      <c r="S714" s="53"/>
    </row>
    <row r="715" spans="4:19" ht="12.75" x14ac:dyDescent="0.2">
      <c r="D715" s="53"/>
      <c r="I715" s="53"/>
      <c r="N715" s="53"/>
      <c r="S715" s="53"/>
    </row>
    <row r="716" spans="4:19" ht="12.75" x14ac:dyDescent="0.2">
      <c r="D716" s="53"/>
      <c r="I716" s="53"/>
      <c r="N716" s="53"/>
      <c r="S716" s="53"/>
    </row>
    <row r="717" spans="4:19" ht="12.75" x14ac:dyDescent="0.2">
      <c r="D717" s="53"/>
      <c r="I717" s="53"/>
      <c r="N717" s="53"/>
      <c r="S717" s="53"/>
    </row>
    <row r="718" spans="4:19" ht="12.75" x14ac:dyDescent="0.2">
      <c r="D718" s="53"/>
      <c r="I718" s="53"/>
      <c r="N718" s="53"/>
      <c r="S718" s="53"/>
    </row>
    <row r="719" spans="4:19" ht="12.75" x14ac:dyDescent="0.2">
      <c r="D719" s="53"/>
      <c r="I719" s="53"/>
      <c r="N719" s="53"/>
      <c r="S719" s="53"/>
    </row>
    <row r="720" spans="4:19" ht="12.75" x14ac:dyDescent="0.2">
      <c r="D720" s="53"/>
      <c r="I720" s="53"/>
      <c r="N720" s="53"/>
      <c r="S720" s="53"/>
    </row>
    <row r="721" spans="4:19" ht="12.75" x14ac:dyDescent="0.2">
      <c r="D721" s="53"/>
      <c r="I721" s="53"/>
      <c r="N721" s="53"/>
      <c r="S721" s="53"/>
    </row>
    <row r="722" spans="4:19" ht="12.75" x14ac:dyDescent="0.2">
      <c r="D722" s="53"/>
      <c r="I722" s="53"/>
      <c r="N722" s="53"/>
      <c r="S722" s="53"/>
    </row>
    <row r="723" spans="4:19" ht="12.75" x14ac:dyDescent="0.2">
      <c r="D723" s="53"/>
      <c r="I723" s="53"/>
      <c r="N723" s="53"/>
      <c r="S723" s="53"/>
    </row>
    <row r="724" spans="4:19" ht="12.75" x14ac:dyDescent="0.2">
      <c r="D724" s="53"/>
      <c r="I724" s="53"/>
      <c r="N724" s="53"/>
      <c r="S724" s="53"/>
    </row>
    <row r="725" spans="4:19" ht="12.75" x14ac:dyDescent="0.2">
      <c r="D725" s="53"/>
      <c r="I725" s="53"/>
      <c r="N725" s="53"/>
      <c r="S725" s="53"/>
    </row>
    <row r="726" spans="4:19" ht="12.75" x14ac:dyDescent="0.2">
      <c r="D726" s="53"/>
      <c r="I726" s="53"/>
      <c r="N726" s="53"/>
      <c r="S726" s="53"/>
    </row>
    <row r="727" spans="4:19" ht="12.75" x14ac:dyDescent="0.2">
      <c r="D727" s="53"/>
      <c r="I727" s="53"/>
      <c r="N727" s="53"/>
      <c r="S727" s="53"/>
    </row>
    <row r="728" spans="4:19" ht="12.75" x14ac:dyDescent="0.2">
      <c r="D728" s="53"/>
      <c r="I728" s="53"/>
      <c r="N728" s="53"/>
      <c r="S728" s="53"/>
    </row>
    <row r="729" spans="4:19" ht="12.75" x14ac:dyDescent="0.2">
      <c r="D729" s="53"/>
      <c r="I729" s="53"/>
      <c r="N729" s="53"/>
      <c r="S729" s="53"/>
    </row>
    <row r="730" spans="4:19" ht="12.75" x14ac:dyDescent="0.2">
      <c r="D730" s="53"/>
      <c r="I730" s="53"/>
      <c r="N730" s="53"/>
      <c r="S730" s="53"/>
    </row>
    <row r="731" spans="4:19" ht="12.75" x14ac:dyDescent="0.2">
      <c r="D731" s="53"/>
      <c r="I731" s="53"/>
      <c r="N731" s="53"/>
      <c r="S731" s="53"/>
    </row>
    <row r="732" spans="4:19" ht="12.75" x14ac:dyDescent="0.2">
      <c r="D732" s="53"/>
      <c r="I732" s="53"/>
      <c r="N732" s="53"/>
      <c r="S732" s="53"/>
    </row>
    <row r="733" spans="4:19" ht="12.75" x14ac:dyDescent="0.2">
      <c r="D733" s="53"/>
      <c r="I733" s="53"/>
      <c r="N733" s="53"/>
      <c r="S733" s="53"/>
    </row>
    <row r="734" spans="4:19" ht="12.75" x14ac:dyDescent="0.2">
      <c r="D734" s="53"/>
      <c r="I734" s="53"/>
      <c r="N734" s="53"/>
      <c r="S734" s="53"/>
    </row>
    <row r="735" spans="4:19" ht="12.75" x14ac:dyDescent="0.2">
      <c r="D735" s="53"/>
      <c r="I735" s="53"/>
      <c r="N735" s="53"/>
      <c r="S735" s="53"/>
    </row>
    <row r="736" spans="4:19" ht="12.75" x14ac:dyDescent="0.2">
      <c r="D736" s="53"/>
      <c r="I736" s="53"/>
      <c r="N736" s="53"/>
      <c r="S736" s="53"/>
    </row>
    <row r="737" spans="4:19" ht="12.75" x14ac:dyDescent="0.2">
      <c r="D737" s="53"/>
      <c r="I737" s="53"/>
      <c r="N737" s="53"/>
      <c r="S737" s="53"/>
    </row>
    <row r="738" spans="4:19" ht="12.75" x14ac:dyDescent="0.2">
      <c r="D738" s="53"/>
      <c r="I738" s="53"/>
      <c r="N738" s="53"/>
      <c r="S738" s="53"/>
    </row>
    <row r="739" spans="4:19" ht="12.75" x14ac:dyDescent="0.2">
      <c r="D739" s="53"/>
      <c r="I739" s="53"/>
      <c r="N739" s="53"/>
      <c r="S739" s="53"/>
    </row>
    <row r="740" spans="4:19" ht="12.75" x14ac:dyDescent="0.2">
      <c r="D740" s="53"/>
      <c r="I740" s="53"/>
      <c r="N740" s="53"/>
      <c r="S740" s="53"/>
    </row>
    <row r="741" spans="4:19" ht="12.75" x14ac:dyDescent="0.2">
      <c r="D741" s="53"/>
      <c r="I741" s="53"/>
      <c r="N741" s="53"/>
      <c r="S741" s="53"/>
    </row>
    <row r="742" spans="4:19" ht="12.75" x14ac:dyDescent="0.2">
      <c r="D742" s="53"/>
      <c r="I742" s="53"/>
      <c r="N742" s="53"/>
      <c r="S742" s="53"/>
    </row>
    <row r="743" spans="4:19" ht="12.75" x14ac:dyDescent="0.2">
      <c r="D743" s="53"/>
      <c r="I743" s="53"/>
      <c r="N743" s="53"/>
      <c r="S743" s="53"/>
    </row>
    <row r="744" spans="4:19" ht="12.75" x14ac:dyDescent="0.2">
      <c r="D744" s="53"/>
      <c r="I744" s="53"/>
      <c r="N744" s="53"/>
      <c r="S744" s="53"/>
    </row>
    <row r="745" spans="4:19" ht="12.75" x14ac:dyDescent="0.2">
      <c r="D745" s="53"/>
      <c r="I745" s="53"/>
      <c r="N745" s="53"/>
      <c r="S745" s="53"/>
    </row>
    <row r="746" spans="4:19" ht="12.75" x14ac:dyDescent="0.2">
      <c r="D746" s="53"/>
      <c r="I746" s="53"/>
      <c r="N746" s="53"/>
      <c r="S746" s="53"/>
    </row>
    <row r="747" spans="4:19" ht="12.75" x14ac:dyDescent="0.2">
      <c r="D747" s="53"/>
      <c r="I747" s="53"/>
      <c r="N747" s="53"/>
      <c r="S747" s="53"/>
    </row>
    <row r="748" spans="4:19" ht="12.75" x14ac:dyDescent="0.2">
      <c r="D748" s="53"/>
      <c r="I748" s="53"/>
      <c r="N748" s="53"/>
      <c r="S748" s="53"/>
    </row>
    <row r="749" spans="4:19" ht="12.75" x14ac:dyDescent="0.2">
      <c r="D749" s="53"/>
      <c r="I749" s="53"/>
      <c r="N749" s="53"/>
      <c r="S749" s="53"/>
    </row>
    <row r="750" spans="4:19" ht="12.75" x14ac:dyDescent="0.2">
      <c r="D750" s="53"/>
      <c r="I750" s="53"/>
      <c r="N750" s="53"/>
      <c r="S750" s="53"/>
    </row>
    <row r="751" spans="4:19" ht="12.75" x14ac:dyDescent="0.2">
      <c r="D751" s="53"/>
      <c r="I751" s="53"/>
      <c r="N751" s="53"/>
      <c r="S751" s="53"/>
    </row>
    <row r="752" spans="4:19" ht="12.75" x14ac:dyDescent="0.2">
      <c r="D752" s="53"/>
      <c r="I752" s="53"/>
      <c r="N752" s="53"/>
      <c r="S752" s="53"/>
    </row>
    <row r="753" spans="4:19" ht="12.75" x14ac:dyDescent="0.2">
      <c r="D753" s="53"/>
      <c r="I753" s="53"/>
      <c r="N753" s="53"/>
      <c r="S753" s="53"/>
    </row>
    <row r="754" spans="4:19" ht="12.75" x14ac:dyDescent="0.2">
      <c r="D754" s="53"/>
      <c r="I754" s="53"/>
      <c r="N754" s="53"/>
      <c r="S754" s="53"/>
    </row>
    <row r="755" spans="4:19" ht="12.75" x14ac:dyDescent="0.2">
      <c r="D755" s="53"/>
      <c r="I755" s="53"/>
      <c r="N755" s="53"/>
      <c r="S755" s="53"/>
    </row>
    <row r="756" spans="4:19" ht="12.75" x14ac:dyDescent="0.2">
      <c r="D756" s="53"/>
      <c r="I756" s="53"/>
      <c r="N756" s="53"/>
      <c r="S756" s="53"/>
    </row>
    <row r="757" spans="4:19" ht="12.75" x14ac:dyDescent="0.2">
      <c r="D757" s="53"/>
      <c r="I757" s="53"/>
      <c r="N757" s="53"/>
      <c r="S757" s="53"/>
    </row>
    <row r="758" spans="4:19" ht="12.75" x14ac:dyDescent="0.2">
      <c r="D758" s="53"/>
      <c r="I758" s="53"/>
      <c r="N758" s="53"/>
      <c r="S758" s="53"/>
    </row>
    <row r="759" spans="4:19" ht="12.75" x14ac:dyDescent="0.2">
      <c r="D759" s="53"/>
      <c r="I759" s="53"/>
      <c r="N759" s="53"/>
      <c r="S759" s="53"/>
    </row>
    <row r="760" spans="4:19" ht="12.75" x14ac:dyDescent="0.2">
      <c r="D760" s="53"/>
      <c r="I760" s="53"/>
      <c r="N760" s="53"/>
      <c r="S760" s="53"/>
    </row>
    <row r="761" spans="4:19" ht="12.75" x14ac:dyDescent="0.2">
      <c r="D761" s="53"/>
      <c r="I761" s="53"/>
      <c r="N761" s="53"/>
      <c r="S761" s="53"/>
    </row>
    <row r="762" spans="4:19" ht="12.75" x14ac:dyDescent="0.2">
      <c r="D762" s="53"/>
      <c r="I762" s="53"/>
      <c r="N762" s="53"/>
      <c r="S762" s="53"/>
    </row>
    <row r="763" spans="4:19" ht="12.75" x14ac:dyDescent="0.2">
      <c r="D763" s="53"/>
      <c r="I763" s="53"/>
      <c r="N763" s="53"/>
      <c r="S763" s="53"/>
    </row>
    <row r="764" spans="4:19" ht="12.75" x14ac:dyDescent="0.2">
      <c r="D764" s="53"/>
      <c r="I764" s="53"/>
      <c r="N764" s="53"/>
      <c r="S764" s="53"/>
    </row>
    <row r="765" spans="4:19" ht="12.75" x14ac:dyDescent="0.2">
      <c r="D765" s="53"/>
      <c r="I765" s="53"/>
      <c r="N765" s="53"/>
      <c r="S765" s="53"/>
    </row>
    <row r="766" spans="4:19" ht="12.75" x14ac:dyDescent="0.2">
      <c r="D766" s="53"/>
      <c r="I766" s="53"/>
      <c r="N766" s="53"/>
      <c r="S766" s="53"/>
    </row>
    <row r="767" spans="4:19" ht="12.75" x14ac:dyDescent="0.2">
      <c r="D767" s="53"/>
      <c r="I767" s="53"/>
      <c r="N767" s="53"/>
      <c r="S767" s="53"/>
    </row>
    <row r="768" spans="4:19" ht="12.75" x14ac:dyDescent="0.2">
      <c r="D768" s="53"/>
      <c r="I768" s="53"/>
      <c r="N768" s="53"/>
      <c r="S768" s="53"/>
    </row>
    <row r="769" spans="4:19" ht="12.75" x14ac:dyDescent="0.2">
      <c r="D769" s="53"/>
      <c r="I769" s="53"/>
      <c r="N769" s="53"/>
      <c r="S769" s="53"/>
    </row>
    <row r="770" spans="4:19" ht="12.75" x14ac:dyDescent="0.2">
      <c r="D770" s="53"/>
      <c r="I770" s="53"/>
      <c r="N770" s="53"/>
      <c r="S770" s="53"/>
    </row>
    <row r="771" spans="4:19" ht="12.75" x14ac:dyDescent="0.2">
      <c r="D771" s="53"/>
      <c r="I771" s="53"/>
      <c r="N771" s="53"/>
      <c r="S771" s="53"/>
    </row>
    <row r="772" spans="4:19" ht="12.75" x14ac:dyDescent="0.2">
      <c r="D772" s="53"/>
      <c r="I772" s="53"/>
      <c r="N772" s="53"/>
      <c r="S772" s="53"/>
    </row>
    <row r="773" spans="4:19" ht="12.75" x14ac:dyDescent="0.2">
      <c r="D773" s="53"/>
      <c r="I773" s="53"/>
      <c r="N773" s="53"/>
      <c r="S773" s="53"/>
    </row>
    <row r="774" spans="4:19" ht="12.75" x14ac:dyDescent="0.2">
      <c r="D774" s="53"/>
      <c r="I774" s="53"/>
      <c r="N774" s="53"/>
      <c r="S774" s="53"/>
    </row>
    <row r="775" spans="4:19" ht="12.75" x14ac:dyDescent="0.2">
      <c r="D775" s="53"/>
      <c r="I775" s="53"/>
      <c r="N775" s="53"/>
      <c r="S775" s="53"/>
    </row>
    <row r="776" spans="4:19" ht="12.75" x14ac:dyDescent="0.2">
      <c r="D776" s="53"/>
      <c r="I776" s="53"/>
      <c r="N776" s="53"/>
      <c r="S776" s="53"/>
    </row>
    <row r="777" spans="4:19" ht="12.75" x14ac:dyDescent="0.2">
      <c r="D777" s="53"/>
      <c r="I777" s="53"/>
      <c r="N777" s="53"/>
      <c r="S777" s="53"/>
    </row>
    <row r="778" spans="4:19" ht="12.75" x14ac:dyDescent="0.2">
      <c r="D778" s="53"/>
      <c r="I778" s="53"/>
      <c r="N778" s="53"/>
      <c r="S778" s="53"/>
    </row>
    <row r="779" spans="4:19" ht="12.75" x14ac:dyDescent="0.2">
      <c r="D779" s="53"/>
      <c r="I779" s="53"/>
      <c r="N779" s="53"/>
      <c r="S779" s="53"/>
    </row>
    <row r="780" spans="4:19" ht="12.75" x14ac:dyDescent="0.2">
      <c r="D780" s="53"/>
      <c r="I780" s="53"/>
      <c r="N780" s="53"/>
      <c r="S780" s="53"/>
    </row>
    <row r="781" spans="4:19" ht="12.75" x14ac:dyDescent="0.2">
      <c r="D781" s="53"/>
      <c r="I781" s="53"/>
      <c r="N781" s="53"/>
      <c r="S781" s="53"/>
    </row>
    <row r="782" spans="4:19" ht="12.75" x14ac:dyDescent="0.2">
      <c r="D782" s="53"/>
      <c r="I782" s="53"/>
      <c r="N782" s="53"/>
      <c r="S782" s="53"/>
    </row>
    <row r="783" spans="4:19" ht="12.75" x14ac:dyDescent="0.2">
      <c r="D783" s="53"/>
      <c r="I783" s="53"/>
      <c r="N783" s="53"/>
      <c r="S783" s="53"/>
    </row>
    <row r="784" spans="4:19" ht="12.75" x14ac:dyDescent="0.2">
      <c r="D784" s="53"/>
      <c r="I784" s="53"/>
      <c r="N784" s="53"/>
      <c r="S784" s="53"/>
    </row>
    <row r="785" spans="4:19" ht="12.75" x14ac:dyDescent="0.2">
      <c r="D785" s="53"/>
      <c r="I785" s="53"/>
      <c r="N785" s="53"/>
      <c r="S785" s="53"/>
    </row>
    <row r="786" spans="4:19" ht="12.75" x14ac:dyDescent="0.2">
      <c r="D786" s="53"/>
      <c r="I786" s="53"/>
      <c r="N786" s="53"/>
      <c r="S786" s="53"/>
    </row>
    <row r="787" spans="4:19" ht="12.75" x14ac:dyDescent="0.2">
      <c r="D787" s="53"/>
      <c r="I787" s="53"/>
      <c r="N787" s="53"/>
      <c r="S787" s="53"/>
    </row>
    <row r="788" spans="4:19" ht="12.75" x14ac:dyDescent="0.2">
      <c r="D788" s="53"/>
      <c r="I788" s="53"/>
      <c r="N788" s="53"/>
      <c r="S788" s="53"/>
    </row>
    <row r="789" spans="4:19" ht="12.75" x14ac:dyDescent="0.2">
      <c r="D789" s="53"/>
      <c r="I789" s="53"/>
      <c r="N789" s="53"/>
      <c r="S789" s="53"/>
    </row>
    <row r="790" spans="4:19" ht="12.75" x14ac:dyDescent="0.2">
      <c r="D790" s="53"/>
      <c r="I790" s="53"/>
      <c r="N790" s="53"/>
      <c r="S790" s="53"/>
    </row>
    <row r="791" spans="4:19" ht="12.75" x14ac:dyDescent="0.2">
      <c r="D791" s="53"/>
      <c r="I791" s="53"/>
      <c r="N791" s="53"/>
      <c r="S791" s="53"/>
    </row>
    <row r="792" spans="4:19" ht="12.75" x14ac:dyDescent="0.2">
      <c r="D792" s="53"/>
      <c r="I792" s="53"/>
      <c r="N792" s="53"/>
      <c r="S792" s="53"/>
    </row>
    <row r="793" spans="4:19" ht="12.75" x14ac:dyDescent="0.2">
      <c r="D793" s="53"/>
      <c r="I793" s="53"/>
      <c r="N793" s="53"/>
      <c r="S793" s="53"/>
    </row>
    <row r="794" spans="4:19" ht="12.75" x14ac:dyDescent="0.2">
      <c r="D794" s="53"/>
      <c r="I794" s="53"/>
      <c r="N794" s="53"/>
      <c r="S794" s="53"/>
    </row>
    <row r="795" spans="4:19" ht="12.75" x14ac:dyDescent="0.2">
      <c r="D795" s="53"/>
      <c r="I795" s="53"/>
      <c r="N795" s="53"/>
      <c r="S795" s="53"/>
    </row>
    <row r="796" spans="4:19" ht="12.75" x14ac:dyDescent="0.2">
      <c r="D796" s="53"/>
      <c r="I796" s="53"/>
      <c r="N796" s="53"/>
      <c r="S796" s="53"/>
    </row>
    <row r="797" spans="4:19" ht="12.75" x14ac:dyDescent="0.2">
      <c r="D797" s="53"/>
      <c r="I797" s="53"/>
      <c r="N797" s="53"/>
      <c r="S797" s="53"/>
    </row>
    <row r="798" spans="4:19" ht="12.75" x14ac:dyDescent="0.2">
      <c r="D798" s="53"/>
      <c r="I798" s="53"/>
      <c r="N798" s="53"/>
      <c r="S798" s="53"/>
    </row>
    <row r="799" spans="4:19" ht="12.75" x14ac:dyDescent="0.2">
      <c r="D799" s="53"/>
      <c r="I799" s="53"/>
      <c r="N799" s="53"/>
      <c r="S799" s="53"/>
    </row>
    <row r="800" spans="4:19" ht="12.75" x14ac:dyDescent="0.2">
      <c r="D800" s="53"/>
      <c r="I800" s="53"/>
      <c r="N800" s="53"/>
      <c r="S800" s="53"/>
    </row>
    <row r="801" spans="4:19" ht="12.75" x14ac:dyDescent="0.2">
      <c r="D801" s="53"/>
      <c r="I801" s="53"/>
      <c r="N801" s="53"/>
      <c r="S801" s="53"/>
    </row>
    <row r="802" spans="4:19" ht="12.75" x14ac:dyDescent="0.2">
      <c r="D802" s="53"/>
      <c r="I802" s="53"/>
      <c r="N802" s="53"/>
      <c r="S802" s="53"/>
    </row>
    <row r="803" spans="4:19" ht="12.75" x14ac:dyDescent="0.2">
      <c r="D803" s="53"/>
      <c r="I803" s="53"/>
      <c r="N803" s="53"/>
      <c r="S803" s="53"/>
    </row>
    <row r="804" spans="4:19" ht="12.75" x14ac:dyDescent="0.2">
      <c r="D804" s="53"/>
      <c r="I804" s="53"/>
      <c r="N804" s="53"/>
      <c r="S804" s="53"/>
    </row>
    <row r="805" spans="4:19" ht="12.75" x14ac:dyDescent="0.2">
      <c r="D805" s="53"/>
      <c r="I805" s="53"/>
      <c r="N805" s="53"/>
      <c r="S805" s="53"/>
    </row>
    <row r="806" spans="4:19" ht="12.75" x14ac:dyDescent="0.2">
      <c r="D806" s="53"/>
      <c r="I806" s="53"/>
      <c r="N806" s="53"/>
      <c r="S806" s="53"/>
    </row>
    <row r="807" spans="4:19" ht="12.75" x14ac:dyDescent="0.2">
      <c r="D807" s="53"/>
      <c r="I807" s="53"/>
      <c r="N807" s="53"/>
      <c r="S807" s="53"/>
    </row>
    <row r="808" spans="4:19" ht="12.75" x14ac:dyDescent="0.2">
      <c r="D808" s="53"/>
      <c r="I808" s="53"/>
      <c r="N808" s="53"/>
      <c r="S808" s="53"/>
    </row>
    <row r="809" spans="4:19" ht="12.75" x14ac:dyDescent="0.2">
      <c r="D809" s="53"/>
      <c r="I809" s="53"/>
      <c r="N809" s="53"/>
      <c r="S809" s="53"/>
    </row>
    <row r="810" spans="4:19" ht="12.75" x14ac:dyDescent="0.2">
      <c r="D810" s="53"/>
      <c r="I810" s="53"/>
      <c r="N810" s="53"/>
      <c r="S810" s="53"/>
    </row>
    <row r="811" spans="4:19" ht="12.75" x14ac:dyDescent="0.2">
      <c r="D811" s="53"/>
      <c r="I811" s="53"/>
      <c r="N811" s="53"/>
      <c r="S811" s="53"/>
    </row>
    <row r="812" spans="4:19" ht="12.75" x14ac:dyDescent="0.2">
      <c r="D812" s="53"/>
      <c r="I812" s="53"/>
      <c r="N812" s="53"/>
      <c r="S812" s="53"/>
    </row>
    <row r="813" spans="4:19" ht="12.75" x14ac:dyDescent="0.2">
      <c r="D813" s="53"/>
      <c r="I813" s="53"/>
      <c r="N813" s="53"/>
      <c r="S813" s="53"/>
    </row>
    <row r="814" spans="4:19" ht="12.75" x14ac:dyDescent="0.2">
      <c r="D814" s="53"/>
      <c r="I814" s="53"/>
      <c r="N814" s="53"/>
      <c r="S814" s="53"/>
    </row>
    <row r="815" spans="4:19" ht="12.75" x14ac:dyDescent="0.2">
      <c r="D815" s="53"/>
      <c r="I815" s="53"/>
      <c r="N815" s="53"/>
      <c r="S815" s="53"/>
    </row>
    <row r="816" spans="4:19" ht="12.75" x14ac:dyDescent="0.2">
      <c r="D816" s="53"/>
      <c r="I816" s="53"/>
      <c r="N816" s="53"/>
      <c r="S816" s="53"/>
    </row>
    <row r="817" spans="4:19" ht="12.75" x14ac:dyDescent="0.2">
      <c r="D817" s="53"/>
      <c r="I817" s="53"/>
      <c r="N817" s="53"/>
      <c r="S817" s="53"/>
    </row>
    <row r="818" spans="4:19" ht="12.75" x14ac:dyDescent="0.2">
      <c r="D818" s="53"/>
      <c r="I818" s="53"/>
      <c r="N818" s="53"/>
      <c r="S818" s="53"/>
    </row>
    <row r="819" spans="4:19" ht="12.75" x14ac:dyDescent="0.2">
      <c r="D819" s="53"/>
      <c r="I819" s="53"/>
      <c r="N819" s="53"/>
      <c r="S819" s="53"/>
    </row>
    <row r="820" spans="4:19" ht="12.75" x14ac:dyDescent="0.2">
      <c r="D820" s="53"/>
      <c r="I820" s="53"/>
      <c r="N820" s="53"/>
      <c r="S820" s="53"/>
    </row>
    <row r="821" spans="4:19" ht="12.75" x14ac:dyDescent="0.2">
      <c r="D821" s="53"/>
      <c r="I821" s="53"/>
      <c r="N821" s="53"/>
      <c r="S821" s="53"/>
    </row>
    <row r="822" spans="4:19" ht="12.75" x14ac:dyDescent="0.2">
      <c r="D822" s="53"/>
      <c r="I822" s="53"/>
      <c r="N822" s="53"/>
      <c r="S822" s="53"/>
    </row>
    <row r="823" spans="4:19" ht="12.75" x14ac:dyDescent="0.2">
      <c r="D823" s="53"/>
      <c r="I823" s="53"/>
      <c r="N823" s="53"/>
      <c r="S823" s="53"/>
    </row>
    <row r="824" spans="4:19" ht="12.75" x14ac:dyDescent="0.2">
      <c r="D824" s="53"/>
      <c r="I824" s="53"/>
      <c r="N824" s="53"/>
      <c r="S824" s="53"/>
    </row>
    <row r="825" spans="4:19" ht="12.75" x14ac:dyDescent="0.2">
      <c r="D825" s="53"/>
      <c r="I825" s="53"/>
      <c r="N825" s="53"/>
      <c r="S825" s="53"/>
    </row>
    <row r="826" spans="4:19" ht="12.75" x14ac:dyDescent="0.2">
      <c r="D826" s="53"/>
      <c r="I826" s="53"/>
      <c r="N826" s="53"/>
      <c r="S826" s="53"/>
    </row>
    <row r="827" spans="4:19" ht="12.75" x14ac:dyDescent="0.2">
      <c r="D827" s="53"/>
      <c r="I827" s="53"/>
      <c r="N827" s="53"/>
      <c r="S827" s="53"/>
    </row>
    <row r="828" spans="4:19" ht="12.75" x14ac:dyDescent="0.2">
      <c r="D828" s="53"/>
      <c r="I828" s="53"/>
      <c r="N828" s="53"/>
      <c r="S828" s="53"/>
    </row>
    <row r="829" spans="4:19" ht="12.75" x14ac:dyDescent="0.2">
      <c r="D829" s="53"/>
      <c r="I829" s="53"/>
      <c r="N829" s="53"/>
      <c r="S829" s="53"/>
    </row>
    <row r="830" spans="4:19" ht="12.75" x14ac:dyDescent="0.2">
      <c r="D830" s="53"/>
      <c r="I830" s="53"/>
      <c r="N830" s="53"/>
      <c r="S830" s="53"/>
    </row>
    <row r="831" spans="4:19" ht="12.75" x14ac:dyDescent="0.2">
      <c r="D831" s="53"/>
      <c r="I831" s="53"/>
      <c r="N831" s="53"/>
      <c r="S831" s="53"/>
    </row>
    <row r="832" spans="4:19" ht="12.75" x14ac:dyDescent="0.2">
      <c r="D832" s="53"/>
      <c r="I832" s="53"/>
      <c r="N832" s="53"/>
      <c r="S832" s="53"/>
    </row>
    <row r="833" spans="4:19" ht="12.75" x14ac:dyDescent="0.2">
      <c r="D833" s="53"/>
      <c r="I833" s="53"/>
      <c r="N833" s="53"/>
      <c r="S833" s="53"/>
    </row>
    <row r="834" spans="4:19" ht="12.75" x14ac:dyDescent="0.2">
      <c r="D834" s="53"/>
      <c r="I834" s="53"/>
      <c r="N834" s="53"/>
      <c r="S834" s="53"/>
    </row>
    <row r="835" spans="4:19" ht="12.75" x14ac:dyDescent="0.2">
      <c r="D835" s="53"/>
      <c r="I835" s="53"/>
      <c r="N835" s="53"/>
      <c r="S835" s="53"/>
    </row>
    <row r="836" spans="4:19" ht="12.75" x14ac:dyDescent="0.2">
      <c r="D836" s="53"/>
      <c r="I836" s="53"/>
      <c r="N836" s="53"/>
      <c r="S836" s="53"/>
    </row>
    <row r="837" spans="4:19" ht="12.75" x14ac:dyDescent="0.2">
      <c r="D837" s="53"/>
      <c r="I837" s="53"/>
      <c r="N837" s="53"/>
      <c r="S837" s="53"/>
    </row>
    <row r="838" spans="4:19" ht="12.75" x14ac:dyDescent="0.2">
      <c r="D838" s="53"/>
      <c r="I838" s="53"/>
      <c r="N838" s="53"/>
      <c r="S838" s="53"/>
    </row>
    <row r="839" spans="4:19" ht="12.75" x14ac:dyDescent="0.2">
      <c r="D839" s="53"/>
      <c r="I839" s="53"/>
      <c r="N839" s="53"/>
      <c r="S839" s="53"/>
    </row>
    <row r="840" spans="4:19" ht="12.75" x14ac:dyDescent="0.2">
      <c r="D840" s="53"/>
      <c r="I840" s="53"/>
      <c r="N840" s="53"/>
      <c r="S840" s="53"/>
    </row>
    <row r="841" spans="4:19" ht="12.75" x14ac:dyDescent="0.2">
      <c r="D841" s="53"/>
      <c r="I841" s="53"/>
      <c r="N841" s="53"/>
      <c r="S841" s="53"/>
    </row>
    <row r="842" spans="4:19" ht="12.75" x14ac:dyDescent="0.2">
      <c r="D842" s="53"/>
      <c r="I842" s="53"/>
      <c r="N842" s="53"/>
      <c r="S842" s="53"/>
    </row>
    <row r="843" spans="4:19" ht="12.75" x14ac:dyDescent="0.2">
      <c r="D843" s="53"/>
      <c r="I843" s="53"/>
      <c r="N843" s="53"/>
      <c r="S843" s="53"/>
    </row>
    <row r="844" spans="4:19" ht="12.75" x14ac:dyDescent="0.2">
      <c r="D844" s="53"/>
      <c r="I844" s="53"/>
      <c r="N844" s="53"/>
      <c r="S844" s="53"/>
    </row>
    <row r="845" spans="4:19" ht="12.75" x14ac:dyDescent="0.2">
      <c r="D845" s="53"/>
      <c r="I845" s="53"/>
      <c r="N845" s="53"/>
      <c r="S845" s="53"/>
    </row>
    <row r="846" spans="4:19" ht="12.75" x14ac:dyDescent="0.2">
      <c r="D846" s="53"/>
      <c r="I846" s="53"/>
      <c r="N846" s="53"/>
      <c r="S846" s="53"/>
    </row>
    <row r="847" spans="4:19" ht="12.75" x14ac:dyDescent="0.2">
      <c r="D847" s="53"/>
      <c r="I847" s="53"/>
      <c r="N847" s="53"/>
      <c r="S847" s="53"/>
    </row>
    <row r="848" spans="4:19" ht="12.75" x14ac:dyDescent="0.2">
      <c r="D848" s="53"/>
      <c r="I848" s="53"/>
      <c r="N848" s="53"/>
      <c r="S848" s="53"/>
    </row>
    <row r="849" spans="4:19" ht="12.75" x14ac:dyDescent="0.2">
      <c r="D849" s="53"/>
      <c r="I849" s="53"/>
      <c r="N849" s="53"/>
      <c r="S849" s="53"/>
    </row>
    <row r="850" spans="4:19" ht="12.75" x14ac:dyDescent="0.2">
      <c r="D850" s="53"/>
      <c r="I850" s="53"/>
      <c r="N850" s="53"/>
      <c r="S850" s="53"/>
    </row>
    <row r="851" spans="4:19" ht="12.75" x14ac:dyDescent="0.2">
      <c r="D851" s="53"/>
      <c r="I851" s="53"/>
      <c r="N851" s="53"/>
      <c r="S851" s="53"/>
    </row>
    <row r="852" spans="4:19" ht="12.75" x14ac:dyDescent="0.2">
      <c r="D852" s="53"/>
      <c r="I852" s="53"/>
      <c r="N852" s="53"/>
      <c r="S852" s="53"/>
    </row>
    <row r="853" spans="4:19" ht="12.75" x14ac:dyDescent="0.2">
      <c r="D853" s="53"/>
      <c r="I853" s="53"/>
      <c r="N853" s="53"/>
      <c r="S853" s="53"/>
    </row>
    <row r="854" spans="4:19" ht="12.75" x14ac:dyDescent="0.2">
      <c r="D854" s="53"/>
      <c r="I854" s="53"/>
      <c r="N854" s="53"/>
      <c r="S854" s="53"/>
    </row>
    <row r="855" spans="4:19" ht="12.75" x14ac:dyDescent="0.2">
      <c r="D855" s="53"/>
      <c r="I855" s="53"/>
      <c r="N855" s="53"/>
      <c r="S855" s="53"/>
    </row>
    <row r="856" spans="4:19" ht="12.75" x14ac:dyDescent="0.2">
      <c r="D856" s="53"/>
      <c r="I856" s="53"/>
      <c r="N856" s="53"/>
      <c r="S856" s="53"/>
    </row>
    <row r="857" spans="4:19" ht="12.75" x14ac:dyDescent="0.2">
      <c r="D857" s="53"/>
      <c r="I857" s="53"/>
      <c r="N857" s="53"/>
      <c r="S857" s="53"/>
    </row>
    <row r="858" spans="4:19" ht="12.75" x14ac:dyDescent="0.2">
      <c r="D858" s="53"/>
      <c r="I858" s="53"/>
      <c r="N858" s="53"/>
      <c r="S858" s="53"/>
    </row>
    <row r="859" spans="4:19" ht="12.75" x14ac:dyDescent="0.2">
      <c r="D859" s="53"/>
      <c r="I859" s="53"/>
      <c r="N859" s="53"/>
      <c r="S859" s="53"/>
    </row>
    <row r="860" spans="4:19" ht="12.75" x14ac:dyDescent="0.2">
      <c r="D860" s="53"/>
      <c r="I860" s="53"/>
      <c r="N860" s="53"/>
      <c r="S860" s="53"/>
    </row>
    <row r="861" spans="4:19" ht="12.75" x14ac:dyDescent="0.2">
      <c r="D861" s="53"/>
      <c r="I861" s="53"/>
      <c r="N861" s="53"/>
      <c r="S861" s="53"/>
    </row>
    <row r="862" spans="4:19" ht="12.75" x14ac:dyDescent="0.2">
      <c r="D862" s="53"/>
      <c r="I862" s="53"/>
      <c r="N862" s="53"/>
      <c r="S862" s="53"/>
    </row>
    <row r="863" spans="4:19" ht="12.75" x14ac:dyDescent="0.2">
      <c r="D863" s="53"/>
      <c r="I863" s="53"/>
      <c r="N863" s="53"/>
      <c r="S863" s="53"/>
    </row>
    <row r="864" spans="4:19" ht="12.75" x14ac:dyDescent="0.2">
      <c r="D864" s="53"/>
      <c r="I864" s="53"/>
      <c r="N864" s="53"/>
      <c r="S864" s="53"/>
    </row>
    <row r="865" spans="4:19" ht="12.75" x14ac:dyDescent="0.2">
      <c r="D865" s="53"/>
      <c r="I865" s="53"/>
      <c r="N865" s="53"/>
      <c r="S865" s="53"/>
    </row>
    <row r="866" spans="4:19" ht="12.75" x14ac:dyDescent="0.2">
      <c r="D866" s="53"/>
      <c r="I866" s="53"/>
      <c r="N866" s="53"/>
      <c r="S866" s="53"/>
    </row>
    <row r="867" spans="4:19" ht="12.75" x14ac:dyDescent="0.2">
      <c r="D867" s="53"/>
      <c r="I867" s="53"/>
      <c r="N867" s="53"/>
      <c r="S867" s="53"/>
    </row>
    <row r="868" spans="4:19" ht="12.75" x14ac:dyDescent="0.2">
      <c r="D868" s="53"/>
      <c r="I868" s="53"/>
      <c r="N868" s="53"/>
      <c r="S868" s="53"/>
    </row>
    <row r="869" spans="4:19" ht="12.75" x14ac:dyDescent="0.2">
      <c r="D869" s="53"/>
      <c r="I869" s="53"/>
      <c r="N869" s="53"/>
      <c r="S869" s="53"/>
    </row>
    <row r="870" spans="4:19" ht="12.75" x14ac:dyDescent="0.2">
      <c r="D870" s="53"/>
      <c r="I870" s="53"/>
      <c r="N870" s="53"/>
      <c r="S870" s="53"/>
    </row>
    <row r="871" spans="4:19" ht="12.75" x14ac:dyDescent="0.2">
      <c r="D871" s="53"/>
      <c r="I871" s="53"/>
      <c r="N871" s="53"/>
      <c r="S871" s="53"/>
    </row>
    <row r="872" spans="4:19" ht="12.75" x14ac:dyDescent="0.2">
      <c r="D872" s="53"/>
      <c r="I872" s="53"/>
      <c r="N872" s="53"/>
      <c r="S872" s="53"/>
    </row>
    <row r="873" spans="4:19" ht="12.75" x14ac:dyDescent="0.2">
      <c r="D873" s="53"/>
      <c r="I873" s="53"/>
      <c r="N873" s="53"/>
      <c r="S873" s="53"/>
    </row>
    <row r="874" spans="4:19" ht="12.75" x14ac:dyDescent="0.2">
      <c r="D874" s="53"/>
      <c r="I874" s="53"/>
      <c r="N874" s="53"/>
      <c r="S874" s="53"/>
    </row>
    <row r="875" spans="4:19" ht="12.75" x14ac:dyDescent="0.2">
      <c r="D875" s="53"/>
      <c r="I875" s="53"/>
      <c r="N875" s="53"/>
      <c r="S875" s="53"/>
    </row>
    <row r="876" spans="4:19" ht="12.75" x14ac:dyDescent="0.2">
      <c r="D876" s="53"/>
      <c r="I876" s="53"/>
      <c r="N876" s="53"/>
      <c r="S876" s="53"/>
    </row>
    <row r="877" spans="4:19" ht="12.75" x14ac:dyDescent="0.2">
      <c r="D877" s="53"/>
      <c r="I877" s="53"/>
      <c r="N877" s="53"/>
      <c r="S877" s="53"/>
    </row>
    <row r="878" spans="4:19" ht="12.75" x14ac:dyDescent="0.2">
      <c r="D878" s="53"/>
      <c r="I878" s="53"/>
      <c r="N878" s="53"/>
      <c r="S878" s="53"/>
    </row>
    <row r="879" spans="4:19" ht="12.75" x14ac:dyDescent="0.2">
      <c r="D879" s="53"/>
      <c r="I879" s="53"/>
      <c r="N879" s="53"/>
      <c r="S879" s="53"/>
    </row>
    <row r="880" spans="4:19" ht="12.75" x14ac:dyDescent="0.2">
      <c r="D880" s="53"/>
      <c r="I880" s="53"/>
      <c r="N880" s="53"/>
      <c r="S880" s="53"/>
    </row>
    <row r="881" spans="4:19" ht="12.75" x14ac:dyDescent="0.2">
      <c r="D881" s="53"/>
      <c r="I881" s="53"/>
      <c r="N881" s="53"/>
      <c r="S881" s="53"/>
    </row>
    <row r="882" spans="4:19" ht="12.75" x14ac:dyDescent="0.2">
      <c r="D882" s="53"/>
      <c r="I882" s="53"/>
      <c r="N882" s="53"/>
      <c r="S882" s="53"/>
    </row>
    <row r="883" spans="4:19" ht="12.75" x14ac:dyDescent="0.2">
      <c r="D883" s="53"/>
      <c r="I883" s="53"/>
      <c r="N883" s="53"/>
      <c r="S883" s="53"/>
    </row>
    <row r="884" spans="4:19" ht="12.75" x14ac:dyDescent="0.2">
      <c r="D884" s="53"/>
      <c r="I884" s="53"/>
      <c r="N884" s="53"/>
      <c r="S884" s="53"/>
    </row>
    <row r="885" spans="4:19" ht="12.75" x14ac:dyDescent="0.2">
      <c r="D885" s="53"/>
      <c r="I885" s="53"/>
      <c r="N885" s="53"/>
      <c r="S885" s="53"/>
    </row>
    <row r="886" spans="4:19" ht="12.75" x14ac:dyDescent="0.2">
      <c r="D886" s="53"/>
      <c r="I886" s="53"/>
      <c r="N886" s="53"/>
      <c r="S886" s="53"/>
    </row>
    <row r="887" spans="4:19" ht="12.75" x14ac:dyDescent="0.2">
      <c r="D887" s="53"/>
      <c r="I887" s="53"/>
      <c r="N887" s="53"/>
      <c r="S887" s="53"/>
    </row>
    <row r="888" spans="4:19" ht="12.75" x14ac:dyDescent="0.2">
      <c r="D888" s="53"/>
      <c r="I888" s="53"/>
      <c r="N888" s="53"/>
      <c r="S888" s="53"/>
    </row>
    <row r="889" spans="4:19" ht="12.75" x14ac:dyDescent="0.2">
      <c r="D889" s="53"/>
      <c r="I889" s="53"/>
      <c r="N889" s="53"/>
      <c r="S889" s="53"/>
    </row>
    <row r="890" spans="4:19" ht="12.75" x14ac:dyDescent="0.2">
      <c r="D890" s="53"/>
      <c r="I890" s="53"/>
      <c r="N890" s="53"/>
      <c r="S890" s="53"/>
    </row>
    <row r="891" spans="4:19" ht="12.75" x14ac:dyDescent="0.2">
      <c r="D891" s="53"/>
      <c r="I891" s="53"/>
      <c r="N891" s="53"/>
      <c r="S891" s="53"/>
    </row>
    <row r="892" spans="4:19" ht="12.75" x14ac:dyDescent="0.2">
      <c r="D892" s="53"/>
      <c r="I892" s="53"/>
      <c r="N892" s="53"/>
      <c r="S892" s="53"/>
    </row>
    <row r="893" spans="4:19" ht="12.75" x14ac:dyDescent="0.2">
      <c r="D893" s="53"/>
      <c r="I893" s="53"/>
      <c r="N893" s="53"/>
      <c r="S893" s="53"/>
    </row>
    <row r="894" spans="4:19" ht="12.75" x14ac:dyDescent="0.2">
      <c r="D894" s="53"/>
      <c r="I894" s="53"/>
      <c r="N894" s="53"/>
      <c r="S894" s="53"/>
    </row>
    <row r="895" spans="4:19" ht="12.75" x14ac:dyDescent="0.2">
      <c r="D895" s="53"/>
      <c r="I895" s="53"/>
      <c r="N895" s="53"/>
      <c r="S895" s="53"/>
    </row>
    <row r="896" spans="4:19" ht="12.75" x14ac:dyDescent="0.2">
      <c r="D896" s="53"/>
      <c r="I896" s="53"/>
      <c r="N896" s="53"/>
      <c r="S896" s="53"/>
    </row>
    <row r="897" spans="4:19" ht="12.75" x14ac:dyDescent="0.2">
      <c r="D897" s="53"/>
      <c r="I897" s="53"/>
      <c r="N897" s="53"/>
      <c r="S897" s="53"/>
    </row>
    <row r="898" spans="4:19" ht="12.75" x14ac:dyDescent="0.2">
      <c r="D898" s="53"/>
      <c r="I898" s="53"/>
      <c r="N898" s="53"/>
      <c r="S898" s="53"/>
    </row>
    <row r="899" spans="4:19" ht="12.75" x14ac:dyDescent="0.2">
      <c r="D899" s="53"/>
      <c r="I899" s="53"/>
      <c r="N899" s="53"/>
      <c r="S899" s="53"/>
    </row>
    <row r="900" spans="4:19" ht="12.75" x14ac:dyDescent="0.2">
      <c r="D900" s="53"/>
      <c r="I900" s="53"/>
      <c r="N900" s="53"/>
      <c r="S900" s="53"/>
    </row>
    <row r="901" spans="4:19" ht="12.75" x14ac:dyDescent="0.2">
      <c r="D901" s="53"/>
      <c r="I901" s="53"/>
      <c r="N901" s="53"/>
      <c r="S901" s="53"/>
    </row>
    <row r="902" spans="4:19" ht="12.75" x14ac:dyDescent="0.2">
      <c r="D902" s="53"/>
      <c r="I902" s="53"/>
      <c r="N902" s="53"/>
      <c r="S902" s="53"/>
    </row>
    <row r="903" spans="4:19" ht="12.75" x14ac:dyDescent="0.2">
      <c r="D903" s="53"/>
      <c r="I903" s="53"/>
      <c r="N903" s="53"/>
      <c r="S903" s="53"/>
    </row>
    <row r="904" spans="4:19" ht="12.75" x14ac:dyDescent="0.2">
      <c r="D904" s="53"/>
      <c r="I904" s="53"/>
      <c r="N904" s="53"/>
      <c r="S904" s="53"/>
    </row>
    <row r="905" spans="4:19" ht="12.75" x14ac:dyDescent="0.2">
      <c r="D905" s="53"/>
      <c r="I905" s="53"/>
      <c r="N905" s="53"/>
      <c r="S905" s="53"/>
    </row>
    <row r="906" spans="4:19" ht="12.75" x14ac:dyDescent="0.2">
      <c r="D906" s="53"/>
      <c r="I906" s="53"/>
      <c r="N906" s="53"/>
      <c r="S906" s="53"/>
    </row>
    <row r="907" spans="4:19" ht="12.75" x14ac:dyDescent="0.2">
      <c r="D907" s="53"/>
      <c r="I907" s="53"/>
      <c r="N907" s="53"/>
      <c r="S907" s="53"/>
    </row>
    <row r="908" spans="4:19" ht="12.75" x14ac:dyDescent="0.2">
      <c r="D908" s="53"/>
      <c r="I908" s="53"/>
      <c r="N908" s="53"/>
      <c r="S908" s="53"/>
    </row>
    <row r="909" spans="4:19" ht="12.75" x14ac:dyDescent="0.2">
      <c r="D909" s="53"/>
      <c r="I909" s="53"/>
      <c r="N909" s="53"/>
      <c r="S909" s="53"/>
    </row>
    <row r="910" spans="4:19" ht="12.75" x14ac:dyDescent="0.2">
      <c r="D910" s="53"/>
      <c r="I910" s="53"/>
      <c r="N910" s="53"/>
      <c r="S910" s="53"/>
    </row>
    <row r="911" spans="4:19" ht="12.75" x14ac:dyDescent="0.2">
      <c r="D911" s="53"/>
      <c r="I911" s="53"/>
      <c r="N911" s="53"/>
      <c r="S911" s="53"/>
    </row>
    <row r="912" spans="4:19" ht="12.75" x14ac:dyDescent="0.2">
      <c r="D912" s="53"/>
      <c r="I912" s="53"/>
      <c r="N912" s="53"/>
      <c r="S912" s="53"/>
    </row>
    <row r="913" spans="4:19" ht="12.75" x14ac:dyDescent="0.2">
      <c r="D913" s="53"/>
      <c r="I913" s="53"/>
      <c r="N913" s="53"/>
      <c r="S913" s="53"/>
    </row>
    <row r="914" spans="4:19" ht="12.75" x14ac:dyDescent="0.2">
      <c r="D914" s="53"/>
      <c r="I914" s="53"/>
      <c r="N914" s="53"/>
      <c r="S914" s="53"/>
    </row>
    <row r="915" spans="4:19" ht="12.75" x14ac:dyDescent="0.2">
      <c r="D915" s="53"/>
      <c r="I915" s="53"/>
      <c r="N915" s="53"/>
      <c r="S915" s="53"/>
    </row>
    <row r="916" spans="4:19" ht="12.75" x14ac:dyDescent="0.2">
      <c r="D916" s="53"/>
      <c r="I916" s="53"/>
      <c r="N916" s="53"/>
      <c r="S916" s="53"/>
    </row>
    <row r="917" spans="4:19" ht="12.75" x14ac:dyDescent="0.2">
      <c r="D917" s="53"/>
      <c r="I917" s="53"/>
      <c r="N917" s="53"/>
      <c r="S917" s="53"/>
    </row>
    <row r="918" spans="4:19" ht="12.75" x14ac:dyDescent="0.2">
      <c r="D918" s="53"/>
      <c r="I918" s="53"/>
      <c r="N918" s="53"/>
      <c r="S918" s="53"/>
    </row>
    <row r="919" spans="4:19" ht="12.75" x14ac:dyDescent="0.2">
      <c r="D919" s="53"/>
      <c r="I919" s="53"/>
      <c r="N919" s="53"/>
      <c r="S919" s="53"/>
    </row>
    <row r="920" spans="4:19" ht="12.75" x14ac:dyDescent="0.2">
      <c r="D920" s="53"/>
      <c r="I920" s="53"/>
      <c r="N920" s="53"/>
      <c r="S920" s="53"/>
    </row>
    <row r="921" spans="4:19" ht="12.75" x14ac:dyDescent="0.2">
      <c r="D921" s="53"/>
      <c r="I921" s="53"/>
      <c r="N921" s="53"/>
      <c r="S921" s="53"/>
    </row>
    <row r="922" spans="4:19" ht="12.75" x14ac:dyDescent="0.2">
      <c r="D922" s="53"/>
      <c r="I922" s="53"/>
      <c r="N922" s="53"/>
      <c r="S922" s="53"/>
    </row>
    <row r="923" spans="4:19" ht="12.75" x14ac:dyDescent="0.2">
      <c r="D923" s="53"/>
      <c r="I923" s="53"/>
      <c r="N923" s="53"/>
      <c r="S923" s="53"/>
    </row>
    <row r="924" spans="4:19" ht="12.75" x14ac:dyDescent="0.2">
      <c r="D924" s="53"/>
      <c r="I924" s="53"/>
      <c r="N924" s="53"/>
      <c r="S924" s="53"/>
    </row>
    <row r="925" spans="4:19" ht="12.75" x14ac:dyDescent="0.2">
      <c r="D925" s="53"/>
      <c r="I925" s="53"/>
      <c r="N925" s="53"/>
      <c r="S925" s="53"/>
    </row>
    <row r="926" spans="4:19" ht="12.75" x14ac:dyDescent="0.2">
      <c r="D926" s="53"/>
      <c r="I926" s="53"/>
      <c r="N926" s="53"/>
      <c r="S926" s="53"/>
    </row>
    <row r="927" spans="4:19" ht="12.75" x14ac:dyDescent="0.2">
      <c r="D927" s="53"/>
      <c r="I927" s="53"/>
      <c r="N927" s="53"/>
      <c r="S927" s="53"/>
    </row>
    <row r="928" spans="4:19" ht="12.75" x14ac:dyDescent="0.2">
      <c r="D928" s="53"/>
      <c r="I928" s="53"/>
      <c r="N928" s="53"/>
      <c r="S928" s="53"/>
    </row>
    <row r="929" spans="4:19" ht="12.75" x14ac:dyDescent="0.2">
      <c r="D929" s="53"/>
      <c r="I929" s="53"/>
      <c r="N929" s="53"/>
      <c r="S929" s="53"/>
    </row>
    <row r="930" spans="4:19" ht="12.75" x14ac:dyDescent="0.2">
      <c r="D930" s="53"/>
      <c r="I930" s="53"/>
      <c r="N930" s="53"/>
      <c r="S930" s="53"/>
    </row>
    <row r="931" spans="4:19" ht="12.75" x14ac:dyDescent="0.2">
      <c r="D931" s="53"/>
      <c r="I931" s="53"/>
      <c r="N931" s="53"/>
      <c r="S931" s="53"/>
    </row>
    <row r="932" spans="4:19" ht="12.75" x14ac:dyDescent="0.2">
      <c r="D932" s="53"/>
      <c r="I932" s="53"/>
      <c r="N932" s="53"/>
      <c r="S932" s="53"/>
    </row>
    <row r="933" spans="4:19" ht="12.75" x14ac:dyDescent="0.2">
      <c r="D933" s="53"/>
      <c r="I933" s="53"/>
      <c r="N933" s="53"/>
      <c r="S933" s="53"/>
    </row>
    <row r="934" spans="4:19" ht="12.75" x14ac:dyDescent="0.2">
      <c r="D934" s="53"/>
      <c r="I934" s="53"/>
      <c r="N934" s="53"/>
      <c r="S934" s="53"/>
    </row>
    <row r="935" spans="4:19" ht="12.75" x14ac:dyDescent="0.2">
      <c r="D935" s="53"/>
      <c r="I935" s="53"/>
      <c r="N935" s="53"/>
      <c r="S935" s="53"/>
    </row>
    <row r="936" spans="4:19" ht="12.75" x14ac:dyDescent="0.2">
      <c r="D936" s="53"/>
      <c r="I936" s="53"/>
      <c r="N936" s="53"/>
      <c r="S936" s="53"/>
    </row>
    <row r="937" spans="4:19" ht="12.75" x14ac:dyDescent="0.2">
      <c r="D937" s="53"/>
      <c r="I937" s="53"/>
      <c r="N937" s="53"/>
      <c r="S937" s="53"/>
    </row>
    <row r="938" spans="4:19" ht="12.75" x14ac:dyDescent="0.2">
      <c r="D938" s="53"/>
      <c r="I938" s="53"/>
      <c r="N938" s="53"/>
      <c r="S938" s="53"/>
    </row>
    <row r="939" spans="4:19" ht="12.75" x14ac:dyDescent="0.2">
      <c r="D939" s="53"/>
      <c r="I939" s="53"/>
      <c r="N939" s="53"/>
      <c r="S939" s="53"/>
    </row>
    <row r="940" spans="4:19" ht="12.75" x14ac:dyDescent="0.2">
      <c r="D940" s="53"/>
      <c r="I940" s="53"/>
      <c r="N940" s="53"/>
      <c r="S940" s="53"/>
    </row>
    <row r="941" spans="4:19" ht="12.75" x14ac:dyDescent="0.2">
      <c r="D941" s="53"/>
      <c r="I941" s="53"/>
      <c r="N941" s="53"/>
      <c r="S941" s="53"/>
    </row>
    <row r="942" spans="4:19" ht="12.75" x14ac:dyDescent="0.2">
      <c r="D942" s="53"/>
      <c r="I942" s="53"/>
      <c r="N942" s="53"/>
      <c r="S942" s="53"/>
    </row>
    <row r="943" spans="4:19" ht="12.75" x14ac:dyDescent="0.2">
      <c r="D943" s="53"/>
      <c r="I943" s="53"/>
      <c r="N943" s="53"/>
      <c r="S943" s="53"/>
    </row>
    <row r="944" spans="4:19" ht="12.75" x14ac:dyDescent="0.2">
      <c r="D944" s="53"/>
      <c r="I944" s="53"/>
      <c r="N944" s="53"/>
      <c r="S944" s="53"/>
    </row>
    <row r="945" spans="4:19" ht="12.75" x14ac:dyDescent="0.2">
      <c r="D945" s="53"/>
      <c r="I945" s="53"/>
      <c r="N945" s="53"/>
      <c r="S945" s="53"/>
    </row>
    <row r="946" spans="4:19" ht="12.75" x14ac:dyDescent="0.2">
      <c r="D946" s="53"/>
      <c r="I946" s="53"/>
      <c r="N946" s="53"/>
      <c r="S946" s="53"/>
    </row>
    <row r="947" spans="4:19" ht="12.75" x14ac:dyDescent="0.2">
      <c r="D947" s="53"/>
      <c r="I947" s="53"/>
      <c r="N947" s="53"/>
      <c r="S947" s="53"/>
    </row>
    <row r="948" spans="4:19" ht="12.75" x14ac:dyDescent="0.2">
      <c r="D948" s="53"/>
      <c r="I948" s="53"/>
      <c r="N948" s="53"/>
      <c r="S948" s="53"/>
    </row>
    <row r="949" spans="4:19" ht="12.75" x14ac:dyDescent="0.2">
      <c r="D949" s="53"/>
      <c r="I949" s="53"/>
      <c r="N949" s="53"/>
      <c r="S949" s="53"/>
    </row>
    <row r="950" spans="4:19" ht="12.75" x14ac:dyDescent="0.2">
      <c r="D950" s="53"/>
      <c r="I950" s="53"/>
      <c r="N950" s="53"/>
      <c r="S950" s="53"/>
    </row>
    <row r="951" spans="4:19" ht="12.75" x14ac:dyDescent="0.2">
      <c r="D951" s="53"/>
      <c r="I951" s="53"/>
      <c r="N951" s="53"/>
      <c r="S951" s="53"/>
    </row>
    <row r="952" spans="4:19" ht="12.75" x14ac:dyDescent="0.2">
      <c r="D952" s="53"/>
      <c r="I952" s="53"/>
      <c r="N952" s="53"/>
      <c r="S952" s="53"/>
    </row>
    <row r="953" spans="4:19" ht="12.75" x14ac:dyDescent="0.2">
      <c r="D953" s="53"/>
      <c r="I953" s="53"/>
      <c r="N953" s="53"/>
      <c r="S953" s="53"/>
    </row>
    <row r="954" spans="4:19" ht="12.75" x14ac:dyDescent="0.2">
      <c r="D954" s="53"/>
      <c r="I954" s="53"/>
      <c r="N954" s="53"/>
      <c r="S954" s="53"/>
    </row>
    <row r="955" spans="4:19" ht="12.75" x14ac:dyDescent="0.2">
      <c r="D955" s="53"/>
      <c r="I955" s="53"/>
      <c r="N955" s="53"/>
      <c r="S955" s="53"/>
    </row>
    <row r="956" spans="4:19" ht="12.75" x14ac:dyDescent="0.2">
      <c r="D956" s="53"/>
      <c r="I956" s="53"/>
      <c r="N956" s="53"/>
      <c r="S956" s="53"/>
    </row>
    <row r="957" spans="4:19" ht="12.75" x14ac:dyDescent="0.2">
      <c r="D957" s="53"/>
      <c r="I957" s="53"/>
      <c r="N957" s="53"/>
      <c r="S957" s="53"/>
    </row>
    <row r="958" spans="4:19" ht="12.75" x14ac:dyDescent="0.2">
      <c r="D958" s="53"/>
      <c r="I958" s="53"/>
      <c r="N958" s="53"/>
      <c r="S958" s="53"/>
    </row>
    <row r="959" spans="4:19" ht="12.75" x14ac:dyDescent="0.2">
      <c r="D959" s="53"/>
      <c r="I959" s="53"/>
      <c r="N959" s="53"/>
      <c r="S959" s="53"/>
    </row>
    <row r="960" spans="4:19" ht="12.75" x14ac:dyDescent="0.2">
      <c r="D960" s="53"/>
      <c r="I960" s="53"/>
      <c r="N960" s="53"/>
      <c r="S960" s="53"/>
    </row>
    <row r="961" spans="4:19" ht="12.75" x14ac:dyDescent="0.2">
      <c r="D961" s="53"/>
      <c r="I961" s="53"/>
      <c r="N961" s="53"/>
      <c r="S961" s="53"/>
    </row>
    <row r="962" spans="4:19" ht="12.75" x14ac:dyDescent="0.2">
      <c r="D962" s="53"/>
      <c r="I962" s="53"/>
      <c r="N962" s="53"/>
      <c r="S962" s="53"/>
    </row>
    <row r="963" spans="4:19" ht="12.75" x14ac:dyDescent="0.2">
      <c r="D963" s="53"/>
      <c r="I963" s="53"/>
      <c r="N963" s="53"/>
      <c r="S963" s="53"/>
    </row>
    <row r="964" spans="4:19" ht="12.75" x14ac:dyDescent="0.2">
      <c r="D964" s="53"/>
      <c r="I964" s="53"/>
      <c r="N964" s="53"/>
      <c r="S964" s="53"/>
    </row>
    <row r="965" spans="4:19" ht="12.75" x14ac:dyDescent="0.2">
      <c r="D965" s="53"/>
      <c r="I965" s="53"/>
      <c r="N965" s="53"/>
      <c r="S965" s="53"/>
    </row>
    <row r="966" spans="4:19" ht="12.75" x14ac:dyDescent="0.2">
      <c r="D966" s="53"/>
      <c r="I966" s="53"/>
      <c r="N966" s="53"/>
      <c r="S966" s="53"/>
    </row>
    <row r="967" spans="4:19" ht="12.75" x14ac:dyDescent="0.2">
      <c r="D967" s="53"/>
      <c r="I967" s="53"/>
      <c r="N967" s="53"/>
      <c r="S967" s="53"/>
    </row>
    <row r="968" spans="4:19" ht="12.75" x14ac:dyDescent="0.2">
      <c r="D968" s="53"/>
      <c r="I968" s="53"/>
      <c r="N968" s="53"/>
      <c r="S968" s="53"/>
    </row>
    <row r="969" spans="4:19" ht="12.75" x14ac:dyDescent="0.2">
      <c r="D969" s="53"/>
      <c r="I969" s="53"/>
      <c r="N969" s="53"/>
      <c r="S969" s="53"/>
    </row>
    <row r="970" spans="4:19" ht="12.75" x14ac:dyDescent="0.2">
      <c r="D970" s="53"/>
      <c r="I970" s="53"/>
      <c r="N970" s="53"/>
      <c r="S970" s="53"/>
    </row>
    <row r="971" spans="4:19" ht="12.75" x14ac:dyDescent="0.2">
      <c r="D971" s="53"/>
      <c r="I971" s="53"/>
      <c r="N971" s="53"/>
      <c r="S971" s="53"/>
    </row>
    <row r="972" spans="4:19" ht="12.75" x14ac:dyDescent="0.2">
      <c r="D972" s="53"/>
      <c r="I972" s="53"/>
      <c r="N972" s="53"/>
      <c r="S972" s="53"/>
    </row>
    <row r="973" spans="4:19" ht="12.75" x14ac:dyDescent="0.2">
      <c r="D973" s="53"/>
      <c r="I973" s="53"/>
      <c r="N973" s="53"/>
      <c r="S973" s="53"/>
    </row>
    <row r="974" spans="4:19" ht="12.75" x14ac:dyDescent="0.2">
      <c r="D974" s="53"/>
      <c r="I974" s="53"/>
      <c r="N974" s="53"/>
      <c r="S974" s="53"/>
    </row>
    <row r="975" spans="4:19" ht="12.75" x14ac:dyDescent="0.2">
      <c r="D975" s="53"/>
      <c r="I975" s="53"/>
      <c r="N975" s="53"/>
      <c r="S975" s="53"/>
    </row>
    <row r="976" spans="4:19" ht="12.75" x14ac:dyDescent="0.2">
      <c r="D976" s="53"/>
      <c r="I976" s="53"/>
      <c r="N976" s="53"/>
      <c r="S976" s="53"/>
    </row>
    <row r="977" spans="4:19" ht="12.75" x14ac:dyDescent="0.2">
      <c r="D977" s="53"/>
      <c r="I977" s="53"/>
      <c r="N977" s="53"/>
      <c r="S977" s="53"/>
    </row>
    <row r="978" spans="4:19" ht="12.75" x14ac:dyDescent="0.2">
      <c r="D978" s="53"/>
      <c r="I978" s="53"/>
      <c r="N978" s="53"/>
      <c r="S978" s="53"/>
    </row>
    <row r="979" spans="4:19" ht="12.75" x14ac:dyDescent="0.2">
      <c r="D979" s="53"/>
      <c r="I979" s="53"/>
      <c r="N979" s="53"/>
      <c r="S979" s="53"/>
    </row>
    <row r="980" spans="4:19" ht="12.75" x14ac:dyDescent="0.2">
      <c r="D980" s="53"/>
      <c r="I980" s="53"/>
      <c r="N980" s="53"/>
      <c r="S980" s="53"/>
    </row>
    <row r="981" spans="4:19" ht="12.75" x14ac:dyDescent="0.2">
      <c r="D981" s="53"/>
      <c r="I981" s="53"/>
      <c r="N981" s="53"/>
      <c r="S981" s="53"/>
    </row>
    <row r="982" spans="4:19" ht="12.75" x14ac:dyDescent="0.2">
      <c r="D982" s="53"/>
      <c r="I982" s="53"/>
      <c r="N982" s="53"/>
      <c r="S982" s="53"/>
    </row>
    <row r="983" spans="4:19" ht="12.75" x14ac:dyDescent="0.2">
      <c r="D983" s="53"/>
      <c r="I983" s="53"/>
      <c r="N983" s="53"/>
      <c r="S983" s="53"/>
    </row>
    <row r="984" spans="4:19" ht="12.75" x14ac:dyDescent="0.2">
      <c r="D984" s="53"/>
      <c r="I984" s="53"/>
      <c r="N984" s="53"/>
      <c r="S984" s="53"/>
    </row>
    <row r="985" spans="4:19" ht="12.75" x14ac:dyDescent="0.2">
      <c r="D985" s="53"/>
      <c r="I985" s="53"/>
      <c r="N985" s="53"/>
      <c r="S985" s="53"/>
    </row>
    <row r="986" spans="4:19" ht="12.75" x14ac:dyDescent="0.2">
      <c r="D986" s="53"/>
      <c r="I986" s="53"/>
      <c r="N986" s="53"/>
      <c r="S986" s="53"/>
    </row>
    <row r="987" spans="4:19" ht="12.75" x14ac:dyDescent="0.2">
      <c r="D987" s="53"/>
      <c r="I987" s="53"/>
      <c r="N987" s="53"/>
      <c r="S987" s="53"/>
    </row>
    <row r="988" spans="4:19" ht="12.75" x14ac:dyDescent="0.2">
      <c r="D988" s="53"/>
      <c r="I988" s="53"/>
      <c r="N988" s="53"/>
      <c r="S988" s="53"/>
    </row>
    <row r="989" spans="4:19" ht="12.75" x14ac:dyDescent="0.2">
      <c r="D989" s="53"/>
      <c r="I989" s="53"/>
      <c r="N989" s="53"/>
      <c r="S989" s="53"/>
    </row>
    <row r="990" spans="4:19" ht="12.75" x14ac:dyDescent="0.2">
      <c r="D990" s="53"/>
      <c r="I990" s="53"/>
      <c r="N990" s="53"/>
      <c r="S990" s="53"/>
    </row>
    <row r="991" spans="4:19" ht="12.75" x14ac:dyDescent="0.2">
      <c r="D991" s="53"/>
      <c r="I991" s="53"/>
      <c r="N991" s="53"/>
      <c r="S991" s="53"/>
    </row>
    <row r="992" spans="4:19" ht="12.75" x14ac:dyDescent="0.2">
      <c r="D992" s="53"/>
      <c r="I992" s="53"/>
      <c r="N992" s="53"/>
      <c r="S992" s="53"/>
    </row>
    <row r="993" spans="4:19" ht="12.75" x14ac:dyDescent="0.2">
      <c r="D993" s="53"/>
      <c r="I993" s="53"/>
      <c r="N993" s="53"/>
      <c r="S993" s="53"/>
    </row>
    <row r="994" spans="4:19" ht="12.75" x14ac:dyDescent="0.2">
      <c r="D994" s="53"/>
      <c r="I994" s="53"/>
      <c r="N994" s="53"/>
      <c r="S994" s="53"/>
    </row>
    <row r="995" spans="4:19" ht="12.75" x14ac:dyDescent="0.2">
      <c r="D995" s="53"/>
      <c r="I995" s="53"/>
      <c r="N995" s="53"/>
      <c r="S995" s="53"/>
    </row>
    <row r="996" spans="4:19" ht="12.75" x14ac:dyDescent="0.2">
      <c r="D996" s="53"/>
      <c r="I996" s="53"/>
      <c r="N996" s="53"/>
      <c r="S996" s="53"/>
    </row>
    <row r="997" spans="4:19" ht="12.75" x14ac:dyDescent="0.2">
      <c r="D997" s="53"/>
      <c r="I997" s="53"/>
      <c r="N997" s="53"/>
      <c r="S997" s="53"/>
    </row>
    <row r="998" spans="4:19" ht="12.75" x14ac:dyDescent="0.2">
      <c r="D998" s="53"/>
      <c r="I998" s="53"/>
      <c r="N998" s="53"/>
      <c r="S998" s="53"/>
    </row>
    <row r="999" spans="4:19" ht="12.75" x14ac:dyDescent="0.2">
      <c r="D999" s="53"/>
      <c r="I999" s="53"/>
      <c r="N999" s="53"/>
      <c r="S999" s="53"/>
    </row>
    <row r="1000" spans="4:19" ht="12.75" x14ac:dyDescent="0.2">
      <c r="D1000" s="53"/>
      <c r="I1000" s="53"/>
      <c r="N1000" s="53"/>
      <c r="S1000" s="53"/>
    </row>
    <row r="1001" spans="4:19" ht="12.75" x14ac:dyDescent="0.2">
      <c r="D1001" s="53"/>
      <c r="I1001" s="53"/>
      <c r="N1001" s="53"/>
      <c r="S1001" s="53"/>
    </row>
    <row r="1002" spans="4:19" ht="12.75" x14ac:dyDescent="0.2">
      <c r="D1002" s="53"/>
      <c r="I1002" s="53"/>
      <c r="N1002" s="53"/>
      <c r="S1002" s="53"/>
    </row>
  </sheetData>
  <mergeCells count="8">
    <mergeCell ref="B3:E3"/>
    <mergeCell ref="G3:J3"/>
    <mergeCell ref="L3:O3"/>
    <mergeCell ref="Q3:T3"/>
    <mergeCell ref="B23:E23"/>
    <mergeCell ref="G23:J23"/>
    <mergeCell ref="L23:O23"/>
    <mergeCell ref="Q23:T23"/>
  </mergeCells>
  <conditionalFormatting sqref="D10:D20 I10:I20 N10:N20 S10:S20 D30:D40 I30:I40 N30:N40 S30:S40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W514"/>
  <sheetViews>
    <sheetView tabSelected="1" workbookViewId="0"/>
  </sheetViews>
  <sheetFormatPr defaultColWidth="12.5703125" defaultRowHeight="15.75" customHeight="1" x14ac:dyDescent="0.2"/>
  <sheetData>
    <row r="1" spans="1:23" x14ac:dyDescent="0.2">
      <c r="A1" s="71" t="s">
        <v>1995</v>
      </c>
      <c r="B1" s="71" t="s">
        <v>1996</v>
      </c>
      <c r="C1" s="71" t="s">
        <v>1997</v>
      </c>
      <c r="D1" s="71" t="s">
        <v>1998</v>
      </c>
      <c r="E1" s="71" t="s">
        <v>1999</v>
      </c>
      <c r="F1" s="71" t="s">
        <v>2000</v>
      </c>
      <c r="H1" s="72" t="s">
        <v>1527</v>
      </c>
      <c r="I1" s="51" t="b">
        <v>1</v>
      </c>
      <c r="J1" s="51" t="b">
        <v>1</v>
      </c>
      <c r="K1" s="1" t="str">
        <f t="shared" ref="K1:K26" si="0">IF(I1=TRUE,"Y",IF(J1=TRUE,"Y","N"))</f>
        <v>Y</v>
      </c>
      <c r="L1" s="163" t="s">
        <v>2001</v>
      </c>
      <c r="M1" s="159"/>
      <c r="N1" s="159"/>
      <c r="Q1" s="71" t="s">
        <v>1995</v>
      </c>
      <c r="R1" s="71" t="s">
        <v>1996</v>
      </c>
      <c r="S1" s="71" t="s">
        <v>1997</v>
      </c>
      <c r="T1" s="71" t="s">
        <v>1998</v>
      </c>
      <c r="U1" s="71" t="s">
        <v>1999</v>
      </c>
      <c r="V1" s="71" t="s">
        <v>2000</v>
      </c>
      <c r="W1" s="71" t="s">
        <v>1940</v>
      </c>
    </row>
    <row r="2" spans="1:23" ht="15.75" customHeight="1" x14ac:dyDescent="0.25">
      <c r="A2" s="71" t="s">
        <v>1540</v>
      </c>
      <c r="B2" s="71" t="s">
        <v>2002</v>
      </c>
      <c r="C2" s="71" t="s">
        <v>1523</v>
      </c>
      <c r="D2" s="71" t="s">
        <v>1815</v>
      </c>
      <c r="E2" s="71" t="s">
        <v>1540</v>
      </c>
      <c r="F2" s="71" t="s">
        <v>1323</v>
      </c>
      <c r="H2" s="73" t="s">
        <v>1366</v>
      </c>
      <c r="I2" s="74" t="b">
        <v>0</v>
      </c>
      <c r="J2" s="74" t="b">
        <v>0</v>
      </c>
      <c r="K2" s="1" t="str">
        <f t="shared" si="0"/>
        <v>N</v>
      </c>
      <c r="L2" s="75" t="s">
        <v>2003</v>
      </c>
      <c r="M2" s="75" t="s">
        <v>2004</v>
      </c>
      <c r="N2" s="75" t="s">
        <v>2005</v>
      </c>
      <c r="Q2" s="76" t="s">
        <v>1540</v>
      </c>
      <c r="R2" s="76" t="s">
        <v>2002</v>
      </c>
      <c r="S2" s="76" t="s">
        <v>1523</v>
      </c>
      <c r="T2" s="76" t="s">
        <v>1815</v>
      </c>
      <c r="U2" s="76" t="s">
        <v>1540</v>
      </c>
      <c r="V2" s="76" t="s">
        <v>1323</v>
      </c>
      <c r="W2" s="71" t="s">
        <v>1518</v>
      </c>
    </row>
    <row r="3" spans="1:23" ht="15.75" customHeight="1" x14ac:dyDescent="0.25">
      <c r="A3" s="71" t="s">
        <v>1540</v>
      </c>
      <c r="B3" s="71" t="s">
        <v>2006</v>
      </c>
      <c r="C3" s="71" t="s">
        <v>1523</v>
      </c>
      <c r="D3" s="71" t="s">
        <v>1815</v>
      </c>
      <c r="E3" s="71" t="s">
        <v>1540</v>
      </c>
      <c r="F3" s="71" t="s">
        <v>1324</v>
      </c>
      <c r="H3" s="51" t="s">
        <v>1388</v>
      </c>
      <c r="I3" s="51" t="b">
        <v>1</v>
      </c>
      <c r="J3" s="51" t="b">
        <v>1</v>
      </c>
      <c r="K3" s="1" t="str">
        <f t="shared" si="0"/>
        <v>Y</v>
      </c>
      <c r="L3" s="1" t="s">
        <v>1540</v>
      </c>
      <c r="M3" s="1" t="s">
        <v>2007</v>
      </c>
      <c r="Q3" s="76" t="s">
        <v>1540</v>
      </c>
      <c r="R3" s="76" t="s">
        <v>2008</v>
      </c>
      <c r="S3" s="76" t="s">
        <v>1523</v>
      </c>
      <c r="T3" s="76" t="s">
        <v>1815</v>
      </c>
      <c r="U3" s="76" t="s">
        <v>1540</v>
      </c>
      <c r="V3" s="76" t="s">
        <v>1338</v>
      </c>
      <c r="W3" s="71" t="s">
        <v>1518</v>
      </c>
    </row>
    <row r="4" spans="1:23" ht="15.75" customHeight="1" x14ac:dyDescent="0.25">
      <c r="A4" s="71" t="s">
        <v>1540</v>
      </c>
      <c r="B4" s="71" t="s">
        <v>2009</v>
      </c>
      <c r="C4" s="71" t="s">
        <v>1523</v>
      </c>
      <c r="D4" s="71" t="s">
        <v>1815</v>
      </c>
      <c r="E4" s="71" t="s">
        <v>1540</v>
      </c>
      <c r="F4" s="71" t="s">
        <v>1325</v>
      </c>
      <c r="H4" s="74" t="s">
        <v>1264</v>
      </c>
      <c r="I4" s="74" t="b">
        <v>0</v>
      </c>
      <c r="J4" s="74" t="b">
        <v>0</v>
      </c>
      <c r="K4" s="1" t="str">
        <f t="shared" si="0"/>
        <v>N</v>
      </c>
      <c r="L4" s="1" t="s">
        <v>1540</v>
      </c>
      <c r="M4" s="1" t="s">
        <v>2010</v>
      </c>
      <c r="Q4" s="76" t="s">
        <v>1540</v>
      </c>
      <c r="R4" s="76" t="s">
        <v>2006</v>
      </c>
      <c r="S4" s="76" t="s">
        <v>1523</v>
      </c>
      <c r="T4" s="76" t="s">
        <v>1815</v>
      </c>
      <c r="U4" s="76" t="s">
        <v>1540</v>
      </c>
      <c r="V4" s="76" t="s">
        <v>1324</v>
      </c>
      <c r="W4" s="71" t="s">
        <v>1518</v>
      </c>
    </row>
    <row r="5" spans="1:23" ht="15.75" customHeight="1" x14ac:dyDescent="0.25">
      <c r="A5" s="71" t="s">
        <v>1540</v>
      </c>
      <c r="B5" s="71" t="s">
        <v>1232</v>
      </c>
      <c r="C5" s="71" t="s">
        <v>1523</v>
      </c>
      <c r="D5" s="71" t="s">
        <v>1815</v>
      </c>
      <c r="E5" s="71" t="s">
        <v>1540</v>
      </c>
      <c r="F5" s="71" t="s">
        <v>1232</v>
      </c>
      <c r="H5" s="51" t="s">
        <v>1368</v>
      </c>
      <c r="I5" s="51" t="b">
        <v>0</v>
      </c>
      <c r="J5" s="51" t="b">
        <v>0</v>
      </c>
      <c r="K5" s="1" t="str">
        <f t="shared" si="0"/>
        <v>N</v>
      </c>
      <c r="L5" s="1" t="s">
        <v>1540</v>
      </c>
      <c r="M5" s="1" t="s">
        <v>2011</v>
      </c>
      <c r="Q5" s="76" t="s">
        <v>1540</v>
      </c>
      <c r="R5" s="76" t="s">
        <v>2009</v>
      </c>
      <c r="S5" s="76" t="s">
        <v>1523</v>
      </c>
      <c r="T5" s="76" t="s">
        <v>1815</v>
      </c>
      <c r="U5" s="76" t="s">
        <v>1540</v>
      </c>
      <c r="V5" s="76" t="s">
        <v>1325</v>
      </c>
      <c r="W5" s="71" t="s">
        <v>1518</v>
      </c>
    </row>
    <row r="6" spans="1:23" ht="15.75" customHeight="1" x14ac:dyDescent="0.25">
      <c r="A6" s="71" t="s">
        <v>1540</v>
      </c>
      <c r="B6" s="71" t="s">
        <v>2012</v>
      </c>
      <c r="C6" s="71" t="s">
        <v>1523</v>
      </c>
      <c r="D6" s="71" t="s">
        <v>1815</v>
      </c>
      <c r="E6" s="71" t="s">
        <v>1540</v>
      </c>
      <c r="F6" s="71" t="s">
        <v>1326</v>
      </c>
      <c r="H6" s="73" t="s">
        <v>1238</v>
      </c>
      <c r="I6" s="74" t="b">
        <v>1</v>
      </c>
      <c r="J6" s="74" t="b">
        <v>1</v>
      </c>
      <c r="K6" s="1" t="str">
        <f t="shared" si="0"/>
        <v>Y</v>
      </c>
      <c r="L6" s="1" t="s">
        <v>1540</v>
      </c>
      <c r="M6" s="1" t="s">
        <v>2013</v>
      </c>
      <c r="Q6" s="76" t="s">
        <v>1540</v>
      </c>
      <c r="R6" s="76" t="s">
        <v>2014</v>
      </c>
      <c r="S6" s="76" t="s">
        <v>1523</v>
      </c>
      <c r="T6" s="76" t="s">
        <v>1815</v>
      </c>
      <c r="U6" s="76" t="s">
        <v>1540</v>
      </c>
      <c r="V6" s="76" t="s">
        <v>1233</v>
      </c>
      <c r="W6" s="71" t="s">
        <v>1518</v>
      </c>
    </row>
    <row r="7" spans="1:23" ht="15.75" customHeight="1" x14ac:dyDescent="0.25">
      <c r="A7" s="71" t="s">
        <v>1540</v>
      </c>
      <c r="B7" s="71" t="s">
        <v>2015</v>
      </c>
      <c r="C7" s="71" t="s">
        <v>1523</v>
      </c>
      <c r="D7" s="71" t="s">
        <v>1815</v>
      </c>
      <c r="E7" s="71" t="s">
        <v>1540</v>
      </c>
      <c r="F7" s="71" t="s">
        <v>1327</v>
      </c>
      <c r="H7" s="72" t="s">
        <v>1248</v>
      </c>
      <c r="I7" s="51" t="b">
        <v>1</v>
      </c>
      <c r="J7" s="51" t="b">
        <v>1</v>
      </c>
      <c r="K7" s="1" t="str">
        <f t="shared" si="0"/>
        <v>Y</v>
      </c>
      <c r="L7" s="1" t="s">
        <v>1540</v>
      </c>
      <c r="M7" s="1" t="s">
        <v>2016</v>
      </c>
      <c r="Q7" s="76" t="s">
        <v>1540</v>
      </c>
      <c r="R7" s="76" t="s">
        <v>1232</v>
      </c>
      <c r="S7" s="76" t="s">
        <v>1523</v>
      </c>
      <c r="T7" s="76" t="s">
        <v>1815</v>
      </c>
      <c r="U7" s="76" t="s">
        <v>1540</v>
      </c>
      <c r="V7" s="76" t="s">
        <v>1232</v>
      </c>
      <c r="W7" s="71" t="s">
        <v>1518</v>
      </c>
    </row>
    <row r="8" spans="1:23" ht="15.75" customHeight="1" x14ac:dyDescent="0.25">
      <c r="A8" s="71" t="s">
        <v>1540</v>
      </c>
      <c r="B8" s="71" t="s">
        <v>1233</v>
      </c>
      <c r="C8" s="71" t="s">
        <v>1523</v>
      </c>
      <c r="D8" s="71" t="s">
        <v>1815</v>
      </c>
      <c r="E8" s="71" t="s">
        <v>1540</v>
      </c>
      <c r="F8" s="71" t="s">
        <v>1233</v>
      </c>
      <c r="H8" s="74" t="s">
        <v>1431</v>
      </c>
      <c r="I8" s="74" t="b">
        <v>1</v>
      </c>
      <c r="J8" s="74" t="b">
        <v>1</v>
      </c>
      <c r="K8" s="1" t="str">
        <f t="shared" si="0"/>
        <v>Y</v>
      </c>
      <c r="L8" s="1" t="s">
        <v>1235</v>
      </c>
      <c r="M8" s="1" t="s">
        <v>2017</v>
      </c>
      <c r="Q8" s="76" t="s">
        <v>1540</v>
      </c>
      <c r="R8" s="76" t="s">
        <v>2012</v>
      </c>
      <c r="S8" s="76" t="s">
        <v>1523</v>
      </c>
      <c r="T8" s="76" t="s">
        <v>1815</v>
      </c>
      <c r="U8" s="76" t="s">
        <v>1540</v>
      </c>
      <c r="V8" s="76" t="s">
        <v>1326</v>
      </c>
      <c r="W8" s="71" t="s">
        <v>1518</v>
      </c>
    </row>
    <row r="9" spans="1:23" ht="15.75" customHeight="1" x14ac:dyDescent="0.25">
      <c r="A9" s="71" t="s">
        <v>1540</v>
      </c>
      <c r="B9" s="71" t="s">
        <v>2018</v>
      </c>
      <c r="C9" s="71" t="s">
        <v>1523</v>
      </c>
      <c r="D9" s="71" t="s">
        <v>1815</v>
      </c>
      <c r="E9" s="71" t="s">
        <v>1540</v>
      </c>
      <c r="F9" s="71" t="s">
        <v>1328</v>
      </c>
      <c r="H9" s="51" t="s">
        <v>1235</v>
      </c>
      <c r="I9" s="51" t="b">
        <v>1</v>
      </c>
      <c r="J9" s="51" t="b">
        <v>1</v>
      </c>
      <c r="K9" s="1" t="str">
        <f t="shared" si="0"/>
        <v>Y</v>
      </c>
      <c r="L9" s="1" t="s">
        <v>1527</v>
      </c>
      <c r="Q9" s="76" t="s">
        <v>1540</v>
      </c>
      <c r="R9" s="76" t="s">
        <v>2015</v>
      </c>
      <c r="S9" s="76" t="s">
        <v>1523</v>
      </c>
      <c r="T9" s="76" t="s">
        <v>1815</v>
      </c>
      <c r="U9" s="76" t="s">
        <v>1540</v>
      </c>
      <c r="V9" s="76" t="s">
        <v>1327</v>
      </c>
      <c r="W9" s="71" t="s">
        <v>1518</v>
      </c>
    </row>
    <row r="10" spans="1:23" ht="15.75" customHeight="1" x14ac:dyDescent="0.25">
      <c r="A10" s="71" t="s">
        <v>1540</v>
      </c>
      <c r="B10" s="71" t="s">
        <v>2019</v>
      </c>
      <c r="C10" s="71" t="s">
        <v>1523</v>
      </c>
      <c r="D10" s="71" t="s">
        <v>1815</v>
      </c>
      <c r="E10" s="71" t="s">
        <v>1540</v>
      </c>
      <c r="F10" s="71" t="s">
        <v>1334</v>
      </c>
      <c r="H10" s="74" t="s">
        <v>1311</v>
      </c>
      <c r="I10" s="74" t="b">
        <v>1</v>
      </c>
      <c r="J10" s="74" t="b">
        <v>1</v>
      </c>
      <c r="K10" s="1" t="str">
        <f t="shared" si="0"/>
        <v>Y</v>
      </c>
      <c r="L10" s="1" t="s">
        <v>1527</v>
      </c>
      <c r="M10" s="1" t="s">
        <v>1867</v>
      </c>
      <c r="Q10" s="76" t="s">
        <v>1540</v>
      </c>
      <c r="R10" s="76" t="s">
        <v>1233</v>
      </c>
      <c r="S10" s="76" t="s">
        <v>1523</v>
      </c>
      <c r="T10" s="76" t="s">
        <v>1815</v>
      </c>
      <c r="U10" s="76" t="s">
        <v>1540</v>
      </c>
      <c r="V10" s="76" t="s">
        <v>1233</v>
      </c>
      <c r="W10" s="71" t="s">
        <v>1518</v>
      </c>
    </row>
    <row r="11" spans="1:23" ht="15.75" customHeight="1" x14ac:dyDescent="0.25">
      <c r="A11" s="71" t="s">
        <v>1540</v>
      </c>
      <c r="B11" s="71" t="s">
        <v>1357</v>
      </c>
      <c r="C11" s="71" t="s">
        <v>1523</v>
      </c>
      <c r="D11" s="71" t="s">
        <v>1815</v>
      </c>
      <c r="E11" s="71" t="s">
        <v>1540</v>
      </c>
      <c r="F11" s="71" t="s">
        <v>1357</v>
      </c>
      <c r="H11" s="51" t="s">
        <v>1406</v>
      </c>
      <c r="I11" s="51" t="b">
        <v>1</v>
      </c>
      <c r="J11" s="51" t="b">
        <v>1</v>
      </c>
      <c r="K11" s="1" t="str">
        <f t="shared" si="0"/>
        <v>Y</v>
      </c>
      <c r="L11" s="1" t="s">
        <v>1527</v>
      </c>
      <c r="M11" s="1" t="s">
        <v>1863</v>
      </c>
      <c r="Q11" s="76" t="s">
        <v>1540</v>
      </c>
      <c r="R11" s="76" t="s">
        <v>2018</v>
      </c>
      <c r="S11" s="76" t="s">
        <v>1523</v>
      </c>
      <c r="T11" s="76" t="s">
        <v>1815</v>
      </c>
      <c r="U11" s="76" t="s">
        <v>1540</v>
      </c>
      <c r="V11" s="76" t="s">
        <v>1328</v>
      </c>
      <c r="W11" s="71" t="s">
        <v>1518</v>
      </c>
    </row>
    <row r="12" spans="1:23" ht="15.75" customHeight="1" x14ac:dyDescent="0.25">
      <c r="A12" s="71" t="s">
        <v>1540</v>
      </c>
      <c r="B12" s="71" t="s">
        <v>1359</v>
      </c>
      <c r="C12" s="71" t="s">
        <v>1523</v>
      </c>
      <c r="D12" s="71" t="s">
        <v>1815</v>
      </c>
      <c r="E12" s="71" t="s">
        <v>1540</v>
      </c>
      <c r="F12" s="71" t="s">
        <v>1359</v>
      </c>
      <c r="H12" s="74" t="s">
        <v>1487</v>
      </c>
      <c r="I12" s="74" t="b">
        <v>1</v>
      </c>
      <c r="J12" s="74" t="b">
        <v>1</v>
      </c>
      <c r="K12" s="1" t="str">
        <f t="shared" si="0"/>
        <v>Y</v>
      </c>
      <c r="L12" s="1" t="s">
        <v>1527</v>
      </c>
      <c r="M12" s="1" t="s">
        <v>1868</v>
      </c>
      <c r="Q12" s="76" t="s">
        <v>1540</v>
      </c>
      <c r="R12" s="76" t="s">
        <v>2020</v>
      </c>
      <c r="S12" s="76" t="s">
        <v>1523</v>
      </c>
      <c r="T12" s="76" t="s">
        <v>1815</v>
      </c>
      <c r="U12" s="76" t="s">
        <v>1540</v>
      </c>
      <c r="V12" s="76" t="s">
        <v>1360</v>
      </c>
      <c r="W12" s="71" t="s">
        <v>1518</v>
      </c>
    </row>
    <row r="13" spans="1:23" ht="15.75" customHeight="1" x14ac:dyDescent="0.25">
      <c r="A13" s="71" t="s">
        <v>1540</v>
      </c>
      <c r="B13" s="71" t="s">
        <v>1360</v>
      </c>
      <c r="C13" s="71" t="s">
        <v>1523</v>
      </c>
      <c r="D13" s="71" t="s">
        <v>1815</v>
      </c>
      <c r="E13" s="71" t="s">
        <v>1540</v>
      </c>
      <c r="F13" s="71" t="s">
        <v>1360</v>
      </c>
      <c r="H13" s="51" t="s">
        <v>1493</v>
      </c>
      <c r="I13" s="51" t="b">
        <v>0</v>
      </c>
      <c r="J13" s="51" t="b">
        <v>1</v>
      </c>
      <c r="K13" s="1" t="str">
        <f t="shared" si="0"/>
        <v>Y</v>
      </c>
      <c r="L13" s="1" t="s">
        <v>1527</v>
      </c>
      <c r="M13" s="1" t="s">
        <v>1864</v>
      </c>
      <c r="Q13" s="76" t="s">
        <v>1540</v>
      </c>
      <c r="R13" s="76" t="s">
        <v>2020</v>
      </c>
      <c r="S13" s="76" t="s">
        <v>1523</v>
      </c>
      <c r="T13" s="76" t="s">
        <v>1815</v>
      </c>
      <c r="U13" s="76" t="s">
        <v>1540</v>
      </c>
      <c r="V13" s="76" t="s">
        <v>1328</v>
      </c>
      <c r="W13" s="71" t="s">
        <v>1518</v>
      </c>
    </row>
    <row r="14" spans="1:23" ht="15.75" customHeight="1" x14ac:dyDescent="0.25">
      <c r="A14" s="71" t="s">
        <v>1540</v>
      </c>
      <c r="B14" s="71" t="s">
        <v>2021</v>
      </c>
      <c r="C14" s="71" t="s">
        <v>1523</v>
      </c>
      <c r="D14" s="71" t="s">
        <v>1815</v>
      </c>
      <c r="E14" s="71" t="s">
        <v>1540</v>
      </c>
      <c r="F14" s="71" t="s">
        <v>1338</v>
      </c>
      <c r="H14" s="74" t="s">
        <v>1464</v>
      </c>
      <c r="I14" s="74" t="b">
        <v>1</v>
      </c>
      <c r="J14" s="74" t="b">
        <v>1</v>
      </c>
      <c r="K14" s="1" t="str">
        <f t="shared" si="0"/>
        <v>Y</v>
      </c>
      <c r="L14" s="1" t="s">
        <v>1527</v>
      </c>
      <c r="M14" s="1" t="s">
        <v>1860</v>
      </c>
      <c r="Q14" s="76" t="s">
        <v>1540</v>
      </c>
      <c r="R14" s="76" t="s">
        <v>2022</v>
      </c>
      <c r="S14" s="76" t="s">
        <v>1523</v>
      </c>
      <c r="T14" s="76" t="s">
        <v>1815</v>
      </c>
      <c r="U14" s="76" t="s">
        <v>1540</v>
      </c>
      <c r="V14" s="76" t="s">
        <v>1233</v>
      </c>
      <c r="W14" s="71" t="s">
        <v>1518</v>
      </c>
    </row>
    <row r="15" spans="1:23" ht="15.75" customHeight="1" x14ac:dyDescent="0.25">
      <c r="A15" s="71" t="s">
        <v>1527</v>
      </c>
      <c r="B15" s="71" t="s">
        <v>1236</v>
      </c>
      <c r="C15" s="71" t="s">
        <v>1517</v>
      </c>
      <c r="D15" s="71" t="s">
        <v>1859</v>
      </c>
      <c r="E15" s="71" t="s">
        <v>1527</v>
      </c>
      <c r="F15" s="71" t="s">
        <v>1236</v>
      </c>
      <c r="H15" s="72" t="s">
        <v>1381</v>
      </c>
      <c r="I15" s="51" t="b">
        <v>1</v>
      </c>
      <c r="J15" s="51" t="b">
        <v>1</v>
      </c>
      <c r="K15" s="1" t="str">
        <f t="shared" si="0"/>
        <v>Y</v>
      </c>
      <c r="L15" s="1" t="s">
        <v>1527</v>
      </c>
      <c r="M15" s="1" t="s">
        <v>1865</v>
      </c>
      <c r="Q15" s="76" t="s">
        <v>1540</v>
      </c>
      <c r="R15" s="76" t="s">
        <v>2019</v>
      </c>
      <c r="S15" s="76" t="s">
        <v>1523</v>
      </c>
      <c r="T15" s="76" t="s">
        <v>1815</v>
      </c>
      <c r="U15" s="76" t="s">
        <v>1540</v>
      </c>
      <c r="V15" s="76" t="s">
        <v>1334</v>
      </c>
      <c r="W15" s="71" t="s">
        <v>1518</v>
      </c>
    </row>
    <row r="16" spans="1:23" ht="15.75" customHeight="1" x14ac:dyDescent="0.25">
      <c r="A16" s="71" t="s">
        <v>1527</v>
      </c>
      <c r="B16" s="71" t="s">
        <v>1244</v>
      </c>
      <c r="C16" s="71" t="s">
        <v>1517</v>
      </c>
      <c r="D16" s="71" t="s">
        <v>1859</v>
      </c>
      <c r="E16" s="71" t="s">
        <v>1527</v>
      </c>
      <c r="F16" s="71" t="s">
        <v>1244</v>
      </c>
      <c r="H16" s="73" t="s">
        <v>1385</v>
      </c>
      <c r="I16" s="74" t="b">
        <v>1</v>
      </c>
      <c r="J16" s="74" t="b">
        <v>1</v>
      </c>
      <c r="K16" s="1" t="str">
        <f t="shared" si="0"/>
        <v>Y</v>
      </c>
      <c r="L16" s="1" t="s">
        <v>1527</v>
      </c>
      <c r="M16" s="1" t="s">
        <v>1862</v>
      </c>
      <c r="Q16" s="76" t="s">
        <v>1540</v>
      </c>
      <c r="R16" s="76" t="s">
        <v>1357</v>
      </c>
      <c r="S16" s="76" t="s">
        <v>1523</v>
      </c>
      <c r="T16" s="76" t="s">
        <v>1815</v>
      </c>
      <c r="U16" s="76" t="s">
        <v>1540</v>
      </c>
      <c r="V16" s="76" t="s">
        <v>1357</v>
      </c>
      <c r="W16" s="71" t="s">
        <v>1518</v>
      </c>
    </row>
    <row r="17" spans="1:23" ht="15.75" customHeight="1" x14ac:dyDescent="0.25">
      <c r="A17" s="71" t="s">
        <v>1527</v>
      </c>
      <c r="B17" s="71" t="s">
        <v>1281</v>
      </c>
      <c r="C17" s="71" t="s">
        <v>1517</v>
      </c>
      <c r="D17" s="71" t="s">
        <v>1859</v>
      </c>
      <c r="E17" s="71" t="s">
        <v>1527</v>
      </c>
      <c r="F17" s="71" t="s">
        <v>1281</v>
      </c>
      <c r="H17" s="72" t="s">
        <v>1348</v>
      </c>
      <c r="I17" s="51" t="b">
        <v>1</v>
      </c>
      <c r="J17" s="51" t="b">
        <v>1</v>
      </c>
      <c r="K17" s="1" t="str">
        <f t="shared" si="0"/>
        <v>Y</v>
      </c>
      <c r="L17" s="1" t="s">
        <v>1527</v>
      </c>
      <c r="M17" s="1" t="s">
        <v>1861</v>
      </c>
      <c r="Q17" s="76" t="s">
        <v>1540</v>
      </c>
      <c r="R17" s="76" t="s">
        <v>1915</v>
      </c>
      <c r="S17" s="76" t="s">
        <v>1523</v>
      </c>
      <c r="T17" s="76" t="s">
        <v>1815</v>
      </c>
      <c r="U17" s="76" t="s">
        <v>1540</v>
      </c>
      <c r="V17" s="76" t="s">
        <v>1328</v>
      </c>
      <c r="W17" s="71" t="s">
        <v>1518</v>
      </c>
    </row>
    <row r="18" spans="1:23" ht="15.75" customHeight="1" x14ac:dyDescent="0.25">
      <c r="A18" s="71" t="s">
        <v>1527</v>
      </c>
      <c r="B18" s="71" t="s">
        <v>1299</v>
      </c>
      <c r="C18" s="71" t="s">
        <v>1517</v>
      </c>
      <c r="D18" s="71" t="s">
        <v>1859</v>
      </c>
      <c r="E18" s="71" t="s">
        <v>1527</v>
      </c>
      <c r="F18" s="71" t="s">
        <v>1299</v>
      </c>
      <c r="H18" s="74" t="s">
        <v>1409</v>
      </c>
      <c r="I18" s="74" t="b">
        <v>1</v>
      </c>
      <c r="J18" s="74" t="b">
        <v>1</v>
      </c>
      <c r="K18" s="1" t="str">
        <f t="shared" si="0"/>
        <v>Y</v>
      </c>
      <c r="L18" s="1" t="s">
        <v>1527</v>
      </c>
      <c r="M18" s="1" t="s">
        <v>1866</v>
      </c>
      <c r="Q18" s="76" t="s">
        <v>1540</v>
      </c>
      <c r="R18" s="76" t="s">
        <v>1359</v>
      </c>
      <c r="S18" s="76" t="s">
        <v>1523</v>
      </c>
      <c r="T18" s="76" t="s">
        <v>1815</v>
      </c>
      <c r="U18" s="76" t="s">
        <v>1540</v>
      </c>
      <c r="V18" s="76" t="s">
        <v>1359</v>
      </c>
      <c r="W18" s="71" t="s">
        <v>1518</v>
      </c>
    </row>
    <row r="19" spans="1:23" ht="15.75" customHeight="1" x14ac:dyDescent="0.25">
      <c r="A19" s="71" t="s">
        <v>1527</v>
      </c>
      <c r="B19" s="71" t="s">
        <v>1313</v>
      </c>
      <c r="C19" s="71" t="s">
        <v>1517</v>
      </c>
      <c r="D19" s="71" t="s">
        <v>1859</v>
      </c>
      <c r="E19" s="71" t="s">
        <v>1527</v>
      </c>
      <c r="F19" s="71" t="s">
        <v>1313</v>
      </c>
      <c r="H19" s="51" t="s">
        <v>1300</v>
      </c>
      <c r="I19" s="51" t="b">
        <v>0</v>
      </c>
      <c r="J19" s="51" t="b">
        <v>0</v>
      </c>
      <c r="K19" s="1" t="str">
        <f t="shared" si="0"/>
        <v>N</v>
      </c>
      <c r="L19" s="1" t="s">
        <v>1732</v>
      </c>
      <c r="M19" s="1" t="s">
        <v>2023</v>
      </c>
      <c r="Q19" s="76" t="s">
        <v>1540</v>
      </c>
      <c r="R19" s="76" t="s">
        <v>1914</v>
      </c>
      <c r="S19" s="76" t="s">
        <v>1523</v>
      </c>
      <c r="T19" s="76" t="s">
        <v>1815</v>
      </c>
      <c r="U19" s="76" t="s">
        <v>1540</v>
      </c>
      <c r="V19" s="76" t="s">
        <v>1444</v>
      </c>
      <c r="W19" s="71" t="s">
        <v>1518</v>
      </c>
    </row>
    <row r="20" spans="1:23" ht="15.75" customHeight="1" x14ac:dyDescent="0.25">
      <c r="A20" s="71" t="s">
        <v>1527</v>
      </c>
      <c r="B20" s="71" t="s">
        <v>1353</v>
      </c>
      <c r="C20" s="71" t="s">
        <v>1517</v>
      </c>
      <c r="D20" s="71" t="s">
        <v>1859</v>
      </c>
      <c r="E20" s="71" t="s">
        <v>1527</v>
      </c>
      <c r="F20" s="71" t="s">
        <v>1353</v>
      </c>
      <c r="H20" s="74" t="s">
        <v>1383</v>
      </c>
      <c r="I20" s="74" t="b">
        <v>0</v>
      </c>
      <c r="J20" s="74" t="b">
        <v>0</v>
      </c>
      <c r="K20" s="1" t="str">
        <f t="shared" si="0"/>
        <v>N</v>
      </c>
      <c r="L20" s="1" t="s">
        <v>1732</v>
      </c>
      <c r="M20" s="1" t="s">
        <v>2024</v>
      </c>
      <c r="Q20" s="76" t="s">
        <v>1540</v>
      </c>
      <c r="R20" s="76" t="s">
        <v>1360</v>
      </c>
      <c r="S20" s="76" t="s">
        <v>1523</v>
      </c>
      <c r="T20" s="76" t="s">
        <v>1815</v>
      </c>
      <c r="U20" s="76" t="s">
        <v>1540</v>
      </c>
      <c r="V20" s="76" t="s">
        <v>1360</v>
      </c>
      <c r="W20" s="71" t="s">
        <v>1518</v>
      </c>
    </row>
    <row r="21" spans="1:23" ht="15.75" customHeight="1" x14ac:dyDescent="0.25">
      <c r="A21" s="71" t="s">
        <v>1527</v>
      </c>
      <c r="B21" s="71" t="s">
        <v>1475</v>
      </c>
      <c r="C21" s="71" t="s">
        <v>1517</v>
      </c>
      <c r="D21" s="71" t="s">
        <v>1859</v>
      </c>
      <c r="E21" s="71" t="s">
        <v>1527</v>
      </c>
      <c r="F21" s="71" t="s">
        <v>1475</v>
      </c>
      <c r="H21" s="51" t="s">
        <v>1363</v>
      </c>
      <c r="I21" s="51" t="b">
        <v>0</v>
      </c>
      <c r="J21" s="51" t="b">
        <v>0</v>
      </c>
      <c r="K21" s="1" t="str">
        <f t="shared" si="0"/>
        <v>N</v>
      </c>
      <c r="L21" s="1" t="s">
        <v>1238</v>
      </c>
      <c r="M21" s="1" t="s">
        <v>2025</v>
      </c>
      <c r="Q21" s="76" t="s">
        <v>1540</v>
      </c>
      <c r="R21" s="76" t="s">
        <v>2026</v>
      </c>
      <c r="S21" s="76" t="s">
        <v>1523</v>
      </c>
      <c r="T21" s="76" t="s">
        <v>1815</v>
      </c>
      <c r="U21" s="76" t="s">
        <v>1540</v>
      </c>
      <c r="V21" s="76" t="s">
        <v>1323</v>
      </c>
      <c r="W21" s="71" t="s">
        <v>1518</v>
      </c>
    </row>
    <row r="22" spans="1:23" ht="15.75" customHeight="1" x14ac:dyDescent="0.25">
      <c r="A22" s="71" t="s">
        <v>2027</v>
      </c>
      <c r="B22" s="71" t="s">
        <v>1453</v>
      </c>
      <c r="C22" s="71" t="s">
        <v>1309</v>
      </c>
      <c r="D22" s="71" t="s">
        <v>1309</v>
      </c>
      <c r="E22" s="71" t="s">
        <v>1309</v>
      </c>
      <c r="F22" s="71" t="s">
        <v>1453</v>
      </c>
      <c r="H22" s="74" t="s">
        <v>1473</v>
      </c>
      <c r="I22" s="74" t="b">
        <v>1</v>
      </c>
      <c r="J22" s="74" t="b">
        <v>1</v>
      </c>
      <c r="K22" s="1" t="str">
        <f t="shared" si="0"/>
        <v>Y</v>
      </c>
      <c r="L22" s="1" t="s">
        <v>1238</v>
      </c>
      <c r="M22" s="1" t="s">
        <v>2028</v>
      </c>
      <c r="Q22" s="76" t="s">
        <v>1540</v>
      </c>
      <c r="R22" s="76" t="s">
        <v>2021</v>
      </c>
      <c r="S22" s="76" t="s">
        <v>1523</v>
      </c>
      <c r="T22" s="76" t="s">
        <v>1815</v>
      </c>
      <c r="U22" s="76" t="s">
        <v>1540</v>
      </c>
      <c r="V22" s="76" t="s">
        <v>1338</v>
      </c>
      <c r="W22" s="71" t="s">
        <v>1518</v>
      </c>
    </row>
    <row r="23" spans="1:23" ht="15.75" customHeight="1" x14ac:dyDescent="0.25">
      <c r="A23" s="71" t="s">
        <v>2027</v>
      </c>
      <c r="B23" s="71" t="s">
        <v>1481</v>
      </c>
      <c r="C23" s="71" t="s">
        <v>1309</v>
      </c>
      <c r="D23" s="71" t="s">
        <v>1309</v>
      </c>
      <c r="E23" s="71" t="s">
        <v>1309</v>
      </c>
      <c r="F23" s="71" t="s">
        <v>1481</v>
      </c>
      <c r="H23" s="51" t="s">
        <v>1382</v>
      </c>
      <c r="I23" s="51" t="b">
        <v>1</v>
      </c>
      <c r="J23" s="51" t="b">
        <v>1</v>
      </c>
      <c r="K23" s="1" t="str">
        <f t="shared" si="0"/>
        <v>Y</v>
      </c>
      <c r="L23" s="1" t="s">
        <v>1238</v>
      </c>
      <c r="M23" s="1" t="s">
        <v>2029</v>
      </c>
      <c r="Q23" s="76" t="s">
        <v>1540</v>
      </c>
      <c r="R23" s="76" t="s">
        <v>2030</v>
      </c>
      <c r="S23" s="76" t="s">
        <v>1523</v>
      </c>
      <c r="T23" s="76" t="s">
        <v>1815</v>
      </c>
      <c r="U23" s="76" t="s">
        <v>1540</v>
      </c>
      <c r="V23" s="76" t="s">
        <v>1338</v>
      </c>
      <c r="W23" s="71" t="s">
        <v>1518</v>
      </c>
    </row>
    <row r="24" spans="1:23" ht="15.75" customHeight="1" x14ac:dyDescent="0.25">
      <c r="A24" s="71" t="s">
        <v>2031</v>
      </c>
      <c r="B24" s="71" t="s">
        <v>1251</v>
      </c>
      <c r="C24" s="71" t="s">
        <v>1523</v>
      </c>
      <c r="D24" s="71" t="s">
        <v>1840</v>
      </c>
      <c r="E24" s="71" t="s">
        <v>1506</v>
      </c>
      <c r="F24" s="71" t="s">
        <v>1251</v>
      </c>
      <c r="H24" s="74" t="s">
        <v>1346</v>
      </c>
      <c r="I24" s="74" t="b">
        <v>1</v>
      </c>
      <c r="J24" s="74" t="b">
        <v>1</v>
      </c>
      <c r="K24" s="1" t="str">
        <f t="shared" si="0"/>
        <v>Y</v>
      </c>
      <c r="L24" s="1" t="s">
        <v>1238</v>
      </c>
      <c r="M24" s="1" t="s">
        <v>2032</v>
      </c>
      <c r="Q24" s="76" t="s">
        <v>1527</v>
      </c>
      <c r="R24" s="76" t="s">
        <v>1236</v>
      </c>
      <c r="S24" s="76" t="s">
        <v>1517</v>
      </c>
      <c r="T24" s="76" t="s">
        <v>1859</v>
      </c>
      <c r="U24" s="76" t="s">
        <v>1527</v>
      </c>
      <c r="V24" s="76" t="s">
        <v>1236</v>
      </c>
      <c r="W24" s="71" t="s">
        <v>1518</v>
      </c>
    </row>
    <row r="25" spans="1:23" ht="15.75" customHeight="1" x14ac:dyDescent="0.25">
      <c r="A25" s="71" t="s">
        <v>2031</v>
      </c>
      <c r="B25" s="71" t="s">
        <v>1460</v>
      </c>
      <c r="C25" s="71" t="s">
        <v>1523</v>
      </c>
      <c r="D25" s="71" t="s">
        <v>1840</v>
      </c>
      <c r="E25" s="71" t="s">
        <v>1506</v>
      </c>
      <c r="F25" s="71" t="s">
        <v>1460</v>
      </c>
      <c r="H25" s="51" t="s">
        <v>1312</v>
      </c>
      <c r="I25" s="51" t="b">
        <v>1</v>
      </c>
      <c r="J25" s="51" t="b">
        <v>1</v>
      </c>
      <c r="K25" s="1" t="str">
        <f t="shared" si="0"/>
        <v>Y</v>
      </c>
      <c r="L25" s="1" t="s">
        <v>1238</v>
      </c>
      <c r="M25" s="1" t="s">
        <v>2033</v>
      </c>
      <c r="Q25" s="76" t="s">
        <v>1527</v>
      </c>
      <c r="R25" s="76" t="s">
        <v>1244</v>
      </c>
      <c r="S25" s="76" t="s">
        <v>1517</v>
      </c>
      <c r="T25" s="76" t="s">
        <v>1859</v>
      </c>
      <c r="U25" s="76" t="s">
        <v>1527</v>
      </c>
      <c r="V25" s="76" t="s">
        <v>1244</v>
      </c>
      <c r="W25" s="71" t="s">
        <v>1518</v>
      </c>
    </row>
    <row r="26" spans="1:23" ht="15.75" customHeight="1" x14ac:dyDescent="0.25">
      <c r="A26" s="71" t="s">
        <v>1300</v>
      </c>
      <c r="B26" s="71" t="s">
        <v>1269</v>
      </c>
      <c r="C26" s="71" t="s">
        <v>1517</v>
      </c>
      <c r="D26" s="71" t="s">
        <v>1877</v>
      </c>
      <c r="E26" s="71" t="s">
        <v>1300</v>
      </c>
      <c r="F26" s="71" t="s">
        <v>1269</v>
      </c>
      <c r="H26" s="74" t="s">
        <v>1376</v>
      </c>
      <c r="I26" s="74" t="b">
        <v>1</v>
      </c>
      <c r="J26" s="74" t="b">
        <v>1</v>
      </c>
      <c r="K26" s="1" t="str">
        <f t="shared" si="0"/>
        <v>Y</v>
      </c>
      <c r="L26" s="1" t="s">
        <v>1238</v>
      </c>
      <c r="M26" s="1" t="s">
        <v>2034</v>
      </c>
      <c r="Q26" s="76" t="s">
        <v>1527</v>
      </c>
      <c r="R26" s="76" t="s">
        <v>1281</v>
      </c>
      <c r="S26" s="76" t="s">
        <v>1517</v>
      </c>
      <c r="T26" s="76" t="s">
        <v>1859</v>
      </c>
      <c r="U26" s="76" t="s">
        <v>1527</v>
      </c>
      <c r="V26" s="76" t="s">
        <v>1281</v>
      </c>
      <c r="W26" s="71" t="s">
        <v>1518</v>
      </c>
    </row>
    <row r="27" spans="1:23" ht="15.75" customHeight="1" x14ac:dyDescent="0.25">
      <c r="A27" s="71" t="s">
        <v>1300</v>
      </c>
      <c r="B27" s="71" t="s">
        <v>1276</v>
      </c>
      <c r="C27" s="71" t="s">
        <v>1517</v>
      </c>
      <c r="D27" s="71" t="s">
        <v>1877</v>
      </c>
      <c r="E27" s="71" t="s">
        <v>1300</v>
      </c>
      <c r="F27" s="71" t="s">
        <v>1276</v>
      </c>
      <c r="L27" s="1" t="s">
        <v>1238</v>
      </c>
      <c r="M27" s="1" t="s">
        <v>2035</v>
      </c>
      <c r="Q27" s="76" t="s">
        <v>1527</v>
      </c>
      <c r="R27" s="76" t="s">
        <v>1299</v>
      </c>
      <c r="S27" s="76" t="s">
        <v>1517</v>
      </c>
      <c r="T27" s="76" t="s">
        <v>1859</v>
      </c>
      <c r="U27" s="76" t="s">
        <v>1527</v>
      </c>
      <c r="V27" s="76" t="s">
        <v>1299</v>
      </c>
      <c r="W27" s="71" t="s">
        <v>1518</v>
      </c>
    </row>
    <row r="28" spans="1:23" ht="15.75" customHeight="1" x14ac:dyDescent="0.25">
      <c r="A28" s="71" t="s">
        <v>1300</v>
      </c>
      <c r="B28" s="71" t="s">
        <v>1300</v>
      </c>
      <c r="C28" s="71" t="s">
        <v>1517</v>
      </c>
      <c r="D28" s="71" t="s">
        <v>1877</v>
      </c>
      <c r="E28" s="71" t="s">
        <v>1300</v>
      </c>
      <c r="F28" s="71" t="s">
        <v>1301</v>
      </c>
      <c r="L28" s="1" t="s">
        <v>1239</v>
      </c>
      <c r="M28" s="1" t="s">
        <v>2036</v>
      </c>
      <c r="Q28" s="76" t="s">
        <v>1527</v>
      </c>
      <c r="R28" s="76" t="s">
        <v>1313</v>
      </c>
      <c r="S28" s="76" t="s">
        <v>1517</v>
      </c>
      <c r="T28" s="76" t="s">
        <v>1859</v>
      </c>
      <c r="U28" s="76" t="s">
        <v>1527</v>
      </c>
      <c r="V28" s="76" t="s">
        <v>1313</v>
      </c>
      <c r="W28" s="71" t="s">
        <v>1518</v>
      </c>
    </row>
    <row r="29" spans="1:23" ht="15.75" customHeight="1" x14ac:dyDescent="0.25">
      <c r="A29" s="71" t="s">
        <v>1300</v>
      </c>
      <c r="B29" s="71" t="s">
        <v>1300</v>
      </c>
      <c r="C29" s="71" t="s">
        <v>1517</v>
      </c>
      <c r="D29" s="71" t="s">
        <v>1877</v>
      </c>
      <c r="E29" s="71" t="s">
        <v>1300</v>
      </c>
      <c r="F29" s="71" t="s">
        <v>1300</v>
      </c>
      <c r="L29" s="1" t="s">
        <v>1239</v>
      </c>
      <c r="Q29" s="76" t="s">
        <v>1527</v>
      </c>
      <c r="R29" s="76" t="s">
        <v>2037</v>
      </c>
      <c r="S29" s="76" t="s">
        <v>1517</v>
      </c>
      <c r="T29" s="76" t="s">
        <v>1859</v>
      </c>
      <c r="U29" s="76" t="s">
        <v>1527</v>
      </c>
      <c r="V29" s="76" t="s">
        <v>1342</v>
      </c>
      <c r="W29" s="71" t="s">
        <v>1518</v>
      </c>
    </row>
    <row r="30" spans="1:23" ht="15.75" customHeight="1" x14ac:dyDescent="0.25">
      <c r="A30" s="71" t="s">
        <v>2038</v>
      </c>
      <c r="B30" s="71" t="s">
        <v>1241</v>
      </c>
      <c r="C30" s="71" t="s">
        <v>1523</v>
      </c>
      <c r="D30" s="71" t="s">
        <v>1828</v>
      </c>
      <c r="E30" s="71" t="s">
        <v>1241</v>
      </c>
      <c r="F30" s="71" t="s">
        <v>1241</v>
      </c>
      <c r="L30" s="1" t="s">
        <v>1241</v>
      </c>
      <c r="M30" s="1" t="s">
        <v>2039</v>
      </c>
      <c r="N30" s="1" t="s">
        <v>1284</v>
      </c>
      <c r="Q30" s="76" t="s">
        <v>1527</v>
      </c>
      <c r="R30" s="76" t="s">
        <v>1353</v>
      </c>
      <c r="S30" s="76" t="s">
        <v>1517</v>
      </c>
      <c r="T30" s="76" t="s">
        <v>1859</v>
      </c>
      <c r="U30" s="76" t="s">
        <v>1527</v>
      </c>
      <c r="V30" s="76" t="s">
        <v>1353</v>
      </c>
      <c r="W30" s="71" t="s">
        <v>1518</v>
      </c>
    </row>
    <row r="31" spans="1:23" ht="15.75" customHeight="1" x14ac:dyDescent="0.25">
      <c r="A31" s="71" t="s">
        <v>2038</v>
      </c>
      <c r="B31" s="71" t="s">
        <v>1260</v>
      </c>
      <c r="C31" s="71" t="s">
        <v>1309</v>
      </c>
      <c r="D31" s="71" t="s">
        <v>1309</v>
      </c>
      <c r="E31" s="71" t="s">
        <v>1309</v>
      </c>
      <c r="F31" s="71" t="s">
        <v>1260</v>
      </c>
      <c r="L31" s="1" t="s">
        <v>1241</v>
      </c>
      <c r="M31" s="1" t="s">
        <v>2040</v>
      </c>
      <c r="N31" s="1" t="s">
        <v>1283</v>
      </c>
      <c r="Q31" s="76" t="s">
        <v>1527</v>
      </c>
      <c r="R31" s="76" t="s">
        <v>2041</v>
      </c>
      <c r="S31" s="76" t="s">
        <v>1517</v>
      </c>
      <c r="T31" s="76" t="s">
        <v>1859</v>
      </c>
      <c r="U31" s="76" t="s">
        <v>1527</v>
      </c>
      <c r="V31" s="76" t="s">
        <v>1292</v>
      </c>
      <c r="W31" s="71" t="s">
        <v>1518</v>
      </c>
    </row>
    <row r="32" spans="1:23" ht="15.75" customHeight="1" x14ac:dyDescent="0.25">
      <c r="A32" s="71" t="s">
        <v>2038</v>
      </c>
      <c r="B32" s="71" t="s">
        <v>1270</v>
      </c>
      <c r="C32" s="71" t="s">
        <v>1309</v>
      </c>
      <c r="D32" s="71" t="s">
        <v>1309</v>
      </c>
      <c r="E32" s="71" t="s">
        <v>1309</v>
      </c>
      <c r="F32" s="71" t="s">
        <v>1270</v>
      </c>
      <c r="L32" s="1" t="s">
        <v>1241</v>
      </c>
      <c r="M32" s="1" t="s">
        <v>2042</v>
      </c>
      <c r="N32" s="1" t="s">
        <v>1471</v>
      </c>
      <c r="Q32" s="76" t="s">
        <v>1527</v>
      </c>
      <c r="R32" s="76" t="s">
        <v>1475</v>
      </c>
      <c r="S32" s="76" t="s">
        <v>1517</v>
      </c>
      <c r="T32" s="76" t="s">
        <v>1859</v>
      </c>
      <c r="U32" s="76" t="s">
        <v>1527</v>
      </c>
      <c r="V32" s="76" t="s">
        <v>1475</v>
      </c>
      <c r="W32" s="71" t="s">
        <v>1518</v>
      </c>
    </row>
    <row r="33" spans="1:23" ht="15.75" customHeight="1" x14ac:dyDescent="0.25">
      <c r="A33" s="71" t="s">
        <v>2038</v>
      </c>
      <c r="B33" s="71" t="s">
        <v>1283</v>
      </c>
      <c r="C33" s="71" t="s">
        <v>1523</v>
      </c>
      <c r="D33" s="71" t="s">
        <v>1828</v>
      </c>
      <c r="E33" s="71" t="s">
        <v>1241</v>
      </c>
      <c r="F33" s="71" t="s">
        <v>1283</v>
      </c>
      <c r="L33" s="1" t="s">
        <v>1241</v>
      </c>
      <c r="M33" s="1" t="s">
        <v>2043</v>
      </c>
      <c r="N33" s="1" t="s">
        <v>1308</v>
      </c>
      <c r="Q33" s="76" t="s">
        <v>2027</v>
      </c>
      <c r="R33" s="76" t="s">
        <v>2044</v>
      </c>
      <c r="S33" s="76" t="s">
        <v>1309</v>
      </c>
      <c r="T33" s="76" t="s">
        <v>1309</v>
      </c>
      <c r="U33" s="76" t="s">
        <v>1309</v>
      </c>
      <c r="V33" s="76" t="s">
        <v>1286</v>
      </c>
      <c r="W33" s="71" t="s">
        <v>1518</v>
      </c>
    </row>
    <row r="34" spans="1:23" ht="15.75" customHeight="1" x14ac:dyDescent="0.25">
      <c r="A34" s="71" t="s">
        <v>2038</v>
      </c>
      <c r="B34" s="71" t="s">
        <v>1284</v>
      </c>
      <c r="C34" s="71" t="s">
        <v>1523</v>
      </c>
      <c r="D34" s="71" t="s">
        <v>1828</v>
      </c>
      <c r="E34" s="71" t="s">
        <v>1241</v>
      </c>
      <c r="F34" s="71" t="s">
        <v>1284</v>
      </c>
      <c r="L34" s="1" t="s">
        <v>1241</v>
      </c>
      <c r="M34" s="1" t="s">
        <v>2045</v>
      </c>
      <c r="N34" s="1" t="s">
        <v>1365</v>
      </c>
      <c r="Q34" s="76" t="s">
        <v>2027</v>
      </c>
      <c r="R34" s="76" t="s">
        <v>2046</v>
      </c>
      <c r="S34" s="76" t="s">
        <v>1309</v>
      </c>
      <c r="T34" s="76" t="s">
        <v>1309</v>
      </c>
      <c r="U34" s="76" t="s">
        <v>1309</v>
      </c>
      <c r="V34" s="76" t="s">
        <v>1453</v>
      </c>
      <c r="W34" s="71" t="s">
        <v>1518</v>
      </c>
    </row>
    <row r="35" spans="1:23" ht="15.75" customHeight="1" x14ac:dyDescent="0.25">
      <c r="A35" s="71" t="s">
        <v>2038</v>
      </c>
      <c r="B35" s="71" t="s">
        <v>1288</v>
      </c>
      <c r="C35" s="71" t="s">
        <v>1523</v>
      </c>
      <c r="D35" s="71" t="s">
        <v>1828</v>
      </c>
      <c r="E35" s="71" t="s">
        <v>1241</v>
      </c>
      <c r="F35" s="71" t="s">
        <v>1288</v>
      </c>
      <c r="L35" s="1" t="s">
        <v>1241</v>
      </c>
      <c r="M35" s="1" t="s">
        <v>2047</v>
      </c>
      <c r="N35" s="1" t="s">
        <v>1287</v>
      </c>
      <c r="Q35" s="76" t="s">
        <v>2027</v>
      </c>
      <c r="R35" s="76" t="s">
        <v>2048</v>
      </c>
      <c r="S35" s="76" t="s">
        <v>1309</v>
      </c>
      <c r="T35" s="76" t="s">
        <v>1309</v>
      </c>
      <c r="U35" s="76" t="s">
        <v>1309</v>
      </c>
      <c r="V35" s="76" t="s">
        <v>1481</v>
      </c>
      <c r="W35" s="71" t="s">
        <v>1518</v>
      </c>
    </row>
    <row r="36" spans="1:23" ht="15.75" customHeight="1" x14ac:dyDescent="0.25">
      <c r="A36" s="71" t="s">
        <v>2038</v>
      </c>
      <c r="B36" s="71" t="s">
        <v>1297</v>
      </c>
      <c r="C36" s="71" t="s">
        <v>1523</v>
      </c>
      <c r="D36" s="71" t="s">
        <v>1828</v>
      </c>
      <c r="E36" s="71" t="s">
        <v>1241</v>
      </c>
      <c r="F36" s="71" t="s">
        <v>1297</v>
      </c>
      <c r="L36" s="1" t="s">
        <v>1241</v>
      </c>
      <c r="M36" s="1" t="s">
        <v>2049</v>
      </c>
      <c r="N36" s="1" t="s">
        <v>1489</v>
      </c>
      <c r="Q36" s="76" t="s">
        <v>2027</v>
      </c>
      <c r="R36" s="76" t="s">
        <v>2050</v>
      </c>
      <c r="S36" s="76" t="s">
        <v>1309</v>
      </c>
      <c r="T36" s="76" t="s">
        <v>1309</v>
      </c>
      <c r="U36" s="76" t="s">
        <v>1309</v>
      </c>
      <c r="V36" s="76" t="s">
        <v>1481</v>
      </c>
      <c r="W36" s="71" t="s">
        <v>1518</v>
      </c>
    </row>
    <row r="37" spans="1:23" ht="15" x14ac:dyDescent="0.25">
      <c r="A37" s="71" t="s">
        <v>2038</v>
      </c>
      <c r="B37" s="71" t="s">
        <v>1308</v>
      </c>
      <c r="C37" s="71" t="s">
        <v>1523</v>
      </c>
      <c r="D37" s="71" t="s">
        <v>1828</v>
      </c>
      <c r="E37" s="71" t="s">
        <v>1241</v>
      </c>
      <c r="F37" s="71" t="s">
        <v>1308</v>
      </c>
      <c r="L37" s="1" t="s">
        <v>1241</v>
      </c>
      <c r="M37" s="1" t="s">
        <v>1838</v>
      </c>
      <c r="N37" s="1" t="s">
        <v>1241</v>
      </c>
      <c r="Q37" s="76" t="s">
        <v>2027</v>
      </c>
      <c r="R37" s="76" t="s">
        <v>2051</v>
      </c>
      <c r="S37" s="76" t="s">
        <v>1309</v>
      </c>
      <c r="T37" s="76" t="s">
        <v>1309</v>
      </c>
      <c r="U37" s="76" t="s">
        <v>1309</v>
      </c>
      <c r="V37" s="76" t="s">
        <v>1309</v>
      </c>
      <c r="W37" s="71" t="s">
        <v>1518</v>
      </c>
    </row>
    <row r="38" spans="1:23" ht="15" x14ac:dyDescent="0.25">
      <c r="A38" s="71" t="s">
        <v>2038</v>
      </c>
      <c r="B38" s="71" t="s">
        <v>1343</v>
      </c>
      <c r="C38" s="71" t="s">
        <v>1309</v>
      </c>
      <c r="D38" s="71" t="s">
        <v>1309</v>
      </c>
      <c r="E38" s="71" t="s">
        <v>1309</v>
      </c>
      <c r="F38" s="71" t="s">
        <v>1343</v>
      </c>
      <c r="L38" s="1" t="s">
        <v>1241</v>
      </c>
      <c r="M38" s="1" t="s">
        <v>2052</v>
      </c>
      <c r="N38" s="1" t="s">
        <v>1411</v>
      </c>
      <c r="Q38" s="76" t="s">
        <v>2027</v>
      </c>
      <c r="R38" s="76" t="s">
        <v>2051</v>
      </c>
      <c r="S38" s="76" t="s">
        <v>1309</v>
      </c>
      <c r="T38" s="76" t="s">
        <v>1309</v>
      </c>
      <c r="U38" s="76" t="s">
        <v>1309</v>
      </c>
      <c r="V38" s="76" t="s">
        <v>1453</v>
      </c>
      <c r="W38" s="71" t="s">
        <v>1518</v>
      </c>
    </row>
    <row r="39" spans="1:23" ht="15" x14ac:dyDescent="0.25">
      <c r="A39" s="71" t="s">
        <v>2038</v>
      </c>
      <c r="B39" s="71" t="s">
        <v>1365</v>
      </c>
      <c r="C39" s="71" t="s">
        <v>1523</v>
      </c>
      <c r="D39" s="71" t="s">
        <v>1828</v>
      </c>
      <c r="E39" s="71" t="s">
        <v>1241</v>
      </c>
      <c r="F39" s="71" t="s">
        <v>1365</v>
      </c>
      <c r="L39" s="1" t="s">
        <v>1241</v>
      </c>
      <c r="M39" s="1" t="s">
        <v>2053</v>
      </c>
      <c r="N39" s="1" t="s">
        <v>1297</v>
      </c>
      <c r="Q39" s="76" t="s">
        <v>2027</v>
      </c>
      <c r="R39" s="76" t="s">
        <v>2051</v>
      </c>
      <c r="S39" s="76" t="s">
        <v>1523</v>
      </c>
      <c r="T39" s="76" t="s">
        <v>1828</v>
      </c>
      <c r="U39" s="76" t="s">
        <v>1241</v>
      </c>
      <c r="V39" s="76" t="s">
        <v>1241</v>
      </c>
      <c r="W39" s="71" t="s">
        <v>1518</v>
      </c>
    </row>
    <row r="40" spans="1:23" ht="15" x14ac:dyDescent="0.25">
      <c r="A40" s="71" t="s">
        <v>2038</v>
      </c>
      <c r="B40" s="71" t="s">
        <v>1379</v>
      </c>
      <c r="C40" s="71" t="s">
        <v>1523</v>
      </c>
      <c r="D40" s="71" t="s">
        <v>1828</v>
      </c>
      <c r="E40" s="71" t="s">
        <v>1241</v>
      </c>
      <c r="F40" s="71" t="s">
        <v>1379</v>
      </c>
      <c r="L40" s="1" t="s">
        <v>1241</v>
      </c>
      <c r="M40" s="1" t="s">
        <v>2054</v>
      </c>
      <c r="N40" s="1" t="s">
        <v>1916</v>
      </c>
      <c r="Q40" s="76" t="s">
        <v>2027</v>
      </c>
      <c r="R40" s="76" t="s">
        <v>2055</v>
      </c>
      <c r="S40" s="76" t="s">
        <v>1309</v>
      </c>
      <c r="T40" s="76" t="s">
        <v>1309</v>
      </c>
      <c r="U40" s="76" t="s">
        <v>1309</v>
      </c>
      <c r="V40" s="76" t="s">
        <v>1453</v>
      </c>
      <c r="W40" s="71" t="s">
        <v>1518</v>
      </c>
    </row>
    <row r="41" spans="1:23" ht="15" x14ac:dyDescent="0.25">
      <c r="A41" s="71" t="s">
        <v>2038</v>
      </c>
      <c r="B41" s="71" t="s">
        <v>1411</v>
      </c>
      <c r="C41" s="71" t="s">
        <v>1523</v>
      </c>
      <c r="D41" s="71" t="s">
        <v>1828</v>
      </c>
      <c r="E41" s="71" t="s">
        <v>1241</v>
      </c>
      <c r="F41" s="71" t="s">
        <v>1411</v>
      </c>
      <c r="L41" s="1" t="s">
        <v>1241</v>
      </c>
      <c r="M41" s="1" t="s">
        <v>2056</v>
      </c>
      <c r="N41" s="1" t="s">
        <v>1288</v>
      </c>
      <c r="Q41" s="76" t="s">
        <v>2027</v>
      </c>
      <c r="R41" s="76" t="s">
        <v>2055</v>
      </c>
      <c r="S41" s="76" t="s">
        <v>1309</v>
      </c>
      <c r="T41" s="76" t="s">
        <v>1309</v>
      </c>
      <c r="U41" s="76" t="s">
        <v>1309</v>
      </c>
      <c r="V41" s="76" t="s">
        <v>1309</v>
      </c>
      <c r="W41" s="71" t="s">
        <v>1518</v>
      </c>
    </row>
    <row r="42" spans="1:23" ht="15" x14ac:dyDescent="0.25">
      <c r="A42" s="71" t="s">
        <v>2038</v>
      </c>
      <c r="B42" s="71" t="s">
        <v>1438</v>
      </c>
      <c r="C42" s="71" t="s">
        <v>1523</v>
      </c>
      <c r="D42" s="71" t="s">
        <v>1828</v>
      </c>
      <c r="E42" s="71" t="s">
        <v>1241</v>
      </c>
      <c r="F42" s="71" t="s">
        <v>1438</v>
      </c>
      <c r="L42" s="1" t="s">
        <v>1241</v>
      </c>
      <c r="M42" s="1" t="s">
        <v>2057</v>
      </c>
      <c r="N42" s="1" t="s">
        <v>1379</v>
      </c>
      <c r="Q42" s="76" t="s">
        <v>2027</v>
      </c>
      <c r="R42" s="76" t="s">
        <v>1453</v>
      </c>
      <c r="S42" s="76" t="s">
        <v>1309</v>
      </c>
      <c r="T42" s="76" t="s">
        <v>1309</v>
      </c>
      <c r="U42" s="76" t="s">
        <v>1309</v>
      </c>
      <c r="V42" s="76" t="s">
        <v>1453</v>
      </c>
      <c r="W42" s="71" t="s">
        <v>1518</v>
      </c>
    </row>
    <row r="43" spans="1:23" ht="15" x14ac:dyDescent="0.25">
      <c r="A43" s="71" t="s">
        <v>2038</v>
      </c>
      <c r="B43" s="71" t="s">
        <v>1466</v>
      </c>
      <c r="C43" s="71" t="s">
        <v>1523</v>
      </c>
      <c r="D43" s="71" t="s">
        <v>1828</v>
      </c>
      <c r="E43" s="71" t="s">
        <v>1241</v>
      </c>
      <c r="F43" s="71" t="s">
        <v>1466</v>
      </c>
      <c r="L43" s="1" t="s">
        <v>1241</v>
      </c>
      <c r="M43" s="1" t="s">
        <v>2058</v>
      </c>
      <c r="N43" s="1" t="s">
        <v>1466</v>
      </c>
      <c r="Q43" s="76" t="s">
        <v>2027</v>
      </c>
      <c r="R43" s="76" t="s">
        <v>1481</v>
      </c>
      <c r="S43" s="76" t="s">
        <v>1309</v>
      </c>
      <c r="T43" s="76" t="s">
        <v>1309</v>
      </c>
      <c r="U43" s="76" t="s">
        <v>1309</v>
      </c>
      <c r="V43" s="76" t="s">
        <v>1481</v>
      </c>
      <c r="W43" s="71" t="s">
        <v>1518</v>
      </c>
    </row>
    <row r="44" spans="1:23" ht="15" x14ac:dyDescent="0.25">
      <c r="A44" s="71" t="s">
        <v>2038</v>
      </c>
      <c r="B44" s="71" t="s">
        <v>1467</v>
      </c>
      <c r="C44" s="71" t="s">
        <v>1523</v>
      </c>
      <c r="D44" s="71" t="s">
        <v>1828</v>
      </c>
      <c r="E44" s="71" t="s">
        <v>1241</v>
      </c>
      <c r="F44" s="71" t="s">
        <v>1467</v>
      </c>
      <c r="L44" s="1" t="s">
        <v>1241</v>
      </c>
      <c r="M44" s="1" t="s">
        <v>2059</v>
      </c>
      <c r="N44" s="1" t="s">
        <v>1343</v>
      </c>
      <c r="Q44" s="76" t="s">
        <v>1262</v>
      </c>
      <c r="R44" s="76" t="s">
        <v>2060</v>
      </c>
      <c r="S44" s="76" t="s">
        <v>1523</v>
      </c>
      <c r="T44" s="76" t="s">
        <v>1815</v>
      </c>
      <c r="U44" s="76" t="s">
        <v>1262</v>
      </c>
      <c r="V44" s="76" t="s">
        <v>1262</v>
      </c>
      <c r="W44" s="71" t="s">
        <v>1518</v>
      </c>
    </row>
    <row r="45" spans="1:23" ht="15" x14ac:dyDescent="0.25">
      <c r="A45" s="71" t="s">
        <v>2038</v>
      </c>
      <c r="B45" s="71" t="s">
        <v>1471</v>
      </c>
      <c r="C45" s="71" t="s">
        <v>1523</v>
      </c>
      <c r="D45" s="71" t="s">
        <v>1828</v>
      </c>
      <c r="E45" s="71" t="s">
        <v>1241</v>
      </c>
      <c r="F45" s="71" t="s">
        <v>1471</v>
      </c>
      <c r="L45" s="1" t="s">
        <v>1241</v>
      </c>
      <c r="M45" s="1" t="s">
        <v>2061</v>
      </c>
      <c r="N45" s="1" t="s">
        <v>1467</v>
      </c>
      <c r="Q45" s="76" t="s">
        <v>1262</v>
      </c>
      <c r="R45" s="76" t="s">
        <v>2062</v>
      </c>
      <c r="S45" s="76" t="s">
        <v>1523</v>
      </c>
      <c r="T45" s="76" t="s">
        <v>1815</v>
      </c>
      <c r="U45" s="76" t="s">
        <v>1262</v>
      </c>
      <c r="V45" s="76" t="s">
        <v>1262</v>
      </c>
      <c r="W45" s="71" t="s">
        <v>1518</v>
      </c>
    </row>
    <row r="46" spans="1:23" ht="15" x14ac:dyDescent="0.25">
      <c r="A46" s="71" t="s">
        <v>2038</v>
      </c>
      <c r="B46" s="71" t="s">
        <v>1489</v>
      </c>
      <c r="C46" s="71" t="s">
        <v>1523</v>
      </c>
      <c r="D46" s="71" t="s">
        <v>1828</v>
      </c>
      <c r="E46" s="71" t="s">
        <v>1241</v>
      </c>
      <c r="F46" s="71" t="s">
        <v>1489</v>
      </c>
      <c r="L46" s="1" t="s">
        <v>1241</v>
      </c>
      <c r="M46" s="1" t="s">
        <v>2063</v>
      </c>
      <c r="N46" s="1" t="s">
        <v>1438</v>
      </c>
      <c r="Q46" s="76" t="s">
        <v>1262</v>
      </c>
      <c r="R46" s="76" t="s">
        <v>1349</v>
      </c>
      <c r="S46" s="76" t="s">
        <v>1523</v>
      </c>
      <c r="T46" s="76" t="s">
        <v>1815</v>
      </c>
      <c r="U46" s="76" t="s">
        <v>1289</v>
      </c>
      <c r="V46" s="76" t="s">
        <v>1349</v>
      </c>
      <c r="W46" s="71" t="s">
        <v>1518</v>
      </c>
    </row>
    <row r="47" spans="1:23" ht="15" x14ac:dyDescent="0.25">
      <c r="A47" s="71" t="s">
        <v>2064</v>
      </c>
      <c r="B47" s="71" t="s">
        <v>1249</v>
      </c>
      <c r="C47" s="71" t="s">
        <v>1523</v>
      </c>
      <c r="D47" s="71" t="s">
        <v>1840</v>
      </c>
      <c r="E47" s="71" t="s">
        <v>1452</v>
      </c>
      <c r="F47" s="71" t="s">
        <v>1249</v>
      </c>
      <c r="L47" s="1" t="s">
        <v>1241</v>
      </c>
      <c r="M47" s="1" t="s">
        <v>1838</v>
      </c>
      <c r="N47" s="1" t="s">
        <v>1241</v>
      </c>
      <c r="Q47" s="76" t="s">
        <v>1262</v>
      </c>
      <c r="R47" s="76" t="s">
        <v>2065</v>
      </c>
      <c r="S47" s="76" t="s">
        <v>1523</v>
      </c>
      <c r="T47" s="76" t="s">
        <v>1815</v>
      </c>
      <c r="U47" s="76" t="s">
        <v>1262</v>
      </c>
      <c r="V47" s="76" t="s">
        <v>1262</v>
      </c>
      <c r="W47" s="71" t="s">
        <v>1518</v>
      </c>
    </row>
    <row r="48" spans="1:23" ht="15" x14ac:dyDescent="0.25">
      <c r="A48" s="71" t="s">
        <v>2064</v>
      </c>
      <c r="B48" s="71" t="s">
        <v>1253</v>
      </c>
      <c r="C48" s="71" t="s">
        <v>1523</v>
      </c>
      <c r="D48" s="71" t="s">
        <v>1840</v>
      </c>
      <c r="E48" s="71" t="s">
        <v>1452</v>
      </c>
      <c r="F48" s="71" t="s">
        <v>1253</v>
      </c>
      <c r="L48" s="1" t="s">
        <v>1248</v>
      </c>
      <c r="M48" s="1" t="s">
        <v>2066</v>
      </c>
      <c r="Q48" s="76" t="s">
        <v>1262</v>
      </c>
      <c r="R48" s="76" t="s">
        <v>2067</v>
      </c>
      <c r="S48" s="76" t="s">
        <v>1523</v>
      </c>
      <c r="T48" s="76" t="s">
        <v>1815</v>
      </c>
      <c r="U48" s="76" t="s">
        <v>1289</v>
      </c>
      <c r="V48" s="76" t="s">
        <v>1289</v>
      </c>
      <c r="W48" s="71" t="s">
        <v>1518</v>
      </c>
    </row>
    <row r="49" spans="1:23" ht="15" x14ac:dyDescent="0.25">
      <c r="A49" s="71" t="s">
        <v>2064</v>
      </c>
      <c r="B49" s="71" t="s">
        <v>1258</v>
      </c>
      <c r="C49" s="71" t="s">
        <v>1523</v>
      </c>
      <c r="D49" s="71" t="s">
        <v>1840</v>
      </c>
      <c r="E49" s="71" t="s">
        <v>1452</v>
      </c>
      <c r="F49" s="71" t="s">
        <v>1258</v>
      </c>
      <c r="L49" s="1" t="s">
        <v>1248</v>
      </c>
      <c r="M49" s="1" t="s">
        <v>2068</v>
      </c>
      <c r="Q49" s="76" t="s">
        <v>1262</v>
      </c>
      <c r="R49" s="76" t="s">
        <v>2067</v>
      </c>
      <c r="S49" s="76" t="s">
        <v>1523</v>
      </c>
      <c r="T49" s="76" t="s">
        <v>1815</v>
      </c>
      <c r="U49" s="76" t="s">
        <v>1373</v>
      </c>
      <c r="V49" s="76" t="s">
        <v>1373</v>
      </c>
      <c r="W49" s="71" t="s">
        <v>1518</v>
      </c>
    </row>
    <row r="50" spans="1:23" ht="15" x14ac:dyDescent="0.25">
      <c r="A50" s="71" t="s">
        <v>2064</v>
      </c>
      <c r="B50" s="71" t="s">
        <v>1268</v>
      </c>
      <c r="C50" s="71" t="s">
        <v>1523</v>
      </c>
      <c r="D50" s="71" t="s">
        <v>1840</v>
      </c>
      <c r="E50" s="71" t="s">
        <v>1452</v>
      </c>
      <c r="F50" s="71" t="s">
        <v>1268</v>
      </c>
      <c r="L50" s="1" t="s">
        <v>1248</v>
      </c>
      <c r="M50" s="1" t="s">
        <v>2069</v>
      </c>
      <c r="Q50" s="76" t="s">
        <v>1262</v>
      </c>
      <c r="R50" s="76" t="s">
        <v>2070</v>
      </c>
      <c r="S50" s="76" t="s">
        <v>1523</v>
      </c>
      <c r="T50" s="76" t="s">
        <v>1815</v>
      </c>
      <c r="U50" s="76" t="s">
        <v>1262</v>
      </c>
      <c r="V50" s="76" t="s">
        <v>1262</v>
      </c>
      <c r="W50" s="71" t="s">
        <v>1518</v>
      </c>
    </row>
    <row r="51" spans="1:23" ht="15" x14ac:dyDescent="0.25">
      <c r="A51" s="71" t="s">
        <v>2064</v>
      </c>
      <c r="B51" s="71" t="s">
        <v>1278</v>
      </c>
      <c r="C51" s="71" t="s">
        <v>1523</v>
      </c>
      <c r="D51" s="71" t="s">
        <v>1840</v>
      </c>
      <c r="E51" s="71" t="s">
        <v>1506</v>
      </c>
      <c r="F51" s="71" t="s">
        <v>1278</v>
      </c>
      <c r="L51" s="1" t="s">
        <v>1248</v>
      </c>
      <c r="M51" s="1" t="s">
        <v>2023</v>
      </c>
      <c r="Q51" s="76" t="s">
        <v>2031</v>
      </c>
      <c r="R51" s="76" t="s">
        <v>1251</v>
      </c>
      <c r="S51" s="76" t="s">
        <v>1523</v>
      </c>
      <c r="T51" s="76" t="s">
        <v>1840</v>
      </c>
      <c r="U51" s="76" t="s">
        <v>1506</v>
      </c>
      <c r="V51" s="76" t="s">
        <v>1251</v>
      </c>
      <c r="W51" s="71" t="s">
        <v>1518</v>
      </c>
    </row>
    <row r="52" spans="1:23" ht="15" x14ac:dyDescent="0.25">
      <c r="A52" s="71" t="s">
        <v>2064</v>
      </c>
      <c r="B52" s="71" t="s">
        <v>1279</v>
      </c>
      <c r="C52" s="71" t="s">
        <v>1523</v>
      </c>
      <c r="D52" s="71" t="s">
        <v>1840</v>
      </c>
      <c r="E52" s="71" t="s">
        <v>1452</v>
      </c>
      <c r="F52" s="71" t="s">
        <v>1279</v>
      </c>
      <c r="L52" s="1" t="s">
        <v>1248</v>
      </c>
      <c r="M52" s="1" t="s">
        <v>2071</v>
      </c>
      <c r="Q52" s="76" t="s">
        <v>2031</v>
      </c>
      <c r="R52" s="76" t="s">
        <v>2072</v>
      </c>
      <c r="S52" s="76" t="s">
        <v>1523</v>
      </c>
      <c r="T52" s="76" t="s">
        <v>1840</v>
      </c>
      <c r="U52" s="76" t="s">
        <v>1506</v>
      </c>
      <c r="V52" s="76" t="s">
        <v>1251</v>
      </c>
      <c r="W52" s="71" t="s">
        <v>1518</v>
      </c>
    </row>
    <row r="53" spans="1:23" ht="15" x14ac:dyDescent="0.25">
      <c r="A53" s="71" t="s">
        <v>2064</v>
      </c>
      <c r="B53" s="71" t="s">
        <v>1285</v>
      </c>
      <c r="C53" s="71" t="s">
        <v>1523</v>
      </c>
      <c r="D53" s="71" t="s">
        <v>1840</v>
      </c>
      <c r="E53" s="71" t="s">
        <v>1452</v>
      </c>
      <c r="F53" s="71" t="s">
        <v>1285</v>
      </c>
      <c r="L53" s="1" t="s">
        <v>1248</v>
      </c>
      <c r="M53" s="1" t="s">
        <v>1861</v>
      </c>
      <c r="Q53" s="76" t="s">
        <v>2031</v>
      </c>
      <c r="R53" s="76" t="s">
        <v>2072</v>
      </c>
      <c r="S53" s="76" t="s">
        <v>1523</v>
      </c>
      <c r="T53" s="76" t="s">
        <v>1840</v>
      </c>
      <c r="U53" s="76" t="s">
        <v>1506</v>
      </c>
      <c r="V53" s="76" t="s">
        <v>1504</v>
      </c>
      <c r="W53" s="71" t="s">
        <v>1518</v>
      </c>
    </row>
    <row r="54" spans="1:23" ht="15" x14ac:dyDescent="0.25">
      <c r="A54" s="71" t="s">
        <v>2064</v>
      </c>
      <c r="B54" s="71" t="s">
        <v>1291</v>
      </c>
      <c r="C54" s="71" t="s">
        <v>1523</v>
      </c>
      <c r="D54" s="71" t="s">
        <v>1840</v>
      </c>
      <c r="E54" s="71" t="s">
        <v>1452</v>
      </c>
      <c r="F54" s="71" t="s">
        <v>1291</v>
      </c>
      <c r="L54" s="1" t="s">
        <v>1248</v>
      </c>
      <c r="M54" s="1" t="s">
        <v>2073</v>
      </c>
      <c r="Q54" s="76" t="s">
        <v>2031</v>
      </c>
      <c r="R54" s="76" t="s">
        <v>2072</v>
      </c>
      <c r="S54" s="76" t="s">
        <v>1523</v>
      </c>
      <c r="T54" s="76" t="s">
        <v>1840</v>
      </c>
      <c r="U54" s="76" t="s">
        <v>1506</v>
      </c>
      <c r="V54" s="76" t="s">
        <v>1352</v>
      </c>
      <c r="W54" s="71" t="s">
        <v>1518</v>
      </c>
    </row>
    <row r="55" spans="1:23" ht="15" x14ac:dyDescent="0.25">
      <c r="A55" s="71" t="s">
        <v>2064</v>
      </c>
      <c r="B55" s="71" t="s">
        <v>1304</v>
      </c>
      <c r="C55" s="71" t="s">
        <v>1523</v>
      </c>
      <c r="D55" s="71" t="s">
        <v>1840</v>
      </c>
      <c r="E55" s="71" t="s">
        <v>1452</v>
      </c>
      <c r="F55" s="71" t="s">
        <v>1304</v>
      </c>
      <c r="L55" s="1" t="s">
        <v>1248</v>
      </c>
      <c r="M55" s="1" t="s">
        <v>2074</v>
      </c>
      <c r="Q55" s="76" t="s">
        <v>2031</v>
      </c>
      <c r="R55" s="76" t="s">
        <v>2075</v>
      </c>
      <c r="S55" s="76" t="s">
        <v>1523</v>
      </c>
      <c r="T55" s="76" t="s">
        <v>1840</v>
      </c>
      <c r="U55" s="76" t="s">
        <v>1506</v>
      </c>
      <c r="V55" s="76" t="s">
        <v>1506</v>
      </c>
      <c r="W55" s="71" t="s">
        <v>1518</v>
      </c>
    </row>
    <row r="56" spans="1:23" ht="15" x14ac:dyDescent="0.25">
      <c r="A56" s="71" t="s">
        <v>2064</v>
      </c>
      <c r="B56" s="71" t="s">
        <v>1314</v>
      </c>
      <c r="C56" s="71" t="s">
        <v>1523</v>
      </c>
      <c r="D56" s="71" t="s">
        <v>1840</v>
      </c>
      <c r="E56" s="71" t="s">
        <v>1452</v>
      </c>
      <c r="F56" s="71" t="s">
        <v>1314</v>
      </c>
      <c r="L56" s="1" t="s">
        <v>1248</v>
      </c>
      <c r="M56" s="1" t="s">
        <v>2076</v>
      </c>
      <c r="Q56" s="76" t="s">
        <v>2031</v>
      </c>
      <c r="R56" s="76" t="s">
        <v>2077</v>
      </c>
      <c r="S56" s="76" t="s">
        <v>1523</v>
      </c>
      <c r="T56" s="76" t="s">
        <v>1840</v>
      </c>
      <c r="U56" s="76" t="s">
        <v>1506</v>
      </c>
      <c r="V56" s="76" t="s">
        <v>1502</v>
      </c>
      <c r="W56" s="71" t="s">
        <v>1518</v>
      </c>
    </row>
    <row r="57" spans="1:23" ht="15" x14ac:dyDescent="0.25">
      <c r="A57" s="71" t="s">
        <v>2064</v>
      </c>
      <c r="B57" s="71" t="s">
        <v>1341</v>
      </c>
      <c r="C57" s="71" t="s">
        <v>1523</v>
      </c>
      <c r="D57" s="71" t="s">
        <v>1840</v>
      </c>
      <c r="E57" s="71" t="s">
        <v>1506</v>
      </c>
      <c r="F57" s="71" t="s">
        <v>1341</v>
      </c>
      <c r="L57" s="1" t="s">
        <v>1248</v>
      </c>
      <c r="M57" s="1" t="s">
        <v>2078</v>
      </c>
      <c r="Q57" s="76" t="s">
        <v>2031</v>
      </c>
      <c r="R57" s="76" t="s">
        <v>2077</v>
      </c>
      <c r="S57" s="76" t="s">
        <v>1523</v>
      </c>
      <c r="T57" s="76" t="s">
        <v>1840</v>
      </c>
      <c r="U57" s="76" t="s">
        <v>1506</v>
      </c>
      <c r="V57" s="76" t="s">
        <v>1460</v>
      </c>
      <c r="W57" s="71" t="s">
        <v>1518</v>
      </c>
    </row>
    <row r="58" spans="1:23" ht="15" x14ac:dyDescent="0.25">
      <c r="A58" s="71" t="s">
        <v>2064</v>
      </c>
      <c r="B58" s="71" t="s">
        <v>1345</v>
      </c>
      <c r="C58" s="71" t="s">
        <v>1523</v>
      </c>
      <c r="D58" s="71" t="s">
        <v>1840</v>
      </c>
      <c r="E58" s="71" t="s">
        <v>1506</v>
      </c>
      <c r="F58" s="71" t="s">
        <v>1345</v>
      </c>
      <c r="L58" s="1" t="s">
        <v>1257</v>
      </c>
      <c r="M58" s="1" t="s">
        <v>2079</v>
      </c>
      <c r="Q58" s="76" t="s">
        <v>2031</v>
      </c>
      <c r="R58" s="76" t="s">
        <v>2077</v>
      </c>
      <c r="S58" s="76" t="s">
        <v>1523</v>
      </c>
      <c r="T58" s="76" t="s">
        <v>1840</v>
      </c>
      <c r="U58" s="76" t="s">
        <v>1506</v>
      </c>
      <c r="V58" s="76" t="s">
        <v>1439</v>
      </c>
      <c r="W58" s="71" t="s">
        <v>1518</v>
      </c>
    </row>
    <row r="59" spans="1:23" ht="15" x14ac:dyDescent="0.25">
      <c r="A59" s="71" t="s">
        <v>2064</v>
      </c>
      <c r="B59" s="71" t="s">
        <v>1347</v>
      </c>
      <c r="C59" s="71" t="s">
        <v>1523</v>
      </c>
      <c r="D59" s="71" t="s">
        <v>1840</v>
      </c>
      <c r="E59" s="71" t="s">
        <v>1452</v>
      </c>
      <c r="F59" s="71" t="s">
        <v>1347</v>
      </c>
      <c r="L59" s="1" t="s">
        <v>1262</v>
      </c>
      <c r="M59" s="1" t="s">
        <v>2080</v>
      </c>
      <c r="Q59" s="76" t="s">
        <v>2031</v>
      </c>
      <c r="R59" s="76" t="s">
        <v>2077</v>
      </c>
      <c r="S59" s="76" t="s">
        <v>1523</v>
      </c>
      <c r="T59" s="76" t="s">
        <v>1840</v>
      </c>
      <c r="U59" s="76" t="s">
        <v>1506</v>
      </c>
      <c r="V59" s="76" t="s">
        <v>1251</v>
      </c>
      <c r="W59" s="71" t="s">
        <v>1518</v>
      </c>
    </row>
    <row r="60" spans="1:23" ht="15" x14ac:dyDescent="0.25">
      <c r="A60" s="71" t="s">
        <v>2064</v>
      </c>
      <c r="B60" s="71" t="s">
        <v>1352</v>
      </c>
      <c r="C60" s="71" t="s">
        <v>1523</v>
      </c>
      <c r="D60" s="71" t="s">
        <v>1840</v>
      </c>
      <c r="E60" s="71" t="s">
        <v>1506</v>
      </c>
      <c r="F60" s="71" t="s">
        <v>1352</v>
      </c>
      <c r="L60" s="1" t="s">
        <v>1264</v>
      </c>
      <c r="M60" s="1" t="s">
        <v>2081</v>
      </c>
      <c r="Q60" s="76" t="s">
        <v>2031</v>
      </c>
      <c r="R60" s="76" t="s">
        <v>2077</v>
      </c>
      <c r="S60" s="76" t="s">
        <v>1523</v>
      </c>
      <c r="T60" s="76" t="s">
        <v>1840</v>
      </c>
      <c r="U60" s="76" t="s">
        <v>1506</v>
      </c>
      <c r="V60" s="76" t="s">
        <v>1377</v>
      </c>
      <c r="W60" s="71" t="s">
        <v>1518</v>
      </c>
    </row>
    <row r="61" spans="1:23" ht="15" x14ac:dyDescent="0.25">
      <c r="A61" s="71" t="s">
        <v>2064</v>
      </c>
      <c r="B61" s="71" t="s">
        <v>1364</v>
      </c>
      <c r="C61" s="71" t="s">
        <v>1523</v>
      </c>
      <c r="D61" s="71" t="s">
        <v>1840</v>
      </c>
      <c r="E61" s="71" t="s">
        <v>1452</v>
      </c>
      <c r="F61" s="71" t="s">
        <v>1364</v>
      </c>
      <c r="L61" s="1" t="s">
        <v>1264</v>
      </c>
      <c r="M61" s="1" t="s">
        <v>2082</v>
      </c>
      <c r="Q61" s="76" t="s">
        <v>2031</v>
      </c>
      <c r="R61" s="76" t="s">
        <v>1460</v>
      </c>
      <c r="S61" s="76" t="s">
        <v>1523</v>
      </c>
      <c r="T61" s="76" t="s">
        <v>1840</v>
      </c>
      <c r="U61" s="76" t="s">
        <v>1506</v>
      </c>
      <c r="V61" s="76" t="s">
        <v>1460</v>
      </c>
      <c r="W61" s="71" t="s">
        <v>1518</v>
      </c>
    </row>
    <row r="62" spans="1:23" ht="15" x14ac:dyDescent="0.25">
      <c r="A62" s="71" t="s">
        <v>2064</v>
      </c>
      <c r="B62" s="71" t="s">
        <v>1377</v>
      </c>
      <c r="C62" s="71" t="s">
        <v>1523</v>
      </c>
      <c r="D62" s="71" t="s">
        <v>1840</v>
      </c>
      <c r="E62" s="71" t="s">
        <v>1506</v>
      </c>
      <c r="F62" s="71" t="s">
        <v>1377</v>
      </c>
      <c r="L62" s="1" t="s">
        <v>1289</v>
      </c>
      <c r="M62" s="1" t="s">
        <v>2083</v>
      </c>
      <c r="Q62" s="76" t="s">
        <v>2084</v>
      </c>
      <c r="R62" s="76" t="s">
        <v>2085</v>
      </c>
      <c r="S62" s="76" t="s">
        <v>1309</v>
      </c>
      <c r="T62" s="76" t="s">
        <v>1309</v>
      </c>
      <c r="U62" s="76" t="s">
        <v>1309</v>
      </c>
      <c r="V62" s="76" t="s">
        <v>1309</v>
      </c>
      <c r="W62" s="71" t="s">
        <v>1518</v>
      </c>
    </row>
    <row r="63" spans="1:23" ht="15" x14ac:dyDescent="0.25">
      <c r="A63" s="71" t="s">
        <v>2064</v>
      </c>
      <c r="B63" s="71" t="s">
        <v>1420</v>
      </c>
      <c r="C63" s="71" t="s">
        <v>1523</v>
      </c>
      <c r="D63" s="71" t="s">
        <v>1840</v>
      </c>
      <c r="E63" s="71" t="s">
        <v>1452</v>
      </c>
      <c r="F63" s="71" t="s">
        <v>1420</v>
      </c>
      <c r="L63" s="1" t="s">
        <v>1300</v>
      </c>
      <c r="M63" s="1" t="s">
        <v>1900</v>
      </c>
      <c r="Q63" s="76" t="s">
        <v>2084</v>
      </c>
      <c r="R63" s="76" t="s">
        <v>2086</v>
      </c>
      <c r="S63" s="76" t="s">
        <v>1309</v>
      </c>
      <c r="T63" s="76" t="s">
        <v>1309</v>
      </c>
      <c r="U63" s="76" t="s">
        <v>1309</v>
      </c>
      <c r="V63" s="76" t="s">
        <v>1309</v>
      </c>
      <c r="W63" s="71" t="s">
        <v>1518</v>
      </c>
    </row>
    <row r="64" spans="1:23" ht="15" x14ac:dyDescent="0.25">
      <c r="A64" s="71" t="s">
        <v>2064</v>
      </c>
      <c r="B64" s="71" t="s">
        <v>1422</v>
      </c>
      <c r="C64" s="71" t="s">
        <v>1523</v>
      </c>
      <c r="D64" s="71" t="s">
        <v>1840</v>
      </c>
      <c r="E64" s="71" t="s">
        <v>1452</v>
      </c>
      <c r="F64" s="71" t="s">
        <v>1422</v>
      </c>
      <c r="L64" s="1" t="s">
        <v>1300</v>
      </c>
      <c r="M64" s="1" t="s">
        <v>1901</v>
      </c>
      <c r="Q64" s="76" t="s">
        <v>2084</v>
      </c>
      <c r="R64" s="76" t="s">
        <v>2087</v>
      </c>
      <c r="S64" s="76" t="s">
        <v>1309</v>
      </c>
      <c r="T64" s="76" t="s">
        <v>1309</v>
      </c>
      <c r="U64" s="76" t="s">
        <v>1309</v>
      </c>
      <c r="V64" s="76" t="s">
        <v>1309</v>
      </c>
      <c r="W64" s="71" t="s">
        <v>1518</v>
      </c>
    </row>
    <row r="65" spans="1:23" ht="15" x14ac:dyDescent="0.25">
      <c r="A65" s="71" t="s">
        <v>2064</v>
      </c>
      <c r="B65" s="71" t="s">
        <v>1425</v>
      </c>
      <c r="C65" s="71" t="s">
        <v>1523</v>
      </c>
      <c r="D65" s="71" t="s">
        <v>1840</v>
      </c>
      <c r="E65" s="71" t="s">
        <v>1452</v>
      </c>
      <c r="F65" s="71" t="s">
        <v>1425</v>
      </c>
      <c r="L65" s="1" t="s">
        <v>1300</v>
      </c>
      <c r="M65" s="1" t="s">
        <v>1899</v>
      </c>
      <c r="Q65" s="76" t="s">
        <v>2084</v>
      </c>
      <c r="R65" s="76" t="s">
        <v>2088</v>
      </c>
      <c r="S65" s="76" t="s">
        <v>1309</v>
      </c>
      <c r="T65" s="76" t="s">
        <v>1309</v>
      </c>
      <c r="U65" s="76" t="s">
        <v>1309</v>
      </c>
      <c r="V65" s="76" t="s">
        <v>1309</v>
      </c>
      <c r="W65" s="71" t="s">
        <v>1518</v>
      </c>
    </row>
    <row r="66" spans="1:23" ht="15" x14ac:dyDescent="0.25">
      <c r="A66" s="71" t="s">
        <v>2064</v>
      </c>
      <c r="B66" s="71" t="s">
        <v>1437</v>
      </c>
      <c r="C66" s="71" t="s">
        <v>1523</v>
      </c>
      <c r="D66" s="71" t="s">
        <v>1840</v>
      </c>
      <c r="E66" s="71" t="s">
        <v>1452</v>
      </c>
      <c r="F66" s="71" t="s">
        <v>1437</v>
      </c>
      <c r="L66" s="1" t="s">
        <v>1309</v>
      </c>
      <c r="M66" s="1" t="s">
        <v>2089</v>
      </c>
      <c r="Q66" s="76" t="s">
        <v>2084</v>
      </c>
      <c r="R66" s="76" t="s">
        <v>2090</v>
      </c>
      <c r="S66" s="76" t="s">
        <v>1309</v>
      </c>
      <c r="T66" s="76" t="s">
        <v>1309</v>
      </c>
      <c r="U66" s="76" t="s">
        <v>1309</v>
      </c>
      <c r="V66" s="76" t="s">
        <v>1309</v>
      </c>
      <c r="W66" s="71" t="s">
        <v>1518</v>
      </c>
    </row>
    <row r="67" spans="1:23" ht="15" x14ac:dyDescent="0.25">
      <c r="A67" s="71" t="s">
        <v>2064</v>
      </c>
      <c r="B67" s="71" t="s">
        <v>1439</v>
      </c>
      <c r="C67" s="71" t="s">
        <v>1523</v>
      </c>
      <c r="D67" s="71" t="s">
        <v>1840</v>
      </c>
      <c r="E67" s="71" t="s">
        <v>1506</v>
      </c>
      <c r="F67" s="71" t="s">
        <v>1439</v>
      </c>
      <c r="L67" s="1" t="s">
        <v>1309</v>
      </c>
      <c r="M67" s="1" t="s">
        <v>2059</v>
      </c>
      <c r="N67" s="1" t="s">
        <v>1343</v>
      </c>
      <c r="Q67" s="76" t="s">
        <v>2084</v>
      </c>
      <c r="R67" s="76" t="s">
        <v>2091</v>
      </c>
      <c r="S67" s="76" t="s">
        <v>1309</v>
      </c>
      <c r="T67" s="76" t="s">
        <v>1309</v>
      </c>
      <c r="U67" s="76" t="s">
        <v>1309</v>
      </c>
      <c r="V67" s="76" t="s">
        <v>1309</v>
      </c>
      <c r="W67" s="71" t="s">
        <v>1518</v>
      </c>
    </row>
    <row r="68" spans="1:23" ht="15" x14ac:dyDescent="0.25">
      <c r="A68" s="71" t="s">
        <v>2064</v>
      </c>
      <c r="B68" s="71" t="s">
        <v>1440</v>
      </c>
      <c r="C68" s="71" t="s">
        <v>1523</v>
      </c>
      <c r="D68" s="71" t="s">
        <v>1840</v>
      </c>
      <c r="E68" s="71" t="s">
        <v>1452</v>
      </c>
      <c r="F68" s="71" t="s">
        <v>1440</v>
      </c>
      <c r="L68" s="1" t="s">
        <v>1309</v>
      </c>
      <c r="M68" s="1" t="s">
        <v>2092</v>
      </c>
      <c r="Q68" s="76" t="s">
        <v>1300</v>
      </c>
      <c r="R68" s="76" t="s">
        <v>1269</v>
      </c>
      <c r="S68" s="76" t="s">
        <v>1517</v>
      </c>
      <c r="T68" s="76" t="s">
        <v>1877</v>
      </c>
      <c r="U68" s="76" t="s">
        <v>1300</v>
      </c>
      <c r="V68" s="76" t="s">
        <v>1269</v>
      </c>
      <c r="W68" s="71" t="s">
        <v>1518</v>
      </c>
    </row>
    <row r="69" spans="1:23" ht="15" x14ac:dyDescent="0.25">
      <c r="A69" s="71" t="s">
        <v>2064</v>
      </c>
      <c r="B69" s="71" t="s">
        <v>1452</v>
      </c>
      <c r="C69" s="71" t="s">
        <v>1523</v>
      </c>
      <c r="D69" s="71" t="s">
        <v>1840</v>
      </c>
      <c r="E69" s="71" t="s">
        <v>1452</v>
      </c>
      <c r="F69" s="71" t="s">
        <v>1452</v>
      </c>
      <c r="L69" s="1" t="s">
        <v>1309</v>
      </c>
      <c r="Q69" s="76" t="s">
        <v>1300</v>
      </c>
      <c r="R69" s="76" t="s">
        <v>1276</v>
      </c>
      <c r="S69" s="76" t="s">
        <v>1517</v>
      </c>
      <c r="T69" s="76" t="s">
        <v>1877</v>
      </c>
      <c r="U69" s="76" t="s">
        <v>1300</v>
      </c>
      <c r="V69" s="76" t="s">
        <v>1276</v>
      </c>
      <c r="W69" s="71" t="s">
        <v>1518</v>
      </c>
    </row>
    <row r="70" spans="1:23" ht="15" x14ac:dyDescent="0.25">
      <c r="A70" s="71" t="s">
        <v>2064</v>
      </c>
      <c r="B70" s="71" t="s">
        <v>1465</v>
      </c>
      <c r="C70" s="71" t="s">
        <v>1523</v>
      </c>
      <c r="D70" s="71" t="s">
        <v>1840</v>
      </c>
      <c r="E70" s="71" t="s">
        <v>1506</v>
      </c>
      <c r="F70" s="71" t="s">
        <v>1465</v>
      </c>
      <c r="L70" s="1" t="s">
        <v>1309</v>
      </c>
      <c r="M70" s="1" t="s">
        <v>2093</v>
      </c>
      <c r="Q70" s="76" t="s">
        <v>1300</v>
      </c>
      <c r="R70" s="76" t="s">
        <v>1300</v>
      </c>
      <c r="S70" s="76" t="s">
        <v>1517</v>
      </c>
      <c r="T70" s="76" t="s">
        <v>1877</v>
      </c>
      <c r="U70" s="76" t="s">
        <v>1300</v>
      </c>
      <c r="V70" s="76" t="s">
        <v>1301</v>
      </c>
      <c r="W70" s="71" t="s">
        <v>1518</v>
      </c>
    </row>
    <row r="71" spans="1:23" ht="15" x14ac:dyDescent="0.25">
      <c r="A71" s="71" t="s">
        <v>2064</v>
      </c>
      <c r="B71" s="71" t="s">
        <v>1469</v>
      </c>
      <c r="C71" s="71" t="s">
        <v>1523</v>
      </c>
      <c r="D71" s="71" t="s">
        <v>1840</v>
      </c>
      <c r="E71" s="71" t="s">
        <v>1506</v>
      </c>
      <c r="F71" s="71" t="s">
        <v>1469</v>
      </c>
      <c r="L71" s="1" t="s">
        <v>1309</v>
      </c>
      <c r="M71" s="1" t="s">
        <v>2094</v>
      </c>
      <c r="Q71" s="76" t="s">
        <v>1300</v>
      </c>
      <c r="R71" s="76" t="s">
        <v>1300</v>
      </c>
      <c r="S71" s="76" t="s">
        <v>1517</v>
      </c>
      <c r="T71" s="76" t="s">
        <v>1877</v>
      </c>
      <c r="U71" s="76" t="s">
        <v>1300</v>
      </c>
      <c r="V71" s="76" t="s">
        <v>1300</v>
      </c>
      <c r="W71" s="71" t="s">
        <v>1518</v>
      </c>
    </row>
    <row r="72" spans="1:23" ht="15" x14ac:dyDescent="0.25">
      <c r="A72" s="71" t="s">
        <v>2064</v>
      </c>
      <c r="B72" s="71" t="s">
        <v>1490</v>
      </c>
      <c r="C72" s="71" t="s">
        <v>1523</v>
      </c>
      <c r="D72" s="71" t="s">
        <v>1840</v>
      </c>
      <c r="E72" s="71" t="s">
        <v>1452</v>
      </c>
      <c r="F72" s="71" t="s">
        <v>1490</v>
      </c>
      <c r="L72" s="1" t="s">
        <v>1309</v>
      </c>
      <c r="M72" s="1" t="s">
        <v>2095</v>
      </c>
      <c r="Q72" s="76" t="s">
        <v>1300</v>
      </c>
      <c r="R72" s="76" t="s">
        <v>2096</v>
      </c>
      <c r="S72" s="76" t="s">
        <v>1517</v>
      </c>
      <c r="T72" s="76" t="s">
        <v>1877</v>
      </c>
      <c r="U72" s="76" t="s">
        <v>1300</v>
      </c>
      <c r="V72" s="76" t="s">
        <v>1300</v>
      </c>
      <c r="W72" s="71" t="s">
        <v>1518</v>
      </c>
    </row>
    <row r="73" spans="1:23" ht="15" x14ac:dyDescent="0.25">
      <c r="A73" s="71" t="s">
        <v>2064</v>
      </c>
      <c r="B73" s="71" t="s">
        <v>1491</v>
      </c>
      <c r="C73" s="71" t="s">
        <v>1523</v>
      </c>
      <c r="D73" s="71" t="s">
        <v>1840</v>
      </c>
      <c r="E73" s="71" t="s">
        <v>1506</v>
      </c>
      <c r="F73" s="71" t="s">
        <v>1491</v>
      </c>
      <c r="L73" s="1" t="s">
        <v>1309</v>
      </c>
      <c r="M73" s="1" t="s">
        <v>2080</v>
      </c>
      <c r="Q73" s="76" t="s">
        <v>1310</v>
      </c>
      <c r="R73" s="76" t="s">
        <v>2097</v>
      </c>
      <c r="S73" s="76" t="s">
        <v>1523</v>
      </c>
      <c r="T73" s="76" t="s">
        <v>1815</v>
      </c>
      <c r="U73" s="76" t="s">
        <v>1310</v>
      </c>
      <c r="V73" s="76" t="s">
        <v>1310</v>
      </c>
      <c r="W73" s="71" t="s">
        <v>1518</v>
      </c>
    </row>
    <row r="74" spans="1:23" ht="15" x14ac:dyDescent="0.25">
      <c r="A74" s="71" t="s">
        <v>2064</v>
      </c>
      <c r="B74" s="71" t="s">
        <v>1503</v>
      </c>
      <c r="C74" s="71" t="s">
        <v>1523</v>
      </c>
      <c r="D74" s="71" t="s">
        <v>1840</v>
      </c>
      <c r="E74" s="71" t="s">
        <v>1506</v>
      </c>
      <c r="F74" s="71" t="s">
        <v>1503</v>
      </c>
      <c r="L74" s="1" t="s">
        <v>1309</v>
      </c>
      <c r="M74" s="1" t="s">
        <v>2098</v>
      </c>
      <c r="Q74" s="76" t="s">
        <v>1310</v>
      </c>
      <c r="R74" s="76" t="s">
        <v>2099</v>
      </c>
      <c r="S74" s="76" t="s">
        <v>1523</v>
      </c>
      <c r="T74" s="76" t="s">
        <v>1815</v>
      </c>
      <c r="U74" s="76" t="s">
        <v>1310</v>
      </c>
      <c r="V74" s="76" t="s">
        <v>1310</v>
      </c>
      <c r="W74" s="71" t="s">
        <v>1518</v>
      </c>
    </row>
    <row r="75" spans="1:23" ht="15" x14ac:dyDescent="0.25">
      <c r="A75" s="71" t="s">
        <v>2064</v>
      </c>
      <c r="B75" s="71" t="s">
        <v>1505</v>
      </c>
      <c r="C75" s="71" t="s">
        <v>1523</v>
      </c>
      <c r="D75" s="71" t="s">
        <v>1840</v>
      </c>
      <c r="E75" s="71" t="s">
        <v>1506</v>
      </c>
      <c r="F75" s="71" t="s">
        <v>1505</v>
      </c>
      <c r="L75" s="1" t="s">
        <v>1310</v>
      </c>
      <c r="M75" s="1" t="s">
        <v>2100</v>
      </c>
      <c r="Q75" s="76" t="s">
        <v>2038</v>
      </c>
      <c r="R75" s="76" t="s">
        <v>1241</v>
      </c>
      <c r="S75" s="76" t="s">
        <v>1523</v>
      </c>
      <c r="T75" s="76" t="s">
        <v>1828</v>
      </c>
      <c r="U75" s="76" t="s">
        <v>1241</v>
      </c>
      <c r="V75" s="76" t="s">
        <v>1241</v>
      </c>
      <c r="W75" s="71" t="s">
        <v>1518</v>
      </c>
    </row>
    <row r="76" spans="1:23" ht="15" x14ac:dyDescent="0.25">
      <c r="A76" s="71" t="s">
        <v>2101</v>
      </c>
      <c r="B76" s="71" t="s">
        <v>1243</v>
      </c>
      <c r="C76" s="71" t="s">
        <v>1517</v>
      </c>
      <c r="D76" s="71" t="s">
        <v>1858</v>
      </c>
      <c r="E76" s="71" t="s">
        <v>1473</v>
      </c>
      <c r="F76" s="71" t="s">
        <v>1243</v>
      </c>
      <c r="L76" s="1" t="s">
        <v>1310</v>
      </c>
      <c r="M76" s="1" t="s">
        <v>2102</v>
      </c>
      <c r="Q76" s="76" t="s">
        <v>2038</v>
      </c>
      <c r="R76" s="76" t="s">
        <v>2103</v>
      </c>
      <c r="S76" s="76" t="s">
        <v>1523</v>
      </c>
      <c r="T76" s="76" t="s">
        <v>1828</v>
      </c>
      <c r="U76" s="76" t="s">
        <v>1241</v>
      </c>
      <c r="V76" s="76" t="s">
        <v>1241</v>
      </c>
      <c r="W76" s="71" t="s">
        <v>1518</v>
      </c>
    </row>
    <row r="77" spans="1:23" ht="15" x14ac:dyDescent="0.25">
      <c r="A77" s="71" t="s">
        <v>2101</v>
      </c>
      <c r="B77" s="71" t="s">
        <v>1254</v>
      </c>
      <c r="C77" s="71" t="s">
        <v>1517</v>
      </c>
      <c r="D77" s="71" t="s">
        <v>1858</v>
      </c>
      <c r="E77" s="71" t="s">
        <v>1473</v>
      </c>
      <c r="F77" s="71" t="s">
        <v>1254</v>
      </c>
      <c r="L77" s="1" t="s">
        <v>1311</v>
      </c>
      <c r="M77" s="1" t="s">
        <v>2104</v>
      </c>
      <c r="Q77" s="76" t="s">
        <v>2038</v>
      </c>
      <c r="R77" s="76" t="s">
        <v>1260</v>
      </c>
      <c r="S77" s="76" t="s">
        <v>1309</v>
      </c>
      <c r="T77" s="76" t="s">
        <v>1309</v>
      </c>
      <c r="U77" s="76" t="s">
        <v>1309</v>
      </c>
      <c r="V77" s="76" t="s">
        <v>1260</v>
      </c>
      <c r="W77" s="71" t="s">
        <v>1518</v>
      </c>
    </row>
    <row r="78" spans="1:23" ht="15" x14ac:dyDescent="0.25">
      <c r="A78" s="71" t="s">
        <v>2101</v>
      </c>
      <c r="B78" s="71" t="s">
        <v>1267</v>
      </c>
      <c r="C78" s="71" t="s">
        <v>1517</v>
      </c>
      <c r="D78" s="71" t="s">
        <v>1858</v>
      </c>
      <c r="E78" s="71" t="s">
        <v>1473</v>
      </c>
      <c r="F78" s="71" t="s">
        <v>1267</v>
      </c>
      <c r="L78" s="1" t="s">
        <v>1311</v>
      </c>
      <c r="M78" s="1" t="s">
        <v>2105</v>
      </c>
      <c r="Q78" s="76" t="s">
        <v>2038</v>
      </c>
      <c r="R78" s="76" t="s">
        <v>1270</v>
      </c>
      <c r="S78" s="76" t="s">
        <v>1309</v>
      </c>
      <c r="T78" s="76" t="s">
        <v>1309</v>
      </c>
      <c r="U78" s="76" t="s">
        <v>1309</v>
      </c>
      <c r="V78" s="76" t="s">
        <v>1270</v>
      </c>
      <c r="W78" s="71" t="s">
        <v>1518</v>
      </c>
    </row>
    <row r="79" spans="1:23" ht="15" x14ac:dyDescent="0.25">
      <c r="A79" s="71" t="s">
        <v>2101</v>
      </c>
      <c r="B79" s="71" t="s">
        <v>1271</v>
      </c>
      <c r="C79" s="71" t="s">
        <v>1517</v>
      </c>
      <c r="D79" s="71" t="s">
        <v>1858</v>
      </c>
      <c r="E79" s="71" t="s">
        <v>1473</v>
      </c>
      <c r="F79" s="71" t="s">
        <v>1271</v>
      </c>
      <c r="L79" s="1" t="s">
        <v>1348</v>
      </c>
      <c r="M79" s="1" t="s">
        <v>1897</v>
      </c>
      <c r="Q79" s="76" t="s">
        <v>2038</v>
      </c>
      <c r="R79" s="76" t="s">
        <v>1283</v>
      </c>
      <c r="S79" s="76" t="s">
        <v>1523</v>
      </c>
      <c r="T79" s="76" t="s">
        <v>1828</v>
      </c>
      <c r="U79" s="76" t="s">
        <v>1241</v>
      </c>
      <c r="V79" s="76" t="s">
        <v>1283</v>
      </c>
      <c r="W79" s="71" t="s">
        <v>1518</v>
      </c>
    </row>
    <row r="80" spans="1:23" ht="15" x14ac:dyDescent="0.25">
      <c r="A80" s="71" t="s">
        <v>2101</v>
      </c>
      <c r="B80" s="71" t="s">
        <v>1275</v>
      </c>
      <c r="C80" s="71" t="s">
        <v>1517</v>
      </c>
      <c r="D80" s="71" t="s">
        <v>1858</v>
      </c>
      <c r="E80" s="71" t="s">
        <v>1473</v>
      </c>
      <c r="F80" s="71" t="s">
        <v>1275</v>
      </c>
      <c r="L80" s="1" t="s">
        <v>1348</v>
      </c>
      <c r="Q80" s="76" t="s">
        <v>2038</v>
      </c>
      <c r="R80" s="76" t="s">
        <v>1284</v>
      </c>
      <c r="S80" s="76" t="s">
        <v>1523</v>
      </c>
      <c r="T80" s="76" t="s">
        <v>1828</v>
      </c>
      <c r="U80" s="76" t="s">
        <v>1241</v>
      </c>
      <c r="V80" s="76" t="s">
        <v>1284</v>
      </c>
      <c r="W80" s="71" t="s">
        <v>1518</v>
      </c>
    </row>
    <row r="81" spans="1:23" ht="15" x14ac:dyDescent="0.25">
      <c r="A81" s="71" t="s">
        <v>2101</v>
      </c>
      <c r="B81" s="71" t="s">
        <v>1303</v>
      </c>
      <c r="C81" s="71" t="s">
        <v>1517</v>
      </c>
      <c r="D81" s="71" t="s">
        <v>1858</v>
      </c>
      <c r="E81" s="71" t="s">
        <v>1473</v>
      </c>
      <c r="F81" s="71" t="s">
        <v>1303</v>
      </c>
      <c r="L81" s="1" t="s">
        <v>1348</v>
      </c>
      <c r="M81" s="1" t="s">
        <v>1898</v>
      </c>
      <c r="Q81" s="76" t="s">
        <v>2038</v>
      </c>
      <c r="R81" s="76" t="s">
        <v>1288</v>
      </c>
      <c r="S81" s="76" t="s">
        <v>1523</v>
      </c>
      <c r="T81" s="76" t="s">
        <v>1828</v>
      </c>
      <c r="U81" s="76" t="s">
        <v>1241</v>
      </c>
      <c r="V81" s="76" t="s">
        <v>1288</v>
      </c>
      <c r="W81" s="71" t="s">
        <v>1518</v>
      </c>
    </row>
    <row r="82" spans="1:23" ht="15" x14ac:dyDescent="0.25">
      <c r="A82" s="71" t="s">
        <v>2101</v>
      </c>
      <c r="B82" s="71" t="s">
        <v>1312</v>
      </c>
      <c r="C82" s="71" t="s">
        <v>1517</v>
      </c>
      <c r="D82" s="71" t="s">
        <v>1858</v>
      </c>
      <c r="E82" s="71" t="s">
        <v>1473</v>
      </c>
      <c r="F82" s="71" t="s">
        <v>1312</v>
      </c>
      <c r="L82" s="1" t="s">
        <v>1363</v>
      </c>
      <c r="M82" s="1" t="s">
        <v>1878</v>
      </c>
      <c r="Q82" s="76" t="s">
        <v>2038</v>
      </c>
      <c r="R82" s="76" t="s">
        <v>1297</v>
      </c>
      <c r="S82" s="76" t="s">
        <v>1523</v>
      </c>
      <c r="T82" s="76" t="s">
        <v>1828</v>
      </c>
      <c r="U82" s="76" t="s">
        <v>1241</v>
      </c>
      <c r="V82" s="76" t="s">
        <v>1297</v>
      </c>
      <c r="W82" s="71" t="s">
        <v>1518</v>
      </c>
    </row>
    <row r="83" spans="1:23" ht="15" x14ac:dyDescent="0.25">
      <c r="A83" s="71" t="s">
        <v>2101</v>
      </c>
      <c r="B83" s="71" t="s">
        <v>1315</v>
      </c>
      <c r="C83" s="71" t="s">
        <v>1517</v>
      </c>
      <c r="D83" s="71" t="s">
        <v>1858</v>
      </c>
      <c r="E83" s="71" t="s">
        <v>1473</v>
      </c>
      <c r="F83" s="71" t="s">
        <v>1315</v>
      </c>
      <c r="L83" s="1" t="s">
        <v>1363</v>
      </c>
      <c r="M83" s="1" t="s">
        <v>2106</v>
      </c>
      <c r="Q83" s="76" t="s">
        <v>2038</v>
      </c>
      <c r="R83" s="76" t="s">
        <v>1308</v>
      </c>
      <c r="S83" s="76" t="s">
        <v>1523</v>
      </c>
      <c r="T83" s="76" t="s">
        <v>1828</v>
      </c>
      <c r="U83" s="76" t="s">
        <v>1241</v>
      </c>
      <c r="V83" s="76" t="s">
        <v>1308</v>
      </c>
      <c r="W83" s="71" t="s">
        <v>1518</v>
      </c>
    </row>
    <row r="84" spans="1:23" ht="15" x14ac:dyDescent="0.25">
      <c r="A84" s="71" t="s">
        <v>2101</v>
      </c>
      <c r="B84" s="71" t="s">
        <v>1346</v>
      </c>
      <c r="C84" s="71" t="s">
        <v>1517</v>
      </c>
      <c r="D84" s="71" t="s">
        <v>1858</v>
      </c>
      <c r="E84" s="71" t="s">
        <v>1473</v>
      </c>
      <c r="F84" s="71" t="s">
        <v>1346</v>
      </c>
      <c r="L84" s="1" t="s">
        <v>1366</v>
      </c>
      <c r="M84" s="1" t="s">
        <v>1874</v>
      </c>
      <c r="Q84" s="76" t="s">
        <v>2038</v>
      </c>
      <c r="R84" s="76" t="s">
        <v>1343</v>
      </c>
      <c r="S84" s="76" t="s">
        <v>1309</v>
      </c>
      <c r="T84" s="76" t="s">
        <v>1309</v>
      </c>
      <c r="U84" s="76" t="s">
        <v>1309</v>
      </c>
      <c r="V84" s="76" t="s">
        <v>1343</v>
      </c>
      <c r="W84" s="71" t="s">
        <v>1518</v>
      </c>
    </row>
    <row r="85" spans="1:23" ht="15" x14ac:dyDescent="0.25">
      <c r="A85" s="71" t="s">
        <v>2101</v>
      </c>
      <c r="B85" s="71" t="s">
        <v>1370</v>
      </c>
      <c r="C85" s="71" t="s">
        <v>1517</v>
      </c>
      <c r="D85" s="71" t="s">
        <v>1858</v>
      </c>
      <c r="E85" s="71" t="s">
        <v>1473</v>
      </c>
      <c r="F85" s="71" t="s">
        <v>1370</v>
      </c>
      <c r="L85" s="1" t="s">
        <v>1366</v>
      </c>
      <c r="M85" s="1" t="s">
        <v>1875</v>
      </c>
      <c r="Q85" s="76" t="s">
        <v>2038</v>
      </c>
      <c r="R85" s="76" t="s">
        <v>2107</v>
      </c>
      <c r="S85" s="76" t="s">
        <v>1523</v>
      </c>
      <c r="T85" s="76" t="s">
        <v>1828</v>
      </c>
      <c r="U85" s="76" t="s">
        <v>1241</v>
      </c>
      <c r="V85" s="76" t="s">
        <v>1241</v>
      </c>
      <c r="W85" s="71" t="s">
        <v>1518</v>
      </c>
    </row>
    <row r="86" spans="1:23" ht="15" x14ac:dyDescent="0.25">
      <c r="A86" s="71" t="s">
        <v>2101</v>
      </c>
      <c r="B86" s="71" t="s">
        <v>1374</v>
      </c>
      <c r="C86" s="71" t="s">
        <v>1517</v>
      </c>
      <c r="D86" s="71" t="s">
        <v>1858</v>
      </c>
      <c r="E86" s="71" t="s">
        <v>1473</v>
      </c>
      <c r="F86" s="71" t="s">
        <v>1374</v>
      </c>
      <c r="L86" s="1" t="s">
        <v>1368</v>
      </c>
      <c r="Q86" s="76" t="s">
        <v>2038</v>
      </c>
      <c r="R86" s="76" t="s">
        <v>2108</v>
      </c>
      <c r="S86" s="76" t="s">
        <v>1523</v>
      </c>
      <c r="T86" s="76" t="s">
        <v>1828</v>
      </c>
      <c r="U86" s="76" t="s">
        <v>1241</v>
      </c>
      <c r="V86" s="76" t="s">
        <v>1916</v>
      </c>
      <c r="W86" s="71" t="s">
        <v>1518</v>
      </c>
    </row>
    <row r="87" spans="1:23" ht="15" x14ac:dyDescent="0.25">
      <c r="A87" s="71" t="s">
        <v>2101</v>
      </c>
      <c r="B87" s="71" t="s">
        <v>1376</v>
      </c>
      <c r="C87" s="71" t="s">
        <v>1517</v>
      </c>
      <c r="D87" s="71" t="s">
        <v>1858</v>
      </c>
      <c r="E87" s="71" t="s">
        <v>1473</v>
      </c>
      <c r="F87" s="71" t="s">
        <v>1376</v>
      </c>
      <c r="L87" s="1" t="s">
        <v>1369</v>
      </c>
      <c r="M87" s="1" t="s">
        <v>2109</v>
      </c>
      <c r="Q87" s="76" t="s">
        <v>2038</v>
      </c>
      <c r="R87" s="76" t="s">
        <v>2110</v>
      </c>
      <c r="S87" s="76" t="s">
        <v>1309</v>
      </c>
      <c r="T87" s="76" t="s">
        <v>1309</v>
      </c>
      <c r="U87" s="76" t="s">
        <v>1309</v>
      </c>
      <c r="V87" s="76" t="s">
        <v>1260</v>
      </c>
      <c r="W87" s="71" t="s">
        <v>1518</v>
      </c>
    </row>
    <row r="88" spans="1:23" ht="15" x14ac:dyDescent="0.25">
      <c r="A88" s="71" t="s">
        <v>2101</v>
      </c>
      <c r="B88" s="71" t="s">
        <v>1378</v>
      </c>
      <c r="C88" s="71" t="s">
        <v>1517</v>
      </c>
      <c r="D88" s="71" t="s">
        <v>1858</v>
      </c>
      <c r="E88" s="71" t="s">
        <v>1473</v>
      </c>
      <c r="F88" s="71" t="s">
        <v>1378</v>
      </c>
      <c r="L88" s="1" t="s">
        <v>1369</v>
      </c>
      <c r="M88" s="1" t="s">
        <v>2111</v>
      </c>
      <c r="Q88" s="76" t="s">
        <v>2038</v>
      </c>
      <c r="R88" s="76" t="s">
        <v>2112</v>
      </c>
      <c r="S88" s="76" t="s">
        <v>1309</v>
      </c>
      <c r="T88" s="76" t="s">
        <v>1309</v>
      </c>
      <c r="U88" s="76" t="s">
        <v>1309</v>
      </c>
      <c r="V88" s="76" t="s">
        <v>1270</v>
      </c>
      <c r="W88" s="71" t="s">
        <v>1518</v>
      </c>
    </row>
    <row r="89" spans="1:23" ht="15" x14ac:dyDescent="0.25">
      <c r="A89" s="71" t="s">
        <v>2101</v>
      </c>
      <c r="B89" s="71" t="s">
        <v>1382</v>
      </c>
      <c r="C89" s="71" t="s">
        <v>1517</v>
      </c>
      <c r="D89" s="71" t="s">
        <v>1858</v>
      </c>
      <c r="E89" s="71" t="s">
        <v>1473</v>
      </c>
      <c r="F89" s="71" t="s">
        <v>1382</v>
      </c>
      <c r="L89" s="1" t="s">
        <v>1371</v>
      </c>
      <c r="M89" s="1" t="s">
        <v>2113</v>
      </c>
      <c r="Q89" s="76" t="s">
        <v>2038</v>
      </c>
      <c r="R89" s="76" t="s">
        <v>2114</v>
      </c>
      <c r="S89" s="76" t="s">
        <v>1523</v>
      </c>
      <c r="T89" s="76" t="s">
        <v>1828</v>
      </c>
      <c r="U89" s="76" t="s">
        <v>1241</v>
      </c>
      <c r="V89" s="76" t="s">
        <v>1287</v>
      </c>
      <c r="W89" s="71" t="s">
        <v>1518</v>
      </c>
    </row>
    <row r="90" spans="1:23" ht="15" x14ac:dyDescent="0.25">
      <c r="A90" s="71" t="s">
        <v>2101</v>
      </c>
      <c r="B90" s="71" t="s">
        <v>1396</v>
      </c>
      <c r="C90" s="71" t="s">
        <v>1517</v>
      </c>
      <c r="D90" s="71" t="s">
        <v>1858</v>
      </c>
      <c r="E90" s="71" t="s">
        <v>1473</v>
      </c>
      <c r="F90" s="71" t="s">
        <v>1396</v>
      </c>
      <c r="L90" s="1" t="s">
        <v>1371</v>
      </c>
      <c r="M90" s="1" t="s">
        <v>2115</v>
      </c>
      <c r="Q90" s="76" t="s">
        <v>2038</v>
      </c>
      <c r="R90" s="76" t="s">
        <v>2116</v>
      </c>
      <c r="S90" s="76" t="s">
        <v>1523</v>
      </c>
      <c r="T90" s="76" t="s">
        <v>1828</v>
      </c>
      <c r="U90" s="76" t="s">
        <v>1241</v>
      </c>
      <c r="V90" s="76" t="s">
        <v>1288</v>
      </c>
      <c r="W90" s="71" t="s">
        <v>1518</v>
      </c>
    </row>
    <row r="91" spans="1:23" ht="15" x14ac:dyDescent="0.25">
      <c r="A91" s="71" t="s">
        <v>2101</v>
      </c>
      <c r="B91" s="71" t="s">
        <v>1399</v>
      </c>
      <c r="C91" s="71" t="s">
        <v>1517</v>
      </c>
      <c r="D91" s="71" t="s">
        <v>1858</v>
      </c>
      <c r="E91" s="71" t="s">
        <v>1473</v>
      </c>
      <c r="F91" s="71" t="s">
        <v>1399</v>
      </c>
      <c r="L91" s="1" t="s">
        <v>1371</v>
      </c>
      <c r="M91" s="1" t="s">
        <v>2117</v>
      </c>
      <c r="Q91" s="76" t="s">
        <v>2038</v>
      </c>
      <c r="R91" s="76" t="s">
        <v>2118</v>
      </c>
      <c r="S91" s="76" t="s">
        <v>1309</v>
      </c>
      <c r="T91" s="76" t="s">
        <v>1309</v>
      </c>
      <c r="U91" s="76" t="s">
        <v>1309</v>
      </c>
      <c r="V91" s="76" t="s">
        <v>1293</v>
      </c>
      <c r="W91" s="71" t="s">
        <v>1518</v>
      </c>
    </row>
    <row r="92" spans="1:23" ht="15" x14ac:dyDescent="0.25">
      <c r="A92" s="71" t="s">
        <v>2101</v>
      </c>
      <c r="B92" s="71" t="s">
        <v>1400</v>
      </c>
      <c r="C92" s="71" t="s">
        <v>1517</v>
      </c>
      <c r="D92" s="71" t="s">
        <v>1858</v>
      </c>
      <c r="E92" s="71" t="s">
        <v>1473</v>
      </c>
      <c r="F92" s="71" t="s">
        <v>1400</v>
      </c>
      <c r="L92" s="1" t="s">
        <v>1371</v>
      </c>
      <c r="M92" s="1" t="s">
        <v>2119</v>
      </c>
      <c r="Q92" s="76" t="s">
        <v>2038</v>
      </c>
      <c r="R92" s="76" t="s">
        <v>2120</v>
      </c>
      <c r="S92" s="76" t="s">
        <v>1523</v>
      </c>
      <c r="T92" s="76" t="s">
        <v>1828</v>
      </c>
      <c r="U92" s="76" t="s">
        <v>1241</v>
      </c>
      <c r="V92" s="76" t="s">
        <v>1467</v>
      </c>
      <c r="W92" s="71" t="s">
        <v>1518</v>
      </c>
    </row>
    <row r="93" spans="1:23" ht="15" x14ac:dyDescent="0.25">
      <c r="A93" s="71" t="s">
        <v>2101</v>
      </c>
      <c r="B93" s="71" t="s">
        <v>1401</v>
      </c>
      <c r="C93" s="71" t="s">
        <v>1517</v>
      </c>
      <c r="D93" s="71" t="s">
        <v>1858</v>
      </c>
      <c r="E93" s="71" t="s">
        <v>1473</v>
      </c>
      <c r="F93" s="71" t="s">
        <v>1401</v>
      </c>
      <c r="L93" s="1" t="s">
        <v>1371</v>
      </c>
      <c r="M93" s="1" t="s">
        <v>2121</v>
      </c>
      <c r="Q93" s="76" t="s">
        <v>2038</v>
      </c>
      <c r="R93" s="76" t="s">
        <v>2122</v>
      </c>
      <c r="S93" s="76" t="s">
        <v>1523</v>
      </c>
      <c r="T93" s="76" t="s">
        <v>1828</v>
      </c>
      <c r="U93" s="76" t="s">
        <v>1241</v>
      </c>
      <c r="V93" s="76" t="s">
        <v>1489</v>
      </c>
      <c r="W93" s="71" t="s">
        <v>1518</v>
      </c>
    </row>
    <row r="94" spans="1:23" ht="15" x14ac:dyDescent="0.25">
      <c r="A94" s="71" t="s">
        <v>2101</v>
      </c>
      <c r="B94" s="71" t="s">
        <v>1410</v>
      </c>
      <c r="C94" s="71" t="s">
        <v>1517</v>
      </c>
      <c r="D94" s="71" t="s">
        <v>1858</v>
      </c>
      <c r="E94" s="71" t="s">
        <v>1473</v>
      </c>
      <c r="F94" s="71" t="s">
        <v>1410</v>
      </c>
      <c r="L94" s="1" t="s">
        <v>1373</v>
      </c>
      <c r="M94" s="1" t="s">
        <v>2123</v>
      </c>
      <c r="Q94" s="76" t="s">
        <v>2038</v>
      </c>
      <c r="R94" s="76" t="s">
        <v>1365</v>
      </c>
      <c r="S94" s="76" t="s">
        <v>1523</v>
      </c>
      <c r="T94" s="76" t="s">
        <v>1828</v>
      </c>
      <c r="U94" s="76" t="s">
        <v>1241</v>
      </c>
      <c r="V94" s="76" t="s">
        <v>1365</v>
      </c>
      <c r="W94" s="71" t="s">
        <v>1518</v>
      </c>
    </row>
    <row r="95" spans="1:23" ht="15" x14ac:dyDescent="0.25">
      <c r="A95" s="71" t="s">
        <v>2101</v>
      </c>
      <c r="B95" s="71" t="s">
        <v>1419</v>
      </c>
      <c r="C95" s="71" t="s">
        <v>1517</v>
      </c>
      <c r="D95" s="71" t="s">
        <v>1858</v>
      </c>
      <c r="E95" s="71" t="s">
        <v>1473</v>
      </c>
      <c r="F95" s="71" t="s">
        <v>1419</v>
      </c>
      <c r="L95" s="1" t="s">
        <v>1381</v>
      </c>
      <c r="M95" s="1" t="s">
        <v>1893</v>
      </c>
      <c r="N95" s="1" t="s">
        <v>1381</v>
      </c>
      <c r="Q95" s="76" t="s">
        <v>2038</v>
      </c>
      <c r="R95" s="76" t="s">
        <v>1379</v>
      </c>
      <c r="S95" s="76" t="s">
        <v>1523</v>
      </c>
      <c r="T95" s="76" t="s">
        <v>1828</v>
      </c>
      <c r="U95" s="76" t="s">
        <v>1241</v>
      </c>
      <c r="V95" s="76" t="s">
        <v>1379</v>
      </c>
      <c r="W95" s="71" t="s">
        <v>1518</v>
      </c>
    </row>
    <row r="96" spans="1:23" ht="15" x14ac:dyDescent="0.25">
      <c r="A96" s="71" t="s">
        <v>2101</v>
      </c>
      <c r="B96" s="71" t="s">
        <v>1430</v>
      </c>
      <c r="C96" s="71" t="s">
        <v>1517</v>
      </c>
      <c r="D96" s="71" t="s">
        <v>1858</v>
      </c>
      <c r="E96" s="71" t="s">
        <v>1473</v>
      </c>
      <c r="F96" s="71" t="s">
        <v>1430</v>
      </c>
      <c r="L96" s="1" t="s">
        <v>1381</v>
      </c>
      <c r="M96" s="1" t="s">
        <v>1892</v>
      </c>
      <c r="N96" s="1" t="s">
        <v>2124</v>
      </c>
      <c r="Q96" s="76" t="s">
        <v>2038</v>
      </c>
      <c r="R96" s="76" t="s">
        <v>1411</v>
      </c>
      <c r="S96" s="76" t="s">
        <v>1523</v>
      </c>
      <c r="T96" s="76" t="s">
        <v>1828</v>
      </c>
      <c r="U96" s="76" t="s">
        <v>1241</v>
      </c>
      <c r="V96" s="76" t="s">
        <v>1411</v>
      </c>
      <c r="W96" s="71" t="s">
        <v>1518</v>
      </c>
    </row>
    <row r="97" spans="1:23" ht="15" x14ac:dyDescent="0.25">
      <c r="A97" s="71" t="s">
        <v>2101</v>
      </c>
      <c r="B97" s="71" t="s">
        <v>1435</v>
      </c>
      <c r="C97" s="71" t="s">
        <v>1517</v>
      </c>
      <c r="D97" s="71" t="s">
        <v>1858</v>
      </c>
      <c r="E97" s="71" t="s">
        <v>1473</v>
      </c>
      <c r="F97" s="71" t="s">
        <v>1435</v>
      </c>
      <c r="L97" s="1" t="s">
        <v>1381</v>
      </c>
      <c r="M97" s="1" t="s">
        <v>1896</v>
      </c>
      <c r="N97" s="1" t="s">
        <v>1408</v>
      </c>
      <c r="Q97" s="76" t="s">
        <v>2038</v>
      </c>
      <c r="R97" s="76" t="s">
        <v>1438</v>
      </c>
      <c r="S97" s="76" t="s">
        <v>1523</v>
      </c>
      <c r="T97" s="76" t="s">
        <v>1828</v>
      </c>
      <c r="U97" s="76" t="s">
        <v>1241</v>
      </c>
      <c r="V97" s="76" t="s">
        <v>1438</v>
      </c>
      <c r="W97" s="71" t="s">
        <v>1518</v>
      </c>
    </row>
    <row r="98" spans="1:23" ht="15" x14ac:dyDescent="0.25">
      <c r="A98" s="71" t="s">
        <v>2101</v>
      </c>
      <c r="B98" s="71" t="s">
        <v>1447</v>
      </c>
      <c r="C98" s="71" t="s">
        <v>1517</v>
      </c>
      <c r="D98" s="71" t="s">
        <v>1858</v>
      </c>
      <c r="E98" s="71" t="s">
        <v>1473</v>
      </c>
      <c r="F98" s="71" t="s">
        <v>1447</v>
      </c>
      <c r="L98" s="1" t="s">
        <v>1381</v>
      </c>
      <c r="M98" s="1" t="s">
        <v>1889</v>
      </c>
      <c r="N98" s="1" t="s">
        <v>1256</v>
      </c>
      <c r="Q98" s="76" t="s">
        <v>2038</v>
      </c>
      <c r="R98" s="76" t="s">
        <v>1466</v>
      </c>
      <c r="S98" s="76" t="s">
        <v>1523</v>
      </c>
      <c r="T98" s="76" t="s">
        <v>1828</v>
      </c>
      <c r="U98" s="76" t="s">
        <v>1241</v>
      </c>
      <c r="V98" s="76" t="s">
        <v>1466</v>
      </c>
      <c r="W98" s="71" t="s">
        <v>1518</v>
      </c>
    </row>
    <row r="99" spans="1:23" ht="15" x14ac:dyDescent="0.25">
      <c r="A99" s="71" t="s">
        <v>2101</v>
      </c>
      <c r="B99" s="71" t="s">
        <v>1455</v>
      </c>
      <c r="C99" s="71" t="s">
        <v>1517</v>
      </c>
      <c r="D99" s="71" t="s">
        <v>1858</v>
      </c>
      <c r="E99" s="71" t="s">
        <v>1473</v>
      </c>
      <c r="F99" s="71" t="s">
        <v>1455</v>
      </c>
      <c r="L99" s="1" t="s">
        <v>1381</v>
      </c>
      <c r="M99" s="1" t="s">
        <v>1887</v>
      </c>
      <c r="N99" s="1" t="s">
        <v>1302</v>
      </c>
      <c r="Q99" s="76" t="s">
        <v>2038</v>
      </c>
      <c r="R99" s="76" t="s">
        <v>1467</v>
      </c>
      <c r="S99" s="76" t="s">
        <v>1523</v>
      </c>
      <c r="T99" s="76" t="s">
        <v>1828</v>
      </c>
      <c r="U99" s="76" t="s">
        <v>1241</v>
      </c>
      <c r="V99" s="76" t="s">
        <v>1467</v>
      </c>
      <c r="W99" s="71" t="s">
        <v>1518</v>
      </c>
    </row>
    <row r="100" spans="1:23" ht="15" x14ac:dyDescent="0.25">
      <c r="A100" s="71" t="s">
        <v>2101</v>
      </c>
      <c r="B100" s="71" t="s">
        <v>1459</v>
      </c>
      <c r="C100" s="71" t="s">
        <v>1517</v>
      </c>
      <c r="D100" s="71" t="s">
        <v>1858</v>
      </c>
      <c r="E100" s="71" t="s">
        <v>1473</v>
      </c>
      <c r="F100" s="71" t="s">
        <v>1459</v>
      </c>
      <c r="L100" s="1" t="s">
        <v>1381</v>
      </c>
      <c r="M100" s="1" t="s">
        <v>2125</v>
      </c>
      <c r="N100" s="1" t="s">
        <v>2126</v>
      </c>
      <c r="Q100" s="76" t="s">
        <v>2038</v>
      </c>
      <c r="R100" s="76" t="s">
        <v>1471</v>
      </c>
      <c r="S100" s="76" t="s">
        <v>1523</v>
      </c>
      <c r="T100" s="76" t="s">
        <v>1828</v>
      </c>
      <c r="U100" s="76" t="s">
        <v>1241</v>
      </c>
      <c r="V100" s="76" t="s">
        <v>1471</v>
      </c>
      <c r="W100" s="71" t="s">
        <v>1518</v>
      </c>
    </row>
    <row r="101" spans="1:23" ht="15" x14ac:dyDescent="0.25">
      <c r="A101" s="71" t="s">
        <v>2101</v>
      </c>
      <c r="B101" s="71" t="s">
        <v>1472</v>
      </c>
      <c r="C101" s="71" t="s">
        <v>1517</v>
      </c>
      <c r="D101" s="71" t="s">
        <v>1858</v>
      </c>
      <c r="E101" s="71" t="s">
        <v>1473</v>
      </c>
      <c r="F101" s="71" t="s">
        <v>1472</v>
      </c>
      <c r="L101" s="1" t="s">
        <v>1381</v>
      </c>
      <c r="M101" s="1" t="s">
        <v>1886</v>
      </c>
      <c r="Q101" s="76" t="s">
        <v>2038</v>
      </c>
      <c r="R101" s="76" t="s">
        <v>1489</v>
      </c>
      <c r="S101" s="76" t="s">
        <v>1523</v>
      </c>
      <c r="T101" s="76" t="s">
        <v>1828</v>
      </c>
      <c r="U101" s="76" t="s">
        <v>1241</v>
      </c>
      <c r="V101" s="76" t="s">
        <v>1489</v>
      </c>
      <c r="W101" s="71" t="s">
        <v>1518</v>
      </c>
    </row>
    <row r="102" spans="1:23" ht="15" x14ac:dyDescent="0.25">
      <c r="A102" s="71" t="s">
        <v>2101</v>
      </c>
      <c r="B102" s="71" t="s">
        <v>1497</v>
      </c>
      <c r="C102" s="71" t="s">
        <v>1517</v>
      </c>
      <c r="D102" s="71" t="s">
        <v>1858</v>
      </c>
      <c r="E102" s="71" t="s">
        <v>1473</v>
      </c>
      <c r="F102" s="71" t="s">
        <v>1497</v>
      </c>
      <c r="L102" s="1" t="s">
        <v>1381</v>
      </c>
      <c r="M102" s="1" t="s">
        <v>1891</v>
      </c>
      <c r="N102" s="1" t="s">
        <v>2127</v>
      </c>
      <c r="Q102" s="76" t="s">
        <v>2038</v>
      </c>
      <c r="R102" s="76" t="s">
        <v>2128</v>
      </c>
      <c r="S102" s="76" t="s">
        <v>1523</v>
      </c>
      <c r="T102" s="76" t="s">
        <v>1828</v>
      </c>
      <c r="U102" s="76" t="s">
        <v>1241</v>
      </c>
      <c r="V102" s="76" t="s">
        <v>1284</v>
      </c>
      <c r="W102" s="71" t="s">
        <v>1518</v>
      </c>
    </row>
    <row r="103" spans="1:23" ht="15" x14ac:dyDescent="0.25">
      <c r="A103" s="71" t="s">
        <v>2101</v>
      </c>
      <c r="B103" s="71" t="s">
        <v>1498</v>
      </c>
      <c r="C103" s="71" t="s">
        <v>1517</v>
      </c>
      <c r="D103" s="71" t="s">
        <v>1858</v>
      </c>
      <c r="E103" s="71" t="s">
        <v>1473</v>
      </c>
      <c r="F103" s="71" t="s">
        <v>1498</v>
      </c>
      <c r="L103" s="1" t="s">
        <v>1381</v>
      </c>
      <c r="M103" s="1" t="s">
        <v>1895</v>
      </c>
      <c r="N103" s="1" t="s">
        <v>2129</v>
      </c>
      <c r="Q103" s="76" t="s">
        <v>2064</v>
      </c>
      <c r="R103" s="76" t="s">
        <v>1249</v>
      </c>
      <c r="S103" s="76" t="s">
        <v>1523</v>
      </c>
      <c r="T103" s="76" t="s">
        <v>1840</v>
      </c>
      <c r="U103" s="76" t="s">
        <v>1452</v>
      </c>
      <c r="V103" s="76" t="s">
        <v>1249</v>
      </c>
      <c r="W103" s="71" t="s">
        <v>1518</v>
      </c>
    </row>
    <row r="104" spans="1:23" ht="15" x14ac:dyDescent="0.25">
      <c r="A104" s="71" t="s">
        <v>2101</v>
      </c>
      <c r="B104" s="71" t="s">
        <v>1500</v>
      </c>
      <c r="C104" s="71" t="s">
        <v>1517</v>
      </c>
      <c r="D104" s="71" t="s">
        <v>1858</v>
      </c>
      <c r="E104" s="71" t="s">
        <v>1473</v>
      </c>
      <c r="F104" s="71" t="s">
        <v>1500</v>
      </c>
      <c r="L104" s="1" t="s">
        <v>1381</v>
      </c>
      <c r="M104" s="1" t="s">
        <v>1888</v>
      </c>
      <c r="N104" s="1" t="s">
        <v>1387</v>
      </c>
      <c r="Q104" s="76" t="s">
        <v>2064</v>
      </c>
      <c r="R104" s="76" t="s">
        <v>1253</v>
      </c>
      <c r="S104" s="76" t="s">
        <v>1523</v>
      </c>
      <c r="T104" s="76" t="s">
        <v>1840</v>
      </c>
      <c r="U104" s="76" t="s">
        <v>1452</v>
      </c>
      <c r="V104" s="76" t="s">
        <v>1253</v>
      </c>
      <c r="W104" s="71" t="s">
        <v>1518</v>
      </c>
    </row>
    <row r="105" spans="1:23" ht="15" x14ac:dyDescent="0.25">
      <c r="A105" s="71" t="s">
        <v>2130</v>
      </c>
      <c r="B105" s="71" t="s">
        <v>2131</v>
      </c>
      <c r="C105" s="71" t="s">
        <v>1517</v>
      </c>
      <c r="D105" s="71" t="s">
        <v>1876</v>
      </c>
      <c r="E105" s="71" t="s">
        <v>1431</v>
      </c>
      <c r="F105" s="71" t="s">
        <v>1333</v>
      </c>
      <c r="L105" s="1" t="s">
        <v>1381</v>
      </c>
      <c r="M105" s="1" t="s">
        <v>1890</v>
      </c>
      <c r="N105" s="1" t="s">
        <v>2132</v>
      </c>
      <c r="Q105" s="76" t="s">
        <v>2064</v>
      </c>
      <c r="R105" s="76" t="s">
        <v>1258</v>
      </c>
      <c r="S105" s="76" t="s">
        <v>1523</v>
      </c>
      <c r="T105" s="76" t="s">
        <v>1840</v>
      </c>
      <c r="U105" s="76" t="s">
        <v>1452</v>
      </c>
      <c r="V105" s="76" t="s">
        <v>1258</v>
      </c>
      <c r="W105" s="71" t="s">
        <v>1518</v>
      </c>
    </row>
    <row r="106" spans="1:23" ht="15" x14ac:dyDescent="0.25">
      <c r="A106" s="71" t="s">
        <v>2130</v>
      </c>
      <c r="B106" s="71" t="s">
        <v>1351</v>
      </c>
      <c r="C106" s="71" t="s">
        <v>1517</v>
      </c>
      <c r="D106" s="71" t="s">
        <v>1876</v>
      </c>
      <c r="E106" s="71" t="s">
        <v>1431</v>
      </c>
      <c r="F106" s="71" t="s">
        <v>1351</v>
      </c>
      <c r="L106" s="1" t="s">
        <v>1381</v>
      </c>
      <c r="M106" s="1" t="s">
        <v>1865</v>
      </c>
      <c r="Q106" s="76" t="s">
        <v>2064</v>
      </c>
      <c r="R106" s="76" t="s">
        <v>1268</v>
      </c>
      <c r="S106" s="76" t="s">
        <v>1523</v>
      </c>
      <c r="T106" s="76" t="s">
        <v>1840</v>
      </c>
      <c r="U106" s="76" t="s">
        <v>1452</v>
      </c>
      <c r="V106" s="76" t="s">
        <v>1268</v>
      </c>
      <c r="W106" s="71" t="s">
        <v>1518</v>
      </c>
    </row>
    <row r="107" spans="1:23" ht="15" x14ac:dyDescent="0.25">
      <c r="A107" s="71" t="s">
        <v>2130</v>
      </c>
      <c r="B107" s="71" t="s">
        <v>2133</v>
      </c>
      <c r="C107" s="71" t="s">
        <v>1517</v>
      </c>
      <c r="D107" s="71" t="s">
        <v>1876</v>
      </c>
      <c r="E107" s="71" t="s">
        <v>1431</v>
      </c>
      <c r="F107" s="71" t="s">
        <v>1335</v>
      </c>
      <c r="L107" s="1" t="s">
        <v>1383</v>
      </c>
      <c r="M107" s="1" t="s">
        <v>1902</v>
      </c>
      <c r="Q107" s="76" t="s">
        <v>2064</v>
      </c>
      <c r="R107" s="76" t="s">
        <v>1278</v>
      </c>
      <c r="S107" s="76" t="s">
        <v>1523</v>
      </c>
      <c r="T107" s="76" t="s">
        <v>1840</v>
      </c>
      <c r="U107" s="76" t="s">
        <v>1506</v>
      </c>
      <c r="V107" s="76" t="s">
        <v>1278</v>
      </c>
      <c r="W107" s="71" t="s">
        <v>1518</v>
      </c>
    </row>
    <row r="108" spans="1:23" ht="15" x14ac:dyDescent="0.25">
      <c r="A108" s="71" t="s">
        <v>2130</v>
      </c>
      <c r="B108" s="71" t="s">
        <v>2134</v>
      </c>
      <c r="C108" s="71" t="s">
        <v>1517</v>
      </c>
      <c r="D108" s="71" t="s">
        <v>1876</v>
      </c>
      <c r="E108" s="71" t="s">
        <v>1431</v>
      </c>
      <c r="F108" s="71" t="s">
        <v>1339</v>
      </c>
      <c r="L108" s="1" t="s">
        <v>1385</v>
      </c>
      <c r="M108" s="1" t="s">
        <v>1880</v>
      </c>
      <c r="Q108" s="76" t="s">
        <v>2064</v>
      </c>
      <c r="R108" s="76" t="s">
        <v>1279</v>
      </c>
      <c r="S108" s="76" t="s">
        <v>1523</v>
      </c>
      <c r="T108" s="76" t="s">
        <v>1840</v>
      </c>
      <c r="U108" s="76" t="s">
        <v>1452</v>
      </c>
      <c r="V108" s="76" t="s">
        <v>1279</v>
      </c>
      <c r="W108" s="71" t="s">
        <v>1518</v>
      </c>
    </row>
    <row r="109" spans="1:23" ht="15" x14ac:dyDescent="0.25">
      <c r="A109" s="71" t="s">
        <v>2135</v>
      </c>
      <c r="B109" s="71" t="s">
        <v>1237</v>
      </c>
      <c r="C109" s="71" t="s">
        <v>1517</v>
      </c>
      <c r="D109" s="71" t="s">
        <v>1876</v>
      </c>
      <c r="E109" s="71" t="s">
        <v>1248</v>
      </c>
      <c r="F109" s="71" t="s">
        <v>1237</v>
      </c>
      <c r="L109" s="1" t="s">
        <v>1385</v>
      </c>
      <c r="M109" s="1" t="s">
        <v>1879</v>
      </c>
      <c r="Q109" s="76" t="s">
        <v>2064</v>
      </c>
      <c r="R109" s="76" t="s">
        <v>1285</v>
      </c>
      <c r="S109" s="76" t="s">
        <v>1523</v>
      </c>
      <c r="T109" s="76" t="s">
        <v>1840</v>
      </c>
      <c r="U109" s="76" t="s">
        <v>1452</v>
      </c>
      <c r="V109" s="76" t="s">
        <v>1285</v>
      </c>
      <c r="W109" s="71" t="s">
        <v>1518</v>
      </c>
    </row>
    <row r="110" spans="1:23" ht="15" x14ac:dyDescent="0.25">
      <c r="A110" s="71" t="s">
        <v>2135</v>
      </c>
      <c r="B110" s="71" t="s">
        <v>1916</v>
      </c>
      <c r="C110" s="71" t="s">
        <v>1517</v>
      </c>
      <c r="D110" s="71" t="s">
        <v>1876</v>
      </c>
      <c r="E110" s="71" t="s">
        <v>1248</v>
      </c>
      <c r="F110" s="71" t="s">
        <v>1247</v>
      </c>
      <c r="L110" s="1" t="s">
        <v>1385</v>
      </c>
      <c r="M110" s="1" t="s">
        <v>1884</v>
      </c>
      <c r="Q110" s="76" t="s">
        <v>2064</v>
      </c>
      <c r="R110" s="76" t="s">
        <v>1291</v>
      </c>
      <c r="S110" s="76" t="s">
        <v>1523</v>
      </c>
      <c r="T110" s="76" t="s">
        <v>1840</v>
      </c>
      <c r="U110" s="76" t="s">
        <v>1452</v>
      </c>
      <c r="V110" s="76" t="s">
        <v>1291</v>
      </c>
      <c r="W110" s="71" t="s">
        <v>1518</v>
      </c>
    </row>
    <row r="111" spans="1:23" ht="15" x14ac:dyDescent="0.25">
      <c r="A111" s="71" t="s">
        <v>2135</v>
      </c>
      <c r="B111" s="71" t="s">
        <v>1916</v>
      </c>
      <c r="C111" s="71" t="s">
        <v>1517</v>
      </c>
      <c r="D111" s="71" t="s">
        <v>1876</v>
      </c>
      <c r="E111" s="71" t="s">
        <v>1248</v>
      </c>
      <c r="F111" s="71" t="s">
        <v>1916</v>
      </c>
      <c r="L111" s="1" t="s">
        <v>1385</v>
      </c>
      <c r="M111" s="1" t="s">
        <v>1882</v>
      </c>
      <c r="Q111" s="76" t="s">
        <v>2064</v>
      </c>
      <c r="R111" s="76" t="s">
        <v>1304</v>
      </c>
      <c r="S111" s="76" t="s">
        <v>1523</v>
      </c>
      <c r="T111" s="76" t="s">
        <v>1840</v>
      </c>
      <c r="U111" s="76" t="s">
        <v>1452</v>
      </c>
      <c r="V111" s="76" t="s">
        <v>1304</v>
      </c>
      <c r="W111" s="71" t="s">
        <v>1518</v>
      </c>
    </row>
    <row r="112" spans="1:23" ht="15" x14ac:dyDescent="0.25">
      <c r="A112" s="71" t="s">
        <v>2135</v>
      </c>
      <c r="B112" s="71" t="s">
        <v>1916</v>
      </c>
      <c r="C112" s="71" t="s">
        <v>1517</v>
      </c>
      <c r="D112" s="71" t="s">
        <v>1876</v>
      </c>
      <c r="E112" s="71" t="s">
        <v>1248</v>
      </c>
      <c r="F112" s="71" t="s">
        <v>1248</v>
      </c>
      <c r="L112" s="1" t="s">
        <v>1385</v>
      </c>
      <c r="M112" s="1" t="s">
        <v>1881</v>
      </c>
      <c r="Q112" s="76" t="s">
        <v>2064</v>
      </c>
      <c r="R112" s="76" t="s">
        <v>2136</v>
      </c>
      <c r="S112" s="76" t="s">
        <v>1523</v>
      </c>
      <c r="T112" s="76" t="s">
        <v>1840</v>
      </c>
      <c r="U112" s="76" t="s">
        <v>1452</v>
      </c>
      <c r="V112" s="76" t="s">
        <v>1452</v>
      </c>
      <c r="W112" s="71" t="s">
        <v>1518</v>
      </c>
    </row>
    <row r="113" spans="1:23" ht="15" x14ac:dyDescent="0.25">
      <c r="A113" s="71" t="s">
        <v>2135</v>
      </c>
      <c r="B113" s="71" t="s">
        <v>1255</v>
      </c>
      <c r="C113" s="71" t="s">
        <v>1517</v>
      </c>
      <c r="D113" s="71" t="s">
        <v>1876</v>
      </c>
      <c r="E113" s="71" t="s">
        <v>1248</v>
      </c>
      <c r="F113" s="71" t="s">
        <v>1255</v>
      </c>
      <c r="L113" s="1" t="s">
        <v>1385</v>
      </c>
      <c r="M113" s="1" t="s">
        <v>1883</v>
      </c>
      <c r="Q113" s="76" t="s">
        <v>2064</v>
      </c>
      <c r="R113" s="76" t="s">
        <v>1314</v>
      </c>
      <c r="S113" s="76" t="s">
        <v>1523</v>
      </c>
      <c r="T113" s="76" t="s">
        <v>1840</v>
      </c>
      <c r="U113" s="76" t="s">
        <v>1452</v>
      </c>
      <c r="V113" s="76" t="s">
        <v>1314</v>
      </c>
      <c r="W113" s="71" t="s">
        <v>1518</v>
      </c>
    </row>
    <row r="114" spans="1:23" ht="15" x14ac:dyDescent="0.25">
      <c r="A114" s="71" t="s">
        <v>2135</v>
      </c>
      <c r="B114" s="71" t="s">
        <v>1474</v>
      </c>
      <c r="C114" s="71" t="s">
        <v>1517</v>
      </c>
      <c r="D114" s="71" t="s">
        <v>1876</v>
      </c>
      <c r="E114" s="71" t="s">
        <v>1248</v>
      </c>
      <c r="F114" s="71" t="s">
        <v>1474</v>
      </c>
      <c r="L114" s="1" t="s">
        <v>1388</v>
      </c>
      <c r="M114" s="1" t="s">
        <v>1869</v>
      </c>
      <c r="Q114" s="76" t="s">
        <v>2064</v>
      </c>
      <c r="R114" s="76" t="s">
        <v>1341</v>
      </c>
      <c r="S114" s="76" t="s">
        <v>1523</v>
      </c>
      <c r="T114" s="76" t="s">
        <v>1840</v>
      </c>
      <c r="U114" s="76" t="s">
        <v>1506</v>
      </c>
      <c r="V114" s="76" t="s">
        <v>1341</v>
      </c>
      <c r="W114" s="71" t="s">
        <v>1518</v>
      </c>
    </row>
    <row r="115" spans="1:23" ht="15" x14ac:dyDescent="0.25">
      <c r="A115" s="71" t="s">
        <v>2135</v>
      </c>
      <c r="B115" s="71" t="s">
        <v>1479</v>
      </c>
      <c r="C115" s="71" t="s">
        <v>1517</v>
      </c>
      <c r="D115" s="71" t="s">
        <v>1876</v>
      </c>
      <c r="E115" s="71" t="s">
        <v>1248</v>
      </c>
      <c r="F115" s="71" t="s">
        <v>1479</v>
      </c>
      <c r="L115" s="1" t="s">
        <v>1388</v>
      </c>
      <c r="M115" s="1" t="s">
        <v>1871</v>
      </c>
      <c r="Q115" s="76" t="s">
        <v>2064</v>
      </c>
      <c r="R115" s="76" t="s">
        <v>1345</v>
      </c>
      <c r="S115" s="76" t="s">
        <v>1523</v>
      </c>
      <c r="T115" s="76" t="s">
        <v>1840</v>
      </c>
      <c r="U115" s="76" t="s">
        <v>1506</v>
      </c>
      <c r="V115" s="76" t="s">
        <v>1345</v>
      </c>
      <c r="W115" s="71" t="s">
        <v>1518</v>
      </c>
    </row>
    <row r="116" spans="1:23" ht="15" x14ac:dyDescent="0.25">
      <c r="A116" s="71" t="s">
        <v>2135</v>
      </c>
      <c r="B116" s="71" t="s">
        <v>1486</v>
      </c>
      <c r="C116" s="71" t="s">
        <v>1517</v>
      </c>
      <c r="D116" s="71" t="s">
        <v>1876</v>
      </c>
      <c r="E116" s="71" t="s">
        <v>1248</v>
      </c>
      <c r="F116" s="71" t="s">
        <v>1486</v>
      </c>
      <c r="L116" s="1" t="s">
        <v>1388</v>
      </c>
      <c r="M116" s="1" t="s">
        <v>1870</v>
      </c>
      <c r="Q116" s="76" t="s">
        <v>2064</v>
      </c>
      <c r="R116" s="76" t="s">
        <v>1347</v>
      </c>
      <c r="S116" s="76" t="s">
        <v>1523</v>
      </c>
      <c r="T116" s="76" t="s">
        <v>1840</v>
      </c>
      <c r="U116" s="76" t="s">
        <v>1452</v>
      </c>
      <c r="V116" s="76" t="s">
        <v>1347</v>
      </c>
      <c r="W116" s="71" t="s">
        <v>1518</v>
      </c>
    </row>
    <row r="117" spans="1:23" ht="15" x14ac:dyDescent="0.25">
      <c r="A117" s="71" t="s">
        <v>2137</v>
      </c>
      <c r="B117" s="71" t="s">
        <v>1436</v>
      </c>
      <c r="C117" s="71" t="s">
        <v>1517</v>
      </c>
      <c r="D117" s="71" t="s">
        <v>1876</v>
      </c>
      <c r="E117" s="71" t="s">
        <v>1406</v>
      </c>
      <c r="F117" s="71" t="s">
        <v>1436</v>
      </c>
      <c r="L117" s="1" t="s">
        <v>1388</v>
      </c>
      <c r="M117" s="1" t="s">
        <v>1873</v>
      </c>
      <c r="Q117" s="76" t="s">
        <v>2064</v>
      </c>
      <c r="R117" s="76" t="s">
        <v>1352</v>
      </c>
      <c r="S117" s="76" t="s">
        <v>1523</v>
      </c>
      <c r="T117" s="76" t="s">
        <v>1840</v>
      </c>
      <c r="U117" s="76" t="s">
        <v>1506</v>
      </c>
      <c r="V117" s="76" t="s">
        <v>1352</v>
      </c>
      <c r="W117" s="71" t="s">
        <v>1518</v>
      </c>
    </row>
    <row r="118" spans="1:23" ht="15" x14ac:dyDescent="0.25">
      <c r="A118" s="71" t="s">
        <v>2138</v>
      </c>
      <c r="B118" s="71" t="s">
        <v>1263</v>
      </c>
      <c r="C118" s="71" t="s">
        <v>1517</v>
      </c>
      <c r="D118" s="71" t="s">
        <v>1876</v>
      </c>
      <c r="E118" s="71" t="s">
        <v>1238</v>
      </c>
      <c r="F118" s="71" t="s">
        <v>1263</v>
      </c>
      <c r="L118" s="1" t="s">
        <v>1389</v>
      </c>
      <c r="M118" s="1" t="s">
        <v>2139</v>
      </c>
      <c r="Q118" s="76" t="s">
        <v>2064</v>
      </c>
      <c r="R118" s="76" t="s">
        <v>2140</v>
      </c>
      <c r="S118" s="76" t="s">
        <v>1523</v>
      </c>
      <c r="T118" s="76" t="s">
        <v>1840</v>
      </c>
      <c r="U118" s="76" t="s">
        <v>1506</v>
      </c>
      <c r="V118" s="76" t="s">
        <v>1377</v>
      </c>
      <c r="W118" s="71" t="s">
        <v>1518</v>
      </c>
    </row>
    <row r="119" spans="1:23" ht="15" x14ac:dyDescent="0.25">
      <c r="A119" s="71" t="s">
        <v>2138</v>
      </c>
      <c r="B119" s="71" t="s">
        <v>2141</v>
      </c>
      <c r="C119" s="71" t="s">
        <v>1517</v>
      </c>
      <c r="D119" s="71" t="s">
        <v>1876</v>
      </c>
      <c r="E119" s="71" t="s">
        <v>1238</v>
      </c>
      <c r="F119" s="71" t="s">
        <v>2141</v>
      </c>
      <c r="L119" s="1" t="s">
        <v>1389</v>
      </c>
      <c r="M119" s="1" t="s">
        <v>2066</v>
      </c>
      <c r="Q119" s="76" t="s">
        <v>2064</v>
      </c>
      <c r="R119" s="76" t="s">
        <v>2142</v>
      </c>
      <c r="S119" s="76" t="s">
        <v>1523</v>
      </c>
      <c r="T119" s="76" t="s">
        <v>1840</v>
      </c>
      <c r="U119" s="76" t="s">
        <v>1452</v>
      </c>
      <c r="V119" s="76" t="s">
        <v>1422</v>
      </c>
      <c r="W119" s="71" t="s">
        <v>1518</v>
      </c>
    </row>
    <row r="120" spans="1:23" ht="15" x14ac:dyDescent="0.25">
      <c r="A120" s="71" t="s">
        <v>2143</v>
      </c>
      <c r="B120" s="71" t="s">
        <v>2144</v>
      </c>
      <c r="C120" s="71" t="s">
        <v>1523</v>
      </c>
      <c r="D120" s="71" t="s">
        <v>1815</v>
      </c>
      <c r="E120" s="71" t="s">
        <v>1412</v>
      </c>
      <c r="F120" s="71" t="s">
        <v>1329</v>
      </c>
      <c r="L120" s="1" t="s">
        <v>1389</v>
      </c>
      <c r="M120" s="1" t="s">
        <v>2145</v>
      </c>
      <c r="Q120" s="76" t="s">
        <v>2064</v>
      </c>
      <c r="R120" s="76" t="s">
        <v>2146</v>
      </c>
      <c r="S120" s="76" t="s">
        <v>1523</v>
      </c>
      <c r="T120" s="76" t="s">
        <v>1840</v>
      </c>
      <c r="U120" s="76" t="s">
        <v>1452</v>
      </c>
      <c r="V120" s="76" t="s">
        <v>1445</v>
      </c>
      <c r="W120" s="71" t="s">
        <v>1518</v>
      </c>
    </row>
    <row r="121" spans="1:23" ht="15" x14ac:dyDescent="0.25">
      <c r="A121" s="71" t="s">
        <v>2143</v>
      </c>
      <c r="B121" s="71" t="s">
        <v>2144</v>
      </c>
      <c r="C121" s="71" t="s">
        <v>1523</v>
      </c>
      <c r="D121" s="71" t="s">
        <v>1815</v>
      </c>
      <c r="E121" s="71" t="s">
        <v>1412</v>
      </c>
      <c r="F121" s="71" t="s">
        <v>1332</v>
      </c>
      <c r="L121" s="1" t="s">
        <v>1389</v>
      </c>
      <c r="M121" s="1" t="s">
        <v>2147</v>
      </c>
      <c r="Q121" s="76" t="s">
        <v>2064</v>
      </c>
      <c r="R121" s="76" t="s">
        <v>2148</v>
      </c>
      <c r="S121" s="76" t="s">
        <v>1523</v>
      </c>
      <c r="T121" s="76" t="s">
        <v>1840</v>
      </c>
      <c r="U121" s="76" t="s">
        <v>1452</v>
      </c>
      <c r="V121" s="76" t="s">
        <v>1452</v>
      </c>
      <c r="W121" s="71" t="s">
        <v>1518</v>
      </c>
    </row>
    <row r="122" spans="1:23" ht="15" x14ac:dyDescent="0.25">
      <c r="A122" s="71" t="s">
        <v>2143</v>
      </c>
      <c r="B122" s="71" t="s">
        <v>2149</v>
      </c>
      <c r="C122" s="71" t="s">
        <v>1523</v>
      </c>
      <c r="D122" s="71" t="s">
        <v>1815</v>
      </c>
      <c r="E122" s="71" t="s">
        <v>1412</v>
      </c>
      <c r="F122" s="71" t="s">
        <v>1330</v>
      </c>
      <c r="L122" s="1" t="s">
        <v>1389</v>
      </c>
      <c r="M122" s="1" t="s">
        <v>2150</v>
      </c>
      <c r="Q122" s="76" t="s">
        <v>2064</v>
      </c>
      <c r="R122" s="76" t="s">
        <v>2151</v>
      </c>
      <c r="S122" s="76" t="s">
        <v>1523</v>
      </c>
      <c r="T122" s="76" t="s">
        <v>1840</v>
      </c>
      <c r="U122" s="76" t="s">
        <v>1506</v>
      </c>
      <c r="V122" s="76" t="s">
        <v>1341</v>
      </c>
      <c r="W122" s="71" t="s">
        <v>1518</v>
      </c>
    </row>
    <row r="123" spans="1:23" ht="15" x14ac:dyDescent="0.25">
      <c r="A123" s="71" t="s">
        <v>2143</v>
      </c>
      <c r="B123" s="71" t="s">
        <v>2152</v>
      </c>
      <c r="C123" s="71" t="s">
        <v>1523</v>
      </c>
      <c r="D123" s="71" t="s">
        <v>1815</v>
      </c>
      <c r="E123" s="71" t="s">
        <v>1412</v>
      </c>
      <c r="F123" s="71" t="s">
        <v>1331</v>
      </c>
      <c r="L123" s="1" t="s">
        <v>1389</v>
      </c>
      <c r="M123" s="1" t="s">
        <v>2153</v>
      </c>
      <c r="Q123" s="76" t="s">
        <v>2064</v>
      </c>
      <c r="R123" s="76" t="s">
        <v>2151</v>
      </c>
      <c r="S123" s="76" t="s">
        <v>1523</v>
      </c>
      <c r="T123" s="76" t="s">
        <v>1840</v>
      </c>
      <c r="U123" s="76" t="s">
        <v>1506</v>
      </c>
      <c r="V123" s="76" t="s">
        <v>1278</v>
      </c>
      <c r="W123" s="71" t="s">
        <v>1518</v>
      </c>
    </row>
    <row r="124" spans="1:23" ht="15" x14ac:dyDescent="0.25">
      <c r="A124" s="71" t="s">
        <v>2143</v>
      </c>
      <c r="B124" s="71" t="s">
        <v>2154</v>
      </c>
      <c r="C124" s="71" t="s">
        <v>1523</v>
      </c>
      <c r="D124" s="71" t="s">
        <v>1815</v>
      </c>
      <c r="E124" s="71" t="s">
        <v>1412</v>
      </c>
      <c r="F124" s="71" t="s">
        <v>1332</v>
      </c>
      <c r="L124" s="1" t="s">
        <v>1389</v>
      </c>
      <c r="M124" s="1" t="s">
        <v>2155</v>
      </c>
      <c r="Q124" s="76" t="s">
        <v>2064</v>
      </c>
      <c r="R124" s="76" t="s">
        <v>2151</v>
      </c>
      <c r="S124" s="76" t="s">
        <v>1523</v>
      </c>
      <c r="T124" s="76" t="s">
        <v>1840</v>
      </c>
      <c r="U124" s="76" t="s">
        <v>1506</v>
      </c>
      <c r="V124" s="76" t="s">
        <v>1469</v>
      </c>
      <c r="W124" s="71" t="s">
        <v>1518</v>
      </c>
    </row>
    <row r="125" spans="1:23" ht="15" x14ac:dyDescent="0.25">
      <c r="A125" s="71" t="s">
        <v>1371</v>
      </c>
      <c r="B125" s="71" t="s">
        <v>1427</v>
      </c>
      <c r="C125" s="71" t="s">
        <v>1523</v>
      </c>
      <c r="D125" s="71" t="s">
        <v>1815</v>
      </c>
      <c r="E125" s="71" t="s">
        <v>1371</v>
      </c>
      <c r="F125" s="71" t="s">
        <v>1427</v>
      </c>
      <c r="L125" s="1" t="s">
        <v>1389</v>
      </c>
      <c r="M125" s="1" t="s">
        <v>2156</v>
      </c>
      <c r="Q125" s="76" t="s">
        <v>2064</v>
      </c>
      <c r="R125" s="76" t="s">
        <v>2151</v>
      </c>
      <c r="S125" s="76" t="s">
        <v>1523</v>
      </c>
      <c r="T125" s="76" t="s">
        <v>1840</v>
      </c>
      <c r="U125" s="76" t="s">
        <v>1506</v>
      </c>
      <c r="V125" s="76" t="s">
        <v>1461</v>
      </c>
      <c r="W125" s="71" t="s">
        <v>1518</v>
      </c>
    </row>
    <row r="126" spans="1:23" ht="15" x14ac:dyDescent="0.25">
      <c r="A126" s="71" t="s">
        <v>1371</v>
      </c>
      <c r="B126" s="71" t="s">
        <v>1434</v>
      </c>
      <c r="C126" s="71" t="s">
        <v>1523</v>
      </c>
      <c r="D126" s="71" t="s">
        <v>1815</v>
      </c>
      <c r="E126" s="71" t="s">
        <v>1371</v>
      </c>
      <c r="F126" s="71" t="s">
        <v>1434</v>
      </c>
      <c r="L126" s="1" t="s">
        <v>1389</v>
      </c>
      <c r="M126" s="1" t="s">
        <v>2157</v>
      </c>
      <c r="Q126" s="76" t="s">
        <v>2064</v>
      </c>
      <c r="R126" s="76" t="s">
        <v>2158</v>
      </c>
      <c r="S126" s="76" t="s">
        <v>1523</v>
      </c>
      <c r="T126" s="76" t="s">
        <v>1840</v>
      </c>
      <c r="U126" s="76" t="s">
        <v>1452</v>
      </c>
      <c r="V126" s="76" t="s">
        <v>1490</v>
      </c>
      <c r="W126" s="71" t="s">
        <v>1518</v>
      </c>
    </row>
    <row r="127" spans="1:23" ht="15" x14ac:dyDescent="0.25">
      <c r="A127" s="71" t="s">
        <v>2159</v>
      </c>
      <c r="B127" s="71" t="s">
        <v>1264</v>
      </c>
      <c r="C127" s="71" t="s">
        <v>1517</v>
      </c>
      <c r="D127" s="71" t="s">
        <v>1859</v>
      </c>
      <c r="E127" s="71" t="s">
        <v>1264</v>
      </c>
      <c r="F127" s="71" t="s">
        <v>2160</v>
      </c>
      <c r="L127" s="1" t="s">
        <v>1389</v>
      </c>
      <c r="M127" s="1" t="s">
        <v>2161</v>
      </c>
      <c r="Q127" s="76" t="s">
        <v>2064</v>
      </c>
      <c r="R127" s="76" t="s">
        <v>1364</v>
      </c>
      <c r="S127" s="76" t="s">
        <v>1523</v>
      </c>
      <c r="T127" s="76" t="s">
        <v>1840</v>
      </c>
      <c r="U127" s="76" t="s">
        <v>1452</v>
      </c>
      <c r="V127" s="76" t="s">
        <v>1364</v>
      </c>
      <c r="W127" s="71" t="s">
        <v>1518</v>
      </c>
    </row>
    <row r="128" spans="1:23" ht="15" x14ac:dyDescent="0.25">
      <c r="A128" s="71" t="s">
        <v>2159</v>
      </c>
      <c r="B128" s="71" t="s">
        <v>2162</v>
      </c>
      <c r="C128" s="71" t="s">
        <v>1517</v>
      </c>
      <c r="D128" s="71" t="s">
        <v>1859</v>
      </c>
      <c r="E128" s="71" t="s">
        <v>1470</v>
      </c>
      <c r="F128" s="71" t="s">
        <v>1470</v>
      </c>
      <c r="L128" s="1" t="s">
        <v>1397</v>
      </c>
      <c r="M128" s="1" t="s">
        <v>2163</v>
      </c>
      <c r="Q128" s="76" t="s">
        <v>2064</v>
      </c>
      <c r="R128" s="76" t="s">
        <v>1377</v>
      </c>
      <c r="S128" s="76" t="s">
        <v>1523</v>
      </c>
      <c r="T128" s="76" t="s">
        <v>1840</v>
      </c>
      <c r="U128" s="76" t="s">
        <v>1506</v>
      </c>
      <c r="V128" s="76" t="s">
        <v>1377</v>
      </c>
      <c r="W128" s="71" t="s">
        <v>1518</v>
      </c>
    </row>
    <row r="129" spans="1:23" ht="15" x14ac:dyDescent="0.25">
      <c r="A129" s="71" t="s">
        <v>2164</v>
      </c>
      <c r="B129" s="71" t="s">
        <v>1366</v>
      </c>
      <c r="C129" s="71" t="s">
        <v>1517</v>
      </c>
      <c r="D129" s="71" t="s">
        <v>1859</v>
      </c>
      <c r="E129" s="71" t="s">
        <v>1366</v>
      </c>
      <c r="F129" s="71" t="s">
        <v>1336</v>
      </c>
      <c r="L129" s="1" t="s">
        <v>1402</v>
      </c>
      <c r="M129" s="1" t="s">
        <v>2165</v>
      </c>
      <c r="Q129" s="76" t="s">
        <v>2064</v>
      </c>
      <c r="R129" s="76" t="s">
        <v>1420</v>
      </c>
      <c r="S129" s="76" t="s">
        <v>1523</v>
      </c>
      <c r="T129" s="76" t="s">
        <v>1840</v>
      </c>
      <c r="U129" s="76" t="s">
        <v>1452</v>
      </c>
      <c r="V129" s="76" t="s">
        <v>1420</v>
      </c>
      <c r="W129" s="71" t="s">
        <v>1518</v>
      </c>
    </row>
    <row r="130" spans="1:23" ht="15" x14ac:dyDescent="0.25">
      <c r="A130" s="71" t="s">
        <v>2164</v>
      </c>
      <c r="B130" s="71" t="s">
        <v>1366</v>
      </c>
      <c r="C130" s="71" t="s">
        <v>1517</v>
      </c>
      <c r="D130" s="71" t="s">
        <v>1859</v>
      </c>
      <c r="E130" s="71" t="s">
        <v>1366</v>
      </c>
      <c r="F130" s="71" t="s">
        <v>1366</v>
      </c>
      <c r="L130" s="1" t="s">
        <v>1402</v>
      </c>
      <c r="M130" s="1" t="s">
        <v>2166</v>
      </c>
      <c r="Q130" s="76" t="s">
        <v>2064</v>
      </c>
      <c r="R130" s="76" t="s">
        <v>1422</v>
      </c>
      <c r="S130" s="76" t="s">
        <v>1523</v>
      </c>
      <c r="T130" s="76" t="s">
        <v>1840</v>
      </c>
      <c r="U130" s="76" t="s">
        <v>1452</v>
      </c>
      <c r="V130" s="76" t="s">
        <v>1422</v>
      </c>
      <c r="W130" s="71" t="s">
        <v>1518</v>
      </c>
    </row>
    <row r="131" spans="1:23" ht="15" x14ac:dyDescent="0.25">
      <c r="A131" s="71" t="s">
        <v>2164</v>
      </c>
      <c r="B131" s="71" t="s">
        <v>1494</v>
      </c>
      <c r="C131" s="71" t="s">
        <v>1517</v>
      </c>
      <c r="D131" s="71" t="s">
        <v>1859</v>
      </c>
      <c r="E131" s="71" t="s">
        <v>1366</v>
      </c>
      <c r="F131" s="71" t="s">
        <v>1494</v>
      </c>
      <c r="L131" s="1" t="s">
        <v>1402</v>
      </c>
      <c r="M131" s="1" t="s">
        <v>2167</v>
      </c>
      <c r="Q131" s="76" t="s">
        <v>2064</v>
      </c>
      <c r="R131" s="76" t="s">
        <v>1425</v>
      </c>
      <c r="S131" s="76" t="s">
        <v>1523</v>
      </c>
      <c r="T131" s="76" t="s">
        <v>1840</v>
      </c>
      <c r="U131" s="76" t="s">
        <v>1452</v>
      </c>
      <c r="V131" s="76" t="s">
        <v>1425</v>
      </c>
      <c r="W131" s="71" t="s">
        <v>1518</v>
      </c>
    </row>
    <row r="132" spans="1:23" ht="15" x14ac:dyDescent="0.25">
      <c r="A132" s="71" t="s">
        <v>2168</v>
      </c>
      <c r="B132" s="71" t="s">
        <v>1311</v>
      </c>
      <c r="C132" s="71" t="s">
        <v>1517</v>
      </c>
      <c r="D132" s="71" t="s">
        <v>1876</v>
      </c>
      <c r="E132" s="71" t="s">
        <v>1311</v>
      </c>
      <c r="F132" s="71" t="s">
        <v>1311</v>
      </c>
      <c r="L132" s="1" t="s">
        <v>1402</v>
      </c>
      <c r="M132" s="1" t="s">
        <v>2169</v>
      </c>
      <c r="Q132" s="76" t="s">
        <v>2064</v>
      </c>
      <c r="R132" s="76" t="s">
        <v>1437</v>
      </c>
      <c r="S132" s="76" t="s">
        <v>1523</v>
      </c>
      <c r="T132" s="76" t="s">
        <v>1840</v>
      </c>
      <c r="U132" s="76" t="s">
        <v>1452</v>
      </c>
      <c r="V132" s="76" t="s">
        <v>1437</v>
      </c>
      <c r="W132" s="71" t="s">
        <v>1518</v>
      </c>
    </row>
    <row r="133" spans="1:23" ht="15" x14ac:dyDescent="0.25">
      <c r="A133" s="71" t="s">
        <v>2168</v>
      </c>
      <c r="B133" s="71" t="s">
        <v>1390</v>
      </c>
      <c r="C133" s="71" t="s">
        <v>1517</v>
      </c>
      <c r="D133" s="71" t="s">
        <v>1876</v>
      </c>
      <c r="E133" s="71" t="s">
        <v>1311</v>
      </c>
      <c r="F133" s="71" t="s">
        <v>1390</v>
      </c>
      <c r="L133" s="1" t="s">
        <v>1402</v>
      </c>
      <c r="M133" s="1" t="s">
        <v>2170</v>
      </c>
      <c r="Q133" s="76" t="s">
        <v>2064</v>
      </c>
      <c r="R133" s="76" t="s">
        <v>1439</v>
      </c>
      <c r="S133" s="76" t="s">
        <v>1523</v>
      </c>
      <c r="T133" s="76" t="s">
        <v>1840</v>
      </c>
      <c r="U133" s="76" t="s">
        <v>1506</v>
      </c>
      <c r="V133" s="76" t="s">
        <v>1439</v>
      </c>
      <c r="W133" s="71" t="s">
        <v>1518</v>
      </c>
    </row>
    <row r="134" spans="1:23" ht="15" x14ac:dyDescent="0.25">
      <c r="A134" s="71" t="s">
        <v>2171</v>
      </c>
      <c r="B134" s="71" t="s">
        <v>1464</v>
      </c>
      <c r="C134" s="71" t="s">
        <v>1517</v>
      </c>
      <c r="D134" s="71" t="s">
        <v>1876</v>
      </c>
      <c r="E134" s="71" t="s">
        <v>1464</v>
      </c>
      <c r="F134" s="71" t="s">
        <v>1464</v>
      </c>
      <c r="L134" s="1" t="s">
        <v>1402</v>
      </c>
      <c r="M134" s="1" t="s">
        <v>2172</v>
      </c>
      <c r="Q134" s="76" t="s">
        <v>2064</v>
      </c>
      <c r="R134" s="76" t="s">
        <v>1440</v>
      </c>
      <c r="S134" s="76" t="s">
        <v>1523</v>
      </c>
      <c r="T134" s="76" t="s">
        <v>1840</v>
      </c>
      <c r="U134" s="76" t="s">
        <v>1452</v>
      </c>
      <c r="V134" s="76" t="s">
        <v>1440</v>
      </c>
      <c r="W134" s="71" t="s">
        <v>1518</v>
      </c>
    </row>
    <row r="135" spans="1:23" ht="15" x14ac:dyDescent="0.25">
      <c r="A135" s="71" t="s">
        <v>2173</v>
      </c>
      <c r="B135" s="71" t="s">
        <v>1261</v>
      </c>
      <c r="C135" s="71" t="s">
        <v>1523</v>
      </c>
      <c r="D135" s="71" t="s">
        <v>1815</v>
      </c>
      <c r="E135" s="71" t="s">
        <v>1423</v>
      </c>
      <c r="F135" s="71" t="s">
        <v>1261</v>
      </c>
      <c r="L135" s="1" t="s">
        <v>1402</v>
      </c>
      <c r="M135" s="1" t="s">
        <v>2174</v>
      </c>
      <c r="Q135" s="76" t="s">
        <v>2064</v>
      </c>
      <c r="R135" s="76" t="s">
        <v>1452</v>
      </c>
      <c r="S135" s="76" t="s">
        <v>1523</v>
      </c>
      <c r="T135" s="76" t="s">
        <v>1840</v>
      </c>
      <c r="U135" s="76" t="s">
        <v>1452</v>
      </c>
      <c r="V135" s="76" t="s">
        <v>1452</v>
      </c>
      <c r="W135" s="71" t="s">
        <v>1518</v>
      </c>
    </row>
    <row r="136" spans="1:23" ht="15" x14ac:dyDescent="0.25">
      <c r="A136" s="71" t="s">
        <v>2173</v>
      </c>
      <c r="B136" s="71" t="s">
        <v>1340</v>
      </c>
      <c r="C136" s="71" t="s">
        <v>1523</v>
      </c>
      <c r="D136" s="71" t="s">
        <v>1815</v>
      </c>
      <c r="E136" s="71" t="s">
        <v>1423</v>
      </c>
      <c r="F136" s="71" t="s">
        <v>1340</v>
      </c>
      <c r="L136" s="1" t="s">
        <v>1402</v>
      </c>
      <c r="M136" s="1" t="s">
        <v>2175</v>
      </c>
      <c r="Q136" s="76" t="s">
        <v>2064</v>
      </c>
      <c r="R136" s="76" t="s">
        <v>1465</v>
      </c>
      <c r="S136" s="76" t="s">
        <v>1523</v>
      </c>
      <c r="T136" s="76" t="s">
        <v>1840</v>
      </c>
      <c r="U136" s="76" t="s">
        <v>1506</v>
      </c>
      <c r="V136" s="76" t="s">
        <v>1465</v>
      </c>
      <c r="W136" s="71" t="s">
        <v>1518</v>
      </c>
    </row>
    <row r="137" spans="1:23" ht="15" x14ac:dyDescent="0.25">
      <c r="A137" s="71" t="s">
        <v>2173</v>
      </c>
      <c r="B137" s="71" t="s">
        <v>1424</v>
      </c>
      <c r="C137" s="71" t="s">
        <v>1523</v>
      </c>
      <c r="D137" s="71" t="s">
        <v>1815</v>
      </c>
      <c r="E137" s="71" t="s">
        <v>1423</v>
      </c>
      <c r="F137" s="71" t="s">
        <v>1424</v>
      </c>
      <c r="L137" s="1" t="s">
        <v>1406</v>
      </c>
      <c r="M137" s="1" t="s">
        <v>2176</v>
      </c>
      <c r="Q137" s="76" t="s">
        <v>2064</v>
      </c>
      <c r="R137" s="76" t="s">
        <v>1469</v>
      </c>
      <c r="S137" s="76" t="s">
        <v>1523</v>
      </c>
      <c r="T137" s="76" t="s">
        <v>1840</v>
      </c>
      <c r="U137" s="76" t="s">
        <v>1506</v>
      </c>
      <c r="V137" s="76" t="s">
        <v>1469</v>
      </c>
      <c r="W137" s="71" t="s">
        <v>1518</v>
      </c>
    </row>
    <row r="138" spans="1:23" ht="15" x14ac:dyDescent="0.25">
      <c r="A138" s="71" t="s">
        <v>2173</v>
      </c>
      <c r="B138" s="71" t="s">
        <v>1441</v>
      </c>
      <c r="C138" s="71" t="s">
        <v>1523</v>
      </c>
      <c r="D138" s="71" t="s">
        <v>1815</v>
      </c>
      <c r="E138" s="71" t="s">
        <v>1423</v>
      </c>
      <c r="F138" s="71" t="s">
        <v>1441</v>
      </c>
      <c r="L138" s="1" t="s">
        <v>1406</v>
      </c>
      <c r="M138" s="1" t="s">
        <v>2177</v>
      </c>
      <c r="Q138" s="76" t="s">
        <v>2064</v>
      </c>
      <c r="R138" s="76" t="s">
        <v>1490</v>
      </c>
      <c r="S138" s="76" t="s">
        <v>1523</v>
      </c>
      <c r="T138" s="76" t="s">
        <v>1840</v>
      </c>
      <c r="U138" s="76" t="s">
        <v>1452</v>
      </c>
      <c r="V138" s="76" t="s">
        <v>1490</v>
      </c>
      <c r="W138" s="71" t="s">
        <v>1518</v>
      </c>
    </row>
    <row r="139" spans="1:23" ht="15" x14ac:dyDescent="0.25">
      <c r="A139" s="71" t="s">
        <v>2173</v>
      </c>
      <c r="B139" s="71" t="s">
        <v>1442</v>
      </c>
      <c r="C139" s="71" t="s">
        <v>1523</v>
      </c>
      <c r="D139" s="71" t="s">
        <v>1815</v>
      </c>
      <c r="E139" s="71" t="s">
        <v>1423</v>
      </c>
      <c r="F139" s="71" t="s">
        <v>1442</v>
      </c>
      <c r="L139" s="1" t="s">
        <v>1406</v>
      </c>
      <c r="M139" s="1" t="s">
        <v>2178</v>
      </c>
      <c r="Q139" s="76" t="s">
        <v>2064</v>
      </c>
      <c r="R139" s="76" t="s">
        <v>1491</v>
      </c>
      <c r="S139" s="76" t="s">
        <v>1523</v>
      </c>
      <c r="T139" s="76" t="s">
        <v>1840</v>
      </c>
      <c r="U139" s="76" t="s">
        <v>1506</v>
      </c>
      <c r="V139" s="76" t="s">
        <v>1491</v>
      </c>
      <c r="W139" s="71" t="s">
        <v>1518</v>
      </c>
    </row>
    <row r="140" spans="1:23" ht="15" x14ac:dyDescent="0.25">
      <c r="A140" s="71" t="s">
        <v>2173</v>
      </c>
      <c r="B140" s="71" t="s">
        <v>1454</v>
      </c>
      <c r="C140" s="71" t="s">
        <v>1523</v>
      </c>
      <c r="D140" s="71" t="s">
        <v>1815</v>
      </c>
      <c r="E140" s="71" t="s">
        <v>1423</v>
      </c>
      <c r="F140" s="71" t="s">
        <v>1454</v>
      </c>
      <c r="L140" s="1" t="s">
        <v>1407</v>
      </c>
      <c r="M140" s="1" t="s">
        <v>2179</v>
      </c>
      <c r="Q140" s="76" t="s">
        <v>2064</v>
      </c>
      <c r="R140" s="76" t="s">
        <v>1503</v>
      </c>
      <c r="S140" s="76" t="s">
        <v>1523</v>
      </c>
      <c r="T140" s="76" t="s">
        <v>1840</v>
      </c>
      <c r="U140" s="76" t="s">
        <v>1506</v>
      </c>
      <c r="V140" s="76" t="s">
        <v>1503</v>
      </c>
      <c r="W140" s="71" t="s">
        <v>1518</v>
      </c>
    </row>
    <row r="141" spans="1:23" ht="15" x14ac:dyDescent="0.25">
      <c r="A141" s="71" t="s">
        <v>2180</v>
      </c>
      <c r="B141" s="71" t="s">
        <v>1380</v>
      </c>
      <c r="C141" s="71" t="s">
        <v>1517</v>
      </c>
      <c r="D141" s="71" t="s">
        <v>1877</v>
      </c>
      <c r="E141" s="71" t="s">
        <v>1383</v>
      </c>
      <c r="F141" s="71" t="s">
        <v>1380</v>
      </c>
      <c r="L141" s="1" t="s">
        <v>1407</v>
      </c>
      <c r="M141" s="1" t="s">
        <v>2181</v>
      </c>
      <c r="Q141" s="76" t="s">
        <v>2064</v>
      </c>
      <c r="R141" s="76" t="s">
        <v>1505</v>
      </c>
      <c r="S141" s="76" t="s">
        <v>1523</v>
      </c>
      <c r="T141" s="76" t="s">
        <v>1840</v>
      </c>
      <c r="U141" s="76" t="s">
        <v>1506</v>
      </c>
      <c r="V141" s="76" t="s">
        <v>1505</v>
      </c>
      <c r="W141" s="71" t="s">
        <v>1518</v>
      </c>
    </row>
    <row r="142" spans="1:23" ht="15" x14ac:dyDescent="0.25">
      <c r="A142" s="71" t="s">
        <v>2180</v>
      </c>
      <c r="B142" s="71" t="s">
        <v>1383</v>
      </c>
      <c r="C142" s="71" t="s">
        <v>1517</v>
      </c>
      <c r="D142" s="71" t="s">
        <v>1877</v>
      </c>
      <c r="E142" s="71" t="s">
        <v>1383</v>
      </c>
      <c r="F142" s="71" t="s">
        <v>1383</v>
      </c>
      <c r="L142" s="1" t="s">
        <v>1407</v>
      </c>
      <c r="M142" s="1" t="s">
        <v>2182</v>
      </c>
      <c r="Q142" s="76" t="s">
        <v>2101</v>
      </c>
      <c r="R142" s="76" t="s">
        <v>1243</v>
      </c>
      <c r="S142" s="76" t="s">
        <v>1517</v>
      </c>
      <c r="T142" s="76" t="s">
        <v>1858</v>
      </c>
      <c r="U142" s="76" t="s">
        <v>1473</v>
      </c>
      <c r="V142" s="76" t="s">
        <v>1243</v>
      </c>
      <c r="W142" s="71" t="s">
        <v>1518</v>
      </c>
    </row>
    <row r="143" spans="1:23" ht="15" x14ac:dyDescent="0.25">
      <c r="A143" s="71" t="s">
        <v>2180</v>
      </c>
      <c r="B143" s="71" t="s">
        <v>2183</v>
      </c>
      <c r="C143" s="71" t="s">
        <v>1517</v>
      </c>
      <c r="D143" s="71" t="s">
        <v>1877</v>
      </c>
      <c r="E143" s="71" t="s">
        <v>1383</v>
      </c>
      <c r="F143" s="71" t="s">
        <v>2183</v>
      </c>
      <c r="L143" s="1" t="s">
        <v>1409</v>
      </c>
      <c r="M143" s="1" t="s">
        <v>1865</v>
      </c>
      <c r="Q143" s="76" t="s">
        <v>2101</v>
      </c>
      <c r="R143" s="76" t="s">
        <v>1254</v>
      </c>
      <c r="S143" s="76" t="s">
        <v>1517</v>
      </c>
      <c r="T143" s="76" t="s">
        <v>1858</v>
      </c>
      <c r="U143" s="76" t="s">
        <v>1473</v>
      </c>
      <c r="V143" s="76" t="s">
        <v>1254</v>
      </c>
      <c r="W143" s="71" t="s">
        <v>1518</v>
      </c>
    </row>
    <row r="144" spans="1:23" ht="15" x14ac:dyDescent="0.25">
      <c r="A144" s="71" t="s">
        <v>2180</v>
      </c>
      <c r="B144" s="71" t="s">
        <v>1429</v>
      </c>
      <c r="C144" s="71" t="s">
        <v>1517</v>
      </c>
      <c r="D144" s="71" t="s">
        <v>1877</v>
      </c>
      <c r="E144" s="71" t="s">
        <v>1383</v>
      </c>
      <c r="F144" s="71" t="s">
        <v>1429</v>
      </c>
      <c r="L144" s="1" t="s">
        <v>1409</v>
      </c>
      <c r="M144" s="1" t="s">
        <v>2184</v>
      </c>
      <c r="Q144" s="76" t="s">
        <v>2101</v>
      </c>
      <c r="R144" s="76" t="s">
        <v>1267</v>
      </c>
      <c r="S144" s="76" t="s">
        <v>1517</v>
      </c>
      <c r="T144" s="76" t="s">
        <v>1858</v>
      </c>
      <c r="U144" s="76" t="s">
        <v>1473</v>
      </c>
      <c r="V144" s="76" t="s">
        <v>1267</v>
      </c>
      <c r="W144" s="71" t="s">
        <v>1518</v>
      </c>
    </row>
    <row r="145" spans="1:23" ht="15" x14ac:dyDescent="0.25">
      <c r="A145" s="71" t="s">
        <v>2185</v>
      </c>
      <c r="B145" s="71" t="s">
        <v>1250</v>
      </c>
      <c r="C145" s="71" t="s">
        <v>1517</v>
      </c>
      <c r="D145" s="71" t="s">
        <v>1877</v>
      </c>
      <c r="E145" s="71" t="s">
        <v>1381</v>
      </c>
      <c r="F145" s="71" t="s">
        <v>1250</v>
      </c>
      <c r="L145" s="1" t="s">
        <v>1409</v>
      </c>
      <c r="M145" s="1" t="s">
        <v>1885</v>
      </c>
      <c r="Q145" s="76" t="s">
        <v>2101</v>
      </c>
      <c r="R145" s="76" t="s">
        <v>1271</v>
      </c>
      <c r="S145" s="76" t="s">
        <v>1517</v>
      </c>
      <c r="T145" s="76" t="s">
        <v>1858</v>
      </c>
      <c r="U145" s="76" t="s">
        <v>1473</v>
      </c>
      <c r="V145" s="76" t="s">
        <v>1271</v>
      </c>
      <c r="W145" s="71" t="s">
        <v>1518</v>
      </c>
    </row>
    <row r="146" spans="1:23" ht="15" x14ac:dyDescent="0.25">
      <c r="A146" s="71" t="s">
        <v>2185</v>
      </c>
      <c r="B146" s="71" t="s">
        <v>1256</v>
      </c>
      <c r="C146" s="71" t="s">
        <v>1517</v>
      </c>
      <c r="D146" s="71" t="s">
        <v>1877</v>
      </c>
      <c r="E146" s="71" t="s">
        <v>1381</v>
      </c>
      <c r="F146" s="71" t="s">
        <v>1256</v>
      </c>
      <c r="L146" s="1" t="s">
        <v>1412</v>
      </c>
      <c r="M146" s="1" t="s">
        <v>2186</v>
      </c>
      <c r="Q146" s="76" t="s">
        <v>2101</v>
      </c>
      <c r="R146" s="76" t="s">
        <v>1275</v>
      </c>
      <c r="S146" s="76" t="s">
        <v>1517</v>
      </c>
      <c r="T146" s="76" t="s">
        <v>1858</v>
      </c>
      <c r="U146" s="76" t="s">
        <v>1473</v>
      </c>
      <c r="V146" s="76" t="s">
        <v>1275</v>
      </c>
      <c r="W146" s="71" t="s">
        <v>1518</v>
      </c>
    </row>
    <row r="147" spans="1:23" ht="15" x14ac:dyDescent="0.25">
      <c r="A147" s="71" t="s">
        <v>2185</v>
      </c>
      <c r="B147" s="71" t="s">
        <v>2187</v>
      </c>
      <c r="C147" s="71" t="s">
        <v>1517</v>
      </c>
      <c r="D147" s="71" t="s">
        <v>1877</v>
      </c>
      <c r="E147" s="71" t="s">
        <v>1381</v>
      </c>
      <c r="F147" s="71" t="s">
        <v>1276</v>
      </c>
      <c r="L147" s="1" t="s">
        <v>1412</v>
      </c>
      <c r="M147" s="1" t="s">
        <v>2188</v>
      </c>
      <c r="Q147" s="76" t="s">
        <v>2101</v>
      </c>
      <c r="R147" s="76" t="s">
        <v>1303</v>
      </c>
      <c r="S147" s="76" t="s">
        <v>1517</v>
      </c>
      <c r="T147" s="76" t="s">
        <v>1858</v>
      </c>
      <c r="U147" s="76" t="s">
        <v>1473</v>
      </c>
      <c r="V147" s="76" t="s">
        <v>1303</v>
      </c>
      <c r="W147" s="71" t="s">
        <v>1518</v>
      </c>
    </row>
    <row r="148" spans="1:23" ht="15" x14ac:dyDescent="0.25">
      <c r="A148" s="71" t="s">
        <v>2185</v>
      </c>
      <c r="B148" s="71" t="s">
        <v>1282</v>
      </c>
      <c r="C148" s="71" t="s">
        <v>1517</v>
      </c>
      <c r="D148" s="71" t="s">
        <v>1877</v>
      </c>
      <c r="E148" s="71" t="s">
        <v>1381</v>
      </c>
      <c r="F148" s="71" t="s">
        <v>1282</v>
      </c>
      <c r="L148" s="1" t="s">
        <v>1412</v>
      </c>
      <c r="M148" s="1" t="s">
        <v>2189</v>
      </c>
      <c r="Q148" s="76" t="s">
        <v>2101</v>
      </c>
      <c r="R148" s="76" t="s">
        <v>1312</v>
      </c>
      <c r="S148" s="76" t="s">
        <v>1517</v>
      </c>
      <c r="T148" s="76" t="s">
        <v>1858</v>
      </c>
      <c r="U148" s="76" t="s">
        <v>1473</v>
      </c>
      <c r="V148" s="76" t="s">
        <v>1312</v>
      </c>
      <c r="W148" s="71" t="s">
        <v>1518</v>
      </c>
    </row>
    <row r="149" spans="1:23" ht="15" x14ac:dyDescent="0.25">
      <c r="A149" s="71" t="s">
        <v>2185</v>
      </c>
      <c r="B149" s="71" t="s">
        <v>1296</v>
      </c>
      <c r="C149" s="71" t="s">
        <v>1517</v>
      </c>
      <c r="D149" s="71" t="s">
        <v>1877</v>
      </c>
      <c r="E149" s="71" t="s">
        <v>1381</v>
      </c>
      <c r="F149" s="71" t="s">
        <v>1296</v>
      </c>
      <c r="L149" s="1" t="s">
        <v>1423</v>
      </c>
      <c r="M149" s="1" t="s">
        <v>2190</v>
      </c>
      <c r="Q149" s="76" t="s">
        <v>2101</v>
      </c>
      <c r="R149" s="76" t="s">
        <v>1315</v>
      </c>
      <c r="S149" s="76" t="s">
        <v>1517</v>
      </c>
      <c r="T149" s="76" t="s">
        <v>1858</v>
      </c>
      <c r="U149" s="76" t="s">
        <v>1473</v>
      </c>
      <c r="V149" s="76" t="s">
        <v>1315</v>
      </c>
      <c r="W149" s="71" t="s">
        <v>1518</v>
      </c>
    </row>
    <row r="150" spans="1:23" ht="15" x14ac:dyDescent="0.25">
      <c r="A150" s="71" t="s">
        <v>2185</v>
      </c>
      <c r="B150" s="71" t="s">
        <v>1302</v>
      </c>
      <c r="C150" s="71" t="s">
        <v>1517</v>
      </c>
      <c r="D150" s="71" t="s">
        <v>1877</v>
      </c>
      <c r="E150" s="71" t="s">
        <v>1381</v>
      </c>
      <c r="F150" s="71" t="s">
        <v>1302</v>
      </c>
      <c r="L150" s="1" t="s">
        <v>1423</v>
      </c>
      <c r="M150" s="1" t="s">
        <v>2191</v>
      </c>
      <c r="Q150" s="76" t="s">
        <v>2101</v>
      </c>
      <c r="R150" s="76" t="s">
        <v>1346</v>
      </c>
      <c r="S150" s="76" t="s">
        <v>1517</v>
      </c>
      <c r="T150" s="76" t="s">
        <v>1858</v>
      </c>
      <c r="U150" s="76" t="s">
        <v>1473</v>
      </c>
      <c r="V150" s="76" t="s">
        <v>1346</v>
      </c>
      <c r="W150" s="71" t="s">
        <v>1518</v>
      </c>
    </row>
    <row r="151" spans="1:23" ht="15" x14ac:dyDescent="0.25">
      <c r="A151" s="71" t="s">
        <v>2185</v>
      </c>
      <c r="B151" s="71" t="s">
        <v>2192</v>
      </c>
      <c r="C151" s="71" t="s">
        <v>1517</v>
      </c>
      <c r="D151" s="71" t="s">
        <v>1877</v>
      </c>
      <c r="E151" s="71" t="s">
        <v>1381</v>
      </c>
      <c r="F151" s="71" t="s">
        <v>2193</v>
      </c>
      <c r="L151" s="1" t="s">
        <v>1423</v>
      </c>
      <c r="M151" s="1" t="s">
        <v>2194</v>
      </c>
      <c r="Q151" s="76" t="s">
        <v>2101</v>
      </c>
      <c r="R151" s="76" t="s">
        <v>2195</v>
      </c>
      <c r="S151" s="76" t="s">
        <v>1517</v>
      </c>
      <c r="T151" s="76" t="s">
        <v>1858</v>
      </c>
      <c r="U151" s="76" t="s">
        <v>1473</v>
      </c>
      <c r="V151" s="76" t="s">
        <v>1259</v>
      </c>
      <c r="W151" s="71" t="s">
        <v>1518</v>
      </c>
    </row>
    <row r="152" spans="1:23" ht="15" x14ac:dyDescent="0.25">
      <c r="A152" s="71" t="s">
        <v>2185</v>
      </c>
      <c r="B152" s="71" t="s">
        <v>2192</v>
      </c>
      <c r="C152" s="71" t="s">
        <v>1517</v>
      </c>
      <c r="D152" s="71" t="s">
        <v>1877</v>
      </c>
      <c r="E152" s="71" t="s">
        <v>1381</v>
      </c>
      <c r="F152" s="71" t="s">
        <v>1375</v>
      </c>
      <c r="L152" s="1" t="s">
        <v>1423</v>
      </c>
      <c r="M152" s="1" t="s">
        <v>2196</v>
      </c>
      <c r="Q152" s="76" t="s">
        <v>2101</v>
      </c>
      <c r="R152" s="76" t="s">
        <v>2197</v>
      </c>
      <c r="S152" s="76" t="s">
        <v>1517</v>
      </c>
      <c r="T152" s="76" t="s">
        <v>1858</v>
      </c>
      <c r="U152" s="76" t="s">
        <v>1473</v>
      </c>
      <c r="V152" s="76" t="s">
        <v>1267</v>
      </c>
      <c r="W152" s="71" t="s">
        <v>1518</v>
      </c>
    </row>
    <row r="153" spans="1:23" ht="15" x14ac:dyDescent="0.25">
      <c r="A153" s="71" t="s">
        <v>2185</v>
      </c>
      <c r="B153" s="71" t="s">
        <v>2192</v>
      </c>
      <c r="C153" s="71" t="s">
        <v>1517</v>
      </c>
      <c r="D153" s="71" t="s">
        <v>1877</v>
      </c>
      <c r="E153" s="71" t="s">
        <v>1381</v>
      </c>
      <c r="F153" s="71" t="s">
        <v>2198</v>
      </c>
      <c r="L153" s="1" t="s">
        <v>1423</v>
      </c>
      <c r="M153" s="1" t="s">
        <v>2199</v>
      </c>
      <c r="Q153" s="76" t="s">
        <v>2101</v>
      </c>
      <c r="R153" s="76" t="s">
        <v>2200</v>
      </c>
      <c r="S153" s="76" t="s">
        <v>1517</v>
      </c>
      <c r="T153" s="76" t="s">
        <v>1858</v>
      </c>
      <c r="U153" s="76" t="s">
        <v>1473</v>
      </c>
      <c r="V153" s="76" t="s">
        <v>1346</v>
      </c>
      <c r="W153" s="71" t="s">
        <v>1518</v>
      </c>
    </row>
    <row r="154" spans="1:23" ht="15" x14ac:dyDescent="0.25">
      <c r="A154" s="71" t="s">
        <v>2185</v>
      </c>
      <c r="B154" s="71" t="s">
        <v>1387</v>
      </c>
      <c r="C154" s="71" t="s">
        <v>1517</v>
      </c>
      <c r="D154" s="71" t="s">
        <v>1877</v>
      </c>
      <c r="E154" s="71" t="s">
        <v>1381</v>
      </c>
      <c r="F154" s="71" t="s">
        <v>1387</v>
      </c>
      <c r="L154" s="1" t="s">
        <v>1423</v>
      </c>
      <c r="M154" s="1" t="s">
        <v>2201</v>
      </c>
      <c r="Q154" s="76" t="s">
        <v>2101</v>
      </c>
      <c r="R154" s="76" t="s">
        <v>2202</v>
      </c>
      <c r="S154" s="76" t="s">
        <v>1517</v>
      </c>
      <c r="T154" s="76" t="s">
        <v>1858</v>
      </c>
      <c r="U154" s="76" t="s">
        <v>1473</v>
      </c>
      <c r="V154" s="76" t="s">
        <v>1376</v>
      </c>
      <c r="W154" s="71" t="s">
        <v>1518</v>
      </c>
    </row>
    <row r="155" spans="1:23" ht="15" x14ac:dyDescent="0.25">
      <c r="A155" s="71" t="s">
        <v>2185</v>
      </c>
      <c r="B155" s="71" t="s">
        <v>1463</v>
      </c>
      <c r="C155" s="71" t="s">
        <v>1517</v>
      </c>
      <c r="D155" s="71" t="s">
        <v>1877</v>
      </c>
      <c r="E155" s="71" t="s">
        <v>1381</v>
      </c>
      <c r="F155" s="71" t="s">
        <v>1463</v>
      </c>
      <c r="L155" s="1" t="s">
        <v>1431</v>
      </c>
      <c r="M155" s="1" t="s">
        <v>2203</v>
      </c>
      <c r="Q155" s="76" t="s">
        <v>2101</v>
      </c>
      <c r="R155" s="76" t="s">
        <v>2204</v>
      </c>
      <c r="S155" s="76" t="s">
        <v>1517</v>
      </c>
      <c r="T155" s="76" t="s">
        <v>1858</v>
      </c>
      <c r="U155" s="76" t="s">
        <v>1473</v>
      </c>
      <c r="V155" s="76" t="s">
        <v>1382</v>
      </c>
      <c r="W155" s="71" t="s">
        <v>1518</v>
      </c>
    </row>
    <row r="156" spans="1:23" ht="15" x14ac:dyDescent="0.25">
      <c r="A156" s="71" t="s">
        <v>2185</v>
      </c>
      <c r="B156" s="71" t="s">
        <v>1476</v>
      </c>
      <c r="C156" s="71" t="s">
        <v>1517</v>
      </c>
      <c r="D156" s="71" t="s">
        <v>1877</v>
      </c>
      <c r="E156" s="71" t="s">
        <v>1381</v>
      </c>
      <c r="F156" s="71" t="s">
        <v>1476</v>
      </c>
      <c r="L156" s="1" t="s">
        <v>1431</v>
      </c>
      <c r="M156" s="1" t="s">
        <v>2205</v>
      </c>
      <c r="Q156" s="76" t="s">
        <v>2101</v>
      </c>
      <c r="R156" s="76" t="s">
        <v>2206</v>
      </c>
      <c r="S156" s="76" t="s">
        <v>1517</v>
      </c>
      <c r="T156" s="76" t="s">
        <v>1858</v>
      </c>
      <c r="U156" s="76" t="s">
        <v>1473</v>
      </c>
      <c r="V156" s="76" t="s">
        <v>1396</v>
      </c>
      <c r="W156" s="71" t="s">
        <v>1518</v>
      </c>
    </row>
    <row r="157" spans="1:23" ht="15" x14ac:dyDescent="0.25">
      <c r="A157" s="71" t="s">
        <v>2185</v>
      </c>
      <c r="B157" s="71" t="s">
        <v>1477</v>
      </c>
      <c r="C157" s="71" t="s">
        <v>1517</v>
      </c>
      <c r="D157" s="71" t="s">
        <v>1877</v>
      </c>
      <c r="E157" s="71" t="s">
        <v>1381</v>
      </c>
      <c r="F157" s="71" t="s">
        <v>1477</v>
      </c>
      <c r="L157" s="1" t="s">
        <v>1431</v>
      </c>
      <c r="Q157" s="76" t="s">
        <v>2101</v>
      </c>
      <c r="R157" s="76" t="s">
        <v>2207</v>
      </c>
      <c r="S157" s="76" t="s">
        <v>1517</v>
      </c>
      <c r="T157" s="76" t="s">
        <v>1858</v>
      </c>
      <c r="U157" s="76" t="s">
        <v>1473</v>
      </c>
      <c r="V157" s="76" t="s">
        <v>1419</v>
      </c>
      <c r="W157" s="71" t="s">
        <v>1518</v>
      </c>
    </row>
    <row r="158" spans="1:23" ht="15" x14ac:dyDescent="0.25">
      <c r="A158" s="71" t="s">
        <v>2185</v>
      </c>
      <c r="B158" s="71" t="s">
        <v>2208</v>
      </c>
      <c r="C158" s="71" t="s">
        <v>1517</v>
      </c>
      <c r="D158" s="71" t="s">
        <v>1877</v>
      </c>
      <c r="E158" s="71" t="s">
        <v>1381</v>
      </c>
      <c r="F158" s="71" t="s">
        <v>2208</v>
      </c>
      <c r="L158" s="1" t="s">
        <v>1431</v>
      </c>
      <c r="M158" s="1" t="s">
        <v>2209</v>
      </c>
      <c r="Q158" s="76" t="s">
        <v>2101</v>
      </c>
      <c r="R158" s="76" t="s">
        <v>2210</v>
      </c>
      <c r="S158" s="76" t="s">
        <v>1517</v>
      </c>
      <c r="T158" s="76" t="s">
        <v>1858</v>
      </c>
      <c r="U158" s="76" t="s">
        <v>1473</v>
      </c>
      <c r="V158" s="76" t="s">
        <v>1435</v>
      </c>
      <c r="W158" s="71" t="s">
        <v>1518</v>
      </c>
    </row>
    <row r="159" spans="1:23" ht="15" x14ac:dyDescent="0.25">
      <c r="A159" s="71" t="s">
        <v>2185</v>
      </c>
      <c r="B159" s="71" t="s">
        <v>2211</v>
      </c>
      <c r="C159" s="71" t="s">
        <v>1517</v>
      </c>
      <c r="D159" s="71" t="s">
        <v>1877</v>
      </c>
      <c r="E159" s="71" t="s">
        <v>1381</v>
      </c>
      <c r="F159" s="71" t="s">
        <v>1501</v>
      </c>
      <c r="L159" s="1" t="s">
        <v>1431</v>
      </c>
      <c r="M159" s="1" t="s">
        <v>2212</v>
      </c>
      <c r="Q159" s="76" t="s">
        <v>2101</v>
      </c>
      <c r="R159" s="76" t="s">
        <v>2213</v>
      </c>
      <c r="S159" s="76" t="s">
        <v>1517</v>
      </c>
      <c r="T159" s="76" t="s">
        <v>1858</v>
      </c>
      <c r="U159" s="76" t="s">
        <v>1473</v>
      </c>
      <c r="V159" s="76" t="s">
        <v>1473</v>
      </c>
      <c r="W159" s="71" t="s">
        <v>1518</v>
      </c>
    </row>
    <row r="160" spans="1:23" ht="15" x14ac:dyDescent="0.25">
      <c r="A160" s="71" t="s">
        <v>2214</v>
      </c>
      <c r="B160" s="71" t="s">
        <v>1242</v>
      </c>
      <c r="C160" s="71" t="s">
        <v>1517</v>
      </c>
      <c r="D160" s="71" t="s">
        <v>1877</v>
      </c>
      <c r="E160" s="71" t="s">
        <v>1409</v>
      </c>
      <c r="F160" s="71" t="s">
        <v>1242</v>
      </c>
      <c r="L160" s="1" t="s">
        <v>1431</v>
      </c>
      <c r="M160" s="1" t="s">
        <v>2215</v>
      </c>
      <c r="Q160" s="76" t="s">
        <v>2101</v>
      </c>
      <c r="R160" s="76" t="s">
        <v>1370</v>
      </c>
      <c r="S160" s="76" t="s">
        <v>1517</v>
      </c>
      <c r="T160" s="76" t="s">
        <v>1858</v>
      </c>
      <c r="U160" s="76" t="s">
        <v>1473</v>
      </c>
      <c r="V160" s="76" t="s">
        <v>1370</v>
      </c>
      <c r="W160" s="71" t="s">
        <v>1518</v>
      </c>
    </row>
    <row r="161" spans="1:23" ht="15" x14ac:dyDescent="0.25">
      <c r="A161" s="71" t="s">
        <v>2214</v>
      </c>
      <c r="B161" s="71" t="s">
        <v>2216</v>
      </c>
      <c r="C161" s="71" t="s">
        <v>1517</v>
      </c>
      <c r="D161" s="71" t="s">
        <v>1877</v>
      </c>
      <c r="E161" s="71" t="s">
        <v>1409</v>
      </c>
      <c r="F161" s="71" t="s">
        <v>2217</v>
      </c>
      <c r="L161" s="1" t="s">
        <v>1452</v>
      </c>
      <c r="M161" s="1" t="s">
        <v>2218</v>
      </c>
      <c r="Q161" s="76" t="s">
        <v>2101</v>
      </c>
      <c r="R161" s="76" t="s">
        <v>1374</v>
      </c>
      <c r="S161" s="76" t="s">
        <v>1517</v>
      </c>
      <c r="T161" s="76" t="s">
        <v>1858</v>
      </c>
      <c r="U161" s="76" t="s">
        <v>1473</v>
      </c>
      <c r="V161" s="76" t="s">
        <v>1374</v>
      </c>
      <c r="W161" s="71" t="s">
        <v>1518</v>
      </c>
    </row>
    <row r="162" spans="1:23" ht="15" x14ac:dyDescent="0.25">
      <c r="A162" s="71" t="s">
        <v>2214</v>
      </c>
      <c r="B162" s="71" t="s">
        <v>2216</v>
      </c>
      <c r="C162" s="71" t="s">
        <v>1517</v>
      </c>
      <c r="D162" s="71" t="s">
        <v>1877</v>
      </c>
      <c r="E162" s="71" t="s">
        <v>1409</v>
      </c>
      <c r="F162" s="71" t="s">
        <v>1294</v>
      </c>
      <c r="L162" s="1" t="s">
        <v>1452</v>
      </c>
      <c r="M162" s="1" t="s">
        <v>2219</v>
      </c>
      <c r="Q162" s="76" t="s">
        <v>2101</v>
      </c>
      <c r="R162" s="76" t="s">
        <v>1376</v>
      </c>
      <c r="S162" s="76" t="s">
        <v>1517</v>
      </c>
      <c r="T162" s="76" t="s">
        <v>1858</v>
      </c>
      <c r="U162" s="76" t="s">
        <v>1473</v>
      </c>
      <c r="V162" s="76" t="s">
        <v>1376</v>
      </c>
      <c r="W162" s="71" t="s">
        <v>1518</v>
      </c>
    </row>
    <row r="163" spans="1:23" ht="15" x14ac:dyDescent="0.25">
      <c r="A163" s="71" t="s">
        <v>2214</v>
      </c>
      <c r="B163" s="71" t="s">
        <v>1457</v>
      </c>
      <c r="C163" s="71" t="s">
        <v>1517</v>
      </c>
      <c r="D163" s="71" t="s">
        <v>1877</v>
      </c>
      <c r="E163" s="71" t="s">
        <v>1409</v>
      </c>
      <c r="F163" s="71" t="s">
        <v>1457</v>
      </c>
      <c r="L163" s="1" t="s">
        <v>1452</v>
      </c>
      <c r="M163" s="1" t="s">
        <v>2220</v>
      </c>
      <c r="Q163" s="76" t="s">
        <v>2101</v>
      </c>
      <c r="R163" s="76" t="s">
        <v>1378</v>
      </c>
      <c r="S163" s="76" t="s">
        <v>1517</v>
      </c>
      <c r="T163" s="76" t="s">
        <v>1858</v>
      </c>
      <c r="U163" s="76" t="s">
        <v>1473</v>
      </c>
      <c r="V163" s="76" t="s">
        <v>1378</v>
      </c>
      <c r="W163" s="71" t="s">
        <v>1518</v>
      </c>
    </row>
    <row r="164" spans="1:23" ht="15" x14ac:dyDescent="0.25">
      <c r="A164" s="71" t="s">
        <v>2221</v>
      </c>
      <c r="B164" s="71" t="s">
        <v>1354</v>
      </c>
      <c r="C164" s="71" t="s">
        <v>1517</v>
      </c>
      <c r="D164" s="71" t="s">
        <v>1877</v>
      </c>
      <c r="E164" s="71" t="s">
        <v>1348</v>
      </c>
      <c r="F164" s="71" t="s">
        <v>1354</v>
      </c>
      <c r="L164" s="1" t="s">
        <v>1452</v>
      </c>
      <c r="M164" s="1" t="s">
        <v>2222</v>
      </c>
      <c r="Q164" s="76" t="s">
        <v>2101</v>
      </c>
      <c r="R164" s="76" t="s">
        <v>1382</v>
      </c>
      <c r="S164" s="76" t="s">
        <v>1517</v>
      </c>
      <c r="T164" s="76" t="s">
        <v>1858</v>
      </c>
      <c r="U164" s="76" t="s">
        <v>1473</v>
      </c>
      <c r="V164" s="76" t="s">
        <v>1382</v>
      </c>
      <c r="W164" s="71" t="s">
        <v>1518</v>
      </c>
    </row>
    <row r="165" spans="1:23" ht="15" x14ac:dyDescent="0.25">
      <c r="A165" s="71" t="s">
        <v>2221</v>
      </c>
      <c r="B165" s="71" t="s">
        <v>2223</v>
      </c>
      <c r="C165" s="71" t="s">
        <v>1517</v>
      </c>
      <c r="D165" s="71" t="s">
        <v>1877</v>
      </c>
      <c r="E165" s="71" t="s">
        <v>1348</v>
      </c>
      <c r="F165" s="71" t="s">
        <v>1355</v>
      </c>
      <c r="L165" s="1" t="s">
        <v>1452</v>
      </c>
      <c r="M165" s="1" t="s">
        <v>2224</v>
      </c>
      <c r="Q165" s="76" t="s">
        <v>2101</v>
      </c>
      <c r="R165" s="76" t="s">
        <v>1396</v>
      </c>
      <c r="S165" s="76" t="s">
        <v>1517</v>
      </c>
      <c r="T165" s="76" t="s">
        <v>1858</v>
      </c>
      <c r="U165" s="76" t="s">
        <v>1473</v>
      </c>
      <c r="V165" s="76" t="s">
        <v>1396</v>
      </c>
      <c r="W165" s="71" t="s">
        <v>1518</v>
      </c>
    </row>
    <row r="166" spans="1:23" ht="15" x14ac:dyDescent="0.25">
      <c r="A166" s="71" t="s">
        <v>2221</v>
      </c>
      <c r="B166" s="71" t="s">
        <v>1356</v>
      </c>
      <c r="C166" s="71" t="s">
        <v>1517</v>
      </c>
      <c r="D166" s="71" t="s">
        <v>1877</v>
      </c>
      <c r="E166" s="71" t="s">
        <v>1348</v>
      </c>
      <c r="F166" s="71" t="s">
        <v>1356</v>
      </c>
      <c r="L166" s="1" t="s">
        <v>1452</v>
      </c>
      <c r="Q166" s="76" t="s">
        <v>2101</v>
      </c>
      <c r="R166" s="76" t="s">
        <v>1399</v>
      </c>
      <c r="S166" s="76" t="s">
        <v>1517</v>
      </c>
      <c r="T166" s="76" t="s">
        <v>1858</v>
      </c>
      <c r="U166" s="76" t="s">
        <v>1473</v>
      </c>
      <c r="V166" s="76" t="s">
        <v>1399</v>
      </c>
      <c r="W166" s="71" t="s">
        <v>1518</v>
      </c>
    </row>
    <row r="167" spans="1:23" ht="15" x14ac:dyDescent="0.25">
      <c r="A167" s="71" t="s">
        <v>2225</v>
      </c>
      <c r="B167" s="71" t="s">
        <v>1272</v>
      </c>
      <c r="C167" s="71" t="s">
        <v>1517</v>
      </c>
      <c r="D167" s="71" t="s">
        <v>1877</v>
      </c>
      <c r="E167" s="71" t="s">
        <v>1363</v>
      </c>
      <c r="F167" s="71" t="s">
        <v>1272</v>
      </c>
      <c r="L167" s="1" t="s">
        <v>1452</v>
      </c>
      <c r="M167" s="1" t="s">
        <v>2226</v>
      </c>
      <c r="Q167" s="76" t="s">
        <v>2101</v>
      </c>
      <c r="R167" s="76" t="s">
        <v>1400</v>
      </c>
      <c r="S167" s="76" t="s">
        <v>1517</v>
      </c>
      <c r="T167" s="76" t="s">
        <v>1858</v>
      </c>
      <c r="U167" s="76" t="s">
        <v>1473</v>
      </c>
      <c r="V167" s="76" t="s">
        <v>1400</v>
      </c>
      <c r="W167" s="71" t="s">
        <v>1518</v>
      </c>
    </row>
    <row r="168" spans="1:23" ht="15" x14ac:dyDescent="0.25">
      <c r="A168" s="71" t="s">
        <v>2225</v>
      </c>
      <c r="B168" s="71" t="s">
        <v>1273</v>
      </c>
      <c r="C168" s="71" t="s">
        <v>1517</v>
      </c>
      <c r="D168" s="71" t="s">
        <v>1877</v>
      </c>
      <c r="E168" s="71" t="s">
        <v>1363</v>
      </c>
      <c r="F168" s="71" t="s">
        <v>1273</v>
      </c>
      <c r="L168" s="1" t="s">
        <v>1452</v>
      </c>
      <c r="M168" s="1" t="s">
        <v>2227</v>
      </c>
      <c r="Q168" s="76" t="s">
        <v>2101</v>
      </c>
      <c r="R168" s="76" t="s">
        <v>1401</v>
      </c>
      <c r="S168" s="76" t="s">
        <v>1517</v>
      </c>
      <c r="T168" s="76" t="s">
        <v>1858</v>
      </c>
      <c r="U168" s="76" t="s">
        <v>1473</v>
      </c>
      <c r="V168" s="76" t="s">
        <v>1401</v>
      </c>
      <c r="W168" s="71" t="s">
        <v>1518</v>
      </c>
    </row>
    <row r="169" spans="1:23" ht="15" x14ac:dyDescent="0.25">
      <c r="A169" s="71" t="s">
        <v>2225</v>
      </c>
      <c r="B169" s="71" t="s">
        <v>1274</v>
      </c>
      <c r="C169" s="71" t="s">
        <v>1517</v>
      </c>
      <c r="D169" s="71" t="s">
        <v>1877</v>
      </c>
      <c r="E169" s="71" t="s">
        <v>1363</v>
      </c>
      <c r="F169" s="71" t="s">
        <v>1274</v>
      </c>
      <c r="L169" s="1" t="s">
        <v>1452</v>
      </c>
      <c r="M169" s="1" t="s">
        <v>2228</v>
      </c>
      <c r="Q169" s="76" t="s">
        <v>2101</v>
      </c>
      <c r="R169" s="76" t="s">
        <v>1410</v>
      </c>
      <c r="S169" s="76" t="s">
        <v>1517</v>
      </c>
      <c r="T169" s="76" t="s">
        <v>1858</v>
      </c>
      <c r="U169" s="76" t="s">
        <v>1473</v>
      </c>
      <c r="V169" s="76" t="s">
        <v>1410</v>
      </c>
      <c r="W169" s="71" t="s">
        <v>1518</v>
      </c>
    </row>
    <row r="170" spans="1:23" ht="15" x14ac:dyDescent="0.25">
      <c r="A170" s="71" t="s">
        <v>2225</v>
      </c>
      <c r="B170" s="71" t="s">
        <v>1392</v>
      </c>
      <c r="C170" s="71" t="s">
        <v>1517</v>
      </c>
      <c r="D170" s="71" t="s">
        <v>1877</v>
      </c>
      <c r="E170" s="71" t="s">
        <v>1385</v>
      </c>
      <c r="F170" s="71" t="s">
        <v>1392</v>
      </c>
      <c r="L170" s="1" t="s">
        <v>1452</v>
      </c>
      <c r="M170" s="1" t="s">
        <v>2229</v>
      </c>
      <c r="Q170" s="76" t="s">
        <v>2101</v>
      </c>
      <c r="R170" s="76" t="s">
        <v>1419</v>
      </c>
      <c r="S170" s="76" t="s">
        <v>1517</v>
      </c>
      <c r="T170" s="76" t="s">
        <v>1858</v>
      </c>
      <c r="U170" s="76" t="s">
        <v>1473</v>
      </c>
      <c r="V170" s="76" t="s">
        <v>1419</v>
      </c>
      <c r="W170" s="71" t="s">
        <v>1518</v>
      </c>
    </row>
    <row r="171" spans="1:23" ht="15" x14ac:dyDescent="0.25">
      <c r="A171" s="71" t="s">
        <v>2225</v>
      </c>
      <c r="B171" s="71" t="s">
        <v>1393</v>
      </c>
      <c r="C171" s="71" t="s">
        <v>1517</v>
      </c>
      <c r="D171" s="71" t="s">
        <v>1877</v>
      </c>
      <c r="E171" s="71" t="s">
        <v>1385</v>
      </c>
      <c r="F171" s="71" t="s">
        <v>1393</v>
      </c>
      <c r="L171" s="1" t="s">
        <v>1452</v>
      </c>
      <c r="M171" s="1" t="s">
        <v>2230</v>
      </c>
      <c r="Q171" s="76" t="s">
        <v>2101</v>
      </c>
      <c r="R171" s="76" t="s">
        <v>1430</v>
      </c>
      <c r="S171" s="76" t="s">
        <v>1517</v>
      </c>
      <c r="T171" s="76" t="s">
        <v>1858</v>
      </c>
      <c r="U171" s="76" t="s">
        <v>1473</v>
      </c>
      <c r="V171" s="76" t="s">
        <v>1430</v>
      </c>
      <c r="W171" s="71" t="s">
        <v>1518</v>
      </c>
    </row>
    <row r="172" spans="1:23" ht="15" x14ac:dyDescent="0.25">
      <c r="A172" s="71" t="s">
        <v>2225</v>
      </c>
      <c r="B172" s="71" t="s">
        <v>1394</v>
      </c>
      <c r="C172" s="71" t="s">
        <v>1517</v>
      </c>
      <c r="D172" s="71" t="s">
        <v>1877</v>
      </c>
      <c r="E172" s="71" t="s">
        <v>1385</v>
      </c>
      <c r="F172" s="71" t="s">
        <v>1394</v>
      </c>
      <c r="L172" s="1" t="s">
        <v>1452</v>
      </c>
      <c r="M172" s="1" t="s">
        <v>2231</v>
      </c>
      <c r="Q172" s="76" t="s">
        <v>2101</v>
      </c>
      <c r="R172" s="76" t="s">
        <v>1435</v>
      </c>
      <c r="S172" s="76" t="s">
        <v>1517</v>
      </c>
      <c r="T172" s="76" t="s">
        <v>1858</v>
      </c>
      <c r="U172" s="76" t="s">
        <v>1473</v>
      </c>
      <c r="V172" s="76" t="s">
        <v>1435</v>
      </c>
      <c r="W172" s="71" t="s">
        <v>1518</v>
      </c>
    </row>
    <row r="173" spans="1:23" ht="15" x14ac:dyDescent="0.25">
      <c r="A173" s="71" t="s">
        <v>2225</v>
      </c>
      <c r="B173" s="71" t="s">
        <v>1395</v>
      </c>
      <c r="C173" s="71" t="s">
        <v>1517</v>
      </c>
      <c r="D173" s="71" t="s">
        <v>1877</v>
      </c>
      <c r="E173" s="71" t="s">
        <v>1385</v>
      </c>
      <c r="F173" s="71" t="s">
        <v>1395</v>
      </c>
      <c r="L173" s="1" t="s">
        <v>1452</v>
      </c>
      <c r="M173" s="1" t="s">
        <v>2232</v>
      </c>
      <c r="Q173" s="76" t="s">
        <v>2101</v>
      </c>
      <c r="R173" s="76" t="s">
        <v>1447</v>
      </c>
      <c r="S173" s="76" t="s">
        <v>1517</v>
      </c>
      <c r="T173" s="76" t="s">
        <v>1858</v>
      </c>
      <c r="U173" s="76" t="s">
        <v>1473</v>
      </c>
      <c r="V173" s="76" t="s">
        <v>1447</v>
      </c>
      <c r="W173" s="71" t="s">
        <v>1518</v>
      </c>
    </row>
    <row r="174" spans="1:23" ht="15" x14ac:dyDescent="0.25">
      <c r="A174" s="71" t="s">
        <v>2233</v>
      </c>
      <c r="B174" s="71" t="s">
        <v>1234</v>
      </c>
      <c r="C174" s="71" t="s">
        <v>1523</v>
      </c>
      <c r="D174" s="71" t="s">
        <v>1815</v>
      </c>
      <c r="E174" s="71" t="s">
        <v>1402</v>
      </c>
      <c r="F174" s="71" t="s">
        <v>1234</v>
      </c>
      <c r="L174" s="1" t="s">
        <v>1452</v>
      </c>
      <c r="M174" s="1" t="s">
        <v>2095</v>
      </c>
      <c r="Q174" s="76" t="s">
        <v>2101</v>
      </c>
      <c r="R174" s="76" t="s">
        <v>1455</v>
      </c>
      <c r="S174" s="76" t="s">
        <v>1517</v>
      </c>
      <c r="T174" s="76" t="s">
        <v>1858</v>
      </c>
      <c r="U174" s="76" t="s">
        <v>1473</v>
      </c>
      <c r="V174" s="76" t="s">
        <v>1455</v>
      </c>
      <c r="W174" s="71" t="s">
        <v>1518</v>
      </c>
    </row>
    <row r="175" spans="1:23" ht="15" x14ac:dyDescent="0.25">
      <c r="A175" s="71" t="s">
        <v>2233</v>
      </c>
      <c r="B175" s="71" t="s">
        <v>1404</v>
      </c>
      <c r="C175" s="71" t="s">
        <v>1523</v>
      </c>
      <c r="D175" s="71" t="s">
        <v>1815</v>
      </c>
      <c r="E175" s="71" t="s">
        <v>1402</v>
      </c>
      <c r="F175" s="71" t="s">
        <v>1404</v>
      </c>
      <c r="L175" s="1" t="s">
        <v>1452</v>
      </c>
      <c r="M175" s="1" t="s">
        <v>2234</v>
      </c>
      <c r="Q175" s="76" t="s">
        <v>2101</v>
      </c>
      <c r="R175" s="76" t="s">
        <v>1459</v>
      </c>
      <c r="S175" s="76" t="s">
        <v>1517</v>
      </c>
      <c r="T175" s="76" t="s">
        <v>1858</v>
      </c>
      <c r="U175" s="76" t="s">
        <v>1473</v>
      </c>
      <c r="V175" s="76" t="s">
        <v>1459</v>
      </c>
      <c r="W175" s="71" t="s">
        <v>1518</v>
      </c>
    </row>
    <row r="176" spans="1:23" ht="15" x14ac:dyDescent="0.25">
      <c r="A176" s="71" t="s">
        <v>2233</v>
      </c>
      <c r="B176" s="71" t="s">
        <v>1462</v>
      </c>
      <c r="C176" s="71" t="s">
        <v>1523</v>
      </c>
      <c r="D176" s="71" t="s">
        <v>1815</v>
      </c>
      <c r="E176" s="71" t="s">
        <v>1402</v>
      </c>
      <c r="F176" s="71" t="s">
        <v>1462</v>
      </c>
      <c r="L176" s="1" t="s">
        <v>1452</v>
      </c>
      <c r="M176" s="1" t="s">
        <v>2235</v>
      </c>
      <c r="Q176" s="76" t="s">
        <v>2101</v>
      </c>
      <c r="R176" s="76" t="s">
        <v>1472</v>
      </c>
      <c r="S176" s="76" t="s">
        <v>1517</v>
      </c>
      <c r="T176" s="76" t="s">
        <v>1858</v>
      </c>
      <c r="U176" s="76" t="s">
        <v>1473</v>
      </c>
      <c r="V176" s="76" t="s">
        <v>1472</v>
      </c>
      <c r="W176" s="71" t="s">
        <v>1518</v>
      </c>
    </row>
    <row r="177" spans="1:23" ht="15" x14ac:dyDescent="0.25">
      <c r="A177" s="71" t="s">
        <v>2233</v>
      </c>
      <c r="B177" s="71" t="s">
        <v>1478</v>
      </c>
      <c r="C177" s="71" t="s">
        <v>1523</v>
      </c>
      <c r="D177" s="71" t="s">
        <v>1815</v>
      </c>
      <c r="E177" s="71" t="s">
        <v>1402</v>
      </c>
      <c r="F177" s="71" t="s">
        <v>1478</v>
      </c>
      <c r="L177" s="1" t="s">
        <v>1452</v>
      </c>
      <c r="M177" s="1" t="s">
        <v>2236</v>
      </c>
      <c r="Q177" s="76" t="s">
        <v>2101</v>
      </c>
      <c r="R177" s="76" t="s">
        <v>1497</v>
      </c>
      <c r="S177" s="76" t="s">
        <v>1517</v>
      </c>
      <c r="T177" s="76" t="s">
        <v>1858</v>
      </c>
      <c r="U177" s="76" t="s">
        <v>1473</v>
      </c>
      <c r="V177" s="76" t="s">
        <v>1497</v>
      </c>
      <c r="W177" s="71" t="s">
        <v>1518</v>
      </c>
    </row>
    <row r="178" spans="1:23" ht="15" x14ac:dyDescent="0.25">
      <c r="A178" s="71" t="s">
        <v>2237</v>
      </c>
      <c r="B178" s="71" t="s">
        <v>1252</v>
      </c>
      <c r="C178" s="71" t="s">
        <v>1523</v>
      </c>
      <c r="D178" s="71" t="s">
        <v>1815</v>
      </c>
      <c r="E178" s="71" t="s">
        <v>1407</v>
      </c>
      <c r="F178" s="71" t="s">
        <v>1252</v>
      </c>
      <c r="L178" s="1" t="s">
        <v>1452</v>
      </c>
      <c r="M178" s="1" t="s">
        <v>2238</v>
      </c>
      <c r="Q178" s="76" t="s">
        <v>2101</v>
      </c>
      <c r="R178" s="76" t="s">
        <v>1498</v>
      </c>
      <c r="S178" s="76" t="s">
        <v>1517</v>
      </c>
      <c r="T178" s="76" t="s">
        <v>1858</v>
      </c>
      <c r="U178" s="76" t="s">
        <v>1473</v>
      </c>
      <c r="V178" s="76" t="s">
        <v>1498</v>
      </c>
      <c r="W178" s="71" t="s">
        <v>1518</v>
      </c>
    </row>
    <row r="179" spans="1:23" ht="15" x14ac:dyDescent="0.25">
      <c r="A179" s="71" t="s">
        <v>2237</v>
      </c>
      <c r="B179" s="71" t="s">
        <v>1369</v>
      </c>
      <c r="C179" s="71" t="s">
        <v>1523</v>
      </c>
      <c r="D179" s="71" t="s">
        <v>1815</v>
      </c>
      <c r="E179" s="71" t="s">
        <v>1369</v>
      </c>
      <c r="F179" s="71" t="s">
        <v>1369</v>
      </c>
      <c r="L179" s="1" t="s">
        <v>1452</v>
      </c>
      <c r="M179" s="1" t="s">
        <v>2239</v>
      </c>
      <c r="Q179" s="76" t="s">
        <v>2101</v>
      </c>
      <c r="R179" s="76" t="s">
        <v>1500</v>
      </c>
      <c r="S179" s="76" t="s">
        <v>1517</v>
      </c>
      <c r="T179" s="76" t="s">
        <v>1858</v>
      </c>
      <c r="U179" s="76" t="s">
        <v>1473</v>
      </c>
      <c r="V179" s="76" t="s">
        <v>1500</v>
      </c>
      <c r="W179" s="71" t="s">
        <v>1518</v>
      </c>
    </row>
    <row r="180" spans="1:23" ht="15" x14ac:dyDescent="0.25">
      <c r="A180" s="71" t="s">
        <v>2237</v>
      </c>
      <c r="B180" s="71" t="s">
        <v>1397</v>
      </c>
      <c r="C180" s="71" t="s">
        <v>1523</v>
      </c>
      <c r="D180" s="71" t="s">
        <v>1815</v>
      </c>
      <c r="E180" s="71" t="s">
        <v>1397</v>
      </c>
      <c r="F180" s="71" t="s">
        <v>1397</v>
      </c>
      <c r="L180" s="1" t="s">
        <v>1452</v>
      </c>
      <c r="M180" s="1" t="s">
        <v>2240</v>
      </c>
      <c r="Q180" s="76" t="s">
        <v>2130</v>
      </c>
      <c r="R180" s="76" t="s">
        <v>2131</v>
      </c>
      <c r="S180" s="76" t="s">
        <v>1517</v>
      </c>
      <c r="T180" s="76" t="s">
        <v>1876</v>
      </c>
      <c r="U180" s="76" t="s">
        <v>1431</v>
      </c>
      <c r="V180" s="76" t="s">
        <v>1333</v>
      </c>
      <c r="W180" s="71" t="s">
        <v>1518</v>
      </c>
    </row>
    <row r="181" spans="1:23" ht="15" x14ac:dyDescent="0.25">
      <c r="A181" s="71" t="s">
        <v>2241</v>
      </c>
      <c r="B181" s="71" t="s">
        <v>2242</v>
      </c>
      <c r="C181" s="71" t="s">
        <v>1523</v>
      </c>
      <c r="D181" s="71" t="s">
        <v>1815</v>
      </c>
      <c r="E181" s="71" t="s">
        <v>1389</v>
      </c>
      <c r="F181" s="71" t="s">
        <v>1317</v>
      </c>
      <c r="L181" s="1" t="s">
        <v>1452</v>
      </c>
      <c r="M181" s="1" t="s">
        <v>2243</v>
      </c>
      <c r="Q181" s="76" t="s">
        <v>2130</v>
      </c>
      <c r="R181" s="76" t="s">
        <v>1351</v>
      </c>
      <c r="S181" s="76" t="s">
        <v>1517</v>
      </c>
      <c r="T181" s="76" t="s">
        <v>1876</v>
      </c>
      <c r="U181" s="76" t="s">
        <v>1431</v>
      </c>
      <c r="V181" s="76" t="s">
        <v>1351</v>
      </c>
      <c r="W181" s="71" t="s">
        <v>1518</v>
      </c>
    </row>
    <row r="182" spans="1:23" ht="15" x14ac:dyDescent="0.25">
      <c r="A182" s="71" t="s">
        <v>2241</v>
      </c>
      <c r="B182" s="71" t="s">
        <v>1290</v>
      </c>
      <c r="C182" s="71" t="s">
        <v>1523</v>
      </c>
      <c r="D182" s="71" t="s">
        <v>1815</v>
      </c>
      <c r="E182" s="71" t="s">
        <v>1389</v>
      </c>
      <c r="F182" s="71" t="s">
        <v>1290</v>
      </c>
      <c r="L182" s="1" t="s">
        <v>1464</v>
      </c>
      <c r="Q182" s="76" t="s">
        <v>2130</v>
      </c>
      <c r="R182" s="76" t="s">
        <v>2244</v>
      </c>
      <c r="S182" s="76" t="s">
        <v>1517</v>
      </c>
      <c r="T182" s="76" t="s">
        <v>1876</v>
      </c>
      <c r="U182" s="76" t="s">
        <v>1431</v>
      </c>
      <c r="V182" s="76" t="s">
        <v>1431</v>
      </c>
      <c r="W182" s="71" t="s">
        <v>1518</v>
      </c>
    </row>
    <row r="183" spans="1:23" ht="15" x14ac:dyDescent="0.25">
      <c r="A183" s="71" t="s">
        <v>2241</v>
      </c>
      <c r="B183" s="71" t="s">
        <v>2245</v>
      </c>
      <c r="C183" s="71" t="s">
        <v>1523</v>
      </c>
      <c r="D183" s="71" t="s">
        <v>1815</v>
      </c>
      <c r="E183" s="71" t="s">
        <v>1389</v>
      </c>
      <c r="F183" s="71" t="s">
        <v>1318</v>
      </c>
      <c r="L183" s="1" t="s">
        <v>1470</v>
      </c>
      <c r="M183" s="1" t="s">
        <v>1872</v>
      </c>
      <c r="Q183" s="76" t="s">
        <v>2130</v>
      </c>
      <c r="R183" s="76" t="s">
        <v>2246</v>
      </c>
      <c r="S183" s="76" t="s">
        <v>1517</v>
      </c>
      <c r="T183" s="76" t="s">
        <v>1876</v>
      </c>
      <c r="U183" s="76" t="s">
        <v>1431</v>
      </c>
      <c r="V183" s="76" t="s">
        <v>1458</v>
      </c>
      <c r="W183" s="71" t="s">
        <v>1518</v>
      </c>
    </row>
    <row r="184" spans="1:23" ht="15" x14ac:dyDescent="0.25">
      <c r="A184" s="71" t="s">
        <v>2241</v>
      </c>
      <c r="B184" s="71" t="s">
        <v>1361</v>
      </c>
      <c r="C184" s="71" t="s">
        <v>1523</v>
      </c>
      <c r="D184" s="71" t="s">
        <v>1815</v>
      </c>
      <c r="E184" s="71" t="s">
        <v>1389</v>
      </c>
      <c r="F184" s="71" t="s">
        <v>1361</v>
      </c>
      <c r="L184" s="1" t="s">
        <v>1473</v>
      </c>
      <c r="M184" s="1" t="s">
        <v>2247</v>
      </c>
      <c r="N184" s="1" t="s">
        <v>1267</v>
      </c>
      <c r="Q184" s="76" t="s">
        <v>2130</v>
      </c>
      <c r="R184" s="76" t="s">
        <v>2133</v>
      </c>
      <c r="S184" s="76" t="s">
        <v>1517</v>
      </c>
      <c r="T184" s="76" t="s">
        <v>1876</v>
      </c>
      <c r="U184" s="76" t="s">
        <v>1431</v>
      </c>
      <c r="V184" s="76" t="s">
        <v>1335</v>
      </c>
      <c r="W184" s="71" t="s">
        <v>1518</v>
      </c>
    </row>
    <row r="185" spans="1:23" ht="15" x14ac:dyDescent="0.25">
      <c r="A185" s="71" t="s">
        <v>2241</v>
      </c>
      <c r="B185" s="71" t="s">
        <v>1362</v>
      </c>
      <c r="C185" s="71" t="s">
        <v>1523</v>
      </c>
      <c r="D185" s="71" t="s">
        <v>1815</v>
      </c>
      <c r="E185" s="71" t="s">
        <v>1389</v>
      </c>
      <c r="F185" s="71" t="s">
        <v>1362</v>
      </c>
      <c r="L185" s="1" t="s">
        <v>1473</v>
      </c>
      <c r="M185" s="1" t="s">
        <v>2248</v>
      </c>
      <c r="N185" s="1" t="s">
        <v>1459</v>
      </c>
      <c r="Q185" s="76" t="s">
        <v>2130</v>
      </c>
      <c r="R185" s="76" t="s">
        <v>2249</v>
      </c>
      <c r="S185" s="76" t="s">
        <v>1517</v>
      </c>
      <c r="T185" s="76" t="s">
        <v>1876</v>
      </c>
      <c r="U185" s="76" t="s">
        <v>1431</v>
      </c>
      <c r="V185" s="76" t="s">
        <v>1335</v>
      </c>
      <c r="W185" s="71" t="s">
        <v>1518</v>
      </c>
    </row>
    <row r="186" spans="1:23" ht="15" x14ac:dyDescent="0.25">
      <c r="A186" s="71" t="s">
        <v>2241</v>
      </c>
      <c r="B186" s="71" t="s">
        <v>2250</v>
      </c>
      <c r="C186" s="71" t="s">
        <v>1523</v>
      </c>
      <c r="D186" s="71" t="s">
        <v>1815</v>
      </c>
      <c r="E186" s="71" t="s">
        <v>1389</v>
      </c>
      <c r="F186" s="71" t="s">
        <v>1320</v>
      </c>
      <c r="L186" s="1" t="s">
        <v>1473</v>
      </c>
      <c r="M186" s="1" t="s">
        <v>2251</v>
      </c>
      <c r="N186" s="1" t="s">
        <v>1472</v>
      </c>
      <c r="Q186" s="76" t="s">
        <v>2130</v>
      </c>
      <c r="R186" s="76" t="s">
        <v>2249</v>
      </c>
      <c r="S186" s="76" t="s">
        <v>1517</v>
      </c>
      <c r="T186" s="76" t="s">
        <v>1876</v>
      </c>
      <c r="U186" s="76" t="s">
        <v>1431</v>
      </c>
      <c r="V186" s="76" t="s">
        <v>2252</v>
      </c>
      <c r="W186" s="71" t="s">
        <v>1518</v>
      </c>
    </row>
    <row r="187" spans="1:23" ht="15" x14ac:dyDescent="0.25">
      <c r="A187" s="71" t="s">
        <v>2241</v>
      </c>
      <c r="B187" s="71" t="s">
        <v>2253</v>
      </c>
      <c r="C187" s="71" t="s">
        <v>1523</v>
      </c>
      <c r="D187" s="71" t="s">
        <v>1815</v>
      </c>
      <c r="E187" s="71" t="s">
        <v>1389</v>
      </c>
      <c r="F187" s="71" t="s">
        <v>1322</v>
      </c>
      <c r="L187" s="1" t="s">
        <v>1473</v>
      </c>
      <c r="M187" s="1" t="s">
        <v>2254</v>
      </c>
      <c r="N187" s="1" t="s">
        <v>1271</v>
      </c>
      <c r="Q187" s="76" t="s">
        <v>2130</v>
      </c>
      <c r="R187" s="76" t="s">
        <v>2134</v>
      </c>
      <c r="S187" s="76" t="s">
        <v>1517</v>
      </c>
      <c r="T187" s="76" t="s">
        <v>1876</v>
      </c>
      <c r="U187" s="76" t="s">
        <v>1431</v>
      </c>
      <c r="V187" s="76" t="s">
        <v>1339</v>
      </c>
      <c r="W187" s="71" t="s">
        <v>1518</v>
      </c>
    </row>
    <row r="188" spans="1:23" ht="15" x14ac:dyDescent="0.25">
      <c r="A188" s="71" t="s">
        <v>2241</v>
      </c>
      <c r="B188" s="71" t="s">
        <v>1495</v>
      </c>
      <c r="C188" s="71" t="s">
        <v>1523</v>
      </c>
      <c r="D188" s="71" t="s">
        <v>1815</v>
      </c>
      <c r="E188" s="71" t="s">
        <v>1732</v>
      </c>
      <c r="F188" s="71" t="s">
        <v>1495</v>
      </c>
      <c r="L188" s="1" t="s">
        <v>1473</v>
      </c>
      <c r="M188" s="1" t="s">
        <v>2255</v>
      </c>
      <c r="N188" s="1" t="s">
        <v>1455</v>
      </c>
      <c r="Q188" s="76" t="s">
        <v>2135</v>
      </c>
      <c r="R188" s="76" t="s">
        <v>1237</v>
      </c>
      <c r="S188" s="76" t="s">
        <v>1517</v>
      </c>
      <c r="T188" s="76" t="s">
        <v>1876</v>
      </c>
      <c r="U188" s="76" t="s">
        <v>1248</v>
      </c>
      <c r="V188" s="76" t="s">
        <v>1237</v>
      </c>
      <c r="W188" s="71" t="s">
        <v>1518</v>
      </c>
    </row>
    <row r="189" spans="1:23" ht="15" x14ac:dyDescent="0.25">
      <c r="A189" s="71" t="s">
        <v>1540</v>
      </c>
      <c r="B189" s="71" t="s">
        <v>2008</v>
      </c>
      <c r="C189" s="71" t="s">
        <v>1523</v>
      </c>
      <c r="D189" s="71" t="s">
        <v>1815</v>
      </c>
      <c r="E189" s="71" t="s">
        <v>1540</v>
      </c>
      <c r="F189" s="71" t="s">
        <v>1338</v>
      </c>
      <c r="L189" s="1" t="s">
        <v>1473</v>
      </c>
      <c r="M189" s="1" t="s">
        <v>2256</v>
      </c>
      <c r="N189" s="1" t="s">
        <v>1370</v>
      </c>
      <c r="Q189" s="76" t="s">
        <v>2135</v>
      </c>
      <c r="R189" s="76" t="s">
        <v>1916</v>
      </c>
      <c r="S189" s="76" t="s">
        <v>1517</v>
      </c>
      <c r="T189" s="76" t="s">
        <v>1876</v>
      </c>
      <c r="U189" s="76" t="s">
        <v>1248</v>
      </c>
      <c r="V189" s="76" t="s">
        <v>1916</v>
      </c>
      <c r="W189" s="71" t="s">
        <v>1518</v>
      </c>
    </row>
    <row r="190" spans="1:23" ht="15" x14ac:dyDescent="0.25">
      <c r="A190" s="71" t="s">
        <v>1540</v>
      </c>
      <c r="B190" s="71" t="s">
        <v>2014</v>
      </c>
      <c r="C190" s="71" t="s">
        <v>1523</v>
      </c>
      <c r="D190" s="71" t="s">
        <v>1815</v>
      </c>
      <c r="E190" s="71" t="s">
        <v>1540</v>
      </c>
      <c r="F190" s="71" t="s">
        <v>1233</v>
      </c>
      <c r="L190" s="1" t="s">
        <v>1473</v>
      </c>
      <c r="M190" s="1" t="s">
        <v>2257</v>
      </c>
      <c r="N190" s="1" t="s">
        <v>1243</v>
      </c>
      <c r="Q190" s="76" t="s">
        <v>2135</v>
      </c>
      <c r="R190" s="76" t="s">
        <v>1255</v>
      </c>
      <c r="S190" s="76" t="s">
        <v>1517</v>
      </c>
      <c r="T190" s="76" t="s">
        <v>1876</v>
      </c>
      <c r="U190" s="76" t="s">
        <v>1248</v>
      </c>
      <c r="V190" s="76" t="s">
        <v>1255</v>
      </c>
      <c r="W190" s="71" t="s">
        <v>1518</v>
      </c>
    </row>
    <row r="191" spans="1:23" ht="15" x14ac:dyDescent="0.25">
      <c r="A191" s="71" t="s">
        <v>1540</v>
      </c>
      <c r="B191" s="71" t="s">
        <v>2020</v>
      </c>
      <c r="C191" s="71" t="s">
        <v>1523</v>
      </c>
      <c r="D191" s="71" t="s">
        <v>1815</v>
      </c>
      <c r="E191" s="71" t="s">
        <v>1540</v>
      </c>
      <c r="F191" s="71" t="s">
        <v>1360</v>
      </c>
      <c r="L191" s="1" t="s">
        <v>1473</v>
      </c>
      <c r="M191" s="1" t="s">
        <v>2258</v>
      </c>
      <c r="N191" s="1" t="s">
        <v>1430</v>
      </c>
      <c r="Q191" s="76" t="s">
        <v>2135</v>
      </c>
      <c r="R191" s="76" t="s">
        <v>2259</v>
      </c>
      <c r="S191" s="76" t="s">
        <v>1517</v>
      </c>
      <c r="T191" s="76" t="s">
        <v>1876</v>
      </c>
      <c r="U191" s="76" t="s">
        <v>1248</v>
      </c>
      <c r="V191" s="76" t="s">
        <v>1305</v>
      </c>
      <c r="W191" s="71" t="s">
        <v>1518</v>
      </c>
    </row>
    <row r="192" spans="1:23" ht="15" x14ac:dyDescent="0.25">
      <c r="A192" s="71" t="s">
        <v>1540</v>
      </c>
      <c r="B192" s="71" t="s">
        <v>2020</v>
      </c>
      <c r="C192" s="71" t="s">
        <v>1523</v>
      </c>
      <c r="D192" s="71" t="s">
        <v>1815</v>
      </c>
      <c r="E192" s="71" t="s">
        <v>1540</v>
      </c>
      <c r="F192" s="71" t="s">
        <v>1328</v>
      </c>
      <c r="L192" s="1" t="s">
        <v>1473</v>
      </c>
      <c r="M192" s="1" t="s">
        <v>2260</v>
      </c>
      <c r="N192" s="1" t="s">
        <v>1473</v>
      </c>
      <c r="Q192" s="76" t="s">
        <v>2135</v>
      </c>
      <c r="R192" s="76" t="s">
        <v>2261</v>
      </c>
      <c r="S192" s="76" t="s">
        <v>1517</v>
      </c>
      <c r="T192" s="76" t="s">
        <v>1876</v>
      </c>
      <c r="U192" s="76" t="s">
        <v>1248</v>
      </c>
      <c r="V192" s="76" t="s">
        <v>1305</v>
      </c>
      <c r="W192" s="71" t="s">
        <v>1518</v>
      </c>
    </row>
    <row r="193" spans="1:23" ht="15" x14ac:dyDescent="0.25">
      <c r="A193" s="71" t="s">
        <v>1540</v>
      </c>
      <c r="B193" s="71" t="s">
        <v>2022</v>
      </c>
      <c r="C193" s="71" t="s">
        <v>1523</v>
      </c>
      <c r="D193" s="71" t="s">
        <v>1815</v>
      </c>
      <c r="E193" s="71" t="s">
        <v>1540</v>
      </c>
      <c r="F193" s="71" t="s">
        <v>1233</v>
      </c>
      <c r="L193" s="1" t="s">
        <v>1473</v>
      </c>
      <c r="M193" s="1" t="s">
        <v>2262</v>
      </c>
      <c r="N193" s="1" t="s">
        <v>1400</v>
      </c>
      <c r="Q193" s="76" t="s">
        <v>2135</v>
      </c>
      <c r="R193" s="76" t="s">
        <v>2263</v>
      </c>
      <c r="S193" s="76" t="s">
        <v>1517</v>
      </c>
      <c r="T193" s="76" t="s">
        <v>1876</v>
      </c>
      <c r="U193" s="76" t="s">
        <v>1248</v>
      </c>
      <c r="V193" s="76" t="s">
        <v>1305</v>
      </c>
      <c r="W193" s="71" t="s">
        <v>1518</v>
      </c>
    </row>
    <row r="194" spans="1:23" ht="15" x14ac:dyDescent="0.25">
      <c r="A194" s="71" t="s">
        <v>1540</v>
      </c>
      <c r="B194" s="71" t="s">
        <v>1915</v>
      </c>
      <c r="C194" s="71" t="s">
        <v>1523</v>
      </c>
      <c r="D194" s="71" t="s">
        <v>1815</v>
      </c>
      <c r="E194" s="71" t="s">
        <v>1540</v>
      </c>
      <c r="F194" s="71" t="s">
        <v>1328</v>
      </c>
      <c r="L194" s="1" t="s">
        <v>1473</v>
      </c>
      <c r="M194" s="1" t="s">
        <v>2264</v>
      </c>
      <c r="N194" s="1" t="s">
        <v>1382</v>
      </c>
      <c r="Q194" s="76" t="s">
        <v>2135</v>
      </c>
      <c r="R194" s="76" t="s">
        <v>2265</v>
      </c>
      <c r="S194" s="76" t="s">
        <v>1517</v>
      </c>
      <c r="T194" s="76" t="s">
        <v>1876</v>
      </c>
      <c r="U194" s="76" t="s">
        <v>1248</v>
      </c>
      <c r="V194" s="76" t="s">
        <v>1916</v>
      </c>
      <c r="W194" s="71" t="s">
        <v>1518</v>
      </c>
    </row>
    <row r="195" spans="1:23" ht="12.75" x14ac:dyDescent="0.2">
      <c r="A195" s="71" t="s">
        <v>1540</v>
      </c>
      <c r="B195" s="71" t="s">
        <v>1914</v>
      </c>
      <c r="C195" s="71" t="s">
        <v>1523</v>
      </c>
      <c r="D195" s="71" t="s">
        <v>1815</v>
      </c>
      <c r="E195" s="71" t="s">
        <v>1540</v>
      </c>
      <c r="F195" s="71" t="s">
        <v>1444</v>
      </c>
      <c r="L195" s="1" t="s">
        <v>1473</v>
      </c>
      <c r="M195" s="1" t="s">
        <v>2266</v>
      </c>
      <c r="N195" s="1" t="s">
        <v>1378</v>
      </c>
      <c r="Q195" s="45" t="s">
        <v>2135</v>
      </c>
      <c r="R195" s="45" t="s">
        <v>2267</v>
      </c>
      <c r="S195" s="45" t="s">
        <v>1517</v>
      </c>
      <c r="T195" s="45" t="s">
        <v>1876</v>
      </c>
      <c r="U195" s="45" t="s">
        <v>1248</v>
      </c>
      <c r="V195" s="45" t="s">
        <v>1247</v>
      </c>
      <c r="W195" s="71" t="s">
        <v>1518</v>
      </c>
    </row>
    <row r="196" spans="1:23" ht="15" x14ac:dyDescent="0.25">
      <c r="A196" s="71" t="s">
        <v>1540</v>
      </c>
      <c r="B196" s="71" t="s">
        <v>2026</v>
      </c>
      <c r="C196" s="71" t="s">
        <v>1523</v>
      </c>
      <c r="D196" s="71" t="s">
        <v>1815</v>
      </c>
      <c r="E196" s="71" t="s">
        <v>1540</v>
      </c>
      <c r="F196" s="71" t="s">
        <v>1323</v>
      </c>
      <c r="L196" s="1" t="s">
        <v>1473</v>
      </c>
      <c r="M196" s="1" t="s">
        <v>2268</v>
      </c>
      <c r="N196" s="1" t="s">
        <v>1254</v>
      </c>
      <c r="Q196" s="76" t="s">
        <v>2135</v>
      </c>
      <c r="R196" s="76" t="s">
        <v>2269</v>
      </c>
      <c r="S196" s="76" t="s">
        <v>1517</v>
      </c>
      <c r="T196" s="76" t="s">
        <v>1876</v>
      </c>
      <c r="U196" s="76" t="s">
        <v>1248</v>
      </c>
      <c r="V196" s="76" t="s">
        <v>1248</v>
      </c>
      <c r="W196" s="71" t="s">
        <v>1518</v>
      </c>
    </row>
    <row r="197" spans="1:23" ht="15" x14ac:dyDescent="0.25">
      <c r="A197" s="71" t="s">
        <v>1540</v>
      </c>
      <c r="B197" s="71" t="s">
        <v>2030</v>
      </c>
      <c r="C197" s="71" t="s">
        <v>1523</v>
      </c>
      <c r="D197" s="71" t="s">
        <v>1815</v>
      </c>
      <c r="E197" s="71" t="s">
        <v>1540</v>
      </c>
      <c r="F197" s="71" t="s">
        <v>1338</v>
      </c>
      <c r="L197" s="1" t="s">
        <v>1473</v>
      </c>
      <c r="M197" s="1" t="s">
        <v>2270</v>
      </c>
      <c r="N197" s="1" t="s">
        <v>1374</v>
      </c>
      <c r="Q197" s="76" t="s">
        <v>2135</v>
      </c>
      <c r="R197" s="76" t="s">
        <v>2271</v>
      </c>
      <c r="S197" s="76" t="s">
        <v>1517</v>
      </c>
      <c r="T197" s="76" t="s">
        <v>1876</v>
      </c>
      <c r="U197" s="76" t="s">
        <v>1248</v>
      </c>
      <c r="V197" s="76" t="s">
        <v>1358</v>
      </c>
      <c r="W197" s="71" t="s">
        <v>1518</v>
      </c>
    </row>
    <row r="198" spans="1:23" ht="15" x14ac:dyDescent="0.25">
      <c r="A198" s="71" t="s">
        <v>1527</v>
      </c>
      <c r="B198" s="71" t="s">
        <v>2037</v>
      </c>
      <c r="C198" s="71" t="s">
        <v>1517</v>
      </c>
      <c r="D198" s="71" t="s">
        <v>1859</v>
      </c>
      <c r="E198" s="71" t="s">
        <v>1527</v>
      </c>
      <c r="F198" s="71" t="s">
        <v>1342</v>
      </c>
      <c r="L198" s="1" t="s">
        <v>1473</v>
      </c>
      <c r="M198" s="1" t="s">
        <v>2272</v>
      </c>
      <c r="N198" s="1" t="s">
        <v>1498</v>
      </c>
      <c r="Q198" s="76" t="s">
        <v>2135</v>
      </c>
      <c r="R198" s="76" t="s">
        <v>1474</v>
      </c>
      <c r="S198" s="76" t="s">
        <v>1517</v>
      </c>
      <c r="T198" s="76" t="s">
        <v>1876</v>
      </c>
      <c r="U198" s="76" t="s">
        <v>1248</v>
      </c>
      <c r="V198" s="76" t="s">
        <v>1474</v>
      </c>
      <c r="W198" s="71" t="s">
        <v>1518</v>
      </c>
    </row>
    <row r="199" spans="1:23" ht="15" x14ac:dyDescent="0.25">
      <c r="A199" s="71" t="s">
        <v>1527</v>
      </c>
      <c r="B199" s="71" t="s">
        <v>2041</v>
      </c>
      <c r="C199" s="71" t="s">
        <v>1517</v>
      </c>
      <c r="D199" s="71" t="s">
        <v>1859</v>
      </c>
      <c r="E199" s="71" t="s">
        <v>1527</v>
      </c>
      <c r="F199" s="71" t="s">
        <v>1292</v>
      </c>
      <c r="L199" s="1" t="s">
        <v>1473</v>
      </c>
      <c r="M199" s="1" t="s">
        <v>96</v>
      </c>
      <c r="N199" s="1" t="s">
        <v>1447</v>
      </c>
      <c r="Q199" s="76" t="s">
        <v>2135</v>
      </c>
      <c r="R199" s="76" t="s">
        <v>2273</v>
      </c>
      <c r="S199" s="76" t="s">
        <v>1517</v>
      </c>
      <c r="T199" s="76" t="s">
        <v>1876</v>
      </c>
      <c r="U199" s="76" t="s">
        <v>1248</v>
      </c>
      <c r="V199" s="76" t="s">
        <v>1480</v>
      </c>
      <c r="W199" s="71" t="s">
        <v>1518</v>
      </c>
    </row>
    <row r="200" spans="1:23" ht="15" x14ac:dyDescent="0.25">
      <c r="A200" s="71" t="s">
        <v>1527</v>
      </c>
      <c r="B200" s="71" t="s">
        <v>2041</v>
      </c>
      <c r="C200" s="71" t="s">
        <v>1517</v>
      </c>
      <c r="D200" s="71" t="s">
        <v>1859</v>
      </c>
      <c r="E200" s="71" t="s">
        <v>1527</v>
      </c>
      <c r="F200" s="71" t="s">
        <v>1292</v>
      </c>
      <c r="L200" s="1" t="s">
        <v>1473</v>
      </c>
      <c r="M200" s="1" t="s">
        <v>2274</v>
      </c>
      <c r="N200" s="1" t="s">
        <v>1275</v>
      </c>
      <c r="Q200" s="76" t="s">
        <v>2135</v>
      </c>
      <c r="R200" s="76" t="s">
        <v>1479</v>
      </c>
      <c r="S200" s="76" t="s">
        <v>1517</v>
      </c>
      <c r="T200" s="76" t="s">
        <v>1876</v>
      </c>
      <c r="U200" s="76" t="s">
        <v>1248</v>
      </c>
      <c r="V200" s="76" t="s">
        <v>1479</v>
      </c>
      <c r="W200" s="71" t="s">
        <v>1518</v>
      </c>
    </row>
    <row r="201" spans="1:23" ht="15" x14ac:dyDescent="0.25">
      <c r="A201" s="71" t="s">
        <v>1527</v>
      </c>
      <c r="B201" s="71" t="s">
        <v>2041</v>
      </c>
      <c r="C201" s="71" t="s">
        <v>1517</v>
      </c>
      <c r="D201" s="71" t="s">
        <v>1859</v>
      </c>
      <c r="E201" s="71" t="s">
        <v>1527</v>
      </c>
      <c r="F201" s="71" t="s">
        <v>1292</v>
      </c>
      <c r="L201" s="1" t="s">
        <v>1473</v>
      </c>
      <c r="M201" s="1" t="s">
        <v>2275</v>
      </c>
      <c r="N201" s="1" t="s">
        <v>1401</v>
      </c>
      <c r="Q201" s="76" t="s">
        <v>2135</v>
      </c>
      <c r="R201" s="76" t="s">
        <v>1486</v>
      </c>
      <c r="S201" s="76" t="s">
        <v>1517</v>
      </c>
      <c r="T201" s="76" t="s">
        <v>1876</v>
      </c>
      <c r="U201" s="76" t="s">
        <v>1248</v>
      </c>
      <c r="V201" s="76" t="s">
        <v>1486</v>
      </c>
      <c r="W201" s="71" t="s">
        <v>1518</v>
      </c>
    </row>
    <row r="202" spans="1:23" ht="15" x14ac:dyDescent="0.25">
      <c r="A202" s="71" t="s">
        <v>2027</v>
      </c>
      <c r="B202" s="71" t="s">
        <v>2044</v>
      </c>
      <c r="C202" s="71" t="s">
        <v>1309</v>
      </c>
      <c r="D202" s="71" t="s">
        <v>1309</v>
      </c>
      <c r="E202" s="71" t="s">
        <v>1309</v>
      </c>
      <c r="F202" s="71" t="s">
        <v>1286</v>
      </c>
      <c r="L202" s="1" t="s">
        <v>1473</v>
      </c>
      <c r="M202" s="1" t="s">
        <v>2276</v>
      </c>
      <c r="N202" s="1" t="s">
        <v>1346</v>
      </c>
      <c r="Q202" s="76" t="s">
        <v>2137</v>
      </c>
      <c r="R202" s="76" t="s">
        <v>2277</v>
      </c>
      <c r="S202" s="76" t="s">
        <v>1517</v>
      </c>
      <c r="T202" s="76" t="s">
        <v>1876</v>
      </c>
      <c r="U202" s="76" t="s">
        <v>1248</v>
      </c>
      <c r="V202" s="76" t="s">
        <v>1474</v>
      </c>
      <c r="W202" s="71" t="s">
        <v>1518</v>
      </c>
    </row>
    <row r="203" spans="1:23" ht="15" x14ac:dyDescent="0.25">
      <c r="A203" s="71" t="s">
        <v>2027</v>
      </c>
      <c r="B203" s="71" t="s">
        <v>2044</v>
      </c>
      <c r="C203" s="71" t="s">
        <v>1309</v>
      </c>
      <c r="D203" s="71" t="s">
        <v>1309</v>
      </c>
      <c r="E203" s="71" t="s">
        <v>1309</v>
      </c>
      <c r="F203" s="71" t="s">
        <v>1453</v>
      </c>
      <c r="L203" s="1" t="s">
        <v>1473</v>
      </c>
      <c r="M203" s="1" t="s">
        <v>2278</v>
      </c>
      <c r="N203" s="1" t="s">
        <v>1419</v>
      </c>
      <c r="Q203" s="76" t="s">
        <v>2137</v>
      </c>
      <c r="R203" s="76" t="s">
        <v>2279</v>
      </c>
      <c r="S203" s="76" t="s">
        <v>1517</v>
      </c>
      <c r="T203" s="76" t="s">
        <v>1876</v>
      </c>
      <c r="U203" s="76" t="s">
        <v>1406</v>
      </c>
      <c r="V203" s="76" t="s">
        <v>1406</v>
      </c>
      <c r="W203" s="71" t="s">
        <v>1518</v>
      </c>
    </row>
    <row r="204" spans="1:23" ht="15" x14ac:dyDescent="0.25">
      <c r="A204" s="71" t="s">
        <v>2027</v>
      </c>
      <c r="B204" s="71" t="s">
        <v>2046</v>
      </c>
      <c r="C204" s="71" t="s">
        <v>1309</v>
      </c>
      <c r="D204" s="71" t="s">
        <v>1309</v>
      </c>
      <c r="E204" s="71" t="s">
        <v>1309</v>
      </c>
      <c r="F204" s="71" t="s">
        <v>1453</v>
      </c>
      <c r="L204" s="1" t="s">
        <v>1473</v>
      </c>
      <c r="M204" s="1" t="s">
        <v>2280</v>
      </c>
      <c r="N204" s="1" t="s">
        <v>1312</v>
      </c>
      <c r="Q204" s="76" t="s">
        <v>2137</v>
      </c>
      <c r="R204" s="76" t="s">
        <v>2281</v>
      </c>
      <c r="S204" s="76" t="s">
        <v>1517</v>
      </c>
      <c r="T204" s="76" t="s">
        <v>1876</v>
      </c>
      <c r="U204" s="76" t="s">
        <v>1406</v>
      </c>
      <c r="V204" s="76" t="s">
        <v>1413</v>
      </c>
      <c r="W204" s="71" t="s">
        <v>1518</v>
      </c>
    </row>
    <row r="205" spans="1:23" ht="15" x14ac:dyDescent="0.25">
      <c r="A205" s="71" t="s">
        <v>2027</v>
      </c>
      <c r="B205" s="71" t="s">
        <v>2048</v>
      </c>
      <c r="C205" s="71" t="s">
        <v>1309</v>
      </c>
      <c r="D205" s="71" t="s">
        <v>1309</v>
      </c>
      <c r="E205" s="71" t="s">
        <v>1309</v>
      </c>
      <c r="F205" s="71" t="s">
        <v>1481</v>
      </c>
      <c r="L205" s="1" t="s">
        <v>1473</v>
      </c>
      <c r="M205" s="1" t="s">
        <v>2282</v>
      </c>
      <c r="N205" s="1" t="s">
        <v>1396</v>
      </c>
      <c r="Q205" s="76" t="s">
        <v>2137</v>
      </c>
      <c r="R205" s="76" t="s">
        <v>2281</v>
      </c>
      <c r="S205" s="76" t="s">
        <v>1517</v>
      </c>
      <c r="T205" s="76" t="s">
        <v>1876</v>
      </c>
      <c r="U205" s="76" t="s">
        <v>1406</v>
      </c>
      <c r="V205" s="76" t="s">
        <v>1413</v>
      </c>
      <c r="W205" s="71" t="s">
        <v>1518</v>
      </c>
    </row>
    <row r="206" spans="1:23" ht="15" x14ac:dyDescent="0.25">
      <c r="A206" s="71" t="s">
        <v>2027</v>
      </c>
      <c r="B206" s="71" t="s">
        <v>2048</v>
      </c>
      <c r="C206" s="71" t="s">
        <v>1309</v>
      </c>
      <c r="D206" s="71" t="s">
        <v>1309</v>
      </c>
      <c r="E206" s="71" t="s">
        <v>1309</v>
      </c>
      <c r="F206" s="71" t="s">
        <v>1309</v>
      </c>
      <c r="L206" s="1" t="s">
        <v>1473</v>
      </c>
      <c r="M206" s="1" t="s">
        <v>2283</v>
      </c>
      <c r="N206" s="1" t="s">
        <v>1259</v>
      </c>
      <c r="Q206" s="76" t="s">
        <v>2137</v>
      </c>
      <c r="R206" s="76" t="s">
        <v>2284</v>
      </c>
      <c r="S206" s="76" t="s">
        <v>1517</v>
      </c>
      <c r="T206" s="76" t="s">
        <v>1876</v>
      </c>
      <c r="U206" s="76" t="s">
        <v>1406</v>
      </c>
      <c r="V206" s="76" t="s">
        <v>1448</v>
      </c>
      <c r="W206" s="71" t="s">
        <v>1518</v>
      </c>
    </row>
    <row r="207" spans="1:23" ht="15" x14ac:dyDescent="0.25">
      <c r="A207" s="71" t="s">
        <v>2027</v>
      </c>
      <c r="B207" s="71" t="s">
        <v>2050</v>
      </c>
      <c r="C207" s="71" t="s">
        <v>1309</v>
      </c>
      <c r="D207" s="71" t="s">
        <v>1309</v>
      </c>
      <c r="E207" s="71" t="s">
        <v>1309</v>
      </c>
      <c r="F207" s="71" t="s">
        <v>1481</v>
      </c>
      <c r="L207" s="1" t="s">
        <v>1473</v>
      </c>
      <c r="M207" s="1" t="s">
        <v>2285</v>
      </c>
      <c r="N207" s="1" t="s">
        <v>1500</v>
      </c>
      <c r="Q207" s="76" t="s">
        <v>2137</v>
      </c>
      <c r="R207" s="76" t="s">
        <v>2286</v>
      </c>
      <c r="S207" s="76" t="s">
        <v>1517</v>
      </c>
      <c r="T207" s="76" t="s">
        <v>1876</v>
      </c>
      <c r="U207" s="76" t="s">
        <v>1406</v>
      </c>
      <c r="V207" s="76" t="s">
        <v>1406</v>
      </c>
      <c r="W207" s="71" t="s">
        <v>1518</v>
      </c>
    </row>
    <row r="208" spans="1:23" ht="15" x14ac:dyDescent="0.25">
      <c r="A208" s="71" t="s">
        <v>2027</v>
      </c>
      <c r="B208" s="71" t="s">
        <v>2050</v>
      </c>
      <c r="C208" s="71" t="s">
        <v>1309</v>
      </c>
      <c r="D208" s="71" t="s">
        <v>1309</v>
      </c>
      <c r="E208" s="71" t="s">
        <v>1309</v>
      </c>
      <c r="F208" s="71" t="s">
        <v>1309</v>
      </c>
      <c r="L208" s="1" t="s">
        <v>1473</v>
      </c>
      <c r="M208" s="1" t="s">
        <v>2287</v>
      </c>
      <c r="N208" s="1" t="s">
        <v>1303</v>
      </c>
      <c r="Q208" s="76" t="s">
        <v>2137</v>
      </c>
      <c r="R208" s="76" t="s">
        <v>1436</v>
      </c>
      <c r="S208" s="76" t="s">
        <v>1517</v>
      </c>
      <c r="T208" s="76" t="s">
        <v>1876</v>
      </c>
      <c r="U208" s="76" t="s">
        <v>1406</v>
      </c>
      <c r="V208" s="76" t="s">
        <v>1436</v>
      </c>
      <c r="W208" s="71" t="s">
        <v>1518</v>
      </c>
    </row>
    <row r="209" spans="1:23" ht="15" x14ac:dyDescent="0.25">
      <c r="A209" s="71" t="s">
        <v>2027</v>
      </c>
      <c r="B209" s="71" t="s">
        <v>2050</v>
      </c>
      <c r="C209" s="71" t="s">
        <v>1309</v>
      </c>
      <c r="D209" s="71" t="s">
        <v>1309</v>
      </c>
      <c r="E209" s="71" t="s">
        <v>1309</v>
      </c>
      <c r="F209" s="71" t="s">
        <v>1293</v>
      </c>
      <c r="L209" s="1" t="s">
        <v>1473</v>
      </c>
      <c r="M209" s="1" t="s">
        <v>2260</v>
      </c>
      <c r="N209" s="1" t="s">
        <v>1473</v>
      </c>
      <c r="Q209" s="76" t="s">
        <v>2138</v>
      </c>
      <c r="R209" s="76" t="s">
        <v>1263</v>
      </c>
      <c r="S209" s="76" t="s">
        <v>1517</v>
      </c>
      <c r="T209" s="76" t="s">
        <v>1876</v>
      </c>
      <c r="U209" s="76" t="s">
        <v>1238</v>
      </c>
      <c r="V209" s="76" t="s">
        <v>1263</v>
      </c>
      <c r="W209" s="71" t="s">
        <v>1518</v>
      </c>
    </row>
    <row r="210" spans="1:23" ht="15" x14ac:dyDescent="0.25">
      <c r="A210" s="71" t="s">
        <v>2027</v>
      </c>
      <c r="B210" s="71" t="s">
        <v>2050</v>
      </c>
      <c r="C210" s="71" t="s">
        <v>1523</v>
      </c>
      <c r="D210" s="71" t="s">
        <v>1828</v>
      </c>
      <c r="E210" s="71" t="s">
        <v>1241</v>
      </c>
      <c r="F210" s="71" t="s">
        <v>1241</v>
      </c>
      <c r="L210" s="1" t="s">
        <v>1473</v>
      </c>
      <c r="M210" s="1" t="s">
        <v>2288</v>
      </c>
      <c r="N210" s="1" t="s">
        <v>1435</v>
      </c>
      <c r="Q210" s="76" t="s">
        <v>2138</v>
      </c>
      <c r="R210" s="76" t="s">
        <v>2289</v>
      </c>
      <c r="S210" s="76" t="s">
        <v>1517</v>
      </c>
      <c r="T210" s="76" t="s">
        <v>1876</v>
      </c>
      <c r="U210" s="76" t="s">
        <v>1238</v>
      </c>
      <c r="V210" s="76" t="s">
        <v>1238</v>
      </c>
      <c r="W210" s="71" t="s">
        <v>1518</v>
      </c>
    </row>
    <row r="211" spans="1:23" ht="15" x14ac:dyDescent="0.25">
      <c r="A211" s="71" t="s">
        <v>2027</v>
      </c>
      <c r="B211" s="71" t="s">
        <v>2050</v>
      </c>
      <c r="C211" s="71" t="s">
        <v>1309</v>
      </c>
      <c r="D211" s="71" t="s">
        <v>1309</v>
      </c>
      <c r="E211" s="71" t="s">
        <v>1309</v>
      </c>
      <c r="F211" s="71" t="s">
        <v>1270</v>
      </c>
      <c r="L211" s="1" t="s">
        <v>1473</v>
      </c>
      <c r="M211" s="1" t="s">
        <v>2290</v>
      </c>
      <c r="N211" s="1" t="s">
        <v>1410</v>
      </c>
      <c r="Q211" s="76" t="s">
        <v>2138</v>
      </c>
      <c r="R211" s="76" t="s">
        <v>2291</v>
      </c>
      <c r="S211" s="76" t="s">
        <v>1517</v>
      </c>
      <c r="T211" s="76" t="s">
        <v>1876</v>
      </c>
      <c r="U211" s="76" t="s">
        <v>1238</v>
      </c>
      <c r="V211" s="76" t="s">
        <v>1277</v>
      </c>
      <c r="W211" s="71" t="s">
        <v>1518</v>
      </c>
    </row>
    <row r="212" spans="1:23" ht="15" x14ac:dyDescent="0.25">
      <c r="A212" s="71" t="s">
        <v>2027</v>
      </c>
      <c r="B212" s="71" t="s">
        <v>2051</v>
      </c>
      <c r="C212" s="71" t="s">
        <v>1309</v>
      </c>
      <c r="D212" s="71" t="s">
        <v>1309</v>
      </c>
      <c r="E212" s="71" t="s">
        <v>1309</v>
      </c>
      <c r="F212" s="77" t="s">
        <v>1453</v>
      </c>
      <c r="L212" s="1" t="s">
        <v>1473</v>
      </c>
      <c r="M212" s="1" t="s">
        <v>2292</v>
      </c>
      <c r="N212" s="1" t="s">
        <v>1315</v>
      </c>
      <c r="Q212" s="76" t="s">
        <v>2138</v>
      </c>
      <c r="R212" s="76" t="s">
        <v>2293</v>
      </c>
      <c r="S212" s="76" t="s">
        <v>1517</v>
      </c>
      <c r="T212" s="76" t="s">
        <v>1876</v>
      </c>
      <c r="U212" s="76" t="s">
        <v>1238</v>
      </c>
      <c r="V212" s="76" t="s">
        <v>1446</v>
      </c>
      <c r="W212" s="71" t="s">
        <v>1518</v>
      </c>
    </row>
    <row r="213" spans="1:23" ht="15" x14ac:dyDescent="0.25">
      <c r="A213" s="71" t="s">
        <v>2027</v>
      </c>
      <c r="B213" s="71" t="s">
        <v>2051</v>
      </c>
      <c r="C213" s="71" t="s">
        <v>1309</v>
      </c>
      <c r="D213" s="71" t="s">
        <v>1309</v>
      </c>
      <c r="E213" s="71" t="s">
        <v>1309</v>
      </c>
      <c r="F213" s="71" t="s">
        <v>1453</v>
      </c>
      <c r="L213" s="1" t="s">
        <v>1473</v>
      </c>
      <c r="M213" s="1" t="s">
        <v>2294</v>
      </c>
      <c r="N213" s="1" t="s">
        <v>1497</v>
      </c>
      <c r="Q213" s="76" t="s">
        <v>2138</v>
      </c>
      <c r="R213" s="76" t="s">
        <v>2295</v>
      </c>
      <c r="S213" s="76" t="s">
        <v>1517</v>
      </c>
      <c r="T213" s="76" t="s">
        <v>1876</v>
      </c>
      <c r="U213" s="76" t="s">
        <v>1238</v>
      </c>
      <c r="V213" s="76" t="s">
        <v>1238</v>
      </c>
      <c r="W213" s="71" t="s">
        <v>1518</v>
      </c>
    </row>
    <row r="214" spans="1:23" ht="15" x14ac:dyDescent="0.25">
      <c r="A214" s="71" t="s">
        <v>2027</v>
      </c>
      <c r="B214" s="71" t="s">
        <v>2051</v>
      </c>
      <c r="C214" s="71" t="s">
        <v>1523</v>
      </c>
      <c r="D214" s="71" t="s">
        <v>1828</v>
      </c>
      <c r="E214" s="71" t="s">
        <v>1241</v>
      </c>
      <c r="F214" s="71" t="s">
        <v>1241</v>
      </c>
      <c r="L214" s="1" t="s">
        <v>1473</v>
      </c>
      <c r="M214" s="1" t="s">
        <v>2296</v>
      </c>
      <c r="N214" s="1" t="s">
        <v>1399</v>
      </c>
      <c r="Q214" s="76" t="s">
        <v>2138</v>
      </c>
      <c r="R214" s="76" t="s">
        <v>2297</v>
      </c>
      <c r="S214" s="76" t="s">
        <v>1517</v>
      </c>
      <c r="T214" s="76" t="s">
        <v>1876</v>
      </c>
      <c r="U214" s="76" t="s">
        <v>1238</v>
      </c>
      <c r="V214" s="76" t="s">
        <v>1367</v>
      </c>
      <c r="W214" s="71" t="s">
        <v>1518</v>
      </c>
    </row>
    <row r="215" spans="1:23" ht="15" x14ac:dyDescent="0.25">
      <c r="A215" s="71" t="s">
        <v>2027</v>
      </c>
      <c r="B215" s="71" t="s">
        <v>2055</v>
      </c>
      <c r="C215" s="71" t="s">
        <v>1309</v>
      </c>
      <c r="D215" s="71" t="s">
        <v>1309</v>
      </c>
      <c r="E215" s="71" t="s">
        <v>1309</v>
      </c>
      <c r="F215" s="71" t="s">
        <v>1453</v>
      </c>
      <c r="L215" s="1" t="s">
        <v>1473</v>
      </c>
      <c r="M215" s="1" t="s">
        <v>2298</v>
      </c>
      <c r="N215" s="1" t="s">
        <v>1376</v>
      </c>
      <c r="Q215" s="76" t="s">
        <v>2138</v>
      </c>
      <c r="R215" s="76" t="s">
        <v>2297</v>
      </c>
      <c r="S215" s="76" t="s">
        <v>1517</v>
      </c>
      <c r="T215" s="76" t="s">
        <v>1876</v>
      </c>
      <c r="U215" s="76" t="s">
        <v>1238</v>
      </c>
      <c r="V215" s="76" t="s">
        <v>1367</v>
      </c>
      <c r="W215" s="71" t="s">
        <v>1518</v>
      </c>
    </row>
    <row r="216" spans="1:23" ht="15" x14ac:dyDescent="0.25">
      <c r="A216" s="71" t="s">
        <v>2027</v>
      </c>
      <c r="B216" s="71" t="s">
        <v>2055</v>
      </c>
      <c r="C216" s="71" t="s">
        <v>1309</v>
      </c>
      <c r="D216" s="71" t="s">
        <v>1309</v>
      </c>
      <c r="E216" s="71" t="s">
        <v>1309</v>
      </c>
      <c r="F216" s="71" t="s">
        <v>1309</v>
      </c>
      <c r="L216" s="1" t="s">
        <v>1487</v>
      </c>
      <c r="M216" s="1" t="s">
        <v>2299</v>
      </c>
      <c r="Q216" s="76" t="s">
        <v>2138</v>
      </c>
      <c r="R216" s="76" t="s">
        <v>2297</v>
      </c>
      <c r="S216" s="76" t="s">
        <v>1517</v>
      </c>
      <c r="T216" s="76" t="s">
        <v>1876</v>
      </c>
      <c r="U216" s="76" t="s">
        <v>1238</v>
      </c>
      <c r="V216" s="76" t="s">
        <v>1492</v>
      </c>
      <c r="W216" s="71" t="s">
        <v>1518</v>
      </c>
    </row>
    <row r="217" spans="1:23" ht="12.75" x14ac:dyDescent="0.2">
      <c r="A217" s="71" t="s">
        <v>1262</v>
      </c>
      <c r="B217" s="71" t="s">
        <v>2060</v>
      </c>
      <c r="C217" s="71" t="s">
        <v>1523</v>
      </c>
      <c r="D217" s="71" t="s">
        <v>1815</v>
      </c>
      <c r="E217" s="71" t="s">
        <v>1262</v>
      </c>
      <c r="F217" s="71" t="s">
        <v>1262</v>
      </c>
      <c r="L217" s="1" t="s">
        <v>1487</v>
      </c>
      <c r="M217" s="1" t="s">
        <v>2300</v>
      </c>
      <c r="Q217" s="45" t="s">
        <v>2138</v>
      </c>
      <c r="R217" s="45" t="s">
        <v>2297</v>
      </c>
      <c r="S217" s="45" t="s">
        <v>1517</v>
      </c>
      <c r="T217" s="45" t="s">
        <v>1876</v>
      </c>
      <c r="U217" s="45" t="s">
        <v>1238</v>
      </c>
      <c r="V217" s="45" t="s">
        <v>1492</v>
      </c>
      <c r="W217" s="71" t="s">
        <v>1518</v>
      </c>
    </row>
    <row r="218" spans="1:23" ht="15" x14ac:dyDescent="0.25">
      <c r="A218" s="71" t="s">
        <v>1262</v>
      </c>
      <c r="B218" s="71" t="s">
        <v>2062</v>
      </c>
      <c r="C218" s="71" t="s">
        <v>1523</v>
      </c>
      <c r="D218" s="71" t="s">
        <v>1815</v>
      </c>
      <c r="E218" s="71" t="s">
        <v>1262</v>
      </c>
      <c r="F218" s="71" t="s">
        <v>1262</v>
      </c>
      <c r="L218" s="1" t="s">
        <v>1493</v>
      </c>
      <c r="M218" s="1" t="s">
        <v>2301</v>
      </c>
      <c r="Q218" s="76" t="s">
        <v>2138</v>
      </c>
      <c r="R218" s="76" t="s">
        <v>2141</v>
      </c>
      <c r="S218" s="76" t="s">
        <v>1517</v>
      </c>
      <c r="T218" s="76" t="s">
        <v>1876</v>
      </c>
      <c r="U218" s="76" t="s">
        <v>1238</v>
      </c>
      <c r="V218" s="76" t="s">
        <v>1449</v>
      </c>
      <c r="W218" s="71" t="s">
        <v>1518</v>
      </c>
    </row>
    <row r="219" spans="1:23" ht="15" x14ac:dyDescent="0.25">
      <c r="A219" s="71" t="s">
        <v>1262</v>
      </c>
      <c r="B219" s="71" t="s">
        <v>1349</v>
      </c>
      <c r="C219" s="71" t="s">
        <v>1523</v>
      </c>
      <c r="D219" s="71" t="s">
        <v>1815</v>
      </c>
      <c r="E219" s="71" t="s">
        <v>1289</v>
      </c>
      <c r="F219" s="71" t="s">
        <v>1289</v>
      </c>
      <c r="L219" s="1" t="s">
        <v>1506</v>
      </c>
      <c r="M219" s="1" t="s">
        <v>2302</v>
      </c>
      <c r="Q219" s="76" t="s">
        <v>2138</v>
      </c>
      <c r="R219" s="76" t="s">
        <v>2141</v>
      </c>
      <c r="S219" s="76" t="s">
        <v>1517</v>
      </c>
      <c r="T219" s="76" t="s">
        <v>1876</v>
      </c>
      <c r="U219" s="76" t="s">
        <v>1238</v>
      </c>
      <c r="V219" s="76" t="s">
        <v>1449</v>
      </c>
      <c r="W219" s="71" t="s">
        <v>1518</v>
      </c>
    </row>
    <row r="220" spans="1:23" ht="15" x14ac:dyDescent="0.25">
      <c r="A220" s="71" t="s">
        <v>1262</v>
      </c>
      <c r="B220" s="71" t="s">
        <v>2065</v>
      </c>
      <c r="C220" s="71" t="s">
        <v>1523</v>
      </c>
      <c r="D220" s="71" t="s">
        <v>1815</v>
      </c>
      <c r="E220" s="71" t="s">
        <v>1262</v>
      </c>
      <c r="F220" s="71" t="s">
        <v>1262</v>
      </c>
      <c r="L220" s="1" t="s">
        <v>1506</v>
      </c>
      <c r="M220" s="1" t="s">
        <v>2303</v>
      </c>
      <c r="Q220" s="76" t="s">
        <v>2138</v>
      </c>
      <c r="R220" s="76" t="s">
        <v>2304</v>
      </c>
      <c r="S220" s="76" t="s">
        <v>1517</v>
      </c>
      <c r="T220" s="76" t="s">
        <v>1876</v>
      </c>
      <c r="U220" s="76" t="s">
        <v>1238</v>
      </c>
      <c r="V220" s="76" t="s">
        <v>1238</v>
      </c>
      <c r="W220" s="71" t="s">
        <v>1518</v>
      </c>
    </row>
    <row r="221" spans="1:23" ht="15" x14ac:dyDescent="0.25">
      <c r="A221" s="71" t="s">
        <v>1262</v>
      </c>
      <c r="B221" s="71" t="s">
        <v>2067</v>
      </c>
      <c r="C221" s="71" t="s">
        <v>1523</v>
      </c>
      <c r="D221" s="71" t="s">
        <v>1815</v>
      </c>
      <c r="E221" s="71" t="s">
        <v>1289</v>
      </c>
      <c r="F221" s="71" t="s">
        <v>1289</v>
      </c>
      <c r="L221" s="1" t="s">
        <v>1506</v>
      </c>
      <c r="M221" s="1" t="s">
        <v>2305</v>
      </c>
      <c r="Q221" s="76" t="s">
        <v>2138</v>
      </c>
      <c r="R221" s="76" t="s">
        <v>2306</v>
      </c>
      <c r="S221" s="76" t="s">
        <v>1517</v>
      </c>
      <c r="T221" s="76" t="s">
        <v>1876</v>
      </c>
      <c r="U221" s="76" t="s">
        <v>1238</v>
      </c>
      <c r="V221" s="76" t="s">
        <v>1426</v>
      </c>
      <c r="W221" s="71" t="s">
        <v>1518</v>
      </c>
    </row>
    <row r="222" spans="1:23" ht="15" x14ac:dyDescent="0.25">
      <c r="A222" s="71" t="s">
        <v>1262</v>
      </c>
      <c r="B222" s="71" t="s">
        <v>2067</v>
      </c>
      <c r="C222" s="71" t="s">
        <v>1523</v>
      </c>
      <c r="D222" s="71" t="s">
        <v>1815</v>
      </c>
      <c r="E222" s="71" t="s">
        <v>1373</v>
      </c>
      <c r="F222" s="71" t="s">
        <v>1373</v>
      </c>
      <c r="L222" s="1" t="s">
        <v>1506</v>
      </c>
      <c r="M222" s="1" t="s">
        <v>2307</v>
      </c>
      <c r="Q222" s="76" t="s">
        <v>2308</v>
      </c>
      <c r="R222" s="76" t="s">
        <v>2309</v>
      </c>
      <c r="S222" s="76" t="s">
        <v>1517</v>
      </c>
      <c r="T222" s="76" t="s">
        <v>1876</v>
      </c>
      <c r="U222" s="76" t="s">
        <v>1487</v>
      </c>
      <c r="V222" s="76" t="s">
        <v>1485</v>
      </c>
      <c r="W222" s="71" t="s">
        <v>1518</v>
      </c>
    </row>
    <row r="223" spans="1:23" ht="15" x14ac:dyDescent="0.25">
      <c r="A223" s="71" t="s">
        <v>1262</v>
      </c>
      <c r="B223" s="71" t="s">
        <v>2070</v>
      </c>
      <c r="C223" s="71" t="s">
        <v>1523</v>
      </c>
      <c r="D223" s="71" t="s">
        <v>1815</v>
      </c>
      <c r="E223" s="71" t="s">
        <v>1262</v>
      </c>
      <c r="F223" s="71" t="s">
        <v>1262</v>
      </c>
      <c r="L223" s="1" t="s">
        <v>1506</v>
      </c>
      <c r="M223" s="1" t="s">
        <v>2310</v>
      </c>
      <c r="Q223" s="76" t="s">
        <v>2308</v>
      </c>
      <c r="R223" s="76" t="s">
        <v>2309</v>
      </c>
      <c r="S223" s="76" t="s">
        <v>1517</v>
      </c>
      <c r="T223" s="76" t="s">
        <v>1876</v>
      </c>
      <c r="U223" s="76" t="s">
        <v>1487</v>
      </c>
      <c r="V223" s="76" t="s">
        <v>1487</v>
      </c>
      <c r="W223" s="71" t="s">
        <v>1518</v>
      </c>
    </row>
    <row r="224" spans="1:23" ht="15" x14ac:dyDescent="0.25">
      <c r="A224" s="71" t="s">
        <v>2031</v>
      </c>
      <c r="B224" s="71" t="s">
        <v>2072</v>
      </c>
      <c r="C224" s="71" t="s">
        <v>1523</v>
      </c>
      <c r="D224" s="71" t="s">
        <v>1840</v>
      </c>
      <c r="E224" s="71" t="s">
        <v>1506</v>
      </c>
      <c r="F224" s="71" t="s">
        <v>1251</v>
      </c>
      <c r="L224" s="1" t="s">
        <v>1506</v>
      </c>
      <c r="M224" s="1" t="s">
        <v>2251</v>
      </c>
      <c r="N224" s="1" t="s">
        <v>1472</v>
      </c>
      <c r="Q224" s="76" t="s">
        <v>2308</v>
      </c>
      <c r="R224" s="76" t="s">
        <v>2311</v>
      </c>
      <c r="S224" s="76" t="s">
        <v>1517</v>
      </c>
      <c r="T224" s="76" t="s">
        <v>1876</v>
      </c>
      <c r="U224" s="76" t="s">
        <v>1487</v>
      </c>
      <c r="V224" s="76" t="s">
        <v>1487</v>
      </c>
      <c r="W224" s="71" t="s">
        <v>1518</v>
      </c>
    </row>
    <row r="225" spans="1:23" ht="15" x14ac:dyDescent="0.25">
      <c r="A225" s="71" t="s">
        <v>2031</v>
      </c>
      <c r="B225" s="71" t="s">
        <v>2072</v>
      </c>
      <c r="C225" s="71" t="s">
        <v>1523</v>
      </c>
      <c r="D225" s="71" t="s">
        <v>1840</v>
      </c>
      <c r="E225" s="71" t="s">
        <v>1506</v>
      </c>
      <c r="F225" s="71" t="s">
        <v>1504</v>
      </c>
      <c r="L225" s="1" t="s">
        <v>1506</v>
      </c>
      <c r="M225" s="1" t="s">
        <v>2312</v>
      </c>
      <c r="Q225" s="76" t="s">
        <v>2143</v>
      </c>
      <c r="R225" s="76" t="s">
        <v>2144</v>
      </c>
      <c r="S225" s="76" t="s">
        <v>1523</v>
      </c>
      <c r="T225" s="76" t="s">
        <v>1815</v>
      </c>
      <c r="U225" s="76" t="s">
        <v>1412</v>
      </c>
      <c r="V225" s="76" t="s">
        <v>1329</v>
      </c>
      <c r="W225" s="71" t="s">
        <v>1518</v>
      </c>
    </row>
    <row r="226" spans="1:23" ht="15" x14ac:dyDescent="0.25">
      <c r="A226" s="71" t="s">
        <v>2031</v>
      </c>
      <c r="B226" s="71" t="s">
        <v>2072</v>
      </c>
      <c r="C226" s="71" t="s">
        <v>1523</v>
      </c>
      <c r="D226" s="71" t="s">
        <v>1840</v>
      </c>
      <c r="E226" s="71" t="s">
        <v>1506</v>
      </c>
      <c r="F226" s="71" t="s">
        <v>1352</v>
      </c>
      <c r="L226" s="1" t="s">
        <v>1506</v>
      </c>
      <c r="M226" s="1" t="s">
        <v>2313</v>
      </c>
      <c r="Q226" s="76" t="s">
        <v>2143</v>
      </c>
      <c r="R226" s="76" t="s">
        <v>2144</v>
      </c>
      <c r="S226" s="76" t="s">
        <v>1523</v>
      </c>
      <c r="T226" s="76" t="s">
        <v>1815</v>
      </c>
      <c r="U226" s="76" t="s">
        <v>1412</v>
      </c>
      <c r="V226" s="76" t="s">
        <v>1332</v>
      </c>
      <c r="W226" s="71" t="s">
        <v>1518</v>
      </c>
    </row>
    <row r="227" spans="1:23" ht="15" x14ac:dyDescent="0.25">
      <c r="A227" s="71" t="s">
        <v>2031</v>
      </c>
      <c r="B227" s="71" t="s">
        <v>2075</v>
      </c>
      <c r="C227" s="71" t="s">
        <v>1523</v>
      </c>
      <c r="D227" s="71" t="s">
        <v>1840</v>
      </c>
      <c r="E227" s="71" t="s">
        <v>1506</v>
      </c>
      <c r="F227" s="71" t="s">
        <v>1251</v>
      </c>
      <c r="L227" s="1" t="s">
        <v>1506</v>
      </c>
      <c r="Q227" s="76" t="s">
        <v>2143</v>
      </c>
      <c r="R227" s="76" t="s">
        <v>2149</v>
      </c>
      <c r="S227" s="76" t="s">
        <v>1523</v>
      </c>
      <c r="T227" s="76" t="s">
        <v>1815</v>
      </c>
      <c r="U227" s="76" t="s">
        <v>1412</v>
      </c>
      <c r="V227" s="76" t="s">
        <v>1330</v>
      </c>
      <c r="W227" s="71" t="s">
        <v>1518</v>
      </c>
    </row>
    <row r="228" spans="1:23" ht="15" x14ac:dyDescent="0.25">
      <c r="A228" s="71" t="s">
        <v>2031</v>
      </c>
      <c r="B228" s="71" t="s">
        <v>2075</v>
      </c>
      <c r="C228" s="71" t="s">
        <v>1523</v>
      </c>
      <c r="D228" s="71" t="s">
        <v>1840</v>
      </c>
      <c r="E228" s="71" t="s">
        <v>1506</v>
      </c>
      <c r="F228" s="71" t="s">
        <v>1460</v>
      </c>
      <c r="L228" s="1" t="s">
        <v>1506</v>
      </c>
      <c r="M228" s="1" t="s">
        <v>2314</v>
      </c>
      <c r="Q228" s="76" t="s">
        <v>2143</v>
      </c>
      <c r="R228" s="76" t="s">
        <v>2152</v>
      </c>
      <c r="S228" s="76" t="s">
        <v>1523</v>
      </c>
      <c r="T228" s="76" t="s">
        <v>1815</v>
      </c>
      <c r="U228" s="76" t="s">
        <v>1412</v>
      </c>
      <c r="V228" s="76" t="s">
        <v>1331</v>
      </c>
      <c r="W228" s="71" t="s">
        <v>1518</v>
      </c>
    </row>
    <row r="229" spans="1:23" ht="15" x14ac:dyDescent="0.25">
      <c r="A229" s="71" t="s">
        <v>2031</v>
      </c>
      <c r="B229" s="71" t="s">
        <v>2075</v>
      </c>
      <c r="C229" s="71" t="s">
        <v>1523</v>
      </c>
      <c r="D229" s="71" t="s">
        <v>1840</v>
      </c>
      <c r="E229" s="71" t="s">
        <v>1506</v>
      </c>
      <c r="F229" s="71" t="s">
        <v>1506</v>
      </c>
      <c r="L229" s="1" t="s">
        <v>1506</v>
      </c>
      <c r="M229" s="1" t="s">
        <v>2315</v>
      </c>
      <c r="Q229" s="76" t="s">
        <v>2143</v>
      </c>
      <c r="R229" s="76" t="s">
        <v>2154</v>
      </c>
      <c r="S229" s="76" t="s">
        <v>1523</v>
      </c>
      <c r="T229" s="76" t="s">
        <v>1815</v>
      </c>
      <c r="U229" s="76" t="s">
        <v>1412</v>
      </c>
      <c r="V229" s="76" t="s">
        <v>1332</v>
      </c>
      <c r="W229" s="71" t="s">
        <v>1518</v>
      </c>
    </row>
    <row r="230" spans="1:23" ht="15" x14ac:dyDescent="0.25">
      <c r="A230" s="71" t="s">
        <v>2031</v>
      </c>
      <c r="B230" s="71" t="s">
        <v>2077</v>
      </c>
      <c r="C230" s="71" t="s">
        <v>1523</v>
      </c>
      <c r="D230" s="71" t="s">
        <v>1840</v>
      </c>
      <c r="E230" s="71" t="s">
        <v>1506</v>
      </c>
      <c r="F230" s="71" t="s">
        <v>1502</v>
      </c>
      <c r="L230" s="1" t="s">
        <v>1506</v>
      </c>
      <c r="M230" s="1" t="s">
        <v>2316</v>
      </c>
      <c r="Q230" s="76" t="s">
        <v>2143</v>
      </c>
      <c r="R230" s="76" t="s">
        <v>2317</v>
      </c>
      <c r="S230" s="76" t="s">
        <v>1523</v>
      </c>
      <c r="T230" s="76" t="s">
        <v>1815</v>
      </c>
      <c r="U230" s="76" t="s">
        <v>1483</v>
      </c>
      <c r="V230" s="76" t="s">
        <v>1483</v>
      </c>
      <c r="W230" s="71" t="s">
        <v>1518</v>
      </c>
    </row>
    <row r="231" spans="1:23" ht="15" x14ac:dyDescent="0.25">
      <c r="A231" s="71" t="s">
        <v>2031</v>
      </c>
      <c r="B231" s="71" t="s">
        <v>2077</v>
      </c>
      <c r="C231" s="71" t="s">
        <v>1523</v>
      </c>
      <c r="D231" s="71" t="s">
        <v>1840</v>
      </c>
      <c r="E231" s="71" t="s">
        <v>1506</v>
      </c>
      <c r="F231" s="71" t="s">
        <v>1460</v>
      </c>
      <c r="L231" s="1" t="s">
        <v>1506</v>
      </c>
      <c r="M231" s="1" t="s">
        <v>2318</v>
      </c>
      <c r="Q231" s="76" t="s">
        <v>2143</v>
      </c>
      <c r="R231" s="76" t="s">
        <v>2319</v>
      </c>
      <c r="S231" s="76" t="s">
        <v>1523</v>
      </c>
      <c r="T231" s="76" t="s">
        <v>1815</v>
      </c>
      <c r="U231" s="76" t="s">
        <v>1483</v>
      </c>
      <c r="V231" s="76" t="s">
        <v>1386</v>
      </c>
      <c r="W231" s="71" t="s">
        <v>1518</v>
      </c>
    </row>
    <row r="232" spans="1:23" ht="15" x14ac:dyDescent="0.25">
      <c r="A232" s="71" t="s">
        <v>2031</v>
      </c>
      <c r="B232" s="71" t="s">
        <v>2077</v>
      </c>
      <c r="C232" s="71" t="s">
        <v>1523</v>
      </c>
      <c r="D232" s="71" t="s">
        <v>1840</v>
      </c>
      <c r="E232" s="71" t="s">
        <v>1506</v>
      </c>
      <c r="F232" s="71" t="s">
        <v>1439</v>
      </c>
      <c r="L232" s="1" t="s">
        <v>1506</v>
      </c>
      <c r="M232" s="1" t="s">
        <v>2320</v>
      </c>
      <c r="Q232" s="76" t="s">
        <v>2143</v>
      </c>
      <c r="R232" s="76" t="s">
        <v>2319</v>
      </c>
      <c r="S232" s="76" t="s">
        <v>1523</v>
      </c>
      <c r="T232" s="76" t="s">
        <v>1815</v>
      </c>
      <c r="U232" s="76" t="s">
        <v>1483</v>
      </c>
      <c r="V232" s="76" t="s">
        <v>1483</v>
      </c>
      <c r="W232" s="71" t="s">
        <v>1518</v>
      </c>
    </row>
    <row r="233" spans="1:23" ht="15" x14ac:dyDescent="0.25">
      <c r="A233" s="71" t="s">
        <v>2031</v>
      </c>
      <c r="B233" s="71" t="s">
        <v>2077</v>
      </c>
      <c r="C233" s="71" t="s">
        <v>1523</v>
      </c>
      <c r="D233" s="71" t="s">
        <v>1840</v>
      </c>
      <c r="E233" s="71" t="s">
        <v>1506</v>
      </c>
      <c r="F233" s="71" t="s">
        <v>1251</v>
      </c>
      <c r="L233" s="1" t="s">
        <v>1506</v>
      </c>
      <c r="M233" s="1" t="s">
        <v>2321</v>
      </c>
      <c r="Q233" s="76" t="s">
        <v>2143</v>
      </c>
      <c r="R233" s="76" t="s">
        <v>2322</v>
      </c>
      <c r="S233" s="76" t="s">
        <v>1523</v>
      </c>
      <c r="T233" s="76" t="s">
        <v>1815</v>
      </c>
      <c r="U233" s="76" t="s">
        <v>1412</v>
      </c>
      <c r="V233" s="76" t="s">
        <v>1412</v>
      </c>
      <c r="W233" s="71" t="s">
        <v>1518</v>
      </c>
    </row>
    <row r="234" spans="1:23" ht="15" x14ac:dyDescent="0.25">
      <c r="A234" s="71" t="s">
        <v>2031</v>
      </c>
      <c r="B234" s="71" t="s">
        <v>2077</v>
      </c>
      <c r="C234" s="71" t="s">
        <v>1523</v>
      </c>
      <c r="D234" s="71" t="s">
        <v>1840</v>
      </c>
      <c r="E234" s="71" t="s">
        <v>1506</v>
      </c>
      <c r="F234" s="71" t="s">
        <v>1377</v>
      </c>
      <c r="L234" s="1" t="s">
        <v>1506</v>
      </c>
      <c r="M234" s="1" t="s">
        <v>2323</v>
      </c>
      <c r="Q234" s="76" t="s">
        <v>2324</v>
      </c>
      <c r="R234" s="76" t="s">
        <v>2325</v>
      </c>
      <c r="S234" s="76" t="s">
        <v>1523</v>
      </c>
      <c r="T234" s="76" t="s">
        <v>1815</v>
      </c>
      <c r="U234" s="76" t="s">
        <v>1484</v>
      </c>
      <c r="V234" s="76" t="s">
        <v>1484</v>
      </c>
      <c r="W234" s="71" t="s">
        <v>1518</v>
      </c>
    </row>
    <row r="235" spans="1:23" ht="15" x14ac:dyDescent="0.25">
      <c r="A235" s="71" t="s">
        <v>2084</v>
      </c>
      <c r="B235" s="71" t="s">
        <v>2326</v>
      </c>
      <c r="C235" s="71" t="s">
        <v>1309</v>
      </c>
      <c r="D235" s="71" t="s">
        <v>1309</v>
      </c>
      <c r="E235" s="71" t="s">
        <v>1309</v>
      </c>
      <c r="F235" s="71" t="s">
        <v>1481</v>
      </c>
      <c r="L235" s="1" t="s">
        <v>1506</v>
      </c>
      <c r="M235" s="1" t="s">
        <v>2327</v>
      </c>
      <c r="Q235" s="76" t="s">
        <v>2324</v>
      </c>
      <c r="R235" s="76" t="s">
        <v>2328</v>
      </c>
      <c r="S235" s="76" t="s">
        <v>1523</v>
      </c>
      <c r="T235" s="76" t="s">
        <v>1815</v>
      </c>
      <c r="U235" s="76" t="s">
        <v>1257</v>
      </c>
      <c r="V235" s="76" t="s">
        <v>1257</v>
      </c>
      <c r="W235" s="71" t="s">
        <v>1518</v>
      </c>
    </row>
    <row r="236" spans="1:23" ht="15" x14ac:dyDescent="0.25">
      <c r="A236" s="71" t="s">
        <v>2084</v>
      </c>
      <c r="B236" s="71" t="s">
        <v>2326</v>
      </c>
      <c r="C236" s="71" t="s">
        <v>1309</v>
      </c>
      <c r="D236" s="71" t="s">
        <v>1309</v>
      </c>
      <c r="E236" s="71" t="s">
        <v>1309</v>
      </c>
      <c r="F236" s="71" t="s">
        <v>1309</v>
      </c>
      <c r="L236" s="1" t="s">
        <v>1506</v>
      </c>
      <c r="M236" s="1" t="s">
        <v>2329</v>
      </c>
      <c r="Q236" s="76" t="s">
        <v>2324</v>
      </c>
      <c r="R236" s="76" t="s">
        <v>2330</v>
      </c>
      <c r="S236" s="76" t="s">
        <v>1523</v>
      </c>
      <c r="T236" s="76" t="s">
        <v>1815</v>
      </c>
      <c r="U236" s="76" t="s">
        <v>1484</v>
      </c>
      <c r="V236" s="76" t="s">
        <v>1484</v>
      </c>
      <c r="W236" s="71" t="s">
        <v>1518</v>
      </c>
    </row>
    <row r="237" spans="1:23" ht="15" x14ac:dyDescent="0.25">
      <c r="A237" s="71" t="s">
        <v>2084</v>
      </c>
      <c r="B237" s="71" t="s">
        <v>2331</v>
      </c>
      <c r="C237" s="71" t="s">
        <v>1309</v>
      </c>
      <c r="D237" s="71" t="s">
        <v>1309</v>
      </c>
      <c r="E237" s="71" t="s">
        <v>1309</v>
      </c>
      <c r="F237" s="71" t="s">
        <v>1309</v>
      </c>
      <c r="Q237" s="76" t="s">
        <v>1371</v>
      </c>
      <c r="R237" s="76" t="s">
        <v>2332</v>
      </c>
      <c r="S237" s="76" t="s">
        <v>1523</v>
      </c>
      <c r="T237" s="76" t="s">
        <v>1815</v>
      </c>
      <c r="U237" s="76" t="s">
        <v>1371</v>
      </c>
      <c r="V237" s="76" t="s">
        <v>1240</v>
      </c>
      <c r="W237" s="71" t="s">
        <v>1518</v>
      </c>
    </row>
    <row r="238" spans="1:23" ht="15" x14ac:dyDescent="0.25">
      <c r="A238" s="71" t="s">
        <v>2084</v>
      </c>
      <c r="B238" s="71" t="s">
        <v>2333</v>
      </c>
      <c r="C238" s="71" t="s">
        <v>1309</v>
      </c>
      <c r="D238" s="71" t="s">
        <v>1309</v>
      </c>
      <c r="E238" s="71" t="s">
        <v>1309</v>
      </c>
      <c r="F238" s="71" t="s">
        <v>1293</v>
      </c>
      <c r="Q238" s="76" t="s">
        <v>1371</v>
      </c>
      <c r="R238" s="76" t="s">
        <v>2332</v>
      </c>
      <c r="S238" s="76" t="s">
        <v>1523</v>
      </c>
      <c r="T238" s="76" t="s">
        <v>1815</v>
      </c>
      <c r="U238" s="76" t="s">
        <v>1371</v>
      </c>
      <c r="V238" s="76" t="s">
        <v>1371</v>
      </c>
      <c r="W238" s="71" t="s">
        <v>1518</v>
      </c>
    </row>
    <row r="239" spans="1:23" ht="15" x14ac:dyDescent="0.25">
      <c r="A239" s="71" t="s">
        <v>2084</v>
      </c>
      <c r="B239" s="71" t="s">
        <v>2333</v>
      </c>
      <c r="C239" s="71" t="s">
        <v>1309</v>
      </c>
      <c r="D239" s="71" t="s">
        <v>1309</v>
      </c>
      <c r="E239" s="71" t="s">
        <v>1309</v>
      </c>
      <c r="F239" s="71" t="s">
        <v>1481</v>
      </c>
      <c r="Q239" s="76" t="s">
        <v>1371</v>
      </c>
      <c r="R239" s="76" t="s">
        <v>2334</v>
      </c>
      <c r="S239" s="76" t="s">
        <v>1523</v>
      </c>
      <c r="T239" s="76" t="s">
        <v>1815</v>
      </c>
      <c r="U239" s="76" t="s">
        <v>1371</v>
      </c>
      <c r="V239" s="76" t="s">
        <v>1391</v>
      </c>
      <c r="W239" s="71" t="s">
        <v>1518</v>
      </c>
    </row>
    <row r="240" spans="1:23" ht="15" x14ac:dyDescent="0.25">
      <c r="A240" s="71" t="s">
        <v>2084</v>
      </c>
      <c r="B240" s="71" t="s">
        <v>2333</v>
      </c>
      <c r="C240" s="71" t="s">
        <v>1309</v>
      </c>
      <c r="D240" s="71" t="s">
        <v>1309</v>
      </c>
      <c r="E240" s="71" t="s">
        <v>1309</v>
      </c>
      <c r="F240" s="71" t="s">
        <v>1309</v>
      </c>
      <c r="Q240" s="76" t="s">
        <v>1371</v>
      </c>
      <c r="R240" s="76" t="s">
        <v>2335</v>
      </c>
      <c r="S240" s="76" t="s">
        <v>1523</v>
      </c>
      <c r="T240" s="76" t="s">
        <v>1815</v>
      </c>
      <c r="U240" s="76" t="s">
        <v>1371</v>
      </c>
      <c r="V240" s="76" t="s">
        <v>1371</v>
      </c>
      <c r="W240" s="71" t="s">
        <v>1518</v>
      </c>
    </row>
    <row r="241" spans="1:23" ht="15" x14ac:dyDescent="0.25">
      <c r="A241" s="71" t="s">
        <v>2084</v>
      </c>
      <c r="B241" s="71" t="s">
        <v>2336</v>
      </c>
      <c r="C241" s="71" t="s">
        <v>1309</v>
      </c>
      <c r="D241" s="71" t="s">
        <v>1309</v>
      </c>
      <c r="E241" s="71" t="s">
        <v>1309</v>
      </c>
      <c r="F241" s="71" t="s">
        <v>1260</v>
      </c>
      <c r="Q241" s="76" t="s">
        <v>1371</v>
      </c>
      <c r="R241" s="76" t="s">
        <v>2337</v>
      </c>
      <c r="S241" s="76" t="s">
        <v>1523</v>
      </c>
      <c r="T241" s="76" t="s">
        <v>1815</v>
      </c>
      <c r="U241" s="76" t="s">
        <v>1371</v>
      </c>
      <c r="V241" s="76" t="s">
        <v>1371</v>
      </c>
      <c r="W241" s="71" t="s">
        <v>1518</v>
      </c>
    </row>
    <row r="242" spans="1:23" ht="15" x14ac:dyDescent="0.25">
      <c r="A242" s="71" t="s">
        <v>2084</v>
      </c>
      <c r="B242" s="71" t="s">
        <v>2336</v>
      </c>
      <c r="C242" s="71" t="s">
        <v>1523</v>
      </c>
      <c r="D242" s="71" t="s">
        <v>1828</v>
      </c>
      <c r="E242" s="71" t="s">
        <v>1241</v>
      </c>
      <c r="F242" s="71" t="s">
        <v>1241</v>
      </c>
      <c r="Q242" s="76" t="s">
        <v>1371</v>
      </c>
      <c r="R242" s="76" t="s">
        <v>2338</v>
      </c>
      <c r="S242" s="76" t="s">
        <v>1523</v>
      </c>
      <c r="T242" s="76" t="s">
        <v>1815</v>
      </c>
      <c r="U242" s="76" t="s">
        <v>1371</v>
      </c>
      <c r="V242" s="76" t="s">
        <v>1371</v>
      </c>
      <c r="W242" s="71" t="s">
        <v>1518</v>
      </c>
    </row>
    <row r="243" spans="1:23" ht="15" x14ac:dyDescent="0.25">
      <c r="A243" s="71" t="s">
        <v>2084</v>
      </c>
      <c r="B243" s="71" t="s">
        <v>2336</v>
      </c>
      <c r="C243" s="71" t="s">
        <v>1309</v>
      </c>
      <c r="D243" s="71" t="s">
        <v>1309</v>
      </c>
      <c r="E243" s="71" t="s">
        <v>1309</v>
      </c>
      <c r="F243" s="71" t="s">
        <v>1293</v>
      </c>
      <c r="Q243" s="76" t="s">
        <v>1371</v>
      </c>
      <c r="R243" s="76" t="s">
        <v>2339</v>
      </c>
      <c r="S243" s="76" t="s">
        <v>1523</v>
      </c>
      <c r="T243" s="76" t="s">
        <v>1815</v>
      </c>
      <c r="U243" s="76" t="s">
        <v>1371</v>
      </c>
      <c r="V243" s="76" t="s">
        <v>1371</v>
      </c>
      <c r="W243" s="71" t="s">
        <v>1518</v>
      </c>
    </row>
    <row r="244" spans="1:23" ht="15" x14ac:dyDescent="0.25">
      <c r="A244" s="71" t="s">
        <v>2084</v>
      </c>
      <c r="B244" s="71" t="s">
        <v>2336</v>
      </c>
      <c r="C244" s="71" t="s">
        <v>1309</v>
      </c>
      <c r="D244" s="71" t="s">
        <v>1309</v>
      </c>
      <c r="E244" s="71" t="s">
        <v>1309</v>
      </c>
      <c r="F244" s="71" t="s">
        <v>1309</v>
      </c>
      <c r="Q244" s="76" t="s">
        <v>1371</v>
      </c>
      <c r="R244" s="76" t="s">
        <v>1427</v>
      </c>
      <c r="S244" s="76" t="s">
        <v>1523</v>
      </c>
      <c r="T244" s="76" t="s">
        <v>1815</v>
      </c>
      <c r="U244" s="76" t="s">
        <v>1371</v>
      </c>
      <c r="V244" s="76" t="s">
        <v>1427</v>
      </c>
      <c r="W244" s="71" t="s">
        <v>1518</v>
      </c>
    </row>
    <row r="245" spans="1:23" ht="15" x14ac:dyDescent="0.25">
      <c r="A245" s="71" t="s">
        <v>2084</v>
      </c>
      <c r="B245" s="71" t="s">
        <v>2340</v>
      </c>
      <c r="C245" s="71" t="s">
        <v>1309</v>
      </c>
      <c r="D245" s="71" t="s">
        <v>1309</v>
      </c>
      <c r="E245" s="71" t="s">
        <v>1309</v>
      </c>
      <c r="F245" s="71" t="s">
        <v>1481</v>
      </c>
      <c r="Q245" s="76" t="s">
        <v>1371</v>
      </c>
      <c r="R245" s="76" t="s">
        <v>1434</v>
      </c>
      <c r="S245" s="76" t="s">
        <v>1523</v>
      </c>
      <c r="T245" s="76" t="s">
        <v>1815</v>
      </c>
      <c r="U245" s="76" t="s">
        <v>1371</v>
      </c>
      <c r="V245" s="76" t="s">
        <v>1434</v>
      </c>
      <c r="W245" s="71" t="s">
        <v>1518</v>
      </c>
    </row>
    <row r="246" spans="1:23" ht="15" x14ac:dyDescent="0.25">
      <c r="A246" s="71" t="s">
        <v>2084</v>
      </c>
      <c r="B246" s="71" t="s">
        <v>2340</v>
      </c>
      <c r="C246" s="71" t="s">
        <v>1309</v>
      </c>
      <c r="D246" s="71" t="s">
        <v>1309</v>
      </c>
      <c r="E246" s="71" t="s">
        <v>1309</v>
      </c>
      <c r="F246" s="71" t="s">
        <v>1309</v>
      </c>
      <c r="Q246" s="76" t="s">
        <v>1371</v>
      </c>
      <c r="R246" s="76" t="s">
        <v>2341</v>
      </c>
      <c r="S246" s="76" t="s">
        <v>1523</v>
      </c>
      <c r="T246" s="76" t="s">
        <v>1815</v>
      </c>
      <c r="U246" s="76" t="s">
        <v>1371</v>
      </c>
      <c r="V246" s="76" t="s">
        <v>1499</v>
      </c>
      <c r="W246" s="71" t="s">
        <v>1518</v>
      </c>
    </row>
    <row r="247" spans="1:23" ht="15" x14ac:dyDescent="0.25">
      <c r="A247" s="71" t="s">
        <v>1300</v>
      </c>
      <c r="B247" s="71" t="s">
        <v>2096</v>
      </c>
      <c r="C247" s="71" t="s">
        <v>1517</v>
      </c>
      <c r="D247" s="71" t="s">
        <v>1877</v>
      </c>
      <c r="E247" s="71" t="s">
        <v>1300</v>
      </c>
      <c r="F247" s="71" t="s">
        <v>1276</v>
      </c>
      <c r="Q247" s="76" t="s">
        <v>2342</v>
      </c>
      <c r="R247" s="76" t="s">
        <v>2343</v>
      </c>
      <c r="S247" s="76" t="s">
        <v>1517</v>
      </c>
      <c r="T247" s="76" t="s">
        <v>1876</v>
      </c>
      <c r="U247" s="76" t="s">
        <v>1235</v>
      </c>
      <c r="V247" s="76" t="s">
        <v>1235</v>
      </c>
      <c r="W247" s="71" t="s">
        <v>1518</v>
      </c>
    </row>
    <row r="248" spans="1:23" ht="15" x14ac:dyDescent="0.25">
      <c r="A248" s="71" t="s">
        <v>1300</v>
      </c>
      <c r="B248" s="71" t="s">
        <v>2096</v>
      </c>
      <c r="C248" s="71" t="s">
        <v>1517</v>
      </c>
      <c r="D248" s="71" t="s">
        <v>1877</v>
      </c>
      <c r="E248" s="71" t="s">
        <v>1300</v>
      </c>
      <c r="F248" s="71" t="s">
        <v>1301</v>
      </c>
      <c r="Q248" s="76" t="s">
        <v>2342</v>
      </c>
      <c r="R248" s="76" t="s">
        <v>2344</v>
      </c>
      <c r="S248" s="76" t="s">
        <v>1517</v>
      </c>
      <c r="T248" s="76" t="s">
        <v>1876</v>
      </c>
      <c r="U248" s="76" t="s">
        <v>1235</v>
      </c>
      <c r="V248" s="76" t="s">
        <v>1235</v>
      </c>
      <c r="W248" s="71" t="s">
        <v>1518</v>
      </c>
    </row>
    <row r="249" spans="1:23" ht="15" x14ac:dyDescent="0.25">
      <c r="A249" s="71" t="s">
        <v>1300</v>
      </c>
      <c r="B249" s="71" t="s">
        <v>2096</v>
      </c>
      <c r="C249" s="71" t="s">
        <v>1517</v>
      </c>
      <c r="D249" s="71" t="s">
        <v>1877</v>
      </c>
      <c r="E249" s="71" t="s">
        <v>1300</v>
      </c>
      <c r="F249" s="71" t="s">
        <v>1300</v>
      </c>
      <c r="Q249" s="76" t="s">
        <v>2345</v>
      </c>
      <c r="R249" s="76" t="s">
        <v>2346</v>
      </c>
      <c r="S249" s="76" t="s">
        <v>1517</v>
      </c>
      <c r="T249" s="76" t="s">
        <v>1876</v>
      </c>
      <c r="U249" s="76" t="s">
        <v>1493</v>
      </c>
      <c r="V249" s="76" t="s">
        <v>1493</v>
      </c>
      <c r="W249" s="71" t="s">
        <v>1518</v>
      </c>
    </row>
    <row r="250" spans="1:23" ht="15" x14ac:dyDescent="0.25">
      <c r="A250" s="71" t="s">
        <v>1310</v>
      </c>
      <c r="B250" s="71" t="s">
        <v>2097</v>
      </c>
      <c r="C250" s="71" t="s">
        <v>1523</v>
      </c>
      <c r="D250" s="71" t="s">
        <v>1815</v>
      </c>
      <c r="E250" s="71" t="s">
        <v>1310</v>
      </c>
      <c r="F250" s="71" t="s">
        <v>1310</v>
      </c>
      <c r="Q250" s="76" t="s">
        <v>2159</v>
      </c>
      <c r="R250" s="76" t="s">
        <v>1264</v>
      </c>
      <c r="S250" s="76" t="s">
        <v>1517</v>
      </c>
      <c r="T250" s="76" t="s">
        <v>1859</v>
      </c>
      <c r="U250" s="76" t="s">
        <v>1264</v>
      </c>
      <c r="V250" s="76" t="s">
        <v>1264</v>
      </c>
      <c r="W250" s="71" t="s">
        <v>1518</v>
      </c>
    </row>
    <row r="251" spans="1:23" ht="15" x14ac:dyDescent="0.25">
      <c r="A251" s="71" t="s">
        <v>1310</v>
      </c>
      <c r="B251" s="71" t="s">
        <v>2097</v>
      </c>
      <c r="C251" s="71" t="s">
        <v>1523</v>
      </c>
      <c r="D251" s="71" t="s">
        <v>1815</v>
      </c>
      <c r="E251" s="71" t="s">
        <v>1310</v>
      </c>
      <c r="F251" s="71" t="s">
        <v>1450</v>
      </c>
      <c r="Q251" s="76" t="s">
        <v>2159</v>
      </c>
      <c r="R251" s="76" t="s">
        <v>2347</v>
      </c>
      <c r="S251" s="76" t="s">
        <v>1517</v>
      </c>
      <c r="T251" s="76" t="s">
        <v>1859</v>
      </c>
      <c r="U251" s="76" t="s">
        <v>1264</v>
      </c>
      <c r="V251" s="76" t="s">
        <v>1264</v>
      </c>
      <c r="W251" s="71" t="s">
        <v>1518</v>
      </c>
    </row>
    <row r="252" spans="1:23" ht="15" x14ac:dyDescent="0.25">
      <c r="A252" s="71" t="s">
        <v>1310</v>
      </c>
      <c r="B252" s="71" t="s">
        <v>2099</v>
      </c>
      <c r="C252" s="71" t="s">
        <v>1523</v>
      </c>
      <c r="D252" s="71" t="s">
        <v>1815</v>
      </c>
      <c r="E252" s="71" t="s">
        <v>1310</v>
      </c>
      <c r="F252" s="71" t="s">
        <v>1450</v>
      </c>
      <c r="Q252" s="76" t="s">
        <v>2159</v>
      </c>
      <c r="R252" s="76" t="s">
        <v>2348</v>
      </c>
      <c r="S252" s="76" t="s">
        <v>1517</v>
      </c>
      <c r="T252" s="76" t="s">
        <v>1859</v>
      </c>
      <c r="U252" s="76" t="s">
        <v>1264</v>
      </c>
      <c r="V252" s="76" t="s">
        <v>1264</v>
      </c>
      <c r="W252" s="71" t="s">
        <v>1518</v>
      </c>
    </row>
    <row r="253" spans="1:23" ht="15" x14ac:dyDescent="0.25">
      <c r="A253" s="71" t="s">
        <v>1310</v>
      </c>
      <c r="B253" s="71" t="s">
        <v>2099</v>
      </c>
      <c r="C253" s="71" t="s">
        <v>1523</v>
      </c>
      <c r="D253" s="71" t="s">
        <v>1815</v>
      </c>
      <c r="E253" s="71" t="s">
        <v>1310</v>
      </c>
      <c r="F253" s="71" t="s">
        <v>1310</v>
      </c>
      <c r="Q253" s="76" t="s">
        <v>2159</v>
      </c>
      <c r="R253" s="76" t="s">
        <v>2349</v>
      </c>
      <c r="S253" s="76" t="s">
        <v>1517</v>
      </c>
      <c r="T253" s="76" t="s">
        <v>1859</v>
      </c>
      <c r="U253" s="76" t="s">
        <v>1388</v>
      </c>
      <c r="V253" s="76" t="s">
        <v>1388</v>
      </c>
      <c r="W253" s="71" t="s">
        <v>1518</v>
      </c>
    </row>
    <row r="254" spans="1:23" ht="15" x14ac:dyDescent="0.25">
      <c r="A254" s="71" t="s">
        <v>2038</v>
      </c>
      <c r="B254" s="71" t="s">
        <v>2103</v>
      </c>
      <c r="C254" s="71" t="s">
        <v>1523</v>
      </c>
      <c r="D254" s="71" t="s">
        <v>1828</v>
      </c>
      <c r="E254" s="71" t="s">
        <v>1241</v>
      </c>
      <c r="F254" s="71" t="s">
        <v>1241</v>
      </c>
      <c r="Q254" s="76" t="s">
        <v>2159</v>
      </c>
      <c r="R254" s="76" t="s">
        <v>2350</v>
      </c>
      <c r="S254" s="76" t="s">
        <v>1517</v>
      </c>
      <c r="T254" s="76" t="s">
        <v>1859</v>
      </c>
      <c r="U254" s="76" t="s">
        <v>1388</v>
      </c>
      <c r="V254" s="76" t="s">
        <v>1298</v>
      </c>
      <c r="W254" s="71" t="s">
        <v>1518</v>
      </c>
    </row>
    <row r="255" spans="1:23" ht="15" x14ac:dyDescent="0.25">
      <c r="A255" s="71" t="s">
        <v>2038</v>
      </c>
      <c r="B255" s="71" t="s">
        <v>2103</v>
      </c>
      <c r="C255" s="71" t="s">
        <v>1523</v>
      </c>
      <c r="D255" s="71" t="s">
        <v>1828</v>
      </c>
      <c r="E255" s="71" t="s">
        <v>1241</v>
      </c>
      <c r="F255" s="71" t="s">
        <v>1287</v>
      </c>
      <c r="Q255" s="76" t="s">
        <v>2159</v>
      </c>
      <c r="R255" s="76" t="s">
        <v>2350</v>
      </c>
      <c r="S255" s="76" t="s">
        <v>1517</v>
      </c>
      <c r="T255" s="76" t="s">
        <v>1859</v>
      </c>
      <c r="U255" s="76" t="s">
        <v>1388</v>
      </c>
      <c r="V255" s="76" t="s">
        <v>1298</v>
      </c>
      <c r="W255" s="71" t="s">
        <v>1518</v>
      </c>
    </row>
    <row r="256" spans="1:23" ht="15" x14ac:dyDescent="0.25">
      <c r="A256" s="71" t="s">
        <v>2038</v>
      </c>
      <c r="B256" s="71" t="s">
        <v>2107</v>
      </c>
      <c r="C256" s="71" t="s">
        <v>1523</v>
      </c>
      <c r="D256" s="71" t="s">
        <v>1828</v>
      </c>
      <c r="E256" s="71" t="s">
        <v>1241</v>
      </c>
      <c r="F256" s="71" t="s">
        <v>1287</v>
      </c>
      <c r="Q256" s="76" t="s">
        <v>2159</v>
      </c>
      <c r="R256" s="76" t="s">
        <v>2350</v>
      </c>
      <c r="S256" s="76" t="s">
        <v>1517</v>
      </c>
      <c r="T256" s="76" t="s">
        <v>1859</v>
      </c>
      <c r="U256" s="76" t="s">
        <v>1388</v>
      </c>
      <c r="V256" s="76" t="s">
        <v>1298</v>
      </c>
      <c r="W256" s="71" t="s">
        <v>1518</v>
      </c>
    </row>
    <row r="257" spans="1:23" ht="15" x14ac:dyDescent="0.25">
      <c r="A257" s="71" t="s">
        <v>2038</v>
      </c>
      <c r="B257" s="71" t="s">
        <v>2107</v>
      </c>
      <c r="C257" s="71" t="s">
        <v>1523</v>
      </c>
      <c r="D257" s="71" t="s">
        <v>1828</v>
      </c>
      <c r="E257" s="71" t="s">
        <v>1241</v>
      </c>
      <c r="F257" s="71" t="s">
        <v>1241</v>
      </c>
      <c r="Q257" s="76" t="s">
        <v>2159</v>
      </c>
      <c r="R257" s="76" t="s">
        <v>2351</v>
      </c>
      <c r="S257" s="76" t="s">
        <v>1517</v>
      </c>
      <c r="T257" s="76" t="s">
        <v>1859</v>
      </c>
      <c r="U257" s="76" t="s">
        <v>1388</v>
      </c>
      <c r="V257" s="76" t="s">
        <v>1433</v>
      </c>
      <c r="W257" s="71" t="s">
        <v>1518</v>
      </c>
    </row>
    <row r="258" spans="1:23" ht="15" x14ac:dyDescent="0.25">
      <c r="A258" s="71" t="s">
        <v>2038</v>
      </c>
      <c r="B258" s="71" t="s">
        <v>2108</v>
      </c>
      <c r="C258" s="71" t="s">
        <v>1523</v>
      </c>
      <c r="D258" s="71" t="s">
        <v>1828</v>
      </c>
      <c r="E258" s="71" t="s">
        <v>1241</v>
      </c>
      <c r="F258" s="71" t="s">
        <v>1916</v>
      </c>
      <c r="Q258" s="76" t="s">
        <v>2159</v>
      </c>
      <c r="R258" s="76" t="s">
        <v>2352</v>
      </c>
      <c r="S258" s="76" t="s">
        <v>1517</v>
      </c>
      <c r="T258" s="76" t="s">
        <v>1859</v>
      </c>
      <c r="U258" s="76" t="s">
        <v>1388</v>
      </c>
      <c r="V258" s="76" t="s">
        <v>1451</v>
      </c>
      <c r="W258" s="71" t="s">
        <v>1518</v>
      </c>
    </row>
    <row r="259" spans="1:23" ht="15" x14ac:dyDescent="0.25">
      <c r="A259" s="71" t="s">
        <v>2038</v>
      </c>
      <c r="B259" s="71" t="s">
        <v>2108</v>
      </c>
      <c r="C259" s="71" t="s">
        <v>1523</v>
      </c>
      <c r="D259" s="71" t="s">
        <v>1840</v>
      </c>
      <c r="E259" s="71" t="s">
        <v>1452</v>
      </c>
      <c r="F259" s="71" t="s">
        <v>1452</v>
      </c>
      <c r="Q259" s="76" t="s">
        <v>2159</v>
      </c>
      <c r="R259" s="76" t="s">
        <v>2353</v>
      </c>
      <c r="S259" s="76" t="s">
        <v>1517</v>
      </c>
      <c r="T259" s="76" t="s">
        <v>1859</v>
      </c>
      <c r="U259" s="76" t="s">
        <v>1388</v>
      </c>
      <c r="V259" s="76" t="s">
        <v>1482</v>
      </c>
      <c r="W259" s="71" t="s">
        <v>1518</v>
      </c>
    </row>
    <row r="260" spans="1:23" ht="15" x14ac:dyDescent="0.25">
      <c r="A260" s="71" t="s">
        <v>2038</v>
      </c>
      <c r="B260" s="71" t="s">
        <v>2110</v>
      </c>
      <c r="C260" s="71" t="s">
        <v>1309</v>
      </c>
      <c r="D260" s="71" t="s">
        <v>1309</v>
      </c>
      <c r="E260" s="71" t="s">
        <v>1309</v>
      </c>
      <c r="F260" s="71" t="s">
        <v>1270</v>
      </c>
      <c r="Q260" s="76" t="s">
        <v>2159</v>
      </c>
      <c r="R260" s="76" t="s">
        <v>2162</v>
      </c>
      <c r="S260" s="76" t="s">
        <v>1517</v>
      </c>
      <c r="T260" s="76" t="s">
        <v>1859</v>
      </c>
      <c r="U260" s="76" t="s">
        <v>1470</v>
      </c>
      <c r="V260" s="76" t="s">
        <v>1470</v>
      </c>
      <c r="W260" s="71" t="s">
        <v>1518</v>
      </c>
    </row>
    <row r="261" spans="1:23" ht="15" x14ac:dyDescent="0.25">
      <c r="A261" s="71" t="s">
        <v>2038</v>
      </c>
      <c r="B261" s="71" t="s">
        <v>2110</v>
      </c>
      <c r="C261" s="71" t="s">
        <v>1309</v>
      </c>
      <c r="D261" s="71" t="s">
        <v>1309</v>
      </c>
      <c r="E261" s="71" t="s">
        <v>1309</v>
      </c>
      <c r="F261" s="71" t="s">
        <v>1260</v>
      </c>
      <c r="Q261" s="76" t="s">
        <v>2164</v>
      </c>
      <c r="R261" s="76" t="s">
        <v>2354</v>
      </c>
      <c r="S261" s="76" t="s">
        <v>1517</v>
      </c>
      <c r="T261" s="76" t="s">
        <v>1859</v>
      </c>
      <c r="U261" s="76" t="s">
        <v>1366</v>
      </c>
      <c r="V261" s="76" t="s">
        <v>1366</v>
      </c>
      <c r="W261" s="71" t="s">
        <v>1518</v>
      </c>
    </row>
    <row r="262" spans="1:23" ht="15" x14ac:dyDescent="0.25">
      <c r="A262" s="71" t="s">
        <v>2038</v>
      </c>
      <c r="B262" s="71" t="s">
        <v>2110</v>
      </c>
      <c r="C262" s="71" t="s">
        <v>1309</v>
      </c>
      <c r="D262" s="71" t="s">
        <v>1309</v>
      </c>
      <c r="E262" s="71" t="s">
        <v>1309</v>
      </c>
      <c r="F262" s="71" t="s">
        <v>1309</v>
      </c>
      <c r="Q262" s="76" t="s">
        <v>2164</v>
      </c>
      <c r="R262" s="76" t="s">
        <v>1366</v>
      </c>
      <c r="S262" s="76" t="s">
        <v>1517</v>
      </c>
      <c r="T262" s="76" t="s">
        <v>1859</v>
      </c>
      <c r="U262" s="76" t="s">
        <v>1366</v>
      </c>
      <c r="V262" s="76" t="s">
        <v>1336</v>
      </c>
      <c r="W262" s="71" t="s">
        <v>1518</v>
      </c>
    </row>
    <row r="263" spans="1:23" ht="15" x14ac:dyDescent="0.25">
      <c r="A263" s="71" t="s">
        <v>2038</v>
      </c>
      <c r="B263" s="71" t="s">
        <v>2110</v>
      </c>
      <c r="C263" s="71" t="s">
        <v>1309</v>
      </c>
      <c r="D263" s="71" t="s">
        <v>1309</v>
      </c>
      <c r="E263" s="71" t="s">
        <v>1309</v>
      </c>
      <c r="F263" s="71" t="s">
        <v>1293</v>
      </c>
      <c r="Q263" s="76" t="s">
        <v>2164</v>
      </c>
      <c r="R263" s="76" t="s">
        <v>1366</v>
      </c>
      <c r="S263" s="76" t="s">
        <v>1517</v>
      </c>
      <c r="T263" s="76" t="s">
        <v>1859</v>
      </c>
      <c r="U263" s="76" t="s">
        <v>1366</v>
      </c>
      <c r="V263" s="76" t="s">
        <v>1366</v>
      </c>
      <c r="W263" s="71" t="s">
        <v>1518</v>
      </c>
    </row>
    <row r="264" spans="1:23" ht="15" x14ac:dyDescent="0.25">
      <c r="A264" s="71" t="s">
        <v>2038</v>
      </c>
      <c r="B264" s="71" t="s">
        <v>2112</v>
      </c>
      <c r="C264" s="71" t="s">
        <v>1309</v>
      </c>
      <c r="D264" s="71" t="s">
        <v>1309</v>
      </c>
      <c r="E264" s="71" t="s">
        <v>1309</v>
      </c>
      <c r="F264" s="71" t="s">
        <v>1270</v>
      </c>
      <c r="Q264" s="76" t="s">
        <v>2164</v>
      </c>
      <c r="R264" s="76" t="s">
        <v>2355</v>
      </c>
      <c r="S264" s="76" t="s">
        <v>1517</v>
      </c>
      <c r="T264" s="76" t="s">
        <v>1859</v>
      </c>
      <c r="U264" s="76" t="s">
        <v>1368</v>
      </c>
      <c r="V264" s="76" t="s">
        <v>1443</v>
      </c>
      <c r="W264" s="71" t="s">
        <v>1518</v>
      </c>
    </row>
    <row r="265" spans="1:23" ht="15" x14ac:dyDescent="0.25">
      <c r="A265" s="71" t="s">
        <v>2038</v>
      </c>
      <c r="B265" s="71" t="s">
        <v>2114</v>
      </c>
      <c r="C265" s="71" t="s">
        <v>1523</v>
      </c>
      <c r="D265" s="71" t="s">
        <v>1828</v>
      </c>
      <c r="E265" s="71" t="s">
        <v>1241</v>
      </c>
      <c r="F265" s="71" t="s">
        <v>1241</v>
      </c>
      <c r="Q265" s="76" t="s">
        <v>2164</v>
      </c>
      <c r="R265" s="76" t="s">
        <v>2356</v>
      </c>
      <c r="S265" s="76" t="s">
        <v>1517</v>
      </c>
      <c r="T265" s="76" t="s">
        <v>1859</v>
      </c>
      <c r="U265" s="76" t="s">
        <v>1368</v>
      </c>
      <c r="V265" s="76" t="s">
        <v>1368</v>
      </c>
      <c r="W265" s="71" t="s">
        <v>1518</v>
      </c>
    </row>
    <row r="266" spans="1:23" ht="15" x14ac:dyDescent="0.25">
      <c r="A266" s="71" t="s">
        <v>2038</v>
      </c>
      <c r="B266" s="71" t="s">
        <v>2114</v>
      </c>
      <c r="C266" s="71" t="s">
        <v>1523</v>
      </c>
      <c r="D266" s="71" t="s">
        <v>1828</v>
      </c>
      <c r="E266" s="71" t="s">
        <v>1241</v>
      </c>
      <c r="F266" s="71" t="s">
        <v>1287</v>
      </c>
      <c r="Q266" s="76" t="s">
        <v>2164</v>
      </c>
      <c r="R266" s="76" t="s">
        <v>1494</v>
      </c>
      <c r="S266" s="76" t="s">
        <v>1517</v>
      </c>
      <c r="T266" s="76" t="s">
        <v>1859</v>
      </c>
      <c r="U266" s="76" t="s">
        <v>1366</v>
      </c>
      <c r="V266" s="76" t="s">
        <v>1494</v>
      </c>
      <c r="W266" s="71" t="s">
        <v>1518</v>
      </c>
    </row>
    <row r="267" spans="1:23" ht="15" x14ac:dyDescent="0.25">
      <c r="A267" s="71" t="s">
        <v>2038</v>
      </c>
      <c r="B267" s="71" t="s">
        <v>2116</v>
      </c>
      <c r="C267" s="71" t="s">
        <v>1523</v>
      </c>
      <c r="D267" s="71" t="s">
        <v>1828</v>
      </c>
      <c r="E267" s="71" t="s">
        <v>1241</v>
      </c>
      <c r="F267" s="71" t="s">
        <v>1288</v>
      </c>
      <c r="Q267" s="76" t="s">
        <v>2168</v>
      </c>
      <c r="R267" s="76" t="s">
        <v>1311</v>
      </c>
      <c r="S267" s="76" t="s">
        <v>1517</v>
      </c>
      <c r="T267" s="76" t="s">
        <v>1876</v>
      </c>
      <c r="U267" s="76" t="s">
        <v>1311</v>
      </c>
      <c r="V267" s="76" t="s">
        <v>1311</v>
      </c>
      <c r="W267" s="71" t="s">
        <v>1518</v>
      </c>
    </row>
    <row r="268" spans="1:23" ht="15" x14ac:dyDescent="0.25">
      <c r="A268" s="71" t="s">
        <v>2038</v>
      </c>
      <c r="B268" s="71" t="s">
        <v>2118</v>
      </c>
      <c r="C268" s="71" t="s">
        <v>1309</v>
      </c>
      <c r="D268" s="71" t="s">
        <v>1309</v>
      </c>
      <c r="E268" s="71" t="s">
        <v>1309</v>
      </c>
      <c r="F268" s="77" t="s">
        <v>1293</v>
      </c>
      <c r="Q268" s="76" t="s">
        <v>2168</v>
      </c>
      <c r="R268" s="76" t="s">
        <v>2357</v>
      </c>
      <c r="S268" s="76" t="s">
        <v>1517</v>
      </c>
      <c r="T268" s="76" t="s">
        <v>1876</v>
      </c>
      <c r="U268" s="76" t="s">
        <v>1311</v>
      </c>
      <c r="V268" s="76" t="s">
        <v>1350</v>
      </c>
      <c r="W268" s="71" t="s">
        <v>1518</v>
      </c>
    </row>
    <row r="269" spans="1:23" ht="15" x14ac:dyDescent="0.25">
      <c r="A269" s="71" t="s">
        <v>2038</v>
      </c>
      <c r="B269" s="71" t="s">
        <v>2118</v>
      </c>
      <c r="C269" s="71" t="s">
        <v>1309</v>
      </c>
      <c r="D269" s="71" t="s">
        <v>1309</v>
      </c>
      <c r="E269" s="71" t="s">
        <v>1309</v>
      </c>
      <c r="F269" s="71" t="s">
        <v>1260</v>
      </c>
      <c r="Q269" s="76" t="s">
        <v>2168</v>
      </c>
      <c r="R269" s="76" t="s">
        <v>2358</v>
      </c>
      <c r="S269" s="76" t="s">
        <v>1517</v>
      </c>
      <c r="T269" s="76" t="s">
        <v>1876</v>
      </c>
      <c r="U269" s="76" t="s">
        <v>1311</v>
      </c>
      <c r="V269" s="76" t="s">
        <v>1311</v>
      </c>
      <c r="W269" s="71" t="s">
        <v>1518</v>
      </c>
    </row>
    <row r="270" spans="1:23" ht="15" x14ac:dyDescent="0.25">
      <c r="A270" s="71" t="s">
        <v>2038</v>
      </c>
      <c r="B270" s="71" t="s">
        <v>2118</v>
      </c>
      <c r="C270" s="71" t="s">
        <v>1309</v>
      </c>
      <c r="D270" s="71" t="s">
        <v>1309</v>
      </c>
      <c r="E270" s="71" t="s">
        <v>1309</v>
      </c>
      <c r="F270" s="71" t="s">
        <v>1270</v>
      </c>
      <c r="Q270" s="76" t="s">
        <v>2168</v>
      </c>
      <c r="R270" s="76" t="s">
        <v>1390</v>
      </c>
      <c r="S270" s="76" t="s">
        <v>1517</v>
      </c>
      <c r="T270" s="76" t="s">
        <v>1876</v>
      </c>
      <c r="U270" s="76" t="s">
        <v>1311</v>
      </c>
      <c r="V270" s="76" t="s">
        <v>1390</v>
      </c>
      <c r="W270" s="71" t="s">
        <v>1518</v>
      </c>
    </row>
    <row r="271" spans="1:23" ht="15" x14ac:dyDescent="0.25">
      <c r="A271" s="71" t="s">
        <v>2038</v>
      </c>
      <c r="B271" s="71" t="s">
        <v>2118</v>
      </c>
      <c r="C271" s="71" t="s">
        <v>1309</v>
      </c>
      <c r="D271" s="71" t="s">
        <v>1309</v>
      </c>
      <c r="E271" s="71" t="s">
        <v>1309</v>
      </c>
      <c r="F271" s="71" t="s">
        <v>1293</v>
      </c>
      <c r="Q271" s="76" t="s">
        <v>2171</v>
      </c>
      <c r="R271" s="76" t="s">
        <v>2359</v>
      </c>
      <c r="S271" s="76" t="s">
        <v>1517</v>
      </c>
      <c r="T271" s="76" t="s">
        <v>1876</v>
      </c>
      <c r="U271" s="76" t="s">
        <v>1464</v>
      </c>
      <c r="V271" s="76" t="s">
        <v>1464</v>
      </c>
      <c r="W271" s="71" t="s">
        <v>1518</v>
      </c>
    </row>
    <row r="272" spans="1:23" ht="15" x14ac:dyDescent="0.25">
      <c r="A272" s="71" t="s">
        <v>2038</v>
      </c>
      <c r="B272" s="71" t="s">
        <v>2118</v>
      </c>
      <c r="C272" s="71" t="s">
        <v>1309</v>
      </c>
      <c r="D272" s="71" t="s">
        <v>1309</v>
      </c>
      <c r="E272" s="71" t="s">
        <v>1309</v>
      </c>
      <c r="F272" s="71" t="s">
        <v>1481</v>
      </c>
      <c r="Q272" s="76" t="s">
        <v>2171</v>
      </c>
      <c r="R272" s="76" t="s">
        <v>1464</v>
      </c>
      <c r="S272" s="76" t="s">
        <v>1517</v>
      </c>
      <c r="T272" s="76" t="s">
        <v>1876</v>
      </c>
      <c r="U272" s="76" t="s">
        <v>1464</v>
      </c>
      <c r="V272" s="76" t="s">
        <v>1464</v>
      </c>
      <c r="W272" s="71" t="s">
        <v>1518</v>
      </c>
    </row>
    <row r="273" spans="1:23" ht="15" x14ac:dyDescent="0.25">
      <c r="A273" s="71" t="s">
        <v>2038</v>
      </c>
      <c r="B273" s="71" t="s">
        <v>2120</v>
      </c>
      <c r="C273" s="71" t="s">
        <v>1523</v>
      </c>
      <c r="D273" s="71" t="s">
        <v>1828</v>
      </c>
      <c r="E273" s="71" t="s">
        <v>1241</v>
      </c>
      <c r="F273" s="71" t="s">
        <v>1467</v>
      </c>
      <c r="Q273" s="76" t="s">
        <v>2173</v>
      </c>
      <c r="R273" s="76" t="s">
        <v>1261</v>
      </c>
      <c r="S273" s="76" t="s">
        <v>1523</v>
      </c>
      <c r="T273" s="76" t="s">
        <v>1815</v>
      </c>
      <c r="U273" s="76" t="s">
        <v>1423</v>
      </c>
      <c r="V273" s="76" t="s">
        <v>1261</v>
      </c>
      <c r="W273" s="71" t="s">
        <v>1518</v>
      </c>
    </row>
    <row r="274" spans="1:23" ht="15" x14ac:dyDescent="0.25">
      <c r="A274" s="71" t="s">
        <v>2038</v>
      </c>
      <c r="B274" s="71" t="s">
        <v>2122</v>
      </c>
      <c r="C274" s="71" t="s">
        <v>1523</v>
      </c>
      <c r="D274" s="71" t="s">
        <v>1828</v>
      </c>
      <c r="E274" s="71" t="s">
        <v>1241</v>
      </c>
      <c r="F274" s="71" t="s">
        <v>1283</v>
      </c>
      <c r="Q274" s="76" t="s">
        <v>2173</v>
      </c>
      <c r="R274" s="76" t="s">
        <v>1340</v>
      </c>
      <c r="S274" s="76" t="s">
        <v>1523</v>
      </c>
      <c r="T274" s="76" t="s">
        <v>1815</v>
      </c>
      <c r="U274" s="76" t="s">
        <v>1423</v>
      </c>
      <c r="V274" s="76" t="s">
        <v>1340</v>
      </c>
      <c r="W274" s="71" t="s">
        <v>1518</v>
      </c>
    </row>
    <row r="275" spans="1:23" ht="15" x14ac:dyDescent="0.25">
      <c r="A275" s="71" t="s">
        <v>2038</v>
      </c>
      <c r="B275" s="71" t="s">
        <v>2122</v>
      </c>
      <c r="C275" s="71" t="s">
        <v>1523</v>
      </c>
      <c r="D275" s="71" t="s">
        <v>1828</v>
      </c>
      <c r="E275" s="71" t="s">
        <v>1241</v>
      </c>
      <c r="F275" s="71" t="s">
        <v>1489</v>
      </c>
      <c r="Q275" s="76" t="s">
        <v>2173</v>
      </c>
      <c r="R275" s="76" t="s">
        <v>2360</v>
      </c>
      <c r="S275" s="76" t="s">
        <v>1523</v>
      </c>
      <c r="T275" s="76" t="s">
        <v>1815</v>
      </c>
      <c r="U275" s="76" t="s">
        <v>1423</v>
      </c>
      <c r="V275" s="76" t="s">
        <v>1295</v>
      </c>
      <c r="W275" s="71" t="s">
        <v>1518</v>
      </c>
    </row>
    <row r="276" spans="1:23" ht="15" x14ac:dyDescent="0.25">
      <c r="A276" s="71" t="s">
        <v>2038</v>
      </c>
      <c r="B276" s="71" t="s">
        <v>2128</v>
      </c>
      <c r="C276" s="71" t="s">
        <v>1523</v>
      </c>
      <c r="D276" s="71" t="s">
        <v>1828</v>
      </c>
      <c r="E276" s="71" t="s">
        <v>1241</v>
      </c>
      <c r="F276" s="71" t="s">
        <v>1284</v>
      </c>
      <c r="Q276" s="76" t="s">
        <v>2173</v>
      </c>
      <c r="R276" s="76" t="s">
        <v>2361</v>
      </c>
      <c r="S276" s="76" t="s">
        <v>1523</v>
      </c>
      <c r="T276" s="76" t="s">
        <v>1815</v>
      </c>
      <c r="U276" s="76" t="s">
        <v>1423</v>
      </c>
      <c r="V276" s="76" t="s">
        <v>1423</v>
      </c>
      <c r="W276" s="71" t="s">
        <v>1518</v>
      </c>
    </row>
    <row r="277" spans="1:23" ht="15" x14ac:dyDescent="0.25">
      <c r="A277" s="71" t="s">
        <v>2064</v>
      </c>
      <c r="B277" s="71" t="s">
        <v>2136</v>
      </c>
      <c r="C277" s="71" t="s">
        <v>1523</v>
      </c>
      <c r="D277" s="71" t="s">
        <v>1840</v>
      </c>
      <c r="E277" s="71" t="s">
        <v>1452</v>
      </c>
      <c r="F277" s="71" t="s">
        <v>1452</v>
      </c>
      <c r="Q277" s="76" t="s">
        <v>2173</v>
      </c>
      <c r="R277" s="76" t="s">
        <v>1424</v>
      </c>
      <c r="S277" s="76" t="s">
        <v>1523</v>
      </c>
      <c r="T277" s="76" t="s">
        <v>1815</v>
      </c>
      <c r="U277" s="76" t="s">
        <v>1423</v>
      </c>
      <c r="V277" s="76" t="s">
        <v>1424</v>
      </c>
      <c r="W277" s="71" t="s">
        <v>1518</v>
      </c>
    </row>
    <row r="278" spans="1:23" ht="15" x14ac:dyDescent="0.25">
      <c r="A278" s="71" t="s">
        <v>2064</v>
      </c>
      <c r="B278" s="71" t="s">
        <v>2140</v>
      </c>
      <c r="C278" s="71" t="s">
        <v>1523</v>
      </c>
      <c r="D278" s="71" t="s">
        <v>1840</v>
      </c>
      <c r="E278" s="71" t="s">
        <v>1506</v>
      </c>
      <c r="F278" s="71" t="s">
        <v>1377</v>
      </c>
      <c r="Q278" s="76" t="s">
        <v>2173</v>
      </c>
      <c r="R278" s="76" t="s">
        <v>1441</v>
      </c>
      <c r="S278" s="76" t="s">
        <v>1523</v>
      </c>
      <c r="T278" s="76" t="s">
        <v>1815</v>
      </c>
      <c r="U278" s="76" t="s">
        <v>1423</v>
      </c>
      <c r="V278" s="76" t="s">
        <v>1441</v>
      </c>
      <c r="W278" s="71" t="s">
        <v>1518</v>
      </c>
    </row>
    <row r="279" spans="1:23" ht="15" x14ac:dyDescent="0.25">
      <c r="A279" s="71" t="s">
        <v>2064</v>
      </c>
      <c r="B279" s="71" t="s">
        <v>2142</v>
      </c>
      <c r="C279" s="71" t="s">
        <v>1523</v>
      </c>
      <c r="D279" s="71" t="s">
        <v>1840</v>
      </c>
      <c r="E279" s="71" t="s">
        <v>1452</v>
      </c>
      <c r="F279" s="71" t="s">
        <v>1422</v>
      </c>
      <c r="Q279" s="76" t="s">
        <v>2173</v>
      </c>
      <c r="R279" s="76" t="s">
        <v>1442</v>
      </c>
      <c r="S279" s="76" t="s">
        <v>1523</v>
      </c>
      <c r="T279" s="76" t="s">
        <v>1815</v>
      </c>
      <c r="U279" s="76" t="s">
        <v>1423</v>
      </c>
      <c r="V279" s="76" t="s">
        <v>1442</v>
      </c>
      <c r="W279" s="71" t="s">
        <v>1518</v>
      </c>
    </row>
    <row r="280" spans="1:23" ht="15" x14ac:dyDescent="0.25">
      <c r="A280" s="71" t="s">
        <v>2064</v>
      </c>
      <c r="B280" s="71" t="s">
        <v>2142</v>
      </c>
      <c r="C280" s="71" t="s">
        <v>1523</v>
      </c>
      <c r="D280" s="71" t="s">
        <v>1840</v>
      </c>
      <c r="E280" s="71" t="s">
        <v>1452</v>
      </c>
      <c r="F280" s="71" t="s">
        <v>1258</v>
      </c>
      <c r="Q280" s="76" t="s">
        <v>2173</v>
      </c>
      <c r="R280" s="76" t="s">
        <v>1454</v>
      </c>
      <c r="S280" s="76" t="s">
        <v>1523</v>
      </c>
      <c r="T280" s="76" t="s">
        <v>1815</v>
      </c>
      <c r="U280" s="76" t="s">
        <v>1423</v>
      </c>
      <c r="V280" s="76" t="s">
        <v>1454</v>
      </c>
      <c r="W280" s="71" t="s">
        <v>1518</v>
      </c>
    </row>
    <row r="281" spans="1:23" ht="15" x14ac:dyDescent="0.25">
      <c r="A281" s="71" t="s">
        <v>2064</v>
      </c>
      <c r="B281" s="71" t="s">
        <v>2146</v>
      </c>
      <c r="C281" s="71" t="s">
        <v>1523</v>
      </c>
      <c r="D281" s="71" t="s">
        <v>1840</v>
      </c>
      <c r="E281" s="71" t="s">
        <v>1452</v>
      </c>
      <c r="F281" s="71" t="s">
        <v>1445</v>
      </c>
      <c r="Q281" s="76" t="s">
        <v>2180</v>
      </c>
      <c r="R281" s="76" t="s">
        <v>1380</v>
      </c>
      <c r="S281" s="76" t="s">
        <v>1517</v>
      </c>
      <c r="T281" s="76" t="s">
        <v>1877</v>
      </c>
      <c r="U281" s="76" t="s">
        <v>1383</v>
      </c>
      <c r="V281" s="76" t="s">
        <v>1380</v>
      </c>
      <c r="W281" s="71" t="s">
        <v>1518</v>
      </c>
    </row>
    <row r="282" spans="1:23" ht="15" x14ac:dyDescent="0.25">
      <c r="A282" s="71" t="s">
        <v>2064</v>
      </c>
      <c r="B282" s="71" t="s">
        <v>2146</v>
      </c>
      <c r="C282" s="71" t="s">
        <v>1523</v>
      </c>
      <c r="D282" s="71" t="s">
        <v>1840</v>
      </c>
      <c r="E282" s="71" t="s">
        <v>1452</v>
      </c>
      <c r="F282" s="71" t="s">
        <v>1452</v>
      </c>
      <c r="Q282" s="76" t="s">
        <v>2180</v>
      </c>
      <c r="R282" s="76" t="s">
        <v>1383</v>
      </c>
      <c r="S282" s="76" t="s">
        <v>1517</v>
      </c>
      <c r="T282" s="76" t="s">
        <v>1877</v>
      </c>
      <c r="U282" s="76" t="s">
        <v>1383</v>
      </c>
      <c r="V282" s="76" t="s">
        <v>1383</v>
      </c>
      <c r="W282" s="71" t="s">
        <v>1518</v>
      </c>
    </row>
    <row r="283" spans="1:23" ht="15" x14ac:dyDescent="0.25">
      <c r="A283" s="71" t="s">
        <v>2064</v>
      </c>
      <c r="B283" s="71" t="s">
        <v>2146</v>
      </c>
      <c r="C283" s="71" t="s">
        <v>1523</v>
      </c>
      <c r="D283" s="71" t="s">
        <v>1840</v>
      </c>
      <c r="E283" s="71" t="s">
        <v>1506</v>
      </c>
      <c r="F283" s="71" t="s">
        <v>1506</v>
      </c>
      <c r="Q283" s="76" t="s">
        <v>2180</v>
      </c>
      <c r="R283" s="76" t="s">
        <v>2183</v>
      </c>
      <c r="S283" s="76" t="s">
        <v>1517</v>
      </c>
      <c r="T283" s="76" t="s">
        <v>1877</v>
      </c>
      <c r="U283" s="76" t="s">
        <v>1383</v>
      </c>
      <c r="V283" s="76" t="s">
        <v>2183</v>
      </c>
      <c r="W283" s="71" t="s">
        <v>1518</v>
      </c>
    </row>
    <row r="284" spans="1:23" ht="15" x14ac:dyDescent="0.25">
      <c r="A284" s="71" t="s">
        <v>2064</v>
      </c>
      <c r="B284" s="71" t="s">
        <v>2148</v>
      </c>
      <c r="C284" s="71" t="s">
        <v>1523</v>
      </c>
      <c r="D284" s="71" t="s">
        <v>1840</v>
      </c>
      <c r="E284" s="71" t="s">
        <v>1452</v>
      </c>
      <c r="F284" s="71" t="s">
        <v>1347</v>
      </c>
      <c r="Q284" s="76" t="s">
        <v>2180</v>
      </c>
      <c r="R284" s="76" t="s">
        <v>2362</v>
      </c>
      <c r="S284" s="76" t="s">
        <v>1517</v>
      </c>
      <c r="T284" s="76" t="s">
        <v>1877</v>
      </c>
      <c r="U284" s="76" t="s">
        <v>1383</v>
      </c>
      <c r="V284" s="76" t="s">
        <v>1384</v>
      </c>
      <c r="W284" s="71" t="s">
        <v>1518</v>
      </c>
    </row>
    <row r="285" spans="1:23" ht="15" x14ac:dyDescent="0.25">
      <c r="A285" s="71" t="s">
        <v>2064</v>
      </c>
      <c r="B285" s="71" t="s">
        <v>2148</v>
      </c>
      <c r="C285" s="71" t="s">
        <v>1523</v>
      </c>
      <c r="D285" s="71" t="s">
        <v>1840</v>
      </c>
      <c r="E285" s="71" t="s">
        <v>1452</v>
      </c>
      <c r="F285" s="71" t="s">
        <v>1291</v>
      </c>
      <c r="Q285" s="76" t="s">
        <v>2180</v>
      </c>
      <c r="R285" s="76" t="s">
        <v>1429</v>
      </c>
      <c r="S285" s="76" t="s">
        <v>1517</v>
      </c>
      <c r="T285" s="76" t="s">
        <v>1877</v>
      </c>
      <c r="U285" s="76" t="s">
        <v>1383</v>
      </c>
      <c r="V285" s="76" t="s">
        <v>1429</v>
      </c>
      <c r="W285" s="71" t="s">
        <v>1518</v>
      </c>
    </row>
    <row r="286" spans="1:23" ht="15" x14ac:dyDescent="0.25">
      <c r="A286" s="71" t="s">
        <v>2064</v>
      </c>
      <c r="B286" s="71" t="s">
        <v>2148</v>
      </c>
      <c r="C286" s="71" t="s">
        <v>1523</v>
      </c>
      <c r="D286" s="71" t="s">
        <v>1840</v>
      </c>
      <c r="E286" s="71" t="s">
        <v>1452</v>
      </c>
      <c r="F286" s="71" t="s">
        <v>1452</v>
      </c>
      <c r="Q286" s="76" t="s">
        <v>2185</v>
      </c>
      <c r="R286" s="76" t="s">
        <v>1250</v>
      </c>
      <c r="S286" s="76" t="s">
        <v>1517</v>
      </c>
      <c r="T286" s="76" t="s">
        <v>1877</v>
      </c>
      <c r="U286" s="76" t="s">
        <v>1381</v>
      </c>
      <c r="V286" s="76" t="s">
        <v>1250</v>
      </c>
      <c r="W286" s="71" t="s">
        <v>1518</v>
      </c>
    </row>
    <row r="287" spans="1:23" ht="15" x14ac:dyDescent="0.25">
      <c r="A287" s="71" t="s">
        <v>2064</v>
      </c>
      <c r="B287" s="71" t="s">
        <v>2151</v>
      </c>
      <c r="C287" s="71" t="s">
        <v>1523</v>
      </c>
      <c r="D287" s="71" t="s">
        <v>1840</v>
      </c>
      <c r="E287" s="71" t="s">
        <v>1506</v>
      </c>
      <c r="F287" s="71" t="s">
        <v>1341</v>
      </c>
      <c r="Q287" s="76" t="s">
        <v>2185</v>
      </c>
      <c r="R287" s="76" t="s">
        <v>1256</v>
      </c>
      <c r="S287" s="76" t="s">
        <v>1517</v>
      </c>
      <c r="T287" s="76" t="s">
        <v>1877</v>
      </c>
      <c r="U287" s="76" t="s">
        <v>1381</v>
      </c>
      <c r="V287" s="76" t="s">
        <v>1256</v>
      </c>
      <c r="W287" s="71" t="s">
        <v>1518</v>
      </c>
    </row>
    <row r="288" spans="1:23" ht="15" x14ac:dyDescent="0.25">
      <c r="A288" s="71" t="s">
        <v>2064</v>
      </c>
      <c r="B288" s="71" t="s">
        <v>2151</v>
      </c>
      <c r="C288" s="71" t="s">
        <v>1523</v>
      </c>
      <c r="D288" s="71" t="s">
        <v>1840</v>
      </c>
      <c r="E288" s="71" t="s">
        <v>1506</v>
      </c>
      <c r="F288" s="71" t="s">
        <v>1278</v>
      </c>
      <c r="Q288" s="76" t="s">
        <v>2185</v>
      </c>
      <c r="R288" s="76" t="s">
        <v>2187</v>
      </c>
      <c r="S288" s="76" t="s">
        <v>1517</v>
      </c>
      <c r="T288" s="76" t="s">
        <v>1877</v>
      </c>
      <c r="U288" s="76" t="s">
        <v>1381</v>
      </c>
      <c r="V288" s="76" t="s">
        <v>1276</v>
      </c>
      <c r="W288" s="71" t="s">
        <v>1518</v>
      </c>
    </row>
    <row r="289" spans="1:23" ht="15" x14ac:dyDescent="0.25">
      <c r="A289" s="71" t="s">
        <v>2064</v>
      </c>
      <c r="B289" s="71" t="s">
        <v>2151</v>
      </c>
      <c r="C289" s="71" t="s">
        <v>1523</v>
      </c>
      <c r="D289" s="71" t="s">
        <v>1840</v>
      </c>
      <c r="E289" s="71" t="s">
        <v>1506</v>
      </c>
      <c r="F289" s="71" t="s">
        <v>1469</v>
      </c>
      <c r="Q289" s="76" t="s">
        <v>2185</v>
      </c>
      <c r="R289" s="76" t="s">
        <v>1282</v>
      </c>
      <c r="S289" s="76" t="s">
        <v>1517</v>
      </c>
      <c r="T289" s="76" t="s">
        <v>1877</v>
      </c>
      <c r="U289" s="76" t="s">
        <v>1381</v>
      </c>
      <c r="V289" s="76" t="s">
        <v>1282</v>
      </c>
      <c r="W289" s="71" t="s">
        <v>1518</v>
      </c>
    </row>
    <row r="290" spans="1:23" ht="15" x14ac:dyDescent="0.25">
      <c r="A290" s="71" t="s">
        <v>2064</v>
      </c>
      <c r="B290" s="71" t="s">
        <v>2151</v>
      </c>
      <c r="C290" s="71" t="s">
        <v>1523</v>
      </c>
      <c r="D290" s="71" t="s">
        <v>1840</v>
      </c>
      <c r="E290" s="71" t="s">
        <v>1506</v>
      </c>
      <c r="F290" s="71" t="s">
        <v>1461</v>
      </c>
      <c r="Q290" s="76" t="s">
        <v>2185</v>
      </c>
      <c r="R290" s="76" t="s">
        <v>1296</v>
      </c>
      <c r="S290" s="76" t="s">
        <v>1517</v>
      </c>
      <c r="T290" s="76" t="s">
        <v>1877</v>
      </c>
      <c r="U290" s="76" t="s">
        <v>1381</v>
      </c>
      <c r="V290" s="76" t="s">
        <v>1296</v>
      </c>
      <c r="W290" s="71" t="s">
        <v>1518</v>
      </c>
    </row>
    <row r="291" spans="1:23" ht="15" x14ac:dyDescent="0.25">
      <c r="A291" s="71" t="s">
        <v>2064</v>
      </c>
      <c r="B291" s="71" t="s">
        <v>2158</v>
      </c>
      <c r="C291" s="71" t="s">
        <v>1523</v>
      </c>
      <c r="D291" s="71" t="s">
        <v>1840</v>
      </c>
      <c r="E291" s="71" t="s">
        <v>1452</v>
      </c>
      <c r="F291" s="71" t="s">
        <v>1490</v>
      </c>
      <c r="Q291" s="76" t="s">
        <v>2185</v>
      </c>
      <c r="R291" s="76" t="s">
        <v>1302</v>
      </c>
      <c r="S291" s="76" t="s">
        <v>1517</v>
      </c>
      <c r="T291" s="76" t="s">
        <v>1877</v>
      </c>
      <c r="U291" s="76" t="s">
        <v>1381</v>
      </c>
      <c r="V291" s="76" t="s">
        <v>1302</v>
      </c>
      <c r="W291" s="71" t="s">
        <v>1518</v>
      </c>
    </row>
    <row r="292" spans="1:23" ht="15" x14ac:dyDescent="0.25">
      <c r="A292" s="71" t="s">
        <v>2064</v>
      </c>
      <c r="B292" s="71" t="s">
        <v>2158</v>
      </c>
      <c r="C292" s="71" t="s">
        <v>1523</v>
      </c>
      <c r="D292" s="71" t="s">
        <v>1840</v>
      </c>
      <c r="E292" s="71" t="s">
        <v>1452</v>
      </c>
      <c r="F292" s="71" t="s">
        <v>1279</v>
      </c>
      <c r="Q292" s="76" t="s">
        <v>2185</v>
      </c>
      <c r="R292" s="76" t="s">
        <v>2363</v>
      </c>
      <c r="S292" s="76" t="s">
        <v>1517</v>
      </c>
      <c r="T292" s="76" t="s">
        <v>1877</v>
      </c>
      <c r="U292" s="76" t="s">
        <v>1381</v>
      </c>
      <c r="V292" s="76" t="s">
        <v>1381</v>
      </c>
      <c r="W292" s="71" t="s">
        <v>1518</v>
      </c>
    </row>
    <row r="293" spans="1:23" ht="15" x14ac:dyDescent="0.25">
      <c r="A293" s="71" t="s">
        <v>2101</v>
      </c>
      <c r="B293" s="71" t="s">
        <v>2195</v>
      </c>
      <c r="C293" s="71" t="s">
        <v>1517</v>
      </c>
      <c r="D293" s="71" t="s">
        <v>1858</v>
      </c>
      <c r="E293" s="71" t="s">
        <v>1473</v>
      </c>
      <c r="F293" s="71" t="s">
        <v>1259</v>
      </c>
      <c r="Q293" s="76" t="s">
        <v>2185</v>
      </c>
      <c r="R293" s="76" t="s">
        <v>2364</v>
      </c>
      <c r="S293" s="76" t="s">
        <v>1517</v>
      </c>
      <c r="T293" s="76" t="s">
        <v>1877</v>
      </c>
      <c r="U293" s="76" t="s">
        <v>1381</v>
      </c>
      <c r="V293" s="76" t="s">
        <v>1408</v>
      </c>
      <c r="W293" s="71" t="s">
        <v>1518</v>
      </c>
    </row>
    <row r="294" spans="1:23" ht="15" x14ac:dyDescent="0.25">
      <c r="A294" s="71" t="s">
        <v>2101</v>
      </c>
      <c r="B294" s="71" t="s">
        <v>2195</v>
      </c>
      <c r="C294" s="71" t="s">
        <v>1517</v>
      </c>
      <c r="D294" s="71" t="s">
        <v>1858</v>
      </c>
      <c r="E294" s="71" t="s">
        <v>1473</v>
      </c>
      <c r="F294" s="71" t="s">
        <v>1382</v>
      </c>
      <c r="Q294" s="76" t="s">
        <v>2185</v>
      </c>
      <c r="R294" s="76" t="s">
        <v>2365</v>
      </c>
      <c r="S294" s="76" t="s">
        <v>1517</v>
      </c>
      <c r="T294" s="76" t="s">
        <v>1877</v>
      </c>
      <c r="U294" s="76" t="s">
        <v>1381</v>
      </c>
      <c r="V294" s="76" t="s">
        <v>1415</v>
      </c>
      <c r="W294" s="71" t="s">
        <v>1518</v>
      </c>
    </row>
    <row r="295" spans="1:23" ht="15" x14ac:dyDescent="0.25">
      <c r="A295" s="71" t="s">
        <v>2101</v>
      </c>
      <c r="B295" s="71" t="s">
        <v>2197</v>
      </c>
      <c r="C295" s="71" t="s">
        <v>1517</v>
      </c>
      <c r="D295" s="71" t="s">
        <v>1858</v>
      </c>
      <c r="E295" s="71" t="s">
        <v>1473</v>
      </c>
      <c r="F295" s="71" t="s">
        <v>1267</v>
      </c>
      <c r="Q295" s="76" t="s">
        <v>2185</v>
      </c>
      <c r="R295" s="76" t="s">
        <v>2192</v>
      </c>
      <c r="S295" s="76" t="s">
        <v>1517</v>
      </c>
      <c r="T295" s="76" t="s">
        <v>1877</v>
      </c>
      <c r="U295" s="76" t="s">
        <v>1381</v>
      </c>
      <c r="V295" s="76" t="s">
        <v>1375</v>
      </c>
      <c r="W295" s="71" t="s">
        <v>1518</v>
      </c>
    </row>
    <row r="296" spans="1:23" ht="15" x14ac:dyDescent="0.25">
      <c r="A296" s="71" t="s">
        <v>2101</v>
      </c>
      <c r="B296" s="71" t="s">
        <v>2200</v>
      </c>
      <c r="C296" s="71" t="s">
        <v>1517</v>
      </c>
      <c r="D296" s="71" t="s">
        <v>1858</v>
      </c>
      <c r="E296" s="71" t="s">
        <v>1473</v>
      </c>
      <c r="F296" s="71" t="s">
        <v>1346</v>
      </c>
      <c r="Q296" s="76" t="s">
        <v>2185</v>
      </c>
      <c r="R296" s="76" t="s">
        <v>2192</v>
      </c>
      <c r="S296" s="76" t="s">
        <v>1517</v>
      </c>
      <c r="T296" s="76" t="s">
        <v>1877</v>
      </c>
      <c r="U296" s="76" t="s">
        <v>1381</v>
      </c>
      <c r="V296" s="76" t="s">
        <v>1375</v>
      </c>
      <c r="W296" s="71" t="s">
        <v>1518</v>
      </c>
    </row>
    <row r="297" spans="1:23" ht="15" x14ac:dyDescent="0.25">
      <c r="A297" s="71" t="s">
        <v>2101</v>
      </c>
      <c r="B297" s="71" t="s">
        <v>2202</v>
      </c>
      <c r="C297" s="71" t="s">
        <v>1517</v>
      </c>
      <c r="D297" s="71" t="s">
        <v>1858</v>
      </c>
      <c r="E297" s="71" t="s">
        <v>1473</v>
      </c>
      <c r="F297" s="71" t="s">
        <v>1376</v>
      </c>
      <c r="Q297" s="76" t="s">
        <v>2185</v>
      </c>
      <c r="R297" s="76" t="s">
        <v>2192</v>
      </c>
      <c r="S297" s="76" t="s">
        <v>1517</v>
      </c>
      <c r="T297" s="76" t="s">
        <v>1877</v>
      </c>
      <c r="U297" s="76" t="s">
        <v>1381</v>
      </c>
      <c r="V297" s="76" t="s">
        <v>1375</v>
      </c>
      <c r="W297" s="71" t="s">
        <v>1518</v>
      </c>
    </row>
    <row r="298" spans="1:23" ht="15" x14ac:dyDescent="0.25">
      <c r="A298" s="71" t="s">
        <v>2101</v>
      </c>
      <c r="B298" s="71" t="s">
        <v>2204</v>
      </c>
      <c r="C298" s="71" t="s">
        <v>1517</v>
      </c>
      <c r="D298" s="71" t="s">
        <v>1858</v>
      </c>
      <c r="E298" s="71" t="s">
        <v>1473</v>
      </c>
      <c r="F298" s="71" t="s">
        <v>1382</v>
      </c>
      <c r="Q298" s="45" t="s">
        <v>2185</v>
      </c>
      <c r="R298" s="45" t="s">
        <v>2198</v>
      </c>
      <c r="S298" s="45" t="s">
        <v>1517</v>
      </c>
      <c r="T298" s="45" t="s">
        <v>1877</v>
      </c>
      <c r="U298" s="45" t="s">
        <v>1381</v>
      </c>
      <c r="V298" s="76" t="s">
        <v>1375</v>
      </c>
      <c r="W298" s="71" t="s">
        <v>1518</v>
      </c>
    </row>
    <row r="299" spans="1:23" ht="15" x14ac:dyDescent="0.25">
      <c r="A299" s="71" t="s">
        <v>2101</v>
      </c>
      <c r="B299" s="71" t="s">
        <v>2206</v>
      </c>
      <c r="C299" s="71" t="s">
        <v>1517</v>
      </c>
      <c r="D299" s="71" t="s">
        <v>1858</v>
      </c>
      <c r="E299" s="71" t="s">
        <v>1473</v>
      </c>
      <c r="F299" s="71" t="s">
        <v>1396</v>
      </c>
      <c r="Q299" s="76" t="s">
        <v>2185</v>
      </c>
      <c r="R299" s="76" t="s">
        <v>1387</v>
      </c>
      <c r="S299" s="76" t="s">
        <v>1517</v>
      </c>
      <c r="T299" s="76" t="s">
        <v>1877</v>
      </c>
      <c r="U299" s="76" t="s">
        <v>1381</v>
      </c>
      <c r="V299" s="76" t="s">
        <v>1387</v>
      </c>
      <c r="W299" s="71" t="s">
        <v>1518</v>
      </c>
    </row>
    <row r="300" spans="1:23" ht="15" x14ac:dyDescent="0.25">
      <c r="A300" s="71" t="s">
        <v>2101</v>
      </c>
      <c r="B300" s="71" t="s">
        <v>2207</v>
      </c>
      <c r="C300" s="71" t="s">
        <v>1517</v>
      </c>
      <c r="D300" s="71" t="s">
        <v>1858</v>
      </c>
      <c r="E300" s="71" t="s">
        <v>1473</v>
      </c>
      <c r="F300" s="71" t="s">
        <v>1419</v>
      </c>
      <c r="Q300" s="76" t="s">
        <v>2185</v>
      </c>
      <c r="R300" s="76" t="s">
        <v>2366</v>
      </c>
      <c r="S300" s="76" t="s">
        <v>1517</v>
      </c>
      <c r="T300" s="76" t="s">
        <v>1877</v>
      </c>
      <c r="U300" s="76" t="s">
        <v>1381</v>
      </c>
      <c r="V300" s="76" t="s">
        <v>1414</v>
      </c>
      <c r="W300" s="71" t="s">
        <v>1518</v>
      </c>
    </row>
    <row r="301" spans="1:23" ht="15" x14ac:dyDescent="0.25">
      <c r="A301" s="71" t="s">
        <v>2101</v>
      </c>
      <c r="B301" s="71" t="s">
        <v>2210</v>
      </c>
      <c r="C301" s="71" t="s">
        <v>1517</v>
      </c>
      <c r="D301" s="71" t="s">
        <v>1858</v>
      </c>
      <c r="E301" s="71" t="s">
        <v>1473</v>
      </c>
      <c r="F301" s="71" t="s">
        <v>1435</v>
      </c>
      <c r="Q301" s="76" t="s">
        <v>2185</v>
      </c>
      <c r="R301" s="76" t="s">
        <v>2127</v>
      </c>
      <c r="S301" s="76" t="s">
        <v>1517</v>
      </c>
      <c r="T301" s="76" t="s">
        <v>1877</v>
      </c>
      <c r="U301" s="76" t="s">
        <v>1381</v>
      </c>
      <c r="V301" s="76" t="s">
        <v>1428</v>
      </c>
      <c r="W301" s="71" t="s">
        <v>1518</v>
      </c>
    </row>
    <row r="302" spans="1:23" ht="15" x14ac:dyDescent="0.25">
      <c r="A302" s="71" t="s">
        <v>2101</v>
      </c>
      <c r="B302" s="71" t="s">
        <v>2213</v>
      </c>
      <c r="C302" s="71" t="s">
        <v>1517</v>
      </c>
      <c r="D302" s="71" t="s">
        <v>1858</v>
      </c>
      <c r="E302" s="71" t="s">
        <v>1473</v>
      </c>
      <c r="F302" s="71" t="s">
        <v>1303</v>
      </c>
      <c r="Q302" s="76" t="s">
        <v>2185</v>
      </c>
      <c r="R302" s="76" t="s">
        <v>2367</v>
      </c>
      <c r="S302" s="76" t="s">
        <v>1517</v>
      </c>
      <c r="T302" s="76" t="s">
        <v>1877</v>
      </c>
      <c r="U302" s="76" t="s">
        <v>1381</v>
      </c>
      <c r="V302" s="76" t="s">
        <v>1456</v>
      </c>
      <c r="W302" s="71" t="s">
        <v>1518</v>
      </c>
    </row>
    <row r="303" spans="1:23" ht="15" x14ac:dyDescent="0.25">
      <c r="A303" s="71" t="s">
        <v>2101</v>
      </c>
      <c r="B303" s="71" t="s">
        <v>2213</v>
      </c>
      <c r="C303" s="71" t="s">
        <v>1517</v>
      </c>
      <c r="D303" s="71" t="s">
        <v>1858</v>
      </c>
      <c r="E303" s="71" t="s">
        <v>1473</v>
      </c>
      <c r="F303" s="71" t="s">
        <v>1473</v>
      </c>
      <c r="Q303" s="76" t="s">
        <v>2185</v>
      </c>
      <c r="R303" s="76" t="s">
        <v>1463</v>
      </c>
      <c r="S303" s="76" t="s">
        <v>1517</v>
      </c>
      <c r="T303" s="76" t="s">
        <v>1877</v>
      </c>
      <c r="U303" s="76" t="s">
        <v>1381</v>
      </c>
      <c r="V303" s="76" t="s">
        <v>1463</v>
      </c>
      <c r="W303" s="71" t="s">
        <v>1518</v>
      </c>
    </row>
    <row r="304" spans="1:23" ht="15" x14ac:dyDescent="0.25">
      <c r="A304" s="71" t="s">
        <v>2101</v>
      </c>
      <c r="B304" s="71" t="s">
        <v>2213</v>
      </c>
      <c r="C304" s="71" t="s">
        <v>1517</v>
      </c>
      <c r="D304" s="71" t="s">
        <v>1858</v>
      </c>
      <c r="E304" s="71" t="s">
        <v>1473</v>
      </c>
      <c r="F304" s="71" t="s">
        <v>1455</v>
      </c>
      <c r="Q304" s="76" t="s">
        <v>2185</v>
      </c>
      <c r="R304" s="76" t="s">
        <v>1476</v>
      </c>
      <c r="S304" s="76" t="s">
        <v>1517</v>
      </c>
      <c r="T304" s="76" t="s">
        <v>1877</v>
      </c>
      <c r="U304" s="76" t="s">
        <v>1381</v>
      </c>
      <c r="V304" s="76" t="s">
        <v>1476</v>
      </c>
      <c r="W304" s="71" t="s">
        <v>1518</v>
      </c>
    </row>
    <row r="305" spans="1:23" ht="15" x14ac:dyDescent="0.25">
      <c r="A305" s="71" t="s">
        <v>2130</v>
      </c>
      <c r="B305" s="71" t="s">
        <v>2244</v>
      </c>
      <c r="C305" s="71" t="s">
        <v>1517</v>
      </c>
      <c r="D305" s="71" t="s">
        <v>1876</v>
      </c>
      <c r="E305" s="71" t="s">
        <v>1431</v>
      </c>
      <c r="F305" s="71" t="s">
        <v>1335</v>
      </c>
      <c r="Q305" s="76" t="s">
        <v>2185</v>
      </c>
      <c r="R305" s="76" t="s">
        <v>1477</v>
      </c>
      <c r="S305" s="76" t="s">
        <v>1517</v>
      </c>
      <c r="T305" s="76" t="s">
        <v>1877</v>
      </c>
      <c r="U305" s="76" t="s">
        <v>1381</v>
      </c>
      <c r="V305" s="76" t="s">
        <v>1477</v>
      </c>
      <c r="W305" s="71" t="s">
        <v>1518</v>
      </c>
    </row>
    <row r="306" spans="1:23" ht="15" x14ac:dyDescent="0.25">
      <c r="A306" s="71" t="s">
        <v>2130</v>
      </c>
      <c r="B306" s="71" t="s">
        <v>2244</v>
      </c>
      <c r="C306" s="71" t="s">
        <v>1517</v>
      </c>
      <c r="D306" s="71" t="s">
        <v>1876</v>
      </c>
      <c r="E306" s="71" t="s">
        <v>1431</v>
      </c>
      <c r="F306" s="71" t="s">
        <v>1431</v>
      </c>
      <c r="Q306" s="76" t="s">
        <v>2185</v>
      </c>
      <c r="R306" s="76" t="s">
        <v>2208</v>
      </c>
      <c r="S306" s="76" t="s">
        <v>1517</v>
      </c>
      <c r="T306" s="76" t="s">
        <v>1877</v>
      </c>
      <c r="U306" s="76" t="s">
        <v>1381</v>
      </c>
      <c r="V306" s="76" t="s">
        <v>1477</v>
      </c>
      <c r="W306" s="71" t="s">
        <v>1518</v>
      </c>
    </row>
    <row r="307" spans="1:23" ht="15" x14ac:dyDescent="0.25">
      <c r="A307" s="71" t="s">
        <v>2130</v>
      </c>
      <c r="B307" s="71" t="s">
        <v>2246</v>
      </c>
      <c r="C307" s="71" t="s">
        <v>1517</v>
      </c>
      <c r="D307" s="71" t="s">
        <v>1876</v>
      </c>
      <c r="E307" s="71" t="s">
        <v>1431</v>
      </c>
      <c r="F307" s="71" t="s">
        <v>1458</v>
      </c>
      <c r="Q307" s="76" t="s">
        <v>2185</v>
      </c>
      <c r="R307" s="76" t="s">
        <v>2211</v>
      </c>
      <c r="S307" s="76" t="s">
        <v>1517</v>
      </c>
      <c r="T307" s="76" t="s">
        <v>1877</v>
      </c>
      <c r="U307" s="76" t="s">
        <v>1381</v>
      </c>
      <c r="V307" s="76" t="s">
        <v>1501</v>
      </c>
      <c r="W307" s="71" t="s">
        <v>1518</v>
      </c>
    </row>
    <row r="308" spans="1:23" ht="15" x14ac:dyDescent="0.25">
      <c r="A308" s="71" t="s">
        <v>2130</v>
      </c>
      <c r="B308" s="71" t="s">
        <v>2246</v>
      </c>
      <c r="C308" s="71" t="s">
        <v>1517</v>
      </c>
      <c r="D308" s="71" t="s">
        <v>1876</v>
      </c>
      <c r="E308" s="71" t="s">
        <v>1431</v>
      </c>
      <c r="F308" s="71" t="s">
        <v>1333</v>
      </c>
      <c r="Q308" s="76" t="s">
        <v>2214</v>
      </c>
      <c r="R308" s="76" t="s">
        <v>1242</v>
      </c>
      <c r="S308" s="76" t="s">
        <v>1517</v>
      </c>
      <c r="T308" s="76" t="s">
        <v>1877</v>
      </c>
      <c r="U308" s="76" t="s">
        <v>1409</v>
      </c>
      <c r="V308" s="76" t="s">
        <v>1242</v>
      </c>
      <c r="W308" s="71" t="s">
        <v>1518</v>
      </c>
    </row>
    <row r="309" spans="1:23" ht="15" x14ac:dyDescent="0.25">
      <c r="A309" s="71" t="s">
        <v>2130</v>
      </c>
      <c r="B309" s="71" t="s">
        <v>2249</v>
      </c>
      <c r="C309" s="71" t="s">
        <v>1517</v>
      </c>
      <c r="D309" s="71" t="s">
        <v>1876</v>
      </c>
      <c r="E309" s="71" t="s">
        <v>1431</v>
      </c>
      <c r="F309" s="71" t="s">
        <v>1335</v>
      </c>
      <c r="Q309" s="76" t="s">
        <v>2214</v>
      </c>
      <c r="R309" s="76" t="s">
        <v>2216</v>
      </c>
      <c r="S309" s="76" t="s">
        <v>1517</v>
      </c>
      <c r="T309" s="76" t="s">
        <v>1877</v>
      </c>
      <c r="U309" s="76" t="s">
        <v>1409</v>
      </c>
      <c r="V309" s="76" t="s">
        <v>1294</v>
      </c>
      <c r="W309" s="71" t="s">
        <v>1518</v>
      </c>
    </row>
    <row r="310" spans="1:23" ht="15" x14ac:dyDescent="0.25">
      <c r="A310" s="71" t="s">
        <v>2130</v>
      </c>
      <c r="B310" s="71" t="s">
        <v>2249</v>
      </c>
      <c r="C310" s="71" t="s">
        <v>1517</v>
      </c>
      <c r="D310" s="71" t="s">
        <v>1876</v>
      </c>
      <c r="E310" s="71" t="s">
        <v>1431</v>
      </c>
      <c r="F310" s="71" t="s">
        <v>2252</v>
      </c>
      <c r="Q310" s="76" t="s">
        <v>2214</v>
      </c>
      <c r="R310" s="76" t="s">
        <v>2216</v>
      </c>
      <c r="S310" s="76" t="s">
        <v>1517</v>
      </c>
      <c r="T310" s="76" t="s">
        <v>1877</v>
      </c>
      <c r="U310" s="76" t="s">
        <v>1409</v>
      </c>
      <c r="V310" s="76" t="s">
        <v>1294</v>
      </c>
      <c r="W310" s="71" t="s">
        <v>1518</v>
      </c>
    </row>
    <row r="311" spans="1:23" ht="15" x14ac:dyDescent="0.25">
      <c r="A311" s="71" t="s">
        <v>2135</v>
      </c>
      <c r="B311" s="71" t="s">
        <v>2259</v>
      </c>
      <c r="C311" s="71" t="s">
        <v>1517</v>
      </c>
      <c r="D311" s="71" t="s">
        <v>1876</v>
      </c>
      <c r="E311" s="71" t="s">
        <v>1248</v>
      </c>
      <c r="F311" s="71" t="s">
        <v>1305</v>
      </c>
      <c r="Q311" s="76" t="s">
        <v>2214</v>
      </c>
      <c r="R311" s="76" t="s">
        <v>2368</v>
      </c>
      <c r="S311" s="76" t="s">
        <v>1517</v>
      </c>
      <c r="T311" s="76" t="s">
        <v>1877</v>
      </c>
      <c r="U311" s="76" t="s">
        <v>1409</v>
      </c>
      <c r="V311" s="76" t="s">
        <v>1409</v>
      </c>
      <c r="W311" s="71" t="s">
        <v>1518</v>
      </c>
    </row>
    <row r="312" spans="1:23" ht="15" x14ac:dyDescent="0.25">
      <c r="A312" s="71" t="s">
        <v>2135</v>
      </c>
      <c r="B312" s="71" t="s">
        <v>2261</v>
      </c>
      <c r="C312" s="71" t="s">
        <v>1517</v>
      </c>
      <c r="D312" s="71" t="s">
        <v>1876</v>
      </c>
      <c r="E312" s="71" t="s">
        <v>1248</v>
      </c>
      <c r="F312" s="71" t="s">
        <v>1305</v>
      </c>
      <c r="Q312" s="76" t="s">
        <v>2214</v>
      </c>
      <c r="R312" s="76" t="s">
        <v>2369</v>
      </c>
      <c r="S312" s="76" t="s">
        <v>1517</v>
      </c>
      <c r="T312" s="76" t="s">
        <v>1877</v>
      </c>
      <c r="U312" s="76" t="s">
        <v>1409</v>
      </c>
      <c r="V312" s="76" t="s">
        <v>1417</v>
      </c>
      <c r="W312" s="71" t="s">
        <v>1518</v>
      </c>
    </row>
    <row r="313" spans="1:23" ht="15" x14ac:dyDescent="0.25">
      <c r="A313" s="71" t="s">
        <v>2135</v>
      </c>
      <c r="B313" s="71" t="s">
        <v>2263</v>
      </c>
      <c r="C313" s="71" t="s">
        <v>1517</v>
      </c>
      <c r="D313" s="71" t="s">
        <v>1876</v>
      </c>
      <c r="E313" s="71" t="s">
        <v>1248</v>
      </c>
      <c r="F313" s="71" t="s">
        <v>1305</v>
      </c>
      <c r="Q313" s="76" t="s">
        <v>2214</v>
      </c>
      <c r="R313" s="76" t="s">
        <v>1457</v>
      </c>
      <c r="S313" s="76" t="s">
        <v>1517</v>
      </c>
      <c r="T313" s="76" t="s">
        <v>1877</v>
      </c>
      <c r="U313" s="76" t="s">
        <v>1409</v>
      </c>
      <c r="V313" s="76" t="s">
        <v>1457</v>
      </c>
      <c r="W313" s="71" t="s">
        <v>1518</v>
      </c>
    </row>
    <row r="314" spans="1:23" ht="15" x14ac:dyDescent="0.25">
      <c r="A314" s="71" t="s">
        <v>2135</v>
      </c>
      <c r="B314" s="71" t="s">
        <v>2265</v>
      </c>
      <c r="C314" s="71" t="s">
        <v>1517</v>
      </c>
      <c r="D314" s="71" t="s">
        <v>1876</v>
      </c>
      <c r="E314" s="71" t="s">
        <v>1248</v>
      </c>
      <c r="F314" s="71" t="s">
        <v>1248</v>
      </c>
      <c r="Q314" s="76" t="s">
        <v>2221</v>
      </c>
      <c r="R314" s="76" t="s">
        <v>1354</v>
      </c>
      <c r="S314" s="76" t="s">
        <v>1517</v>
      </c>
      <c r="T314" s="76" t="s">
        <v>1877</v>
      </c>
      <c r="U314" s="76" t="s">
        <v>1348</v>
      </c>
      <c r="V314" s="76" t="s">
        <v>1354</v>
      </c>
      <c r="W314" s="71" t="s">
        <v>1518</v>
      </c>
    </row>
    <row r="315" spans="1:23" ht="15" x14ac:dyDescent="0.25">
      <c r="A315" s="71" t="s">
        <v>2135</v>
      </c>
      <c r="B315" s="71" t="s">
        <v>2265</v>
      </c>
      <c r="C315" s="71" t="s">
        <v>1517</v>
      </c>
      <c r="D315" s="71" t="s">
        <v>1876</v>
      </c>
      <c r="E315" s="71" t="s">
        <v>1248</v>
      </c>
      <c r="F315" s="71" t="s">
        <v>1247</v>
      </c>
      <c r="Q315" s="76" t="s">
        <v>2221</v>
      </c>
      <c r="R315" s="76" t="s">
        <v>2223</v>
      </c>
      <c r="S315" s="76" t="s">
        <v>1517</v>
      </c>
      <c r="T315" s="76" t="s">
        <v>1877</v>
      </c>
      <c r="U315" s="76" t="s">
        <v>1348</v>
      </c>
      <c r="V315" s="76" t="s">
        <v>1355</v>
      </c>
      <c r="W315" s="71" t="s">
        <v>1518</v>
      </c>
    </row>
    <row r="316" spans="1:23" ht="15" x14ac:dyDescent="0.25">
      <c r="A316" s="71" t="s">
        <v>2135</v>
      </c>
      <c r="B316" s="71" t="s">
        <v>2265</v>
      </c>
      <c r="C316" s="71" t="s">
        <v>1517</v>
      </c>
      <c r="D316" s="71" t="s">
        <v>1876</v>
      </c>
      <c r="E316" s="71" t="s">
        <v>1248</v>
      </c>
      <c r="F316" s="71" t="s">
        <v>1916</v>
      </c>
      <c r="Q316" s="76" t="s">
        <v>2221</v>
      </c>
      <c r="R316" s="76" t="s">
        <v>1356</v>
      </c>
      <c r="S316" s="76" t="s">
        <v>1517</v>
      </c>
      <c r="T316" s="76" t="s">
        <v>1877</v>
      </c>
      <c r="U316" s="76" t="s">
        <v>1348</v>
      </c>
      <c r="V316" s="76" t="s">
        <v>1356</v>
      </c>
      <c r="W316" s="71" t="s">
        <v>1518</v>
      </c>
    </row>
    <row r="317" spans="1:23" ht="15" x14ac:dyDescent="0.25">
      <c r="A317" s="71" t="s">
        <v>2135</v>
      </c>
      <c r="B317" s="71" t="s">
        <v>2269</v>
      </c>
      <c r="C317" s="71" t="s">
        <v>1517</v>
      </c>
      <c r="D317" s="71" t="s">
        <v>1876</v>
      </c>
      <c r="E317" s="71" t="s">
        <v>1248</v>
      </c>
      <c r="F317" s="71" t="s">
        <v>1255</v>
      </c>
      <c r="Q317" s="76" t="s">
        <v>2221</v>
      </c>
      <c r="R317" s="76" t="s">
        <v>2370</v>
      </c>
      <c r="S317" s="76" t="s">
        <v>1517</v>
      </c>
      <c r="T317" s="76" t="s">
        <v>1877</v>
      </c>
      <c r="U317" s="76" t="s">
        <v>1348</v>
      </c>
      <c r="V317" s="76" t="s">
        <v>1348</v>
      </c>
      <c r="W317" s="71" t="s">
        <v>1518</v>
      </c>
    </row>
    <row r="318" spans="1:23" ht="15" x14ac:dyDescent="0.25">
      <c r="A318" s="71" t="s">
        <v>2135</v>
      </c>
      <c r="B318" s="71" t="s">
        <v>2269</v>
      </c>
      <c r="C318" s="71" t="s">
        <v>1517</v>
      </c>
      <c r="D318" s="71" t="s">
        <v>1876</v>
      </c>
      <c r="E318" s="71" t="s">
        <v>1248</v>
      </c>
      <c r="F318" s="71" t="s">
        <v>1916</v>
      </c>
      <c r="Q318" s="76" t="s">
        <v>2221</v>
      </c>
      <c r="R318" s="76" t="s">
        <v>2371</v>
      </c>
      <c r="S318" s="76" t="s">
        <v>1517</v>
      </c>
      <c r="T318" s="76" t="s">
        <v>1877</v>
      </c>
      <c r="U318" s="76" t="s">
        <v>1348</v>
      </c>
      <c r="V318" s="76" t="s">
        <v>1348</v>
      </c>
      <c r="W318" s="71" t="s">
        <v>1518</v>
      </c>
    </row>
    <row r="319" spans="1:23" ht="15" x14ac:dyDescent="0.25">
      <c r="A319" s="71" t="s">
        <v>2135</v>
      </c>
      <c r="B319" s="71" t="s">
        <v>2269</v>
      </c>
      <c r="C319" s="71" t="s">
        <v>1517</v>
      </c>
      <c r="D319" s="71" t="s">
        <v>1876</v>
      </c>
      <c r="E319" s="71" t="s">
        <v>1248</v>
      </c>
      <c r="F319" s="71" t="s">
        <v>1248</v>
      </c>
      <c r="Q319" s="76" t="s">
        <v>2225</v>
      </c>
      <c r="R319" s="76" t="s">
        <v>1272</v>
      </c>
      <c r="S319" s="76" t="s">
        <v>1517</v>
      </c>
      <c r="T319" s="76" t="s">
        <v>1877</v>
      </c>
      <c r="U319" s="76" t="s">
        <v>1363</v>
      </c>
      <c r="V319" s="76" t="s">
        <v>1272</v>
      </c>
      <c r="W319" s="71" t="s">
        <v>1518</v>
      </c>
    </row>
    <row r="320" spans="1:23" ht="15" x14ac:dyDescent="0.25">
      <c r="A320" s="71" t="s">
        <v>2135</v>
      </c>
      <c r="B320" s="71" t="s">
        <v>2273</v>
      </c>
      <c r="C320" s="71" t="s">
        <v>1517</v>
      </c>
      <c r="D320" s="71" t="s">
        <v>1876</v>
      </c>
      <c r="E320" s="71" t="s">
        <v>1248</v>
      </c>
      <c r="F320" s="71" t="s">
        <v>1480</v>
      </c>
      <c r="Q320" s="76" t="s">
        <v>2225</v>
      </c>
      <c r="R320" s="76" t="s">
        <v>1273</v>
      </c>
      <c r="S320" s="76" t="s">
        <v>1517</v>
      </c>
      <c r="T320" s="76" t="s">
        <v>1877</v>
      </c>
      <c r="U320" s="76" t="s">
        <v>1363</v>
      </c>
      <c r="V320" s="76" t="s">
        <v>1273</v>
      </c>
      <c r="W320" s="71" t="s">
        <v>1518</v>
      </c>
    </row>
    <row r="321" spans="1:23" ht="15" x14ac:dyDescent="0.25">
      <c r="A321" s="71" t="s">
        <v>2137</v>
      </c>
      <c r="B321" s="71" t="s">
        <v>2277</v>
      </c>
      <c r="C321" s="71" t="s">
        <v>1517</v>
      </c>
      <c r="D321" s="71" t="s">
        <v>1876</v>
      </c>
      <c r="E321" s="71" t="s">
        <v>1248</v>
      </c>
      <c r="F321" s="71" t="s">
        <v>1474</v>
      </c>
      <c r="Q321" s="76" t="s">
        <v>2225</v>
      </c>
      <c r="R321" s="76" t="s">
        <v>1274</v>
      </c>
      <c r="S321" s="76" t="s">
        <v>1517</v>
      </c>
      <c r="T321" s="76" t="s">
        <v>1877</v>
      </c>
      <c r="U321" s="76" t="s">
        <v>1363</v>
      </c>
      <c r="V321" s="76" t="s">
        <v>1274</v>
      </c>
      <c r="W321" s="71" t="s">
        <v>1518</v>
      </c>
    </row>
    <row r="322" spans="1:23" ht="15" x14ac:dyDescent="0.25">
      <c r="A322" s="71" t="s">
        <v>2137</v>
      </c>
      <c r="B322" s="71" t="s">
        <v>2279</v>
      </c>
      <c r="C322" s="71" t="s">
        <v>1517</v>
      </c>
      <c r="D322" s="71" t="s">
        <v>1876</v>
      </c>
      <c r="E322" s="71" t="s">
        <v>1406</v>
      </c>
      <c r="F322" s="71" t="s">
        <v>1406</v>
      </c>
      <c r="Q322" s="76" t="s">
        <v>2225</v>
      </c>
      <c r="R322" s="76" t="s">
        <v>2372</v>
      </c>
      <c r="S322" s="76" t="s">
        <v>1517</v>
      </c>
      <c r="T322" s="76" t="s">
        <v>1877</v>
      </c>
      <c r="U322" s="76" t="s">
        <v>1385</v>
      </c>
      <c r="V322" s="76" t="s">
        <v>1266</v>
      </c>
      <c r="W322" s="71" t="s">
        <v>1518</v>
      </c>
    </row>
    <row r="323" spans="1:23" ht="15" x14ac:dyDescent="0.25">
      <c r="A323" s="71" t="s">
        <v>2137</v>
      </c>
      <c r="B323" s="71" t="s">
        <v>2281</v>
      </c>
      <c r="C323" s="71" t="s">
        <v>1517</v>
      </c>
      <c r="D323" s="71" t="s">
        <v>1876</v>
      </c>
      <c r="E323" s="71" t="s">
        <v>1406</v>
      </c>
      <c r="F323" s="71" t="s">
        <v>1406</v>
      </c>
      <c r="Q323" s="76" t="s">
        <v>2225</v>
      </c>
      <c r="R323" s="76" t="s">
        <v>2373</v>
      </c>
      <c r="S323" s="76" t="s">
        <v>1517</v>
      </c>
      <c r="T323" s="76" t="s">
        <v>1877</v>
      </c>
      <c r="U323" s="76" t="s">
        <v>1363</v>
      </c>
      <c r="V323" s="76" t="s">
        <v>1363</v>
      </c>
      <c r="W323" s="71" t="s">
        <v>1518</v>
      </c>
    </row>
    <row r="324" spans="1:23" ht="15" x14ac:dyDescent="0.25">
      <c r="A324" s="71" t="s">
        <v>2137</v>
      </c>
      <c r="B324" s="71" t="s">
        <v>2281</v>
      </c>
      <c r="C324" s="71" t="s">
        <v>1517</v>
      </c>
      <c r="D324" s="71" t="s">
        <v>1876</v>
      </c>
      <c r="E324" s="71" t="s">
        <v>1406</v>
      </c>
      <c r="F324" s="71" t="s">
        <v>1413</v>
      </c>
      <c r="Q324" s="76" t="s">
        <v>2225</v>
      </c>
      <c r="R324" s="76" t="s">
        <v>2374</v>
      </c>
      <c r="S324" s="76" t="s">
        <v>1517</v>
      </c>
      <c r="T324" s="76" t="s">
        <v>1877</v>
      </c>
      <c r="U324" s="76" t="s">
        <v>1385</v>
      </c>
      <c r="V324" s="76" t="s">
        <v>1385</v>
      </c>
      <c r="W324" s="71" t="s">
        <v>1518</v>
      </c>
    </row>
    <row r="325" spans="1:23" ht="15" x14ac:dyDescent="0.25">
      <c r="A325" s="71" t="s">
        <v>2137</v>
      </c>
      <c r="B325" s="71" t="s">
        <v>2284</v>
      </c>
      <c r="C325" s="71" t="s">
        <v>1517</v>
      </c>
      <c r="D325" s="71" t="s">
        <v>1876</v>
      </c>
      <c r="E325" s="71" t="s">
        <v>1406</v>
      </c>
      <c r="F325" s="71" t="s">
        <v>1448</v>
      </c>
      <c r="Q325" s="76" t="s">
        <v>2225</v>
      </c>
      <c r="R325" s="76" t="s">
        <v>2375</v>
      </c>
      <c r="S325" s="76" t="s">
        <v>1517</v>
      </c>
      <c r="T325" s="76" t="s">
        <v>1877</v>
      </c>
      <c r="U325" s="76" t="s">
        <v>1385</v>
      </c>
      <c r="V325" s="76" t="s">
        <v>1496</v>
      </c>
      <c r="W325" s="71" t="s">
        <v>1518</v>
      </c>
    </row>
    <row r="326" spans="1:23" ht="15" x14ac:dyDescent="0.25">
      <c r="A326" s="71" t="s">
        <v>2137</v>
      </c>
      <c r="B326" s="71" t="s">
        <v>2286</v>
      </c>
      <c r="C326" s="71" t="s">
        <v>1517</v>
      </c>
      <c r="D326" s="71" t="s">
        <v>1876</v>
      </c>
      <c r="E326" s="71" t="s">
        <v>1406</v>
      </c>
      <c r="F326" s="71" t="s">
        <v>1406</v>
      </c>
      <c r="Q326" s="76" t="s">
        <v>2225</v>
      </c>
      <c r="R326" s="76" t="s">
        <v>1392</v>
      </c>
      <c r="S326" s="76" t="s">
        <v>1517</v>
      </c>
      <c r="T326" s="76" t="s">
        <v>1877</v>
      </c>
      <c r="U326" s="76" t="s">
        <v>1385</v>
      </c>
      <c r="V326" s="76" t="s">
        <v>1392</v>
      </c>
      <c r="W326" s="71" t="s">
        <v>1518</v>
      </c>
    </row>
    <row r="327" spans="1:23" ht="15" x14ac:dyDescent="0.25">
      <c r="A327" s="71" t="s">
        <v>2138</v>
      </c>
      <c r="B327" s="71" t="s">
        <v>2289</v>
      </c>
      <c r="C327" s="71" t="s">
        <v>1517</v>
      </c>
      <c r="D327" s="71" t="s">
        <v>1876</v>
      </c>
      <c r="E327" s="71" t="s">
        <v>1238</v>
      </c>
      <c r="F327" s="71" t="s">
        <v>1238</v>
      </c>
      <c r="Q327" s="76" t="s">
        <v>2225</v>
      </c>
      <c r="R327" s="76" t="s">
        <v>1393</v>
      </c>
      <c r="S327" s="76" t="s">
        <v>1517</v>
      </c>
      <c r="T327" s="76" t="s">
        <v>1877</v>
      </c>
      <c r="U327" s="76" t="s">
        <v>1385</v>
      </c>
      <c r="V327" s="76" t="s">
        <v>1393</v>
      </c>
      <c r="W327" s="71" t="s">
        <v>1518</v>
      </c>
    </row>
    <row r="328" spans="1:23" ht="15" x14ac:dyDescent="0.25">
      <c r="A328" s="71" t="s">
        <v>2138</v>
      </c>
      <c r="B328" s="71" t="s">
        <v>2291</v>
      </c>
      <c r="C328" s="71" t="s">
        <v>1517</v>
      </c>
      <c r="D328" s="71" t="s">
        <v>1876</v>
      </c>
      <c r="E328" s="71" t="s">
        <v>1238</v>
      </c>
      <c r="F328" s="71" t="s">
        <v>2141</v>
      </c>
      <c r="Q328" s="76" t="s">
        <v>2225</v>
      </c>
      <c r="R328" s="76" t="s">
        <v>1394</v>
      </c>
      <c r="S328" s="76" t="s">
        <v>1517</v>
      </c>
      <c r="T328" s="76" t="s">
        <v>1877</v>
      </c>
      <c r="U328" s="76" t="s">
        <v>1385</v>
      </c>
      <c r="V328" s="76" t="s">
        <v>1394</v>
      </c>
      <c r="W328" s="71" t="s">
        <v>1518</v>
      </c>
    </row>
    <row r="329" spans="1:23" ht="15" x14ac:dyDescent="0.25">
      <c r="A329" s="71" t="s">
        <v>2138</v>
      </c>
      <c r="B329" s="71" t="s">
        <v>2291</v>
      </c>
      <c r="C329" s="71" t="s">
        <v>1517</v>
      </c>
      <c r="D329" s="71" t="s">
        <v>1876</v>
      </c>
      <c r="E329" s="71" t="s">
        <v>1238</v>
      </c>
      <c r="F329" s="71" t="s">
        <v>1449</v>
      </c>
      <c r="Q329" s="76" t="s">
        <v>2225</v>
      </c>
      <c r="R329" s="76" t="s">
        <v>1395</v>
      </c>
      <c r="S329" s="76" t="s">
        <v>1517</v>
      </c>
      <c r="T329" s="76" t="s">
        <v>1877</v>
      </c>
      <c r="U329" s="76" t="s">
        <v>1385</v>
      </c>
      <c r="V329" s="76" t="s">
        <v>1395</v>
      </c>
      <c r="W329" s="71" t="s">
        <v>1518</v>
      </c>
    </row>
    <row r="330" spans="1:23" ht="15" x14ac:dyDescent="0.25">
      <c r="A330" s="71" t="s">
        <v>2138</v>
      </c>
      <c r="B330" s="71" t="s">
        <v>2291</v>
      </c>
      <c r="C330" s="71" t="s">
        <v>1517</v>
      </c>
      <c r="D330" s="71" t="s">
        <v>1876</v>
      </c>
      <c r="E330" s="71" t="s">
        <v>1238</v>
      </c>
      <c r="F330" s="71" t="s">
        <v>1277</v>
      </c>
      <c r="Q330" s="76" t="s">
        <v>2233</v>
      </c>
      <c r="R330" s="76" t="s">
        <v>1234</v>
      </c>
      <c r="S330" s="76" t="s">
        <v>1523</v>
      </c>
      <c r="T330" s="76" t="s">
        <v>1815</v>
      </c>
      <c r="U330" s="76" t="s">
        <v>1402</v>
      </c>
      <c r="V330" s="76" t="s">
        <v>1234</v>
      </c>
      <c r="W330" s="71" t="s">
        <v>1518</v>
      </c>
    </row>
    <row r="331" spans="1:23" ht="15" x14ac:dyDescent="0.25">
      <c r="A331" s="71" t="s">
        <v>2138</v>
      </c>
      <c r="B331" s="71" t="s">
        <v>2293</v>
      </c>
      <c r="C331" s="71" t="s">
        <v>1517</v>
      </c>
      <c r="D331" s="71" t="s">
        <v>1876</v>
      </c>
      <c r="E331" s="71" t="s">
        <v>1238</v>
      </c>
      <c r="F331" s="71" t="s">
        <v>1367</v>
      </c>
      <c r="Q331" s="76" t="s">
        <v>2233</v>
      </c>
      <c r="R331" s="76" t="s">
        <v>2376</v>
      </c>
      <c r="S331" s="76" t="s">
        <v>1523</v>
      </c>
      <c r="T331" s="76" t="s">
        <v>1815</v>
      </c>
      <c r="U331" s="76" t="s">
        <v>1402</v>
      </c>
      <c r="V331" s="76" t="s">
        <v>1280</v>
      </c>
      <c r="W331" s="71" t="s">
        <v>1518</v>
      </c>
    </row>
    <row r="332" spans="1:23" ht="15" x14ac:dyDescent="0.25">
      <c r="A332" s="71" t="s">
        <v>2138</v>
      </c>
      <c r="B332" s="71" t="s">
        <v>2293</v>
      </c>
      <c r="C332" s="71" t="s">
        <v>1517</v>
      </c>
      <c r="D332" s="71" t="s">
        <v>1876</v>
      </c>
      <c r="E332" s="71" t="s">
        <v>1238</v>
      </c>
      <c r="F332" s="71" t="s">
        <v>1446</v>
      </c>
      <c r="Q332" s="76" t="s">
        <v>2233</v>
      </c>
      <c r="R332" s="76" t="s">
        <v>2377</v>
      </c>
      <c r="S332" s="76" t="s">
        <v>1523</v>
      </c>
      <c r="T332" s="76" t="s">
        <v>1815</v>
      </c>
      <c r="U332" s="76" t="s">
        <v>1402</v>
      </c>
      <c r="V332" s="76" t="s">
        <v>1402</v>
      </c>
      <c r="W332" s="71" t="s">
        <v>1518</v>
      </c>
    </row>
    <row r="333" spans="1:23" ht="15" x14ac:dyDescent="0.25">
      <c r="A333" s="71" t="s">
        <v>2138</v>
      </c>
      <c r="B333" s="71" t="s">
        <v>2295</v>
      </c>
      <c r="C333" s="71" t="s">
        <v>1517</v>
      </c>
      <c r="D333" s="71" t="s">
        <v>1876</v>
      </c>
      <c r="E333" s="71" t="s">
        <v>1238</v>
      </c>
      <c r="F333" s="71" t="s">
        <v>1238</v>
      </c>
      <c r="Q333" s="76" t="s">
        <v>2233</v>
      </c>
      <c r="R333" s="76" t="s">
        <v>2378</v>
      </c>
      <c r="S333" s="76" t="s">
        <v>1523</v>
      </c>
      <c r="T333" s="76" t="s">
        <v>1815</v>
      </c>
      <c r="U333" s="76" t="s">
        <v>1402</v>
      </c>
      <c r="V333" s="76" t="s">
        <v>1403</v>
      </c>
      <c r="W333" s="71" t="s">
        <v>1518</v>
      </c>
    </row>
    <row r="334" spans="1:23" ht="15" x14ac:dyDescent="0.25">
      <c r="A334" s="71" t="s">
        <v>2138</v>
      </c>
      <c r="B334" s="71" t="s">
        <v>2297</v>
      </c>
      <c r="C334" s="71" t="s">
        <v>1517</v>
      </c>
      <c r="D334" s="71" t="s">
        <v>1876</v>
      </c>
      <c r="E334" s="71" t="s">
        <v>1238</v>
      </c>
      <c r="F334" s="71" t="s">
        <v>1238</v>
      </c>
      <c r="Q334" s="76" t="s">
        <v>2233</v>
      </c>
      <c r="R334" s="76" t="s">
        <v>2379</v>
      </c>
      <c r="S334" s="76" t="s">
        <v>1523</v>
      </c>
      <c r="T334" s="76" t="s">
        <v>1815</v>
      </c>
      <c r="U334" s="76" t="s">
        <v>1402</v>
      </c>
      <c r="V334" s="76" t="s">
        <v>1416</v>
      </c>
      <c r="W334" s="71" t="s">
        <v>1518</v>
      </c>
    </row>
    <row r="335" spans="1:23" ht="15" x14ac:dyDescent="0.25">
      <c r="A335" s="71" t="s">
        <v>2138</v>
      </c>
      <c r="B335" s="71" t="s">
        <v>2297</v>
      </c>
      <c r="C335" s="71" t="s">
        <v>1517</v>
      </c>
      <c r="D335" s="71" t="s">
        <v>1876</v>
      </c>
      <c r="E335" s="71" t="s">
        <v>1238</v>
      </c>
      <c r="F335" s="71" t="s">
        <v>1367</v>
      </c>
      <c r="Q335" s="76" t="s">
        <v>2233</v>
      </c>
      <c r="R335" s="76" t="s">
        <v>2380</v>
      </c>
      <c r="S335" s="76" t="s">
        <v>1523</v>
      </c>
      <c r="T335" s="76" t="s">
        <v>1815</v>
      </c>
      <c r="U335" s="76" t="s">
        <v>1402</v>
      </c>
      <c r="V335" s="76" t="s">
        <v>1421</v>
      </c>
      <c r="W335" s="71" t="s">
        <v>1518</v>
      </c>
    </row>
    <row r="336" spans="1:23" ht="15" x14ac:dyDescent="0.25">
      <c r="A336" s="71" t="s">
        <v>2138</v>
      </c>
      <c r="B336" s="71" t="s">
        <v>2297</v>
      </c>
      <c r="C336" s="71" t="s">
        <v>1517</v>
      </c>
      <c r="D336" s="71" t="s">
        <v>1876</v>
      </c>
      <c r="E336" s="71" t="s">
        <v>1238</v>
      </c>
      <c r="F336" s="71" t="s">
        <v>1492</v>
      </c>
      <c r="Q336" s="76" t="s">
        <v>2233</v>
      </c>
      <c r="R336" s="76" t="s">
        <v>2381</v>
      </c>
      <c r="S336" s="76" t="s">
        <v>1523</v>
      </c>
      <c r="T336" s="76" t="s">
        <v>1815</v>
      </c>
      <c r="U336" s="76" t="s">
        <v>1402</v>
      </c>
      <c r="V336" s="76" t="s">
        <v>1462</v>
      </c>
      <c r="W336" s="71" t="s">
        <v>1518</v>
      </c>
    </row>
    <row r="337" spans="1:23" ht="15" x14ac:dyDescent="0.25">
      <c r="A337" s="71" t="s">
        <v>2138</v>
      </c>
      <c r="B337" s="71" t="s">
        <v>2297</v>
      </c>
      <c r="C337" s="71" t="s">
        <v>1517</v>
      </c>
      <c r="D337" s="71" t="s">
        <v>1876</v>
      </c>
      <c r="E337" s="71" t="s">
        <v>1238</v>
      </c>
      <c r="F337" s="71" t="s">
        <v>1446</v>
      </c>
      <c r="Q337" s="76" t="s">
        <v>2233</v>
      </c>
      <c r="R337" s="76" t="s">
        <v>2382</v>
      </c>
      <c r="S337" s="76" t="s">
        <v>1523</v>
      </c>
      <c r="T337" s="76" t="s">
        <v>1815</v>
      </c>
      <c r="U337" s="76" t="s">
        <v>1402</v>
      </c>
      <c r="V337" s="76" t="s">
        <v>1372</v>
      </c>
      <c r="W337" s="71" t="s">
        <v>1518</v>
      </c>
    </row>
    <row r="338" spans="1:23" ht="15" x14ac:dyDescent="0.25">
      <c r="A338" s="71" t="s">
        <v>2138</v>
      </c>
      <c r="B338" s="71" t="s">
        <v>2304</v>
      </c>
      <c r="C338" s="71" t="s">
        <v>1517</v>
      </c>
      <c r="D338" s="71" t="s">
        <v>1876</v>
      </c>
      <c r="E338" s="71" t="s">
        <v>1238</v>
      </c>
      <c r="F338" s="71" t="s">
        <v>1238</v>
      </c>
      <c r="Q338" s="76" t="s">
        <v>2233</v>
      </c>
      <c r="R338" s="76" t="s">
        <v>1404</v>
      </c>
      <c r="S338" s="76" t="s">
        <v>1523</v>
      </c>
      <c r="T338" s="76" t="s">
        <v>1815</v>
      </c>
      <c r="U338" s="76" t="s">
        <v>1402</v>
      </c>
      <c r="V338" s="76" t="s">
        <v>1404</v>
      </c>
      <c r="W338" s="71" t="s">
        <v>1518</v>
      </c>
    </row>
    <row r="339" spans="1:23" ht="15" x14ac:dyDescent="0.25">
      <c r="A339" s="71" t="s">
        <v>2138</v>
      </c>
      <c r="B339" s="71" t="s">
        <v>2306</v>
      </c>
      <c r="C339" s="71" t="s">
        <v>1517</v>
      </c>
      <c r="D339" s="71" t="s">
        <v>1876</v>
      </c>
      <c r="E339" s="71" t="s">
        <v>1238</v>
      </c>
      <c r="F339" s="71" t="s">
        <v>1426</v>
      </c>
      <c r="Q339" s="76" t="s">
        <v>2233</v>
      </c>
      <c r="R339" s="76" t="s">
        <v>2383</v>
      </c>
      <c r="S339" s="76" t="s">
        <v>1523</v>
      </c>
      <c r="T339" s="76" t="s">
        <v>1815</v>
      </c>
      <c r="U339" s="76" t="s">
        <v>1402</v>
      </c>
      <c r="V339" s="76" t="s">
        <v>1418</v>
      </c>
      <c r="W339" s="71" t="s">
        <v>1518</v>
      </c>
    </row>
    <row r="340" spans="1:23" ht="15" x14ac:dyDescent="0.25">
      <c r="A340" s="71" t="s">
        <v>2308</v>
      </c>
      <c r="B340" s="71" t="s">
        <v>2309</v>
      </c>
      <c r="C340" s="71" t="s">
        <v>1517</v>
      </c>
      <c r="D340" s="71" t="s">
        <v>1876</v>
      </c>
      <c r="E340" s="71" t="s">
        <v>1487</v>
      </c>
      <c r="F340" s="71" t="s">
        <v>1485</v>
      </c>
      <c r="Q340" s="76" t="s">
        <v>2233</v>
      </c>
      <c r="R340" s="76" t="s">
        <v>1462</v>
      </c>
      <c r="S340" s="76" t="s">
        <v>1523</v>
      </c>
      <c r="T340" s="76" t="s">
        <v>1815</v>
      </c>
      <c r="U340" s="76" t="s">
        <v>1402</v>
      </c>
      <c r="V340" s="76" t="s">
        <v>1462</v>
      </c>
      <c r="W340" s="71" t="s">
        <v>1518</v>
      </c>
    </row>
    <row r="341" spans="1:23" ht="15" x14ac:dyDescent="0.25">
      <c r="A341" s="71" t="s">
        <v>2308</v>
      </c>
      <c r="B341" s="71" t="s">
        <v>2309</v>
      </c>
      <c r="C341" s="71" t="s">
        <v>1517</v>
      </c>
      <c r="D341" s="71" t="s">
        <v>1876</v>
      </c>
      <c r="E341" s="71" t="s">
        <v>1487</v>
      </c>
      <c r="F341" s="71" t="s">
        <v>1487</v>
      </c>
      <c r="Q341" s="76" t="s">
        <v>2233</v>
      </c>
      <c r="R341" s="76" t="s">
        <v>1478</v>
      </c>
      <c r="S341" s="76" t="s">
        <v>1523</v>
      </c>
      <c r="T341" s="76" t="s">
        <v>1815</v>
      </c>
      <c r="U341" s="76" t="s">
        <v>1402</v>
      </c>
      <c r="V341" s="76" t="s">
        <v>1478</v>
      </c>
      <c r="W341" s="71" t="s">
        <v>1518</v>
      </c>
    </row>
    <row r="342" spans="1:23" ht="15" x14ac:dyDescent="0.25">
      <c r="A342" s="71" t="s">
        <v>2308</v>
      </c>
      <c r="B342" s="71" t="s">
        <v>2311</v>
      </c>
      <c r="C342" s="71" t="s">
        <v>1517</v>
      </c>
      <c r="D342" s="71" t="s">
        <v>1876</v>
      </c>
      <c r="E342" s="71" t="s">
        <v>1487</v>
      </c>
      <c r="F342" s="71" t="s">
        <v>1487</v>
      </c>
      <c r="Q342" s="76" t="s">
        <v>2237</v>
      </c>
      <c r="R342" s="76" t="s">
        <v>1252</v>
      </c>
      <c r="S342" s="76" t="s">
        <v>1523</v>
      </c>
      <c r="T342" s="76" t="s">
        <v>1815</v>
      </c>
      <c r="U342" s="76" t="s">
        <v>1407</v>
      </c>
      <c r="V342" s="76" t="s">
        <v>1252</v>
      </c>
      <c r="W342" s="71" t="s">
        <v>1518</v>
      </c>
    </row>
    <row r="343" spans="1:23" ht="15" x14ac:dyDescent="0.25">
      <c r="A343" s="71" t="s">
        <v>2143</v>
      </c>
      <c r="B343" s="71" t="s">
        <v>2317</v>
      </c>
      <c r="C343" s="71" t="s">
        <v>1523</v>
      </c>
      <c r="D343" s="71" t="s">
        <v>1815</v>
      </c>
      <c r="E343" s="71" t="s">
        <v>1483</v>
      </c>
      <c r="F343" s="71" t="s">
        <v>1483</v>
      </c>
      <c r="Q343" s="76" t="s">
        <v>2237</v>
      </c>
      <c r="R343" s="76" t="s">
        <v>2384</v>
      </c>
      <c r="S343" s="76" t="s">
        <v>1523</v>
      </c>
      <c r="T343" s="76" t="s">
        <v>1815</v>
      </c>
      <c r="U343" s="76" t="s">
        <v>1373</v>
      </c>
      <c r="V343" s="76" t="s">
        <v>1373</v>
      </c>
      <c r="W343" s="71" t="s">
        <v>1518</v>
      </c>
    </row>
    <row r="344" spans="1:23" ht="15" x14ac:dyDescent="0.25">
      <c r="A344" s="71" t="s">
        <v>2143</v>
      </c>
      <c r="B344" s="71" t="s">
        <v>2319</v>
      </c>
      <c r="C344" s="71" t="s">
        <v>1523</v>
      </c>
      <c r="D344" s="71" t="s">
        <v>1815</v>
      </c>
      <c r="E344" s="71" t="s">
        <v>1483</v>
      </c>
      <c r="F344" s="71" t="s">
        <v>1386</v>
      </c>
      <c r="Q344" s="76" t="s">
        <v>2237</v>
      </c>
      <c r="R344" s="76" t="s">
        <v>2385</v>
      </c>
      <c r="S344" s="76" t="s">
        <v>1523</v>
      </c>
      <c r="T344" s="76" t="s">
        <v>1815</v>
      </c>
      <c r="U344" s="76" t="s">
        <v>1369</v>
      </c>
      <c r="V344" s="76" t="s">
        <v>1405</v>
      </c>
      <c r="W344" s="71" t="s">
        <v>1518</v>
      </c>
    </row>
    <row r="345" spans="1:23" ht="15" x14ac:dyDescent="0.25">
      <c r="A345" s="71" t="s">
        <v>2143</v>
      </c>
      <c r="B345" s="71" t="s">
        <v>2319</v>
      </c>
      <c r="C345" s="71" t="s">
        <v>1523</v>
      </c>
      <c r="D345" s="71" t="s">
        <v>1815</v>
      </c>
      <c r="E345" s="71" t="s">
        <v>1483</v>
      </c>
      <c r="F345" s="71" t="s">
        <v>1483</v>
      </c>
      <c r="Q345" s="76" t="s">
        <v>2237</v>
      </c>
      <c r="R345" s="76" t="s">
        <v>2386</v>
      </c>
      <c r="S345" s="76" t="s">
        <v>1523</v>
      </c>
      <c r="T345" s="76" t="s">
        <v>1815</v>
      </c>
      <c r="U345" s="76" t="s">
        <v>1407</v>
      </c>
      <c r="V345" s="76" t="s">
        <v>1407</v>
      </c>
      <c r="W345" s="71" t="s">
        <v>1518</v>
      </c>
    </row>
    <row r="346" spans="1:23" ht="15" x14ac:dyDescent="0.25">
      <c r="A346" s="71" t="s">
        <v>2143</v>
      </c>
      <c r="B346" s="71" t="s">
        <v>2322</v>
      </c>
      <c r="C346" s="71" t="s">
        <v>1523</v>
      </c>
      <c r="D346" s="71" t="s">
        <v>1815</v>
      </c>
      <c r="E346" s="71" t="s">
        <v>1412</v>
      </c>
      <c r="F346" s="71" t="s">
        <v>1332</v>
      </c>
      <c r="Q346" s="76" t="s">
        <v>2237</v>
      </c>
      <c r="R346" s="76" t="s">
        <v>2387</v>
      </c>
      <c r="S346" s="76" t="s">
        <v>1523</v>
      </c>
      <c r="T346" s="76" t="s">
        <v>1815</v>
      </c>
      <c r="U346" s="76" t="s">
        <v>1407</v>
      </c>
      <c r="V346" s="76" t="s">
        <v>1432</v>
      </c>
      <c r="W346" s="71" t="s">
        <v>1518</v>
      </c>
    </row>
    <row r="347" spans="1:23" ht="15" x14ac:dyDescent="0.25">
      <c r="A347" s="71" t="s">
        <v>2143</v>
      </c>
      <c r="B347" s="71" t="s">
        <v>2322</v>
      </c>
      <c r="C347" s="71" t="s">
        <v>1523</v>
      </c>
      <c r="D347" s="71" t="s">
        <v>1815</v>
      </c>
      <c r="E347" s="71" t="s">
        <v>1412</v>
      </c>
      <c r="F347" s="71" t="s">
        <v>1329</v>
      </c>
      <c r="Q347" s="76" t="s">
        <v>2237</v>
      </c>
      <c r="R347" s="76" t="s">
        <v>1369</v>
      </c>
      <c r="S347" s="76" t="s">
        <v>1523</v>
      </c>
      <c r="T347" s="76" t="s">
        <v>1815</v>
      </c>
      <c r="U347" s="76" t="s">
        <v>1369</v>
      </c>
      <c r="V347" s="76" t="s">
        <v>1369</v>
      </c>
      <c r="W347" s="71" t="s">
        <v>1518</v>
      </c>
    </row>
    <row r="348" spans="1:23" ht="15" x14ac:dyDescent="0.25">
      <c r="A348" s="71" t="s">
        <v>2143</v>
      </c>
      <c r="B348" s="71" t="s">
        <v>2322</v>
      </c>
      <c r="C348" s="71" t="s">
        <v>1523</v>
      </c>
      <c r="D348" s="71" t="s">
        <v>1815</v>
      </c>
      <c r="E348" s="71" t="s">
        <v>1412</v>
      </c>
      <c r="F348" s="71" t="s">
        <v>1412</v>
      </c>
      <c r="Q348" s="76" t="s">
        <v>2237</v>
      </c>
      <c r="R348" s="76" t="s">
        <v>1397</v>
      </c>
      <c r="S348" s="76" t="s">
        <v>1523</v>
      </c>
      <c r="T348" s="76" t="s">
        <v>1815</v>
      </c>
      <c r="U348" s="76" t="s">
        <v>1397</v>
      </c>
      <c r="V348" s="76" t="s">
        <v>1397</v>
      </c>
      <c r="W348" s="71" t="s">
        <v>1518</v>
      </c>
    </row>
    <row r="349" spans="1:23" ht="15" x14ac:dyDescent="0.25">
      <c r="A349" s="71" t="s">
        <v>2324</v>
      </c>
      <c r="B349" s="71" t="s">
        <v>2325</v>
      </c>
      <c r="C349" s="71" t="s">
        <v>1523</v>
      </c>
      <c r="D349" s="71" t="s">
        <v>1815</v>
      </c>
      <c r="E349" s="71" t="s">
        <v>1484</v>
      </c>
      <c r="F349" s="71" t="s">
        <v>1484</v>
      </c>
      <c r="Q349" s="76" t="s">
        <v>2237</v>
      </c>
      <c r="R349" s="76" t="s">
        <v>2388</v>
      </c>
      <c r="S349" s="76" t="s">
        <v>1523</v>
      </c>
      <c r="T349" s="76" t="s">
        <v>1815</v>
      </c>
      <c r="U349" s="76" t="s">
        <v>1373</v>
      </c>
      <c r="V349" s="76" t="s">
        <v>1373</v>
      </c>
      <c r="W349" s="71" t="s">
        <v>1518</v>
      </c>
    </row>
    <row r="350" spans="1:23" ht="15" x14ac:dyDescent="0.25">
      <c r="A350" s="71" t="s">
        <v>2324</v>
      </c>
      <c r="B350" s="71" t="s">
        <v>2328</v>
      </c>
      <c r="C350" s="71" t="s">
        <v>1523</v>
      </c>
      <c r="D350" s="71" t="s">
        <v>1815</v>
      </c>
      <c r="E350" s="71" t="s">
        <v>1257</v>
      </c>
      <c r="F350" s="71" t="s">
        <v>1257</v>
      </c>
      <c r="Q350" s="76" t="s">
        <v>2237</v>
      </c>
      <c r="R350" s="76" t="s">
        <v>2389</v>
      </c>
      <c r="S350" s="76" t="s">
        <v>1523</v>
      </c>
      <c r="T350" s="76" t="s">
        <v>1815</v>
      </c>
      <c r="U350" s="76" t="s">
        <v>1407</v>
      </c>
      <c r="V350" s="76" t="s">
        <v>1407</v>
      </c>
      <c r="W350" s="71" t="s">
        <v>1518</v>
      </c>
    </row>
    <row r="351" spans="1:23" ht="15" x14ac:dyDescent="0.25">
      <c r="A351" s="71" t="s">
        <v>2324</v>
      </c>
      <c r="B351" s="71" t="s">
        <v>2330</v>
      </c>
      <c r="C351" s="71" t="s">
        <v>1523</v>
      </c>
      <c r="D351" s="71" t="s">
        <v>1815</v>
      </c>
      <c r="E351" s="71" t="s">
        <v>1484</v>
      </c>
      <c r="F351" s="71" t="s">
        <v>1484</v>
      </c>
      <c r="Q351" s="76" t="s">
        <v>2237</v>
      </c>
      <c r="R351" s="76" t="s">
        <v>2389</v>
      </c>
      <c r="S351" s="76" t="s">
        <v>1523</v>
      </c>
      <c r="T351" s="76" t="s">
        <v>1815</v>
      </c>
      <c r="U351" s="76" t="s">
        <v>1407</v>
      </c>
      <c r="V351" s="76" t="s">
        <v>1252</v>
      </c>
      <c r="W351" s="71" t="s">
        <v>1518</v>
      </c>
    </row>
    <row r="352" spans="1:23" ht="15" x14ac:dyDescent="0.25">
      <c r="A352" s="71" t="s">
        <v>1371</v>
      </c>
      <c r="B352" s="71" t="s">
        <v>2332</v>
      </c>
      <c r="C352" s="71" t="s">
        <v>1523</v>
      </c>
      <c r="D352" s="71" t="s">
        <v>1815</v>
      </c>
      <c r="E352" s="71" t="s">
        <v>1371</v>
      </c>
      <c r="F352" s="71" t="s">
        <v>1427</v>
      </c>
      <c r="Q352" s="76" t="s">
        <v>2237</v>
      </c>
      <c r="R352" s="76" t="s">
        <v>2389</v>
      </c>
      <c r="S352" s="76" t="s">
        <v>1523</v>
      </c>
      <c r="T352" s="76" t="s">
        <v>1815</v>
      </c>
      <c r="U352" s="76" t="s">
        <v>1407</v>
      </c>
      <c r="V352" s="76" t="s">
        <v>1307</v>
      </c>
      <c r="W352" s="71" t="s">
        <v>1518</v>
      </c>
    </row>
    <row r="353" spans="1:23" ht="15" x14ac:dyDescent="0.25">
      <c r="A353" s="71" t="s">
        <v>1371</v>
      </c>
      <c r="B353" s="71" t="s">
        <v>2332</v>
      </c>
      <c r="C353" s="71" t="s">
        <v>1523</v>
      </c>
      <c r="D353" s="71" t="s">
        <v>1815</v>
      </c>
      <c r="E353" s="71" t="s">
        <v>1371</v>
      </c>
      <c r="F353" s="71" t="s">
        <v>1240</v>
      </c>
      <c r="Q353" s="76" t="s">
        <v>2237</v>
      </c>
      <c r="R353" s="76" t="s">
        <v>2390</v>
      </c>
      <c r="S353" s="76" t="s">
        <v>1523</v>
      </c>
      <c r="T353" s="76" t="s">
        <v>1815</v>
      </c>
      <c r="U353" s="76" t="s">
        <v>1407</v>
      </c>
      <c r="V353" s="76" t="s">
        <v>1344</v>
      </c>
      <c r="W353" s="71" t="s">
        <v>1518</v>
      </c>
    </row>
    <row r="354" spans="1:23" ht="15" x14ac:dyDescent="0.25">
      <c r="A354" s="71" t="s">
        <v>1371</v>
      </c>
      <c r="B354" s="71" t="s">
        <v>2332</v>
      </c>
      <c r="C354" s="71" t="s">
        <v>1523</v>
      </c>
      <c r="D354" s="71" t="s">
        <v>1815</v>
      </c>
      <c r="E354" s="71" t="s">
        <v>1371</v>
      </c>
      <c r="F354" s="71" t="s">
        <v>1371</v>
      </c>
      <c r="Q354" s="76" t="s">
        <v>2241</v>
      </c>
      <c r="R354" s="76" t="s">
        <v>2242</v>
      </c>
      <c r="S354" s="76" t="s">
        <v>1523</v>
      </c>
      <c r="T354" s="76" t="s">
        <v>1815</v>
      </c>
      <c r="U354" s="76" t="s">
        <v>1389</v>
      </c>
      <c r="V354" s="76" t="s">
        <v>1317</v>
      </c>
      <c r="W354" s="71" t="s">
        <v>1518</v>
      </c>
    </row>
    <row r="355" spans="1:23" ht="15" x14ac:dyDescent="0.25">
      <c r="A355" s="71" t="s">
        <v>1371</v>
      </c>
      <c r="B355" s="71" t="s">
        <v>2334</v>
      </c>
      <c r="C355" s="71" t="s">
        <v>1523</v>
      </c>
      <c r="D355" s="71" t="s">
        <v>1815</v>
      </c>
      <c r="E355" s="71" t="s">
        <v>1239</v>
      </c>
      <c r="F355" s="71" t="s">
        <v>1239</v>
      </c>
      <c r="Q355" s="76" t="s">
        <v>2241</v>
      </c>
      <c r="R355" s="76" t="s">
        <v>2391</v>
      </c>
      <c r="S355" s="76" t="s">
        <v>1523</v>
      </c>
      <c r="T355" s="76" t="s">
        <v>1815</v>
      </c>
      <c r="U355" s="76" t="s">
        <v>1389</v>
      </c>
      <c r="V355" s="76" t="s">
        <v>1316</v>
      </c>
      <c r="W355" s="71" t="s">
        <v>1518</v>
      </c>
    </row>
    <row r="356" spans="1:23" ht="15" x14ac:dyDescent="0.25">
      <c r="A356" s="71" t="s">
        <v>1371</v>
      </c>
      <c r="B356" s="71" t="s">
        <v>2334</v>
      </c>
      <c r="C356" s="71" t="s">
        <v>1523</v>
      </c>
      <c r="D356" s="71" t="s">
        <v>1815</v>
      </c>
      <c r="E356" s="71" t="s">
        <v>1371</v>
      </c>
      <c r="F356" s="71" t="s">
        <v>1371</v>
      </c>
      <c r="Q356" s="76" t="s">
        <v>2241</v>
      </c>
      <c r="R356" s="76" t="s">
        <v>2392</v>
      </c>
      <c r="S356" s="76" t="s">
        <v>1523</v>
      </c>
      <c r="T356" s="76" t="s">
        <v>1815</v>
      </c>
      <c r="U356" s="76" t="s">
        <v>1732</v>
      </c>
      <c r="V356" s="76" t="s">
        <v>1495</v>
      </c>
      <c r="W356" s="71" t="s">
        <v>1518</v>
      </c>
    </row>
    <row r="357" spans="1:23" ht="15" x14ac:dyDescent="0.25">
      <c r="A357" s="71" t="s">
        <v>1371</v>
      </c>
      <c r="B357" s="71" t="s">
        <v>2334</v>
      </c>
      <c r="C357" s="71" t="s">
        <v>1523</v>
      </c>
      <c r="D357" s="71" t="s">
        <v>1815</v>
      </c>
      <c r="E357" s="71" t="s">
        <v>1371</v>
      </c>
      <c r="F357" s="71" t="s">
        <v>1391</v>
      </c>
      <c r="Q357" s="76" t="s">
        <v>2241</v>
      </c>
      <c r="R357" s="76" t="s">
        <v>2392</v>
      </c>
      <c r="S357" s="76" t="s">
        <v>1523</v>
      </c>
      <c r="T357" s="76" t="s">
        <v>1815</v>
      </c>
      <c r="U357" s="76" t="s">
        <v>1389</v>
      </c>
      <c r="V357" s="76" t="s">
        <v>1322</v>
      </c>
      <c r="W357" s="71" t="s">
        <v>1518</v>
      </c>
    </row>
    <row r="358" spans="1:23" ht="15" x14ac:dyDescent="0.25">
      <c r="A358" s="71" t="s">
        <v>1371</v>
      </c>
      <c r="B358" s="71" t="s">
        <v>2335</v>
      </c>
      <c r="C358" s="71" t="s">
        <v>1523</v>
      </c>
      <c r="D358" s="71" t="s">
        <v>1815</v>
      </c>
      <c r="E358" s="71" t="s">
        <v>1371</v>
      </c>
      <c r="F358" s="71" t="s">
        <v>1371</v>
      </c>
      <c r="Q358" s="76" t="s">
        <v>2241</v>
      </c>
      <c r="R358" s="76" t="s">
        <v>1290</v>
      </c>
      <c r="S358" s="76" t="s">
        <v>1523</v>
      </c>
      <c r="T358" s="76" t="s">
        <v>1815</v>
      </c>
      <c r="U358" s="76" t="s">
        <v>1389</v>
      </c>
      <c r="V358" s="76" t="s">
        <v>1290</v>
      </c>
      <c r="W358" s="71" t="s">
        <v>1518</v>
      </c>
    </row>
    <row r="359" spans="1:23" ht="15" x14ac:dyDescent="0.25">
      <c r="A359" s="71" t="s">
        <v>1371</v>
      </c>
      <c r="B359" s="71" t="s">
        <v>2335</v>
      </c>
      <c r="C359" s="71" t="s">
        <v>1523</v>
      </c>
      <c r="D359" s="71" t="s">
        <v>1815</v>
      </c>
      <c r="E359" s="71" t="s">
        <v>1371</v>
      </c>
      <c r="F359" s="71" t="s">
        <v>1240</v>
      </c>
      <c r="Q359" s="76" t="s">
        <v>2241</v>
      </c>
      <c r="R359" s="76" t="s">
        <v>2393</v>
      </c>
      <c r="S359" s="76" t="s">
        <v>1523</v>
      </c>
      <c r="T359" s="76" t="s">
        <v>1815</v>
      </c>
      <c r="U359" s="76" t="s">
        <v>1732</v>
      </c>
      <c r="V359" s="76" t="s">
        <v>1306</v>
      </c>
      <c r="W359" s="71" t="s">
        <v>1518</v>
      </c>
    </row>
    <row r="360" spans="1:23" ht="15" x14ac:dyDescent="0.25">
      <c r="A360" s="71" t="s">
        <v>1371</v>
      </c>
      <c r="B360" s="71" t="s">
        <v>2337</v>
      </c>
      <c r="C360" s="71" t="s">
        <v>1523</v>
      </c>
      <c r="D360" s="71" t="s">
        <v>1815</v>
      </c>
      <c r="E360" s="71" t="s">
        <v>1371</v>
      </c>
      <c r="F360" s="71" t="s">
        <v>1371</v>
      </c>
      <c r="Q360" s="76" t="s">
        <v>2241</v>
      </c>
      <c r="R360" s="76" t="s">
        <v>2245</v>
      </c>
      <c r="S360" s="76" t="s">
        <v>1523</v>
      </c>
      <c r="T360" s="76" t="s">
        <v>1815</v>
      </c>
      <c r="U360" s="76" t="s">
        <v>1389</v>
      </c>
      <c r="V360" s="76" t="s">
        <v>1318</v>
      </c>
      <c r="W360" s="71" t="s">
        <v>1518</v>
      </c>
    </row>
    <row r="361" spans="1:23" ht="15" x14ac:dyDescent="0.25">
      <c r="A361" s="71" t="s">
        <v>1371</v>
      </c>
      <c r="B361" s="71" t="s">
        <v>2337</v>
      </c>
      <c r="C361" s="71" t="s">
        <v>1523</v>
      </c>
      <c r="D361" s="71" t="s">
        <v>1815</v>
      </c>
      <c r="E361" s="71" t="s">
        <v>1371</v>
      </c>
      <c r="F361" s="71" t="s">
        <v>1391</v>
      </c>
      <c r="Q361" s="76" t="s">
        <v>2241</v>
      </c>
      <c r="R361" s="76" t="s">
        <v>2394</v>
      </c>
      <c r="S361" s="76" t="s">
        <v>1523</v>
      </c>
      <c r="T361" s="76" t="s">
        <v>1815</v>
      </c>
      <c r="U361" s="76" t="s">
        <v>1389</v>
      </c>
      <c r="V361" s="76" t="s">
        <v>1265</v>
      </c>
      <c r="W361" s="71" t="s">
        <v>1518</v>
      </c>
    </row>
    <row r="362" spans="1:23" ht="15" x14ac:dyDescent="0.25">
      <c r="A362" s="71" t="s">
        <v>1371</v>
      </c>
      <c r="B362" s="71" t="s">
        <v>2337</v>
      </c>
      <c r="C362" s="71" t="s">
        <v>1523</v>
      </c>
      <c r="D362" s="71" t="s">
        <v>1815</v>
      </c>
      <c r="E362" s="71" t="s">
        <v>1239</v>
      </c>
      <c r="F362" s="71" t="s">
        <v>1239</v>
      </c>
      <c r="Q362" s="76" t="s">
        <v>2241</v>
      </c>
      <c r="R362" s="76" t="s">
        <v>2395</v>
      </c>
      <c r="S362" s="76" t="s">
        <v>1523</v>
      </c>
      <c r="T362" s="76" t="s">
        <v>1815</v>
      </c>
      <c r="U362" s="76" t="s">
        <v>1389</v>
      </c>
      <c r="V362" s="76" t="s">
        <v>1389</v>
      </c>
      <c r="W362" s="71" t="s">
        <v>1518</v>
      </c>
    </row>
    <row r="363" spans="1:23" ht="15" x14ac:dyDescent="0.25">
      <c r="A363" s="71" t="s">
        <v>1371</v>
      </c>
      <c r="B363" s="71" t="s">
        <v>2337</v>
      </c>
      <c r="C363" s="71" t="s">
        <v>1523</v>
      </c>
      <c r="D363" s="71" t="s">
        <v>1815</v>
      </c>
      <c r="E363" s="71" t="s">
        <v>1371</v>
      </c>
      <c r="F363" s="71" t="s">
        <v>1427</v>
      </c>
      <c r="Q363" s="76" t="s">
        <v>2241</v>
      </c>
      <c r="R363" s="76" t="s">
        <v>2396</v>
      </c>
      <c r="S363" s="76" t="s">
        <v>1523</v>
      </c>
      <c r="T363" s="76" t="s">
        <v>1815</v>
      </c>
      <c r="U363" s="76" t="s">
        <v>1389</v>
      </c>
      <c r="V363" s="76" t="s">
        <v>1322</v>
      </c>
      <c r="W363" s="71" t="s">
        <v>1518</v>
      </c>
    </row>
    <row r="364" spans="1:23" ht="15" x14ac:dyDescent="0.25">
      <c r="A364" s="71" t="s">
        <v>1371</v>
      </c>
      <c r="B364" s="71" t="s">
        <v>2338</v>
      </c>
      <c r="C364" s="71" t="s">
        <v>1523</v>
      </c>
      <c r="D364" s="71" t="s">
        <v>1815</v>
      </c>
      <c r="E364" s="71" t="s">
        <v>1371</v>
      </c>
      <c r="F364" s="71" t="s">
        <v>1468</v>
      </c>
      <c r="Q364" s="76" t="s">
        <v>2241</v>
      </c>
      <c r="R364" s="76" t="s">
        <v>1361</v>
      </c>
      <c r="S364" s="76" t="s">
        <v>1523</v>
      </c>
      <c r="T364" s="76" t="s">
        <v>1815</v>
      </c>
      <c r="U364" s="76" t="s">
        <v>1389</v>
      </c>
      <c r="V364" s="76" t="s">
        <v>1361</v>
      </c>
      <c r="W364" s="71" t="s">
        <v>1518</v>
      </c>
    </row>
    <row r="365" spans="1:23" ht="15" x14ac:dyDescent="0.25">
      <c r="A365" s="71" t="s">
        <v>1371</v>
      </c>
      <c r="B365" s="71" t="s">
        <v>2338</v>
      </c>
      <c r="C365" s="71" t="s">
        <v>1523</v>
      </c>
      <c r="D365" s="71" t="s">
        <v>1815</v>
      </c>
      <c r="E365" s="71" t="s">
        <v>1371</v>
      </c>
      <c r="F365" s="71" t="s">
        <v>1371</v>
      </c>
      <c r="Q365" s="76" t="s">
        <v>2241</v>
      </c>
      <c r="R365" s="76" t="s">
        <v>1362</v>
      </c>
      <c r="S365" s="76" t="s">
        <v>1523</v>
      </c>
      <c r="T365" s="76" t="s">
        <v>1815</v>
      </c>
      <c r="U365" s="76" t="s">
        <v>1389</v>
      </c>
      <c r="V365" s="76" t="s">
        <v>1362</v>
      </c>
      <c r="W365" s="71" t="s">
        <v>1518</v>
      </c>
    </row>
    <row r="366" spans="1:23" ht="15" x14ac:dyDescent="0.25">
      <c r="A366" s="71" t="s">
        <v>1371</v>
      </c>
      <c r="B366" s="71" t="s">
        <v>2338</v>
      </c>
      <c r="C366" s="71" t="s">
        <v>1523</v>
      </c>
      <c r="D366" s="71" t="s">
        <v>1815</v>
      </c>
      <c r="E366" s="71" t="s">
        <v>1371</v>
      </c>
      <c r="F366" s="71" t="s">
        <v>1391</v>
      </c>
      <c r="Q366" s="76" t="s">
        <v>2241</v>
      </c>
      <c r="R366" s="76" t="s">
        <v>2250</v>
      </c>
      <c r="S366" s="76" t="s">
        <v>1523</v>
      </c>
      <c r="T366" s="76" t="s">
        <v>1815</v>
      </c>
      <c r="U366" s="76" t="s">
        <v>1389</v>
      </c>
      <c r="V366" s="76" t="s">
        <v>1320</v>
      </c>
      <c r="W366" s="71" t="s">
        <v>1518</v>
      </c>
    </row>
    <row r="367" spans="1:23" ht="15" x14ac:dyDescent="0.25">
      <c r="A367" s="71" t="s">
        <v>1371</v>
      </c>
      <c r="B367" s="71" t="s">
        <v>2339</v>
      </c>
      <c r="C367" s="71" t="s">
        <v>1523</v>
      </c>
      <c r="D367" s="71" t="s">
        <v>1815</v>
      </c>
      <c r="E367" s="71" t="s">
        <v>1371</v>
      </c>
      <c r="F367" s="71" t="s">
        <v>1371</v>
      </c>
      <c r="Q367" s="76" t="s">
        <v>2241</v>
      </c>
      <c r="R367" s="76" t="s">
        <v>2397</v>
      </c>
      <c r="S367" s="76" t="s">
        <v>1523</v>
      </c>
      <c r="T367" s="76" t="s">
        <v>1815</v>
      </c>
      <c r="U367" s="76" t="s">
        <v>1389</v>
      </c>
      <c r="V367" s="76" t="s">
        <v>1362</v>
      </c>
      <c r="W367" s="71" t="s">
        <v>1518</v>
      </c>
    </row>
    <row r="368" spans="1:23" ht="15" x14ac:dyDescent="0.25">
      <c r="A368" s="71" t="s">
        <v>1371</v>
      </c>
      <c r="B368" s="71" t="s">
        <v>2341</v>
      </c>
      <c r="C368" s="71" t="s">
        <v>1523</v>
      </c>
      <c r="D368" s="71" t="s">
        <v>1815</v>
      </c>
      <c r="E368" s="71" t="s">
        <v>1371</v>
      </c>
      <c r="F368" s="71" t="s">
        <v>1371</v>
      </c>
      <c r="Q368" s="76" t="s">
        <v>2241</v>
      </c>
      <c r="R368" s="76" t="s">
        <v>2397</v>
      </c>
      <c r="S368" s="76" t="s">
        <v>1523</v>
      </c>
      <c r="T368" s="76" t="s">
        <v>1815</v>
      </c>
      <c r="U368" s="76" t="s">
        <v>1389</v>
      </c>
      <c r="V368" s="76" t="s">
        <v>1321</v>
      </c>
      <c r="W368" s="71" t="s">
        <v>1518</v>
      </c>
    </row>
    <row r="369" spans="1:23" ht="15" x14ac:dyDescent="0.25">
      <c r="A369" s="71" t="s">
        <v>1371</v>
      </c>
      <c r="B369" s="71" t="s">
        <v>2341</v>
      </c>
      <c r="C369" s="71" t="s">
        <v>1523</v>
      </c>
      <c r="D369" s="71" t="s">
        <v>1815</v>
      </c>
      <c r="E369" s="71" t="s">
        <v>1371</v>
      </c>
      <c r="F369" s="71" t="s">
        <v>1499</v>
      </c>
      <c r="Q369" s="76" t="s">
        <v>2241</v>
      </c>
      <c r="R369" s="76" t="s">
        <v>2253</v>
      </c>
      <c r="S369" s="76" t="s">
        <v>1523</v>
      </c>
      <c r="T369" s="76" t="s">
        <v>1815</v>
      </c>
      <c r="U369" s="76" t="s">
        <v>1389</v>
      </c>
      <c r="V369" s="76" t="s">
        <v>1322</v>
      </c>
      <c r="W369" s="71" t="s">
        <v>1518</v>
      </c>
    </row>
    <row r="370" spans="1:23" ht="15" x14ac:dyDescent="0.25">
      <c r="A370" s="71" t="s">
        <v>2342</v>
      </c>
      <c r="B370" s="71" t="s">
        <v>2343</v>
      </c>
      <c r="C370" s="71" t="s">
        <v>1517</v>
      </c>
      <c r="D370" s="71" t="s">
        <v>1876</v>
      </c>
      <c r="E370" s="71" t="s">
        <v>1235</v>
      </c>
      <c r="F370" s="71" t="s">
        <v>1235</v>
      </c>
      <c r="Q370" s="76" t="s">
        <v>2241</v>
      </c>
      <c r="R370" s="76" t="s">
        <v>2398</v>
      </c>
      <c r="S370" s="76" t="s">
        <v>1523</v>
      </c>
      <c r="T370" s="76" t="s">
        <v>1815</v>
      </c>
      <c r="U370" s="76" t="s">
        <v>1732</v>
      </c>
      <c r="V370" s="76" t="s">
        <v>1488</v>
      </c>
      <c r="W370" s="71" t="s">
        <v>1518</v>
      </c>
    </row>
    <row r="371" spans="1:23" ht="15" x14ac:dyDescent="0.25">
      <c r="A371" s="71" t="s">
        <v>2342</v>
      </c>
      <c r="B371" s="71" t="s">
        <v>2344</v>
      </c>
      <c r="C371" s="71" t="s">
        <v>1517</v>
      </c>
      <c r="D371" s="71" t="s">
        <v>1876</v>
      </c>
      <c r="E371" s="71" t="s">
        <v>1235</v>
      </c>
      <c r="F371" s="71" t="s">
        <v>1235</v>
      </c>
      <c r="Q371" s="76" t="s">
        <v>2241</v>
      </c>
      <c r="R371" s="76" t="s">
        <v>1495</v>
      </c>
      <c r="S371" s="76" t="s">
        <v>1523</v>
      </c>
      <c r="T371" s="76" t="s">
        <v>1815</v>
      </c>
      <c r="U371" s="76" t="s">
        <v>1732</v>
      </c>
      <c r="V371" s="76" t="s">
        <v>1495</v>
      </c>
      <c r="W371" s="71" t="s">
        <v>1518</v>
      </c>
    </row>
    <row r="372" spans="1:23" ht="15" x14ac:dyDescent="0.25">
      <c r="A372" s="71" t="s">
        <v>2345</v>
      </c>
      <c r="B372" s="71" t="s">
        <v>2346</v>
      </c>
      <c r="C372" s="71" t="s">
        <v>1517</v>
      </c>
      <c r="D372" s="71" t="s">
        <v>1876</v>
      </c>
      <c r="E372" s="71" t="s">
        <v>1493</v>
      </c>
      <c r="F372" s="71" t="s">
        <v>1493</v>
      </c>
      <c r="Q372" s="76" t="s">
        <v>2130</v>
      </c>
      <c r="R372" s="76" t="s">
        <v>2399</v>
      </c>
      <c r="S372" s="76" t="s">
        <v>1517</v>
      </c>
      <c r="T372" s="76" t="s">
        <v>1876</v>
      </c>
      <c r="U372" s="76" t="s">
        <v>1431</v>
      </c>
      <c r="V372" s="76" t="s">
        <v>1337</v>
      </c>
      <c r="W372" s="71" t="s">
        <v>1518</v>
      </c>
    </row>
    <row r="373" spans="1:23" ht="15" x14ac:dyDescent="0.25">
      <c r="A373" s="71" t="s">
        <v>2159</v>
      </c>
      <c r="B373" s="71" t="s">
        <v>2347</v>
      </c>
      <c r="C373" s="71" t="s">
        <v>1517</v>
      </c>
      <c r="D373" s="71" t="s">
        <v>1859</v>
      </c>
      <c r="E373" s="71" t="s">
        <v>1264</v>
      </c>
      <c r="F373" s="71" t="s">
        <v>1264</v>
      </c>
      <c r="Q373" s="76" t="s">
        <v>2241</v>
      </c>
      <c r="R373" s="1" t="s">
        <v>229</v>
      </c>
      <c r="S373" s="76" t="s">
        <v>1523</v>
      </c>
      <c r="T373" s="76" t="s">
        <v>1815</v>
      </c>
      <c r="U373" s="76" t="s">
        <v>1389</v>
      </c>
      <c r="V373" s="76" t="s">
        <v>1319</v>
      </c>
      <c r="W373" s="71" t="s">
        <v>1518</v>
      </c>
    </row>
    <row r="374" spans="1:23" ht="12.75" x14ac:dyDescent="0.2">
      <c r="A374" s="71" t="s">
        <v>2159</v>
      </c>
      <c r="B374" s="71" t="s">
        <v>2348</v>
      </c>
      <c r="C374" s="71" t="s">
        <v>1517</v>
      </c>
      <c r="D374" s="71" t="s">
        <v>1859</v>
      </c>
      <c r="E374" s="71" t="s">
        <v>1264</v>
      </c>
      <c r="F374" s="71" t="s">
        <v>1264</v>
      </c>
      <c r="Q374" s="71"/>
      <c r="R374" s="71"/>
      <c r="S374" s="71"/>
      <c r="T374" s="71"/>
      <c r="U374" s="71"/>
      <c r="V374" s="71"/>
      <c r="W374" s="71"/>
    </row>
    <row r="375" spans="1:23" ht="12.75" x14ac:dyDescent="0.2">
      <c r="A375" s="71" t="s">
        <v>2159</v>
      </c>
      <c r="B375" s="71" t="s">
        <v>2349</v>
      </c>
      <c r="C375" s="71" t="s">
        <v>1517</v>
      </c>
      <c r="D375" s="71" t="s">
        <v>1859</v>
      </c>
      <c r="E375" s="71" t="s">
        <v>1388</v>
      </c>
      <c r="F375" s="71" t="s">
        <v>1388</v>
      </c>
      <c r="Q375" s="71"/>
      <c r="R375" s="71"/>
      <c r="S375" s="71"/>
      <c r="T375" s="71"/>
      <c r="U375" s="71"/>
      <c r="V375" s="71"/>
      <c r="W375" s="71"/>
    </row>
    <row r="376" spans="1:23" ht="12.75" x14ac:dyDescent="0.2">
      <c r="A376" s="71" t="s">
        <v>2159</v>
      </c>
      <c r="B376" s="71" t="s">
        <v>2349</v>
      </c>
      <c r="C376" s="71" t="s">
        <v>1517</v>
      </c>
      <c r="D376" s="71" t="s">
        <v>1859</v>
      </c>
      <c r="E376" s="71" t="s">
        <v>1527</v>
      </c>
      <c r="F376" s="71" t="s">
        <v>1527</v>
      </c>
      <c r="Q376" s="71"/>
      <c r="R376" s="71"/>
      <c r="S376" s="71"/>
      <c r="T376" s="71"/>
      <c r="U376" s="71"/>
      <c r="V376" s="71"/>
      <c r="W376" s="71"/>
    </row>
    <row r="377" spans="1:23" ht="12.75" x14ac:dyDescent="0.2">
      <c r="A377" s="71" t="s">
        <v>2159</v>
      </c>
      <c r="B377" s="71" t="s">
        <v>2349</v>
      </c>
      <c r="C377" s="71" t="s">
        <v>1517</v>
      </c>
      <c r="D377" s="71" t="s">
        <v>1859</v>
      </c>
      <c r="E377" s="71" t="s">
        <v>1388</v>
      </c>
      <c r="F377" s="71" t="s">
        <v>1388</v>
      </c>
      <c r="Q377" s="71"/>
      <c r="R377" s="71"/>
      <c r="S377" s="71"/>
      <c r="T377" s="71"/>
      <c r="U377" s="71"/>
      <c r="V377" s="71"/>
      <c r="W377" s="71"/>
    </row>
    <row r="378" spans="1:23" ht="12.75" x14ac:dyDescent="0.2">
      <c r="A378" s="71" t="s">
        <v>2159</v>
      </c>
      <c r="B378" s="71" t="s">
        <v>2350</v>
      </c>
      <c r="C378" s="71" t="s">
        <v>1517</v>
      </c>
      <c r="D378" s="71" t="s">
        <v>1859</v>
      </c>
      <c r="E378" s="71" t="s">
        <v>1388</v>
      </c>
      <c r="F378" s="71" t="s">
        <v>1298</v>
      </c>
      <c r="Q378" s="71"/>
      <c r="R378" s="71"/>
      <c r="S378" s="71"/>
      <c r="T378" s="71"/>
      <c r="U378" s="71"/>
      <c r="V378" s="71"/>
      <c r="W378" s="71"/>
    </row>
    <row r="379" spans="1:23" ht="12.75" x14ac:dyDescent="0.2">
      <c r="A379" s="71" t="s">
        <v>2159</v>
      </c>
      <c r="B379" s="71" t="s">
        <v>2350</v>
      </c>
      <c r="C379" s="71" t="s">
        <v>1517</v>
      </c>
      <c r="D379" s="71" t="s">
        <v>1859</v>
      </c>
      <c r="E379" s="71" t="s">
        <v>1388</v>
      </c>
      <c r="F379" s="71" t="s">
        <v>1298</v>
      </c>
      <c r="Q379" s="71"/>
      <c r="R379" s="71"/>
      <c r="S379" s="71"/>
      <c r="T379" s="71"/>
      <c r="U379" s="71"/>
      <c r="V379" s="71"/>
      <c r="W379" s="71"/>
    </row>
    <row r="380" spans="1:23" ht="12.75" x14ac:dyDescent="0.2">
      <c r="A380" s="71" t="s">
        <v>2159</v>
      </c>
      <c r="B380" s="71" t="s">
        <v>2350</v>
      </c>
      <c r="C380" s="71" t="s">
        <v>1517</v>
      </c>
      <c r="D380" s="71" t="s">
        <v>1859</v>
      </c>
      <c r="E380" s="71" t="s">
        <v>1388</v>
      </c>
      <c r="F380" s="71" t="s">
        <v>1298</v>
      </c>
      <c r="Q380" s="71"/>
      <c r="R380" s="71"/>
      <c r="S380" s="71"/>
      <c r="T380" s="71"/>
      <c r="U380" s="71"/>
      <c r="V380" s="71"/>
      <c r="W380" s="71"/>
    </row>
    <row r="381" spans="1:23" ht="12.75" x14ac:dyDescent="0.2">
      <c r="A381" s="71" t="s">
        <v>2159</v>
      </c>
      <c r="B381" s="71" t="s">
        <v>2351</v>
      </c>
      <c r="C381" s="71" t="s">
        <v>1517</v>
      </c>
      <c r="D381" s="71" t="s">
        <v>1859</v>
      </c>
      <c r="E381" s="71" t="s">
        <v>1388</v>
      </c>
      <c r="F381" s="71" t="s">
        <v>1433</v>
      </c>
      <c r="Q381" s="71"/>
      <c r="R381" s="71"/>
      <c r="S381" s="71"/>
      <c r="T381" s="71"/>
      <c r="U381" s="71"/>
      <c r="V381" s="71"/>
      <c r="W381" s="71"/>
    </row>
    <row r="382" spans="1:23" ht="12.75" x14ac:dyDescent="0.2">
      <c r="A382" s="71" t="s">
        <v>2159</v>
      </c>
      <c r="B382" s="71" t="s">
        <v>2352</v>
      </c>
      <c r="C382" s="71" t="s">
        <v>1517</v>
      </c>
      <c r="D382" s="71" t="s">
        <v>1859</v>
      </c>
      <c r="E382" s="71" t="s">
        <v>1388</v>
      </c>
      <c r="F382" s="71" t="s">
        <v>1451</v>
      </c>
      <c r="Q382" s="71"/>
      <c r="R382" s="71"/>
      <c r="S382" s="71"/>
      <c r="T382" s="71"/>
      <c r="U382" s="71"/>
      <c r="V382" s="71"/>
      <c r="W382" s="71"/>
    </row>
    <row r="383" spans="1:23" ht="12.75" x14ac:dyDescent="0.2">
      <c r="A383" s="71" t="s">
        <v>2159</v>
      </c>
      <c r="B383" s="71" t="s">
        <v>2353</v>
      </c>
      <c r="C383" s="71" t="s">
        <v>1517</v>
      </c>
      <c r="D383" s="71" t="s">
        <v>1859</v>
      </c>
      <c r="E383" s="71" t="s">
        <v>1388</v>
      </c>
      <c r="F383" s="71" t="s">
        <v>1482</v>
      </c>
      <c r="Q383" s="71"/>
      <c r="R383" s="71"/>
      <c r="S383" s="71"/>
      <c r="T383" s="71"/>
      <c r="U383" s="71"/>
      <c r="V383" s="71"/>
      <c r="W383" s="71"/>
    </row>
    <row r="384" spans="1:23" ht="12.75" x14ac:dyDescent="0.2">
      <c r="A384" s="71" t="s">
        <v>2164</v>
      </c>
      <c r="B384" s="71" t="s">
        <v>2354</v>
      </c>
      <c r="C384" s="71" t="s">
        <v>1517</v>
      </c>
      <c r="D384" s="71" t="s">
        <v>1859</v>
      </c>
      <c r="E384" s="71" t="s">
        <v>1366</v>
      </c>
      <c r="F384" s="71" t="s">
        <v>1366</v>
      </c>
      <c r="Q384" s="71"/>
      <c r="R384" s="71"/>
      <c r="S384" s="71"/>
      <c r="T384" s="71"/>
      <c r="U384" s="71"/>
      <c r="V384" s="71"/>
      <c r="W384" s="71"/>
    </row>
    <row r="385" spans="1:23" ht="12.75" x14ac:dyDescent="0.2">
      <c r="A385" s="71" t="s">
        <v>2164</v>
      </c>
      <c r="B385" s="71" t="s">
        <v>2354</v>
      </c>
      <c r="C385" s="71" t="s">
        <v>1517</v>
      </c>
      <c r="D385" s="71" t="s">
        <v>1859</v>
      </c>
      <c r="E385" s="71" t="s">
        <v>1366</v>
      </c>
      <c r="F385" s="71" t="s">
        <v>1336</v>
      </c>
      <c r="Q385" s="71"/>
      <c r="R385" s="71"/>
      <c r="S385" s="71"/>
      <c r="T385" s="71"/>
      <c r="U385" s="71"/>
      <c r="V385" s="71"/>
      <c r="W385" s="71"/>
    </row>
    <row r="386" spans="1:23" ht="12.75" x14ac:dyDescent="0.2">
      <c r="A386" s="71" t="s">
        <v>2164</v>
      </c>
      <c r="B386" s="71" t="s">
        <v>2355</v>
      </c>
      <c r="C386" s="71" t="s">
        <v>1517</v>
      </c>
      <c r="D386" s="71" t="s">
        <v>1859</v>
      </c>
      <c r="E386" s="71" t="s">
        <v>1368</v>
      </c>
      <c r="F386" s="71" t="s">
        <v>1368</v>
      </c>
      <c r="Q386" s="71"/>
      <c r="R386" s="71"/>
      <c r="S386" s="71"/>
      <c r="T386" s="71"/>
      <c r="U386" s="71"/>
      <c r="V386" s="71"/>
      <c r="W386" s="71"/>
    </row>
    <row r="387" spans="1:23" ht="12.75" x14ac:dyDescent="0.2">
      <c r="A387" s="71" t="s">
        <v>2164</v>
      </c>
      <c r="B387" s="71" t="s">
        <v>2356</v>
      </c>
      <c r="C387" s="71" t="s">
        <v>1517</v>
      </c>
      <c r="D387" s="71" t="s">
        <v>1859</v>
      </c>
      <c r="E387" s="71" t="s">
        <v>1368</v>
      </c>
      <c r="F387" s="71" t="s">
        <v>1368</v>
      </c>
      <c r="Q387" s="71"/>
      <c r="R387" s="71"/>
      <c r="S387" s="71"/>
      <c r="T387" s="71"/>
      <c r="U387" s="71"/>
      <c r="V387" s="71"/>
      <c r="W387" s="71"/>
    </row>
    <row r="388" spans="1:23" ht="12.75" x14ac:dyDescent="0.2">
      <c r="A388" s="71" t="s">
        <v>2168</v>
      </c>
      <c r="B388" s="71" t="s">
        <v>2357</v>
      </c>
      <c r="C388" s="71" t="s">
        <v>1517</v>
      </c>
      <c r="D388" s="71" t="s">
        <v>1876</v>
      </c>
      <c r="E388" s="71" t="s">
        <v>1311</v>
      </c>
      <c r="F388" s="71" t="s">
        <v>1350</v>
      </c>
      <c r="Q388" s="71"/>
      <c r="R388" s="71"/>
      <c r="S388" s="71"/>
      <c r="T388" s="71"/>
      <c r="U388" s="71"/>
      <c r="V388" s="71"/>
      <c r="W388" s="71"/>
    </row>
    <row r="389" spans="1:23" ht="12.75" x14ac:dyDescent="0.2">
      <c r="A389" s="71" t="s">
        <v>2168</v>
      </c>
      <c r="B389" s="71" t="s">
        <v>2358</v>
      </c>
      <c r="C389" s="71" t="s">
        <v>1517</v>
      </c>
      <c r="D389" s="71" t="s">
        <v>1876</v>
      </c>
      <c r="E389" s="71" t="s">
        <v>1311</v>
      </c>
      <c r="F389" s="71" t="s">
        <v>1311</v>
      </c>
      <c r="Q389" s="71"/>
      <c r="R389" s="71"/>
      <c r="S389" s="71"/>
      <c r="T389" s="71"/>
      <c r="U389" s="71"/>
      <c r="V389" s="71"/>
      <c r="W389" s="71"/>
    </row>
    <row r="390" spans="1:23" ht="12.75" x14ac:dyDescent="0.2">
      <c r="A390" s="71" t="s">
        <v>2171</v>
      </c>
      <c r="B390" s="71" t="s">
        <v>2359</v>
      </c>
      <c r="C390" s="71" t="s">
        <v>1517</v>
      </c>
      <c r="D390" s="71" t="s">
        <v>1876</v>
      </c>
      <c r="E390" s="71" t="s">
        <v>1464</v>
      </c>
      <c r="F390" s="71" t="s">
        <v>1464</v>
      </c>
      <c r="Q390" s="71"/>
      <c r="R390" s="71"/>
      <c r="S390" s="71"/>
      <c r="T390" s="71"/>
      <c r="U390" s="71"/>
      <c r="V390" s="71"/>
      <c r="W390" s="71"/>
    </row>
    <row r="391" spans="1:23" ht="12.75" x14ac:dyDescent="0.2">
      <c r="A391" s="71" t="s">
        <v>2173</v>
      </c>
      <c r="B391" s="71" t="s">
        <v>2360</v>
      </c>
      <c r="C391" s="71" t="s">
        <v>1523</v>
      </c>
      <c r="D391" s="71" t="s">
        <v>1815</v>
      </c>
      <c r="E391" s="71" t="s">
        <v>1423</v>
      </c>
      <c r="F391" s="71" t="s">
        <v>1295</v>
      </c>
      <c r="Q391" s="71"/>
      <c r="R391" s="71"/>
      <c r="S391" s="71"/>
      <c r="T391" s="71"/>
      <c r="U391" s="71"/>
      <c r="V391" s="71"/>
      <c r="W391" s="71"/>
    </row>
    <row r="392" spans="1:23" ht="12.75" x14ac:dyDescent="0.2">
      <c r="A392" s="71" t="s">
        <v>2173</v>
      </c>
      <c r="B392" s="71" t="s">
        <v>2360</v>
      </c>
      <c r="C392" s="71" t="s">
        <v>1523</v>
      </c>
      <c r="D392" s="71" t="s">
        <v>1815</v>
      </c>
      <c r="E392" s="71" t="s">
        <v>1423</v>
      </c>
      <c r="F392" s="71" t="s">
        <v>1423</v>
      </c>
      <c r="Q392" s="71"/>
      <c r="R392" s="71"/>
      <c r="S392" s="71"/>
      <c r="T392" s="71"/>
      <c r="U392" s="71"/>
      <c r="V392" s="71"/>
      <c r="W392" s="71"/>
    </row>
    <row r="393" spans="1:23" ht="12.75" x14ac:dyDescent="0.2">
      <c r="A393" s="71" t="s">
        <v>2173</v>
      </c>
      <c r="B393" s="71" t="s">
        <v>2361</v>
      </c>
      <c r="C393" s="71" t="s">
        <v>1523</v>
      </c>
      <c r="D393" s="71" t="s">
        <v>1815</v>
      </c>
      <c r="E393" s="71" t="s">
        <v>1423</v>
      </c>
      <c r="F393" s="71" t="s">
        <v>1423</v>
      </c>
      <c r="Q393" s="71"/>
      <c r="R393" s="71"/>
      <c r="S393" s="71"/>
      <c r="T393" s="71"/>
      <c r="U393" s="71"/>
      <c r="V393" s="71"/>
      <c r="W393" s="71"/>
    </row>
    <row r="394" spans="1:23" ht="12.75" x14ac:dyDescent="0.2">
      <c r="A394" s="71" t="s">
        <v>2173</v>
      </c>
      <c r="B394" s="71" t="s">
        <v>2361</v>
      </c>
      <c r="C394" s="71" t="s">
        <v>1523</v>
      </c>
      <c r="D394" s="71" t="s">
        <v>1815</v>
      </c>
      <c r="E394" s="71" t="s">
        <v>1423</v>
      </c>
      <c r="F394" s="71" t="s">
        <v>1340</v>
      </c>
      <c r="Q394" s="71"/>
      <c r="R394" s="71"/>
      <c r="S394" s="71"/>
      <c r="T394" s="71"/>
      <c r="U394" s="71"/>
      <c r="V394" s="71"/>
      <c r="W394" s="71"/>
    </row>
    <row r="395" spans="1:23" ht="12.75" x14ac:dyDescent="0.2">
      <c r="A395" s="71" t="s">
        <v>2180</v>
      </c>
      <c r="B395" s="71" t="s">
        <v>2362</v>
      </c>
      <c r="C395" s="71" t="s">
        <v>1517</v>
      </c>
      <c r="D395" s="71" t="s">
        <v>1877</v>
      </c>
      <c r="E395" s="71" t="s">
        <v>1409</v>
      </c>
      <c r="F395" s="71" t="s">
        <v>1409</v>
      </c>
      <c r="Q395" s="71"/>
      <c r="R395" s="71"/>
      <c r="S395" s="71"/>
      <c r="T395" s="71"/>
      <c r="U395" s="71"/>
      <c r="V395" s="71"/>
      <c r="W395" s="71"/>
    </row>
    <row r="396" spans="1:23" ht="12.75" x14ac:dyDescent="0.2">
      <c r="A396" s="71" t="s">
        <v>2185</v>
      </c>
      <c r="B396" s="71" t="s">
        <v>2363</v>
      </c>
      <c r="C396" s="71" t="s">
        <v>1517</v>
      </c>
      <c r="D396" s="71" t="s">
        <v>1877</v>
      </c>
      <c r="E396" s="71" t="s">
        <v>1381</v>
      </c>
      <c r="F396" s="71" t="s">
        <v>1476</v>
      </c>
      <c r="Q396" s="71"/>
      <c r="R396" s="71"/>
      <c r="S396" s="71"/>
      <c r="T396" s="71"/>
      <c r="U396" s="71"/>
      <c r="V396" s="71"/>
      <c r="W396" s="71"/>
    </row>
    <row r="397" spans="1:23" ht="12.75" x14ac:dyDescent="0.2">
      <c r="A397" s="71" t="s">
        <v>2185</v>
      </c>
      <c r="B397" s="71" t="s">
        <v>2363</v>
      </c>
      <c r="C397" s="71" t="s">
        <v>1517</v>
      </c>
      <c r="D397" s="71" t="s">
        <v>1877</v>
      </c>
      <c r="E397" s="71" t="s">
        <v>1381</v>
      </c>
      <c r="F397" s="71" t="s">
        <v>1302</v>
      </c>
      <c r="Q397" s="71"/>
      <c r="R397" s="71"/>
      <c r="S397" s="71"/>
      <c r="T397" s="71"/>
      <c r="U397" s="71"/>
      <c r="V397" s="71"/>
      <c r="W397" s="71"/>
    </row>
    <row r="398" spans="1:23" ht="12.75" x14ac:dyDescent="0.2">
      <c r="A398" s="71" t="s">
        <v>2185</v>
      </c>
      <c r="B398" s="71" t="s">
        <v>2363</v>
      </c>
      <c r="C398" s="71" t="s">
        <v>1517</v>
      </c>
      <c r="D398" s="71" t="s">
        <v>1877</v>
      </c>
      <c r="E398" s="71" t="s">
        <v>1381</v>
      </c>
      <c r="F398" s="71" t="s">
        <v>1387</v>
      </c>
      <c r="Q398" s="71"/>
      <c r="R398" s="71"/>
      <c r="S398" s="71"/>
      <c r="T398" s="71"/>
      <c r="U398" s="71"/>
      <c r="V398" s="71"/>
      <c r="W398" s="71"/>
    </row>
    <row r="399" spans="1:23" ht="12.75" x14ac:dyDescent="0.2">
      <c r="A399" s="71" t="s">
        <v>2185</v>
      </c>
      <c r="B399" s="71" t="s">
        <v>2363</v>
      </c>
      <c r="C399" s="71" t="s">
        <v>1517</v>
      </c>
      <c r="D399" s="71" t="s">
        <v>1877</v>
      </c>
      <c r="E399" s="71" t="s">
        <v>1381</v>
      </c>
      <c r="F399" s="71" t="s">
        <v>1381</v>
      </c>
      <c r="Q399" s="71"/>
      <c r="R399" s="71"/>
      <c r="S399" s="71"/>
      <c r="T399" s="71"/>
      <c r="U399" s="71"/>
      <c r="V399" s="71"/>
      <c r="W399" s="71"/>
    </row>
    <row r="400" spans="1:23" ht="12.75" x14ac:dyDescent="0.2">
      <c r="A400" s="71" t="s">
        <v>2185</v>
      </c>
      <c r="B400" s="71" t="s">
        <v>2364</v>
      </c>
      <c r="C400" s="71" t="s">
        <v>1517</v>
      </c>
      <c r="D400" s="71" t="s">
        <v>1877</v>
      </c>
      <c r="E400" s="71" t="s">
        <v>1381</v>
      </c>
      <c r="F400" s="71" t="s">
        <v>1408</v>
      </c>
      <c r="Q400" s="71"/>
      <c r="R400" s="71"/>
      <c r="S400" s="71"/>
      <c r="T400" s="71"/>
      <c r="U400" s="71"/>
      <c r="V400" s="71"/>
      <c r="W400" s="71"/>
    </row>
    <row r="401" spans="1:23" ht="12.75" x14ac:dyDescent="0.2">
      <c r="A401" s="71" t="s">
        <v>2185</v>
      </c>
      <c r="B401" s="71" t="s">
        <v>2364</v>
      </c>
      <c r="C401" s="71" t="s">
        <v>1517</v>
      </c>
      <c r="D401" s="71" t="s">
        <v>1877</v>
      </c>
      <c r="E401" s="71" t="s">
        <v>1381</v>
      </c>
      <c r="F401" s="71" t="s">
        <v>1375</v>
      </c>
      <c r="Q401" s="71"/>
      <c r="R401" s="71"/>
      <c r="S401" s="71"/>
      <c r="T401" s="71"/>
      <c r="U401" s="71"/>
      <c r="V401" s="71"/>
      <c r="W401" s="71"/>
    </row>
    <row r="402" spans="1:23" ht="12.75" x14ac:dyDescent="0.2">
      <c r="A402" s="71" t="s">
        <v>2185</v>
      </c>
      <c r="B402" s="71" t="s">
        <v>2364</v>
      </c>
      <c r="C402" s="71" t="s">
        <v>1517</v>
      </c>
      <c r="D402" s="71" t="s">
        <v>1877</v>
      </c>
      <c r="E402" s="71" t="s">
        <v>1381</v>
      </c>
      <c r="F402" s="71" t="s">
        <v>2198</v>
      </c>
      <c r="Q402" s="71"/>
      <c r="R402" s="71"/>
      <c r="S402" s="71"/>
      <c r="T402" s="71"/>
      <c r="U402" s="71"/>
      <c r="V402" s="71"/>
      <c r="W402" s="71"/>
    </row>
    <row r="403" spans="1:23" ht="12.75" x14ac:dyDescent="0.2">
      <c r="A403" s="71" t="s">
        <v>2185</v>
      </c>
      <c r="B403" s="71" t="s">
        <v>2364</v>
      </c>
      <c r="C403" s="71" t="s">
        <v>1517</v>
      </c>
      <c r="D403" s="71" t="s">
        <v>1877</v>
      </c>
      <c r="E403" s="71" t="s">
        <v>1381</v>
      </c>
      <c r="F403" s="71" t="s">
        <v>1381</v>
      </c>
      <c r="Q403" s="71"/>
      <c r="R403" s="71"/>
      <c r="S403" s="71"/>
      <c r="T403" s="71"/>
      <c r="U403" s="71"/>
      <c r="V403" s="71"/>
      <c r="W403" s="71"/>
    </row>
    <row r="404" spans="1:23" ht="12.75" x14ac:dyDescent="0.2">
      <c r="A404" s="71" t="s">
        <v>2185</v>
      </c>
      <c r="B404" s="71" t="s">
        <v>2364</v>
      </c>
      <c r="C404" s="71" t="s">
        <v>1517</v>
      </c>
      <c r="D404" s="71" t="s">
        <v>1877</v>
      </c>
      <c r="E404" s="71" t="s">
        <v>1381</v>
      </c>
      <c r="F404" s="71" t="s">
        <v>2193</v>
      </c>
      <c r="Q404" s="71"/>
      <c r="R404" s="71"/>
      <c r="S404" s="71"/>
      <c r="T404" s="71"/>
      <c r="U404" s="71"/>
      <c r="V404" s="71"/>
      <c r="W404" s="71"/>
    </row>
    <row r="405" spans="1:23" ht="12.75" x14ac:dyDescent="0.2">
      <c r="A405" s="71" t="s">
        <v>2185</v>
      </c>
      <c r="B405" s="71" t="s">
        <v>2365</v>
      </c>
      <c r="C405" s="71" t="s">
        <v>1517</v>
      </c>
      <c r="D405" s="71" t="s">
        <v>1877</v>
      </c>
      <c r="E405" s="71" t="s">
        <v>1381</v>
      </c>
      <c r="F405" s="71" t="s">
        <v>1428</v>
      </c>
      <c r="Q405" s="71"/>
      <c r="R405" s="71"/>
      <c r="S405" s="71"/>
      <c r="T405" s="71"/>
      <c r="U405" s="71"/>
      <c r="V405" s="71"/>
      <c r="W405" s="71"/>
    </row>
    <row r="406" spans="1:23" ht="12.75" x14ac:dyDescent="0.2">
      <c r="A406" s="71" t="s">
        <v>2185</v>
      </c>
      <c r="B406" s="71" t="s">
        <v>2365</v>
      </c>
      <c r="C406" s="71" t="s">
        <v>1517</v>
      </c>
      <c r="D406" s="71" t="s">
        <v>1877</v>
      </c>
      <c r="E406" s="71" t="s">
        <v>1381</v>
      </c>
      <c r="F406" s="71" t="s">
        <v>1415</v>
      </c>
      <c r="Q406" s="71"/>
      <c r="R406" s="71"/>
      <c r="S406" s="71"/>
      <c r="T406" s="71"/>
      <c r="U406" s="71"/>
      <c r="V406" s="71"/>
      <c r="W406" s="71"/>
    </row>
    <row r="407" spans="1:23" ht="12.75" x14ac:dyDescent="0.2">
      <c r="A407" s="71" t="s">
        <v>2185</v>
      </c>
      <c r="B407" s="71" t="s">
        <v>2366</v>
      </c>
      <c r="C407" s="71" t="s">
        <v>1517</v>
      </c>
      <c r="D407" s="71" t="s">
        <v>1877</v>
      </c>
      <c r="E407" s="71" t="s">
        <v>1381</v>
      </c>
      <c r="F407" s="71" t="s">
        <v>1414</v>
      </c>
      <c r="Q407" s="71"/>
      <c r="R407" s="71"/>
      <c r="S407" s="71"/>
      <c r="T407" s="71"/>
      <c r="U407" s="71"/>
      <c r="V407" s="71"/>
      <c r="W407" s="71"/>
    </row>
    <row r="408" spans="1:23" ht="12.75" x14ac:dyDescent="0.2">
      <c r="A408" s="71" t="s">
        <v>2185</v>
      </c>
      <c r="B408" s="71" t="s">
        <v>2127</v>
      </c>
      <c r="C408" s="71" t="s">
        <v>1517</v>
      </c>
      <c r="D408" s="71" t="s">
        <v>1877</v>
      </c>
      <c r="E408" s="71" t="s">
        <v>1381</v>
      </c>
      <c r="F408" s="71" t="s">
        <v>1428</v>
      </c>
      <c r="Q408" s="71"/>
      <c r="R408" s="71"/>
      <c r="S408" s="71"/>
      <c r="T408" s="71"/>
      <c r="U408" s="71"/>
      <c r="V408" s="71"/>
      <c r="W408" s="71"/>
    </row>
    <row r="409" spans="1:23" ht="12.75" x14ac:dyDescent="0.2">
      <c r="A409" s="71" t="s">
        <v>2185</v>
      </c>
      <c r="B409" s="71" t="s">
        <v>2367</v>
      </c>
      <c r="C409" s="71" t="s">
        <v>1517</v>
      </c>
      <c r="D409" s="71" t="s">
        <v>1877</v>
      </c>
      <c r="E409" s="71" t="s">
        <v>1381</v>
      </c>
      <c r="F409" s="71" t="s">
        <v>1456</v>
      </c>
      <c r="Q409" s="71"/>
      <c r="R409" s="71"/>
      <c r="S409" s="71"/>
      <c r="T409" s="71"/>
      <c r="U409" s="71"/>
      <c r="V409" s="71"/>
      <c r="W409" s="71"/>
    </row>
    <row r="410" spans="1:23" ht="12.75" x14ac:dyDescent="0.2">
      <c r="A410" s="71" t="s">
        <v>2214</v>
      </c>
      <c r="B410" s="71" t="s">
        <v>2368</v>
      </c>
      <c r="C410" s="71" t="s">
        <v>1517</v>
      </c>
      <c r="D410" s="71" t="s">
        <v>1877</v>
      </c>
      <c r="E410" s="71" t="s">
        <v>1409</v>
      </c>
      <c r="F410" s="71" t="s">
        <v>1457</v>
      </c>
      <c r="Q410" s="71"/>
      <c r="R410" s="71"/>
      <c r="S410" s="71"/>
      <c r="T410" s="71"/>
      <c r="U410" s="71"/>
      <c r="V410" s="71"/>
      <c r="W410" s="71"/>
    </row>
    <row r="411" spans="1:23" ht="12.75" x14ac:dyDescent="0.2">
      <c r="A411" s="71" t="s">
        <v>2214</v>
      </c>
      <c r="B411" s="71" t="s">
        <v>2368</v>
      </c>
      <c r="C411" s="71" t="s">
        <v>1517</v>
      </c>
      <c r="D411" s="71" t="s">
        <v>1877</v>
      </c>
      <c r="E411" s="71" t="s">
        <v>1409</v>
      </c>
      <c r="F411" s="71" t="s">
        <v>1409</v>
      </c>
      <c r="Q411" s="71"/>
      <c r="R411" s="71"/>
      <c r="S411" s="71"/>
      <c r="T411" s="71"/>
      <c r="U411" s="71"/>
      <c r="V411" s="71"/>
      <c r="W411" s="71"/>
    </row>
    <row r="412" spans="1:23" ht="12.75" x14ac:dyDescent="0.2">
      <c r="A412" s="71" t="s">
        <v>2214</v>
      </c>
      <c r="B412" s="71" t="s">
        <v>2369</v>
      </c>
      <c r="C412" s="71" t="s">
        <v>1517</v>
      </c>
      <c r="D412" s="71" t="s">
        <v>1877</v>
      </c>
      <c r="E412" s="71" t="s">
        <v>1409</v>
      </c>
      <c r="F412" s="71" t="s">
        <v>1417</v>
      </c>
      <c r="Q412" s="71"/>
      <c r="R412" s="71"/>
      <c r="S412" s="71"/>
      <c r="T412" s="71"/>
      <c r="U412" s="71"/>
      <c r="V412" s="71"/>
      <c r="W412" s="71"/>
    </row>
    <row r="413" spans="1:23" ht="12.75" x14ac:dyDescent="0.2">
      <c r="A413" s="71" t="s">
        <v>2221</v>
      </c>
      <c r="B413" s="71" t="s">
        <v>2370</v>
      </c>
      <c r="C413" s="71" t="s">
        <v>1517</v>
      </c>
      <c r="D413" s="71" t="s">
        <v>1877</v>
      </c>
      <c r="E413" s="71" t="s">
        <v>1348</v>
      </c>
      <c r="F413" s="71" t="s">
        <v>1348</v>
      </c>
      <c r="Q413" s="71"/>
      <c r="R413" s="71"/>
      <c r="S413" s="71"/>
      <c r="T413" s="71"/>
      <c r="U413" s="71"/>
      <c r="V413" s="71"/>
      <c r="W413" s="71"/>
    </row>
    <row r="414" spans="1:23" ht="12.75" x14ac:dyDescent="0.2">
      <c r="A414" s="71" t="s">
        <v>2221</v>
      </c>
      <c r="B414" s="71" t="s">
        <v>2371</v>
      </c>
      <c r="C414" s="71" t="s">
        <v>1517</v>
      </c>
      <c r="D414" s="71" t="s">
        <v>1877</v>
      </c>
      <c r="E414" s="71" t="s">
        <v>1348</v>
      </c>
      <c r="F414" s="71" t="s">
        <v>1355</v>
      </c>
      <c r="Q414" s="71"/>
      <c r="R414" s="71"/>
      <c r="S414" s="71"/>
      <c r="T414" s="71"/>
      <c r="U414" s="71"/>
      <c r="V414" s="71"/>
      <c r="W414" s="71"/>
    </row>
    <row r="415" spans="1:23" ht="12.75" x14ac:dyDescent="0.2">
      <c r="A415" s="71" t="s">
        <v>2221</v>
      </c>
      <c r="B415" s="71" t="s">
        <v>2371</v>
      </c>
      <c r="C415" s="71" t="s">
        <v>1517</v>
      </c>
      <c r="D415" s="71" t="s">
        <v>1877</v>
      </c>
      <c r="E415" s="71" t="s">
        <v>1348</v>
      </c>
      <c r="F415" s="71" t="s">
        <v>1348</v>
      </c>
      <c r="Q415" s="71"/>
      <c r="R415" s="71"/>
      <c r="S415" s="71"/>
      <c r="T415" s="71"/>
      <c r="U415" s="71"/>
      <c r="V415" s="71"/>
      <c r="W415" s="71"/>
    </row>
    <row r="416" spans="1:23" ht="12.75" x14ac:dyDescent="0.2">
      <c r="A416" s="71" t="s">
        <v>2221</v>
      </c>
      <c r="B416" s="71" t="s">
        <v>2371</v>
      </c>
      <c r="C416" s="71" t="s">
        <v>1517</v>
      </c>
      <c r="D416" s="71" t="s">
        <v>1877</v>
      </c>
      <c r="E416" s="71" t="s">
        <v>1348</v>
      </c>
      <c r="F416" s="71" t="s">
        <v>1356</v>
      </c>
      <c r="Q416" s="71"/>
      <c r="R416" s="71"/>
      <c r="S416" s="71"/>
      <c r="T416" s="71"/>
      <c r="U416" s="71"/>
      <c r="V416" s="71"/>
      <c r="W416" s="71"/>
    </row>
    <row r="417" spans="1:23" ht="12.75" x14ac:dyDescent="0.2">
      <c r="A417" s="71" t="s">
        <v>2225</v>
      </c>
      <c r="B417" s="71" t="s">
        <v>2372</v>
      </c>
      <c r="C417" s="71" t="s">
        <v>1517</v>
      </c>
      <c r="D417" s="71" t="s">
        <v>1877</v>
      </c>
      <c r="E417" s="71" t="s">
        <v>1385</v>
      </c>
      <c r="F417" s="71" t="s">
        <v>1266</v>
      </c>
      <c r="Q417" s="71"/>
      <c r="R417" s="71"/>
      <c r="S417" s="71"/>
      <c r="T417" s="71"/>
      <c r="U417" s="71"/>
      <c r="V417" s="71"/>
      <c r="W417" s="71"/>
    </row>
    <row r="418" spans="1:23" ht="12.75" x14ac:dyDescent="0.2">
      <c r="A418" s="71" t="s">
        <v>2225</v>
      </c>
      <c r="B418" s="71" t="s">
        <v>2372</v>
      </c>
      <c r="C418" s="71" t="s">
        <v>1517</v>
      </c>
      <c r="D418" s="71" t="s">
        <v>1877</v>
      </c>
      <c r="E418" s="71" t="s">
        <v>1385</v>
      </c>
      <c r="F418" s="71" t="s">
        <v>1395</v>
      </c>
      <c r="Q418" s="71"/>
      <c r="R418" s="71"/>
      <c r="S418" s="71"/>
      <c r="T418" s="71"/>
      <c r="U418" s="71"/>
      <c r="V418" s="71"/>
      <c r="W418" s="71"/>
    </row>
    <row r="419" spans="1:23" ht="12.75" x14ac:dyDescent="0.2">
      <c r="A419" s="71" t="s">
        <v>2225</v>
      </c>
      <c r="B419" s="71" t="s">
        <v>2373</v>
      </c>
      <c r="C419" s="71" t="s">
        <v>1517</v>
      </c>
      <c r="D419" s="71" t="s">
        <v>1877</v>
      </c>
      <c r="E419" s="71" t="s">
        <v>1363</v>
      </c>
      <c r="F419" s="71" t="s">
        <v>1272</v>
      </c>
      <c r="Q419" s="71"/>
      <c r="R419" s="71"/>
      <c r="S419" s="71"/>
      <c r="T419" s="71"/>
      <c r="U419" s="71"/>
      <c r="V419" s="71"/>
      <c r="W419" s="71"/>
    </row>
    <row r="420" spans="1:23" ht="12.75" x14ac:dyDescent="0.2">
      <c r="A420" s="71" t="s">
        <v>2225</v>
      </c>
      <c r="B420" s="71" t="s">
        <v>2373</v>
      </c>
      <c r="C420" s="71" t="s">
        <v>1517</v>
      </c>
      <c r="D420" s="71" t="s">
        <v>1877</v>
      </c>
      <c r="E420" s="71" t="s">
        <v>1363</v>
      </c>
      <c r="F420" s="71" t="s">
        <v>1363</v>
      </c>
      <c r="Q420" s="71"/>
      <c r="R420" s="71"/>
      <c r="S420" s="71"/>
      <c r="T420" s="71"/>
      <c r="U420" s="71"/>
      <c r="V420" s="71"/>
      <c r="W420" s="71"/>
    </row>
    <row r="421" spans="1:23" ht="12.75" x14ac:dyDescent="0.2">
      <c r="A421" s="71" t="s">
        <v>2225</v>
      </c>
      <c r="B421" s="71" t="s">
        <v>2374</v>
      </c>
      <c r="C421" s="71" t="s">
        <v>1517</v>
      </c>
      <c r="D421" s="71" t="s">
        <v>1877</v>
      </c>
      <c r="E421" s="71" t="s">
        <v>1385</v>
      </c>
      <c r="F421" s="71" t="s">
        <v>1392</v>
      </c>
      <c r="Q421" s="71"/>
      <c r="R421" s="71"/>
      <c r="S421" s="71"/>
      <c r="T421" s="71"/>
      <c r="U421" s="71"/>
      <c r="V421" s="71"/>
      <c r="W421" s="71"/>
    </row>
    <row r="422" spans="1:23" ht="12.75" x14ac:dyDescent="0.2">
      <c r="A422" s="71" t="s">
        <v>2225</v>
      </c>
      <c r="B422" s="71" t="s">
        <v>2374</v>
      </c>
      <c r="C422" s="71" t="s">
        <v>1517</v>
      </c>
      <c r="D422" s="71" t="s">
        <v>1877</v>
      </c>
      <c r="E422" s="71" t="s">
        <v>1385</v>
      </c>
      <c r="F422" s="71" t="s">
        <v>1395</v>
      </c>
      <c r="Q422" s="71"/>
      <c r="R422" s="71"/>
      <c r="S422" s="71"/>
      <c r="T422" s="71"/>
      <c r="U422" s="71"/>
      <c r="V422" s="71"/>
      <c r="W422" s="71"/>
    </row>
    <row r="423" spans="1:23" ht="12.75" x14ac:dyDescent="0.2">
      <c r="A423" s="71" t="s">
        <v>2225</v>
      </c>
      <c r="B423" s="71" t="s">
        <v>2374</v>
      </c>
      <c r="C423" s="71" t="s">
        <v>1517</v>
      </c>
      <c r="D423" s="71" t="s">
        <v>1877</v>
      </c>
      <c r="E423" s="71" t="s">
        <v>1385</v>
      </c>
      <c r="F423" s="71" t="s">
        <v>1385</v>
      </c>
      <c r="Q423" s="71"/>
      <c r="R423" s="71"/>
      <c r="S423" s="71"/>
      <c r="T423" s="71"/>
      <c r="U423" s="71"/>
      <c r="V423" s="71"/>
      <c r="W423" s="71"/>
    </row>
    <row r="424" spans="1:23" ht="12.75" x14ac:dyDescent="0.2">
      <c r="A424" s="71" t="s">
        <v>2225</v>
      </c>
      <c r="B424" s="71" t="s">
        <v>2375</v>
      </c>
      <c r="C424" s="71" t="s">
        <v>1517</v>
      </c>
      <c r="D424" s="71" t="s">
        <v>1877</v>
      </c>
      <c r="E424" s="71" t="s">
        <v>1385</v>
      </c>
      <c r="F424" s="71" t="s">
        <v>1496</v>
      </c>
      <c r="Q424" s="71"/>
      <c r="R424" s="71"/>
      <c r="S424" s="71"/>
      <c r="T424" s="71"/>
      <c r="U424" s="71"/>
      <c r="V424" s="71"/>
      <c r="W424" s="71"/>
    </row>
    <row r="425" spans="1:23" ht="12.75" x14ac:dyDescent="0.2">
      <c r="A425" s="71" t="s">
        <v>2225</v>
      </c>
      <c r="B425" s="71" t="s">
        <v>2375</v>
      </c>
      <c r="C425" s="71" t="s">
        <v>1517</v>
      </c>
      <c r="D425" s="71" t="s">
        <v>1877</v>
      </c>
      <c r="E425" s="71" t="s">
        <v>1385</v>
      </c>
      <c r="F425" s="71" t="s">
        <v>1392</v>
      </c>
      <c r="Q425" s="71"/>
      <c r="R425" s="71"/>
      <c r="S425" s="71"/>
      <c r="T425" s="71"/>
      <c r="U425" s="71"/>
      <c r="V425" s="71"/>
      <c r="W425" s="71"/>
    </row>
    <row r="426" spans="1:23" ht="12.75" x14ac:dyDescent="0.2">
      <c r="A426" s="71" t="s">
        <v>2233</v>
      </c>
      <c r="B426" s="71" t="s">
        <v>2376</v>
      </c>
      <c r="C426" s="71" t="s">
        <v>1523</v>
      </c>
      <c r="D426" s="71" t="s">
        <v>1815</v>
      </c>
      <c r="E426" s="71" t="s">
        <v>1402</v>
      </c>
      <c r="F426" s="71" t="s">
        <v>1234</v>
      </c>
      <c r="Q426" s="71"/>
      <c r="R426" s="71"/>
      <c r="S426" s="71"/>
      <c r="T426" s="71"/>
      <c r="U426" s="71"/>
      <c r="V426" s="71"/>
      <c r="W426" s="71"/>
    </row>
    <row r="427" spans="1:23" ht="12.75" x14ac:dyDescent="0.2">
      <c r="A427" s="71" t="s">
        <v>2233</v>
      </c>
      <c r="B427" s="71" t="s">
        <v>2376</v>
      </c>
      <c r="C427" s="71" t="s">
        <v>1523</v>
      </c>
      <c r="D427" s="71" t="s">
        <v>1815</v>
      </c>
      <c r="E427" s="71" t="s">
        <v>1402</v>
      </c>
      <c r="F427" s="71" t="s">
        <v>1280</v>
      </c>
      <c r="Q427" s="71"/>
      <c r="R427" s="71"/>
      <c r="S427" s="71"/>
      <c r="T427" s="71"/>
      <c r="U427" s="71"/>
      <c r="V427" s="71"/>
      <c r="W427" s="71"/>
    </row>
    <row r="428" spans="1:23" ht="12.75" x14ac:dyDescent="0.2">
      <c r="A428" s="71" t="s">
        <v>2233</v>
      </c>
      <c r="B428" s="71" t="s">
        <v>2377</v>
      </c>
      <c r="C428" s="71" t="s">
        <v>1523</v>
      </c>
      <c r="D428" s="71" t="s">
        <v>1815</v>
      </c>
      <c r="E428" s="71" t="s">
        <v>1402</v>
      </c>
      <c r="F428" s="71" t="s">
        <v>1402</v>
      </c>
      <c r="Q428" s="71"/>
      <c r="R428" s="71"/>
      <c r="S428" s="71"/>
      <c r="T428" s="71"/>
      <c r="U428" s="71"/>
      <c r="V428" s="71"/>
      <c r="W428" s="71"/>
    </row>
    <row r="429" spans="1:23" ht="12.75" x14ac:dyDescent="0.2">
      <c r="A429" s="71" t="s">
        <v>2233</v>
      </c>
      <c r="B429" s="71" t="s">
        <v>2378</v>
      </c>
      <c r="C429" s="71" t="s">
        <v>1523</v>
      </c>
      <c r="D429" s="71" t="s">
        <v>1815</v>
      </c>
      <c r="E429" s="71" t="s">
        <v>1402</v>
      </c>
      <c r="F429" s="71" t="s">
        <v>1403</v>
      </c>
      <c r="Q429" s="71"/>
      <c r="R429" s="71"/>
      <c r="S429" s="71"/>
      <c r="T429" s="71"/>
      <c r="U429" s="71"/>
      <c r="V429" s="71"/>
      <c r="W429" s="71"/>
    </row>
    <row r="430" spans="1:23" ht="12.75" x14ac:dyDescent="0.2">
      <c r="A430" s="71" t="s">
        <v>2233</v>
      </c>
      <c r="B430" s="71" t="s">
        <v>2379</v>
      </c>
      <c r="C430" s="71" t="s">
        <v>1523</v>
      </c>
      <c r="D430" s="71" t="s">
        <v>1815</v>
      </c>
      <c r="E430" s="71" t="s">
        <v>1402</v>
      </c>
      <c r="F430" s="71" t="s">
        <v>1416</v>
      </c>
      <c r="Q430" s="71"/>
      <c r="R430" s="71"/>
      <c r="S430" s="71"/>
      <c r="T430" s="71"/>
      <c r="U430" s="71"/>
      <c r="V430" s="71"/>
      <c r="W430" s="71"/>
    </row>
    <row r="431" spans="1:23" ht="12.75" x14ac:dyDescent="0.2">
      <c r="A431" s="71" t="s">
        <v>2233</v>
      </c>
      <c r="B431" s="71" t="s">
        <v>2380</v>
      </c>
      <c r="C431" s="71" t="s">
        <v>1523</v>
      </c>
      <c r="D431" s="71" t="s">
        <v>1815</v>
      </c>
      <c r="E431" s="71" t="s">
        <v>1402</v>
      </c>
      <c r="F431" s="71" t="s">
        <v>1372</v>
      </c>
      <c r="Q431" s="71"/>
      <c r="R431" s="71"/>
      <c r="S431" s="71"/>
      <c r="T431" s="71"/>
      <c r="U431" s="71"/>
      <c r="V431" s="71"/>
      <c r="W431" s="71"/>
    </row>
    <row r="432" spans="1:23" ht="12.75" x14ac:dyDescent="0.2">
      <c r="A432" s="71" t="s">
        <v>2233</v>
      </c>
      <c r="B432" s="71" t="s">
        <v>2380</v>
      </c>
      <c r="C432" s="71" t="s">
        <v>1523</v>
      </c>
      <c r="D432" s="71" t="s">
        <v>1815</v>
      </c>
      <c r="E432" s="71" t="s">
        <v>1402</v>
      </c>
      <c r="F432" s="71" t="s">
        <v>1421</v>
      </c>
      <c r="Q432" s="71"/>
      <c r="R432" s="71"/>
      <c r="S432" s="71"/>
      <c r="T432" s="71"/>
      <c r="U432" s="71"/>
      <c r="V432" s="71"/>
      <c r="W432" s="71"/>
    </row>
    <row r="433" spans="1:23" ht="12.75" x14ac:dyDescent="0.2">
      <c r="A433" s="71" t="s">
        <v>2233</v>
      </c>
      <c r="B433" s="71" t="s">
        <v>2381</v>
      </c>
      <c r="C433" s="71" t="s">
        <v>1523</v>
      </c>
      <c r="D433" s="71" t="s">
        <v>1815</v>
      </c>
      <c r="E433" s="71" t="s">
        <v>1402</v>
      </c>
      <c r="F433" s="71" t="s">
        <v>1462</v>
      </c>
      <c r="Q433" s="71"/>
      <c r="R433" s="71"/>
      <c r="S433" s="71"/>
      <c r="T433" s="71"/>
      <c r="U433" s="71"/>
      <c r="V433" s="71"/>
      <c r="W433" s="71"/>
    </row>
    <row r="434" spans="1:23" ht="12.75" x14ac:dyDescent="0.2">
      <c r="A434" s="71" t="s">
        <v>2233</v>
      </c>
      <c r="B434" s="71" t="s">
        <v>2382</v>
      </c>
      <c r="C434" s="71" t="s">
        <v>1523</v>
      </c>
      <c r="D434" s="71" t="s">
        <v>1815</v>
      </c>
      <c r="E434" s="71" t="s">
        <v>1402</v>
      </c>
      <c r="F434" s="71" t="s">
        <v>1372</v>
      </c>
      <c r="Q434" s="71"/>
      <c r="R434" s="71"/>
      <c r="S434" s="71"/>
      <c r="T434" s="71"/>
      <c r="U434" s="71"/>
      <c r="V434" s="71"/>
      <c r="W434" s="71"/>
    </row>
    <row r="435" spans="1:23" ht="12.75" x14ac:dyDescent="0.2">
      <c r="A435" s="71" t="s">
        <v>2237</v>
      </c>
      <c r="B435" s="71" t="s">
        <v>2384</v>
      </c>
      <c r="C435" s="71" t="s">
        <v>1523</v>
      </c>
      <c r="D435" s="71" t="s">
        <v>1815</v>
      </c>
      <c r="E435" s="71" t="s">
        <v>1373</v>
      </c>
      <c r="F435" s="71" t="s">
        <v>1373</v>
      </c>
      <c r="Q435" s="71"/>
      <c r="R435" s="71"/>
      <c r="S435" s="71"/>
      <c r="T435" s="71"/>
      <c r="U435" s="71"/>
      <c r="V435" s="71"/>
      <c r="W435" s="71"/>
    </row>
    <row r="436" spans="1:23" ht="12.75" x14ac:dyDescent="0.2">
      <c r="A436" s="71" t="s">
        <v>2237</v>
      </c>
      <c r="B436" s="71" t="s">
        <v>2385</v>
      </c>
      <c r="C436" s="71" t="s">
        <v>1523</v>
      </c>
      <c r="D436" s="71" t="s">
        <v>1815</v>
      </c>
      <c r="E436" s="71" t="s">
        <v>1369</v>
      </c>
      <c r="F436" s="71" t="s">
        <v>1405</v>
      </c>
      <c r="Q436" s="71"/>
      <c r="R436" s="71"/>
      <c r="S436" s="71"/>
      <c r="T436" s="71"/>
      <c r="U436" s="71"/>
      <c r="V436" s="71"/>
      <c r="W436" s="71"/>
    </row>
    <row r="437" spans="1:23" ht="12.75" x14ac:dyDescent="0.2">
      <c r="A437" s="71" t="s">
        <v>2237</v>
      </c>
      <c r="B437" s="71" t="s">
        <v>2386</v>
      </c>
      <c r="C437" s="71" t="s">
        <v>1523</v>
      </c>
      <c r="D437" s="71" t="s">
        <v>1815</v>
      </c>
      <c r="E437" s="71" t="s">
        <v>1407</v>
      </c>
      <c r="F437" s="71" t="s">
        <v>1407</v>
      </c>
      <c r="Q437" s="71"/>
      <c r="R437" s="71"/>
      <c r="S437" s="71"/>
      <c r="T437" s="71"/>
      <c r="U437" s="71"/>
      <c r="V437" s="71"/>
      <c r="W437" s="71"/>
    </row>
    <row r="438" spans="1:23" ht="12.75" x14ac:dyDescent="0.2">
      <c r="A438" s="71" t="s">
        <v>2237</v>
      </c>
      <c r="B438" s="71" t="s">
        <v>2386</v>
      </c>
      <c r="C438" s="71" t="s">
        <v>1523</v>
      </c>
      <c r="D438" s="71" t="s">
        <v>1815</v>
      </c>
      <c r="E438" s="71" t="s">
        <v>1407</v>
      </c>
      <c r="F438" s="71" t="s">
        <v>1307</v>
      </c>
      <c r="Q438" s="71"/>
      <c r="R438" s="71"/>
      <c r="S438" s="71"/>
      <c r="T438" s="71"/>
      <c r="U438" s="71"/>
      <c r="V438" s="71"/>
      <c r="W438" s="71"/>
    </row>
    <row r="439" spans="1:23" ht="12.75" x14ac:dyDescent="0.2">
      <c r="A439" s="71" t="s">
        <v>2237</v>
      </c>
      <c r="B439" s="71" t="s">
        <v>2386</v>
      </c>
      <c r="C439" s="71" t="s">
        <v>1523</v>
      </c>
      <c r="D439" s="71" t="s">
        <v>1815</v>
      </c>
      <c r="E439" s="71" t="s">
        <v>1407</v>
      </c>
      <c r="F439" s="71" t="s">
        <v>1252</v>
      </c>
      <c r="Q439" s="71"/>
      <c r="R439" s="71"/>
      <c r="S439" s="71"/>
      <c r="T439" s="71"/>
      <c r="U439" s="71"/>
      <c r="V439" s="71"/>
      <c r="W439" s="71"/>
    </row>
    <row r="440" spans="1:23" ht="12.75" x14ac:dyDescent="0.2">
      <c r="A440" s="71" t="s">
        <v>2237</v>
      </c>
      <c r="B440" s="71" t="s">
        <v>2387</v>
      </c>
      <c r="C440" s="71" t="s">
        <v>1523</v>
      </c>
      <c r="D440" s="71" t="s">
        <v>1815</v>
      </c>
      <c r="E440" s="71" t="s">
        <v>1407</v>
      </c>
      <c r="F440" s="71" t="s">
        <v>1397</v>
      </c>
      <c r="Q440" s="71"/>
      <c r="R440" s="71"/>
      <c r="S440" s="71"/>
      <c r="T440" s="71"/>
      <c r="U440" s="71"/>
      <c r="V440" s="71"/>
      <c r="W440" s="71"/>
    </row>
    <row r="441" spans="1:23" ht="12.75" x14ac:dyDescent="0.2">
      <c r="A441" s="71" t="s">
        <v>2237</v>
      </c>
      <c r="B441" s="71" t="s">
        <v>2387</v>
      </c>
      <c r="C441" s="71" t="s">
        <v>1523</v>
      </c>
      <c r="D441" s="71" t="s">
        <v>1815</v>
      </c>
      <c r="E441" s="71" t="s">
        <v>1407</v>
      </c>
      <c r="F441" s="71" t="s">
        <v>1432</v>
      </c>
      <c r="Q441" s="71"/>
      <c r="R441" s="71"/>
      <c r="S441" s="71"/>
      <c r="T441" s="71"/>
      <c r="U441" s="71"/>
      <c r="V441" s="71"/>
      <c r="W441" s="71"/>
    </row>
    <row r="442" spans="1:23" ht="12.75" x14ac:dyDescent="0.2">
      <c r="A442" s="71" t="s">
        <v>2237</v>
      </c>
      <c r="B442" s="71" t="s">
        <v>2388</v>
      </c>
      <c r="C442" s="71" t="s">
        <v>1523</v>
      </c>
      <c r="D442" s="71" t="s">
        <v>1815</v>
      </c>
      <c r="E442" s="71" t="s">
        <v>1373</v>
      </c>
      <c r="F442" s="71" t="s">
        <v>1373</v>
      </c>
      <c r="Q442" s="71"/>
      <c r="R442" s="71"/>
      <c r="S442" s="71"/>
      <c r="T442" s="71"/>
      <c r="U442" s="71"/>
      <c r="V442" s="71"/>
      <c r="W442" s="71"/>
    </row>
    <row r="443" spans="1:23" ht="12.75" x14ac:dyDescent="0.2">
      <c r="A443" s="71" t="s">
        <v>2237</v>
      </c>
      <c r="B443" s="71" t="s">
        <v>2389</v>
      </c>
      <c r="C443" s="71" t="s">
        <v>1523</v>
      </c>
      <c r="D443" s="71" t="s">
        <v>1815</v>
      </c>
      <c r="E443" s="71" t="s">
        <v>1407</v>
      </c>
      <c r="F443" s="71" t="s">
        <v>1407</v>
      </c>
      <c r="Q443" s="71"/>
      <c r="R443" s="71"/>
      <c r="S443" s="71"/>
      <c r="T443" s="71"/>
      <c r="U443" s="71"/>
      <c r="V443" s="71"/>
      <c r="W443" s="71"/>
    </row>
    <row r="444" spans="1:23" ht="12.75" x14ac:dyDescent="0.2">
      <c r="A444" s="71" t="s">
        <v>2237</v>
      </c>
      <c r="B444" s="71" t="s">
        <v>2389</v>
      </c>
      <c r="C444" s="71" t="s">
        <v>1523</v>
      </c>
      <c r="D444" s="71" t="s">
        <v>1815</v>
      </c>
      <c r="E444" s="71" t="s">
        <v>1407</v>
      </c>
      <c r="F444" s="71" t="s">
        <v>1252</v>
      </c>
      <c r="Q444" s="71"/>
      <c r="R444" s="71"/>
      <c r="S444" s="71"/>
      <c r="T444" s="71"/>
      <c r="U444" s="71"/>
      <c r="V444" s="71"/>
      <c r="W444" s="71"/>
    </row>
    <row r="445" spans="1:23" ht="12.75" x14ac:dyDescent="0.2">
      <c r="A445" s="71" t="s">
        <v>2237</v>
      </c>
      <c r="B445" s="71" t="s">
        <v>2389</v>
      </c>
      <c r="C445" s="71" t="s">
        <v>1523</v>
      </c>
      <c r="D445" s="71" t="s">
        <v>1815</v>
      </c>
      <c r="E445" s="71" t="s">
        <v>1407</v>
      </c>
      <c r="F445" s="71" t="s">
        <v>1307</v>
      </c>
      <c r="Q445" s="71"/>
      <c r="R445" s="71"/>
      <c r="S445" s="71"/>
      <c r="T445" s="71"/>
      <c r="U445" s="71"/>
      <c r="V445" s="71"/>
      <c r="W445" s="71"/>
    </row>
    <row r="446" spans="1:23" ht="12.75" x14ac:dyDescent="0.2">
      <c r="A446" s="71" t="s">
        <v>2237</v>
      </c>
      <c r="B446" s="71" t="s">
        <v>2390</v>
      </c>
      <c r="C446" s="71" t="s">
        <v>1523</v>
      </c>
      <c r="D446" s="71" t="s">
        <v>1815</v>
      </c>
      <c r="E446" s="71" t="s">
        <v>1407</v>
      </c>
      <c r="F446" s="71" t="s">
        <v>1252</v>
      </c>
      <c r="Q446" s="71"/>
      <c r="R446" s="71"/>
      <c r="S446" s="71"/>
      <c r="T446" s="71"/>
      <c r="U446" s="71"/>
      <c r="V446" s="71"/>
      <c r="W446" s="71"/>
    </row>
    <row r="447" spans="1:23" ht="12.75" x14ac:dyDescent="0.2">
      <c r="A447" s="71" t="s">
        <v>2241</v>
      </c>
      <c r="B447" s="71" t="s">
        <v>2391</v>
      </c>
      <c r="C447" s="71" t="s">
        <v>1523</v>
      </c>
      <c r="D447" s="71" t="s">
        <v>1815</v>
      </c>
      <c r="E447" s="71" t="s">
        <v>1389</v>
      </c>
      <c r="F447" s="71" t="s">
        <v>1316</v>
      </c>
      <c r="Q447" s="71"/>
      <c r="R447" s="71"/>
      <c r="S447" s="71"/>
      <c r="T447" s="71"/>
      <c r="U447" s="71"/>
      <c r="V447" s="71"/>
      <c r="W447" s="71"/>
    </row>
    <row r="448" spans="1:23" ht="12.75" x14ac:dyDescent="0.2">
      <c r="A448" s="71" t="s">
        <v>2241</v>
      </c>
      <c r="B448" s="71" t="s">
        <v>2392</v>
      </c>
      <c r="C448" s="71" t="s">
        <v>1523</v>
      </c>
      <c r="D448" s="71" t="s">
        <v>1815</v>
      </c>
      <c r="E448" s="71" t="s">
        <v>1732</v>
      </c>
      <c r="F448" s="71" t="s">
        <v>1495</v>
      </c>
      <c r="Q448" s="71"/>
      <c r="R448" s="71"/>
      <c r="S448" s="71"/>
      <c r="T448" s="71"/>
      <c r="U448" s="71"/>
      <c r="V448" s="71"/>
      <c r="W448" s="71"/>
    </row>
    <row r="449" spans="1:23" ht="12.75" x14ac:dyDescent="0.2">
      <c r="A449" s="71" t="s">
        <v>2241</v>
      </c>
      <c r="B449" s="71" t="s">
        <v>2392</v>
      </c>
      <c r="C449" s="71" t="s">
        <v>1523</v>
      </c>
      <c r="D449" s="71" t="s">
        <v>1815</v>
      </c>
      <c r="E449" s="71" t="s">
        <v>1389</v>
      </c>
      <c r="F449" s="71" t="s">
        <v>1322</v>
      </c>
      <c r="Q449" s="71"/>
      <c r="R449" s="71"/>
      <c r="S449" s="71"/>
      <c r="T449" s="71"/>
      <c r="U449" s="71"/>
      <c r="V449" s="71"/>
      <c r="W449" s="71"/>
    </row>
    <row r="450" spans="1:23" ht="12.75" x14ac:dyDescent="0.2">
      <c r="A450" s="71" t="s">
        <v>2241</v>
      </c>
      <c r="B450" s="71" t="s">
        <v>2393</v>
      </c>
      <c r="C450" s="71" t="s">
        <v>1523</v>
      </c>
      <c r="D450" s="71" t="s">
        <v>1815</v>
      </c>
      <c r="E450" s="71" t="s">
        <v>1732</v>
      </c>
      <c r="F450" s="71" t="s">
        <v>1732</v>
      </c>
      <c r="Q450" s="71"/>
      <c r="R450" s="71"/>
      <c r="S450" s="71"/>
      <c r="T450" s="71"/>
      <c r="U450" s="71"/>
      <c r="V450" s="71"/>
      <c r="W450" s="71"/>
    </row>
    <row r="451" spans="1:23" ht="12.75" x14ac:dyDescent="0.2">
      <c r="A451" s="71" t="s">
        <v>2241</v>
      </c>
      <c r="B451" s="71" t="s">
        <v>2394</v>
      </c>
      <c r="C451" s="71" t="s">
        <v>1523</v>
      </c>
      <c r="D451" s="71" t="s">
        <v>1815</v>
      </c>
      <c r="E451" s="71" t="s">
        <v>1389</v>
      </c>
      <c r="F451" s="71" t="s">
        <v>1265</v>
      </c>
      <c r="Q451" s="71"/>
      <c r="R451" s="71"/>
      <c r="S451" s="71"/>
      <c r="T451" s="71"/>
      <c r="U451" s="71"/>
      <c r="V451" s="71"/>
      <c r="W451" s="71"/>
    </row>
    <row r="452" spans="1:23" ht="12.75" x14ac:dyDescent="0.2">
      <c r="A452" s="71" t="s">
        <v>2241</v>
      </c>
      <c r="B452" s="71" t="s">
        <v>2394</v>
      </c>
      <c r="C452" s="71" t="s">
        <v>1523</v>
      </c>
      <c r="D452" s="71" t="s">
        <v>1815</v>
      </c>
      <c r="E452" s="71" t="s">
        <v>1389</v>
      </c>
      <c r="F452" s="71" t="s">
        <v>1320</v>
      </c>
      <c r="Q452" s="71"/>
      <c r="R452" s="71"/>
      <c r="S452" s="71"/>
      <c r="T452" s="71"/>
      <c r="U452" s="71"/>
      <c r="V452" s="71"/>
      <c r="W452" s="71"/>
    </row>
    <row r="453" spans="1:23" ht="12.75" x14ac:dyDescent="0.2">
      <c r="A453" s="71" t="s">
        <v>2241</v>
      </c>
      <c r="B453" s="71" t="s">
        <v>2394</v>
      </c>
      <c r="C453" s="71" t="s">
        <v>1523</v>
      </c>
      <c r="D453" s="71" t="s">
        <v>1815</v>
      </c>
      <c r="E453" s="71" t="s">
        <v>1389</v>
      </c>
      <c r="F453" s="71" t="s">
        <v>1290</v>
      </c>
      <c r="Q453" s="71"/>
      <c r="R453" s="71"/>
      <c r="S453" s="71"/>
      <c r="T453" s="71"/>
      <c r="U453" s="71"/>
      <c r="V453" s="71"/>
      <c r="W453" s="71"/>
    </row>
    <row r="454" spans="1:23" ht="12.75" x14ac:dyDescent="0.2">
      <c r="A454" s="71" t="s">
        <v>2241</v>
      </c>
      <c r="B454" s="71" t="s">
        <v>2395</v>
      </c>
      <c r="C454" s="71" t="s">
        <v>1523</v>
      </c>
      <c r="D454" s="71" t="s">
        <v>1815</v>
      </c>
      <c r="E454" s="71" t="s">
        <v>1389</v>
      </c>
      <c r="F454" s="71" t="s">
        <v>1389</v>
      </c>
      <c r="Q454" s="71"/>
      <c r="R454" s="71"/>
      <c r="S454" s="71"/>
      <c r="T454" s="71"/>
      <c r="U454" s="71"/>
      <c r="V454" s="71"/>
      <c r="W454" s="71"/>
    </row>
    <row r="455" spans="1:23" ht="12.75" x14ac:dyDescent="0.2">
      <c r="A455" s="71" t="s">
        <v>2241</v>
      </c>
      <c r="B455" s="71" t="s">
        <v>2395</v>
      </c>
      <c r="C455" s="71" t="s">
        <v>1523</v>
      </c>
      <c r="D455" s="71" t="s">
        <v>1815</v>
      </c>
      <c r="E455" s="71" t="s">
        <v>1389</v>
      </c>
      <c r="F455" s="71" t="s">
        <v>1290</v>
      </c>
      <c r="Q455" s="71"/>
      <c r="R455" s="71"/>
      <c r="S455" s="71"/>
      <c r="T455" s="71"/>
      <c r="U455" s="71"/>
      <c r="V455" s="71"/>
      <c r="W455" s="71"/>
    </row>
    <row r="456" spans="1:23" ht="12.75" x14ac:dyDescent="0.2">
      <c r="A456" s="71" t="s">
        <v>2241</v>
      </c>
      <c r="B456" s="71" t="s">
        <v>2396</v>
      </c>
      <c r="C456" s="71" t="s">
        <v>1523</v>
      </c>
      <c r="D456" s="71" t="s">
        <v>1815</v>
      </c>
      <c r="E456" s="71" t="s">
        <v>1389</v>
      </c>
      <c r="F456" s="71" t="s">
        <v>1322</v>
      </c>
      <c r="Q456" s="71"/>
      <c r="R456" s="71"/>
      <c r="S456" s="71"/>
      <c r="T456" s="71"/>
      <c r="U456" s="71"/>
      <c r="V456" s="71"/>
      <c r="W456" s="71"/>
    </row>
    <row r="457" spans="1:23" ht="12.75" x14ac:dyDescent="0.2">
      <c r="A457" s="71" t="s">
        <v>2241</v>
      </c>
      <c r="B457" s="71" t="s">
        <v>2397</v>
      </c>
      <c r="C457" s="71" t="s">
        <v>1523</v>
      </c>
      <c r="D457" s="71" t="s">
        <v>1815</v>
      </c>
      <c r="E457" s="71" t="s">
        <v>1389</v>
      </c>
      <c r="F457" s="71" t="s">
        <v>1362</v>
      </c>
      <c r="Q457" s="71"/>
      <c r="R457" s="71"/>
      <c r="S457" s="71"/>
      <c r="T457" s="71"/>
      <c r="U457" s="71"/>
      <c r="V457" s="71"/>
      <c r="W457" s="71"/>
    </row>
    <row r="458" spans="1:23" ht="12.75" x14ac:dyDescent="0.2">
      <c r="A458" s="71" t="s">
        <v>2241</v>
      </c>
      <c r="B458" s="71" t="s">
        <v>2397</v>
      </c>
      <c r="C458" s="71" t="s">
        <v>1523</v>
      </c>
      <c r="D458" s="71" t="s">
        <v>1815</v>
      </c>
      <c r="E458" s="71" t="s">
        <v>1389</v>
      </c>
      <c r="F458" s="71" t="s">
        <v>1321</v>
      </c>
      <c r="Q458" s="71"/>
      <c r="R458" s="71"/>
      <c r="S458" s="71"/>
      <c r="T458" s="71"/>
      <c r="U458" s="71"/>
      <c r="V458" s="71"/>
      <c r="W458" s="71"/>
    </row>
    <row r="459" spans="1:23" ht="12.75" x14ac:dyDescent="0.2">
      <c r="A459" s="71" t="s">
        <v>2241</v>
      </c>
      <c r="B459" s="71" t="s">
        <v>2398</v>
      </c>
      <c r="C459" s="71" t="s">
        <v>1523</v>
      </c>
      <c r="D459" s="71" t="s">
        <v>1815</v>
      </c>
      <c r="E459" s="71" t="s">
        <v>1732</v>
      </c>
      <c r="F459" s="71" t="s">
        <v>1488</v>
      </c>
      <c r="Q459" s="71"/>
      <c r="R459" s="71"/>
      <c r="S459" s="71"/>
      <c r="T459" s="71"/>
      <c r="U459" s="71"/>
      <c r="V459" s="71"/>
      <c r="W459" s="71"/>
    </row>
    <row r="460" spans="1:23" ht="12.75" x14ac:dyDescent="0.2">
      <c r="A460" s="1" t="s">
        <v>1115</v>
      </c>
      <c r="B460" s="1" t="s">
        <v>1398</v>
      </c>
      <c r="C460" s="1" t="s">
        <v>1398</v>
      </c>
      <c r="D460" s="1" t="s">
        <v>1398</v>
      </c>
      <c r="E460" s="1" t="s">
        <v>1398</v>
      </c>
    </row>
    <row r="461" spans="1:23" ht="12.75" x14ac:dyDescent="0.2">
      <c r="A461" s="1" t="s">
        <v>1117</v>
      </c>
      <c r="B461" s="1" t="s">
        <v>1518</v>
      </c>
      <c r="C461" s="1" t="s">
        <v>1517</v>
      </c>
      <c r="D461" s="1" t="s">
        <v>1235</v>
      </c>
      <c r="E461" s="1" t="s">
        <v>1876</v>
      </c>
    </row>
    <row r="462" spans="1:23" ht="12.75" x14ac:dyDescent="0.2">
      <c r="A462" s="1" t="s">
        <v>1119</v>
      </c>
      <c r="B462" s="1" t="s">
        <v>1398</v>
      </c>
      <c r="C462" s="1" t="s">
        <v>1398</v>
      </c>
      <c r="D462" s="1" t="s">
        <v>1398</v>
      </c>
      <c r="E462" s="1" t="s">
        <v>1398</v>
      </c>
    </row>
    <row r="463" spans="1:23" ht="12.75" x14ac:dyDescent="0.2">
      <c r="A463" s="1" t="s">
        <v>1123</v>
      </c>
      <c r="B463" s="1" t="s">
        <v>1398</v>
      </c>
      <c r="C463" s="1" t="s">
        <v>1398</v>
      </c>
      <c r="D463" s="1" t="s">
        <v>1398</v>
      </c>
      <c r="E463" s="1" t="s">
        <v>1398</v>
      </c>
    </row>
    <row r="464" spans="1:23" ht="12.75" x14ac:dyDescent="0.2">
      <c r="A464" s="1" t="s">
        <v>1125</v>
      </c>
      <c r="B464" s="1" t="s">
        <v>1398</v>
      </c>
      <c r="C464" s="1" t="s">
        <v>1398</v>
      </c>
      <c r="D464" s="1" t="s">
        <v>1398</v>
      </c>
      <c r="E464" s="1" t="s">
        <v>1398</v>
      </c>
    </row>
    <row r="465" spans="1:5" ht="12.75" x14ac:dyDescent="0.2">
      <c r="A465" s="1" t="s">
        <v>1127</v>
      </c>
      <c r="B465" s="1" t="s">
        <v>1398</v>
      </c>
      <c r="C465" s="1" t="s">
        <v>1398</v>
      </c>
      <c r="D465" s="1" t="s">
        <v>1398</v>
      </c>
      <c r="E465" s="1" t="s">
        <v>1398</v>
      </c>
    </row>
    <row r="466" spans="1:5" ht="12.75" x14ac:dyDescent="0.2">
      <c r="A466" s="1" t="s">
        <v>1129</v>
      </c>
      <c r="B466" s="1" t="s">
        <v>1398</v>
      </c>
      <c r="C466" s="1" t="s">
        <v>1398</v>
      </c>
      <c r="D466" s="1" t="s">
        <v>1398</v>
      </c>
      <c r="E466" s="1" t="s">
        <v>1398</v>
      </c>
    </row>
    <row r="467" spans="1:5" ht="12.75" x14ac:dyDescent="0.2">
      <c r="A467" s="1" t="s">
        <v>1131</v>
      </c>
      <c r="B467" s="1" t="s">
        <v>1398</v>
      </c>
      <c r="C467" s="1" t="s">
        <v>1398</v>
      </c>
      <c r="D467" s="1" t="s">
        <v>1398</v>
      </c>
      <c r="E467" s="1" t="s">
        <v>1398</v>
      </c>
    </row>
    <row r="468" spans="1:5" ht="12.75" x14ac:dyDescent="0.2">
      <c r="A468" s="1" t="s">
        <v>1133</v>
      </c>
      <c r="B468" s="1" t="s">
        <v>1398</v>
      </c>
      <c r="C468" s="1" t="s">
        <v>1398</v>
      </c>
      <c r="D468" s="1" t="s">
        <v>1398</v>
      </c>
      <c r="E468" s="1" t="s">
        <v>1398</v>
      </c>
    </row>
    <row r="469" spans="1:5" ht="12.75" x14ac:dyDescent="0.2">
      <c r="A469" s="1" t="s">
        <v>1135</v>
      </c>
      <c r="B469" s="1" t="s">
        <v>1398</v>
      </c>
      <c r="C469" s="1" t="s">
        <v>1398</v>
      </c>
      <c r="D469" s="1" t="s">
        <v>1398</v>
      </c>
      <c r="E469" s="1" t="s">
        <v>1398</v>
      </c>
    </row>
    <row r="470" spans="1:5" ht="12.75" x14ac:dyDescent="0.2">
      <c r="A470" s="1" t="s">
        <v>1137</v>
      </c>
      <c r="B470" s="1" t="s">
        <v>1398</v>
      </c>
      <c r="C470" s="1" t="s">
        <v>1398</v>
      </c>
      <c r="D470" s="1" t="s">
        <v>1398</v>
      </c>
      <c r="E470" s="1" t="s">
        <v>1398</v>
      </c>
    </row>
    <row r="471" spans="1:5" ht="12.75" x14ac:dyDescent="0.2">
      <c r="A471" s="1" t="s">
        <v>1139</v>
      </c>
      <c r="B471" s="1" t="s">
        <v>1518</v>
      </c>
      <c r="C471" s="1" t="s">
        <v>1517</v>
      </c>
      <c r="D471" s="1" t="s">
        <v>1493</v>
      </c>
      <c r="E471" s="1" t="s">
        <v>1876</v>
      </c>
    </row>
    <row r="472" spans="1:5" ht="12.75" x14ac:dyDescent="0.2">
      <c r="A472" s="1" t="s">
        <v>1141</v>
      </c>
      <c r="B472" s="1" t="s">
        <v>1398</v>
      </c>
      <c r="C472" s="1" t="s">
        <v>1398</v>
      </c>
      <c r="D472" s="1" t="s">
        <v>1398</v>
      </c>
      <c r="E472" s="1" t="s">
        <v>1398</v>
      </c>
    </row>
    <row r="473" spans="1:5" ht="12.75" x14ac:dyDescent="0.2">
      <c r="A473" s="1" t="s">
        <v>1145</v>
      </c>
      <c r="B473" s="1" t="s">
        <v>1398</v>
      </c>
      <c r="C473" s="1" t="s">
        <v>1398</v>
      </c>
      <c r="D473" s="1" t="s">
        <v>1398</v>
      </c>
      <c r="E473" s="1" t="s">
        <v>1398</v>
      </c>
    </row>
    <row r="474" spans="1:5" ht="12.75" x14ac:dyDescent="0.2">
      <c r="A474" s="1" t="s">
        <v>1147</v>
      </c>
      <c r="B474" s="1" t="s">
        <v>1398</v>
      </c>
      <c r="C474" s="1" t="s">
        <v>1398</v>
      </c>
      <c r="D474" s="1" t="s">
        <v>1398</v>
      </c>
      <c r="E474" s="1" t="s">
        <v>1398</v>
      </c>
    </row>
    <row r="475" spans="1:5" ht="12.75" x14ac:dyDescent="0.2">
      <c r="A475" s="1" t="s">
        <v>1149</v>
      </c>
      <c r="B475" s="1" t="s">
        <v>1398</v>
      </c>
      <c r="C475" s="1" t="s">
        <v>1398</v>
      </c>
      <c r="D475" s="1" t="s">
        <v>1398</v>
      </c>
      <c r="E475" s="1" t="s">
        <v>1398</v>
      </c>
    </row>
    <row r="476" spans="1:5" ht="12.75" x14ac:dyDescent="0.2">
      <c r="A476" s="1" t="s">
        <v>1151</v>
      </c>
      <c r="B476" s="1" t="s">
        <v>1398</v>
      </c>
      <c r="C476" s="1" t="s">
        <v>1398</v>
      </c>
      <c r="D476" s="1" t="s">
        <v>1398</v>
      </c>
      <c r="E476" s="1" t="s">
        <v>1398</v>
      </c>
    </row>
    <row r="477" spans="1:5" ht="12.75" x14ac:dyDescent="0.2">
      <c r="A477" s="1" t="s">
        <v>1153</v>
      </c>
      <c r="B477" s="1" t="s">
        <v>1398</v>
      </c>
      <c r="C477" s="1" t="s">
        <v>1398</v>
      </c>
      <c r="D477" s="1" t="s">
        <v>1398</v>
      </c>
      <c r="E477" s="1" t="s">
        <v>1398</v>
      </c>
    </row>
    <row r="478" spans="1:5" ht="12.75" x14ac:dyDescent="0.2">
      <c r="A478" s="1" t="s">
        <v>1155</v>
      </c>
      <c r="B478" s="1" t="s">
        <v>1398</v>
      </c>
      <c r="C478" s="1" t="s">
        <v>1398</v>
      </c>
      <c r="D478" s="1" t="s">
        <v>1398</v>
      </c>
      <c r="E478" s="1" t="s">
        <v>1398</v>
      </c>
    </row>
    <row r="479" spans="1:5" ht="12.75" x14ac:dyDescent="0.2">
      <c r="A479" s="1" t="s">
        <v>1157</v>
      </c>
      <c r="B479" s="1" t="s">
        <v>1518</v>
      </c>
      <c r="C479" s="1" t="s">
        <v>1517</v>
      </c>
      <c r="D479" s="1" t="s">
        <v>1464</v>
      </c>
      <c r="E479" s="1" t="s">
        <v>1876</v>
      </c>
    </row>
    <row r="480" spans="1:5" ht="12.75" x14ac:dyDescent="0.2">
      <c r="A480" s="1" t="s">
        <v>1159</v>
      </c>
      <c r="B480" s="1" t="s">
        <v>1398</v>
      </c>
      <c r="C480" s="1" t="s">
        <v>1398</v>
      </c>
      <c r="D480" s="1" t="s">
        <v>1398</v>
      </c>
      <c r="E480" s="1" t="s">
        <v>1398</v>
      </c>
    </row>
    <row r="481" spans="1:5" ht="12.75" x14ac:dyDescent="0.2">
      <c r="A481" s="1" t="s">
        <v>1161</v>
      </c>
      <c r="B481" s="1" t="s">
        <v>1398</v>
      </c>
      <c r="C481" s="1" t="s">
        <v>1398</v>
      </c>
      <c r="D481" s="1" t="s">
        <v>1398</v>
      </c>
      <c r="E481" s="1" t="s">
        <v>1398</v>
      </c>
    </row>
    <row r="482" spans="1:5" ht="12.75" x14ac:dyDescent="0.2">
      <c r="A482" s="1" t="s">
        <v>1163</v>
      </c>
      <c r="B482" s="1" t="s">
        <v>1398</v>
      </c>
      <c r="C482" s="1" t="s">
        <v>1398</v>
      </c>
      <c r="D482" s="1" t="s">
        <v>1398</v>
      </c>
      <c r="E482" s="1" t="s">
        <v>1398</v>
      </c>
    </row>
    <row r="483" spans="1:5" ht="12.75" x14ac:dyDescent="0.2">
      <c r="A483" s="1" t="s">
        <v>1165</v>
      </c>
      <c r="B483" s="1" t="s">
        <v>1398</v>
      </c>
      <c r="C483" s="1" t="s">
        <v>1398</v>
      </c>
      <c r="D483" s="1" t="s">
        <v>1398</v>
      </c>
      <c r="E483" s="1" t="s">
        <v>1398</v>
      </c>
    </row>
    <row r="484" spans="1:5" ht="12.75" x14ac:dyDescent="0.2">
      <c r="A484" s="1" t="s">
        <v>1167</v>
      </c>
      <c r="B484" s="1" t="s">
        <v>1398</v>
      </c>
      <c r="C484" s="1" t="s">
        <v>1398</v>
      </c>
      <c r="D484" s="1" t="s">
        <v>1398</v>
      </c>
      <c r="E484" s="1" t="s">
        <v>1398</v>
      </c>
    </row>
    <row r="485" spans="1:5" ht="12.75" x14ac:dyDescent="0.2">
      <c r="A485" s="1" t="s">
        <v>1169</v>
      </c>
      <c r="B485" s="1" t="s">
        <v>1518</v>
      </c>
      <c r="C485" s="1" t="s">
        <v>1517</v>
      </c>
      <c r="D485" s="1" t="s">
        <v>1464</v>
      </c>
      <c r="E485" s="1" t="s">
        <v>1876</v>
      </c>
    </row>
    <row r="486" spans="1:5" ht="12.75" x14ac:dyDescent="0.2">
      <c r="A486" s="1" t="s">
        <v>1173</v>
      </c>
      <c r="B486" s="1" t="s">
        <v>1518</v>
      </c>
      <c r="C486" s="1" t="s">
        <v>1517</v>
      </c>
      <c r="D486" s="1" t="s">
        <v>1311</v>
      </c>
      <c r="E486" s="1" t="s">
        <v>1876</v>
      </c>
    </row>
    <row r="487" spans="1:5" ht="12.75" x14ac:dyDescent="0.2">
      <c r="A487" s="1" t="s">
        <v>1175</v>
      </c>
      <c r="B487" s="1" t="s">
        <v>1398</v>
      </c>
      <c r="C487" s="1" t="s">
        <v>1398</v>
      </c>
      <c r="D487" s="1" t="s">
        <v>1398</v>
      </c>
      <c r="E487" s="1" t="s">
        <v>1398</v>
      </c>
    </row>
    <row r="488" spans="1:5" ht="12.75" x14ac:dyDescent="0.2">
      <c r="A488" s="1" t="s">
        <v>1177</v>
      </c>
      <c r="B488" s="1" t="s">
        <v>1518</v>
      </c>
      <c r="C488" s="1" t="s">
        <v>1517</v>
      </c>
      <c r="D488" s="1" t="s">
        <v>1311</v>
      </c>
      <c r="E488" s="1" t="s">
        <v>1876</v>
      </c>
    </row>
    <row r="489" spans="1:5" ht="12.75" x14ac:dyDescent="0.2">
      <c r="A489" s="1" t="s">
        <v>1179</v>
      </c>
      <c r="B489" s="1" t="s">
        <v>1398</v>
      </c>
      <c r="C489" s="1" t="s">
        <v>1398</v>
      </c>
      <c r="D489" s="1" t="s">
        <v>1398</v>
      </c>
      <c r="E489" s="1" t="s">
        <v>1398</v>
      </c>
    </row>
    <row r="490" spans="1:5" ht="12.75" x14ac:dyDescent="0.2">
      <c r="A490" s="1" t="s">
        <v>1181</v>
      </c>
      <c r="B490" s="1" t="s">
        <v>1398</v>
      </c>
      <c r="C490" s="1" t="s">
        <v>1398</v>
      </c>
      <c r="D490" s="1" t="s">
        <v>1398</v>
      </c>
      <c r="E490" s="1" t="s">
        <v>1398</v>
      </c>
    </row>
    <row r="491" spans="1:5" ht="12.75" x14ac:dyDescent="0.2">
      <c r="A491" s="1" t="s">
        <v>1183</v>
      </c>
      <c r="B491" s="1" t="s">
        <v>1398</v>
      </c>
      <c r="C491" s="1" t="s">
        <v>1398</v>
      </c>
      <c r="D491" s="1" t="s">
        <v>1398</v>
      </c>
      <c r="E491" s="1" t="s">
        <v>1398</v>
      </c>
    </row>
    <row r="492" spans="1:5" ht="12.75" x14ac:dyDescent="0.2">
      <c r="A492" s="1" t="s">
        <v>1185</v>
      </c>
      <c r="B492" s="1" t="s">
        <v>1398</v>
      </c>
      <c r="C492" s="1" t="s">
        <v>1398</v>
      </c>
      <c r="D492" s="1" t="s">
        <v>1398</v>
      </c>
      <c r="E492" s="1" t="s">
        <v>1398</v>
      </c>
    </row>
    <row r="493" spans="1:5" ht="12.75" x14ac:dyDescent="0.2">
      <c r="A493" s="1" t="s">
        <v>1187</v>
      </c>
      <c r="B493" s="1" t="s">
        <v>1398</v>
      </c>
      <c r="C493" s="1" t="s">
        <v>1398</v>
      </c>
      <c r="D493" s="1" t="s">
        <v>1398</v>
      </c>
      <c r="E493" s="1" t="s">
        <v>1398</v>
      </c>
    </row>
    <row r="494" spans="1:5" ht="12.75" x14ac:dyDescent="0.2">
      <c r="A494" s="1" t="s">
        <v>1189</v>
      </c>
      <c r="B494" s="1" t="s">
        <v>1398</v>
      </c>
      <c r="C494" s="1" t="s">
        <v>1398</v>
      </c>
      <c r="D494" s="1" t="s">
        <v>1398</v>
      </c>
      <c r="E494" s="1" t="s">
        <v>1398</v>
      </c>
    </row>
    <row r="495" spans="1:5" ht="12.75" x14ac:dyDescent="0.2">
      <c r="A495" s="1" t="s">
        <v>1191</v>
      </c>
      <c r="B495" s="1" t="s">
        <v>1398</v>
      </c>
      <c r="C495" s="1" t="s">
        <v>1398</v>
      </c>
      <c r="D495" s="1" t="s">
        <v>1398</v>
      </c>
      <c r="E495" s="1" t="s">
        <v>1398</v>
      </c>
    </row>
    <row r="496" spans="1:5" ht="12.75" x14ac:dyDescent="0.2">
      <c r="A496" s="1" t="s">
        <v>1193</v>
      </c>
      <c r="B496" s="1" t="s">
        <v>1398</v>
      </c>
      <c r="C496" s="1" t="s">
        <v>1398</v>
      </c>
      <c r="D496" s="1" t="s">
        <v>1398</v>
      </c>
      <c r="E496" s="1" t="s">
        <v>1398</v>
      </c>
    </row>
    <row r="497" spans="1:5" ht="12.75" x14ac:dyDescent="0.2">
      <c r="A497" s="1" t="s">
        <v>1195</v>
      </c>
      <c r="B497" s="1" t="s">
        <v>1398</v>
      </c>
      <c r="C497" s="1" t="s">
        <v>1398</v>
      </c>
      <c r="D497" s="1" t="s">
        <v>1398</v>
      </c>
      <c r="E497" s="1" t="s">
        <v>1398</v>
      </c>
    </row>
    <row r="498" spans="1:5" ht="12.75" x14ac:dyDescent="0.2">
      <c r="A498" s="1" t="s">
        <v>1197</v>
      </c>
      <c r="B498" s="1" t="s">
        <v>1398</v>
      </c>
      <c r="C498" s="1" t="s">
        <v>1398</v>
      </c>
      <c r="D498" s="1" t="s">
        <v>1398</v>
      </c>
      <c r="E498" s="1" t="s">
        <v>1398</v>
      </c>
    </row>
    <row r="499" spans="1:5" ht="12.75" x14ac:dyDescent="0.2">
      <c r="A499" s="1" t="s">
        <v>1199</v>
      </c>
      <c r="B499" s="1" t="s">
        <v>1398</v>
      </c>
      <c r="C499" s="1" t="s">
        <v>1398</v>
      </c>
      <c r="D499" s="1" t="s">
        <v>1398</v>
      </c>
      <c r="E499" s="1" t="s">
        <v>1398</v>
      </c>
    </row>
    <row r="500" spans="1:5" ht="12.75" x14ac:dyDescent="0.2">
      <c r="A500" s="1" t="s">
        <v>1201</v>
      </c>
      <c r="B500" s="1" t="s">
        <v>1398</v>
      </c>
      <c r="C500" s="1" t="s">
        <v>1398</v>
      </c>
      <c r="D500" s="1" t="s">
        <v>1398</v>
      </c>
      <c r="E500" s="1" t="s">
        <v>1398</v>
      </c>
    </row>
    <row r="501" spans="1:5" ht="12.75" x14ac:dyDescent="0.2">
      <c r="A501" s="1" t="s">
        <v>1203</v>
      </c>
      <c r="B501" s="1" t="s">
        <v>1398</v>
      </c>
      <c r="C501" s="1" t="s">
        <v>1398</v>
      </c>
      <c r="D501" s="1" t="s">
        <v>1398</v>
      </c>
      <c r="E501" s="1" t="s">
        <v>1398</v>
      </c>
    </row>
    <row r="502" spans="1:5" ht="12.75" x14ac:dyDescent="0.2">
      <c r="A502" s="1" t="s">
        <v>1205</v>
      </c>
      <c r="B502" s="1" t="s">
        <v>1518</v>
      </c>
      <c r="C502" s="1" t="s">
        <v>1517</v>
      </c>
      <c r="D502" s="1" t="s">
        <v>1311</v>
      </c>
      <c r="E502" s="1" t="s">
        <v>1876</v>
      </c>
    </row>
    <row r="503" spans="1:5" ht="12.75" x14ac:dyDescent="0.2">
      <c r="A503" s="1" t="s">
        <v>1207</v>
      </c>
      <c r="B503" s="1" t="s">
        <v>1398</v>
      </c>
      <c r="C503" s="1" t="s">
        <v>1398</v>
      </c>
      <c r="D503" s="1" t="s">
        <v>1398</v>
      </c>
      <c r="E503" s="1" t="s">
        <v>1398</v>
      </c>
    </row>
    <row r="504" spans="1:5" ht="12.75" x14ac:dyDescent="0.2">
      <c r="A504" s="1" t="s">
        <v>1209</v>
      </c>
      <c r="B504" s="1" t="s">
        <v>1398</v>
      </c>
      <c r="C504" s="1" t="s">
        <v>1398</v>
      </c>
      <c r="D504" s="1" t="s">
        <v>1398</v>
      </c>
      <c r="E504" s="1" t="s">
        <v>1398</v>
      </c>
    </row>
    <row r="505" spans="1:5" ht="12.75" x14ac:dyDescent="0.2">
      <c r="A505" s="1" t="s">
        <v>1211</v>
      </c>
      <c r="B505" s="1" t="s">
        <v>1398</v>
      </c>
      <c r="C505" s="1" t="s">
        <v>1398</v>
      </c>
      <c r="D505" s="1" t="s">
        <v>1398</v>
      </c>
      <c r="E505" s="1" t="s">
        <v>1398</v>
      </c>
    </row>
    <row r="506" spans="1:5" ht="12.75" x14ac:dyDescent="0.2">
      <c r="A506" s="1" t="s">
        <v>1213</v>
      </c>
      <c r="B506" s="1" t="s">
        <v>1398</v>
      </c>
      <c r="C506" s="1" t="s">
        <v>1398</v>
      </c>
      <c r="D506" s="1" t="s">
        <v>1398</v>
      </c>
      <c r="E506" s="1" t="s">
        <v>1398</v>
      </c>
    </row>
    <row r="507" spans="1:5" ht="12.75" x14ac:dyDescent="0.2">
      <c r="A507" s="1" t="s">
        <v>1215</v>
      </c>
      <c r="B507" s="1" t="s">
        <v>1398</v>
      </c>
      <c r="C507" s="1" t="s">
        <v>1398</v>
      </c>
      <c r="D507" s="1" t="s">
        <v>1398</v>
      </c>
      <c r="E507" s="1" t="s">
        <v>1398</v>
      </c>
    </row>
    <row r="508" spans="1:5" ht="12.75" x14ac:dyDescent="0.2">
      <c r="A508" s="1" t="s">
        <v>1217</v>
      </c>
      <c r="B508" s="1" t="s">
        <v>1398</v>
      </c>
      <c r="C508" s="1" t="s">
        <v>1398</v>
      </c>
      <c r="D508" s="1" t="s">
        <v>1398</v>
      </c>
      <c r="E508" s="1" t="s">
        <v>1398</v>
      </c>
    </row>
    <row r="509" spans="1:5" ht="12.75" x14ac:dyDescent="0.2">
      <c r="A509" s="1" t="s">
        <v>1219</v>
      </c>
      <c r="B509" s="1" t="s">
        <v>1398</v>
      </c>
      <c r="C509" s="1" t="s">
        <v>1398</v>
      </c>
      <c r="D509" s="1" t="s">
        <v>1398</v>
      </c>
      <c r="E509" s="1" t="s">
        <v>1398</v>
      </c>
    </row>
    <row r="510" spans="1:5" ht="12.75" x14ac:dyDescent="0.2">
      <c r="A510" s="1" t="s">
        <v>1221</v>
      </c>
      <c r="B510" s="1" t="s">
        <v>1398</v>
      </c>
      <c r="C510" s="1" t="s">
        <v>1398</v>
      </c>
      <c r="D510" s="1" t="s">
        <v>1398</v>
      </c>
      <c r="E510" s="1" t="s">
        <v>1398</v>
      </c>
    </row>
    <row r="511" spans="1:5" ht="12.75" x14ac:dyDescent="0.2">
      <c r="A511" s="1" t="s">
        <v>1223</v>
      </c>
      <c r="B511" s="1" t="s">
        <v>1398</v>
      </c>
      <c r="C511" s="1" t="s">
        <v>1398</v>
      </c>
      <c r="D511" s="1" t="s">
        <v>1398</v>
      </c>
      <c r="E511" s="1" t="s">
        <v>1398</v>
      </c>
    </row>
    <row r="512" spans="1:5" ht="12.75" x14ac:dyDescent="0.2">
      <c r="A512" s="1" t="s">
        <v>1225</v>
      </c>
      <c r="B512" s="1" t="s">
        <v>1398</v>
      </c>
      <c r="C512" s="1" t="s">
        <v>1398</v>
      </c>
      <c r="D512" s="1" t="s">
        <v>1398</v>
      </c>
      <c r="E512" s="1" t="s">
        <v>1398</v>
      </c>
    </row>
    <row r="513" spans="1:5" ht="12.75" x14ac:dyDescent="0.2">
      <c r="A513" s="1" t="s">
        <v>1227</v>
      </c>
      <c r="B513" s="1" t="s">
        <v>1398</v>
      </c>
      <c r="C513" s="1" t="s">
        <v>1398</v>
      </c>
      <c r="D513" s="1" t="s">
        <v>1398</v>
      </c>
      <c r="E513" s="1" t="s">
        <v>1398</v>
      </c>
    </row>
    <row r="514" spans="1:5" ht="12.75" x14ac:dyDescent="0.2">
      <c r="A514" s="1" t="s">
        <v>1229</v>
      </c>
      <c r="B514" s="1" t="s">
        <v>1518</v>
      </c>
      <c r="C514" s="1" t="s">
        <v>1517</v>
      </c>
      <c r="D514" s="1" t="s">
        <v>1311</v>
      </c>
      <c r="E514" s="1" t="s">
        <v>1876</v>
      </c>
    </row>
  </sheetData>
  <autoFilter ref="Q1:W1000" xr:uid="{00000000-0009-0000-0000-00000B000000}"/>
  <mergeCells count="1">
    <mergeCell ref="L1:N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L301"/>
  <sheetViews>
    <sheetView showGridLines="0" workbookViewId="0"/>
  </sheetViews>
  <sheetFormatPr defaultColWidth="12.5703125" defaultRowHeight="15.75" customHeight="1" x14ac:dyDescent="0.2"/>
  <cols>
    <col min="1" max="1" width="25.42578125" customWidth="1"/>
    <col min="2" max="2" width="29.140625" customWidth="1"/>
    <col min="6" max="9" width="16.42578125" customWidth="1"/>
  </cols>
  <sheetData>
    <row r="1" spans="1:12" x14ac:dyDescent="0.2">
      <c r="A1" s="1" t="e">
        <v>#REF!</v>
      </c>
      <c r="B1" s="1"/>
      <c r="C1" s="1"/>
      <c r="D1" s="1"/>
      <c r="E1" s="1"/>
      <c r="F1" s="78"/>
      <c r="G1" s="78"/>
      <c r="H1" s="78"/>
      <c r="I1" s="78"/>
      <c r="J1" s="79"/>
      <c r="K1" s="80"/>
      <c r="L1" s="80"/>
    </row>
    <row r="2" spans="1:12" x14ac:dyDescent="0.2">
      <c r="A2" s="1"/>
      <c r="B2" s="1"/>
      <c r="C2" s="1"/>
      <c r="D2" s="1"/>
      <c r="E2" s="1"/>
      <c r="F2" s="78" t="s">
        <v>2400</v>
      </c>
      <c r="G2" s="78" t="s">
        <v>2401</v>
      </c>
      <c r="H2" s="78" t="s">
        <v>2402</v>
      </c>
      <c r="I2" s="78" t="s">
        <v>2403</v>
      </c>
      <c r="J2" s="79" t="s">
        <v>2404</v>
      </c>
      <c r="K2" s="80"/>
      <c r="L2" s="80"/>
    </row>
    <row r="3" spans="1:12" x14ac:dyDescent="0.2">
      <c r="F3" s="1" t="str">
        <f>IFERROR(VLOOKUP(B3,#REF!,2,0)," ")</f>
        <v xml:space="preserve"> </v>
      </c>
      <c r="G3" s="1" t="str">
        <f>IFERROR(VLOOKUP(B3,#REF!,3,0)," ")</f>
        <v xml:space="preserve"> </v>
      </c>
      <c r="H3" s="1" t="str">
        <f>IFERROR(VLOOKUP(B3,'City Level Data'!E:N,14,0)," ")</f>
        <v xml:space="preserve"> </v>
      </c>
      <c r="I3" s="81" t="str">
        <f>IFERROR(VLOOKUP(B3,'City Level Data'!E:S,19,0)," ")</f>
        <v xml:space="preserve"> </v>
      </c>
      <c r="J3" s="1" t="str">
        <f>IFERROR(VLOOKUP(B3,'City Level Data'!E:Y,25,0)," ")</f>
        <v xml:space="preserve"> </v>
      </c>
    </row>
    <row r="4" spans="1:12" x14ac:dyDescent="0.2">
      <c r="F4" s="1" t="str">
        <f>IFERROR(VLOOKUP(B4,#REF!,2,0)," ")</f>
        <v xml:space="preserve"> </v>
      </c>
      <c r="G4" s="1" t="str">
        <f>IFERROR(VLOOKUP(B4,#REF!,3,0)," ")</f>
        <v xml:space="preserve"> </v>
      </c>
      <c r="H4" s="1" t="str">
        <f>IFERROR(VLOOKUP(B4,'City Level Data'!E:N,14,0)," ")</f>
        <v xml:space="preserve"> </v>
      </c>
      <c r="I4" s="81" t="str">
        <f>IFERROR(VLOOKUP(B4,'City Level Data'!E:S,19,0)," ")</f>
        <v xml:space="preserve"> </v>
      </c>
      <c r="J4" s="1" t="str">
        <f>IFERROR(VLOOKUP(B4,'City Level Data'!E:Y,25,0)," ")</f>
        <v xml:space="preserve"> </v>
      </c>
    </row>
    <row r="5" spans="1:12" x14ac:dyDescent="0.2">
      <c r="F5" s="1" t="str">
        <f>IFERROR(VLOOKUP(B5,#REF!,2,0)," ")</f>
        <v xml:space="preserve"> </v>
      </c>
      <c r="G5" s="1" t="str">
        <f>IFERROR(VLOOKUP(B5,#REF!,3,0)," ")</f>
        <v xml:space="preserve"> </v>
      </c>
      <c r="H5" s="1" t="str">
        <f>IFERROR(VLOOKUP(B5,'City Level Data'!E:N,14,0)," ")</f>
        <v xml:space="preserve"> </v>
      </c>
      <c r="I5" s="81" t="str">
        <f>IFERROR(VLOOKUP(B5,'City Level Data'!E:S,19,0)," ")</f>
        <v xml:space="preserve"> </v>
      </c>
      <c r="J5" s="1" t="str">
        <f>IFERROR(VLOOKUP(B5,'City Level Data'!E:Y,25,0)," ")</f>
        <v xml:space="preserve"> </v>
      </c>
    </row>
    <row r="6" spans="1:12" x14ac:dyDescent="0.2">
      <c r="F6" s="1" t="str">
        <f>IFERROR(VLOOKUP(B6,#REF!,2,0)," ")</f>
        <v xml:space="preserve"> </v>
      </c>
      <c r="G6" s="1" t="str">
        <f>IFERROR(VLOOKUP(B6,#REF!,3,0)," ")</f>
        <v xml:space="preserve"> </v>
      </c>
      <c r="H6" s="1" t="str">
        <f>IFERROR(VLOOKUP(B6,'City Level Data'!E:N,14,0)," ")</f>
        <v xml:space="preserve"> </v>
      </c>
      <c r="I6" s="81" t="str">
        <f>IFERROR(VLOOKUP(B6,'City Level Data'!E:S,19,0)," ")</f>
        <v xml:space="preserve"> </v>
      </c>
      <c r="J6" s="1" t="str">
        <f>IFERROR(VLOOKUP(B6,'City Level Data'!E:Y,25,0)," ")</f>
        <v xml:space="preserve"> </v>
      </c>
    </row>
    <row r="7" spans="1:12" x14ac:dyDescent="0.2">
      <c r="F7" s="1" t="str">
        <f>IFERROR(VLOOKUP(B7,#REF!,2,0)," ")</f>
        <v xml:space="preserve"> </v>
      </c>
      <c r="G7" s="1" t="str">
        <f>IFERROR(VLOOKUP(B7,#REF!,3,0)," ")</f>
        <v xml:space="preserve"> </v>
      </c>
      <c r="H7" s="1" t="str">
        <f>IFERROR(VLOOKUP(B7,'City Level Data'!E:N,14,0)," ")</f>
        <v xml:space="preserve"> </v>
      </c>
      <c r="I7" s="81" t="str">
        <f>IFERROR(VLOOKUP(B7,'City Level Data'!E:S,19,0)," ")</f>
        <v xml:space="preserve"> </v>
      </c>
      <c r="J7" s="1" t="str">
        <f>IFERROR(VLOOKUP(B7,'City Level Data'!E:Y,25,0)," ")</f>
        <v xml:space="preserve"> </v>
      </c>
    </row>
    <row r="8" spans="1:12" x14ac:dyDescent="0.2">
      <c r="F8" s="1" t="str">
        <f>IFERROR(VLOOKUP(B8,#REF!,2,0)," ")</f>
        <v xml:space="preserve"> </v>
      </c>
      <c r="G8" s="1" t="str">
        <f>IFERROR(VLOOKUP(B8,#REF!,3,0)," ")</f>
        <v xml:space="preserve"> </v>
      </c>
      <c r="H8" s="1" t="str">
        <f>IFERROR(VLOOKUP(B8,'City Level Data'!E:N,14,0)," ")</f>
        <v xml:space="preserve"> </v>
      </c>
      <c r="I8" s="81" t="str">
        <f>IFERROR(VLOOKUP(B8,'City Level Data'!E:S,19,0)," ")</f>
        <v xml:space="preserve"> </v>
      </c>
      <c r="J8" s="1" t="str">
        <f>IFERROR(VLOOKUP(B8,'City Level Data'!E:Y,25,0)," ")</f>
        <v xml:space="preserve"> </v>
      </c>
    </row>
    <row r="9" spans="1:12" x14ac:dyDescent="0.2">
      <c r="F9" s="1" t="str">
        <f>IFERROR(VLOOKUP(B9,#REF!,2,0)," ")</f>
        <v xml:space="preserve"> </v>
      </c>
      <c r="G9" s="1" t="str">
        <f>IFERROR(VLOOKUP(B9,#REF!,3,0)," ")</f>
        <v xml:space="preserve"> </v>
      </c>
      <c r="H9" s="1" t="str">
        <f>IFERROR(VLOOKUP(B9,'City Level Data'!E:N,14,0)," ")</f>
        <v xml:space="preserve"> </v>
      </c>
      <c r="I9" s="81" t="str">
        <f>IFERROR(VLOOKUP(B9,'City Level Data'!E:S,19,0)," ")</f>
        <v xml:space="preserve"> </v>
      </c>
      <c r="J9" s="1" t="str">
        <f>IFERROR(VLOOKUP(B9,'City Level Data'!E:Y,25,0)," ")</f>
        <v xml:space="preserve"> </v>
      </c>
    </row>
    <row r="10" spans="1:12" x14ac:dyDescent="0.2">
      <c r="F10" s="1" t="str">
        <f>IFERROR(VLOOKUP(B10,#REF!,2,0)," ")</f>
        <v xml:space="preserve"> </v>
      </c>
      <c r="G10" s="1" t="str">
        <f>IFERROR(VLOOKUP(B10,#REF!,3,0)," ")</f>
        <v xml:space="preserve"> </v>
      </c>
      <c r="H10" s="1" t="str">
        <f>IFERROR(VLOOKUP(B10,'City Level Data'!E:N,14,0)," ")</f>
        <v xml:space="preserve"> </v>
      </c>
      <c r="I10" s="81" t="str">
        <f>IFERROR(VLOOKUP(B10,'City Level Data'!E:S,19,0)," ")</f>
        <v xml:space="preserve"> </v>
      </c>
      <c r="J10" s="1" t="str">
        <f>IFERROR(VLOOKUP(B10,'City Level Data'!E:Y,25,0)," ")</f>
        <v xml:space="preserve"> </v>
      </c>
    </row>
    <row r="11" spans="1:12" x14ac:dyDescent="0.2">
      <c r="F11" s="1" t="str">
        <f>IFERROR(VLOOKUP(B11,#REF!,2,0)," ")</f>
        <v xml:space="preserve"> </v>
      </c>
      <c r="G11" s="1" t="str">
        <f>IFERROR(VLOOKUP(B11,#REF!,3,0)," ")</f>
        <v xml:space="preserve"> </v>
      </c>
      <c r="H11" s="1" t="str">
        <f>IFERROR(VLOOKUP(B11,'City Level Data'!E:N,14,0)," ")</f>
        <v xml:space="preserve"> </v>
      </c>
      <c r="I11" s="81" t="str">
        <f>IFERROR(VLOOKUP(B11,'City Level Data'!E:S,19,0)," ")</f>
        <v xml:space="preserve"> </v>
      </c>
      <c r="J11" s="1" t="str">
        <f>IFERROR(VLOOKUP(B11,'City Level Data'!E:Y,25,0)," ")</f>
        <v xml:space="preserve"> </v>
      </c>
    </row>
    <row r="12" spans="1:12" x14ac:dyDescent="0.2">
      <c r="F12" s="1" t="str">
        <f>IFERROR(VLOOKUP(B12,#REF!,2,0)," ")</f>
        <v xml:space="preserve"> </v>
      </c>
      <c r="G12" s="1" t="str">
        <f>IFERROR(VLOOKUP(B12,#REF!,3,0)," ")</f>
        <v xml:space="preserve"> </v>
      </c>
      <c r="H12" s="1" t="str">
        <f>IFERROR(VLOOKUP(B12,'City Level Data'!E:N,14,0)," ")</f>
        <v xml:space="preserve"> </v>
      </c>
      <c r="I12" s="81" t="str">
        <f>IFERROR(VLOOKUP(B12,'City Level Data'!E:S,19,0)," ")</f>
        <v xml:space="preserve"> </v>
      </c>
      <c r="J12" s="1" t="str">
        <f>IFERROR(VLOOKUP(B12,'City Level Data'!E:Y,25,0)," ")</f>
        <v xml:space="preserve"> </v>
      </c>
    </row>
    <row r="13" spans="1:12" x14ac:dyDescent="0.2">
      <c r="F13" s="1" t="str">
        <f>IFERROR(VLOOKUP(B13,#REF!,2,0)," ")</f>
        <v xml:space="preserve"> </v>
      </c>
      <c r="G13" s="1" t="str">
        <f>IFERROR(VLOOKUP(B13,#REF!,3,0)," ")</f>
        <v xml:space="preserve"> </v>
      </c>
      <c r="H13" s="1" t="str">
        <f>IFERROR(VLOOKUP(B13,'City Level Data'!E:N,14,0)," ")</f>
        <v xml:space="preserve"> </v>
      </c>
      <c r="I13" s="81" t="str">
        <f>IFERROR(VLOOKUP(B13,'City Level Data'!E:S,19,0)," ")</f>
        <v xml:space="preserve"> </v>
      </c>
      <c r="J13" s="1" t="str">
        <f>IFERROR(VLOOKUP(B13,'City Level Data'!E:Y,25,0)," ")</f>
        <v xml:space="preserve"> </v>
      </c>
    </row>
    <row r="14" spans="1:12" x14ac:dyDescent="0.2">
      <c r="F14" s="1" t="str">
        <f>IFERROR(VLOOKUP(B14,#REF!,2,0)," ")</f>
        <v xml:space="preserve"> </v>
      </c>
      <c r="G14" s="1" t="str">
        <f>IFERROR(VLOOKUP(B14,#REF!,3,0)," ")</f>
        <v xml:space="preserve"> </v>
      </c>
      <c r="H14" s="1" t="str">
        <f>IFERROR(VLOOKUP(B14,'City Level Data'!E:N,14,0)," ")</f>
        <v xml:space="preserve"> </v>
      </c>
      <c r="I14" s="81" t="str">
        <f>IFERROR(VLOOKUP(B14,'City Level Data'!E:S,19,0)," ")</f>
        <v xml:space="preserve"> </v>
      </c>
      <c r="J14" s="1" t="str">
        <f>IFERROR(VLOOKUP(B14,'City Level Data'!E:Y,25,0)," ")</f>
        <v xml:space="preserve"> </v>
      </c>
    </row>
    <row r="15" spans="1:12" x14ac:dyDescent="0.2">
      <c r="F15" s="1" t="str">
        <f>IFERROR(VLOOKUP(B15,#REF!,2,0)," ")</f>
        <v xml:space="preserve"> </v>
      </c>
      <c r="G15" s="1" t="str">
        <f>IFERROR(VLOOKUP(B15,#REF!,3,0)," ")</f>
        <v xml:space="preserve"> </v>
      </c>
      <c r="H15" s="1" t="str">
        <f>IFERROR(VLOOKUP(B15,'City Level Data'!E:N,14,0)," ")</f>
        <v xml:space="preserve"> </v>
      </c>
      <c r="I15" s="81" t="str">
        <f>IFERROR(VLOOKUP(B15,'City Level Data'!E:S,19,0)," ")</f>
        <v xml:space="preserve"> </v>
      </c>
      <c r="J15" s="1" t="str">
        <f>IFERROR(VLOOKUP(B15,'City Level Data'!E:Y,25,0)," ")</f>
        <v xml:space="preserve"> </v>
      </c>
    </row>
    <row r="16" spans="1:12" x14ac:dyDescent="0.2">
      <c r="F16" s="1" t="str">
        <f>IFERROR(VLOOKUP(B16,#REF!,2,0)," ")</f>
        <v xml:space="preserve"> </v>
      </c>
      <c r="G16" s="1" t="str">
        <f>IFERROR(VLOOKUP(B16,#REF!,3,0)," ")</f>
        <v xml:space="preserve"> </v>
      </c>
      <c r="H16" s="1" t="str">
        <f>IFERROR(VLOOKUP(B16,'City Level Data'!E:N,14,0)," ")</f>
        <v xml:space="preserve"> </v>
      </c>
      <c r="I16" s="81" t="str">
        <f>IFERROR(VLOOKUP(B16,'City Level Data'!E:S,19,0)," ")</f>
        <v xml:space="preserve"> </v>
      </c>
      <c r="J16" s="1" t="str">
        <f>IFERROR(VLOOKUP(B16,'City Level Data'!E:Y,25,0)," ")</f>
        <v xml:space="preserve"> </v>
      </c>
    </row>
    <row r="17" spans="6:10" x14ac:dyDescent="0.2">
      <c r="F17" s="1" t="str">
        <f>IFERROR(VLOOKUP(B17,#REF!,2,0)," ")</f>
        <v xml:space="preserve"> </v>
      </c>
      <c r="G17" s="1" t="str">
        <f>IFERROR(VLOOKUP(B17,#REF!,3,0)," ")</f>
        <v xml:space="preserve"> </v>
      </c>
      <c r="H17" s="1" t="str">
        <f>IFERROR(VLOOKUP(B17,'City Level Data'!E:N,14,0)," ")</f>
        <v xml:space="preserve"> </v>
      </c>
      <c r="I17" s="81" t="str">
        <f>IFERROR(VLOOKUP(B17,'City Level Data'!E:S,19,0)," ")</f>
        <v xml:space="preserve"> </v>
      </c>
      <c r="J17" s="1" t="str">
        <f>IFERROR(VLOOKUP(B17,'City Level Data'!E:Y,25,0)," ")</f>
        <v xml:space="preserve"> </v>
      </c>
    </row>
    <row r="18" spans="6:10" x14ac:dyDescent="0.2">
      <c r="F18" s="1" t="str">
        <f>IFERROR(VLOOKUP(B18,#REF!,2,0)," ")</f>
        <v xml:space="preserve"> </v>
      </c>
      <c r="G18" s="1" t="str">
        <f>IFERROR(VLOOKUP(B18,#REF!,3,0)," ")</f>
        <v xml:space="preserve"> </v>
      </c>
      <c r="H18" s="1" t="str">
        <f>IFERROR(VLOOKUP(B18,'City Level Data'!E:N,14,0)," ")</f>
        <v xml:space="preserve"> </v>
      </c>
      <c r="I18" s="81" t="str">
        <f>IFERROR(VLOOKUP(B18,'City Level Data'!E:S,19,0)," ")</f>
        <v xml:space="preserve"> </v>
      </c>
      <c r="J18" s="1" t="str">
        <f>IFERROR(VLOOKUP(B18,'City Level Data'!E:Y,25,0)," ")</f>
        <v xml:space="preserve"> </v>
      </c>
    </row>
    <row r="19" spans="6:10" x14ac:dyDescent="0.2">
      <c r="F19" s="1" t="str">
        <f>IFERROR(VLOOKUP(B19,#REF!,2,0)," ")</f>
        <v xml:space="preserve"> </v>
      </c>
      <c r="G19" s="1" t="str">
        <f>IFERROR(VLOOKUP(B19,#REF!,3,0)," ")</f>
        <v xml:space="preserve"> </v>
      </c>
      <c r="H19" s="1" t="str">
        <f>IFERROR(VLOOKUP(B19,'City Level Data'!E:N,14,0)," ")</f>
        <v xml:space="preserve"> </v>
      </c>
      <c r="I19" s="81" t="str">
        <f>IFERROR(VLOOKUP(B19,'City Level Data'!E:S,19,0)," ")</f>
        <v xml:space="preserve"> </v>
      </c>
      <c r="J19" s="1" t="str">
        <f>IFERROR(VLOOKUP(B19,'City Level Data'!E:Y,25,0)," ")</f>
        <v xml:space="preserve"> </v>
      </c>
    </row>
    <row r="20" spans="6:10" x14ac:dyDescent="0.2">
      <c r="F20" s="1" t="str">
        <f>IFERROR(VLOOKUP(B20,#REF!,2,0)," ")</f>
        <v xml:space="preserve"> </v>
      </c>
      <c r="G20" s="1" t="str">
        <f>IFERROR(VLOOKUP(B20,#REF!,3,0)," ")</f>
        <v xml:space="preserve"> </v>
      </c>
      <c r="H20" s="1" t="str">
        <f>IFERROR(VLOOKUP(B20,'City Level Data'!E:N,14,0)," ")</f>
        <v xml:space="preserve"> </v>
      </c>
      <c r="I20" s="81" t="str">
        <f>IFERROR(VLOOKUP(B20,'City Level Data'!E:S,19,0)," ")</f>
        <v xml:space="preserve"> </v>
      </c>
      <c r="J20" s="1" t="str">
        <f>IFERROR(VLOOKUP(B20,'City Level Data'!E:Y,25,0)," ")</f>
        <v xml:space="preserve"> </v>
      </c>
    </row>
    <row r="21" spans="6:10" x14ac:dyDescent="0.2">
      <c r="F21" s="1" t="str">
        <f>IFERROR(VLOOKUP(B21,#REF!,2,0)," ")</f>
        <v xml:space="preserve"> </v>
      </c>
      <c r="G21" s="1" t="str">
        <f>IFERROR(VLOOKUP(B21,#REF!,3,0)," ")</f>
        <v xml:space="preserve"> </v>
      </c>
      <c r="H21" s="1" t="str">
        <f>IFERROR(VLOOKUP(B21,'City Level Data'!E:N,14,0)," ")</f>
        <v xml:space="preserve"> </v>
      </c>
      <c r="I21" s="81" t="str">
        <f>IFERROR(VLOOKUP(B21,'City Level Data'!E:S,19,0)," ")</f>
        <v xml:space="preserve"> </v>
      </c>
      <c r="J21" s="1" t="str">
        <f>IFERROR(VLOOKUP(B21,'City Level Data'!E:Y,25,0)," ")</f>
        <v xml:space="preserve"> </v>
      </c>
    </row>
    <row r="22" spans="6:10" x14ac:dyDescent="0.2">
      <c r="F22" s="1" t="str">
        <f>IFERROR(VLOOKUP(B22,#REF!,2,0)," ")</f>
        <v xml:space="preserve"> </v>
      </c>
      <c r="G22" s="1" t="str">
        <f>IFERROR(VLOOKUP(B22,#REF!,3,0)," ")</f>
        <v xml:space="preserve"> </v>
      </c>
      <c r="H22" s="1" t="str">
        <f>IFERROR(VLOOKUP(B22,'City Level Data'!E:N,14,0)," ")</f>
        <v xml:space="preserve"> </v>
      </c>
      <c r="I22" s="81" t="str">
        <f>IFERROR(VLOOKUP(B22,'City Level Data'!E:S,19,0)," ")</f>
        <v xml:space="preserve"> </v>
      </c>
      <c r="J22" s="1" t="str">
        <f>IFERROR(VLOOKUP(B22,'City Level Data'!E:Y,25,0)," ")</f>
        <v xml:space="preserve"> </v>
      </c>
    </row>
    <row r="23" spans="6:10" x14ac:dyDescent="0.2">
      <c r="F23" s="1" t="str">
        <f>IFERROR(VLOOKUP(B23,#REF!,2,0)," ")</f>
        <v xml:space="preserve"> </v>
      </c>
      <c r="G23" s="1" t="str">
        <f>IFERROR(VLOOKUP(B23,#REF!,3,0)," ")</f>
        <v xml:space="preserve"> </v>
      </c>
      <c r="H23" s="1" t="str">
        <f>IFERROR(VLOOKUP(B23,'City Level Data'!E:N,14,0)," ")</f>
        <v xml:space="preserve"> </v>
      </c>
      <c r="I23" s="81" t="str">
        <f>IFERROR(VLOOKUP(B23,'City Level Data'!E:S,19,0)," ")</f>
        <v xml:space="preserve"> </v>
      </c>
      <c r="J23" s="1" t="str">
        <f>IFERROR(VLOOKUP(B23,'City Level Data'!E:Y,25,0)," ")</f>
        <v xml:space="preserve"> </v>
      </c>
    </row>
    <row r="24" spans="6:10" x14ac:dyDescent="0.2">
      <c r="F24" s="1" t="str">
        <f>IFERROR(VLOOKUP(B24,#REF!,2,0)," ")</f>
        <v xml:space="preserve"> </v>
      </c>
      <c r="G24" s="1" t="str">
        <f>IFERROR(VLOOKUP(B24,#REF!,3,0)," ")</f>
        <v xml:space="preserve"> </v>
      </c>
      <c r="H24" s="1" t="str">
        <f>IFERROR(VLOOKUP(B24,'City Level Data'!E:N,14,0)," ")</f>
        <v xml:space="preserve"> </v>
      </c>
      <c r="I24" s="81" t="str">
        <f>IFERROR(VLOOKUP(B24,'City Level Data'!E:S,19,0)," ")</f>
        <v xml:space="preserve"> </v>
      </c>
      <c r="J24" s="1" t="str">
        <f>IFERROR(VLOOKUP(B24,'City Level Data'!E:Y,25,0)," ")</f>
        <v xml:space="preserve"> </v>
      </c>
    </row>
    <row r="25" spans="6:10" x14ac:dyDescent="0.2">
      <c r="F25" s="1" t="str">
        <f>IFERROR(VLOOKUP(B25,#REF!,2,0)," ")</f>
        <v xml:space="preserve"> </v>
      </c>
      <c r="G25" s="1" t="str">
        <f>IFERROR(VLOOKUP(B25,#REF!,3,0)," ")</f>
        <v xml:space="preserve"> </v>
      </c>
      <c r="H25" s="1" t="str">
        <f>IFERROR(VLOOKUP(B25,'City Level Data'!E:N,14,0)," ")</f>
        <v xml:space="preserve"> </v>
      </c>
      <c r="I25" s="81" t="str">
        <f>IFERROR(VLOOKUP(B25,'City Level Data'!E:S,19,0)," ")</f>
        <v xml:space="preserve"> </v>
      </c>
      <c r="J25" s="1" t="str">
        <f>IFERROR(VLOOKUP(B25,'City Level Data'!E:Y,25,0)," ")</f>
        <v xml:space="preserve"> </v>
      </c>
    </row>
    <row r="26" spans="6:10" x14ac:dyDescent="0.2">
      <c r="F26" s="1" t="str">
        <f>IFERROR(VLOOKUP(B26,#REF!,2,0)," ")</f>
        <v xml:space="preserve"> </v>
      </c>
      <c r="G26" s="1" t="str">
        <f>IFERROR(VLOOKUP(B26,#REF!,3,0)," ")</f>
        <v xml:space="preserve"> </v>
      </c>
      <c r="H26" s="1" t="str">
        <f>IFERROR(VLOOKUP(B26,'City Level Data'!E:N,14,0)," ")</f>
        <v xml:space="preserve"> </v>
      </c>
      <c r="I26" s="81" t="str">
        <f>IFERROR(VLOOKUP(B26,'City Level Data'!E:S,19,0)," ")</f>
        <v xml:space="preserve"> </v>
      </c>
      <c r="J26" s="1" t="str">
        <f>IFERROR(VLOOKUP(B26,'City Level Data'!E:Y,25,0)," ")</f>
        <v xml:space="preserve"> </v>
      </c>
    </row>
    <row r="27" spans="6:10" x14ac:dyDescent="0.2">
      <c r="F27" s="1" t="str">
        <f>IFERROR(VLOOKUP(B27,#REF!,2,0)," ")</f>
        <v xml:space="preserve"> </v>
      </c>
      <c r="G27" s="1" t="str">
        <f>IFERROR(VLOOKUP(B27,#REF!,3,0)," ")</f>
        <v xml:space="preserve"> </v>
      </c>
      <c r="H27" s="1" t="str">
        <f>IFERROR(VLOOKUP(B27,'City Level Data'!E:N,14,0)," ")</f>
        <v xml:space="preserve"> </v>
      </c>
      <c r="I27" s="81" t="str">
        <f>IFERROR(VLOOKUP(B27,'City Level Data'!E:S,19,0)," ")</f>
        <v xml:space="preserve"> </v>
      </c>
      <c r="J27" s="1" t="str">
        <f>IFERROR(VLOOKUP(B27,'City Level Data'!E:Y,25,0)," ")</f>
        <v xml:space="preserve"> </v>
      </c>
    </row>
    <row r="28" spans="6:10" x14ac:dyDescent="0.2">
      <c r="F28" s="1" t="str">
        <f>IFERROR(VLOOKUP(B28,#REF!,2,0)," ")</f>
        <v xml:space="preserve"> </v>
      </c>
      <c r="G28" s="1" t="str">
        <f>IFERROR(VLOOKUP(B28,#REF!,3,0)," ")</f>
        <v xml:space="preserve"> </v>
      </c>
      <c r="H28" s="1" t="str">
        <f>IFERROR(VLOOKUP(B28,'City Level Data'!E:N,14,0)," ")</f>
        <v xml:space="preserve"> </v>
      </c>
      <c r="I28" s="81" t="str">
        <f>IFERROR(VLOOKUP(B28,'City Level Data'!E:S,19,0)," ")</f>
        <v xml:space="preserve"> </v>
      </c>
      <c r="J28" s="1" t="str">
        <f>IFERROR(VLOOKUP(B28,'City Level Data'!E:Y,25,0)," ")</f>
        <v xml:space="preserve"> </v>
      </c>
    </row>
    <row r="29" spans="6:10" x14ac:dyDescent="0.2">
      <c r="F29" s="1" t="str">
        <f>IFERROR(VLOOKUP(B29,#REF!,2,0)," ")</f>
        <v xml:space="preserve"> </v>
      </c>
      <c r="G29" s="1" t="str">
        <f>IFERROR(VLOOKUP(B29,#REF!,3,0)," ")</f>
        <v xml:space="preserve"> </v>
      </c>
      <c r="H29" s="1" t="str">
        <f>IFERROR(VLOOKUP(B29,'City Level Data'!E:N,14,0)," ")</f>
        <v xml:space="preserve"> </v>
      </c>
      <c r="I29" s="81" t="str">
        <f>IFERROR(VLOOKUP(B29,'City Level Data'!E:S,19,0)," ")</f>
        <v xml:space="preserve"> </v>
      </c>
      <c r="J29" s="1" t="str">
        <f>IFERROR(VLOOKUP(B29,'City Level Data'!E:Y,25,0)," ")</f>
        <v xml:space="preserve"> </v>
      </c>
    </row>
    <row r="30" spans="6:10" x14ac:dyDescent="0.2">
      <c r="F30" s="1" t="str">
        <f>IFERROR(VLOOKUP(B30,#REF!,2,0)," ")</f>
        <v xml:space="preserve"> </v>
      </c>
      <c r="G30" s="1" t="str">
        <f>IFERROR(VLOOKUP(B30,#REF!,3,0)," ")</f>
        <v xml:space="preserve"> </v>
      </c>
      <c r="H30" s="1" t="str">
        <f>IFERROR(VLOOKUP(B30,'City Level Data'!E:N,14,0)," ")</f>
        <v xml:space="preserve"> </v>
      </c>
      <c r="I30" s="81" t="str">
        <f>IFERROR(VLOOKUP(B30,'City Level Data'!E:S,19,0)," ")</f>
        <v xml:space="preserve"> </v>
      </c>
      <c r="J30" s="1" t="str">
        <f>IFERROR(VLOOKUP(B30,'City Level Data'!E:Y,25,0)," ")</f>
        <v xml:space="preserve"> </v>
      </c>
    </row>
    <row r="31" spans="6:10" x14ac:dyDescent="0.2">
      <c r="F31" s="1" t="str">
        <f>IFERROR(VLOOKUP(B31,#REF!,2,0)," ")</f>
        <v xml:space="preserve"> </v>
      </c>
      <c r="G31" s="1" t="str">
        <f>IFERROR(VLOOKUP(B31,#REF!,3,0)," ")</f>
        <v xml:space="preserve"> </v>
      </c>
      <c r="H31" s="1" t="str">
        <f>IFERROR(VLOOKUP(B31,'City Level Data'!E:N,14,0)," ")</f>
        <v xml:space="preserve"> </v>
      </c>
      <c r="I31" s="81" t="str">
        <f>IFERROR(VLOOKUP(B31,'City Level Data'!E:S,19,0)," ")</f>
        <v xml:space="preserve"> </v>
      </c>
      <c r="J31" s="1" t="str">
        <f>IFERROR(VLOOKUP(B31,'City Level Data'!E:Y,25,0)," ")</f>
        <v xml:space="preserve"> </v>
      </c>
    </row>
    <row r="32" spans="6:10" x14ac:dyDescent="0.2">
      <c r="F32" s="1" t="str">
        <f>IFERROR(VLOOKUP(B32,#REF!,2,0)," ")</f>
        <v xml:space="preserve"> </v>
      </c>
      <c r="G32" s="1" t="str">
        <f>IFERROR(VLOOKUP(B32,#REF!,3,0)," ")</f>
        <v xml:space="preserve"> </v>
      </c>
      <c r="H32" s="1" t="str">
        <f>IFERROR(VLOOKUP(B32,'City Level Data'!E:N,14,0)," ")</f>
        <v xml:space="preserve"> </v>
      </c>
      <c r="I32" s="81" t="str">
        <f>IFERROR(VLOOKUP(B32,'City Level Data'!E:S,19,0)," ")</f>
        <v xml:space="preserve"> </v>
      </c>
      <c r="J32" s="1" t="str">
        <f>IFERROR(VLOOKUP(B32,'City Level Data'!E:Y,25,0)," ")</f>
        <v xml:space="preserve"> </v>
      </c>
    </row>
    <row r="33" spans="6:10" x14ac:dyDescent="0.2">
      <c r="F33" s="1" t="str">
        <f>IFERROR(VLOOKUP(B33,#REF!,2,0)," ")</f>
        <v xml:space="preserve"> </v>
      </c>
      <c r="G33" s="1" t="str">
        <f>IFERROR(VLOOKUP(B33,#REF!,3,0)," ")</f>
        <v xml:space="preserve"> </v>
      </c>
      <c r="H33" s="1" t="str">
        <f>IFERROR(VLOOKUP(B33,'City Level Data'!E:N,14,0)," ")</f>
        <v xml:space="preserve"> </v>
      </c>
      <c r="I33" s="81" t="str">
        <f>IFERROR(VLOOKUP(B33,'City Level Data'!E:S,19,0)," ")</f>
        <v xml:space="preserve"> </v>
      </c>
      <c r="J33" s="1" t="str">
        <f>IFERROR(VLOOKUP(B33,'City Level Data'!E:Y,25,0)," ")</f>
        <v xml:space="preserve"> </v>
      </c>
    </row>
    <row r="34" spans="6:10" x14ac:dyDescent="0.2">
      <c r="F34" s="1" t="str">
        <f>IFERROR(VLOOKUP(B34,#REF!,2,0)," ")</f>
        <v xml:space="preserve"> </v>
      </c>
      <c r="G34" s="1" t="str">
        <f>IFERROR(VLOOKUP(B34,#REF!,3,0)," ")</f>
        <v xml:space="preserve"> </v>
      </c>
      <c r="H34" s="1" t="str">
        <f>IFERROR(VLOOKUP(B34,'City Level Data'!E:N,14,0)," ")</f>
        <v xml:space="preserve"> </v>
      </c>
      <c r="I34" s="81" t="str">
        <f>IFERROR(VLOOKUP(B34,'City Level Data'!E:S,19,0)," ")</f>
        <v xml:space="preserve"> </v>
      </c>
      <c r="J34" s="1" t="str">
        <f>IFERROR(VLOOKUP(B34,'City Level Data'!E:Y,25,0)," ")</f>
        <v xml:space="preserve"> </v>
      </c>
    </row>
    <row r="35" spans="6:10" x14ac:dyDescent="0.2">
      <c r="F35" s="1" t="str">
        <f>IFERROR(VLOOKUP(B35,#REF!,2,0)," ")</f>
        <v xml:space="preserve"> </v>
      </c>
      <c r="G35" s="1" t="str">
        <f>IFERROR(VLOOKUP(B35,#REF!,3,0)," ")</f>
        <v xml:space="preserve"> </v>
      </c>
      <c r="H35" s="1" t="str">
        <f>IFERROR(VLOOKUP(B35,'City Level Data'!E:N,14,0)," ")</f>
        <v xml:space="preserve"> </v>
      </c>
      <c r="I35" s="81" t="str">
        <f>IFERROR(VLOOKUP(B35,'City Level Data'!E:S,19,0)," ")</f>
        <v xml:space="preserve"> </v>
      </c>
      <c r="J35" s="1" t="str">
        <f>IFERROR(VLOOKUP(B35,'City Level Data'!E:Y,25,0)," ")</f>
        <v xml:space="preserve"> </v>
      </c>
    </row>
    <row r="36" spans="6:10" x14ac:dyDescent="0.2">
      <c r="F36" s="1" t="str">
        <f>IFERROR(VLOOKUP(B36,#REF!,2,0)," ")</f>
        <v xml:space="preserve"> </v>
      </c>
      <c r="G36" s="1" t="str">
        <f>IFERROR(VLOOKUP(B36,#REF!,3,0)," ")</f>
        <v xml:space="preserve"> </v>
      </c>
      <c r="H36" s="1" t="str">
        <f>IFERROR(VLOOKUP(B36,'City Level Data'!E:N,14,0)," ")</f>
        <v xml:space="preserve"> </v>
      </c>
      <c r="I36" s="81" t="str">
        <f>IFERROR(VLOOKUP(B36,'City Level Data'!E:S,19,0)," ")</f>
        <v xml:space="preserve"> </v>
      </c>
      <c r="J36" s="1" t="str">
        <f>IFERROR(VLOOKUP(B36,'City Level Data'!E:Y,25,0)," ")</f>
        <v xml:space="preserve"> </v>
      </c>
    </row>
    <row r="37" spans="6:10" x14ac:dyDescent="0.2">
      <c r="F37" s="1" t="str">
        <f>IFERROR(VLOOKUP(B37,#REF!,2,0)," ")</f>
        <v xml:space="preserve"> </v>
      </c>
      <c r="G37" s="1" t="str">
        <f>IFERROR(VLOOKUP(B37,#REF!,3,0)," ")</f>
        <v xml:space="preserve"> </v>
      </c>
      <c r="H37" s="1" t="str">
        <f>IFERROR(VLOOKUP(B37,'City Level Data'!E:N,14,0)," ")</f>
        <v xml:space="preserve"> </v>
      </c>
      <c r="I37" s="81" t="str">
        <f>IFERROR(VLOOKUP(B37,'City Level Data'!E:S,19,0)," ")</f>
        <v xml:space="preserve"> </v>
      </c>
      <c r="J37" s="1" t="str">
        <f>IFERROR(VLOOKUP(B37,'City Level Data'!E:Y,25,0)," ")</f>
        <v xml:space="preserve"> </v>
      </c>
    </row>
    <row r="38" spans="6:10" x14ac:dyDescent="0.2">
      <c r="F38" s="1" t="str">
        <f>IFERROR(VLOOKUP(B38,#REF!,2,0)," ")</f>
        <v xml:space="preserve"> </v>
      </c>
      <c r="G38" s="1" t="str">
        <f>IFERROR(VLOOKUP(B38,#REF!,3,0)," ")</f>
        <v xml:space="preserve"> </v>
      </c>
      <c r="H38" s="1" t="str">
        <f>IFERROR(VLOOKUP(B38,'City Level Data'!E:N,14,0)," ")</f>
        <v xml:space="preserve"> </v>
      </c>
      <c r="I38" s="81" t="str">
        <f>IFERROR(VLOOKUP(B38,'City Level Data'!E:S,19,0)," ")</f>
        <v xml:space="preserve"> </v>
      </c>
      <c r="J38" s="1" t="str">
        <f>IFERROR(VLOOKUP(B38,'City Level Data'!E:Y,25,0)," ")</f>
        <v xml:space="preserve"> </v>
      </c>
    </row>
    <row r="39" spans="6:10" x14ac:dyDescent="0.2">
      <c r="F39" s="1" t="str">
        <f>IFERROR(VLOOKUP(B39,#REF!,2,0)," ")</f>
        <v xml:space="preserve"> </v>
      </c>
      <c r="G39" s="1" t="str">
        <f>IFERROR(VLOOKUP(B39,#REF!,3,0)," ")</f>
        <v xml:space="preserve"> </v>
      </c>
      <c r="H39" s="1" t="str">
        <f>IFERROR(VLOOKUP(B39,'City Level Data'!E:N,14,0)," ")</f>
        <v xml:space="preserve"> </v>
      </c>
      <c r="I39" s="81" t="str">
        <f>IFERROR(VLOOKUP(B39,'City Level Data'!E:S,19,0)," ")</f>
        <v xml:space="preserve"> </v>
      </c>
      <c r="J39" s="1" t="str">
        <f>IFERROR(VLOOKUP(B39,'City Level Data'!E:Y,25,0)," ")</f>
        <v xml:space="preserve"> </v>
      </c>
    </row>
    <row r="40" spans="6:10" x14ac:dyDescent="0.2">
      <c r="F40" s="1" t="str">
        <f>IFERROR(VLOOKUP(B40,#REF!,2,0)," ")</f>
        <v xml:space="preserve"> </v>
      </c>
      <c r="G40" s="1" t="str">
        <f>IFERROR(VLOOKUP(B40,#REF!,3,0)," ")</f>
        <v xml:space="preserve"> </v>
      </c>
      <c r="H40" s="1" t="str">
        <f>IFERROR(VLOOKUP(B40,'City Level Data'!E:N,14,0)," ")</f>
        <v xml:space="preserve"> </v>
      </c>
      <c r="I40" s="81" t="str">
        <f>IFERROR(VLOOKUP(B40,'City Level Data'!E:S,19,0)," ")</f>
        <v xml:space="preserve"> </v>
      </c>
      <c r="J40" s="1" t="str">
        <f>IFERROR(VLOOKUP(B40,'City Level Data'!E:Y,25,0)," ")</f>
        <v xml:space="preserve"> </v>
      </c>
    </row>
    <row r="41" spans="6:10" x14ac:dyDescent="0.2">
      <c r="F41" s="1" t="str">
        <f>IFERROR(VLOOKUP(B41,#REF!,2,0)," ")</f>
        <v xml:space="preserve"> </v>
      </c>
      <c r="G41" s="1" t="str">
        <f>IFERROR(VLOOKUP(B41,#REF!,3,0)," ")</f>
        <v xml:space="preserve"> </v>
      </c>
      <c r="H41" s="1" t="str">
        <f>IFERROR(VLOOKUP(B41,'City Level Data'!E:N,14,0)," ")</f>
        <v xml:space="preserve"> </v>
      </c>
      <c r="I41" s="81" t="str">
        <f>IFERROR(VLOOKUP(B41,'City Level Data'!E:S,19,0)," ")</f>
        <v xml:space="preserve"> </v>
      </c>
      <c r="J41" s="1" t="str">
        <f>IFERROR(VLOOKUP(B41,'City Level Data'!E:Y,25,0)," ")</f>
        <v xml:space="preserve"> </v>
      </c>
    </row>
    <row r="42" spans="6:10" x14ac:dyDescent="0.2">
      <c r="F42" s="1" t="str">
        <f>IFERROR(VLOOKUP(B42,#REF!,2,0)," ")</f>
        <v xml:space="preserve"> </v>
      </c>
      <c r="G42" s="1" t="str">
        <f>IFERROR(VLOOKUP(B42,#REF!,3,0)," ")</f>
        <v xml:space="preserve"> </v>
      </c>
      <c r="H42" s="1" t="str">
        <f>IFERROR(VLOOKUP(B42,'City Level Data'!E:N,14,0)," ")</f>
        <v xml:space="preserve"> </v>
      </c>
      <c r="I42" s="81" t="str">
        <f>IFERROR(VLOOKUP(B42,'City Level Data'!E:S,19,0)," ")</f>
        <v xml:space="preserve"> </v>
      </c>
      <c r="J42" s="1" t="str">
        <f>IFERROR(VLOOKUP(B42,'City Level Data'!E:Y,25,0)," ")</f>
        <v xml:space="preserve"> </v>
      </c>
    </row>
    <row r="43" spans="6:10" x14ac:dyDescent="0.2">
      <c r="F43" s="1" t="str">
        <f>IFERROR(VLOOKUP(B43,#REF!,2,0)," ")</f>
        <v xml:space="preserve"> </v>
      </c>
      <c r="G43" s="1" t="str">
        <f>IFERROR(VLOOKUP(B43,#REF!,3,0)," ")</f>
        <v xml:space="preserve"> </v>
      </c>
      <c r="H43" s="1" t="str">
        <f>IFERROR(VLOOKUP(B43,'City Level Data'!E:N,14,0)," ")</f>
        <v xml:space="preserve"> </v>
      </c>
      <c r="I43" s="81" t="str">
        <f>IFERROR(VLOOKUP(B43,'City Level Data'!E:S,19,0)," ")</f>
        <v xml:space="preserve"> </v>
      </c>
      <c r="J43" s="1" t="str">
        <f>IFERROR(VLOOKUP(B43,'City Level Data'!E:Y,25,0)," ")</f>
        <v xml:space="preserve"> </v>
      </c>
    </row>
    <row r="44" spans="6:10" x14ac:dyDescent="0.2">
      <c r="F44" s="1" t="str">
        <f>IFERROR(VLOOKUP(B44,#REF!,2,0)," ")</f>
        <v xml:space="preserve"> </v>
      </c>
      <c r="G44" s="1" t="str">
        <f>IFERROR(VLOOKUP(B44,#REF!,3,0)," ")</f>
        <v xml:space="preserve"> </v>
      </c>
      <c r="H44" s="1" t="str">
        <f>IFERROR(VLOOKUP(B44,'City Level Data'!E:N,14,0)," ")</f>
        <v xml:space="preserve"> </v>
      </c>
      <c r="I44" s="81" t="str">
        <f>IFERROR(VLOOKUP(B44,'City Level Data'!E:S,19,0)," ")</f>
        <v xml:space="preserve"> </v>
      </c>
      <c r="J44" s="1" t="str">
        <f>IFERROR(VLOOKUP(B44,'City Level Data'!E:Y,25,0)," ")</f>
        <v xml:space="preserve"> </v>
      </c>
    </row>
    <row r="45" spans="6:10" x14ac:dyDescent="0.2">
      <c r="F45" s="1" t="str">
        <f>IFERROR(VLOOKUP(B45,#REF!,2,0)," ")</f>
        <v xml:space="preserve"> </v>
      </c>
      <c r="G45" s="1" t="str">
        <f>IFERROR(VLOOKUP(B45,#REF!,3,0)," ")</f>
        <v xml:space="preserve"> </v>
      </c>
      <c r="H45" s="1" t="str">
        <f>IFERROR(VLOOKUP(B45,'City Level Data'!E:N,14,0)," ")</f>
        <v xml:space="preserve"> </v>
      </c>
      <c r="I45" s="81" t="str">
        <f>IFERROR(VLOOKUP(B45,'City Level Data'!E:S,19,0)," ")</f>
        <v xml:space="preserve"> </v>
      </c>
      <c r="J45" s="1" t="str">
        <f>IFERROR(VLOOKUP(B45,'City Level Data'!E:Y,25,0)," ")</f>
        <v xml:space="preserve"> </v>
      </c>
    </row>
    <row r="46" spans="6:10" x14ac:dyDescent="0.2">
      <c r="F46" s="1" t="str">
        <f>IFERROR(VLOOKUP(B46,#REF!,2,0)," ")</f>
        <v xml:space="preserve"> </v>
      </c>
      <c r="G46" s="1" t="str">
        <f>IFERROR(VLOOKUP(B46,#REF!,3,0)," ")</f>
        <v xml:space="preserve"> </v>
      </c>
      <c r="H46" s="1" t="str">
        <f>IFERROR(VLOOKUP(B46,'City Level Data'!E:N,14,0)," ")</f>
        <v xml:space="preserve"> </v>
      </c>
      <c r="I46" s="81" t="str">
        <f>IFERROR(VLOOKUP(B46,'City Level Data'!E:S,19,0)," ")</f>
        <v xml:space="preserve"> </v>
      </c>
      <c r="J46" s="1" t="str">
        <f>IFERROR(VLOOKUP(B46,'City Level Data'!E:Y,25,0)," ")</f>
        <v xml:space="preserve"> </v>
      </c>
    </row>
    <row r="47" spans="6:10" x14ac:dyDescent="0.2">
      <c r="F47" s="1" t="str">
        <f>IFERROR(VLOOKUP(B47,#REF!,2,0)," ")</f>
        <v xml:space="preserve"> </v>
      </c>
      <c r="G47" s="1" t="str">
        <f>IFERROR(VLOOKUP(B47,#REF!,3,0)," ")</f>
        <v xml:space="preserve"> </v>
      </c>
      <c r="H47" s="1" t="str">
        <f>IFERROR(VLOOKUP(B47,'City Level Data'!E:N,14,0)," ")</f>
        <v xml:space="preserve"> </v>
      </c>
      <c r="I47" s="81" t="str">
        <f>IFERROR(VLOOKUP(B47,'City Level Data'!E:S,19,0)," ")</f>
        <v xml:space="preserve"> </v>
      </c>
      <c r="J47" s="1" t="str">
        <f>IFERROR(VLOOKUP(B47,'City Level Data'!E:Y,25,0)," ")</f>
        <v xml:space="preserve"> </v>
      </c>
    </row>
    <row r="48" spans="6:10" x14ac:dyDescent="0.2">
      <c r="F48" s="1" t="str">
        <f>IFERROR(VLOOKUP(B48,#REF!,2,0)," ")</f>
        <v xml:space="preserve"> </v>
      </c>
      <c r="G48" s="1" t="str">
        <f>IFERROR(VLOOKUP(B48,#REF!,3,0)," ")</f>
        <v xml:space="preserve"> </v>
      </c>
      <c r="H48" s="1" t="str">
        <f>IFERROR(VLOOKUP(B48,'City Level Data'!E:N,14,0)," ")</f>
        <v xml:space="preserve"> </v>
      </c>
      <c r="I48" s="81" t="str">
        <f>IFERROR(VLOOKUP(B48,'City Level Data'!E:S,19,0)," ")</f>
        <v xml:space="preserve"> </v>
      </c>
      <c r="J48" s="1" t="str">
        <f>IFERROR(VLOOKUP(B48,'City Level Data'!E:Y,25,0)," ")</f>
        <v xml:space="preserve"> </v>
      </c>
    </row>
    <row r="49" spans="6:10" x14ac:dyDescent="0.2">
      <c r="F49" s="1" t="str">
        <f>IFERROR(VLOOKUP(B49,#REF!,2,0)," ")</f>
        <v xml:space="preserve"> </v>
      </c>
      <c r="G49" s="1" t="str">
        <f>IFERROR(VLOOKUP(B49,#REF!,3,0)," ")</f>
        <v xml:space="preserve"> </v>
      </c>
      <c r="H49" s="1" t="str">
        <f>IFERROR(VLOOKUP(B49,'City Level Data'!E:N,14,0)," ")</f>
        <v xml:space="preserve"> </v>
      </c>
      <c r="I49" s="81" t="str">
        <f>IFERROR(VLOOKUP(B49,'City Level Data'!E:S,19,0)," ")</f>
        <v xml:space="preserve"> </v>
      </c>
      <c r="J49" s="1" t="str">
        <f>IFERROR(VLOOKUP(B49,'City Level Data'!E:Y,25,0)," ")</f>
        <v xml:space="preserve"> </v>
      </c>
    </row>
    <row r="50" spans="6:10" x14ac:dyDescent="0.2">
      <c r="F50" s="1" t="str">
        <f>IFERROR(VLOOKUP(B50,#REF!,2,0)," ")</f>
        <v xml:space="preserve"> </v>
      </c>
      <c r="G50" s="1" t="str">
        <f>IFERROR(VLOOKUP(B50,#REF!,3,0)," ")</f>
        <v xml:space="preserve"> </v>
      </c>
      <c r="H50" s="1" t="str">
        <f>IFERROR(VLOOKUP(B50,'City Level Data'!E:N,14,0)," ")</f>
        <v xml:space="preserve"> </v>
      </c>
      <c r="I50" s="81" t="str">
        <f>IFERROR(VLOOKUP(B50,'City Level Data'!E:S,19,0)," ")</f>
        <v xml:space="preserve"> </v>
      </c>
      <c r="J50" s="1" t="str">
        <f>IFERROR(VLOOKUP(B50,'City Level Data'!E:Y,25,0)," ")</f>
        <v xml:space="preserve"> </v>
      </c>
    </row>
    <row r="51" spans="6:10" x14ac:dyDescent="0.2">
      <c r="F51" s="1" t="str">
        <f>IFERROR(VLOOKUP(B51,#REF!,2,0)," ")</f>
        <v xml:space="preserve"> </v>
      </c>
      <c r="G51" s="1" t="str">
        <f>IFERROR(VLOOKUP(B51,#REF!,3,0)," ")</f>
        <v xml:space="preserve"> </v>
      </c>
      <c r="H51" s="1" t="str">
        <f>IFERROR(VLOOKUP(B51,'City Level Data'!E:N,14,0)," ")</f>
        <v xml:space="preserve"> </v>
      </c>
      <c r="I51" s="81" t="str">
        <f>IFERROR(VLOOKUP(B51,'City Level Data'!E:S,19,0)," ")</f>
        <v xml:space="preserve"> </v>
      </c>
      <c r="J51" s="1" t="str">
        <f>IFERROR(VLOOKUP(B51,'City Level Data'!E:Y,25,0)," ")</f>
        <v xml:space="preserve"> </v>
      </c>
    </row>
    <row r="52" spans="6:10" x14ac:dyDescent="0.2">
      <c r="F52" s="1" t="str">
        <f>IFERROR(VLOOKUP(B52,#REF!,2,0)," ")</f>
        <v xml:space="preserve"> </v>
      </c>
      <c r="G52" s="1" t="str">
        <f>IFERROR(VLOOKUP(B52,#REF!,3,0)," ")</f>
        <v xml:space="preserve"> </v>
      </c>
      <c r="H52" s="1" t="str">
        <f>IFERROR(VLOOKUP(B52,'City Level Data'!E:N,14,0)," ")</f>
        <v xml:space="preserve"> </v>
      </c>
      <c r="I52" s="81" t="str">
        <f>IFERROR(VLOOKUP(B52,'City Level Data'!E:S,19,0)," ")</f>
        <v xml:space="preserve"> </v>
      </c>
      <c r="J52" s="1" t="str">
        <f>IFERROR(VLOOKUP(B52,'City Level Data'!E:Y,25,0)," ")</f>
        <v xml:space="preserve"> </v>
      </c>
    </row>
    <row r="53" spans="6:10" x14ac:dyDescent="0.2">
      <c r="F53" s="1" t="str">
        <f>IFERROR(VLOOKUP(B53,#REF!,2,0)," ")</f>
        <v xml:space="preserve"> </v>
      </c>
      <c r="G53" s="1" t="str">
        <f>IFERROR(VLOOKUP(B53,#REF!,3,0)," ")</f>
        <v xml:space="preserve"> </v>
      </c>
      <c r="H53" s="1" t="str">
        <f>IFERROR(VLOOKUP(B53,'City Level Data'!E:N,14,0)," ")</f>
        <v xml:space="preserve"> </v>
      </c>
      <c r="I53" s="81" t="str">
        <f>IFERROR(VLOOKUP(B53,'City Level Data'!E:S,19,0)," ")</f>
        <v xml:space="preserve"> </v>
      </c>
      <c r="J53" s="1" t="str">
        <f>IFERROR(VLOOKUP(B53,'City Level Data'!E:Y,25,0)," ")</f>
        <v xml:space="preserve"> </v>
      </c>
    </row>
    <row r="54" spans="6:10" x14ac:dyDescent="0.2">
      <c r="F54" s="1" t="str">
        <f>IFERROR(VLOOKUP(B54,#REF!,2,0)," ")</f>
        <v xml:space="preserve"> </v>
      </c>
      <c r="G54" s="1" t="str">
        <f>IFERROR(VLOOKUP(B54,#REF!,3,0)," ")</f>
        <v xml:space="preserve"> </v>
      </c>
      <c r="H54" s="1" t="str">
        <f>IFERROR(VLOOKUP(B54,'City Level Data'!E:N,14,0)," ")</f>
        <v xml:space="preserve"> </v>
      </c>
      <c r="I54" s="81" t="str">
        <f>IFERROR(VLOOKUP(B54,'City Level Data'!E:S,19,0)," ")</f>
        <v xml:space="preserve"> </v>
      </c>
      <c r="J54" s="1" t="str">
        <f>IFERROR(VLOOKUP(B54,'City Level Data'!E:Y,25,0)," ")</f>
        <v xml:space="preserve"> </v>
      </c>
    </row>
    <row r="55" spans="6:10" x14ac:dyDescent="0.2">
      <c r="F55" s="1" t="str">
        <f>IFERROR(VLOOKUP(B55,#REF!,2,0)," ")</f>
        <v xml:space="preserve"> </v>
      </c>
      <c r="G55" s="1" t="str">
        <f>IFERROR(VLOOKUP(B55,#REF!,3,0)," ")</f>
        <v xml:space="preserve"> </v>
      </c>
      <c r="H55" s="1" t="str">
        <f>IFERROR(VLOOKUP(B55,'City Level Data'!E:N,14,0)," ")</f>
        <v xml:space="preserve"> </v>
      </c>
      <c r="I55" s="81" t="str">
        <f>IFERROR(VLOOKUP(B55,'City Level Data'!E:S,19,0)," ")</f>
        <v xml:space="preserve"> </v>
      </c>
      <c r="J55" s="1" t="str">
        <f>IFERROR(VLOOKUP(B55,'City Level Data'!E:Y,25,0)," ")</f>
        <v xml:space="preserve"> </v>
      </c>
    </row>
    <row r="56" spans="6:10" x14ac:dyDescent="0.2">
      <c r="F56" s="1" t="str">
        <f>IFERROR(VLOOKUP(B56,#REF!,2,0)," ")</f>
        <v xml:space="preserve"> </v>
      </c>
      <c r="G56" s="1" t="str">
        <f>IFERROR(VLOOKUP(B56,#REF!,3,0)," ")</f>
        <v xml:space="preserve"> </v>
      </c>
      <c r="H56" s="1" t="str">
        <f>IFERROR(VLOOKUP(B56,'City Level Data'!E:N,14,0)," ")</f>
        <v xml:space="preserve"> </v>
      </c>
      <c r="I56" s="81" t="str">
        <f>IFERROR(VLOOKUP(B56,'City Level Data'!E:S,19,0)," ")</f>
        <v xml:space="preserve"> </v>
      </c>
      <c r="J56" s="1" t="str">
        <f>IFERROR(VLOOKUP(B56,'City Level Data'!E:Y,25,0)," ")</f>
        <v xml:space="preserve"> </v>
      </c>
    </row>
    <row r="57" spans="6:10" x14ac:dyDescent="0.2">
      <c r="F57" s="1" t="str">
        <f>IFERROR(VLOOKUP(B57,#REF!,2,0)," ")</f>
        <v xml:space="preserve"> </v>
      </c>
      <c r="G57" s="1" t="str">
        <f>IFERROR(VLOOKUP(B57,#REF!,3,0)," ")</f>
        <v xml:space="preserve"> </v>
      </c>
      <c r="H57" s="1" t="str">
        <f>IFERROR(VLOOKUP(B57,'City Level Data'!E:N,14,0)," ")</f>
        <v xml:space="preserve"> </v>
      </c>
      <c r="I57" s="81" t="str">
        <f>IFERROR(VLOOKUP(B57,'City Level Data'!E:S,19,0)," ")</f>
        <v xml:space="preserve"> </v>
      </c>
      <c r="J57" s="1" t="str">
        <f>IFERROR(VLOOKUP(B57,'City Level Data'!E:Y,25,0)," ")</f>
        <v xml:space="preserve"> </v>
      </c>
    </row>
    <row r="58" spans="6:10" x14ac:dyDescent="0.2">
      <c r="F58" s="1" t="str">
        <f>IFERROR(VLOOKUP(B58,#REF!,2,0)," ")</f>
        <v xml:space="preserve"> </v>
      </c>
      <c r="G58" s="1" t="str">
        <f>IFERROR(VLOOKUP(B58,#REF!,3,0)," ")</f>
        <v xml:space="preserve"> </v>
      </c>
      <c r="H58" s="1" t="str">
        <f>IFERROR(VLOOKUP(B58,'City Level Data'!E:N,14,0)," ")</f>
        <v xml:space="preserve"> </v>
      </c>
      <c r="I58" s="81" t="str">
        <f>IFERROR(VLOOKUP(B58,'City Level Data'!E:S,19,0)," ")</f>
        <v xml:space="preserve"> </v>
      </c>
      <c r="J58" s="1" t="str">
        <f>IFERROR(VLOOKUP(B58,'City Level Data'!E:Y,25,0)," ")</f>
        <v xml:space="preserve"> </v>
      </c>
    </row>
    <row r="59" spans="6:10" x14ac:dyDescent="0.2">
      <c r="F59" s="1" t="str">
        <f>IFERROR(VLOOKUP(B59,#REF!,2,0)," ")</f>
        <v xml:space="preserve"> </v>
      </c>
      <c r="G59" s="1" t="str">
        <f>IFERROR(VLOOKUP(B59,#REF!,3,0)," ")</f>
        <v xml:space="preserve"> </v>
      </c>
      <c r="H59" s="1" t="str">
        <f>IFERROR(VLOOKUP(B59,'City Level Data'!E:N,14,0)," ")</f>
        <v xml:space="preserve"> </v>
      </c>
      <c r="I59" s="81" t="str">
        <f>IFERROR(VLOOKUP(B59,'City Level Data'!E:S,19,0)," ")</f>
        <v xml:space="preserve"> </v>
      </c>
      <c r="J59" s="1" t="str">
        <f>IFERROR(VLOOKUP(B59,'City Level Data'!E:Y,25,0)," ")</f>
        <v xml:space="preserve"> </v>
      </c>
    </row>
    <row r="60" spans="6:10" x14ac:dyDescent="0.2">
      <c r="F60" s="1" t="str">
        <f>IFERROR(VLOOKUP(B60,#REF!,2,0)," ")</f>
        <v xml:space="preserve"> </v>
      </c>
      <c r="G60" s="1" t="str">
        <f>IFERROR(VLOOKUP(B60,#REF!,3,0)," ")</f>
        <v xml:space="preserve"> </v>
      </c>
      <c r="H60" s="1" t="str">
        <f>IFERROR(VLOOKUP(B60,'City Level Data'!E:N,14,0)," ")</f>
        <v xml:space="preserve"> </v>
      </c>
      <c r="I60" s="81" t="str">
        <f>IFERROR(VLOOKUP(B60,'City Level Data'!E:S,19,0)," ")</f>
        <v xml:space="preserve"> </v>
      </c>
      <c r="J60" s="1" t="str">
        <f>IFERROR(VLOOKUP(B60,'City Level Data'!E:Y,25,0)," ")</f>
        <v xml:space="preserve"> </v>
      </c>
    </row>
    <row r="61" spans="6:10" x14ac:dyDescent="0.2">
      <c r="F61" s="1" t="str">
        <f>IFERROR(VLOOKUP(B61,#REF!,2,0)," ")</f>
        <v xml:space="preserve"> </v>
      </c>
      <c r="G61" s="1" t="str">
        <f>IFERROR(VLOOKUP(B61,#REF!,3,0)," ")</f>
        <v xml:space="preserve"> </v>
      </c>
      <c r="H61" s="1" t="str">
        <f>IFERROR(VLOOKUP(B61,'City Level Data'!E:N,14,0)," ")</f>
        <v xml:space="preserve"> </v>
      </c>
      <c r="I61" s="81" t="str">
        <f>IFERROR(VLOOKUP(B61,'City Level Data'!E:S,19,0)," ")</f>
        <v xml:space="preserve"> </v>
      </c>
      <c r="J61" s="1" t="str">
        <f>IFERROR(VLOOKUP(B61,'City Level Data'!E:Y,25,0)," ")</f>
        <v xml:space="preserve"> </v>
      </c>
    </row>
    <row r="62" spans="6:10" x14ac:dyDescent="0.2">
      <c r="F62" s="1" t="str">
        <f>IFERROR(VLOOKUP(B62,#REF!,2,0)," ")</f>
        <v xml:space="preserve"> </v>
      </c>
      <c r="G62" s="1" t="str">
        <f>IFERROR(VLOOKUP(B62,#REF!,3,0)," ")</f>
        <v xml:space="preserve"> </v>
      </c>
      <c r="H62" s="1" t="str">
        <f>IFERROR(VLOOKUP(B62,'City Level Data'!E:N,14,0)," ")</f>
        <v xml:space="preserve"> </v>
      </c>
      <c r="I62" s="81" t="str">
        <f>IFERROR(VLOOKUP(B62,'City Level Data'!E:S,19,0)," ")</f>
        <v xml:space="preserve"> </v>
      </c>
      <c r="J62" s="1" t="str">
        <f>IFERROR(VLOOKUP(B62,'City Level Data'!E:Y,25,0)," ")</f>
        <v xml:space="preserve"> </v>
      </c>
    </row>
    <row r="63" spans="6:10" x14ac:dyDescent="0.2">
      <c r="F63" s="1" t="str">
        <f>IFERROR(VLOOKUP(B63,#REF!,2,0)," ")</f>
        <v xml:space="preserve"> </v>
      </c>
      <c r="G63" s="1" t="str">
        <f>IFERROR(VLOOKUP(B63,#REF!,3,0)," ")</f>
        <v xml:space="preserve"> </v>
      </c>
      <c r="H63" s="1" t="str">
        <f>IFERROR(VLOOKUP(B63,'City Level Data'!E:N,14,0)," ")</f>
        <v xml:space="preserve"> </v>
      </c>
      <c r="I63" s="81" t="str">
        <f>IFERROR(VLOOKUP(B63,'City Level Data'!E:S,19,0)," ")</f>
        <v xml:space="preserve"> </v>
      </c>
      <c r="J63" s="1" t="str">
        <f>IFERROR(VLOOKUP(B63,'City Level Data'!E:Y,25,0)," ")</f>
        <v xml:space="preserve"> </v>
      </c>
    </row>
    <row r="64" spans="6:10" x14ac:dyDescent="0.2">
      <c r="F64" s="1" t="str">
        <f>IFERROR(VLOOKUP(B64,#REF!,2,0)," ")</f>
        <v xml:space="preserve"> </v>
      </c>
      <c r="G64" s="1" t="str">
        <f>IFERROR(VLOOKUP(B64,#REF!,3,0)," ")</f>
        <v xml:space="preserve"> </v>
      </c>
      <c r="H64" s="1" t="str">
        <f>IFERROR(VLOOKUP(B64,'City Level Data'!E:N,14,0)," ")</f>
        <v xml:space="preserve"> </v>
      </c>
      <c r="I64" s="81" t="str">
        <f>IFERROR(VLOOKUP(B64,'City Level Data'!E:S,19,0)," ")</f>
        <v xml:space="preserve"> </v>
      </c>
      <c r="J64" s="1" t="str">
        <f>IFERROR(VLOOKUP(B64,'City Level Data'!E:Y,25,0)," ")</f>
        <v xml:space="preserve"> </v>
      </c>
    </row>
    <row r="65" spans="6:10" x14ac:dyDescent="0.2">
      <c r="F65" s="1" t="str">
        <f>IFERROR(VLOOKUP(B65,#REF!,2,0)," ")</f>
        <v xml:space="preserve"> </v>
      </c>
      <c r="G65" s="1" t="str">
        <f>IFERROR(VLOOKUP(B65,#REF!,3,0)," ")</f>
        <v xml:space="preserve"> </v>
      </c>
      <c r="H65" s="1" t="str">
        <f>IFERROR(VLOOKUP(B65,'City Level Data'!E:N,14,0)," ")</f>
        <v xml:space="preserve"> </v>
      </c>
      <c r="I65" s="81" t="str">
        <f>IFERROR(VLOOKUP(B65,'City Level Data'!E:S,19,0)," ")</f>
        <v xml:space="preserve"> </v>
      </c>
      <c r="J65" s="1" t="str">
        <f>IFERROR(VLOOKUP(B65,'City Level Data'!E:Y,25,0)," ")</f>
        <v xml:space="preserve"> </v>
      </c>
    </row>
    <row r="66" spans="6:10" x14ac:dyDescent="0.2">
      <c r="F66" s="1" t="str">
        <f>IFERROR(VLOOKUP(B66,#REF!,2,0)," ")</f>
        <v xml:space="preserve"> </v>
      </c>
      <c r="G66" s="1" t="str">
        <f>IFERROR(VLOOKUP(B66,#REF!,3,0)," ")</f>
        <v xml:space="preserve"> </v>
      </c>
      <c r="H66" s="1" t="str">
        <f>IFERROR(VLOOKUP(B66,'City Level Data'!E:N,14,0)," ")</f>
        <v xml:space="preserve"> </v>
      </c>
      <c r="I66" s="81" t="str">
        <f>IFERROR(VLOOKUP(B66,'City Level Data'!E:S,19,0)," ")</f>
        <v xml:space="preserve"> </v>
      </c>
      <c r="J66" s="1" t="str">
        <f>IFERROR(VLOOKUP(B66,'City Level Data'!E:Y,25,0)," ")</f>
        <v xml:space="preserve"> </v>
      </c>
    </row>
    <row r="67" spans="6:10" x14ac:dyDescent="0.2">
      <c r="F67" s="1" t="str">
        <f>IFERROR(VLOOKUP(B67,#REF!,2,0)," ")</f>
        <v xml:space="preserve"> </v>
      </c>
      <c r="G67" s="1" t="str">
        <f>IFERROR(VLOOKUP(B67,#REF!,3,0)," ")</f>
        <v xml:space="preserve"> </v>
      </c>
      <c r="H67" s="1" t="str">
        <f>IFERROR(VLOOKUP(B67,'City Level Data'!E:N,14,0)," ")</f>
        <v xml:space="preserve"> </v>
      </c>
      <c r="I67" s="81" t="str">
        <f>IFERROR(VLOOKUP(B67,'City Level Data'!E:S,19,0)," ")</f>
        <v xml:space="preserve"> </v>
      </c>
      <c r="J67" s="1" t="str">
        <f>IFERROR(VLOOKUP(B67,'City Level Data'!E:Y,25,0)," ")</f>
        <v xml:space="preserve"> </v>
      </c>
    </row>
    <row r="68" spans="6:10" x14ac:dyDescent="0.2">
      <c r="F68" s="1" t="str">
        <f>IFERROR(VLOOKUP(B68,#REF!,2,0)," ")</f>
        <v xml:space="preserve"> </v>
      </c>
      <c r="G68" s="1" t="str">
        <f>IFERROR(VLOOKUP(B68,#REF!,3,0)," ")</f>
        <v xml:space="preserve"> </v>
      </c>
      <c r="H68" s="1" t="str">
        <f>IFERROR(VLOOKUP(B68,'City Level Data'!E:N,14,0)," ")</f>
        <v xml:space="preserve"> </v>
      </c>
      <c r="I68" s="81" t="str">
        <f>IFERROR(VLOOKUP(B68,'City Level Data'!E:S,19,0)," ")</f>
        <v xml:space="preserve"> </v>
      </c>
      <c r="J68" s="1" t="str">
        <f>IFERROR(VLOOKUP(B68,'City Level Data'!E:Y,25,0)," ")</f>
        <v xml:space="preserve"> </v>
      </c>
    </row>
    <row r="69" spans="6:10" x14ac:dyDescent="0.2">
      <c r="F69" s="1" t="str">
        <f>IFERROR(VLOOKUP(B69,#REF!,2,0)," ")</f>
        <v xml:space="preserve"> </v>
      </c>
      <c r="G69" s="1" t="str">
        <f>IFERROR(VLOOKUP(B69,#REF!,3,0)," ")</f>
        <v xml:space="preserve"> </v>
      </c>
      <c r="H69" s="1" t="str">
        <f>IFERROR(VLOOKUP(B69,'City Level Data'!E:N,14,0)," ")</f>
        <v xml:space="preserve"> </v>
      </c>
      <c r="I69" s="81" t="str">
        <f>IFERROR(VLOOKUP(B69,'City Level Data'!E:S,19,0)," ")</f>
        <v xml:space="preserve"> </v>
      </c>
      <c r="J69" s="1" t="str">
        <f>IFERROR(VLOOKUP(B69,'City Level Data'!E:Y,25,0)," ")</f>
        <v xml:space="preserve"> </v>
      </c>
    </row>
    <row r="70" spans="6:10" x14ac:dyDescent="0.2">
      <c r="F70" s="1" t="str">
        <f>IFERROR(VLOOKUP(B70,#REF!,2,0)," ")</f>
        <v xml:space="preserve"> </v>
      </c>
      <c r="G70" s="1" t="str">
        <f>IFERROR(VLOOKUP(B70,#REF!,3,0)," ")</f>
        <v xml:space="preserve"> </v>
      </c>
      <c r="H70" s="1" t="str">
        <f>IFERROR(VLOOKUP(B70,'City Level Data'!E:N,14,0)," ")</f>
        <v xml:space="preserve"> </v>
      </c>
      <c r="I70" s="81" t="str">
        <f>IFERROR(VLOOKUP(B70,'City Level Data'!E:S,19,0)," ")</f>
        <v xml:space="preserve"> </v>
      </c>
      <c r="J70" s="1" t="str">
        <f>IFERROR(VLOOKUP(B70,'City Level Data'!E:Y,25,0)," ")</f>
        <v xml:space="preserve"> </v>
      </c>
    </row>
    <row r="71" spans="6:10" x14ac:dyDescent="0.2">
      <c r="F71" s="1" t="str">
        <f>IFERROR(VLOOKUP(B71,#REF!,2,0)," ")</f>
        <v xml:space="preserve"> </v>
      </c>
      <c r="G71" s="1" t="str">
        <f>IFERROR(VLOOKUP(B71,#REF!,3,0)," ")</f>
        <v xml:space="preserve"> </v>
      </c>
      <c r="H71" s="1" t="str">
        <f>IFERROR(VLOOKUP(B71,'City Level Data'!E:N,14,0)," ")</f>
        <v xml:space="preserve"> </v>
      </c>
      <c r="I71" s="81" t="str">
        <f>IFERROR(VLOOKUP(B71,'City Level Data'!E:S,19,0)," ")</f>
        <v xml:space="preserve"> </v>
      </c>
      <c r="J71" s="1" t="str">
        <f>IFERROR(VLOOKUP(B71,'City Level Data'!E:Y,25,0)," ")</f>
        <v xml:space="preserve"> </v>
      </c>
    </row>
    <row r="72" spans="6:10" x14ac:dyDescent="0.2">
      <c r="F72" s="1" t="str">
        <f>IFERROR(VLOOKUP(B72,#REF!,2,0)," ")</f>
        <v xml:space="preserve"> </v>
      </c>
      <c r="G72" s="1" t="str">
        <f>IFERROR(VLOOKUP(B72,#REF!,3,0)," ")</f>
        <v xml:space="preserve"> </v>
      </c>
      <c r="H72" s="1" t="str">
        <f>IFERROR(VLOOKUP(B72,'City Level Data'!E:N,14,0)," ")</f>
        <v xml:space="preserve"> </v>
      </c>
      <c r="I72" s="81" t="str">
        <f>IFERROR(VLOOKUP(B72,'City Level Data'!E:S,19,0)," ")</f>
        <v xml:space="preserve"> </v>
      </c>
      <c r="J72" s="1" t="str">
        <f>IFERROR(VLOOKUP(B72,'City Level Data'!E:Y,25,0)," ")</f>
        <v xml:space="preserve"> </v>
      </c>
    </row>
    <row r="73" spans="6:10" x14ac:dyDescent="0.2">
      <c r="F73" s="1" t="str">
        <f>IFERROR(VLOOKUP(B73,#REF!,2,0)," ")</f>
        <v xml:space="preserve"> </v>
      </c>
      <c r="G73" s="1" t="str">
        <f>IFERROR(VLOOKUP(B73,#REF!,3,0)," ")</f>
        <v xml:space="preserve"> </v>
      </c>
      <c r="H73" s="1" t="str">
        <f>IFERROR(VLOOKUP(B73,'City Level Data'!E:N,14,0)," ")</f>
        <v xml:space="preserve"> </v>
      </c>
      <c r="I73" s="81" t="str">
        <f>IFERROR(VLOOKUP(B73,'City Level Data'!E:S,19,0)," ")</f>
        <v xml:space="preserve"> </v>
      </c>
      <c r="J73" s="1" t="str">
        <f>IFERROR(VLOOKUP(B73,'City Level Data'!E:Y,25,0)," ")</f>
        <v xml:space="preserve"> </v>
      </c>
    </row>
    <row r="74" spans="6:10" x14ac:dyDescent="0.2">
      <c r="F74" s="1" t="str">
        <f>IFERROR(VLOOKUP(B74,#REF!,2,0)," ")</f>
        <v xml:space="preserve"> </v>
      </c>
      <c r="G74" s="1" t="str">
        <f>IFERROR(VLOOKUP(B74,#REF!,3,0)," ")</f>
        <v xml:space="preserve"> </v>
      </c>
      <c r="H74" s="1" t="str">
        <f>IFERROR(VLOOKUP(B74,'City Level Data'!E:N,14,0)," ")</f>
        <v xml:space="preserve"> </v>
      </c>
      <c r="I74" s="81" t="str">
        <f>IFERROR(VLOOKUP(B74,'City Level Data'!E:S,19,0)," ")</f>
        <v xml:space="preserve"> </v>
      </c>
      <c r="J74" s="1" t="str">
        <f>IFERROR(VLOOKUP(B74,'City Level Data'!E:Y,25,0)," ")</f>
        <v xml:space="preserve"> </v>
      </c>
    </row>
    <row r="75" spans="6:10" x14ac:dyDescent="0.2">
      <c r="F75" s="1" t="str">
        <f>IFERROR(VLOOKUP(B75,#REF!,2,0)," ")</f>
        <v xml:space="preserve"> </v>
      </c>
      <c r="G75" s="1" t="str">
        <f>IFERROR(VLOOKUP(B75,#REF!,3,0)," ")</f>
        <v xml:space="preserve"> </v>
      </c>
      <c r="H75" s="1" t="str">
        <f>IFERROR(VLOOKUP(B75,'City Level Data'!E:N,14,0)," ")</f>
        <v xml:space="preserve"> </v>
      </c>
      <c r="I75" s="81" t="str">
        <f>IFERROR(VLOOKUP(B75,'City Level Data'!E:S,19,0)," ")</f>
        <v xml:space="preserve"> </v>
      </c>
      <c r="J75" s="1" t="str">
        <f>IFERROR(VLOOKUP(B75,'City Level Data'!E:Y,25,0)," ")</f>
        <v xml:space="preserve"> </v>
      </c>
    </row>
    <row r="76" spans="6:10" x14ac:dyDescent="0.2">
      <c r="F76" s="1" t="str">
        <f>IFERROR(VLOOKUP(B76,#REF!,2,0)," ")</f>
        <v xml:space="preserve"> </v>
      </c>
      <c r="G76" s="1" t="str">
        <f>IFERROR(VLOOKUP(B76,#REF!,3,0)," ")</f>
        <v xml:space="preserve"> </v>
      </c>
      <c r="H76" s="1" t="str">
        <f>IFERROR(VLOOKUP(B76,'City Level Data'!E:N,14,0)," ")</f>
        <v xml:space="preserve"> </v>
      </c>
      <c r="I76" s="81" t="str">
        <f>IFERROR(VLOOKUP(B76,'City Level Data'!E:S,19,0)," ")</f>
        <v xml:space="preserve"> </v>
      </c>
      <c r="J76" s="1" t="str">
        <f>IFERROR(VLOOKUP(B76,'City Level Data'!E:Y,25,0)," ")</f>
        <v xml:space="preserve"> </v>
      </c>
    </row>
    <row r="77" spans="6:10" x14ac:dyDescent="0.2">
      <c r="F77" s="1" t="str">
        <f>IFERROR(VLOOKUP(B77,#REF!,2,0)," ")</f>
        <v xml:space="preserve"> </v>
      </c>
      <c r="G77" s="1" t="str">
        <f>IFERROR(VLOOKUP(B77,#REF!,3,0)," ")</f>
        <v xml:space="preserve"> </v>
      </c>
      <c r="H77" s="1" t="str">
        <f>IFERROR(VLOOKUP(B77,'City Level Data'!E:N,14,0)," ")</f>
        <v xml:space="preserve"> </v>
      </c>
      <c r="I77" s="81" t="str">
        <f>IFERROR(VLOOKUP(B77,'City Level Data'!E:S,19,0)," ")</f>
        <v xml:space="preserve"> </v>
      </c>
      <c r="J77" s="1" t="str">
        <f>IFERROR(VLOOKUP(B77,'City Level Data'!E:Y,25,0)," ")</f>
        <v xml:space="preserve"> </v>
      </c>
    </row>
    <row r="78" spans="6:10" x14ac:dyDescent="0.2">
      <c r="F78" s="1" t="str">
        <f>IFERROR(VLOOKUP(B78,#REF!,2,0)," ")</f>
        <v xml:space="preserve"> </v>
      </c>
      <c r="G78" s="1" t="str">
        <f>IFERROR(VLOOKUP(B78,#REF!,3,0)," ")</f>
        <v xml:space="preserve"> </v>
      </c>
      <c r="H78" s="1" t="str">
        <f>IFERROR(VLOOKUP(B78,'City Level Data'!E:N,14,0)," ")</f>
        <v xml:space="preserve"> </v>
      </c>
      <c r="I78" s="81" t="str">
        <f>IFERROR(VLOOKUP(B78,'City Level Data'!E:S,19,0)," ")</f>
        <v xml:space="preserve"> </v>
      </c>
      <c r="J78" s="1" t="str">
        <f>IFERROR(VLOOKUP(B78,'City Level Data'!E:Y,25,0)," ")</f>
        <v xml:space="preserve"> </v>
      </c>
    </row>
    <row r="79" spans="6:10" x14ac:dyDescent="0.2">
      <c r="F79" s="1" t="str">
        <f>IFERROR(VLOOKUP(B79,#REF!,2,0)," ")</f>
        <v xml:space="preserve"> </v>
      </c>
      <c r="G79" s="1" t="str">
        <f>IFERROR(VLOOKUP(B79,#REF!,3,0)," ")</f>
        <v xml:space="preserve"> </v>
      </c>
      <c r="H79" s="1" t="str">
        <f>IFERROR(VLOOKUP(B79,'City Level Data'!E:N,14,0)," ")</f>
        <v xml:space="preserve"> </v>
      </c>
      <c r="I79" s="81" t="str">
        <f>IFERROR(VLOOKUP(B79,'City Level Data'!E:S,19,0)," ")</f>
        <v xml:space="preserve"> </v>
      </c>
      <c r="J79" s="1" t="str">
        <f>IFERROR(VLOOKUP(B79,'City Level Data'!E:Y,25,0)," ")</f>
        <v xml:space="preserve"> </v>
      </c>
    </row>
    <row r="80" spans="6:10" x14ac:dyDescent="0.2">
      <c r="F80" s="1" t="str">
        <f>IFERROR(VLOOKUP(B80,#REF!,2,0)," ")</f>
        <v xml:space="preserve"> </v>
      </c>
      <c r="G80" s="1" t="str">
        <f>IFERROR(VLOOKUP(B80,#REF!,3,0)," ")</f>
        <v xml:space="preserve"> </v>
      </c>
      <c r="H80" s="1" t="str">
        <f>IFERROR(VLOOKUP(B80,'City Level Data'!E:N,14,0)," ")</f>
        <v xml:space="preserve"> </v>
      </c>
      <c r="I80" s="81" t="str">
        <f>IFERROR(VLOOKUP(B80,'City Level Data'!E:S,19,0)," ")</f>
        <v xml:space="preserve"> </v>
      </c>
      <c r="J80" s="1" t="str">
        <f>IFERROR(VLOOKUP(B80,'City Level Data'!E:Y,25,0)," ")</f>
        <v xml:space="preserve"> </v>
      </c>
    </row>
    <row r="81" spans="6:10" x14ac:dyDescent="0.2">
      <c r="F81" s="1" t="str">
        <f>IFERROR(VLOOKUP(B81,#REF!,2,0)," ")</f>
        <v xml:space="preserve"> </v>
      </c>
      <c r="G81" s="1" t="str">
        <f>IFERROR(VLOOKUP(B81,#REF!,3,0)," ")</f>
        <v xml:space="preserve"> </v>
      </c>
      <c r="H81" s="1" t="str">
        <f>IFERROR(VLOOKUP(B81,'City Level Data'!E:N,14,0)," ")</f>
        <v xml:space="preserve"> </v>
      </c>
      <c r="I81" s="81" t="str">
        <f>IFERROR(VLOOKUP(B81,'City Level Data'!E:S,19,0)," ")</f>
        <v xml:space="preserve"> </v>
      </c>
      <c r="J81" s="1" t="str">
        <f>IFERROR(VLOOKUP(B81,'City Level Data'!E:Y,25,0)," ")</f>
        <v xml:space="preserve"> </v>
      </c>
    </row>
    <row r="82" spans="6:10" x14ac:dyDescent="0.2">
      <c r="F82" s="1" t="str">
        <f>IFERROR(VLOOKUP(B82,#REF!,2,0)," ")</f>
        <v xml:space="preserve"> </v>
      </c>
      <c r="G82" s="1" t="str">
        <f>IFERROR(VLOOKUP(B82,#REF!,3,0)," ")</f>
        <v xml:space="preserve"> </v>
      </c>
      <c r="H82" s="1" t="str">
        <f>IFERROR(VLOOKUP(B82,'City Level Data'!E:N,14,0)," ")</f>
        <v xml:space="preserve"> </v>
      </c>
      <c r="I82" s="81" t="str">
        <f>IFERROR(VLOOKUP(B82,'City Level Data'!E:S,19,0)," ")</f>
        <v xml:space="preserve"> </v>
      </c>
      <c r="J82" s="1" t="str">
        <f>IFERROR(VLOOKUP(B82,'City Level Data'!E:Y,25,0)," ")</f>
        <v xml:space="preserve"> </v>
      </c>
    </row>
    <row r="83" spans="6:10" x14ac:dyDescent="0.2">
      <c r="F83" s="1" t="str">
        <f>IFERROR(VLOOKUP(B83,#REF!,2,0)," ")</f>
        <v xml:space="preserve"> </v>
      </c>
      <c r="G83" s="1" t="str">
        <f>IFERROR(VLOOKUP(B83,#REF!,3,0)," ")</f>
        <v xml:space="preserve"> </v>
      </c>
      <c r="H83" s="1" t="str">
        <f>IFERROR(VLOOKUP(B83,'City Level Data'!E:N,14,0)," ")</f>
        <v xml:space="preserve"> </v>
      </c>
      <c r="I83" s="81" t="str">
        <f>IFERROR(VLOOKUP(B83,'City Level Data'!E:S,19,0)," ")</f>
        <v xml:space="preserve"> </v>
      </c>
      <c r="J83" s="1" t="str">
        <f>IFERROR(VLOOKUP(B83,'City Level Data'!E:Y,25,0)," ")</f>
        <v xml:space="preserve"> </v>
      </c>
    </row>
    <row r="84" spans="6:10" x14ac:dyDescent="0.2">
      <c r="F84" s="1" t="str">
        <f>IFERROR(VLOOKUP(B84,#REF!,2,0)," ")</f>
        <v xml:space="preserve"> </v>
      </c>
      <c r="G84" s="1" t="str">
        <f>IFERROR(VLOOKUP(B84,#REF!,3,0)," ")</f>
        <v xml:space="preserve"> </v>
      </c>
      <c r="H84" s="1" t="str">
        <f>IFERROR(VLOOKUP(B84,'City Level Data'!E:N,14,0)," ")</f>
        <v xml:space="preserve"> </v>
      </c>
      <c r="I84" s="81" t="str">
        <f>IFERROR(VLOOKUP(B84,'City Level Data'!E:S,19,0)," ")</f>
        <v xml:space="preserve"> </v>
      </c>
      <c r="J84" s="1" t="str">
        <f>IFERROR(VLOOKUP(B84,'City Level Data'!E:Y,25,0)," ")</f>
        <v xml:space="preserve"> </v>
      </c>
    </row>
    <row r="85" spans="6:10" x14ac:dyDescent="0.2">
      <c r="F85" s="1" t="str">
        <f>IFERROR(VLOOKUP(B85,#REF!,2,0)," ")</f>
        <v xml:space="preserve"> </v>
      </c>
      <c r="G85" s="1" t="str">
        <f>IFERROR(VLOOKUP(B85,#REF!,3,0)," ")</f>
        <v xml:space="preserve"> </v>
      </c>
      <c r="H85" s="1" t="str">
        <f>IFERROR(VLOOKUP(B85,'City Level Data'!E:N,14,0)," ")</f>
        <v xml:space="preserve"> </v>
      </c>
      <c r="I85" s="81" t="str">
        <f>IFERROR(VLOOKUP(B85,'City Level Data'!E:S,19,0)," ")</f>
        <v xml:space="preserve"> </v>
      </c>
      <c r="J85" s="1" t="str">
        <f>IFERROR(VLOOKUP(B85,'City Level Data'!E:Y,25,0)," ")</f>
        <v xml:space="preserve"> </v>
      </c>
    </row>
    <row r="86" spans="6:10" x14ac:dyDescent="0.2">
      <c r="F86" s="1" t="str">
        <f>IFERROR(VLOOKUP(B86,#REF!,2,0)," ")</f>
        <v xml:space="preserve"> </v>
      </c>
      <c r="G86" s="1" t="str">
        <f>IFERROR(VLOOKUP(B86,#REF!,3,0)," ")</f>
        <v xml:space="preserve"> </v>
      </c>
      <c r="H86" s="1" t="str">
        <f>IFERROR(VLOOKUP(B86,'City Level Data'!E:N,14,0)," ")</f>
        <v xml:space="preserve"> </v>
      </c>
      <c r="I86" s="81" t="str">
        <f>IFERROR(VLOOKUP(B86,'City Level Data'!E:S,19,0)," ")</f>
        <v xml:space="preserve"> </v>
      </c>
      <c r="J86" s="1" t="str">
        <f>IFERROR(VLOOKUP(B86,'City Level Data'!E:Y,25,0)," ")</f>
        <v xml:space="preserve"> </v>
      </c>
    </row>
    <row r="87" spans="6:10" x14ac:dyDescent="0.2">
      <c r="F87" s="1" t="str">
        <f>IFERROR(VLOOKUP(B87,#REF!,2,0)," ")</f>
        <v xml:space="preserve"> </v>
      </c>
      <c r="G87" s="1" t="str">
        <f>IFERROR(VLOOKUP(B87,#REF!,3,0)," ")</f>
        <v xml:space="preserve"> </v>
      </c>
      <c r="H87" s="1" t="str">
        <f>IFERROR(VLOOKUP(B87,'City Level Data'!E:N,14,0)," ")</f>
        <v xml:space="preserve"> </v>
      </c>
      <c r="I87" s="81" t="str">
        <f>IFERROR(VLOOKUP(B87,'City Level Data'!E:S,19,0)," ")</f>
        <v xml:space="preserve"> </v>
      </c>
      <c r="J87" s="1" t="str">
        <f>IFERROR(VLOOKUP(B87,'City Level Data'!E:Y,25,0)," ")</f>
        <v xml:space="preserve"> </v>
      </c>
    </row>
    <row r="88" spans="6:10" x14ac:dyDescent="0.2">
      <c r="F88" s="1" t="str">
        <f>IFERROR(VLOOKUP(B88,#REF!,2,0)," ")</f>
        <v xml:space="preserve"> </v>
      </c>
      <c r="G88" s="1" t="str">
        <f>IFERROR(VLOOKUP(B88,#REF!,3,0)," ")</f>
        <v xml:space="preserve"> </v>
      </c>
      <c r="H88" s="1" t="str">
        <f>IFERROR(VLOOKUP(B88,'City Level Data'!E:N,14,0)," ")</f>
        <v xml:space="preserve"> </v>
      </c>
      <c r="I88" s="81" t="str">
        <f>IFERROR(VLOOKUP(B88,'City Level Data'!E:S,19,0)," ")</f>
        <v xml:space="preserve"> </v>
      </c>
      <c r="J88" s="1" t="str">
        <f>IFERROR(VLOOKUP(B88,'City Level Data'!E:Y,25,0)," ")</f>
        <v xml:space="preserve"> </v>
      </c>
    </row>
    <row r="89" spans="6:10" x14ac:dyDescent="0.2">
      <c r="F89" s="1" t="str">
        <f>IFERROR(VLOOKUP(B89,#REF!,2,0)," ")</f>
        <v xml:space="preserve"> </v>
      </c>
      <c r="G89" s="1" t="str">
        <f>IFERROR(VLOOKUP(B89,#REF!,3,0)," ")</f>
        <v xml:space="preserve"> </v>
      </c>
      <c r="H89" s="1" t="str">
        <f>IFERROR(VLOOKUP(B89,'City Level Data'!E:N,14,0)," ")</f>
        <v xml:space="preserve"> </v>
      </c>
      <c r="I89" s="81" t="str">
        <f>IFERROR(VLOOKUP(B89,'City Level Data'!E:S,19,0)," ")</f>
        <v xml:space="preserve"> </v>
      </c>
      <c r="J89" s="1" t="str">
        <f>IFERROR(VLOOKUP(B89,'City Level Data'!E:Y,25,0)," ")</f>
        <v xml:space="preserve"> </v>
      </c>
    </row>
    <row r="90" spans="6:10" x14ac:dyDescent="0.2">
      <c r="F90" s="1" t="str">
        <f>IFERROR(VLOOKUP(B90,#REF!,2,0)," ")</f>
        <v xml:space="preserve"> </v>
      </c>
      <c r="G90" s="1" t="str">
        <f>IFERROR(VLOOKUP(B90,#REF!,3,0)," ")</f>
        <v xml:space="preserve"> </v>
      </c>
      <c r="H90" s="1" t="str">
        <f>IFERROR(VLOOKUP(B90,'City Level Data'!E:N,14,0)," ")</f>
        <v xml:space="preserve"> </v>
      </c>
      <c r="I90" s="81" t="str">
        <f>IFERROR(VLOOKUP(B90,'City Level Data'!E:S,19,0)," ")</f>
        <v xml:space="preserve"> </v>
      </c>
      <c r="J90" s="1" t="str">
        <f>IFERROR(VLOOKUP(B90,'City Level Data'!E:Y,25,0)," ")</f>
        <v xml:space="preserve"> </v>
      </c>
    </row>
    <row r="91" spans="6:10" x14ac:dyDescent="0.2">
      <c r="F91" s="1" t="str">
        <f>IFERROR(VLOOKUP(B91,#REF!,2,0)," ")</f>
        <v xml:space="preserve"> </v>
      </c>
      <c r="G91" s="1" t="str">
        <f>IFERROR(VLOOKUP(B91,#REF!,3,0)," ")</f>
        <v xml:space="preserve"> </v>
      </c>
      <c r="H91" s="1" t="str">
        <f>IFERROR(VLOOKUP(B91,'City Level Data'!E:N,14,0)," ")</f>
        <v xml:space="preserve"> </v>
      </c>
      <c r="I91" s="81" t="str">
        <f>IFERROR(VLOOKUP(B91,'City Level Data'!E:S,19,0)," ")</f>
        <v xml:space="preserve"> </v>
      </c>
      <c r="J91" s="1" t="str">
        <f>IFERROR(VLOOKUP(B91,'City Level Data'!E:Y,25,0)," ")</f>
        <v xml:space="preserve"> </v>
      </c>
    </row>
    <row r="92" spans="6:10" x14ac:dyDescent="0.2">
      <c r="F92" s="1" t="str">
        <f>IFERROR(VLOOKUP(B92,#REF!,2,0)," ")</f>
        <v xml:space="preserve"> </v>
      </c>
      <c r="G92" s="1" t="str">
        <f>IFERROR(VLOOKUP(B92,#REF!,3,0)," ")</f>
        <v xml:space="preserve"> </v>
      </c>
      <c r="H92" s="1" t="str">
        <f>IFERROR(VLOOKUP(B92,'City Level Data'!E:N,14,0)," ")</f>
        <v xml:space="preserve"> </v>
      </c>
      <c r="I92" s="81" t="str">
        <f>IFERROR(VLOOKUP(B92,'City Level Data'!E:S,19,0)," ")</f>
        <v xml:space="preserve"> </v>
      </c>
      <c r="J92" s="1" t="str">
        <f>IFERROR(VLOOKUP(B92,'City Level Data'!E:Y,25,0)," ")</f>
        <v xml:space="preserve"> </v>
      </c>
    </row>
    <row r="93" spans="6:10" x14ac:dyDescent="0.2">
      <c r="F93" s="1" t="str">
        <f>IFERROR(VLOOKUP(B93,#REF!,2,0)," ")</f>
        <v xml:space="preserve"> </v>
      </c>
      <c r="G93" s="1" t="str">
        <f>IFERROR(VLOOKUP(B93,#REF!,3,0)," ")</f>
        <v xml:space="preserve"> </v>
      </c>
      <c r="H93" s="1" t="str">
        <f>IFERROR(VLOOKUP(B93,'City Level Data'!E:N,14,0)," ")</f>
        <v xml:space="preserve"> </v>
      </c>
      <c r="I93" s="81" t="str">
        <f>IFERROR(VLOOKUP(B93,'City Level Data'!E:S,19,0)," ")</f>
        <v xml:space="preserve"> </v>
      </c>
      <c r="J93" s="1" t="str">
        <f>IFERROR(VLOOKUP(B93,'City Level Data'!E:Y,25,0)," ")</f>
        <v xml:space="preserve"> </v>
      </c>
    </row>
    <row r="94" spans="6:10" x14ac:dyDescent="0.2">
      <c r="F94" s="1" t="str">
        <f>IFERROR(VLOOKUP(B94,#REF!,2,0)," ")</f>
        <v xml:space="preserve"> </v>
      </c>
      <c r="G94" s="1" t="str">
        <f>IFERROR(VLOOKUP(B94,#REF!,3,0)," ")</f>
        <v xml:space="preserve"> </v>
      </c>
      <c r="H94" s="1" t="str">
        <f>IFERROR(VLOOKUP(B94,'City Level Data'!E:N,14,0)," ")</f>
        <v xml:space="preserve"> </v>
      </c>
      <c r="I94" s="81" t="str">
        <f>IFERROR(VLOOKUP(B94,'City Level Data'!E:S,19,0)," ")</f>
        <v xml:space="preserve"> </v>
      </c>
      <c r="J94" s="1" t="str">
        <f>IFERROR(VLOOKUP(B94,'City Level Data'!E:Y,25,0)," ")</f>
        <v xml:space="preserve"> </v>
      </c>
    </row>
    <row r="95" spans="6:10" x14ac:dyDescent="0.2">
      <c r="F95" s="1" t="str">
        <f>IFERROR(VLOOKUP(B95,#REF!,2,0)," ")</f>
        <v xml:space="preserve"> </v>
      </c>
      <c r="G95" s="1" t="str">
        <f>IFERROR(VLOOKUP(B95,#REF!,3,0)," ")</f>
        <v xml:space="preserve"> </v>
      </c>
      <c r="H95" s="1" t="str">
        <f>IFERROR(VLOOKUP(B95,'City Level Data'!E:N,14,0)," ")</f>
        <v xml:space="preserve"> </v>
      </c>
      <c r="I95" s="81" t="str">
        <f>IFERROR(VLOOKUP(B95,'City Level Data'!E:S,19,0)," ")</f>
        <v xml:space="preserve"> </v>
      </c>
      <c r="J95" s="1" t="str">
        <f>IFERROR(VLOOKUP(B95,'City Level Data'!E:Y,25,0)," ")</f>
        <v xml:space="preserve"> </v>
      </c>
    </row>
    <row r="96" spans="6:10" x14ac:dyDescent="0.2">
      <c r="F96" s="1" t="str">
        <f>IFERROR(VLOOKUP(B96,#REF!,2,0)," ")</f>
        <v xml:space="preserve"> </v>
      </c>
      <c r="G96" s="1" t="str">
        <f>IFERROR(VLOOKUP(B96,#REF!,3,0)," ")</f>
        <v xml:space="preserve"> </v>
      </c>
      <c r="H96" s="1" t="str">
        <f>IFERROR(VLOOKUP(B96,'City Level Data'!E:N,14,0)," ")</f>
        <v xml:space="preserve"> </v>
      </c>
      <c r="I96" s="81" t="str">
        <f>IFERROR(VLOOKUP(B96,'City Level Data'!E:S,19,0)," ")</f>
        <v xml:space="preserve"> </v>
      </c>
      <c r="J96" s="1" t="str">
        <f>IFERROR(VLOOKUP(B96,'City Level Data'!E:Y,25,0)," ")</f>
        <v xml:space="preserve"> </v>
      </c>
    </row>
    <row r="97" spans="6:10" x14ac:dyDescent="0.2">
      <c r="F97" s="1" t="str">
        <f>IFERROR(VLOOKUP(B97,#REF!,2,0)," ")</f>
        <v xml:space="preserve"> </v>
      </c>
      <c r="G97" s="1" t="str">
        <f>IFERROR(VLOOKUP(B97,#REF!,3,0)," ")</f>
        <v xml:space="preserve"> </v>
      </c>
      <c r="H97" s="1" t="str">
        <f>IFERROR(VLOOKUP(B97,'City Level Data'!E:N,14,0)," ")</f>
        <v xml:space="preserve"> </v>
      </c>
      <c r="I97" s="81" t="str">
        <f>IFERROR(VLOOKUP(B97,'City Level Data'!E:S,19,0)," ")</f>
        <v xml:space="preserve"> </v>
      </c>
      <c r="J97" s="1" t="str">
        <f>IFERROR(VLOOKUP(B97,'City Level Data'!E:Y,25,0)," ")</f>
        <v xml:space="preserve"> </v>
      </c>
    </row>
    <row r="98" spans="6:10" x14ac:dyDescent="0.2">
      <c r="F98" s="1" t="str">
        <f>IFERROR(VLOOKUP(B98,#REF!,2,0)," ")</f>
        <v xml:space="preserve"> </v>
      </c>
      <c r="G98" s="1" t="str">
        <f>IFERROR(VLOOKUP(B98,#REF!,3,0)," ")</f>
        <v xml:space="preserve"> </v>
      </c>
      <c r="H98" s="1" t="str">
        <f>IFERROR(VLOOKUP(B98,'City Level Data'!E:N,14,0)," ")</f>
        <v xml:space="preserve"> </v>
      </c>
      <c r="I98" s="81" t="str">
        <f>IFERROR(VLOOKUP(B98,'City Level Data'!E:S,19,0)," ")</f>
        <v xml:space="preserve"> </v>
      </c>
      <c r="J98" s="1" t="str">
        <f>IFERROR(VLOOKUP(B98,'City Level Data'!E:Y,25,0)," ")</f>
        <v xml:space="preserve"> </v>
      </c>
    </row>
    <row r="99" spans="6:10" x14ac:dyDescent="0.2">
      <c r="F99" s="1" t="str">
        <f>IFERROR(VLOOKUP(B99,#REF!,2,0)," ")</f>
        <v xml:space="preserve"> </v>
      </c>
      <c r="G99" s="1" t="str">
        <f>IFERROR(VLOOKUP(B99,#REF!,3,0)," ")</f>
        <v xml:space="preserve"> </v>
      </c>
      <c r="H99" s="1" t="str">
        <f>IFERROR(VLOOKUP(B99,'City Level Data'!E:N,14,0)," ")</f>
        <v xml:space="preserve"> </v>
      </c>
      <c r="I99" s="81" t="str">
        <f>IFERROR(VLOOKUP(B99,'City Level Data'!E:S,19,0)," ")</f>
        <v xml:space="preserve"> </v>
      </c>
      <c r="J99" s="1" t="str">
        <f>IFERROR(VLOOKUP(B99,'City Level Data'!E:Y,25,0)," ")</f>
        <v xml:space="preserve"> </v>
      </c>
    </row>
    <row r="100" spans="6:10" x14ac:dyDescent="0.2">
      <c r="F100" s="1" t="str">
        <f>IFERROR(VLOOKUP(B100,#REF!,2,0)," ")</f>
        <v xml:space="preserve"> </v>
      </c>
      <c r="G100" s="1" t="str">
        <f>IFERROR(VLOOKUP(B100,#REF!,3,0)," ")</f>
        <v xml:space="preserve"> </v>
      </c>
      <c r="H100" s="1" t="str">
        <f>IFERROR(VLOOKUP(B100,'City Level Data'!E:N,14,0)," ")</f>
        <v xml:space="preserve"> </v>
      </c>
      <c r="I100" s="81" t="str">
        <f>IFERROR(VLOOKUP(B100,'City Level Data'!E:S,19,0)," ")</f>
        <v xml:space="preserve"> </v>
      </c>
      <c r="J100" s="1" t="str">
        <f>IFERROR(VLOOKUP(B100,'City Level Data'!E:Y,25,0)," ")</f>
        <v xml:space="preserve"> </v>
      </c>
    </row>
    <row r="101" spans="6:10" x14ac:dyDescent="0.2">
      <c r="F101" s="1" t="str">
        <f>IFERROR(VLOOKUP(B101,#REF!,2,0)," ")</f>
        <v xml:space="preserve"> </v>
      </c>
      <c r="G101" s="1" t="str">
        <f>IFERROR(VLOOKUP(B101,#REF!,3,0)," ")</f>
        <v xml:space="preserve"> </v>
      </c>
      <c r="H101" s="1" t="str">
        <f>IFERROR(VLOOKUP(B101,'City Level Data'!E:N,14,0)," ")</f>
        <v xml:space="preserve"> </v>
      </c>
      <c r="I101" s="81" t="str">
        <f>IFERROR(VLOOKUP(B101,'City Level Data'!E:S,19,0)," ")</f>
        <v xml:space="preserve"> </v>
      </c>
      <c r="J101" s="1" t="str">
        <f>IFERROR(VLOOKUP(B101,'City Level Data'!E:Y,25,0)," ")</f>
        <v xml:space="preserve"> </v>
      </c>
    </row>
    <row r="102" spans="6:10" x14ac:dyDescent="0.2">
      <c r="F102" s="1" t="str">
        <f>IFERROR(VLOOKUP(B102,#REF!,2,0)," ")</f>
        <v xml:space="preserve"> </v>
      </c>
      <c r="G102" s="1" t="str">
        <f>IFERROR(VLOOKUP(B102,#REF!,3,0)," ")</f>
        <v xml:space="preserve"> </v>
      </c>
      <c r="H102" s="1" t="str">
        <f>IFERROR(VLOOKUP(B102,'City Level Data'!E:N,14,0)," ")</f>
        <v xml:space="preserve"> </v>
      </c>
      <c r="I102" s="81" t="str">
        <f>IFERROR(VLOOKUP(B102,'City Level Data'!E:S,19,0)," ")</f>
        <v xml:space="preserve"> </v>
      </c>
      <c r="J102" s="1" t="str">
        <f>IFERROR(VLOOKUP(B102,'City Level Data'!E:Y,25,0)," ")</f>
        <v xml:space="preserve"> </v>
      </c>
    </row>
    <row r="103" spans="6:10" x14ac:dyDescent="0.2">
      <c r="F103" s="1" t="str">
        <f>IFERROR(VLOOKUP(B103,#REF!,2,0)," ")</f>
        <v xml:space="preserve"> </v>
      </c>
      <c r="G103" s="1" t="str">
        <f>IFERROR(VLOOKUP(B103,#REF!,3,0)," ")</f>
        <v xml:space="preserve"> </v>
      </c>
      <c r="H103" s="1" t="str">
        <f>IFERROR(VLOOKUP(B103,'City Level Data'!E:N,14,0)," ")</f>
        <v xml:space="preserve"> </v>
      </c>
      <c r="I103" s="81" t="str">
        <f>IFERROR(VLOOKUP(B103,'City Level Data'!E:S,19,0)," ")</f>
        <v xml:space="preserve"> </v>
      </c>
      <c r="J103" s="1" t="str">
        <f>IFERROR(VLOOKUP(B103,'City Level Data'!E:Y,25,0)," ")</f>
        <v xml:space="preserve"> </v>
      </c>
    </row>
    <row r="104" spans="6:10" x14ac:dyDescent="0.2">
      <c r="F104" s="1" t="str">
        <f>IFERROR(VLOOKUP(B104,#REF!,2,0)," ")</f>
        <v xml:space="preserve"> </v>
      </c>
      <c r="G104" s="1" t="str">
        <f>IFERROR(VLOOKUP(B104,#REF!,3,0)," ")</f>
        <v xml:space="preserve"> </v>
      </c>
      <c r="H104" s="1" t="str">
        <f>IFERROR(VLOOKUP(B104,'City Level Data'!E:N,14,0)," ")</f>
        <v xml:space="preserve"> </v>
      </c>
      <c r="I104" s="81" t="str">
        <f>IFERROR(VLOOKUP(B104,'City Level Data'!E:S,19,0)," ")</f>
        <v xml:space="preserve"> </v>
      </c>
      <c r="J104" s="1" t="str">
        <f>IFERROR(VLOOKUP(B104,'City Level Data'!E:Y,25,0)," ")</f>
        <v xml:space="preserve"> </v>
      </c>
    </row>
    <row r="105" spans="6:10" x14ac:dyDescent="0.2">
      <c r="F105" s="1" t="str">
        <f>IFERROR(VLOOKUP(B105,#REF!,2,0)," ")</f>
        <v xml:space="preserve"> </v>
      </c>
      <c r="G105" s="1" t="str">
        <f>IFERROR(VLOOKUP(B105,#REF!,3,0)," ")</f>
        <v xml:space="preserve"> </v>
      </c>
      <c r="H105" s="1" t="str">
        <f>IFERROR(VLOOKUP(B105,'City Level Data'!E:N,14,0)," ")</f>
        <v xml:space="preserve"> </v>
      </c>
      <c r="I105" s="81" t="str">
        <f>IFERROR(VLOOKUP(B105,'City Level Data'!E:S,19,0)," ")</f>
        <v xml:space="preserve"> </v>
      </c>
      <c r="J105" s="1" t="str">
        <f>IFERROR(VLOOKUP(B105,'City Level Data'!E:Y,25,0)," ")</f>
        <v xml:space="preserve"> </v>
      </c>
    </row>
    <row r="106" spans="6:10" x14ac:dyDescent="0.2">
      <c r="F106" s="1" t="str">
        <f>IFERROR(VLOOKUP(B106,#REF!,2,0)," ")</f>
        <v xml:space="preserve"> </v>
      </c>
      <c r="G106" s="1" t="str">
        <f>IFERROR(VLOOKUP(B106,#REF!,3,0)," ")</f>
        <v xml:space="preserve"> </v>
      </c>
      <c r="H106" s="1" t="str">
        <f>IFERROR(VLOOKUP(B106,'City Level Data'!E:N,14,0)," ")</f>
        <v xml:space="preserve"> </v>
      </c>
      <c r="I106" s="81" t="str">
        <f>IFERROR(VLOOKUP(B106,'City Level Data'!E:S,19,0)," ")</f>
        <v xml:space="preserve"> </v>
      </c>
      <c r="J106" s="1" t="str">
        <f>IFERROR(VLOOKUP(B106,'City Level Data'!E:Y,25,0)," ")</f>
        <v xml:space="preserve"> </v>
      </c>
    </row>
    <row r="107" spans="6:10" x14ac:dyDescent="0.2">
      <c r="F107" s="1" t="str">
        <f>IFERROR(VLOOKUP(B107,#REF!,2,0)," ")</f>
        <v xml:space="preserve"> </v>
      </c>
      <c r="G107" s="1" t="str">
        <f>IFERROR(VLOOKUP(B107,#REF!,3,0)," ")</f>
        <v xml:space="preserve"> </v>
      </c>
      <c r="H107" s="1" t="str">
        <f>IFERROR(VLOOKUP(B107,'City Level Data'!E:N,14,0)," ")</f>
        <v xml:space="preserve"> </v>
      </c>
      <c r="I107" s="81" t="str">
        <f>IFERROR(VLOOKUP(B107,'City Level Data'!E:S,19,0)," ")</f>
        <v xml:space="preserve"> </v>
      </c>
      <c r="J107" s="1" t="str">
        <f>IFERROR(VLOOKUP(B107,'City Level Data'!E:Y,25,0)," ")</f>
        <v xml:space="preserve"> </v>
      </c>
    </row>
    <row r="108" spans="6:10" x14ac:dyDescent="0.2">
      <c r="F108" s="1" t="str">
        <f>IFERROR(VLOOKUP(B108,#REF!,2,0)," ")</f>
        <v xml:space="preserve"> </v>
      </c>
      <c r="G108" s="1" t="str">
        <f>IFERROR(VLOOKUP(B108,#REF!,3,0)," ")</f>
        <v xml:space="preserve"> </v>
      </c>
      <c r="H108" s="1" t="str">
        <f>IFERROR(VLOOKUP(B108,'City Level Data'!E:N,14,0)," ")</f>
        <v xml:space="preserve"> </v>
      </c>
      <c r="I108" s="81" t="str">
        <f>IFERROR(VLOOKUP(B108,'City Level Data'!E:S,19,0)," ")</f>
        <v xml:space="preserve"> </v>
      </c>
      <c r="J108" s="1" t="str">
        <f>IFERROR(VLOOKUP(B108,'City Level Data'!E:Y,25,0)," ")</f>
        <v xml:space="preserve"> </v>
      </c>
    </row>
    <row r="109" spans="6:10" x14ac:dyDescent="0.2">
      <c r="F109" s="1" t="str">
        <f>IFERROR(VLOOKUP(B109,#REF!,2,0)," ")</f>
        <v xml:space="preserve"> </v>
      </c>
      <c r="G109" s="1" t="str">
        <f>IFERROR(VLOOKUP(B109,#REF!,3,0)," ")</f>
        <v xml:space="preserve"> </v>
      </c>
      <c r="H109" s="1" t="str">
        <f>IFERROR(VLOOKUP(B109,'City Level Data'!E:N,14,0)," ")</f>
        <v xml:space="preserve"> </v>
      </c>
      <c r="I109" s="81" t="str">
        <f>IFERROR(VLOOKUP(B109,'City Level Data'!E:S,19,0)," ")</f>
        <v xml:space="preserve"> </v>
      </c>
      <c r="J109" s="1" t="str">
        <f>IFERROR(VLOOKUP(B109,'City Level Data'!E:Y,25,0)," ")</f>
        <v xml:space="preserve"> </v>
      </c>
    </row>
    <row r="110" spans="6:10" x14ac:dyDescent="0.2">
      <c r="F110" s="1" t="str">
        <f>IFERROR(VLOOKUP(B110,#REF!,2,0)," ")</f>
        <v xml:space="preserve"> </v>
      </c>
      <c r="G110" s="1" t="str">
        <f>IFERROR(VLOOKUP(B110,#REF!,3,0)," ")</f>
        <v xml:space="preserve"> </v>
      </c>
      <c r="H110" s="1" t="str">
        <f>IFERROR(VLOOKUP(B110,'City Level Data'!E:N,14,0)," ")</f>
        <v xml:space="preserve"> </v>
      </c>
      <c r="I110" s="81" t="str">
        <f>IFERROR(VLOOKUP(B110,'City Level Data'!E:S,19,0)," ")</f>
        <v xml:space="preserve"> </v>
      </c>
      <c r="J110" s="1" t="str">
        <f>IFERROR(VLOOKUP(B110,'City Level Data'!E:Y,25,0)," ")</f>
        <v xml:space="preserve"> </v>
      </c>
    </row>
    <row r="111" spans="6:10" x14ac:dyDescent="0.2">
      <c r="F111" s="1" t="str">
        <f>IFERROR(VLOOKUP(B111,#REF!,2,0)," ")</f>
        <v xml:space="preserve"> </v>
      </c>
      <c r="G111" s="1" t="str">
        <f>IFERROR(VLOOKUP(B111,#REF!,3,0)," ")</f>
        <v xml:space="preserve"> </v>
      </c>
      <c r="H111" s="1" t="str">
        <f>IFERROR(VLOOKUP(B111,'City Level Data'!E:N,14,0)," ")</f>
        <v xml:space="preserve"> </v>
      </c>
      <c r="I111" s="81" t="str">
        <f>IFERROR(VLOOKUP(B111,'City Level Data'!E:S,19,0)," ")</f>
        <v xml:space="preserve"> </v>
      </c>
      <c r="J111" s="1" t="str">
        <f>IFERROR(VLOOKUP(B111,'City Level Data'!E:Y,25,0)," ")</f>
        <v xml:space="preserve"> </v>
      </c>
    </row>
    <row r="112" spans="6:10" x14ac:dyDescent="0.2">
      <c r="F112" s="1" t="str">
        <f>IFERROR(VLOOKUP(B112,#REF!,2,0)," ")</f>
        <v xml:space="preserve"> </v>
      </c>
      <c r="G112" s="1" t="str">
        <f>IFERROR(VLOOKUP(B112,#REF!,3,0)," ")</f>
        <v xml:space="preserve"> </v>
      </c>
      <c r="H112" s="1" t="str">
        <f>IFERROR(VLOOKUP(B112,'City Level Data'!E:N,14,0)," ")</f>
        <v xml:space="preserve"> </v>
      </c>
      <c r="I112" s="81" t="str">
        <f>IFERROR(VLOOKUP(B112,'City Level Data'!E:S,19,0)," ")</f>
        <v xml:space="preserve"> </v>
      </c>
      <c r="J112" s="1" t="str">
        <f>IFERROR(VLOOKUP(B112,'City Level Data'!E:Y,25,0)," ")</f>
        <v xml:space="preserve"> </v>
      </c>
    </row>
    <row r="113" spans="6:10" x14ac:dyDescent="0.2">
      <c r="F113" s="1" t="str">
        <f>IFERROR(VLOOKUP(B113,#REF!,2,0)," ")</f>
        <v xml:space="preserve"> </v>
      </c>
      <c r="G113" s="1" t="str">
        <f>IFERROR(VLOOKUP(B113,#REF!,3,0)," ")</f>
        <v xml:space="preserve"> </v>
      </c>
      <c r="H113" s="1" t="str">
        <f>IFERROR(VLOOKUP(B113,'City Level Data'!E:N,14,0)," ")</f>
        <v xml:space="preserve"> </v>
      </c>
      <c r="I113" s="81" t="str">
        <f>IFERROR(VLOOKUP(B113,'City Level Data'!E:S,19,0)," ")</f>
        <v xml:space="preserve"> </v>
      </c>
      <c r="J113" s="1" t="str">
        <f>IFERROR(VLOOKUP(B113,'City Level Data'!E:Y,25,0)," ")</f>
        <v xml:space="preserve"> </v>
      </c>
    </row>
    <row r="114" spans="6:10" x14ac:dyDescent="0.2">
      <c r="F114" s="1" t="str">
        <f>IFERROR(VLOOKUP(B114,#REF!,2,0)," ")</f>
        <v xml:space="preserve"> </v>
      </c>
      <c r="G114" s="1" t="str">
        <f>IFERROR(VLOOKUP(B114,#REF!,3,0)," ")</f>
        <v xml:space="preserve"> </v>
      </c>
      <c r="H114" s="1" t="str">
        <f>IFERROR(VLOOKUP(B114,'City Level Data'!E:N,14,0)," ")</f>
        <v xml:space="preserve"> </v>
      </c>
      <c r="I114" s="81" t="str">
        <f>IFERROR(VLOOKUP(B114,'City Level Data'!E:S,19,0)," ")</f>
        <v xml:space="preserve"> </v>
      </c>
      <c r="J114" s="1" t="str">
        <f>IFERROR(VLOOKUP(B114,'City Level Data'!E:Y,25,0)," ")</f>
        <v xml:space="preserve"> </v>
      </c>
    </row>
    <row r="115" spans="6:10" x14ac:dyDescent="0.2">
      <c r="F115" s="1" t="str">
        <f>IFERROR(VLOOKUP(B115,#REF!,2,0)," ")</f>
        <v xml:space="preserve"> </v>
      </c>
      <c r="G115" s="1" t="str">
        <f>IFERROR(VLOOKUP(B115,#REF!,3,0)," ")</f>
        <v xml:space="preserve"> </v>
      </c>
      <c r="H115" s="1" t="str">
        <f>IFERROR(VLOOKUP(B115,'City Level Data'!E:N,14,0)," ")</f>
        <v xml:space="preserve"> </v>
      </c>
      <c r="I115" s="81" t="str">
        <f>IFERROR(VLOOKUP(B115,'City Level Data'!E:S,19,0)," ")</f>
        <v xml:space="preserve"> </v>
      </c>
      <c r="J115" s="1" t="str">
        <f>IFERROR(VLOOKUP(B115,'City Level Data'!E:Y,25,0)," ")</f>
        <v xml:space="preserve"> </v>
      </c>
    </row>
    <row r="116" spans="6:10" x14ac:dyDescent="0.2">
      <c r="F116" s="1" t="str">
        <f>IFERROR(VLOOKUP(B116,#REF!,2,0)," ")</f>
        <v xml:space="preserve"> </v>
      </c>
      <c r="G116" s="1" t="str">
        <f>IFERROR(VLOOKUP(B116,#REF!,3,0)," ")</f>
        <v xml:space="preserve"> </v>
      </c>
      <c r="H116" s="1" t="str">
        <f>IFERROR(VLOOKUP(B116,'City Level Data'!E:N,14,0)," ")</f>
        <v xml:space="preserve"> </v>
      </c>
      <c r="I116" s="81" t="str">
        <f>IFERROR(VLOOKUP(B116,'City Level Data'!E:S,19,0)," ")</f>
        <v xml:space="preserve"> </v>
      </c>
      <c r="J116" s="1" t="str">
        <f>IFERROR(VLOOKUP(B116,'City Level Data'!E:Y,25,0)," ")</f>
        <v xml:space="preserve"> </v>
      </c>
    </row>
    <row r="117" spans="6:10" x14ac:dyDescent="0.2">
      <c r="F117" s="1" t="str">
        <f>IFERROR(VLOOKUP(B117,#REF!,2,0)," ")</f>
        <v xml:space="preserve"> </v>
      </c>
      <c r="G117" s="1" t="str">
        <f>IFERROR(VLOOKUP(B117,#REF!,3,0)," ")</f>
        <v xml:space="preserve"> </v>
      </c>
      <c r="H117" s="1" t="str">
        <f>IFERROR(VLOOKUP(B117,'City Level Data'!E:N,14,0)," ")</f>
        <v xml:space="preserve"> </v>
      </c>
      <c r="I117" s="81" t="str">
        <f>IFERROR(VLOOKUP(B117,'City Level Data'!E:S,19,0)," ")</f>
        <v xml:space="preserve"> </v>
      </c>
      <c r="J117" s="1" t="str">
        <f>IFERROR(VLOOKUP(B117,'City Level Data'!E:Y,25,0)," ")</f>
        <v xml:space="preserve"> </v>
      </c>
    </row>
    <row r="118" spans="6:10" x14ac:dyDescent="0.2">
      <c r="F118" s="1" t="str">
        <f>IFERROR(VLOOKUP(B118,#REF!,2,0)," ")</f>
        <v xml:space="preserve"> </v>
      </c>
      <c r="G118" s="1" t="str">
        <f>IFERROR(VLOOKUP(B118,#REF!,3,0)," ")</f>
        <v xml:space="preserve"> </v>
      </c>
      <c r="H118" s="1" t="str">
        <f>IFERROR(VLOOKUP(B118,'City Level Data'!E:N,14,0)," ")</f>
        <v xml:space="preserve"> </v>
      </c>
      <c r="I118" s="81" t="str">
        <f>IFERROR(VLOOKUP(B118,'City Level Data'!E:S,19,0)," ")</f>
        <v xml:space="preserve"> </v>
      </c>
      <c r="J118" s="1" t="str">
        <f>IFERROR(VLOOKUP(B118,'City Level Data'!E:Y,25,0)," ")</f>
        <v xml:space="preserve"> </v>
      </c>
    </row>
    <row r="119" spans="6:10" x14ac:dyDescent="0.2">
      <c r="F119" s="1" t="str">
        <f>IFERROR(VLOOKUP(B119,#REF!,2,0)," ")</f>
        <v xml:space="preserve"> </v>
      </c>
      <c r="G119" s="1" t="str">
        <f>IFERROR(VLOOKUP(B119,#REF!,3,0)," ")</f>
        <v xml:space="preserve"> </v>
      </c>
      <c r="H119" s="1" t="str">
        <f>IFERROR(VLOOKUP(B119,'City Level Data'!E:N,14,0)," ")</f>
        <v xml:space="preserve"> </v>
      </c>
      <c r="I119" s="81" t="str">
        <f>IFERROR(VLOOKUP(B119,'City Level Data'!E:S,19,0)," ")</f>
        <v xml:space="preserve"> </v>
      </c>
      <c r="J119" s="1" t="str">
        <f>IFERROR(VLOOKUP(B119,'City Level Data'!E:Y,25,0)," ")</f>
        <v xml:space="preserve"> </v>
      </c>
    </row>
    <row r="120" spans="6:10" x14ac:dyDescent="0.2">
      <c r="F120" s="1" t="str">
        <f>IFERROR(VLOOKUP(B120,#REF!,2,0)," ")</f>
        <v xml:space="preserve"> </v>
      </c>
      <c r="G120" s="1" t="str">
        <f>IFERROR(VLOOKUP(B120,#REF!,3,0)," ")</f>
        <v xml:space="preserve"> </v>
      </c>
      <c r="H120" s="1" t="str">
        <f>IFERROR(VLOOKUP(B120,'City Level Data'!E:N,14,0)," ")</f>
        <v xml:space="preserve"> </v>
      </c>
      <c r="I120" s="81" t="str">
        <f>IFERROR(VLOOKUP(B120,'City Level Data'!E:S,19,0)," ")</f>
        <v xml:space="preserve"> </v>
      </c>
      <c r="J120" s="1" t="str">
        <f>IFERROR(VLOOKUP(B120,'City Level Data'!E:Y,25,0)," ")</f>
        <v xml:space="preserve"> </v>
      </c>
    </row>
    <row r="121" spans="6:10" x14ac:dyDescent="0.2">
      <c r="F121" s="1" t="str">
        <f>IFERROR(VLOOKUP(B121,#REF!,2,0)," ")</f>
        <v xml:space="preserve"> </v>
      </c>
      <c r="G121" s="1" t="str">
        <f>IFERROR(VLOOKUP(B121,#REF!,3,0)," ")</f>
        <v xml:space="preserve"> </v>
      </c>
      <c r="H121" s="1" t="str">
        <f>IFERROR(VLOOKUP(B121,'City Level Data'!E:N,14,0)," ")</f>
        <v xml:space="preserve"> </v>
      </c>
      <c r="I121" s="81" t="str">
        <f>IFERROR(VLOOKUP(B121,'City Level Data'!E:S,19,0)," ")</f>
        <v xml:space="preserve"> </v>
      </c>
      <c r="J121" s="1" t="str">
        <f>IFERROR(VLOOKUP(B121,'City Level Data'!E:Y,25,0)," ")</f>
        <v xml:space="preserve"> </v>
      </c>
    </row>
    <row r="122" spans="6:10" x14ac:dyDescent="0.2">
      <c r="F122" s="1" t="str">
        <f>IFERROR(VLOOKUP(B122,#REF!,2,0)," ")</f>
        <v xml:space="preserve"> </v>
      </c>
      <c r="G122" s="1" t="str">
        <f>IFERROR(VLOOKUP(B122,#REF!,3,0)," ")</f>
        <v xml:space="preserve"> </v>
      </c>
      <c r="H122" s="1" t="str">
        <f>IFERROR(VLOOKUP(B122,'City Level Data'!E:N,14,0)," ")</f>
        <v xml:space="preserve"> </v>
      </c>
      <c r="I122" s="81" t="str">
        <f>IFERROR(VLOOKUP(B122,'City Level Data'!E:S,19,0)," ")</f>
        <v xml:space="preserve"> </v>
      </c>
      <c r="J122" s="1" t="str">
        <f>IFERROR(VLOOKUP(B122,'City Level Data'!E:Y,25,0)," ")</f>
        <v xml:space="preserve"> </v>
      </c>
    </row>
    <row r="123" spans="6:10" x14ac:dyDescent="0.2">
      <c r="F123" s="1" t="str">
        <f>IFERROR(VLOOKUP(B123,#REF!,2,0)," ")</f>
        <v xml:space="preserve"> </v>
      </c>
      <c r="G123" s="1" t="str">
        <f>IFERROR(VLOOKUP(B123,#REF!,3,0)," ")</f>
        <v xml:space="preserve"> </v>
      </c>
      <c r="H123" s="1" t="str">
        <f>IFERROR(VLOOKUP(B123,'City Level Data'!E:N,14,0)," ")</f>
        <v xml:space="preserve"> </v>
      </c>
      <c r="I123" s="81" t="str">
        <f>IFERROR(VLOOKUP(B123,'City Level Data'!E:S,19,0)," ")</f>
        <v xml:space="preserve"> </v>
      </c>
      <c r="J123" s="1" t="str">
        <f>IFERROR(VLOOKUP(B123,'City Level Data'!E:Y,25,0)," ")</f>
        <v xml:space="preserve"> </v>
      </c>
    </row>
    <row r="124" spans="6:10" x14ac:dyDescent="0.2">
      <c r="F124" s="1" t="str">
        <f>IFERROR(VLOOKUP(B124,#REF!,2,0)," ")</f>
        <v xml:space="preserve"> </v>
      </c>
      <c r="G124" s="1" t="str">
        <f>IFERROR(VLOOKUP(B124,#REF!,3,0)," ")</f>
        <v xml:space="preserve"> </v>
      </c>
      <c r="H124" s="1" t="str">
        <f>IFERROR(VLOOKUP(B124,'City Level Data'!E:N,14,0)," ")</f>
        <v xml:space="preserve"> </v>
      </c>
      <c r="I124" s="81" t="str">
        <f>IFERROR(VLOOKUP(B124,'City Level Data'!E:S,19,0)," ")</f>
        <v xml:space="preserve"> </v>
      </c>
      <c r="J124" s="1" t="str">
        <f>IFERROR(VLOOKUP(B124,'City Level Data'!E:Y,25,0)," ")</f>
        <v xml:space="preserve"> </v>
      </c>
    </row>
    <row r="125" spans="6:10" x14ac:dyDescent="0.2">
      <c r="F125" s="1" t="str">
        <f>IFERROR(VLOOKUP(B125,#REF!,2,0)," ")</f>
        <v xml:space="preserve"> </v>
      </c>
      <c r="G125" s="1" t="str">
        <f>IFERROR(VLOOKUP(B125,#REF!,3,0)," ")</f>
        <v xml:space="preserve"> </v>
      </c>
      <c r="H125" s="1" t="str">
        <f>IFERROR(VLOOKUP(B125,'City Level Data'!E:N,14,0)," ")</f>
        <v xml:space="preserve"> </v>
      </c>
      <c r="I125" s="81" t="str">
        <f>IFERROR(VLOOKUP(B125,'City Level Data'!E:S,19,0)," ")</f>
        <v xml:space="preserve"> </v>
      </c>
      <c r="J125" s="1" t="str">
        <f>IFERROR(VLOOKUP(B125,'City Level Data'!E:Y,25,0)," ")</f>
        <v xml:space="preserve"> </v>
      </c>
    </row>
    <row r="126" spans="6:10" x14ac:dyDescent="0.2">
      <c r="F126" s="1" t="str">
        <f>IFERROR(VLOOKUP(B126,#REF!,2,0)," ")</f>
        <v xml:space="preserve"> </v>
      </c>
      <c r="G126" s="1" t="str">
        <f>IFERROR(VLOOKUP(B126,#REF!,3,0)," ")</f>
        <v xml:space="preserve"> </v>
      </c>
      <c r="H126" s="1" t="str">
        <f>IFERROR(VLOOKUP(B126,'City Level Data'!E:N,14,0)," ")</f>
        <v xml:space="preserve"> </v>
      </c>
      <c r="I126" s="81" t="str">
        <f>IFERROR(VLOOKUP(B126,'City Level Data'!E:S,19,0)," ")</f>
        <v xml:space="preserve"> </v>
      </c>
      <c r="J126" s="1" t="str">
        <f>IFERROR(VLOOKUP(B126,'City Level Data'!E:Y,25,0)," ")</f>
        <v xml:space="preserve"> </v>
      </c>
    </row>
    <row r="127" spans="6:10" x14ac:dyDescent="0.2">
      <c r="F127" s="1" t="str">
        <f>IFERROR(VLOOKUP(B127,#REF!,2,0)," ")</f>
        <v xml:space="preserve"> </v>
      </c>
      <c r="G127" s="1" t="str">
        <f>IFERROR(VLOOKUP(B127,#REF!,3,0)," ")</f>
        <v xml:space="preserve"> </v>
      </c>
      <c r="H127" s="1" t="str">
        <f>IFERROR(VLOOKUP(B127,'City Level Data'!E:N,14,0)," ")</f>
        <v xml:space="preserve"> </v>
      </c>
      <c r="I127" s="81" t="str">
        <f>IFERROR(VLOOKUP(B127,'City Level Data'!E:S,19,0)," ")</f>
        <v xml:space="preserve"> </v>
      </c>
      <c r="J127" s="1" t="str">
        <f>IFERROR(VLOOKUP(B127,'City Level Data'!E:Y,25,0)," ")</f>
        <v xml:space="preserve"> </v>
      </c>
    </row>
    <row r="128" spans="6:10" x14ac:dyDescent="0.2">
      <c r="F128" s="1" t="str">
        <f>IFERROR(VLOOKUP(B128,#REF!,2,0)," ")</f>
        <v xml:space="preserve"> </v>
      </c>
      <c r="G128" s="1" t="str">
        <f>IFERROR(VLOOKUP(B128,#REF!,3,0)," ")</f>
        <v xml:space="preserve"> </v>
      </c>
      <c r="H128" s="1" t="str">
        <f>IFERROR(VLOOKUP(B128,'City Level Data'!E:N,14,0)," ")</f>
        <v xml:space="preserve"> </v>
      </c>
      <c r="I128" s="81" t="str">
        <f>IFERROR(VLOOKUP(B128,'City Level Data'!E:S,19,0)," ")</f>
        <v xml:space="preserve"> </v>
      </c>
      <c r="J128" s="1" t="str">
        <f>IFERROR(VLOOKUP(B128,'City Level Data'!E:Y,25,0)," ")</f>
        <v xml:space="preserve"> </v>
      </c>
    </row>
    <row r="129" spans="6:10" x14ac:dyDescent="0.2">
      <c r="F129" s="1" t="str">
        <f>IFERROR(VLOOKUP(B129,#REF!,2,0)," ")</f>
        <v xml:space="preserve"> </v>
      </c>
      <c r="G129" s="1" t="str">
        <f>IFERROR(VLOOKUP(B129,#REF!,3,0)," ")</f>
        <v xml:space="preserve"> </v>
      </c>
      <c r="H129" s="1" t="str">
        <f>IFERROR(VLOOKUP(B129,'City Level Data'!E:N,14,0)," ")</f>
        <v xml:space="preserve"> </v>
      </c>
      <c r="I129" s="81" t="str">
        <f>IFERROR(VLOOKUP(B129,'City Level Data'!E:S,19,0)," ")</f>
        <v xml:space="preserve"> </v>
      </c>
      <c r="J129" s="1" t="str">
        <f>IFERROR(VLOOKUP(B129,'City Level Data'!E:Y,25,0)," ")</f>
        <v xml:space="preserve"> </v>
      </c>
    </row>
    <row r="130" spans="6:10" x14ac:dyDescent="0.2">
      <c r="F130" s="1" t="str">
        <f>IFERROR(VLOOKUP(B130,#REF!,2,0)," ")</f>
        <v xml:space="preserve"> </v>
      </c>
      <c r="G130" s="1" t="str">
        <f>IFERROR(VLOOKUP(B130,#REF!,3,0)," ")</f>
        <v xml:space="preserve"> </v>
      </c>
      <c r="H130" s="1" t="str">
        <f>IFERROR(VLOOKUP(B130,'City Level Data'!E:N,14,0)," ")</f>
        <v xml:space="preserve"> </v>
      </c>
      <c r="I130" s="81" t="str">
        <f>IFERROR(VLOOKUP(B130,'City Level Data'!E:S,19,0)," ")</f>
        <v xml:space="preserve"> </v>
      </c>
      <c r="J130" s="1" t="str">
        <f>IFERROR(VLOOKUP(B130,'City Level Data'!E:Y,25,0)," ")</f>
        <v xml:space="preserve"> </v>
      </c>
    </row>
    <row r="131" spans="6:10" x14ac:dyDescent="0.2">
      <c r="F131" s="1" t="str">
        <f>IFERROR(VLOOKUP(B131,#REF!,2,0)," ")</f>
        <v xml:space="preserve"> </v>
      </c>
      <c r="G131" s="1" t="str">
        <f>IFERROR(VLOOKUP(B131,#REF!,3,0)," ")</f>
        <v xml:space="preserve"> </v>
      </c>
      <c r="H131" s="1" t="str">
        <f>IFERROR(VLOOKUP(B131,'City Level Data'!E:N,14,0)," ")</f>
        <v xml:space="preserve"> </v>
      </c>
      <c r="I131" s="81" t="str">
        <f>IFERROR(VLOOKUP(B131,'City Level Data'!E:S,19,0)," ")</f>
        <v xml:space="preserve"> </v>
      </c>
      <c r="J131" s="1" t="str">
        <f>IFERROR(VLOOKUP(B131,'City Level Data'!E:Y,25,0)," ")</f>
        <v xml:space="preserve"> </v>
      </c>
    </row>
    <row r="132" spans="6:10" x14ac:dyDescent="0.2">
      <c r="F132" s="1" t="str">
        <f>IFERROR(VLOOKUP(B132,#REF!,2,0)," ")</f>
        <v xml:space="preserve"> </v>
      </c>
      <c r="G132" s="1" t="str">
        <f>IFERROR(VLOOKUP(B132,#REF!,3,0)," ")</f>
        <v xml:space="preserve"> </v>
      </c>
      <c r="H132" s="1" t="str">
        <f>IFERROR(VLOOKUP(B132,'City Level Data'!E:N,14,0)," ")</f>
        <v xml:space="preserve"> </v>
      </c>
      <c r="I132" s="81" t="str">
        <f>IFERROR(VLOOKUP(B132,'City Level Data'!E:S,19,0)," ")</f>
        <v xml:space="preserve"> </v>
      </c>
      <c r="J132" s="1" t="str">
        <f>IFERROR(VLOOKUP(B132,'City Level Data'!E:Y,25,0)," ")</f>
        <v xml:space="preserve"> </v>
      </c>
    </row>
    <row r="133" spans="6:10" x14ac:dyDescent="0.2">
      <c r="F133" s="1" t="str">
        <f>IFERROR(VLOOKUP(B133,#REF!,2,0)," ")</f>
        <v xml:space="preserve"> </v>
      </c>
      <c r="G133" s="1" t="str">
        <f>IFERROR(VLOOKUP(B133,#REF!,3,0)," ")</f>
        <v xml:space="preserve"> </v>
      </c>
      <c r="H133" s="1" t="str">
        <f>IFERROR(VLOOKUP(B133,'City Level Data'!E:N,14,0)," ")</f>
        <v xml:space="preserve"> </v>
      </c>
      <c r="I133" s="81" t="str">
        <f>IFERROR(VLOOKUP(B133,'City Level Data'!E:S,19,0)," ")</f>
        <v xml:space="preserve"> </v>
      </c>
      <c r="J133" s="1" t="str">
        <f>IFERROR(VLOOKUP(B133,'City Level Data'!E:Y,25,0)," ")</f>
        <v xml:space="preserve"> </v>
      </c>
    </row>
    <row r="134" spans="6:10" x14ac:dyDescent="0.2">
      <c r="F134" s="1" t="str">
        <f>IFERROR(VLOOKUP(B134,#REF!,2,0)," ")</f>
        <v xml:space="preserve"> </v>
      </c>
      <c r="G134" s="1" t="str">
        <f>IFERROR(VLOOKUP(B134,#REF!,3,0)," ")</f>
        <v xml:space="preserve"> </v>
      </c>
      <c r="H134" s="1" t="str">
        <f>IFERROR(VLOOKUP(B134,'City Level Data'!E:N,14,0)," ")</f>
        <v xml:space="preserve"> </v>
      </c>
      <c r="I134" s="81" t="str">
        <f>IFERROR(VLOOKUP(B134,'City Level Data'!E:S,19,0)," ")</f>
        <v xml:space="preserve"> </v>
      </c>
      <c r="J134" s="1" t="str">
        <f>IFERROR(VLOOKUP(B134,'City Level Data'!E:Y,25,0)," ")</f>
        <v xml:space="preserve"> </v>
      </c>
    </row>
    <row r="135" spans="6:10" x14ac:dyDescent="0.2">
      <c r="F135" s="1" t="str">
        <f>IFERROR(VLOOKUP(B135,#REF!,2,0)," ")</f>
        <v xml:space="preserve"> </v>
      </c>
      <c r="G135" s="1" t="str">
        <f>IFERROR(VLOOKUP(B135,#REF!,3,0)," ")</f>
        <v xml:space="preserve"> </v>
      </c>
      <c r="H135" s="1" t="str">
        <f>IFERROR(VLOOKUP(B135,'City Level Data'!E:N,14,0)," ")</f>
        <v xml:space="preserve"> </v>
      </c>
      <c r="I135" s="81" t="str">
        <f>IFERROR(VLOOKUP(B135,'City Level Data'!E:S,19,0)," ")</f>
        <v xml:space="preserve"> </v>
      </c>
      <c r="J135" s="1" t="str">
        <f>IFERROR(VLOOKUP(B135,'City Level Data'!E:Y,25,0)," ")</f>
        <v xml:space="preserve"> </v>
      </c>
    </row>
    <row r="136" spans="6:10" x14ac:dyDescent="0.2">
      <c r="F136" s="1" t="str">
        <f>IFERROR(VLOOKUP(B136,#REF!,2,0)," ")</f>
        <v xml:space="preserve"> </v>
      </c>
      <c r="G136" s="1" t="str">
        <f>IFERROR(VLOOKUP(B136,#REF!,3,0)," ")</f>
        <v xml:space="preserve"> </v>
      </c>
      <c r="H136" s="1" t="str">
        <f>IFERROR(VLOOKUP(B136,'City Level Data'!E:N,14,0)," ")</f>
        <v xml:space="preserve"> </v>
      </c>
      <c r="I136" s="81" t="str">
        <f>IFERROR(VLOOKUP(B136,'City Level Data'!E:S,19,0)," ")</f>
        <v xml:space="preserve"> </v>
      </c>
      <c r="J136" s="1" t="str">
        <f>IFERROR(VLOOKUP(B136,'City Level Data'!E:Y,25,0)," ")</f>
        <v xml:space="preserve"> </v>
      </c>
    </row>
    <row r="137" spans="6:10" x14ac:dyDescent="0.2">
      <c r="F137" s="1" t="str">
        <f>IFERROR(VLOOKUP(B137,#REF!,2,0)," ")</f>
        <v xml:space="preserve"> </v>
      </c>
      <c r="G137" s="1" t="str">
        <f>IFERROR(VLOOKUP(B137,#REF!,3,0)," ")</f>
        <v xml:space="preserve"> </v>
      </c>
      <c r="H137" s="1" t="str">
        <f>IFERROR(VLOOKUP(B137,'City Level Data'!E:N,14,0)," ")</f>
        <v xml:space="preserve"> </v>
      </c>
      <c r="I137" s="81" t="str">
        <f>IFERROR(VLOOKUP(B137,'City Level Data'!E:S,19,0)," ")</f>
        <v xml:space="preserve"> </v>
      </c>
      <c r="J137" s="1" t="str">
        <f>IFERROR(VLOOKUP(B137,'City Level Data'!E:Y,25,0)," ")</f>
        <v xml:space="preserve"> </v>
      </c>
    </row>
    <row r="138" spans="6:10" x14ac:dyDescent="0.2">
      <c r="F138" s="1" t="str">
        <f>IFERROR(VLOOKUP(B138,#REF!,2,0)," ")</f>
        <v xml:space="preserve"> </v>
      </c>
      <c r="G138" s="1" t="str">
        <f>IFERROR(VLOOKUP(B138,#REF!,3,0)," ")</f>
        <v xml:space="preserve"> </v>
      </c>
      <c r="H138" s="1" t="str">
        <f>IFERROR(VLOOKUP(B138,'City Level Data'!E:N,14,0)," ")</f>
        <v xml:space="preserve"> </v>
      </c>
      <c r="I138" s="81" t="str">
        <f>IFERROR(VLOOKUP(B138,'City Level Data'!E:S,19,0)," ")</f>
        <v xml:space="preserve"> </v>
      </c>
      <c r="J138" s="1" t="str">
        <f>IFERROR(VLOOKUP(B138,'City Level Data'!E:Y,25,0)," ")</f>
        <v xml:space="preserve"> </v>
      </c>
    </row>
    <row r="139" spans="6:10" x14ac:dyDescent="0.2">
      <c r="F139" s="1" t="str">
        <f>IFERROR(VLOOKUP(B139,#REF!,2,0)," ")</f>
        <v xml:space="preserve"> </v>
      </c>
      <c r="G139" s="1" t="str">
        <f>IFERROR(VLOOKUP(B139,#REF!,3,0)," ")</f>
        <v xml:space="preserve"> </v>
      </c>
      <c r="H139" s="1" t="str">
        <f>IFERROR(VLOOKUP(B139,'City Level Data'!E:N,14,0)," ")</f>
        <v xml:space="preserve"> </v>
      </c>
      <c r="I139" s="81" t="str">
        <f>IFERROR(VLOOKUP(B139,'City Level Data'!E:S,19,0)," ")</f>
        <v xml:space="preserve"> </v>
      </c>
      <c r="J139" s="1" t="str">
        <f>IFERROR(VLOOKUP(B139,'City Level Data'!E:Y,25,0)," ")</f>
        <v xml:space="preserve"> </v>
      </c>
    </row>
    <row r="140" spans="6:10" x14ac:dyDescent="0.2">
      <c r="F140" s="1" t="str">
        <f>IFERROR(VLOOKUP(B140,#REF!,2,0)," ")</f>
        <v xml:space="preserve"> </v>
      </c>
      <c r="G140" s="1" t="str">
        <f>IFERROR(VLOOKUP(B140,#REF!,3,0)," ")</f>
        <v xml:space="preserve"> </v>
      </c>
      <c r="H140" s="1" t="str">
        <f>IFERROR(VLOOKUP(B140,'City Level Data'!E:N,14,0)," ")</f>
        <v xml:space="preserve"> </v>
      </c>
      <c r="I140" s="81" t="str">
        <f>IFERROR(VLOOKUP(B140,'City Level Data'!E:S,19,0)," ")</f>
        <v xml:space="preserve"> </v>
      </c>
      <c r="J140" s="1" t="str">
        <f>IFERROR(VLOOKUP(B140,'City Level Data'!E:Y,25,0)," ")</f>
        <v xml:space="preserve"> </v>
      </c>
    </row>
    <row r="141" spans="6:10" x14ac:dyDescent="0.2">
      <c r="F141" s="1" t="str">
        <f>IFERROR(VLOOKUP(B141,#REF!,2,0)," ")</f>
        <v xml:space="preserve"> </v>
      </c>
      <c r="G141" s="1" t="str">
        <f>IFERROR(VLOOKUP(B141,#REF!,3,0)," ")</f>
        <v xml:space="preserve"> </v>
      </c>
      <c r="H141" s="1" t="str">
        <f>IFERROR(VLOOKUP(B141,'City Level Data'!E:N,14,0)," ")</f>
        <v xml:space="preserve"> </v>
      </c>
      <c r="I141" s="81" t="str">
        <f>IFERROR(VLOOKUP(B141,'City Level Data'!E:S,19,0)," ")</f>
        <v xml:space="preserve"> </v>
      </c>
      <c r="J141" s="1" t="str">
        <f>IFERROR(VLOOKUP(B141,'City Level Data'!E:Y,25,0)," ")</f>
        <v xml:space="preserve"> </v>
      </c>
    </row>
    <row r="142" spans="6:10" x14ac:dyDescent="0.2">
      <c r="F142" s="1" t="str">
        <f>IFERROR(VLOOKUP(B142,#REF!,2,0)," ")</f>
        <v xml:space="preserve"> </v>
      </c>
      <c r="G142" s="1" t="str">
        <f>IFERROR(VLOOKUP(B142,#REF!,3,0)," ")</f>
        <v xml:space="preserve"> </v>
      </c>
      <c r="H142" s="1" t="str">
        <f>IFERROR(VLOOKUP(B142,'City Level Data'!E:N,14,0)," ")</f>
        <v xml:space="preserve"> </v>
      </c>
      <c r="I142" s="81" t="str">
        <f>IFERROR(VLOOKUP(B142,'City Level Data'!E:S,19,0)," ")</f>
        <v xml:space="preserve"> </v>
      </c>
      <c r="J142" s="1" t="str">
        <f>IFERROR(VLOOKUP(B142,'City Level Data'!E:Y,25,0)," ")</f>
        <v xml:space="preserve"> </v>
      </c>
    </row>
    <row r="143" spans="6:10" x14ac:dyDescent="0.2">
      <c r="F143" s="1" t="str">
        <f>IFERROR(VLOOKUP(B143,#REF!,2,0)," ")</f>
        <v xml:space="preserve"> </v>
      </c>
      <c r="G143" s="1" t="str">
        <f>IFERROR(VLOOKUP(B143,#REF!,3,0)," ")</f>
        <v xml:space="preserve"> </v>
      </c>
      <c r="H143" s="1" t="str">
        <f>IFERROR(VLOOKUP(B143,'City Level Data'!E:N,14,0)," ")</f>
        <v xml:space="preserve"> </v>
      </c>
      <c r="I143" s="81" t="str">
        <f>IFERROR(VLOOKUP(B143,'City Level Data'!E:S,19,0)," ")</f>
        <v xml:space="preserve"> </v>
      </c>
      <c r="J143" s="1" t="str">
        <f>IFERROR(VLOOKUP(B143,'City Level Data'!E:Y,25,0)," ")</f>
        <v xml:space="preserve"> </v>
      </c>
    </row>
    <row r="144" spans="6:10" x14ac:dyDescent="0.2">
      <c r="F144" s="1" t="str">
        <f>IFERROR(VLOOKUP(B144,#REF!,2,0)," ")</f>
        <v xml:space="preserve"> </v>
      </c>
      <c r="G144" s="1" t="str">
        <f>IFERROR(VLOOKUP(B144,#REF!,3,0)," ")</f>
        <v xml:space="preserve"> </v>
      </c>
      <c r="H144" s="1" t="str">
        <f>IFERROR(VLOOKUP(B144,'City Level Data'!E:N,14,0)," ")</f>
        <v xml:space="preserve"> </v>
      </c>
      <c r="I144" s="81" t="str">
        <f>IFERROR(VLOOKUP(B144,'City Level Data'!E:S,19,0)," ")</f>
        <v xml:space="preserve"> </v>
      </c>
      <c r="J144" s="1" t="str">
        <f>IFERROR(VLOOKUP(B144,'City Level Data'!E:Y,25,0)," ")</f>
        <v xml:space="preserve"> </v>
      </c>
    </row>
    <row r="145" spans="6:10" x14ac:dyDescent="0.2">
      <c r="F145" s="1" t="str">
        <f>IFERROR(VLOOKUP(B145,#REF!,2,0)," ")</f>
        <v xml:space="preserve"> </v>
      </c>
      <c r="G145" s="1" t="str">
        <f>IFERROR(VLOOKUP(B145,#REF!,3,0)," ")</f>
        <v xml:space="preserve"> </v>
      </c>
      <c r="H145" s="1" t="str">
        <f>IFERROR(VLOOKUP(B145,'City Level Data'!E:N,14,0)," ")</f>
        <v xml:space="preserve"> </v>
      </c>
      <c r="I145" s="81" t="str">
        <f>IFERROR(VLOOKUP(B145,'City Level Data'!E:S,19,0)," ")</f>
        <v xml:space="preserve"> </v>
      </c>
      <c r="J145" s="1" t="str">
        <f>IFERROR(VLOOKUP(B145,'City Level Data'!E:Y,25,0)," ")</f>
        <v xml:space="preserve"> </v>
      </c>
    </row>
    <row r="146" spans="6:10" x14ac:dyDescent="0.2">
      <c r="F146" s="1" t="str">
        <f>IFERROR(VLOOKUP(B146,#REF!,2,0)," ")</f>
        <v xml:space="preserve"> </v>
      </c>
      <c r="G146" s="1" t="str">
        <f>IFERROR(VLOOKUP(B146,#REF!,3,0)," ")</f>
        <v xml:space="preserve"> </v>
      </c>
      <c r="H146" s="1" t="str">
        <f>IFERROR(VLOOKUP(B146,'City Level Data'!E:N,14,0)," ")</f>
        <v xml:space="preserve"> </v>
      </c>
      <c r="I146" s="81" t="str">
        <f>IFERROR(VLOOKUP(B146,'City Level Data'!E:S,19,0)," ")</f>
        <v xml:space="preserve"> </v>
      </c>
      <c r="J146" s="1" t="str">
        <f>IFERROR(VLOOKUP(B146,'City Level Data'!E:Y,25,0)," ")</f>
        <v xml:space="preserve"> </v>
      </c>
    </row>
    <row r="147" spans="6:10" x14ac:dyDescent="0.2">
      <c r="F147" s="1" t="str">
        <f>IFERROR(VLOOKUP(B147,#REF!,2,0)," ")</f>
        <v xml:space="preserve"> </v>
      </c>
      <c r="G147" s="1" t="str">
        <f>IFERROR(VLOOKUP(B147,#REF!,3,0)," ")</f>
        <v xml:space="preserve"> </v>
      </c>
      <c r="H147" s="1" t="str">
        <f>IFERROR(VLOOKUP(B147,'City Level Data'!E:N,14,0)," ")</f>
        <v xml:space="preserve"> </v>
      </c>
      <c r="I147" s="81" t="str">
        <f>IFERROR(VLOOKUP(B147,'City Level Data'!E:S,19,0)," ")</f>
        <v xml:space="preserve"> </v>
      </c>
      <c r="J147" s="1" t="str">
        <f>IFERROR(VLOOKUP(B147,'City Level Data'!E:Y,25,0)," ")</f>
        <v xml:space="preserve"> </v>
      </c>
    </row>
    <row r="148" spans="6:10" x14ac:dyDescent="0.2">
      <c r="F148" s="1" t="str">
        <f>IFERROR(VLOOKUP(B148,#REF!,2,0)," ")</f>
        <v xml:space="preserve"> </v>
      </c>
      <c r="G148" s="1" t="str">
        <f>IFERROR(VLOOKUP(B148,#REF!,3,0)," ")</f>
        <v xml:space="preserve"> </v>
      </c>
      <c r="H148" s="1" t="str">
        <f>IFERROR(VLOOKUP(B148,'City Level Data'!E:N,14,0)," ")</f>
        <v xml:space="preserve"> </v>
      </c>
      <c r="I148" s="81" t="str">
        <f>IFERROR(VLOOKUP(B148,'City Level Data'!E:S,19,0)," ")</f>
        <v xml:space="preserve"> </v>
      </c>
      <c r="J148" s="1" t="str">
        <f>IFERROR(VLOOKUP(B148,'City Level Data'!E:Y,25,0)," ")</f>
        <v xml:space="preserve"> </v>
      </c>
    </row>
    <row r="149" spans="6:10" x14ac:dyDescent="0.2">
      <c r="F149" s="1" t="str">
        <f>IFERROR(VLOOKUP(B149,#REF!,2,0)," ")</f>
        <v xml:space="preserve"> </v>
      </c>
      <c r="G149" s="1" t="str">
        <f>IFERROR(VLOOKUP(B149,#REF!,3,0)," ")</f>
        <v xml:space="preserve"> </v>
      </c>
      <c r="H149" s="1" t="str">
        <f>IFERROR(VLOOKUP(B149,'City Level Data'!E:N,14,0)," ")</f>
        <v xml:space="preserve"> </v>
      </c>
      <c r="I149" s="81" t="str">
        <f>IFERROR(VLOOKUP(B149,'City Level Data'!E:S,19,0)," ")</f>
        <v xml:space="preserve"> </v>
      </c>
      <c r="J149" s="1" t="str">
        <f>IFERROR(VLOOKUP(B149,'City Level Data'!E:Y,25,0)," ")</f>
        <v xml:space="preserve"> </v>
      </c>
    </row>
    <row r="150" spans="6:10" x14ac:dyDescent="0.2">
      <c r="F150" s="1" t="str">
        <f>IFERROR(VLOOKUP(B150,#REF!,2,0)," ")</f>
        <v xml:space="preserve"> </v>
      </c>
      <c r="G150" s="1" t="str">
        <f>IFERROR(VLOOKUP(B150,#REF!,3,0)," ")</f>
        <v xml:space="preserve"> </v>
      </c>
      <c r="H150" s="1" t="str">
        <f>IFERROR(VLOOKUP(B150,'City Level Data'!E:N,14,0)," ")</f>
        <v xml:space="preserve"> </v>
      </c>
      <c r="I150" s="81" t="str">
        <f>IFERROR(VLOOKUP(B150,'City Level Data'!E:S,19,0)," ")</f>
        <v xml:space="preserve"> </v>
      </c>
      <c r="J150" s="1" t="str">
        <f>IFERROR(VLOOKUP(B150,'City Level Data'!E:Y,25,0)," ")</f>
        <v xml:space="preserve"> </v>
      </c>
    </row>
    <row r="151" spans="6:10" x14ac:dyDescent="0.2">
      <c r="F151" s="1" t="str">
        <f>IFERROR(VLOOKUP(B151,#REF!,2,0)," ")</f>
        <v xml:space="preserve"> </v>
      </c>
      <c r="G151" s="1" t="str">
        <f>IFERROR(VLOOKUP(B151,#REF!,3,0)," ")</f>
        <v xml:space="preserve"> </v>
      </c>
      <c r="H151" s="1" t="str">
        <f>IFERROR(VLOOKUP(B151,'City Level Data'!E:N,14,0)," ")</f>
        <v xml:space="preserve"> </v>
      </c>
      <c r="I151" s="81" t="str">
        <f>IFERROR(VLOOKUP(B151,'City Level Data'!E:S,19,0)," ")</f>
        <v xml:space="preserve"> </v>
      </c>
      <c r="J151" s="1" t="str">
        <f>IFERROR(VLOOKUP(B151,'City Level Data'!E:Y,25,0)," ")</f>
        <v xml:space="preserve"> </v>
      </c>
    </row>
    <row r="152" spans="6:10" x14ac:dyDescent="0.2">
      <c r="F152" s="1" t="str">
        <f>IFERROR(VLOOKUP(B152,#REF!,2,0)," ")</f>
        <v xml:space="preserve"> </v>
      </c>
      <c r="G152" s="1" t="str">
        <f>IFERROR(VLOOKUP(B152,#REF!,3,0)," ")</f>
        <v xml:space="preserve"> </v>
      </c>
      <c r="H152" s="1" t="str">
        <f>IFERROR(VLOOKUP(B152,'City Level Data'!E:N,14,0)," ")</f>
        <v xml:space="preserve"> </v>
      </c>
      <c r="I152" s="81" t="str">
        <f>IFERROR(VLOOKUP(B152,'City Level Data'!E:S,19,0)," ")</f>
        <v xml:space="preserve"> </v>
      </c>
      <c r="J152" s="1" t="str">
        <f>IFERROR(VLOOKUP(B152,'City Level Data'!E:Y,25,0)," ")</f>
        <v xml:space="preserve"> </v>
      </c>
    </row>
    <row r="153" spans="6:10" x14ac:dyDescent="0.2">
      <c r="F153" s="1" t="str">
        <f>IFERROR(VLOOKUP(B153,#REF!,2,0)," ")</f>
        <v xml:space="preserve"> </v>
      </c>
      <c r="G153" s="1" t="str">
        <f>IFERROR(VLOOKUP(B153,#REF!,3,0)," ")</f>
        <v xml:space="preserve"> </v>
      </c>
      <c r="H153" s="1" t="str">
        <f>IFERROR(VLOOKUP(B153,'City Level Data'!E:N,14,0)," ")</f>
        <v xml:space="preserve"> </v>
      </c>
      <c r="I153" s="81" t="str">
        <f>IFERROR(VLOOKUP(B153,'City Level Data'!E:S,19,0)," ")</f>
        <v xml:space="preserve"> </v>
      </c>
      <c r="J153" s="1" t="str">
        <f>IFERROR(VLOOKUP(B153,'City Level Data'!E:Y,25,0)," ")</f>
        <v xml:space="preserve"> </v>
      </c>
    </row>
    <row r="154" spans="6:10" x14ac:dyDescent="0.2">
      <c r="F154" s="1" t="str">
        <f>IFERROR(VLOOKUP(B154,#REF!,2,0)," ")</f>
        <v xml:space="preserve"> </v>
      </c>
      <c r="G154" s="1" t="str">
        <f>IFERROR(VLOOKUP(B154,#REF!,3,0)," ")</f>
        <v xml:space="preserve"> </v>
      </c>
      <c r="H154" s="1" t="str">
        <f>IFERROR(VLOOKUP(B154,'City Level Data'!E:N,14,0)," ")</f>
        <v xml:space="preserve"> </v>
      </c>
      <c r="I154" s="81" t="str">
        <f>IFERROR(VLOOKUP(B154,'City Level Data'!E:S,19,0)," ")</f>
        <v xml:space="preserve"> </v>
      </c>
      <c r="J154" s="1" t="str">
        <f>IFERROR(VLOOKUP(B154,'City Level Data'!E:Y,25,0)," ")</f>
        <v xml:space="preserve"> </v>
      </c>
    </row>
    <row r="155" spans="6:10" x14ac:dyDescent="0.2">
      <c r="F155" s="1" t="str">
        <f>IFERROR(VLOOKUP(B155,#REF!,2,0)," ")</f>
        <v xml:space="preserve"> </v>
      </c>
      <c r="G155" s="1" t="str">
        <f>IFERROR(VLOOKUP(B155,#REF!,3,0)," ")</f>
        <v xml:space="preserve"> </v>
      </c>
      <c r="H155" s="1" t="str">
        <f>IFERROR(VLOOKUP(B155,'City Level Data'!E:N,14,0)," ")</f>
        <v xml:space="preserve"> </v>
      </c>
      <c r="I155" s="81" t="str">
        <f>IFERROR(VLOOKUP(B155,'City Level Data'!E:S,19,0)," ")</f>
        <v xml:space="preserve"> </v>
      </c>
      <c r="J155" s="1" t="str">
        <f>IFERROR(VLOOKUP(B155,'City Level Data'!E:Y,25,0)," ")</f>
        <v xml:space="preserve"> </v>
      </c>
    </row>
    <row r="156" spans="6:10" x14ac:dyDescent="0.2">
      <c r="F156" s="1" t="str">
        <f>IFERROR(VLOOKUP(B156,#REF!,2,0)," ")</f>
        <v xml:space="preserve"> </v>
      </c>
      <c r="G156" s="1" t="str">
        <f>IFERROR(VLOOKUP(B156,#REF!,3,0)," ")</f>
        <v xml:space="preserve"> </v>
      </c>
      <c r="H156" s="1" t="str">
        <f>IFERROR(VLOOKUP(B156,'City Level Data'!E:N,14,0)," ")</f>
        <v xml:space="preserve"> </v>
      </c>
      <c r="I156" s="81" t="str">
        <f>IFERROR(VLOOKUP(B156,'City Level Data'!E:S,19,0)," ")</f>
        <v xml:space="preserve"> </v>
      </c>
      <c r="J156" s="1" t="str">
        <f>IFERROR(VLOOKUP(B156,'City Level Data'!E:Y,25,0)," ")</f>
        <v xml:space="preserve"> </v>
      </c>
    </row>
    <row r="157" spans="6:10" x14ac:dyDescent="0.2">
      <c r="F157" s="1" t="str">
        <f>IFERROR(VLOOKUP(B157,#REF!,2,0)," ")</f>
        <v xml:space="preserve"> </v>
      </c>
      <c r="G157" s="1" t="str">
        <f>IFERROR(VLOOKUP(B157,#REF!,3,0)," ")</f>
        <v xml:space="preserve"> </v>
      </c>
      <c r="H157" s="1" t="str">
        <f>IFERROR(VLOOKUP(B157,'City Level Data'!E:N,14,0)," ")</f>
        <v xml:space="preserve"> </v>
      </c>
      <c r="I157" s="81" t="str">
        <f>IFERROR(VLOOKUP(B157,'City Level Data'!E:S,19,0)," ")</f>
        <v xml:space="preserve"> </v>
      </c>
      <c r="J157" s="1" t="str">
        <f>IFERROR(VLOOKUP(B157,'City Level Data'!E:Y,25,0)," ")</f>
        <v xml:space="preserve"> </v>
      </c>
    </row>
    <row r="158" spans="6:10" x14ac:dyDescent="0.2">
      <c r="F158" s="1" t="str">
        <f>IFERROR(VLOOKUP(B158,#REF!,2,0)," ")</f>
        <v xml:space="preserve"> </v>
      </c>
      <c r="G158" s="1" t="str">
        <f>IFERROR(VLOOKUP(B158,#REF!,3,0)," ")</f>
        <v xml:space="preserve"> </v>
      </c>
      <c r="H158" s="1" t="str">
        <f>IFERROR(VLOOKUP(B158,'City Level Data'!E:N,14,0)," ")</f>
        <v xml:space="preserve"> </v>
      </c>
      <c r="I158" s="81" t="str">
        <f>IFERROR(VLOOKUP(B158,'City Level Data'!E:S,19,0)," ")</f>
        <v xml:space="preserve"> </v>
      </c>
      <c r="J158" s="1" t="str">
        <f>IFERROR(VLOOKUP(B158,'City Level Data'!E:Y,25,0)," ")</f>
        <v xml:space="preserve"> </v>
      </c>
    </row>
    <row r="159" spans="6:10" x14ac:dyDescent="0.2">
      <c r="F159" s="1" t="str">
        <f>IFERROR(VLOOKUP(B159,#REF!,2,0)," ")</f>
        <v xml:space="preserve"> </v>
      </c>
      <c r="G159" s="1" t="str">
        <f>IFERROR(VLOOKUP(B159,#REF!,3,0)," ")</f>
        <v xml:space="preserve"> </v>
      </c>
      <c r="H159" s="1" t="str">
        <f>IFERROR(VLOOKUP(B159,'City Level Data'!E:N,14,0)," ")</f>
        <v xml:space="preserve"> </v>
      </c>
      <c r="I159" s="81" t="str">
        <f>IFERROR(VLOOKUP(B159,'City Level Data'!E:S,19,0)," ")</f>
        <v xml:space="preserve"> </v>
      </c>
      <c r="J159" s="1" t="str">
        <f>IFERROR(VLOOKUP(B159,'City Level Data'!E:Y,25,0)," ")</f>
        <v xml:space="preserve"> </v>
      </c>
    </row>
    <row r="160" spans="6:10" x14ac:dyDescent="0.2">
      <c r="F160" s="1" t="str">
        <f>IFERROR(VLOOKUP(B160,#REF!,2,0)," ")</f>
        <v xml:space="preserve"> </v>
      </c>
      <c r="G160" s="1" t="str">
        <f>IFERROR(VLOOKUP(B160,#REF!,3,0)," ")</f>
        <v xml:space="preserve"> </v>
      </c>
      <c r="H160" s="1" t="str">
        <f>IFERROR(VLOOKUP(B160,'City Level Data'!E:N,14,0)," ")</f>
        <v xml:space="preserve"> </v>
      </c>
      <c r="I160" s="81" t="str">
        <f>IFERROR(VLOOKUP(B160,'City Level Data'!E:S,19,0)," ")</f>
        <v xml:space="preserve"> </v>
      </c>
      <c r="J160" s="1" t="str">
        <f>IFERROR(VLOOKUP(B160,'City Level Data'!E:Y,25,0)," ")</f>
        <v xml:space="preserve"> </v>
      </c>
    </row>
    <row r="161" spans="6:10" x14ac:dyDescent="0.2">
      <c r="F161" s="1" t="str">
        <f>IFERROR(VLOOKUP(B161,#REF!,2,0)," ")</f>
        <v xml:space="preserve"> </v>
      </c>
      <c r="G161" s="1" t="str">
        <f>IFERROR(VLOOKUP(B161,#REF!,3,0)," ")</f>
        <v xml:space="preserve"> </v>
      </c>
      <c r="H161" s="1" t="str">
        <f>IFERROR(VLOOKUP(B161,'City Level Data'!E:N,14,0)," ")</f>
        <v xml:space="preserve"> </v>
      </c>
      <c r="I161" s="81" t="str">
        <f>IFERROR(VLOOKUP(B161,'City Level Data'!E:S,19,0)," ")</f>
        <v xml:space="preserve"> </v>
      </c>
      <c r="J161" s="1" t="str">
        <f>IFERROR(VLOOKUP(B161,'City Level Data'!E:Y,25,0)," ")</f>
        <v xml:space="preserve"> </v>
      </c>
    </row>
    <row r="162" spans="6:10" x14ac:dyDescent="0.2">
      <c r="F162" s="1" t="str">
        <f>IFERROR(VLOOKUP(B162,#REF!,2,0)," ")</f>
        <v xml:space="preserve"> </v>
      </c>
      <c r="G162" s="1" t="str">
        <f>IFERROR(VLOOKUP(B162,#REF!,3,0)," ")</f>
        <v xml:space="preserve"> </v>
      </c>
      <c r="H162" s="1" t="str">
        <f>IFERROR(VLOOKUP(B162,'City Level Data'!E:N,14,0)," ")</f>
        <v xml:space="preserve"> </v>
      </c>
      <c r="I162" s="81" t="str">
        <f>IFERROR(VLOOKUP(B162,'City Level Data'!E:S,19,0)," ")</f>
        <v xml:space="preserve"> </v>
      </c>
      <c r="J162" s="1" t="str">
        <f>IFERROR(VLOOKUP(B162,'City Level Data'!E:Y,25,0)," ")</f>
        <v xml:space="preserve"> </v>
      </c>
    </row>
    <row r="163" spans="6:10" x14ac:dyDescent="0.2">
      <c r="F163" s="1" t="str">
        <f>IFERROR(VLOOKUP(B163,#REF!,2,0)," ")</f>
        <v xml:space="preserve"> </v>
      </c>
      <c r="G163" s="1" t="str">
        <f>IFERROR(VLOOKUP(B163,#REF!,3,0)," ")</f>
        <v xml:space="preserve"> </v>
      </c>
      <c r="H163" s="1" t="str">
        <f>IFERROR(VLOOKUP(B163,'City Level Data'!E:N,14,0)," ")</f>
        <v xml:space="preserve"> </v>
      </c>
      <c r="I163" s="81" t="str">
        <f>IFERROR(VLOOKUP(B163,'City Level Data'!E:S,19,0)," ")</f>
        <v xml:space="preserve"> </v>
      </c>
      <c r="J163" s="1" t="str">
        <f>IFERROR(VLOOKUP(B163,'City Level Data'!E:Y,25,0)," ")</f>
        <v xml:space="preserve"> </v>
      </c>
    </row>
    <row r="164" spans="6:10" x14ac:dyDescent="0.2">
      <c r="F164" s="1" t="str">
        <f>IFERROR(VLOOKUP(B164,#REF!,2,0)," ")</f>
        <v xml:space="preserve"> </v>
      </c>
      <c r="G164" s="1" t="str">
        <f>IFERROR(VLOOKUP(B164,#REF!,3,0)," ")</f>
        <v xml:space="preserve"> </v>
      </c>
      <c r="H164" s="1" t="str">
        <f>IFERROR(VLOOKUP(B164,'City Level Data'!E:N,14,0)," ")</f>
        <v xml:space="preserve"> </v>
      </c>
      <c r="I164" s="81" t="str">
        <f>IFERROR(VLOOKUP(B164,'City Level Data'!E:S,19,0)," ")</f>
        <v xml:space="preserve"> </v>
      </c>
      <c r="J164" s="1" t="str">
        <f>IFERROR(VLOOKUP(B164,'City Level Data'!E:Y,25,0)," ")</f>
        <v xml:space="preserve"> </v>
      </c>
    </row>
    <row r="165" spans="6:10" x14ac:dyDescent="0.2">
      <c r="F165" s="1" t="str">
        <f>IFERROR(VLOOKUP(B165,#REF!,2,0)," ")</f>
        <v xml:space="preserve"> </v>
      </c>
      <c r="G165" s="1" t="str">
        <f>IFERROR(VLOOKUP(B165,#REF!,3,0)," ")</f>
        <v xml:space="preserve"> </v>
      </c>
      <c r="H165" s="1" t="str">
        <f>IFERROR(VLOOKUP(B165,'City Level Data'!E:N,14,0)," ")</f>
        <v xml:space="preserve"> </v>
      </c>
      <c r="I165" s="81" t="str">
        <f>IFERROR(VLOOKUP(B165,'City Level Data'!E:S,19,0)," ")</f>
        <v xml:space="preserve"> </v>
      </c>
      <c r="J165" s="1" t="str">
        <f>IFERROR(VLOOKUP(B165,'City Level Data'!E:Y,25,0)," ")</f>
        <v xml:space="preserve"> </v>
      </c>
    </row>
    <row r="166" spans="6:10" x14ac:dyDescent="0.2">
      <c r="F166" s="1" t="str">
        <f>IFERROR(VLOOKUP(B166,#REF!,2,0)," ")</f>
        <v xml:space="preserve"> </v>
      </c>
      <c r="G166" s="1" t="str">
        <f>IFERROR(VLOOKUP(B166,#REF!,3,0)," ")</f>
        <v xml:space="preserve"> </v>
      </c>
      <c r="H166" s="1" t="str">
        <f>IFERROR(VLOOKUP(B166,'City Level Data'!E:N,14,0)," ")</f>
        <v xml:space="preserve"> </v>
      </c>
      <c r="I166" s="81" t="str">
        <f>IFERROR(VLOOKUP(B166,'City Level Data'!E:S,19,0)," ")</f>
        <v xml:space="preserve"> </v>
      </c>
      <c r="J166" s="1" t="str">
        <f>IFERROR(VLOOKUP(B166,'City Level Data'!E:Y,25,0)," ")</f>
        <v xml:space="preserve"> </v>
      </c>
    </row>
    <row r="167" spans="6:10" x14ac:dyDescent="0.2">
      <c r="F167" s="1" t="str">
        <f>IFERROR(VLOOKUP(B167,#REF!,2,0)," ")</f>
        <v xml:space="preserve"> </v>
      </c>
      <c r="G167" s="1" t="str">
        <f>IFERROR(VLOOKUP(B167,#REF!,3,0)," ")</f>
        <v xml:space="preserve"> </v>
      </c>
      <c r="H167" s="1" t="str">
        <f>IFERROR(VLOOKUP(B167,'City Level Data'!E:N,14,0)," ")</f>
        <v xml:space="preserve"> </v>
      </c>
      <c r="I167" s="81" t="str">
        <f>IFERROR(VLOOKUP(B167,'City Level Data'!E:S,19,0)," ")</f>
        <v xml:space="preserve"> </v>
      </c>
      <c r="J167" s="1" t="str">
        <f>IFERROR(VLOOKUP(B167,'City Level Data'!E:Y,25,0)," ")</f>
        <v xml:space="preserve"> </v>
      </c>
    </row>
    <row r="168" spans="6:10" x14ac:dyDescent="0.2">
      <c r="F168" s="1" t="str">
        <f>IFERROR(VLOOKUP(B168,#REF!,2,0)," ")</f>
        <v xml:space="preserve"> </v>
      </c>
      <c r="G168" s="1" t="str">
        <f>IFERROR(VLOOKUP(B168,#REF!,3,0)," ")</f>
        <v xml:space="preserve"> </v>
      </c>
      <c r="H168" s="1" t="str">
        <f>IFERROR(VLOOKUP(B168,'City Level Data'!E:N,14,0)," ")</f>
        <v xml:space="preserve"> </v>
      </c>
      <c r="I168" s="81" t="str">
        <f>IFERROR(VLOOKUP(B168,'City Level Data'!E:S,19,0)," ")</f>
        <v xml:space="preserve"> </v>
      </c>
      <c r="J168" s="1" t="str">
        <f>IFERROR(VLOOKUP(B168,'City Level Data'!E:Y,25,0)," ")</f>
        <v xml:space="preserve"> </v>
      </c>
    </row>
    <row r="169" spans="6:10" x14ac:dyDescent="0.2">
      <c r="F169" s="1" t="str">
        <f>IFERROR(VLOOKUP(B169,#REF!,2,0)," ")</f>
        <v xml:space="preserve"> </v>
      </c>
      <c r="G169" s="1" t="str">
        <f>IFERROR(VLOOKUP(B169,#REF!,3,0)," ")</f>
        <v xml:space="preserve"> </v>
      </c>
      <c r="H169" s="1" t="str">
        <f>IFERROR(VLOOKUP(B169,'City Level Data'!E:N,14,0)," ")</f>
        <v xml:space="preserve"> </v>
      </c>
      <c r="I169" s="81" t="str">
        <f>IFERROR(VLOOKUP(B169,'City Level Data'!E:S,19,0)," ")</f>
        <v xml:space="preserve"> </v>
      </c>
      <c r="J169" s="1" t="str">
        <f>IFERROR(VLOOKUP(B169,'City Level Data'!E:Y,25,0)," ")</f>
        <v xml:space="preserve"> </v>
      </c>
    </row>
    <row r="170" spans="6:10" x14ac:dyDescent="0.2">
      <c r="F170" s="1" t="str">
        <f>IFERROR(VLOOKUP(B170,#REF!,2,0)," ")</f>
        <v xml:space="preserve"> </v>
      </c>
      <c r="G170" s="1" t="str">
        <f>IFERROR(VLOOKUP(B170,#REF!,3,0)," ")</f>
        <v xml:space="preserve"> </v>
      </c>
      <c r="H170" s="1" t="str">
        <f>IFERROR(VLOOKUP(B170,'City Level Data'!E:N,14,0)," ")</f>
        <v xml:space="preserve"> </v>
      </c>
      <c r="I170" s="81" t="str">
        <f>IFERROR(VLOOKUP(B170,'City Level Data'!E:S,19,0)," ")</f>
        <v xml:space="preserve"> </v>
      </c>
      <c r="J170" s="1" t="str">
        <f>IFERROR(VLOOKUP(B170,'City Level Data'!E:Y,25,0)," ")</f>
        <v xml:space="preserve"> </v>
      </c>
    </row>
    <row r="171" spans="6:10" x14ac:dyDescent="0.2">
      <c r="F171" s="1" t="str">
        <f>IFERROR(VLOOKUP(B171,#REF!,2,0)," ")</f>
        <v xml:space="preserve"> </v>
      </c>
      <c r="G171" s="1" t="str">
        <f>IFERROR(VLOOKUP(B171,#REF!,3,0)," ")</f>
        <v xml:space="preserve"> </v>
      </c>
      <c r="H171" s="1" t="str">
        <f>IFERROR(VLOOKUP(B171,'City Level Data'!E:N,14,0)," ")</f>
        <v xml:space="preserve"> </v>
      </c>
      <c r="I171" s="81" t="str">
        <f>IFERROR(VLOOKUP(B171,'City Level Data'!E:S,19,0)," ")</f>
        <v xml:space="preserve"> </v>
      </c>
      <c r="J171" s="1" t="str">
        <f>IFERROR(VLOOKUP(B171,'City Level Data'!E:Y,25,0)," ")</f>
        <v xml:space="preserve"> </v>
      </c>
    </row>
    <row r="172" spans="6:10" x14ac:dyDescent="0.2">
      <c r="F172" s="1" t="str">
        <f>IFERROR(VLOOKUP(B172,#REF!,2,0)," ")</f>
        <v xml:space="preserve"> </v>
      </c>
      <c r="G172" s="1" t="str">
        <f>IFERROR(VLOOKUP(B172,#REF!,3,0)," ")</f>
        <v xml:space="preserve"> </v>
      </c>
      <c r="H172" s="1" t="str">
        <f>IFERROR(VLOOKUP(B172,'City Level Data'!E:N,14,0)," ")</f>
        <v xml:space="preserve"> </v>
      </c>
      <c r="I172" s="81" t="str">
        <f>IFERROR(VLOOKUP(B172,'City Level Data'!E:S,19,0)," ")</f>
        <v xml:space="preserve"> </v>
      </c>
      <c r="J172" s="1" t="str">
        <f>IFERROR(VLOOKUP(B172,'City Level Data'!E:Y,25,0)," ")</f>
        <v xml:space="preserve"> </v>
      </c>
    </row>
    <row r="173" spans="6:10" x14ac:dyDescent="0.2">
      <c r="F173" s="1" t="str">
        <f>IFERROR(VLOOKUP(B173,#REF!,2,0)," ")</f>
        <v xml:space="preserve"> </v>
      </c>
      <c r="G173" s="1" t="str">
        <f>IFERROR(VLOOKUP(B173,#REF!,3,0)," ")</f>
        <v xml:space="preserve"> </v>
      </c>
      <c r="H173" s="1" t="str">
        <f>IFERROR(VLOOKUP(B173,'City Level Data'!E:N,14,0)," ")</f>
        <v xml:space="preserve"> </v>
      </c>
      <c r="I173" s="81" t="str">
        <f>IFERROR(VLOOKUP(B173,'City Level Data'!E:S,19,0)," ")</f>
        <v xml:space="preserve"> </v>
      </c>
      <c r="J173" s="1" t="str">
        <f>IFERROR(VLOOKUP(B173,'City Level Data'!E:Y,25,0)," ")</f>
        <v xml:space="preserve"> </v>
      </c>
    </row>
    <row r="174" spans="6:10" x14ac:dyDescent="0.2">
      <c r="F174" s="1" t="str">
        <f>IFERROR(VLOOKUP(B174,#REF!,2,0)," ")</f>
        <v xml:space="preserve"> </v>
      </c>
      <c r="G174" s="1" t="str">
        <f>IFERROR(VLOOKUP(B174,#REF!,3,0)," ")</f>
        <v xml:space="preserve"> </v>
      </c>
      <c r="H174" s="1" t="str">
        <f>IFERROR(VLOOKUP(B174,'City Level Data'!E:N,14,0)," ")</f>
        <v xml:space="preserve"> </v>
      </c>
      <c r="I174" s="81" t="str">
        <f>IFERROR(VLOOKUP(B174,'City Level Data'!E:S,19,0)," ")</f>
        <v xml:space="preserve"> </v>
      </c>
      <c r="J174" s="1" t="str">
        <f>IFERROR(VLOOKUP(B174,'City Level Data'!E:Y,25,0)," ")</f>
        <v xml:space="preserve"> </v>
      </c>
    </row>
    <row r="175" spans="6:10" x14ac:dyDescent="0.2">
      <c r="F175" s="1" t="str">
        <f>IFERROR(VLOOKUP(B175,#REF!,2,0)," ")</f>
        <v xml:space="preserve"> </v>
      </c>
      <c r="G175" s="1" t="str">
        <f>IFERROR(VLOOKUP(B175,#REF!,3,0)," ")</f>
        <v xml:space="preserve"> </v>
      </c>
      <c r="H175" s="1" t="str">
        <f>IFERROR(VLOOKUP(B175,'City Level Data'!E:N,14,0)," ")</f>
        <v xml:space="preserve"> </v>
      </c>
      <c r="I175" s="81" t="str">
        <f>IFERROR(VLOOKUP(B175,'City Level Data'!E:S,19,0)," ")</f>
        <v xml:space="preserve"> </v>
      </c>
      <c r="J175" s="1" t="str">
        <f>IFERROR(VLOOKUP(B175,'City Level Data'!E:Y,25,0)," ")</f>
        <v xml:space="preserve"> </v>
      </c>
    </row>
    <row r="176" spans="6:10" x14ac:dyDescent="0.2">
      <c r="F176" s="1" t="str">
        <f>IFERROR(VLOOKUP(B176,#REF!,2,0)," ")</f>
        <v xml:space="preserve"> </v>
      </c>
      <c r="G176" s="1" t="str">
        <f>IFERROR(VLOOKUP(B176,#REF!,3,0)," ")</f>
        <v xml:space="preserve"> </v>
      </c>
      <c r="H176" s="1" t="str">
        <f>IFERROR(VLOOKUP(B176,'City Level Data'!E:N,14,0)," ")</f>
        <v xml:space="preserve"> </v>
      </c>
      <c r="I176" s="81" t="str">
        <f>IFERROR(VLOOKUP(B176,'City Level Data'!E:S,19,0)," ")</f>
        <v xml:space="preserve"> </v>
      </c>
      <c r="J176" s="1" t="str">
        <f>IFERROR(VLOOKUP(B176,'City Level Data'!E:Y,25,0)," ")</f>
        <v xml:space="preserve"> </v>
      </c>
    </row>
    <row r="177" spans="6:10" x14ac:dyDescent="0.2">
      <c r="F177" s="1" t="str">
        <f>IFERROR(VLOOKUP(B177,#REF!,2,0)," ")</f>
        <v xml:space="preserve"> </v>
      </c>
      <c r="G177" s="1" t="str">
        <f>IFERROR(VLOOKUP(B177,#REF!,3,0)," ")</f>
        <v xml:space="preserve"> </v>
      </c>
      <c r="H177" s="1" t="str">
        <f>IFERROR(VLOOKUP(B177,'City Level Data'!E:N,14,0)," ")</f>
        <v xml:space="preserve"> </v>
      </c>
      <c r="I177" s="81" t="str">
        <f>IFERROR(VLOOKUP(B177,'City Level Data'!E:S,19,0)," ")</f>
        <v xml:space="preserve"> </v>
      </c>
      <c r="J177" s="1" t="str">
        <f>IFERROR(VLOOKUP(B177,'City Level Data'!E:Y,25,0)," ")</f>
        <v xml:space="preserve"> </v>
      </c>
    </row>
    <row r="178" spans="6:10" x14ac:dyDescent="0.2">
      <c r="F178" s="1" t="str">
        <f>IFERROR(VLOOKUP(B178,#REF!,2,0)," ")</f>
        <v xml:space="preserve"> </v>
      </c>
      <c r="G178" s="1" t="str">
        <f>IFERROR(VLOOKUP(B178,#REF!,3,0)," ")</f>
        <v xml:space="preserve"> </v>
      </c>
      <c r="H178" s="1" t="str">
        <f>IFERROR(VLOOKUP(B178,'City Level Data'!E:N,14,0)," ")</f>
        <v xml:space="preserve"> </v>
      </c>
      <c r="I178" s="81" t="str">
        <f>IFERROR(VLOOKUP(B178,'City Level Data'!E:S,19,0)," ")</f>
        <v xml:space="preserve"> </v>
      </c>
      <c r="J178" s="1" t="str">
        <f>IFERROR(VLOOKUP(B178,'City Level Data'!E:Y,25,0)," ")</f>
        <v xml:space="preserve"> </v>
      </c>
    </row>
    <row r="179" spans="6:10" x14ac:dyDescent="0.2">
      <c r="F179" s="1" t="str">
        <f>IFERROR(VLOOKUP(B179,#REF!,2,0)," ")</f>
        <v xml:space="preserve"> </v>
      </c>
      <c r="G179" s="1" t="str">
        <f>IFERROR(VLOOKUP(B179,#REF!,3,0)," ")</f>
        <v xml:space="preserve"> </v>
      </c>
      <c r="H179" s="1" t="str">
        <f>IFERROR(VLOOKUP(B179,'City Level Data'!E:N,14,0)," ")</f>
        <v xml:space="preserve"> </v>
      </c>
      <c r="I179" s="81" t="str">
        <f>IFERROR(VLOOKUP(B179,'City Level Data'!E:S,19,0)," ")</f>
        <v xml:space="preserve"> </v>
      </c>
      <c r="J179" s="1" t="str">
        <f>IFERROR(VLOOKUP(B179,'City Level Data'!E:Y,25,0)," ")</f>
        <v xml:space="preserve"> </v>
      </c>
    </row>
    <row r="180" spans="6:10" x14ac:dyDescent="0.2">
      <c r="F180" s="1" t="str">
        <f>IFERROR(VLOOKUP(B180,#REF!,2,0)," ")</f>
        <v xml:space="preserve"> </v>
      </c>
      <c r="G180" s="1" t="str">
        <f>IFERROR(VLOOKUP(B180,#REF!,3,0)," ")</f>
        <v xml:space="preserve"> </v>
      </c>
      <c r="H180" s="1" t="str">
        <f>IFERROR(VLOOKUP(B180,'City Level Data'!E:N,14,0)," ")</f>
        <v xml:space="preserve"> </v>
      </c>
      <c r="I180" s="81" t="str">
        <f>IFERROR(VLOOKUP(B180,'City Level Data'!E:S,19,0)," ")</f>
        <v xml:space="preserve"> </v>
      </c>
      <c r="J180" s="1" t="str">
        <f>IFERROR(VLOOKUP(B180,'City Level Data'!E:Y,25,0)," ")</f>
        <v xml:space="preserve"> </v>
      </c>
    </row>
    <row r="181" spans="6:10" x14ac:dyDescent="0.2">
      <c r="F181" s="1" t="str">
        <f>IFERROR(VLOOKUP(B181,#REF!,2,0)," ")</f>
        <v xml:space="preserve"> </v>
      </c>
      <c r="G181" s="1" t="str">
        <f>IFERROR(VLOOKUP(B181,#REF!,3,0)," ")</f>
        <v xml:space="preserve"> </v>
      </c>
      <c r="H181" s="1" t="str">
        <f>IFERROR(VLOOKUP(B181,'City Level Data'!E:N,14,0)," ")</f>
        <v xml:space="preserve"> </v>
      </c>
      <c r="I181" s="81" t="str">
        <f>IFERROR(VLOOKUP(B181,'City Level Data'!E:S,19,0)," ")</f>
        <v xml:space="preserve"> </v>
      </c>
      <c r="J181" s="1" t="str">
        <f>IFERROR(VLOOKUP(B181,'City Level Data'!E:Y,25,0)," ")</f>
        <v xml:space="preserve"> </v>
      </c>
    </row>
    <row r="182" spans="6:10" x14ac:dyDescent="0.2">
      <c r="F182" s="1" t="str">
        <f>IFERROR(VLOOKUP(B182,#REF!,2,0)," ")</f>
        <v xml:space="preserve"> </v>
      </c>
      <c r="G182" s="1" t="str">
        <f>IFERROR(VLOOKUP(B182,#REF!,3,0)," ")</f>
        <v xml:space="preserve"> </v>
      </c>
      <c r="H182" s="1" t="str">
        <f>IFERROR(VLOOKUP(B182,'City Level Data'!E:N,14,0)," ")</f>
        <v xml:space="preserve"> </v>
      </c>
      <c r="I182" s="81" t="str">
        <f>IFERROR(VLOOKUP(B182,'City Level Data'!E:S,19,0)," ")</f>
        <v xml:space="preserve"> </v>
      </c>
      <c r="J182" s="1" t="str">
        <f>IFERROR(VLOOKUP(B182,'City Level Data'!E:Y,25,0)," ")</f>
        <v xml:space="preserve"> </v>
      </c>
    </row>
    <row r="183" spans="6:10" x14ac:dyDescent="0.2">
      <c r="F183" s="1" t="str">
        <f>IFERROR(VLOOKUP(B183,#REF!,2,0)," ")</f>
        <v xml:space="preserve"> </v>
      </c>
      <c r="G183" s="1" t="str">
        <f>IFERROR(VLOOKUP(B183,#REF!,3,0)," ")</f>
        <v xml:space="preserve"> </v>
      </c>
      <c r="H183" s="1" t="str">
        <f>IFERROR(VLOOKUP(B183,'City Level Data'!E:N,14,0)," ")</f>
        <v xml:space="preserve"> </v>
      </c>
      <c r="I183" s="81" t="str">
        <f>IFERROR(VLOOKUP(B183,'City Level Data'!E:S,19,0)," ")</f>
        <v xml:space="preserve"> </v>
      </c>
      <c r="J183" s="1" t="str">
        <f>IFERROR(VLOOKUP(B183,'City Level Data'!E:Y,25,0)," ")</f>
        <v xml:space="preserve"> </v>
      </c>
    </row>
    <row r="184" spans="6:10" x14ac:dyDescent="0.2">
      <c r="F184" s="1" t="str">
        <f>IFERROR(VLOOKUP(B184,#REF!,2,0)," ")</f>
        <v xml:space="preserve"> </v>
      </c>
      <c r="G184" s="1" t="str">
        <f>IFERROR(VLOOKUP(B184,#REF!,3,0)," ")</f>
        <v xml:space="preserve"> </v>
      </c>
      <c r="H184" s="1" t="str">
        <f>IFERROR(VLOOKUP(B184,'City Level Data'!E:N,14,0)," ")</f>
        <v xml:space="preserve"> </v>
      </c>
      <c r="I184" s="81" t="str">
        <f>IFERROR(VLOOKUP(B184,'City Level Data'!E:S,19,0)," ")</f>
        <v xml:space="preserve"> </v>
      </c>
      <c r="J184" s="1" t="str">
        <f>IFERROR(VLOOKUP(B184,'City Level Data'!E:Y,25,0)," ")</f>
        <v xml:space="preserve"> </v>
      </c>
    </row>
    <row r="185" spans="6:10" x14ac:dyDescent="0.2">
      <c r="F185" s="1" t="str">
        <f>IFERROR(VLOOKUP(B185,#REF!,2,0)," ")</f>
        <v xml:space="preserve"> </v>
      </c>
      <c r="G185" s="1" t="str">
        <f>IFERROR(VLOOKUP(B185,#REF!,3,0)," ")</f>
        <v xml:space="preserve"> </v>
      </c>
      <c r="H185" s="1" t="str">
        <f>IFERROR(VLOOKUP(B185,'City Level Data'!E:N,14,0)," ")</f>
        <v xml:space="preserve"> </v>
      </c>
      <c r="I185" s="81" t="str">
        <f>IFERROR(VLOOKUP(B185,'City Level Data'!E:S,19,0)," ")</f>
        <v xml:space="preserve"> </v>
      </c>
      <c r="J185" s="1" t="str">
        <f>IFERROR(VLOOKUP(B185,'City Level Data'!E:Y,25,0)," ")</f>
        <v xml:space="preserve"> </v>
      </c>
    </row>
    <row r="186" spans="6:10" x14ac:dyDescent="0.2">
      <c r="F186" s="1" t="str">
        <f>IFERROR(VLOOKUP(B186,#REF!,2,0)," ")</f>
        <v xml:space="preserve"> </v>
      </c>
      <c r="G186" s="1" t="str">
        <f>IFERROR(VLOOKUP(B186,#REF!,3,0)," ")</f>
        <v xml:space="preserve"> </v>
      </c>
      <c r="H186" s="1" t="str">
        <f>IFERROR(VLOOKUP(B186,'City Level Data'!E:N,14,0)," ")</f>
        <v xml:space="preserve"> </v>
      </c>
      <c r="I186" s="81" t="str">
        <f>IFERROR(VLOOKUP(B186,'City Level Data'!E:S,19,0)," ")</f>
        <v xml:space="preserve"> </v>
      </c>
      <c r="J186" s="1" t="str">
        <f>IFERROR(VLOOKUP(B186,'City Level Data'!E:Y,25,0)," ")</f>
        <v xml:space="preserve"> </v>
      </c>
    </row>
    <row r="187" spans="6:10" x14ac:dyDescent="0.2">
      <c r="F187" s="1" t="str">
        <f>IFERROR(VLOOKUP(B187,#REF!,2,0)," ")</f>
        <v xml:space="preserve"> </v>
      </c>
      <c r="G187" s="1" t="str">
        <f>IFERROR(VLOOKUP(B187,#REF!,3,0)," ")</f>
        <v xml:space="preserve"> </v>
      </c>
      <c r="H187" s="1" t="str">
        <f>IFERROR(VLOOKUP(B187,'City Level Data'!E:N,14,0)," ")</f>
        <v xml:space="preserve"> </v>
      </c>
      <c r="I187" s="81" t="str">
        <f>IFERROR(VLOOKUP(B187,'City Level Data'!E:S,19,0)," ")</f>
        <v xml:space="preserve"> </v>
      </c>
      <c r="J187" s="1" t="str">
        <f>IFERROR(VLOOKUP(B187,'City Level Data'!E:Y,25,0)," ")</f>
        <v xml:space="preserve"> </v>
      </c>
    </row>
    <row r="188" spans="6:10" x14ac:dyDescent="0.2">
      <c r="F188" s="1" t="str">
        <f>IFERROR(VLOOKUP(B188,#REF!,2,0)," ")</f>
        <v xml:space="preserve"> </v>
      </c>
      <c r="G188" s="1" t="str">
        <f>IFERROR(VLOOKUP(B188,#REF!,3,0)," ")</f>
        <v xml:space="preserve"> </v>
      </c>
      <c r="H188" s="1" t="str">
        <f>IFERROR(VLOOKUP(B188,'City Level Data'!E:N,14,0)," ")</f>
        <v xml:space="preserve"> </v>
      </c>
      <c r="I188" s="81" t="str">
        <f>IFERROR(VLOOKUP(B188,'City Level Data'!E:S,19,0)," ")</f>
        <v xml:space="preserve"> </v>
      </c>
      <c r="J188" s="1" t="str">
        <f>IFERROR(VLOOKUP(B188,'City Level Data'!E:Y,25,0)," ")</f>
        <v xml:space="preserve"> </v>
      </c>
    </row>
    <row r="189" spans="6:10" x14ac:dyDescent="0.2">
      <c r="F189" s="1" t="str">
        <f>IFERROR(VLOOKUP(B189,#REF!,2,0)," ")</f>
        <v xml:space="preserve"> </v>
      </c>
      <c r="G189" s="1" t="str">
        <f>IFERROR(VLOOKUP(B189,#REF!,3,0)," ")</f>
        <v xml:space="preserve"> </v>
      </c>
      <c r="H189" s="1" t="str">
        <f>IFERROR(VLOOKUP(B189,'City Level Data'!E:N,14,0)," ")</f>
        <v xml:space="preserve"> </v>
      </c>
      <c r="I189" s="81" t="str">
        <f>IFERROR(VLOOKUP(B189,'City Level Data'!E:S,19,0)," ")</f>
        <v xml:space="preserve"> </v>
      </c>
      <c r="J189" s="1" t="str">
        <f>IFERROR(VLOOKUP(B189,'City Level Data'!E:Y,25,0)," ")</f>
        <v xml:space="preserve"> </v>
      </c>
    </row>
    <row r="190" spans="6:10" x14ac:dyDescent="0.2">
      <c r="F190" s="1" t="str">
        <f>IFERROR(VLOOKUP(B190,#REF!,2,0)," ")</f>
        <v xml:space="preserve"> </v>
      </c>
      <c r="G190" s="1" t="str">
        <f>IFERROR(VLOOKUP(B190,#REF!,3,0)," ")</f>
        <v xml:space="preserve"> </v>
      </c>
      <c r="H190" s="1" t="str">
        <f>IFERROR(VLOOKUP(B190,'City Level Data'!E:N,14,0)," ")</f>
        <v xml:space="preserve"> </v>
      </c>
      <c r="I190" s="81" t="str">
        <f>IFERROR(VLOOKUP(B190,'City Level Data'!E:S,19,0)," ")</f>
        <v xml:space="preserve"> </v>
      </c>
      <c r="J190" s="1" t="str">
        <f>IFERROR(VLOOKUP(B190,'City Level Data'!E:Y,25,0)," ")</f>
        <v xml:space="preserve"> </v>
      </c>
    </row>
    <row r="191" spans="6:10" x14ac:dyDescent="0.2">
      <c r="F191" s="1" t="str">
        <f>IFERROR(VLOOKUP(B191,#REF!,2,0)," ")</f>
        <v xml:space="preserve"> </v>
      </c>
      <c r="G191" s="1" t="str">
        <f>IFERROR(VLOOKUP(B191,#REF!,3,0)," ")</f>
        <v xml:space="preserve"> </v>
      </c>
      <c r="H191" s="1" t="str">
        <f>IFERROR(VLOOKUP(B191,'City Level Data'!E:N,14,0)," ")</f>
        <v xml:space="preserve"> </v>
      </c>
      <c r="I191" s="81" t="str">
        <f>IFERROR(VLOOKUP(B191,'City Level Data'!E:S,19,0)," ")</f>
        <v xml:space="preserve"> </v>
      </c>
      <c r="J191" s="1" t="str">
        <f>IFERROR(VLOOKUP(B191,'City Level Data'!E:Y,25,0)," ")</f>
        <v xml:space="preserve"> </v>
      </c>
    </row>
    <row r="192" spans="6:10" x14ac:dyDescent="0.2">
      <c r="F192" s="1" t="str">
        <f>IFERROR(VLOOKUP(B192,#REF!,2,0)," ")</f>
        <v xml:space="preserve"> </v>
      </c>
      <c r="G192" s="1" t="str">
        <f>IFERROR(VLOOKUP(B192,#REF!,3,0)," ")</f>
        <v xml:space="preserve"> </v>
      </c>
      <c r="H192" s="1" t="str">
        <f>IFERROR(VLOOKUP(B192,'City Level Data'!E:N,14,0)," ")</f>
        <v xml:space="preserve"> </v>
      </c>
      <c r="I192" s="81" t="str">
        <f>IFERROR(VLOOKUP(B192,'City Level Data'!E:S,19,0)," ")</f>
        <v xml:space="preserve"> </v>
      </c>
      <c r="J192" s="1" t="str">
        <f>IFERROR(VLOOKUP(B192,'City Level Data'!E:Y,25,0)," ")</f>
        <v xml:space="preserve"> </v>
      </c>
    </row>
    <row r="193" spans="6:10" x14ac:dyDescent="0.2">
      <c r="F193" s="1" t="str">
        <f>IFERROR(VLOOKUP(B193,#REF!,2,0)," ")</f>
        <v xml:space="preserve"> </v>
      </c>
      <c r="G193" s="1" t="str">
        <f>IFERROR(VLOOKUP(B193,#REF!,3,0)," ")</f>
        <v xml:space="preserve"> </v>
      </c>
      <c r="H193" s="1" t="str">
        <f>IFERROR(VLOOKUP(B193,'City Level Data'!E:N,14,0)," ")</f>
        <v xml:space="preserve"> </v>
      </c>
      <c r="I193" s="81" t="str">
        <f>IFERROR(VLOOKUP(B193,'City Level Data'!E:S,19,0)," ")</f>
        <v xml:space="preserve"> </v>
      </c>
      <c r="J193" s="1" t="str">
        <f>IFERROR(VLOOKUP(B193,'City Level Data'!E:Y,25,0)," ")</f>
        <v xml:space="preserve"> </v>
      </c>
    </row>
    <row r="194" spans="6:10" x14ac:dyDescent="0.2">
      <c r="F194" s="1" t="str">
        <f>IFERROR(VLOOKUP(B194,#REF!,2,0)," ")</f>
        <v xml:space="preserve"> </v>
      </c>
      <c r="G194" s="1" t="str">
        <f>IFERROR(VLOOKUP(B194,#REF!,3,0)," ")</f>
        <v xml:space="preserve"> </v>
      </c>
      <c r="H194" s="1" t="str">
        <f>IFERROR(VLOOKUP(B194,'City Level Data'!E:N,14,0)," ")</f>
        <v xml:space="preserve"> </v>
      </c>
      <c r="I194" s="81" t="str">
        <f>IFERROR(VLOOKUP(B194,'City Level Data'!E:S,19,0)," ")</f>
        <v xml:space="preserve"> </v>
      </c>
      <c r="J194" s="1" t="str">
        <f>IFERROR(VLOOKUP(B194,'City Level Data'!E:Y,25,0)," ")</f>
        <v xml:space="preserve"> </v>
      </c>
    </row>
    <row r="195" spans="6:10" x14ac:dyDescent="0.2">
      <c r="F195" s="1" t="str">
        <f>IFERROR(VLOOKUP(B195,#REF!,2,0)," ")</f>
        <v xml:space="preserve"> </v>
      </c>
      <c r="G195" s="1" t="str">
        <f>IFERROR(VLOOKUP(B195,#REF!,3,0)," ")</f>
        <v xml:space="preserve"> </v>
      </c>
      <c r="H195" s="1" t="str">
        <f>IFERROR(VLOOKUP(B195,'City Level Data'!E:N,14,0)," ")</f>
        <v xml:space="preserve"> </v>
      </c>
      <c r="I195" s="81" t="str">
        <f>IFERROR(VLOOKUP(B195,'City Level Data'!E:S,19,0)," ")</f>
        <v xml:space="preserve"> </v>
      </c>
      <c r="J195" s="1" t="str">
        <f>IFERROR(VLOOKUP(B195,'City Level Data'!E:Y,25,0)," ")</f>
        <v xml:space="preserve"> </v>
      </c>
    </row>
    <row r="196" spans="6:10" x14ac:dyDescent="0.2">
      <c r="F196" s="1" t="str">
        <f>IFERROR(VLOOKUP(B196,#REF!,2,0)," ")</f>
        <v xml:space="preserve"> </v>
      </c>
      <c r="G196" s="1" t="str">
        <f>IFERROR(VLOOKUP(B196,#REF!,3,0)," ")</f>
        <v xml:space="preserve"> </v>
      </c>
      <c r="H196" s="1" t="str">
        <f>IFERROR(VLOOKUP(B196,'City Level Data'!E:N,14,0)," ")</f>
        <v xml:space="preserve"> </v>
      </c>
      <c r="I196" s="81" t="str">
        <f>IFERROR(VLOOKUP(B196,'City Level Data'!E:S,19,0)," ")</f>
        <v xml:space="preserve"> </v>
      </c>
      <c r="J196" s="1" t="str">
        <f>IFERROR(VLOOKUP(B196,'City Level Data'!E:Y,25,0)," ")</f>
        <v xml:space="preserve"> </v>
      </c>
    </row>
    <row r="197" spans="6:10" x14ac:dyDescent="0.2">
      <c r="F197" s="1" t="str">
        <f>IFERROR(VLOOKUP(B197,#REF!,2,0)," ")</f>
        <v xml:space="preserve"> </v>
      </c>
      <c r="G197" s="1" t="str">
        <f>IFERROR(VLOOKUP(B197,#REF!,3,0)," ")</f>
        <v xml:space="preserve"> </v>
      </c>
      <c r="H197" s="1" t="str">
        <f>IFERROR(VLOOKUP(B197,'City Level Data'!E:N,14,0)," ")</f>
        <v xml:space="preserve"> </v>
      </c>
      <c r="I197" s="81" t="str">
        <f>IFERROR(VLOOKUP(B197,'City Level Data'!E:S,19,0)," ")</f>
        <v xml:space="preserve"> </v>
      </c>
      <c r="J197" s="1" t="str">
        <f>IFERROR(VLOOKUP(B197,'City Level Data'!E:Y,25,0)," ")</f>
        <v xml:space="preserve"> </v>
      </c>
    </row>
    <row r="198" spans="6:10" x14ac:dyDescent="0.2">
      <c r="F198" s="1" t="str">
        <f>IFERROR(VLOOKUP(B198,#REF!,2,0)," ")</f>
        <v xml:space="preserve"> </v>
      </c>
      <c r="G198" s="1" t="str">
        <f>IFERROR(VLOOKUP(B198,#REF!,3,0)," ")</f>
        <v xml:space="preserve"> </v>
      </c>
      <c r="H198" s="1" t="str">
        <f>IFERROR(VLOOKUP(B198,'City Level Data'!E:N,14,0)," ")</f>
        <v xml:space="preserve"> </v>
      </c>
      <c r="I198" s="81" t="str">
        <f>IFERROR(VLOOKUP(B198,'City Level Data'!E:S,19,0)," ")</f>
        <v xml:space="preserve"> </v>
      </c>
      <c r="J198" s="1" t="str">
        <f>IFERROR(VLOOKUP(B198,'City Level Data'!E:Y,25,0)," ")</f>
        <v xml:space="preserve"> </v>
      </c>
    </row>
    <row r="199" spans="6:10" x14ac:dyDescent="0.2">
      <c r="F199" s="1" t="str">
        <f>IFERROR(VLOOKUP(B199,#REF!,2,0)," ")</f>
        <v xml:space="preserve"> </v>
      </c>
      <c r="G199" s="1" t="str">
        <f>IFERROR(VLOOKUP(B199,#REF!,3,0)," ")</f>
        <v xml:space="preserve"> </v>
      </c>
      <c r="H199" s="1" t="str">
        <f>IFERROR(VLOOKUP(B199,'City Level Data'!E:N,14,0)," ")</f>
        <v xml:space="preserve"> </v>
      </c>
      <c r="I199" s="81" t="str">
        <f>IFERROR(VLOOKUP(B199,'City Level Data'!E:S,19,0)," ")</f>
        <v xml:space="preserve"> </v>
      </c>
      <c r="J199" s="1" t="str">
        <f>IFERROR(VLOOKUP(B199,'City Level Data'!E:Y,25,0)," ")</f>
        <v xml:space="preserve"> </v>
      </c>
    </row>
    <row r="200" spans="6:10" x14ac:dyDescent="0.2">
      <c r="F200" s="1" t="str">
        <f>IFERROR(VLOOKUP(B200,#REF!,2,0)," ")</f>
        <v xml:space="preserve"> </v>
      </c>
      <c r="G200" s="1" t="str">
        <f>IFERROR(VLOOKUP(B200,#REF!,3,0)," ")</f>
        <v xml:space="preserve"> </v>
      </c>
      <c r="H200" s="1" t="str">
        <f>IFERROR(VLOOKUP(B200,'City Level Data'!E:N,14,0)," ")</f>
        <v xml:space="preserve"> </v>
      </c>
      <c r="I200" s="81" t="str">
        <f>IFERROR(VLOOKUP(B200,'City Level Data'!E:S,19,0)," ")</f>
        <v xml:space="preserve"> </v>
      </c>
      <c r="J200" s="1" t="str">
        <f>IFERROR(VLOOKUP(B200,'City Level Data'!E:Y,25,0)," ")</f>
        <v xml:space="preserve"> </v>
      </c>
    </row>
    <row r="201" spans="6:10" x14ac:dyDescent="0.2">
      <c r="F201" s="1" t="str">
        <f>IFERROR(VLOOKUP(B201,#REF!,2,0)," ")</f>
        <v xml:space="preserve"> </v>
      </c>
      <c r="G201" s="1" t="str">
        <f>IFERROR(VLOOKUP(B201,#REF!,3,0)," ")</f>
        <v xml:space="preserve"> </v>
      </c>
      <c r="H201" s="1" t="str">
        <f>IFERROR(VLOOKUP(B201,'City Level Data'!E:N,14,0)," ")</f>
        <v xml:space="preserve"> </v>
      </c>
      <c r="I201" s="81" t="str">
        <f>IFERROR(VLOOKUP(B201,'City Level Data'!E:S,19,0)," ")</f>
        <v xml:space="preserve"> </v>
      </c>
      <c r="J201" s="1" t="str">
        <f>IFERROR(VLOOKUP(B201,'City Level Data'!E:Y,25,0)," ")</f>
        <v xml:space="preserve"> </v>
      </c>
    </row>
    <row r="202" spans="6:10" x14ac:dyDescent="0.2">
      <c r="F202" s="1" t="str">
        <f>IFERROR(VLOOKUP(B202,#REF!,2,0)," ")</f>
        <v xml:space="preserve"> </v>
      </c>
      <c r="G202" s="1" t="str">
        <f>IFERROR(VLOOKUP(B202,#REF!,3,0)," ")</f>
        <v xml:space="preserve"> </v>
      </c>
      <c r="H202" s="1" t="str">
        <f>IFERROR(VLOOKUP(B202,'City Level Data'!E:N,14,0)," ")</f>
        <v xml:space="preserve"> </v>
      </c>
      <c r="I202" s="81" t="str">
        <f>IFERROR(VLOOKUP(B202,'City Level Data'!E:S,19,0)," ")</f>
        <v xml:space="preserve"> </v>
      </c>
      <c r="J202" s="1" t="str">
        <f>IFERROR(VLOOKUP(B202,'City Level Data'!E:Y,25,0)," ")</f>
        <v xml:space="preserve"> </v>
      </c>
    </row>
    <row r="203" spans="6:10" x14ac:dyDescent="0.2">
      <c r="F203" s="1" t="str">
        <f>IFERROR(VLOOKUP(B203,#REF!,2,0)," ")</f>
        <v xml:space="preserve"> </v>
      </c>
      <c r="G203" s="1" t="str">
        <f>IFERROR(VLOOKUP(B203,#REF!,3,0)," ")</f>
        <v xml:space="preserve"> </v>
      </c>
      <c r="H203" s="1" t="str">
        <f>IFERROR(VLOOKUP(B203,'City Level Data'!E:N,14,0)," ")</f>
        <v xml:space="preserve"> </v>
      </c>
      <c r="I203" s="81" t="str">
        <f>IFERROR(VLOOKUP(B203,'City Level Data'!E:S,19,0)," ")</f>
        <v xml:space="preserve"> </v>
      </c>
      <c r="J203" s="1" t="str">
        <f>IFERROR(VLOOKUP(B203,'City Level Data'!E:Y,25,0)," ")</f>
        <v xml:space="preserve"> </v>
      </c>
    </row>
    <row r="204" spans="6:10" x14ac:dyDescent="0.2">
      <c r="F204" s="1" t="str">
        <f>IFERROR(VLOOKUP(B204,#REF!,2,0)," ")</f>
        <v xml:space="preserve"> </v>
      </c>
      <c r="G204" s="1" t="str">
        <f>IFERROR(VLOOKUP(B204,#REF!,3,0)," ")</f>
        <v xml:space="preserve"> </v>
      </c>
      <c r="H204" s="1" t="str">
        <f>IFERROR(VLOOKUP(B204,'City Level Data'!E:N,14,0)," ")</f>
        <v xml:space="preserve"> </v>
      </c>
      <c r="I204" s="81" t="str">
        <f>IFERROR(VLOOKUP(B204,'City Level Data'!E:S,19,0)," ")</f>
        <v xml:space="preserve"> </v>
      </c>
      <c r="J204" s="1" t="str">
        <f>IFERROR(VLOOKUP(B204,'City Level Data'!E:Y,25,0)," ")</f>
        <v xml:space="preserve"> </v>
      </c>
    </row>
    <row r="205" spans="6:10" x14ac:dyDescent="0.2">
      <c r="F205" s="1" t="str">
        <f>IFERROR(VLOOKUP(B205,#REF!,2,0)," ")</f>
        <v xml:space="preserve"> </v>
      </c>
      <c r="G205" s="1" t="str">
        <f>IFERROR(VLOOKUP(B205,#REF!,3,0)," ")</f>
        <v xml:space="preserve"> </v>
      </c>
      <c r="H205" s="1" t="str">
        <f>IFERROR(VLOOKUP(B205,'City Level Data'!E:N,14,0)," ")</f>
        <v xml:space="preserve"> </v>
      </c>
      <c r="I205" s="81" t="str">
        <f>IFERROR(VLOOKUP(B205,'City Level Data'!E:S,19,0)," ")</f>
        <v xml:space="preserve"> </v>
      </c>
      <c r="J205" s="1" t="str">
        <f>IFERROR(VLOOKUP(B205,'City Level Data'!E:Y,25,0)," ")</f>
        <v xml:space="preserve"> </v>
      </c>
    </row>
    <row r="206" spans="6:10" x14ac:dyDescent="0.2">
      <c r="F206" s="1" t="str">
        <f>IFERROR(VLOOKUP(B206,#REF!,2,0)," ")</f>
        <v xml:space="preserve"> </v>
      </c>
      <c r="G206" s="1" t="str">
        <f>IFERROR(VLOOKUP(B206,#REF!,3,0)," ")</f>
        <v xml:space="preserve"> </v>
      </c>
      <c r="H206" s="1" t="str">
        <f>IFERROR(VLOOKUP(B206,'City Level Data'!E:N,14,0)," ")</f>
        <v xml:space="preserve"> </v>
      </c>
      <c r="I206" s="81" t="str">
        <f>IFERROR(VLOOKUP(B206,'City Level Data'!E:S,19,0)," ")</f>
        <v xml:space="preserve"> </v>
      </c>
      <c r="J206" s="1" t="str">
        <f>IFERROR(VLOOKUP(B206,'City Level Data'!E:Y,25,0)," ")</f>
        <v xml:space="preserve"> </v>
      </c>
    </row>
    <row r="207" spans="6:10" x14ac:dyDescent="0.2">
      <c r="F207" s="1" t="str">
        <f>IFERROR(VLOOKUP(B207,#REF!,2,0)," ")</f>
        <v xml:space="preserve"> </v>
      </c>
      <c r="G207" s="1" t="str">
        <f>IFERROR(VLOOKUP(B207,#REF!,3,0)," ")</f>
        <v xml:space="preserve"> </v>
      </c>
      <c r="H207" s="1" t="str">
        <f>IFERROR(VLOOKUP(B207,'City Level Data'!E:N,14,0)," ")</f>
        <v xml:space="preserve"> </v>
      </c>
      <c r="I207" s="81" t="str">
        <f>IFERROR(VLOOKUP(B207,'City Level Data'!E:S,19,0)," ")</f>
        <v xml:space="preserve"> </v>
      </c>
      <c r="J207" s="1" t="str">
        <f>IFERROR(VLOOKUP(B207,'City Level Data'!E:Y,25,0)," ")</f>
        <v xml:space="preserve"> </v>
      </c>
    </row>
    <row r="208" spans="6:10" x14ac:dyDescent="0.2">
      <c r="F208" s="1" t="str">
        <f>IFERROR(VLOOKUP(B208,#REF!,2,0)," ")</f>
        <v xml:space="preserve"> </v>
      </c>
      <c r="G208" s="1" t="str">
        <f>IFERROR(VLOOKUP(B208,#REF!,3,0)," ")</f>
        <v xml:space="preserve"> </v>
      </c>
      <c r="H208" s="1" t="str">
        <f>IFERROR(VLOOKUP(B208,'City Level Data'!E:N,14,0)," ")</f>
        <v xml:space="preserve"> </v>
      </c>
      <c r="I208" s="81" t="str">
        <f>IFERROR(VLOOKUP(B208,'City Level Data'!E:S,19,0)," ")</f>
        <v xml:space="preserve"> </v>
      </c>
      <c r="J208" s="1" t="str">
        <f>IFERROR(VLOOKUP(B208,'City Level Data'!E:Y,25,0)," ")</f>
        <v xml:space="preserve"> </v>
      </c>
    </row>
    <row r="209" spans="6:10" x14ac:dyDescent="0.2">
      <c r="F209" s="1" t="str">
        <f>IFERROR(VLOOKUP(B209,#REF!,2,0)," ")</f>
        <v xml:space="preserve"> </v>
      </c>
      <c r="G209" s="1" t="str">
        <f>IFERROR(VLOOKUP(B209,#REF!,3,0)," ")</f>
        <v xml:space="preserve"> </v>
      </c>
      <c r="H209" s="1" t="str">
        <f>IFERROR(VLOOKUP(B209,'City Level Data'!E:N,14,0)," ")</f>
        <v xml:space="preserve"> </v>
      </c>
      <c r="I209" s="81" t="str">
        <f>IFERROR(VLOOKUP(B209,'City Level Data'!E:S,19,0)," ")</f>
        <v xml:space="preserve"> </v>
      </c>
      <c r="J209" s="1" t="str">
        <f>IFERROR(VLOOKUP(B209,'City Level Data'!E:Y,25,0)," ")</f>
        <v xml:space="preserve"> </v>
      </c>
    </row>
    <row r="210" spans="6:10" x14ac:dyDescent="0.2">
      <c r="F210" s="1" t="str">
        <f>IFERROR(VLOOKUP(B210,#REF!,2,0)," ")</f>
        <v xml:space="preserve"> </v>
      </c>
      <c r="G210" s="1" t="str">
        <f>IFERROR(VLOOKUP(B210,#REF!,3,0)," ")</f>
        <v xml:space="preserve"> </v>
      </c>
      <c r="H210" s="1" t="str">
        <f>IFERROR(VLOOKUP(B210,'City Level Data'!E:N,14,0)," ")</f>
        <v xml:space="preserve"> </v>
      </c>
      <c r="I210" s="81" t="str">
        <f>IFERROR(VLOOKUP(B210,'City Level Data'!E:S,19,0)," ")</f>
        <v xml:space="preserve"> </v>
      </c>
      <c r="J210" s="1" t="str">
        <f>IFERROR(VLOOKUP(B210,'City Level Data'!E:Y,25,0)," ")</f>
        <v xml:space="preserve"> </v>
      </c>
    </row>
    <row r="211" spans="6:10" x14ac:dyDescent="0.2">
      <c r="F211" s="1" t="str">
        <f>IFERROR(VLOOKUP(B211,#REF!,2,0)," ")</f>
        <v xml:space="preserve"> </v>
      </c>
      <c r="G211" s="1" t="str">
        <f>IFERROR(VLOOKUP(B211,#REF!,3,0)," ")</f>
        <v xml:space="preserve"> </v>
      </c>
      <c r="H211" s="1" t="str">
        <f>IFERROR(VLOOKUP(B211,'City Level Data'!E:N,14,0)," ")</f>
        <v xml:space="preserve"> </v>
      </c>
      <c r="I211" s="81" t="str">
        <f>IFERROR(VLOOKUP(B211,'City Level Data'!E:S,19,0)," ")</f>
        <v xml:space="preserve"> </v>
      </c>
      <c r="J211" s="1" t="str">
        <f>IFERROR(VLOOKUP(B211,'City Level Data'!E:Y,25,0)," ")</f>
        <v xml:space="preserve"> </v>
      </c>
    </row>
    <row r="212" spans="6:10" x14ac:dyDescent="0.2">
      <c r="F212" s="1" t="str">
        <f>IFERROR(VLOOKUP(B212,#REF!,2,0)," ")</f>
        <v xml:space="preserve"> </v>
      </c>
      <c r="G212" s="1" t="str">
        <f>IFERROR(VLOOKUP(B212,#REF!,3,0)," ")</f>
        <v xml:space="preserve"> </v>
      </c>
      <c r="H212" s="1" t="str">
        <f>IFERROR(VLOOKUP(B212,'City Level Data'!E:N,14,0)," ")</f>
        <v xml:space="preserve"> </v>
      </c>
      <c r="I212" s="81" t="str">
        <f>IFERROR(VLOOKUP(B212,'City Level Data'!E:S,19,0)," ")</f>
        <v xml:space="preserve"> </v>
      </c>
      <c r="J212" s="1" t="str">
        <f>IFERROR(VLOOKUP(B212,'City Level Data'!E:Y,25,0)," ")</f>
        <v xml:space="preserve"> </v>
      </c>
    </row>
    <row r="213" spans="6:10" x14ac:dyDescent="0.2">
      <c r="F213" s="1" t="str">
        <f>IFERROR(VLOOKUP(B213,#REF!,2,0)," ")</f>
        <v xml:space="preserve"> </v>
      </c>
      <c r="G213" s="1" t="str">
        <f>IFERROR(VLOOKUP(B213,#REF!,3,0)," ")</f>
        <v xml:space="preserve"> </v>
      </c>
      <c r="H213" s="1" t="str">
        <f>IFERROR(VLOOKUP(B213,'City Level Data'!E:N,14,0)," ")</f>
        <v xml:space="preserve"> </v>
      </c>
      <c r="I213" s="81" t="str">
        <f>IFERROR(VLOOKUP(B213,'City Level Data'!E:S,19,0)," ")</f>
        <v xml:space="preserve"> </v>
      </c>
      <c r="J213" s="1" t="str">
        <f>IFERROR(VLOOKUP(B213,'City Level Data'!E:Y,25,0)," ")</f>
        <v xml:space="preserve"> </v>
      </c>
    </row>
    <row r="214" spans="6:10" x14ac:dyDescent="0.2">
      <c r="F214" s="1" t="str">
        <f>IFERROR(VLOOKUP(B214,#REF!,2,0)," ")</f>
        <v xml:space="preserve"> </v>
      </c>
      <c r="G214" s="1" t="str">
        <f>IFERROR(VLOOKUP(B214,#REF!,3,0)," ")</f>
        <v xml:space="preserve"> </v>
      </c>
      <c r="H214" s="1" t="str">
        <f>IFERROR(VLOOKUP(B214,'City Level Data'!E:N,14,0)," ")</f>
        <v xml:space="preserve"> </v>
      </c>
      <c r="I214" s="81" t="str">
        <f>IFERROR(VLOOKUP(B214,'City Level Data'!E:S,19,0)," ")</f>
        <v xml:space="preserve"> </v>
      </c>
      <c r="J214" s="1" t="str">
        <f>IFERROR(VLOOKUP(B214,'City Level Data'!E:Y,25,0)," ")</f>
        <v xml:space="preserve"> </v>
      </c>
    </row>
    <row r="215" spans="6:10" x14ac:dyDescent="0.2">
      <c r="F215" s="1" t="str">
        <f>IFERROR(VLOOKUP(B215,#REF!,2,0)," ")</f>
        <v xml:space="preserve"> </v>
      </c>
      <c r="G215" s="1" t="str">
        <f>IFERROR(VLOOKUP(B215,#REF!,3,0)," ")</f>
        <v xml:space="preserve"> </v>
      </c>
      <c r="H215" s="1" t="str">
        <f>IFERROR(VLOOKUP(B215,'City Level Data'!E:N,14,0)," ")</f>
        <v xml:space="preserve"> </v>
      </c>
      <c r="I215" s="81" t="str">
        <f>IFERROR(VLOOKUP(B215,'City Level Data'!E:S,19,0)," ")</f>
        <v xml:space="preserve"> </v>
      </c>
      <c r="J215" s="1" t="str">
        <f>IFERROR(VLOOKUP(B215,'City Level Data'!E:Y,25,0)," ")</f>
        <v xml:space="preserve"> </v>
      </c>
    </row>
    <row r="216" spans="6:10" x14ac:dyDescent="0.2">
      <c r="F216" s="1" t="str">
        <f>IFERROR(VLOOKUP(B216,#REF!,2,0)," ")</f>
        <v xml:space="preserve"> </v>
      </c>
      <c r="G216" s="1" t="str">
        <f>IFERROR(VLOOKUP(B216,#REF!,3,0)," ")</f>
        <v xml:space="preserve"> </v>
      </c>
      <c r="H216" s="1" t="str">
        <f>IFERROR(VLOOKUP(B216,'City Level Data'!E:N,14,0)," ")</f>
        <v xml:space="preserve"> </v>
      </c>
      <c r="I216" s="81" t="str">
        <f>IFERROR(VLOOKUP(B216,'City Level Data'!E:S,19,0)," ")</f>
        <v xml:space="preserve"> </v>
      </c>
      <c r="J216" s="1" t="str">
        <f>IFERROR(VLOOKUP(B216,'City Level Data'!E:Y,25,0)," ")</f>
        <v xml:space="preserve"> </v>
      </c>
    </row>
    <row r="217" spans="6:10" x14ac:dyDescent="0.2">
      <c r="F217" s="1" t="str">
        <f>IFERROR(VLOOKUP(B217,#REF!,2,0)," ")</f>
        <v xml:space="preserve"> </v>
      </c>
      <c r="G217" s="1" t="str">
        <f>IFERROR(VLOOKUP(B217,#REF!,3,0)," ")</f>
        <v xml:space="preserve"> </v>
      </c>
      <c r="H217" s="1" t="str">
        <f>IFERROR(VLOOKUP(B217,'City Level Data'!E:N,14,0)," ")</f>
        <v xml:space="preserve"> </v>
      </c>
      <c r="I217" s="81" t="str">
        <f>IFERROR(VLOOKUP(B217,'City Level Data'!E:S,19,0)," ")</f>
        <v xml:space="preserve"> </v>
      </c>
      <c r="J217" s="1" t="str">
        <f>IFERROR(VLOOKUP(B217,'City Level Data'!E:Y,25,0)," ")</f>
        <v xml:space="preserve"> </v>
      </c>
    </row>
    <row r="218" spans="6:10" x14ac:dyDescent="0.2">
      <c r="F218" s="1" t="str">
        <f>IFERROR(VLOOKUP(B218,#REF!,2,0)," ")</f>
        <v xml:space="preserve"> </v>
      </c>
      <c r="G218" s="1" t="str">
        <f>IFERROR(VLOOKUP(B218,#REF!,3,0)," ")</f>
        <v xml:space="preserve"> </v>
      </c>
      <c r="H218" s="1" t="str">
        <f>IFERROR(VLOOKUP(B218,'City Level Data'!E:N,14,0)," ")</f>
        <v xml:space="preserve"> </v>
      </c>
      <c r="I218" s="81" t="str">
        <f>IFERROR(VLOOKUP(B218,'City Level Data'!E:S,19,0)," ")</f>
        <v xml:space="preserve"> </v>
      </c>
      <c r="J218" s="1" t="str">
        <f>IFERROR(VLOOKUP(B218,'City Level Data'!E:Y,25,0)," ")</f>
        <v xml:space="preserve"> </v>
      </c>
    </row>
    <row r="219" spans="6:10" x14ac:dyDescent="0.2">
      <c r="F219" s="1" t="str">
        <f>IFERROR(VLOOKUP(B219,#REF!,2,0)," ")</f>
        <v xml:space="preserve"> </v>
      </c>
      <c r="G219" s="1" t="str">
        <f>IFERROR(VLOOKUP(B219,#REF!,3,0)," ")</f>
        <v xml:space="preserve"> </v>
      </c>
      <c r="H219" s="1" t="str">
        <f>IFERROR(VLOOKUP(B219,'City Level Data'!E:N,14,0)," ")</f>
        <v xml:space="preserve"> </v>
      </c>
      <c r="I219" s="81" t="str">
        <f>IFERROR(VLOOKUP(B219,'City Level Data'!E:S,19,0)," ")</f>
        <v xml:space="preserve"> </v>
      </c>
      <c r="J219" s="1" t="str">
        <f>IFERROR(VLOOKUP(B219,'City Level Data'!E:Y,25,0)," ")</f>
        <v xml:space="preserve"> </v>
      </c>
    </row>
    <row r="220" spans="6:10" x14ac:dyDescent="0.2">
      <c r="F220" s="1" t="str">
        <f>IFERROR(VLOOKUP(B220,#REF!,2,0)," ")</f>
        <v xml:space="preserve"> </v>
      </c>
      <c r="G220" s="1" t="str">
        <f>IFERROR(VLOOKUP(B220,#REF!,3,0)," ")</f>
        <v xml:space="preserve"> </v>
      </c>
      <c r="H220" s="1" t="str">
        <f>IFERROR(VLOOKUP(B220,'City Level Data'!E:N,14,0)," ")</f>
        <v xml:space="preserve"> </v>
      </c>
      <c r="I220" s="81" t="str">
        <f>IFERROR(VLOOKUP(B220,'City Level Data'!E:S,19,0)," ")</f>
        <v xml:space="preserve"> </v>
      </c>
      <c r="J220" s="1" t="str">
        <f>IFERROR(VLOOKUP(B220,'City Level Data'!E:Y,25,0)," ")</f>
        <v xml:space="preserve"> </v>
      </c>
    </row>
    <row r="221" spans="6:10" x14ac:dyDescent="0.2">
      <c r="F221" s="1" t="str">
        <f>IFERROR(VLOOKUP(B221,#REF!,2,0)," ")</f>
        <v xml:space="preserve"> </v>
      </c>
      <c r="G221" s="1" t="str">
        <f>IFERROR(VLOOKUP(B221,#REF!,3,0)," ")</f>
        <v xml:space="preserve"> </v>
      </c>
      <c r="H221" s="1" t="str">
        <f>IFERROR(VLOOKUP(B221,'City Level Data'!E:N,14,0)," ")</f>
        <v xml:space="preserve"> </v>
      </c>
      <c r="I221" s="81" t="str">
        <f>IFERROR(VLOOKUP(B221,'City Level Data'!E:S,19,0)," ")</f>
        <v xml:space="preserve"> </v>
      </c>
      <c r="J221" s="1" t="str">
        <f>IFERROR(VLOOKUP(B221,'City Level Data'!E:Y,25,0)," ")</f>
        <v xml:space="preserve"> </v>
      </c>
    </row>
    <row r="222" spans="6:10" x14ac:dyDescent="0.2">
      <c r="F222" s="1" t="str">
        <f>IFERROR(VLOOKUP(B222,#REF!,2,0)," ")</f>
        <v xml:space="preserve"> </v>
      </c>
      <c r="G222" s="1" t="str">
        <f>IFERROR(VLOOKUP(B222,#REF!,3,0)," ")</f>
        <v xml:space="preserve"> </v>
      </c>
      <c r="H222" s="1" t="str">
        <f>IFERROR(VLOOKUP(B222,'City Level Data'!E:N,14,0)," ")</f>
        <v xml:space="preserve"> </v>
      </c>
      <c r="I222" s="81" t="str">
        <f>IFERROR(VLOOKUP(B222,'City Level Data'!E:S,19,0)," ")</f>
        <v xml:space="preserve"> </v>
      </c>
      <c r="J222" s="1" t="str">
        <f>IFERROR(VLOOKUP(B222,'City Level Data'!E:Y,25,0)," ")</f>
        <v xml:space="preserve"> </v>
      </c>
    </row>
    <row r="223" spans="6:10" x14ac:dyDescent="0.2">
      <c r="F223" s="1" t="str">
        <f>IFERROR(VLOOKUP(B223,#REF!,2,0)," ")</f>
        <v xml:space="preserve"> </v>
      </c>
      <c r="G223" s="1" t="str">
        <f>IFERROR(VLOOKUP(B223,#REF!,3,0)," ")</f>
        <v xml:space="preserve"> </v>
      </c>
      <c r="H223" s="1" t="str">
        <f>IFERROR(VLOOKUP(B223,'City Level Data'!E:N,14,0)," ")</f>
        <v xml:space="preserve"> </v>
      </c>
      <c r="I223" s="81" t="str">
        <f>IFERROR(VLOOKUP(B223,'City Level Data'!E:S,19,0)," ")</f>
        <v xml:space="preserve"> </v>
      </c>
      <c r="J223" s="1" t="str">
        <f>IFERROR(VLOOKUP(B223,'City Level Data'!E:Y,25,0)," ")</f>
        <v xml:space="preserve"> </v>
      </c>
    </row>
    <row r="224" spans="6:10" x14ac:dyDescent="0.2">
      <c r="F224" s="1" t="str">
        <f>IFERROR(VLOOKUP(B224,#REF!,2,0)," ")</f>
        <v xml:space="preserve"> </v>
      </c>
      <c r="G224" s="1" t="str">
        <f>IFERROR(VLOOKUP(B224,#REF!,3,0)," ")</f>
        <v xml:space="preserve"> </v>
      </c>
      <c r="H224" s="1" t="str">
        <f>IFERROR(VLOOKUP(B224,'City Level Data'!E:N,14,0)," ")</f>
        <v xml:space="preserve"> </v>
      </c>
      <c r="I224" s="81" t="str">
        <f>IFERROR(VLOOKUP(B224,'City Level Data'!E:S,19,0)," ")</f>
        <v xml:space="preserve"> </v>
      </c>
      <c r="J224" s="1" t="str">
        <f>IFERROR(VLOOKUP(B224,'City Level Data'!E:Y,25,0)," ")</f>
        <v xml:space="preserve"> </v>
      </c>
    </row>
    <row r="225" spans="6:10" x14ac:dyDescent="0.2">
      <c r="F225" s="1" t="str">
        <f>IFERROR(VLOOKUP(B225,#REF!,2,0)," ")</f>
        <v xml:space="preserve"> </v>
      </c>
      <c r="G225" s="1" t="str">
        <f>IFERROR(VLOOKUP(B225,#REF!,3,0)," ")</f>
        <v xml:space="preserve"> </v>
      </c>
      <c r="H225" s="1" t="str">
        <f>IFERROR(VLOOKUP(B225,'City Level Data'!E:N,14,0)," ")</f>
        <v xml:space="preserve"> </v>
      </c>
      <c r="I225" s="81" t="str">
        <f>IFERROR(VLOOKUP(B225,'City Level Data'!E:S,19,0)," ")</f>
        <v xml:space="preserve"> </v>
      </c>
      <c r="J225" s="1" t="str">
        <f>IFERROR(VLOOKUP(B225,'City Level Data'!E:Y,25,0)," ")</f>
        <v xml:space="preserve"> </v>
      </c>
    </row>
    <row r="226" spans="6:10" x14ac:dyDescent="0.2">
      <c r="F226" s="1" t="str">
        <f>IFERROR(VLOOKUP(B226,#REF!,2,0)," ")</f>
        <v xml:space="preserve"> </v>
      </c>
      <c r="G226" s="1" t="str">
        <f>IFERROR(VLOOKUP(B226,#REF!,3,0)," ")</f>
        <v xml:space="preserve"> </v>
      </c>
      <c r="H226" s="1" t="str">
        <f>IFERROR(VLOOKUP(B226,'City Level Data'!E:N,14,0)," ")</f>
        <v xml:space="preserve"> </v>
      </c>
      <c r="I226" s="81" t="str">
        <f>IFERROR(VLOOKUP(B226,'City Level Data'!E:S,19,0)," ")</f>
        <v xml:space="preserve"> </v>
      </c>
      <c r="J226" s="1" t="str">
        <f>IFERROR(VLOOKUP(B226,'City Level Data'!E:Y,25,0)," ")</f>
        <v xml:space="preserve"> </v>
      </c>
    </row>
    <row r="227" spans="6:10" x14ac:dyDescent="0.2">
      <c r="F227" s="1" t="str">
        <f>IFERROR(VLOOKUP(B227,#REF!,2,0)," ")</f>
        <v xml:space="preserve"> </v>
      </c>
      <c r="G227" s="1" t="str">
        <f>IFERROR(VLOOKUP(B227,#REF!,3,0)," ")</f>
        <v xml:space="preserve"> </v>
      </c>
      <c r="H227" s="1" t="str">
        <f>IFERROR(VLOOKUP(B227,'City Level Data'!E:N,14,0)," ")</f>
        <v xml:space="preserve"> </v>
      </c>
      <c r="I227" s="81" t="str">
        <f>IFERROR(VLOOKUP(B227,'City Level Data'!E:S,19,0)," ")</f>
        <v xml:space="preserve"> </v>
      </c>
      <c r="J227" s="1" t="str">
        <f>IFERROR(VLOOKUP(B227,'City Level Data'!E:Y,25,0)," ")</f>
        <v xml:space="preserve"> </v>
      </c>
    </row>
    <row r="228" spans="6:10" x14ac:dyDescent="0.2">
      <c r="F228" s="1" t="str">
        <f>IFERROR(VLOOKUP(B228,#REF!,2,0)," ")</f>
        <v xml:space="preserve"> </v>
      </c>
      <c r="G228" s="1" t="str">
        <f>IFERROR(VLOOKUP(B228,#REF!,3,0)," ")</f>
        <v xml:space="preserve"> </v>
      </c>
      <c r="H228" s="1" t="str">
        <f>IFERROR(VLOOKUP(B228,'City Level Data'!E:N,14,0)," ")</f>
        <v xml:space="preserve"> </v>
      </c>
      <c r="I228" s="81" t="str">
        <f>IFERROR(VLOOKUP(B228,'City Level Data'!E:S,19,0)," ")</f>
        <v xml:space="preserve"> </v>
      </c>
      <c r="J228" s="1" t="str">
        <f>IFERROR(VLOOKUP(B228,'City Level Data'!E:Y,25,0)," ")</f>
        <v xml:space="preserve"> </v>
      </c>
    </row>
    <row r="229" spans="6:10" x14ac:dyDescent="0.2">
      <c r="F229" s="1" t="str">
        <f>IFERROR(VLOOKUP(B229,#REF!,2,0)," ")</f>
        <v xml:space="preserve"> </v>
      </c>
      <c r="G229" s="1" t="str">
        <f>IFERROR(VLOOKUP(B229,#REF!,3,0)," ")</f>
        <v xml:space="preserve"> </v>
      </c>
      <c r="H229" s="1" t="str">
        <f>IFERROR(VLOOKUP(B229,'City Level Data'!E:N,14,0)," ")</f>
        <v xml:space="preserve"> </v>
      </c>
      <c r="I229" s="81" t="str">
        <f>IFERROR(VLOOKUP(B229,'City Level Data'!E:S,19,0)," ")</f>
        <v xml:space="preserve"> </v>
      </c>
      <c r="J229" s="1" t="str">
        <f>IFERROR(VLOOKUP(B229,'City Level Data'!E:Y,25,0)," ")</f>
        <v xml:space="preserve"> </v>
      </c>
    </row>
    <row r="230" spans="6:10" x14ac:dyDescent="0.2">
      <c r="F230" s="1" t="str">
        <f>IFERROR(VLOOKUP(B230,#REF!,2,0)," ")</f>
        <v xml:space="preserve"> </v>
      </c>
      <c r="G230" s="1" t="str">
        <f>IFERROR(VLOOKUP(B230,#REF!,3,0)," ")</f>
        <v xml:space="preserve"> </v>
      </c>
      <c r="H230" s="1" t="str">
        <f>IFERROR(VLOOKUP(B230,'City Level Data'!E:N,14,0)," ")</f>
        <v xml:space="preserve"> </v>
      </c>
      <c r="I230" s="81" t="str">
        <f>IFERROR(VLOOKUP(B230,'City Level Data'!E:S,19,0)," ")</f>
        <v xml:space="preserve"> </v>
      </c>
      <c r="J230" s="1" t="str">
        <f>IFERROR(VLOOKUP(B230,'City Level Data'!E:Y,25,0)," ")</f>
        <v xml:space="preserve"> </v>
      </c>
    </row>
    <row r="231" spans="6:10" x14ac:dyDescent="0.2">
      <c r="F231" s="1" t="str">
        <f>IFERROR(VLOOKUP(B231,#REF!,2,0)," ")</f>
        <v xml:space="preserve"> </v>
      </c>
      <c r="G231" s="1" t="str">
        <f>IFERROR(VLOOKUP(B231,#REF!,3,0)," ")</f>
        <v xml:space="preserve"> </v>
      </c>
      <c r="H231" s="1" t="str">
        <f>IFERROR(VLOOKUP(B231,'City Level Data'!E:N,14,0)," ")</f>
        <v xml:space="preserve"> </v>
      </c>
      <c r="I231" s="81" t="str">
        <f>IFERROR(VLOOKUP(B231,'City Level Data'!E:S,19,0)," ")</f>
        <v xml:space="preserve"> </v>
      </c>
      <c r="J231" s="1" t="str">
        <f>IFERROR(VLOOKUP(B231,'City Level Data'!E:Y,25,0)," ")</f>
        <v xml:space="preserve"> </v>
      </c>
    </row>
    <row r="232" spans="6:10" x14ac:dyDescent="0.2">
      <c r="F232" s="1" t="str">
        <f>IFERROR(VLOOKUP(B232,#REF!,2,0)," ")</f>
        <v xml:space="preserve"> </v>
      </c>
      <c r="G232" s="1" t="str">
        <f>IFERROR(VLOOKUP(B232,#REF!,3,0)," ")</f>
        <v xml:space="preserve"> </v>
      </c>
      <c r="H232" s="1" t="str">
        <f>IFERROR(VLOOKUP(B232,'City Level Data'!E:N,14,0)," ")</f>
        <v xml:space="preserve"> </v>
      </c>
      <c r="I232" s="81" t="str">
        <f>IFERROR(VLOOKUP(B232,'City Level Data'!E:S,19,0)," ")</f>
        <v xml:space="preserve"> </v>
      </c>
      <c r="J232" s="1" t="str">
        <f>IFERROR(VLOOKUP(B232,'City Level Data'!E:Y,25,0)," ")</f>
        <v xml:space="preserve"> </v>
      </c>
    </row>
    <row r="233" spans="6:10" x14ac:dyDescent="0.2">
      <c r="F233" s="1" t="str">
        <f>IFERROR(VLOOKUP(B233,#REF!,2,0)," ")</f>
        <v xml:space="preserve"> </v>
      </c>
      <c r="G233" s="1" t="str">
        <f>IFERROR(VLOOKUP(B233,#REF!,3,0)," ")</f>
        <v xml:space="preserve"> </v>
      </c>
      <c r="H233" s="1" t="str">
        <f>IFERROR(VLOOKUP(B233,'City Level Data'!E:N,14,0)," ")</f>
        <v xml:space="preserve"> </v>
      </c>
      <c r="I233" s="81" t="str">
        <f>IFERROR(VLOOKUP(B233,'City Level Data'!E:S,19,0)," ")</f>
        <v xml:space="preserve"> </v>
      </c>
      <c r="J233" s="1" t="str">
        <f>IFERROR(VLOOKUP(B233,'City Level Data'!E:Y,25,0)," ")</f>
        <v xml:space="preserve"> </v>
      </c>
    </row>
    <row r="234" spans="6:10" x14ac:dyDescent="0.2">
      <c r="F234" s="1" t="str">
        <f>IFERROR(VLOOKUP(B234,#REF!,2,0)," ")</f>
        <v xml:space="preserve"> </v>
      </c>
      <c r="G234" s="1" t="str">
        <f>IFERROR(VLOOKUP(B234,#REF!,3,0)," ")</f>
        <v xml:space="preserve"> </v>
      </c>
      <c r="H234" s="1" t="str">
        <f>IFERROR(VLOOKUP(B234,'City Level Data'!E:N,14,0)," ")</f>
        <v xml:space="preserve"> </v>
      </c>
      <c r="I234" s="81" t="str">
        <f>IFERROR(VLOOKUP(B234,'City Level Data'!E:S,19,0)," ")</f>
        <v xml:space="preserve"> </v>
      </c>
      <c r="J234" s="1" t="str">
        <f>IFERROR(VLOOKUP(B234,'City Level Data'!E:Y,25,0)," ")</f>
        <v xml:space="preserve"> </v>
      </c>
    </row>
    <row r="235" spans="6:10" x14ac:dyDescent="0.2">
      <c r="F235" s="1" t="str">
        <f>IFERROR(VLOOKUP(B235,#REF!,2,0)," ")</f>
        <v xml:space="preserve"> </v>
      </c>
      <c r="G235" s="1" t="str">
        <f>IFERROR(VLOOKUP(B235,#REF!,3,0)," ")</f>
        <v xml:space="preserve"> </v>
      </c>
      <c r="H235" s="1" t="str">
        <f>IFERROR(VLOOKUP(B235,'City Level Data'!E:N,14,0)," ")</f>
        <v xml:space="preserve"> </v>
      </c>
      <c r="I235" s="81" t="str">
        <f>IFERROR(VLOOKUP(B235,'City Level Data'!E:S,19,0)," ")</f>
        <v xml:space="preserve"> </v>
      </c>
      <c r="J235" s="1" t="str">
        <f>IFERROR(VLOOKUP(B235,'City Level Data'!E:Y,25,0)," ")</f>
        <v xml:space="preserve"> </v>
      </c>
    </row>
    <row r="236" spans="6:10" x14ac:dyDescent="0.2">
      <c r="F236" s="1" t="str">
        <f>IFERROR(VLOOKUP(B236,#REF!,2,0)," ")</f>
        <v xml:space="preserve"> </v>
      </c>
      <c r="G236" s="1" t="str">
        <f>IFERROR(VLOOKUP(B236,#REF!,3,0)," ")</f>
        <v xml:space="preserve"> </v>
      </c>
      <c r="H236" s="1" t="str">
        <f>IFERROR(VLOOKUP(B236,'City Level Data'!E:N,14,0)," ")</f>
        <v xml:space="preserve"> </v>
      </c>
      <c r="I236" s="81" t="str">
        <f>IFERROR(VLOOKUP(B236,'City Level Data'!E:S,19,0)," ")</f>
        <v xml:space="preserve"> </v>
      </c>
      <c r="J236" s="1" t="str">
        <f>IFERROR(VLOOKUP(B236,'City Level Data'!E:Y,25,0)," ")</f>
        <v xml:space="preserve"> </v>
      </c>
    </row>
    <row r="237" spans="6:10" x14ac:dyDescent="0.2">
      <c r="F237" s="1" t="str">
        <f>IFERROR(VLOOKUP(B237,#REF!,2,0)," ")</f>
        <v xml:space="preserve"> </v>
      </c>
      <c r="G237" s="1" t="str">
        <f>IFERROR(VLOOKUP(B237,#REF!,3,0)," ")</f>
        <v xml:space="preserve"> </v>
      </c>
      <c r="H237" s="1" t="str">
        <f>IFERROR(VLOOKUP(B237,'City Level Data'!E:N,14,0)," ")</f>
        <v xml:space="preserve"> </v>
      </c>
      <c r="I237" s="81" t="str">
        <f>IFERROR(VLOOKUP(B237,'City Level Data'!E:S,19,0)," ")</f>
        <v xml:space="preserve"> </v>
      </c>
      <c r="J237" s="1" t="str">
        <f>IFERROR(VLOOKUP(B237,'City Level Data'!E:Y,25,0)," ")</f>
        <v xml:space="preserve"> </v>
      </c>
    </row>
    <row r="238" spans="6:10" x14ac:dyDescent="0.2">
      <c r="F238" s="1" t="str">
        <f>IFERROR(VLOOKUP(B238,#REF!,2,0)," ")</f>
        <v xml:space="preserve"> </v>
      </c>
      <c r="G238" s="1" t="str">
        <f>IFERROR(VLOOKUP(B238,#REF!,3,0)," ")</f>
        <v xml:space="preserve"> </v>
      </c>
      <c r="H238" s="1" t="str">
        <f>IFERROR(VLOOKUP(B238,'City Level Data'!E:N,14,0)," ")</f>
        <v xml:space="preserve"> </v>
      </c>
      <c r="I238" s="81" t="str">
        <f>IFERROR(VLOOKUP(B238,'City Level Data'!E:S,19,0)," ")</f>
        <v xml:space="preserve"> </v>
      </c>
      <c r="J238" s="1" t="str">
        <f>IFERROR(VLOOKUP(B238,'City Level Data'!E:Y,25,0)," ")</f>
        <v xml:space="preserve"> </v>
      </c>
    </row>
    <row r="239" spans="6:10" x14ac:dyDescent="0.2">
      <c r="F239" s="1" t="str">
        <f>IFERROR(VLOOKUP(B239,#REF!,2,0)," ")</f>
        <v xml:space="preserve"> </v>
      </c>
      <c r="G239" s="1" t="str">
        <f>IFERROR(VLOOKUP(B239,#REF!,3,0)," ")</f>
        <v xml:space="preserve"> </v>
      </c>
      <c r="H239" s="1" t="str">
        <f>IFERROR(VLOOKUP(B239,'City Level Data'!E:N,14,0)," ")</f>
        <v xml:space="preserve"> </v>
      </c>
      <c r="I239" s="81" t="str">
        <f>IFERROR(VLOOKUP(B239,'City Level Data'!E:S,19,0)," ")</f>
        <v xml:space="preserve"> </v>
      </c>
      <c r="J239" s="1" t="str">
        <f>IFERROR(VLOOKUP(B239,'City Level Data'!E:Y,25,0)," ")</f>
        <v xml:space="preserve"> </v>
      </c>
    </row>
    <row r="240" spans="6:10" x14ac:dyDescent="0.2">
      <c r="F240" s="1" t="str">
        <f>IFERROR(VLOOKUP(B240,#REF!,2,0)," ")</f>
        <v xml:space="preserve"> </v>
      </c>
      <c r="G240" s="1" t="str">
        <f>IFERROR(VLOOKUP(B240,#REF!,3,0)," ")</f>
        <v xml:space="preserve"> </v>
      </c>
      <c r="H240" s="1" t="str">
        <f>IFERROR(VLOOKUP(B240,'City Level Data'!E:N,14,0)," ")</f>
        <v xml:space="preserve"> </v>
      </c>
      <c r="I240" s="81" t="str">
        <f>IFERROR(VLOOKUP(B240,'City Level Data'!E:S,19,0)," ")</f>
        <v xml:space="preserve"> </v>
      </c>
      <c r="J240" s="1" t="str">
        <f>IFERROR(VLOOKUP(B240,'City Level Data'!E:Y,25,0)," ")</f>
        <v xml:space="preserve"> </v>
      </c>
    </row>
    <row r="241" spans="6:10" x14ac:dyDescent="0.2">
      <c r="F241" s="1" t="str">
        <f>IFERROR(VLOOKUP(B241,#REF!,2,0)," ")</f>
        <v xml:space="preserve"> </v>
      </c>
      <c r="G241" s="1" t="str">
        <f>IFERROR(VLOOKUP(B241,#REF!,3,0)," ")</f>
        <v xml:space="preserve"> </v>
      </c>
      <c r="H241" s="1" t="str">
        <f>IFERROR(VLOOKUP(B241,'City Level Data'!E:N,14,0)," ")</f>
        <v xml:space="preserve"> </v>
      </c>
      <c r="I241" s="81" t="str">
        <f>IFERROR(VLOOKUP(B241,'City Level Data'!E:S,19,0)," ")</f>
        <v xml:space="preserve"> </v>
      </c>
      <c r="J241" s="1" t="str">
        <f>IFERROR(VLOOKUP(B241,'City Level Data'!E:Y,25,0)," ")</f>
        <v xml:space="preserve"> </v>
      </c>
    </row>
    <row r="242" spans="6:10" x14ac:dyDescent="0.2">
      <c r="F242" s="1" t="str">
        <f>IFERROR(VLOOKUP(B242,#REF!,2,0)," ")</f>
        <v xml:space="preserve"> </v>
      </c>
      <c r="G242" s="1" t="str">
        <f>IFERROR(VLOOKUP(B242,#REF!,3,0)," ")</f>
        <v xml:space="preserve"> </v>
      </c>
      <c r="H242" s="1" t="str">
        <f>IFERROR(VLOOKUP(B242,'City Level Data'!E:N,14,0)," ")</f>
        <v xml:space="preserve"> </v>
      </c>
      <c r="I242" s="81" t="str">
        <f>IFERROR(VLOOKUP(B242,'City Level Data'!E:S,19,0)," ")</f>
        <v xml:space="preserve"> </v>
      </c>
      <c r="J242" s="1" t="str">
        <f>IFERROR(VLOOKUP(B242,'City Level Data'!E:Y,25,0)," ")</f>
        <v xml:space="preserve"> </v>
      </c>
    </row>
    <row r="243" spans="6:10" x14ac:dyDescent="0.2">
      <c r="F243" s="1" t="str">
        <f>IFERROR(VLOOKUP(B243,#REF!,2,0)," ")</f>
        <v xml:space="preserve"> </v>
      </c>
      <c r="G243" s="1" t="str">
        <f>IFERROR(VLOOKUP(B243,#REF!,3,0)," ")</f>
        <v xml:space="preserve"> </v>
      </c>
      <c r="H243" s="1" t="str">
        <f>IFERROR(VLOOKUP(B243,'City Level Data'!E:N,14,0)," ")</f>
        <v xml:space="preserve"> </v>
      </c>
      <c r="I243" s="81" t="str">
        <f>IFERROR(VLOOKUP(B243,'City Level Data'!E:S,19,0)," ")</f>
        <v xml:space="preserve"> </v>
      </c>
      <c r="J243" s="1" t="str">
        <f>IFERROR(VLOOKUP(B243,'City Level Data'!E:Y,25,0)," ")</f>
        <v xml:space="preserve"> </v>
      </c>
    </row>
    <row r="244" spans="6:10" x14ac:dyDescent="0.2">
      <c r="F244" s="1" t="str">
        <f>IFERROR(VLOOKUP(B244,#REF!,2,0)," ")</f>
        <v xml:space="preserve"> </v>
      </c>
      <c r="G244" s="1" t="str">
        <f>IFERROR(VLOOKUP(B244,#REF!,3,0)," ")</f>
        <v xml:space="preserve"> </v>
      </c>
      <c r="H244" s="1" t="str">
        <f>IFERROR(VLOOKUP(B244,'City Level Data'!E:N,14,0)," ")</f>
        <v xml:space="preserve"> </v>
      </c>
      <c r="I244" s="81" t="str">
        <f>IFERROR(VLOOKUP(B244,'City Level Data'!E:S,19,0)," ")</f>
        <v xml:space="preserve"> </v>
      </c>
      <c r="J244" s="1" t="str">
        <f>IFERROR(VLOOKUP(B244,'City Level Data'!E:Y,25,0)," ")</f>
        <v xml:space="preserve"> </v>
      </c>
    </row>
    <row r="245" spans="6:10" x14ac:dyDescent="0.2">
      <c r="F245" s="1" t="str">
        <f>IFERROR(VLOOKUP(B245,#REF!,2,0)," ")</f>
        <v xml:space="preserve"> </v>
      </c>
      <c r="G245" s="1" t="str">
        <f>IFERROR(VLOOKUP(B245,#REF!,3,0)," ")</f>
        <v xml:space="preserve"> </v>
      </c>
      <c r="H245" s="1" t="str">
        <f>IFERROR(VLOOKUP(B245,'City Level Data'!E:N,14,0)," ")</f>
        <v xml:space="preserve"> </v>
      </c>
      <c r="I245" s="81" t="str">
        <f>IFERROR(VLOOKUP(B245,'City Level Data'!E:S,19,0)," ")</f>
        <v xml:space="preserve"> </v>
      </c>
      <c r="J245" s="1" t="str">
        <f>IFERROR(VLOOKUP(B245,'City Level Data'!E:Y,25,0)," ")</f>
        <v xml:space="preserve"> </v>
      </c>
    </row>
    <row r="246" spans="6:10" x14ac:dyDescent="0.2">
      <c r="F246" s="1" t="str">
        <f>IFERROR(VLOOKUP(B246,#REF!,2,0)," ")</f>
        <v xml:space="preserve"> </v>
      </c>
      <c r="G246" s="1" t="str">
        <f>IFERROR(VLOOKUP(B246,#REF!,3,0)," ")</f>
        <v xml:space="preserve"> </v>
      </c>
      <c r="H246" s="1" t="str">
        <f>IFERROR(VLOOKUP(B246,'City Level Data'!E:N,14,0)," ")</f>
        <v xml:space="preserve"> </v>
      </c>
      <c r="I246" s="81" t="str">
        <f>IFERROR(VLOOKUP(B246,'City Level Data'!E:S,19,0)," ")</f>
        <v xml:space="preserve"> </v>
      </c>
      <c r="J246" s="1" t="str">
        <f>IFERROR(VLOOKUP(B246,'City Level Data'!E:Y,25,0)," ")</f>
        <v xml:space="preserve"> </v>
      </c>
    </row>
    <row r="247" spans="6:10" x14ac:dyDescent="0.2">
      <c r="F247" s="1" t="str">
        <f>IFERROR(VLOOKUP(B247,#REF!,2,0)," ")</f>
        <v xml:space="preserve"> </v>
      </c>
      <c r="G247" s="1" t="str">
        <f>IFERROR(VLOOKUP(B247,#REF!,3,0)," ")</f>
        <v xml:space="preserve"> </v>
      </c>
      <c r="H247" s="1" t="str">
        <f>IFERROR(VLOOKUP(B247,'City Level Data'!E:N,14,0)," ")</f>
        <v xml:space="preserve"> </v>
      </c>
      <c r="I247" s="81" t="str">
        <f>IFERROR(VLOOKUP(B247,'City Level Data'!E:S,19,0)," ")</f>
        <v xml:space="preserve"> </v>
      </c>
      <c r="J247" s="1" t="str">
        <f>IFERROR(VLOOKUP(B247,'City Level Data'!E:Y,25,0)," ")</f>
        <v xml:space="preserve"> </v>
      </c>
    </row>
    <row r="248" spans="6:10" x14ac:dyDescent="0.2">
      <c r="F248" s="1" t="str">
        <f>IFERROR(VLOOKUP(B248,#REF!,2,0)," ")</f>
        <v xml:space="preserve"> </v>
      </c>
      <c r="G248" s="1" t="str">
        <f>IFERROR(VLOOKUP(B248,#REF!,3,0)," ")</f>
        <v xml:space="preserve"> </v>
      </c>
      <c r="H248" s="1" t="str">
        <f>IFERROR(VLOOKUP(B248,'City Level Data'!E:N,14,0)," ")</f>
        <v xml:space="preserve"> </v>
      </c>
      <c r="I248" s="81" t="str">
        <f>IFERROR(VLOOKUP(B248,'City Level Data'!E:S,19,0)," ")</f>
        <v xml:space="preserve"> </v>
      </c>
      <c r="J248" s="1" t="str">
        <f>IFERROR(VLOOKUP(B248,'City Level Data'!E:Y,25,0)," ")</f>
        <v xml:space="preserve"> </v>
      </c>
    </row>
    <row r="249" spans="6:10" x14ac:dyDescent="0.2">
      <c r="F249" s="1" t="str">
        <f>IFERROR(VLOOKUP(B249,#REF!,2,0)," ")</f>
        <v xml:space="preserve"> </v>
      </c>
      <c r="G249" s="1" t="str">
        <f>IFERROR(VLOOKUP(B249,#REF!,3,0)," ")</f>
        <v xml:space="preserve"> </v>
      </c>
      <c r="H249" s="1" t="str">
        <f>IFERROR(VLOOKUP(B249,'City Level Data'!E:N,14,0)," ")</f>
        <v xml:space="preserve"> </v>
      </c>
      <c r="I249" s="81" t="str">
        <f>IFERROR(VLOOKUP(B249,'City Level Data'!E:S,19,0)," ")</f>
        <v xml:space="preserve"> </v>
      </c>
      <c r="J249" s="1" t="str">
        <f>IFERROR(VLOOKUP(B249,'City Level Data'!E:Y,25,0)," ")</f>
        <v xml:space="preserve"> </v>
      </c>
    </row>
    <row r="250" spans="6:10" x14ac:dyDescent="0.2">
      <c r="F250" s="1" t="str">
        <f>IFERROR(VLOOKUP(B250,#REF!,2,0)," ")</f>
        <v xml:space="preserve"> </v>
      </c>
      <c r="G250" s="1" t="str">
        <f>IFERROR(VLOOKUP(B250,#REF!,3,0)," ")</f>
        <v xml:space="preserve"> </v>
      </c>
      <c r="H250" s="1" t="str">
        <f>IFERROR(VLOOKUP(B250,'City Level Data'!E:N,14,0)," ")</f>
        <v xml:space="preserve"> </v>
      </c>
      <c r="I250" s="81" t="str">
        <f>IFERROR(VLOOKUP(B250,'City Level Data'!E:S,19,0)," ")</f>
        <v xml:space="preserve"> </v>
      </c>
      <c r="J250" s="1" t="str">
        <f>IFERROR(VLOOKUP(B250,'City Level Data'!E:Y,25,0)," ")</f>
        <v xml:space="preserve"> </v>
      </c>
    </row>
    <row r="251" spans="6:10" x14ac:dyDescent="0.2">
      <c r="F251" s="1" t="str">
        <f>IFERROR(VLOOKUP(B251,#REF!,2,0)," ")</f>
        <v xml:space="preserve"> </v>
      </c>
      <c r="G251" s="1" t="str">
        <f>IFERROR(VLOOKUP(B251,#REF!,3,0)," ")</f>
        <v xml:space="preserve"> </v>
      </c>
      <c r="H251" s="1" t="str">
        <f>IFERROR(VLOOKUP(B251,'City Level Data'!E:N,14,0)," ")</f>
        <v xml:space="preserve"> </v>
      </c>
      <c r="I251" s="81" t="str">
        <f>IFERROR(VLOOKUP(B251,'City Level Data'!E:S,19,0)," ")</f>
        <v xml:space="preserve"> </v>
      </c>
      <c r="J251" s="1" t="str">
        <f>IFERROR(VLOOKUP(B251,'City Level Data'!E:Y,25,0)," ")</f>
        <v xml:space="preserve"> </v>
      </c>
    </row>
    <row r="252" spans="6:10" x14ac:dyDescent="0.2">
      <c r="F252" s="1" t="str">
        <f>IFERROR(VLOOKUP(B252,#REF!,2,0)," ")</f>
        <v xml:space="preserve"> </v>
      </c>
      <c r="G252" s="1" t="str">
        <f>IFERROR(VLOOKUP(B252,#REF!,3,0)," ")</f>
        <v xml:space="preserve"> </v>
      </c>
      <c r="H252" s="1" t="str">
        <f>IFERROR(VLOOKUP(B252,'City Level Data'!E:N,14,0)," ")</f>
        <v xml:space="preserve"> </v>
      </c>
      <c r="I252" s="81" t="str">
        <f>IFERROR(VLOOKUP(B252,'City Level Data'!E:S,19,0)," ")</f>
        <v xml:space="preserve"> </v>
      </c>
      <c r="J252" s="1" t="str">
        <f>IFERROR(VLOOKUP(B252,'City Level Data'!E:Y,25,0)," ")</f>
        <v xml:space="preserve"> </v>
      </c>
    </row>
    <row r="253" spans="6:10" x14ac:dyDescent="0.2">
      <c r="F253" s="1" t="str">
        <f>IFERROR(VLOOKUP(B253,#REF!,2,0)," ")</f>
        <v xml:space="preserve"> </v>
      </c>
      <c r="G253" s="1" t="str">
        <f>IFERROR(VLOOKUP(B253,#REF!,3,0)," ")</f>
        <v xml:space="preserve"> </v>
      </c>
      <c r="H253" s="1" t="str">
        <f>IFERROR(VLOOKUP(B253,'City Level Data'!E:N,14,0)," ")</f>
        <v xml:space="preserve"> </v>
      </c>
      <c r="I253" s="81" t="str">
        <f>IFERROR(VLOOKUP(B253,'City Level Data'!E:S,19,0)," ")</f>
        <v xml:space="preserve"> </v>
      </c>
      <c r="J253" s="1" t="str">
        <f>IFERROR(VLOOKUP(B253,'City Level Data'!E:Y,25,0)," ")</f>
        <v xml:space="preserve"> </v>
      </c>
    </row>
    <row r="254" spans="6:10" x14ac:dyDescent="0.2">
      <c r="F254" s="1" t="str">
        <f>IFERROR(VLOOKUP(B254,#REF!,2,0)," ")</f>
        <v xml:space="preserve"> </v>
      </c>
      <c r="G254" s="1" t="str">
        <f>IFERROR(VLOOKUP(B254,#REF!,3,0)," ")</f>
        <v xml:space="preserve"> </v>
      </c>
      <c r="H254" s="1" t="str">
        <f>IFERROR(VLOOKUP(B254,'City Level Data'!E:N,14,0)," ")</f>
        <v xml:space="preserve"> </v>
      </c>
      <c r="I254" s="81" t="str">
        <f>IFERROR(VLOOKUP(B254,'City Level Data'!E:S,19,0)," ")</f>
        <v xml:space="preserve"> </v>
      </c>
      <c r="J254" s="1" t="str">
        <f>IFERROR(VLOOKUP(B254,'City Level Data'!E:Y,25,0)," ")</f>
        <v xml:space="preserve"> </v>
      </c>
    </row>
    <row r="255" spans="6:10" x14ac:dyDescent="0.2">
      <c r="F255" s="1" t="str">
        <f>IFERROR(VLOOKUP(B255,#REF!,2,0)," ")</f>
        <v xml:space="preserve"> </v>
      </c>
      <c r="G255" s="1" t="str">
        <f>IFERROR(VLOOKUP(B255,#REF!,3,0)," ")</f>
        <v xml:space="preserve"> </v>
      </c>
      <c r="H255" s="1" t="str">
        <f>IFERROR(VLOOKUP(B255,'City Level Data'!E:N,14,0)," ")</f>
        <v xml:space="preserve"> </v>
      </c>
      <c r="I255" s="81" t="str">
        <f>IFERROR(VLOOKUP(B255,'City Level Data'!E:S,19,0)," ")</f>
        <v xml:space="preserve"> </v>
      </c>
      <c r="J255" s="1" t="str">
        <f>IFERROR(VLOOKUP(B255,'City Level Data'!E:Y,25,0)," ")</f>
        <v xml:space="preserve"> </v>
      </c>
    </row>
    <row r="256" spans="6:10" x14ac:dyDescent="0.2">
      <c r="F256" s="1" t="str">
        <f>IFERROR(VLOOKUP(B256,#REF!,2,0)," ")</f>
        <v xml:space="preserve"> </v>
      </c>
      <c r="G256" s="1" t="str">
        <f>IFERROR(VLOOKUP(B256,#REF!,3,0)," ")</f>
        <v xml:space="preserve"> </v>
      </c>
      <c r="H256" s="1" t="str">
        <f>IFERROR(VLOOKUP(B256,'City Level Data'!E:N,14,0)," ")</f>
        <v xml:space="preserve"> </v>
      </c>
      <c r="I256" s="81" t="str">
        <f>IFERROR(VLOOKUP(B256,'City Level Data'!E:S,19,0)," ")</f>
        <v xml:space="preserve"> </v>
      </c>
      <c r="J256" s="1" t="str">
        <f>IFERROR(VLOOKUP(B256,'City Level Data'!E:Y,25,0)," ")</f>
        <v xml:space="preserve"> </v>
      </c>
    </row>
    <row r="257" spans="6:10" x14ac:dyDescent="0.2">
      <c r="F257" s="1" t="str">
        <f>IFERROR(VLOOKUP(B257,#REF!,2,0)," ")</f>
        <v xml:space="preserve"> </v>
      </c>
      <c r="G257" s="1" t="str">
        <f>IFERROR(VLOOKUP(B257,#REF!,3,0)," ")</f>
        <v xml:space="preserve"> </v>
      </c>
      <c r="H257" s="1" t="str">
        <f>IFERROR(VLOOKUP(B257,'City Level Data'!E:N,14,0)," ")</f>
        <v xml:space="preserve"> </v>
      </c>
      <c r="I257" s="81" t="str">
        <f>IFERROR(VLOOKUP(B257,'City Level Data'!E:S,19,0)," ")</f>
        <v xml:space="preserve"> </v>
      </c>
      <c r="J257" s="1" t="str">
        <f>IFERROR(VLOOKUP(B257,'City Level Data'!E:Y,25,0)," ")</f>
        <v xml:space="preserve"> </v>
      </c>
    </row>
    <row r="258" spans="6:10" x14ac:dyDescent="0.2">
      <c r="F258" s="1" t="str">
        <f>IFERROR(VLOOKUP(B258,#REF!,2,0)," ")</f>
        <v xml:space="preserve"> </v>
      </c>
      <c r="G258" s="1" t="str">
        <f>IFERROR(VLOOKUP(B258,#REF!,3,0)," ")</f>
        <v xml:space="preserve"> </v>
      </c>
      <c r="H258" s="1" t="str">
        <f>IFERROR(VLOOKUP(B258,'City Level Data'!E:N,14,0)," ")</f>
        <v xml:space="preserve"> </v>
      </c>
      <c r="I258" s="81" t="str">
        <f>IFERROR(VLOOKUP(B258,'City Level Data'!E:S,19,0)," ")</f>
        <v xml:space="preserve"> </v>
      </c>
      <c r="J258" s="1" t="str">
        <f>IFERROR(VLOOKUP(B258,'City Level Data'!E:Y,25,0)," ")</f>
        <v xml:space="preserve"> </v>
      </c>
    </row>
    <row r="259" spans="6:10" x14ac:dyDescent="0.2">
      <c r="F259" s="1" t="str">
        <f>IFERROR(VLOOKUP(B259,#REF!,2,0)," ")</f>
        <v xml:space="preserve"> </v>
      </c>
      <c r="G259" s="1" t="str">
        <f>IFERROR(VLOOKUP(B259,#REF!,3,0)," ")</f>
        <v xml:space="preserve"> </v>
      </c>
      <c r="H259" s="1" t="str">
        <f>IFERROR(VLOOKUP(B259,'City Level Data'!E:N,14,0)," ")</f>
        <v xml:space="preserve"> </v>
      </c>
      <c r="I259" s="81" t="str">
        <f>IFERROR(VLOOKUP(B259,'City Level Data'!E:S,19,0)," ")</f>
        <v xml:space="preserve"> </v>
      </c>
      <c r="J259" s="1" t="str">
        <f>IFERROR(VLOOKUP(B259,'City Level Data'!E:Y,25,0)," ")</f>
        <v xml:space="preserve"> </v>
      </c>
    </row>
    <row r="260" spans="6:10" x14ac:dyDescent="0.2">
      <c r="F260" s="1" t="str">
        <f>IFERROR(VLOOKUP(B260,#REF!,2,0)," ")</f>
        <v xml:space="preserve"> </v>
      </c>
      <c r="G260" s="1" t="str">
        <f>IFERROR(VLOOKUP(B260,#REF!,3,0)," ")</f>
        <v xml:space="preserve"> </v>
      </c>
      <c r="H260" s="1" t="str">
        <f>IFERROR(VLOOKUP(B260,'City Level Data'!E:N,14,0)," ")</f>
        <v xml:space="preserve"> </v>
      </c>
      <c r="I260" s="81" t="str">
        <f>IFERROR(VLOOKUP(B260,'City Level Data'!E:S,19,0)," ")</f>
        <v xml:space="preserve"> </v>
      </c>
      <c r="J260" s="1" t="str">
        <f>IFERROR(VLOOKUP(B260,'City Level Data'!E:Y,25,0)," ")</f>
        <v xml:space="preserve"> </v>
      </c>
    </row>
    <row r="261" spans="6:10" x14ac:dyDescent="0.2">
      <c r="F261" s="1" t="str">
        <f>IFERROR(VLOOKUP(B261,#REF!,2,0)," ")</f>
        <v xml:space="preserve"> </v>
      </c>
      <c r="G261" s="1" t="str">
        <f>IFERROR(VLOOKUP(B261,#REF!,3,0)," ")</f>
        <v xml:space="preserve"> </v>
      </c>
      <c r="H261" s="1" t="str">
        <f>IFERROR(VLOOKUP(B261,'City Level Data'!E:N,14,0)," ")</f>
        <v xml:space="preserve"> </v>
      </c>
      <c r="I261" s="81" t="str">
        <f>IFERROR(VLOOKUP(B261,'City Level Data'!E:S,19,0)," ")</f>
        <v xml:space="preserve"> </v>
      </c>
      <c r="J261" s="1" t="str">
        <f>IFERROR(VLOOKUP(B261,'City Level Data'!E:Y,25,0)," ")</f>
        <v xml:space="preserve"> </v>
      </c>
    </row>
    <row r="262" spans="6:10" x14ac:dyDescent="0.2">
      <c r="F262" s="1" t="str">
        <f>IFERROR(VLOOKUP(B262,#REF!,2,0)," ")</f>
        <v xml:space="preserve"> </v>
      </c>
      <c r="G262" s="1" t="str">
        <f>IFERROR(VLOOKUP(B262,#REF!,3,0)," ")</f>
        <v xml:space="preserve"> </v>
      </c>
      <c r="H262" s="1" t="str">
        <f>IFERROR(VLOOKUP(B262,'City Level Data'!E:N,14,0)," ")</f>
        <v xml:space="preserve"> </v>
      </c>
      <c r="I262" s="81" t="str">
        <f>IFERROR(VLOOKUP(B262,'City Level Data'!E:S,19,0)," ")</f>
        <v xml:space="preserve"> </v>
      </c>
      <c r="J262" s="1" t="str">
        <f>IFERROR(VLOOKUP(B262,'City Level Data'!E:Y,25,0)," ")</f>
        <v xml:space="preserve"> </v>
      </c>
    </row>
    <row r="263" spans="6:10" x14ac:dyDescent="0.2">
      <c r="F263" s="1" t="str">
        <f>IFERROR(VLOOKUP(B263,#REF!,2,0)," ")</f>
        <v xml:space="preserve"> </v>
      </c>
      <c r="G263" s="1" t="str">
        <f>IFERROR(VLOOKUP(B263,#REF!,3,0)," ")</f>
        <v xml:space="preserve"> </v>
      </c>
      <c r="H263" s="1" t="str">
        <f>IFERROR(VLOOKUP(B263,'City Level Data'!E:N,14,0)," ")</f>
        <v xml:space="preserve"> </v>
      </c>
      <c r="I263" s="81" t="str">
        <f>IFERROR(VLOOKUP(B263,'City Level Data'!E:S,19,0)," ")</f>
        <v xml:space="preserve"> </v>
      </c>
      <c r="J263" s="1" t="str">
        <f>IFERROR(VLOOKUP(B263,'City Level Data'!E:Y,25,0)," ")</f>
        <v xml:space="preserve"> </v>
      </c>
    </row>
    <row r="264" spans="6:10" x14ac:dyDescent="0.2">
      <c r="F264" s="1" t="str">
        <f>IFERROR(VLOOKUP(B264,#REF!,2,0)," ")</f>
        <v xml:space="preserve"> </v>
      </c>
      <c r="G264" s="1" t="str">
        <f>IFERROR(VLOOKUP(B264,#REF!,3,0)," ")</f>
        <v xml:space="preserve"> </v>
      </c>
      <c r="H264" s="1" t="str">
        <f>IFERROR(VLOOKUP(B264,'City Level Data'!E:N,14,0)," ")</f>
        <v xml:space="preserve"> </v>
      </c>
      <c r="I264" s="81" t="str">
        <f>IFERROR(VLOOKUP(B264,'City Level Data'!E:S,19,0)," ")</f>
        <v xml:space="preserve"> </v>
      </c>
      <c r="J264" s="1" t="str">
        <f>IFERROR(VLOOKUP(B264,'City Level Data'!E:Y,25,0)," ")</f>
        <v xml:space="preserve"> </v>
      </c>
    </row>
    <row r="265" spans="6:10" x14ac:dyDescent="0.2">
      <c r="F265" s="1" t="str">
        <f>IFERROR(VLOOKUP(B265,#REF!,2,0)," ")</f>
        <v xml:space="preserve"> </v>
      </c>
      <c r="G265" s="1" t="str">
        <f>IFERROR(VLOOKUP(B265,#REF!,3,0)," ")</f>
        <v xml:space="preserve"> </v>
      </c>
      <c r="H265" s="1" t="str">
        <f>IFERROR(VLOOKUP(B265,'City Level Data'!E:N,14,0)," ")</f>
        <v xml:space="preserve"> </v>
      </c>
      <c r="I265" s="81" t="str">
        <f>IFERROR(VLOOKUP(B265,'City Level Data'!E:S,19,0)," ")</f>
        <v xml:space="preserve"> </v>
      </c>
      <c r="J265" s="1" t="str">
        <f>IFERROR(VLOOKUP(B265,'City Level Data'!E:Y,25,0)," ")</f>
        <v xml:space="preserve"> </v>
      </c>
    </row>
    <row r="266" spans="6:10" x14ac:dyDescent="0.2">
      <c r="F266" s="1" t="str">
        <f>IFERROR(VLOOKUP(B266,#REF!,2,0)," ")</f>
        <v xml:space="preserve"> </v>
      </c>
      <c r="G266" s="1" t="str">
        <f>IFERROR(VLOOKUP(B266,#REF!,3,0)," ")</f>
        <v xml:space="preserve"> </v>
      </c>
      <c r="H266" s="1" t="str">
        <f>IFERROR(VLOOKUP(B266,'City Level Data'!E:N,14,0)," ")</f>
        <v xml:space="preserve"> </v>
      </c>
      <c r="I266" s="81" t="str">
        <f>IFERROR(VLOOKUP(B266,'City Level Data'!E:S,19,0)," ")</f>
        <v xml:space="preserve"> </v>
      </c>
      <c r="J266" s="1" t="str">
        <f>IFERROR(VLOOKUP(B266,'City Level Data'!E:Y,25,0)," ")</f>
        <v xml:space="preserve"> </v>
      </c>
    </row>
    <row r="267" spans="6:10" x14ac:dyDescent="0.2">
      <c r="F267" s="1" t="str">
        <f>IFERROR(VLOOKUP(B267,#REF!,2,0)," ")</f>
        <v xml:space="preserve"> </v>
      </c>
      <c r="G267" s="1" t="str">
        <f>IFERROR(VLOOKUP(B267,#REF!,3,0)," ")</f>
        <v xml:space="preserve"> </v>
      </c>
      <c r="H267" s="1" t="str">
        <f>IFERROR(VLOOKUP(B267,'City Level Data'!E:N,14,0)," ")</f>
        <v xml:space="preserve"> </v>
      </c>
      <c r="I267" s="81" t="str">
        <f>IFERROR(VLOOKUP(B267,'City Level Data'!E:S,19,0)," ")</f>
        <v xml:space="preserve"> </v>
      </c>
      <c r="J267" s="1" t="str">
        <f>IFERROR(VLOOKUP(B267,'City Level Data'!E:Y,25,0)," ")</f>
        <v xml:space="preserve"> </v>
      </c>
    </row>
    <row r="268" spans="6:10" x14ac:dyDescent="0.2">
      <c r="F268" s="1" t="str">
        <f>IFERROR(VLOOKUP(B268,#REF!,2,0)," ")</f>
        <v xml:space="preserve"> </v>
      </c>
      <c r="G268" s="1" t="str">
        <f>IFERROR(VLOOKUP(B268,#REF!,3,0)," ")</f>
        <v xml:space="preserve"> </v>
      </c>
      <c r="H268" s="1" t="str">
        <f>IFERROR(VLOOKUP(B268,'City Level Data'!E:N,14,0)," ")</f>
        <v xml:space="preserve"> </v>
      </c>
      <c r="I268" s="81" t="str">
        <f>IFERROR(VLOOKUP(B268,'City Level Data'!E:S,19,0)," ")</f>
        <v xml:space="preserve"> </v>
      </c>
      <c r="J268" s="1" t="str">
        <f>IFERROR(VLOOKUP(B268,'City Level Data'!E:Y,25,0)," ")</f>
        <v xml:space="preserve"> </v>
      </c>
    </row>
    <row r="269" spans="6:10" x14ac:dyDescent="0.2">
      <c r="F269" s="1" t="str">
        <f>IFERROR(VLOOKUP(B269,#REF!,2,0)," ")</f>
        <v xml:space="preserve"> </v>
      </c>
      <c r="G269" s="1" t="str">
        <f>IFERROR(VLOOKUP(B269,#REF!,3,0)," ")</f>
        <v xml:space="preserve"> </v>
      </c>
      <c r="H269" s="1" t="str">
        <f>IFERROR(VLOOKUP(B269,'City Level Data'!E:N,14,0)," ")</f>
        <v xml:space="preserve"> </v>
      </c>
      <c r="I269" s="81" t="str">
        <f>IFERROR(VLOOKUP(B269,'City Level Data'!E:S,19,0)," ")</f>
        <v xml:space="preserve"> </v>
      </c>
      <c r="J269" s="1" t="str">
        <f>IFERROR(VLOOKUP(B269,'City Level Data'!E:Y,25,0)," ")</f>
        <v xml:space="preserve"> </v>
      </c>
    </row>
    <row r="270" spans="6:10" x14ac:dyDescent="0.2">
      <c r="F270" s="1" t="str">
        <f>IFERROR(VLOOKUP(B270,#REF!,2,0)," ")</f>
        <v xml:space="preserve"> </v>
      </c>
      <c r="G270" s="1" t="str">
        <f>IFERROR(VLOOKUP(B270,#REF!,3,0)," ")</f>
        <v xml:space="preserve"> </v>
      </c>
      <c r="H270" s="1" t="str">
        <f>IFERROR(VLOOKUP(B270,'City Level Data'!E:N,14,0)," ")</f>
        <v xml:space="preserve"> </v>
      </c>
      <c r="I270" s="81" t="str">
        <f>IFERROR(VLOOKUP(B270,'City Level Data'!E:S,19,0)," ")</f>
        <v xml:space="preserve"> </v>
      </c>
      <c r="J270" s="1" t="str">
        <f>IFERROR(VLOOKUP(B270,'City Level Data'!E:Y,25,0)," ")</f>
        <v xml:space="preserve"> </v>
      </c>
    </row>
    <row r="271" spans="6:10" x14ac:dyDescent="0.2">
      <c r="F271" s="1" t="str">
        <f>IFERROR(VLOOKUP(B271,#REF!,2,0)," ")</f>
        <v xml:space="preserve"> </v>
      </c>
      <c r="G271" s="1" t="str">
        <f>IFERROR(VLOOKUP(B271,#REF!,3,0)," ")</f>
        <v xml:space="preserve"> </v>
      </c>
      <c r="H271" s="1" t="str">
        <f>IFERROR(VLOOKUP(B271,'City Level Data'!E:N,14,0)," ")</f>
        <v xml:space="preserve"> </v>
      </c>
      <c r="I271" s="81" t="str">
        <f>IFERROR(VLOOKUP(B271,'City Level Data'!E:S,19,0)," ")</f>
        <v xml:space="preserve"> </v>
      </c>
      <c r="J271" s="1" t="str">
        <f>IFERROR(VLOOKUP(B271,'City Level Data'!E:Y,25,0)," ")</f>
        <v xml:space="preserve"> </v>
      </c>
    </row>
    <row r="272" spans="6:10" x14ac:dyDescent="0.2">
      <c r="F272" s="1" t="str">
        <f>IFERROR(VLOOKUP(B272,#REF!,2,0)," ")</f>
        <v xml:space="preserve"> </v>
      </c>
      <c r="G272" s="1" t="str">
        <f>IFERROR(VLOOKUP(B272,#REF!,3,0)," ")</f>
        <v xml:space="preserve"> </v>
      </c>
      <c r="H272" s="1" t="str">
        <f>IFERROR(VLOOKUP(B272,'City Level Data'!E:N,14,0)," ")</f>
        <v xml:space="preserve"> </v>
      </c>
      <c r="I272" s="81" t="str">
        <f>IFERROR(VLOOKUP(B272,'City Level Data'!E:S,19,0)," ")</f>
        <v xml:space="preserve"> </v>
      </c>
      <c r="J272" s="1" t="str">
        <f>IFERROR(VLOOKUP(B272,'City Level Data'!E:Y,25,0)," ")</f>
        <v xml:space="preserve"> </v>
      </c>
    </row>
    <row r="273" spans="6:10" x14ac:dyDescent="0.2">
      <c r="F273" s="1" t="str">
        <f>IFERROR(VLOOKUP(B273,#REF!,2,0)," ")</f>
        <v xml:space="preserve"> </v>
      </c>
      <c r="G273" s="1" t="str">
        <f>IFERROR(VLOOKUP(B273,#REF!,3,0)," ")</f>
        <v xml:space="preserve"> </v>
      </c>
      <c r="H273" s="1" t="str">
        <f>IFERROR(VLOOKUP(B273,'City Level Data'!E:N,14,0)," ")</f>
        <v xml:space="preserve"> </v>
      </c>
      <c r="I273" s="81" t="str">
        <f>IFERROR(VLOOKUP(B273,'City Level Data'!E:S,19,0)," ")</f>
        <v xml:space="preserve"> </v>
      </c>
      <c r="J273" s="1" t="str">
        <f>IFERROR(VLOOKUP(B273,'City Level Data'!E:Y,25,0)," ")</f>
        <v xml:space="preserve"> </v>
      </c>
    </row>
    <row r="274" spans="6:10" x14ac:dyDescent="0.2">
      <c r="F274" s="1" t="str">
        <f>IFERROR(VLOOKUP(B274,#REF!,2,0)," ")</f>
        <v xml:space="preserve"> </v>
      </c>
      <c r="G274" s="1" t="str">
        <f>IFERROR(VLOOKUP(B274,#REF!,3,0)," ")</f>
        <v xml:space="preserve"> </v>
      </c>
      <c r="H274" s="1" t="str">
        <f>IFERROR(VLOOKUP(B274,'City Level Data'!E:N,14,0)," ")</f>
        <v xml:space="preserve"> </v>
      </c>
      <c r="I274" s="81" t="str">
        <f>IFERROR(VLOOKUP(B274,'City Level Data'!E:S,19,0)," ")</f>
        <v xml:space="preserve"> </v>
      </c>
      <c r="J274" s="1" t="str">
        <f>IFERROR(VLOOKUP(B274,'City Level Data'!E:Y,25,0)," ")</f>
        <v xml:space="preserve"> </v>
      </c>
    </row>
    <row r="275" spans="6:10" x14ac:dyDescent="0.2">
      <c r="F275" s="1" t="str">
        <f>IFERROR(VLOOKUP(B275,#REF!,2,0)," ")</f>
        <v xml:space="preserve"> </v>
      </c>
      <c r="G275" s="1" t="str">
        <f>IFERROR(VLOOKUP(B275,#REF!,3,0)," ")</f>
        <v xml:space="preserve"> </v>
      </c>
      <c r="H275" s="1" t="str">
        <f>IFERROR(VLOOKUP(B275,'City Level Data'!E:N,14,0)," ")</f>
        <v xml:space="preserve"> </v>
      </c>
      <c r="I275" s="81" t="str">
        <f>IFERROR(VLOOKUP(B275,'City Level Data'!E:S,19,0)," ")</f>
        <v xml:space="preserve"> </v>
      </c>
      <c r="J275" s="1" t="str">
        <f>IFERROR(VLOOKUP(B275,'City Level Data'!E:Y,25,0)," ")</f>
        <v xml:space="preserve"> </v>
      </c>
    </row>
    <row r="276" spans="6:10" x14ac:dyDescent="0.2">
      <c r="F276" s="1" t="str">
        <f>IFERROR(VLOOKUP(B276,#REF!,2,0)," ")</f>
        <v xml:space="preserve"> </v>
      </c>
      <c r="G276" s="1" t="str">
        <f>IFERROR(VLOOKUP(B276,#REF!,3,0)," ")</f>
        <v xml:space="preserve"> </v>
      </c>
      <c r="H276" s="1" t="str">
        <f>IFERROR(VLOOKUP(B276,'City Level Data'!E:N,14,0)," ")</f>
        <v xml:space="preserve"> </v>
      </c>
      <c r="I276" s="81" t="str">
        <f>IFERROR(VLOOKUP(B276,'City Level Data'!E:S,19,0)," ")</f>
        <v xml:space="preserve"> </v>
      </c>
      <c r="J276" s="1" t="str">
        <f>IFERROR(VLOOKUP(B276,'City Level Data'!E:Y,25,0)," ")</f>
        <v xml:space="preserve"> </v>
      </c>
    </row>
    <row r="277" spans="6:10" x14ac:dyDescent="0.2">
      <c r="F277" s="1" t="str">
        <f>IFERROR(VLOOKUP(B277,#REF!,2,0)," ")</f>
        <v xml:space="preserve"> </v>
      </c>
      <c r="G277" s="1" t="str">
        <f>IFERROR(VLOOKUP(B277,#REF!,3,0)," ")</f>
        <v xml:space="preserve"> </v>
      </c>
      <c r="H277" s="1" t="str">
        <f>IFERROR(VLOOKUP(B277,'City Level Data'!E:N,14,0)," ")</f>
        <v xml:space="preserve"> </v>
      </c>
      <c r="I277" s="81" t="str">
        <f>IFERROR(VLOOKUP(B277,'City Level Data'!E:S,19,0)," ")</f>
        <v xml:space="preserve"> </v>
      </c>
      <c r="J277" s="1" t="str">
        <f>IFERROR(VLOOKUP(B277,'City Level Data'!E:Y,25,0)," ")</f>
        <v xml:space="preserve"> </v>
      </c>
    </row>
    <row r="278" spans="6:10" x14ac:dyDescent="0.2">
      <c r="F278" s="1" t="str">
        <f>IFERROR(VLOOKUP(B278,#REF!,2,0)," ")</f>
        <v xml:space="preserve"> </v>
      </c>
      <c r="G278" s="1" t="str">
        <f>IFERROR(VLOOKUP(B278,#REF!,3,0)," ")</f>
        <v xml:space="preserve"> </v>
      </c>
      <c r="H278" s="1" t="str">
        <f>IFERROR(VLOOKUP(B278,'City Level Data'!E:N,14,0)," ")</f>
        <v xml:space="preserve"> </v>
      </c>
      <c r="I278" s="81" t="str">
        <f>IFERROR(VLOOKUP(B278,'City Level Data'!E:S,19,0)," ")</f>
        <v xml:space="preserve"> </v>
      </c>
      <c r="J278" s="1" t="str">
        <f>IFERROR(VLOOKUP(B278,'City Level Data'!E:Y,25,0)," ")</f>
        <v xml:space="preserve"> </v>
      </c>
    </row>
    <row r="279" spans="6:10" x14ac:dyDescent="0.2">
      <c r="F279" s="1" t="str">
        <f>IFERROR(VLOOKUP(B279,#REF!,2,0)," ")</f>
        <v xml:space="preserve"> </v>
      </c>
      <c r="G279" s="1" t="str">
        <f>IFERROR(VLOOKUP(B279,#REF!,3,0)," ")</f>
        <v xml:space="preserve"> </v>
      </c>
      <c r="H279" s="1" t="str">
        <f>IFERROR(VLOOKUP(B279,'City Level Data'!E:N,14,0)," ")</f>
        <v xml:space="preserve"> </v>
      </c>
      <c r="I279" s="81" t="str">
        <f>IFERROR(VLOOKUP(B279,'City Level Data'!E:S,19,0)," ")</f>
        <v xml:space="preserve"> </v>
      </c>
      <c r="J279" s="1" t="str">
        <f>IFERROR(VLOOKUP(B279,'City Level Data'!E:Y,25,0)," ")</f>
        <v xml:space="preserve"> </v>
      </c>
    </row>
    <row r="280" spans="6:10" x14ac:dyDescent="0.2">
      <c r="F280" s="1" t="str">
        <f>IFERROR(VLOOKUP(B280,#REF!,2,0)," ")</f>
        <v xml:space="preserve"> </v>
      </c>
      <c r="G280" s="1" t="str">
        <f>IFERROR(VLOOKUP(B280,#REF!,3,0)," ")</f>
        <v xml:space="preserve"> </v>
      </c>
      <c r="H280" s="1" t="str">
        <f>IFERROR(VLOOKUP(B280,'City Level Data'!E:N,14,0)," ")</f>
        <v xml:space="preserve"> </v>
      </c>
      <c r="I280" s="81" t="str">
        <f>IFERROR(VLOOKUP(B280,'City Level Data'!E:S,19,0)," ")</f>
        <v xml:space="preserve"> </v>
      </c>
      <c r="J280" s="1" t="str">
        <f>IFERROR(VLOOKUP(B280,'City Level Data'!E:Y,25,0)," ")</f>
        <v xml:space="preserve"> </v>
      </c>
    </row>
    <row r="281" spans="6:10" x14ac:dyDescent="0.2">
      <c r="F281" s="1" t="str">
        <f>IFERROR(VLOOKUP(B281,#REF!,2,0)," ")</f>
        <v xml:space="preserve"> </v>
      </c>
      <c r="G281" s="1" t="str">
        <f>IFERROR(VLOOKUP(B281,#REF!,3,0)," ")</f>
        <v xml:space="preserve"> </v>
      </c>
      <c r="H281" s="1" t="str">
        <f>IFERROR(VLOOKUP(B281,'City Level Data'!E:N,14,0)," ")</f>
        <v xml:space="preserve"> </v>
      </c>
      <c r="I281" s="81" t="str">
        <f>IFERROR(VLOOKUP(B281,'City Level Data'!E:S,19,0)," ")</f>
        <v xml:space="preserve"> </v>
      </c>
      <c r="J281" s="1" t="str">
        <f>IFERROR(VLOOKUP(B281,'City Level Data'!E:Y,25,0)," ")</f>
        <v xml:space="preserve"> </v>
      </c>
    </row>
    <row r="282" spans="6:10" x14ac:dyDescent="0.2">
      <c r="F282" s="1" t="str">
        <f>IFERROR(VLOOKUP(B282,#REF!,2,0)," ")</f>
        <v xml:space="preserve"> </v>
      </c>
      <c r="G282" s="1" t="str">
        <f>IFERROR(VLOOKUP(B282,#REF!,3,0)," ")</f>
        <v xml:space="preserve"> </v>
      </c>
      <c r="H282" s="1" t="str">
        <f>IFERROR(VLOOKUP(B282,'City Level Data'!E:N,14,0)," ")</f>
        <v xml:space="preserve"> </v>
      </c>
      <c r="I282" s="81" t="str">
        <f>IFERROR(VLOOKUP(B282,'City Level Data'!E:S,19,0)," ")</f>
        <v xml:space="preserve"> </v>
      </c>
      <c r="J282" s="1" t="str">
        <f>IFERROR(VLOOKUP(B282,'City Level Data'!E:Y,25,0)," ")</f>
        <v xml:space="preserve"> </v>
      </c>
    </row>
    <row r="283" spans="6:10" x14ac:dyDescent="0.2">
      <c r="F283" s="1" t="str">
        <f>IFERROR(VLOOKUP(B283,#REF!,2,0)," ")</f>
        <v xml:space="preserve"> </v>
      </c>
      <c r="G283" s="1" t="str">
        <f>IFERROR(VLOOKUP(B283,#REF!,3,0)," ")</f>
        <v xml:space="preserve"> </v>
      </c>
      <c r="H283" s="1" t="str">
        <f>IFERROR(VLOOKUP(B283,'City Level Data'!E:N,14,0)," ")</f>
        <v xml:space="preserve"> </v>
      </c>
      <c r="I283" s="81" t="str">
        <f>IFERROR(VLOOKUP(B283,'City Level Data'!E:S,19,0)," ")</f>
        <v xml:space="preserve"> </v>
      </c>
      <c r="J283" s="1" t="str">
        <f>IFERROR(VLOOKUP(B283,'City Level Data'!E:Y,25,0)," ")</f>
        <v xml:space="preserve"> </v>
      </c>
    </row>
    <row r="284" spans="6:10" x14ac:dyDescent="0.2">
      <c r="F284" s="1" t="str">
        <f>IFERROR(VLOOKUP(B284,#REF!,2,0)," ")</f>
        <v xml:space="preserve"> </v>
      </c>
      <c r="G284" s="1" t="str">
        <f>IFERROR(VLOOKUP(B284,#REF!,3,0)," ")</f>
        <v xml:space="preserve"> </v>
      </c>
      <c r="H284" s="1" t="str">
        <f>IFERROR(VLOOKUP(B284,'City Level Data'!E:N,14,0)," ")</f>
        <v xml:space="preserve"> </v>
      </c>
      <c r="I284" s="81" t="str">
        <f>IFERROR(VLOOKUP(B284,'City Level Data'!E:S,19,0)," ")</f>
        <v xml:space="preserve"> </v>
      </c>
      <c r="J284" s="1" t="str">
        <f>IFERROR(VLOOKUP(B284,'City Level Data'!E:Y,25,0)," ")</f>
        <v xml:space="preserve"> </v>
      </c>
    </row>
    <row r="285" spans="6:10" x14ac:dyDescent="0.2">
      <c r="F285" s="1" t="str">
        <f>IFERROR(VLOOKUP(B285,#REF!,2,0)," ")</f>
        <v xml:space="preserve"> </v>
      </c>
      <c r="G285" s="1" t="str">
        <f>IFERROR(VLOOKUP(B285,#REF!,3,0)," ")</f>
        <v xml:space="preserve"> </v>
      </c>
      <c r="H285" s="1" t="str">
        <f>IFERROR(VLOOKUP(B285,'City Level Data'!E:N,14,0)," ")</f>
        <v xml:space="preserve"> </v>
      </c>
      <c r="I285" s="81" t="str">
        <f>IFERROR(VLOOKUP(B285,'City Level Data'!E:S,19,0)," ")</f>
        <v xml:space="preserve"> </v>
      </c>
      <c r="J285" s="1" t="str">
        <f>IFERROR(VLOOKUP(B285,'City Level Data'!E:Y,25,0)," ")</f>
        <v xml:space="preserve"> </v>
      </c>
    </row>
    <row r="286" spans="6:10" x14ac:dyDescent="0.2">
      <c r="F286" s="1" t="str">
        <f>IFERROR(VLOOKUP(B286,#REF!,2,0)," ")</f>
        <v xml:space="preserve"> </v>
      </c>
      <c r="G286" s="1" t="str">
        <f>IFERROR(VLOOKUP(B286,#REF!,3,0)," ")</f>
        <v xml:space="preserve"> </v>
      </c>
      <c r="H286" s="1" t="str">
        <f>IFERROR(VLOOKUP(B286,'City Level Data'!E:N,14,0)," ")</f>
        <v xml:space="preserve"> </v>
      </c>
      <c r="I286" s="81" t="str">
        <f>IFERROR(VLOOKUP(B286,'City Level Data'!E:S,19,0)," ")</f>
        <v xml:space="preserve"> </v>
      </c>
      <c r="J286" s="1" t="str">
        <f>IFERROR(VLOOKUP(B286,'City Level Data'!E:Y,25,0)," ")</f>
        <v xml:space="preserve"> </v>
      </c>
    </row>
    <row r="287" spans="6:10" x14ac:dyDescent="0.2">
      <c r="F287" s="1" t="str">
        <f>IFERROR(VLOOKUP(B287,#REF!,2,0)," ")</f>
        <v xml:space="preserve"> </v>
      </c>
      <c r="G287" s="1" t="str">
        <f>IFERROR(VLOOKUP(B287,#REF!,3,0)," ")</f>
        <v xml:space="preserve"> </v>
      </c>
      <c r="H287" s="1" t="str">
        <f>IFERROR(VLOOKUP(B287,'City Level Data'!E:N,14,0)," ")</f>
        <v xml:space="preserve"> </v>
      </c>
      <c r="I287" s="81" t="str">
        <f>IFERROR(VLOOKUP(B287,'City Level Data'!E:S,19,0)," ")</f>
        <v xml:space="preserve"> </v>
      </c>
      <c r="J287" s="1" t="str">
        <f>IFERROR(VLOOKUP(B287,'City Level Data'!E:Y,25,0)," ")</f>
        <v xml:space="preserve"> </v>
      </c>
    </row>
    <row r="288" spans="6:10" x14ac:dyDescent="0.2">
      <c r="F288" s="1" t="str">
        <f>IFERROR(VLOOKUP(B288,#REF!,2,0)," ")</f>
        <v xml:space="preserve"> </v>
      </c>
      <c r="G288" s="1" t="str">
        <f>IFERROR(VLOOKUP(B288,#REF!,3,0)," ")</f>
        <v xml:space="preserve"> </v>
      </c>
      <c r="H288" s="1" t="str">
        <f>IFERROR(VLOOKUP(B288,'City Level Data'!E:N,14,0)," ")</f>
        <v xml:space="preserve"> </v>
      </c>
      <c r="I288" s="81" t="str">
        <f>IFERROR(VLOOKUP(B288,'City Level Data'!E:S,19,0)," ")</f>
        <v xml:space="preserve"> </v>
      </c>
      <c r="J288" s="1" t="str">
        <f>IFERROR(VLOOKUP(B288,'City Level Data'!E:Y,25,0)," ")</f>
        <v xml:space="preserve"> </v>
      </c>
    </row>
    <row r="289" spans="6:10" x14ac:dyDescent="0.2">
      <c r="F289" s="1" t="str">
        <f>IFERROR(VLOOKUP(B289,#REF!,2,0)," ")</f>
        <v xml:space="preserve"> </v>
      </c>
      <c r="G289" s="1" t="str">
        <f>IFERROR(VLOOKUP(B289,#REF!,3,0)," ")</f>
        <v xml:space="preserve"> </v>
      </c>
      <c r="H289" s="1" t="str">
        <f>IFERROR(VLOOKUP(B289,'City Level Data'!E:N,14,0)," ")</f>
        <v xml:space="preserve"> </v>
      </c>
      <c r="I289" s="81" t="str">
        <f>IFERROR(VLOOKUP(B289,'City Level Data'!E:S,19,0)," ")</f>
        <v xml:space="preserve"> </v>
      </c>
      <c r="J289" s="1" t="str">
        <f>IFERROR(VLOOKUP(B289,'City Level Data'!E:Y,25,0)," ")</f>
        <v xml:space="preserve"> </v>
      </c>
    </row>
    <row r="290" spans="6:10" x14ac:dyDescent="0.2">
      <c r="F290" s="1" t="str">
        <f>IFERROR(VLOOKUP(B290,#REF!,2,0)," ")</f>
        <v xml:space="preserve"> </v>
      </c>
      <c r="G290" s="1" t="str">
        <f>IFERROR(VLOOKUP(B290,#REF!,3,0)," ")</f>
        <v xml:space="preserve"> </v>
      </c>
      <c r="H290" s="1" t="str">
        <f>IFERROR(VLOOKUP(B290,'City Level Data'!E:N,14,0)," ")</f>
        <v xml:space="preserve"> </v>
      </c>
      <c r="I290" s="81" t="str">
        <f>IFERROR(VLOOKUP(B290,'City Level Data'!E:S,19,0)," ")</f>
        <v xml:space="preserve"> </v>
      </c>
      <c r="J290" s="1" t="str">
        <f>IFERROR(VLOOKUP(B290,'City Level Data'!E:Y,25,0)," ")</f>
        <v xml:space="preserve"> </v>
      </c>
    </row>
    <row r="291" spans="6:10" x14ac:dyDescent="0.2">
      <c r="F291" s="1" t="str">
        <f>IFERROR(VLOOKUP(B291,#REF!,2,0)," ")</f>
        <v xml:space="preserve"> </v>
      </c>
      <c r="G291" s="1" t="str">
        <f>IFERROR(VLOOKUP(B291,#REF!,3,0)," ")</f>
        <v xml:space="preserve"> </v>
      </c>
      <c r="H291" s="1" t="str">
        <f>IFERROR(VLOOKUP(B291,'City Level Data'!E:N,14,0)," ")</f>
        <v xml:space="preserve"> </v>
      </c>
      <c r="I291" s="81" t="str">
        <f>IFERROR(VLOOKUP(B291,'City Level Data'!E:S,19,0)," ")</f>
        <v xml:space="preserve"> </v>
      </c>
      <c r="J291" s="1" t="str">
        <f>IFERROR(VLOOKUP(B291,'City Level Data'!E:Y,25,0)," ")</f>
        <v xml:space="preserve"> </v>
      </c>
    </row>
    <row r="292" spans="6:10" x14ac:dyDescent="0.2">
      <c r="F292" s="1" t="str">
        <f>IFERROR(VLOOKUP(B292,#REF!,2,0)," ")</f>
        <v xml:space="preserve"> </v>
      </c>
      <c r="G292" s="1" t="str">
        <f>IFERROR(VLOOKUP(B292,#REF!,3,0)," ")</f>
        <v xml:space="preserve"> </v>
      </c>
      <c r="H292" s="1" t="str">
        <f>IFERROR(VLOOKUP(B292,'City Level Data'!E:N,14,0)," ")</f>
        <v xml:space="preserve"> </v>
      </c>
      <c r="I292" s="81" t="str">
        <f>IFERROR(VLOOKUP(B292,'City Level Data'!E:S,19,0)," ")</f>
        <v xml:space="preserve"> </v>
      </c>
      <c r="J292" s="1" t="str">
        <f>IFERROR(VLOOKUP(B292,'City Level Data'!E:Y,25,0)," ")</f>
        <v xml:space="preserve"> </v>
      </c>
    </row>
    <row r="293" spans="6:10" x14ac:dyDescent="0.2">
      <c r="F293" s="1" t="str">
        <f>IFERROR(VLOOKUP(B293,#REF!,2,0)," ")</f>
        <v xml:space="preserve"> </v>
      </c>
      <c r="G293" s="1" t="str">
        <f>IFERROR(VLOOKUP(B293,#REF!,3,0)," ")</f>
        <v xml:space="preserve"> </v>
      </c>
      <c r="H293" s="1" t="str">
        <f>IFERROR(VLOOKUP(B293,'City Level Data'!E:N,14,0)," ")</f>
        <v xml:space="preserve"> </v>
      </c>
      <c r="I293" s="81" t="str">
        <f>IFERROR(VLOOKUP(B293,'City Level Data'!E:S,19,0)," ")</f>
        <v xml:space="preserve"> </v>
      </c>
      <c r="J293" s="1" t="str">
        <f>IFERROR(VLOOKUP(B293,'City Level Data'!E:Y,25,0)," ")</f>
        <v xml:space="preserve"> </v>
      </c>
    </row>
    <row r="294" spans="6:10" x14ac:dyDescent="0.2">
      <c r="F294" s="1" t="str">
        <f>IFERROR(VLOOKUP(B294,#REF!,2,0)," ")</f>
        <v xml:space="preserve"> </v>
      </c>
      <c r="G294" s="1" t="str">
        <f>IFERROR(VLOOKUP(B294,#REF!,3,0)," ")</f>
        <v xml:space="preserve"> </v>
      </c>
      <c r="H294" s="1" t="str">
        <f>IFERROR(VLOOKUP(B294,'City Level Data'!E:N,14,0)," ")</f>
        <v xml:space="preserve"> </v>
      </c>
      <c r="I294" s="81" t="str">
        <f>IFERROR(VLOOKUP(B294,'City Level Data'!E:S,19,0)," ")</f>
        <v xml:space="preserve"> </v>
      </c>
      <c r="J294" s="1" t="str">
        <f>IFERROR(VLOOKUP(B294,'City Level Data'!E:Y,25,0)," ")</f>
        <v xml:space="preserve"> </v>
      </c>
    </row>
    <row r="295" spans="6:10" x14ac:dyDescent="0.2">
      <c r="F295" s="1" t="str">
        <f>IFERROR(VLOOKUP(B295,#REF!,2,0)," ")</f>
        <v xml:space="preserve"> </v>
      </c>
      <c r="G295" s="1" t="str">
        <f>IFERROR(VLOOKUP(B295,#REF!,3,0)," ")</f>
        <v xml:space="preserve"> </v>
      </c>
      <c r="H295" s="1" t="str">
        <f>IFERROR(VLOOKUP(B295,'City Level Data'!E:N,14,0)," ")</f>
        <v xml:space="preserve"> </v>
      </c>
      <c r="I295" s="81" t="str">
        <f>IFERROR(VLOOKUP(B295,'City Level Data'!E:S,19,0)," ")</f>
        <v xml:space="preserve"> </v>
      </c>
      <c r="J295" s="1" t="str">
        <f>IFERROR(VLOOKUP(B295,'City Level Data'!E:Y,25,0)," ")</f>
        <v xml:space="preserve"> </v>
      </c>
    </row>
    <row r="296" spans="6:10" x14ac:dyDescent="0.2">
      <c r="F296" s="1" t="str">
        <f>IFERROR(VLOOKUP(B296,#REF!,2,0)," ")</f>
        <v xml:space="preserve"> </v>
      </c>
      <c r="G296" s="1" t="str">
        <f>IFERROR(VLOOKUP(B296,#REF!,3,0)," ")</f>
        <v xml:space="preserve"> </v>
      </c>
      <c r="H296" s="1" t="str">
        <f>IFERROR(VLOOKUP(B296,'City Level Data'!E:N,14,0)," ")</f>
        <v xml:space="preserve"> </v>
      </c>
      <c r="I296" s="81" t="str">
        <f>IFERROR(VLOOKUP(B296,'City Level Data'!E:S,19,0)," ")</f>
        <v xml:space="preserve"> </v>
      </c>
      <c r="J296" s="1" t="str">
        <f>IFERROR(VLOOKUP(B296,'City Level Data'!E:Y,25,0)," ")</f>
        <v xml:space="preserve"> </v>
      </c>
    </row>
    <row r="297" spans="6:10" x14ac:dyDescent="0.2">
      <c r="F297" s="1" t="str">
        <f>IFERROR(VLOOKUP(B297,#REF!,2,0)," ")</f>
        <v xml:space="preserve"> </v>
      </c>
      <c r="G297" s="1" t="str">
        <f>IFERROR(VLOOKUP(B297,#REF!,3,0)," ")</f>
        <v xml:space="preserve"> </v>
      </c>
      <c r="H297" s="1" t="str">
        <f>IFERROR(VLOOKUP(B297,'City Level Data'!E:N,14,0)," ")</f>
        <v xml:space="preserve"> </v>
      </c>
      <c r="I297" s="81" t="str">
        <f>IFERROR(VLOOKUP(B297,'City Level Data'!E:S,19,0)," ")</f>
        <v xml:space="preserve"> </v>
      </c>
      <c r="J297" s="1" t="str">
        <f>IFERROR(VLOOKUP(B297,'City Level Data'!E:Y,25,0)," ")</f>
        <v xml:space="preserve"> </v>
      </c>
    </row>
    <row r="298" spans="6:10" x14ac:dyDescent="0.2">
      <c r="F298" s="1" t="str">
        <f>IFERROR(VLOOKUP(B298,#REF!,2,0)," ")</f>
        <v xml:space="preserve"> </v>
      </c>
      <c r="G298" s="1" t="str">
        <f>IFERROR(VLOOKUP(B298,#REF!,3,0)," ")</f>
        <v xml:space="preserve"> </v>
      </c>
      <c r="H298" s="1" t="str">
        <f>IFERROR(VLOOKUP(B298,'City Level Data'!E:N,14,0)," ")</f>
        <v xml:space="preserve"> </v>
      </c>
      <c r="I298" s="81" t="str">
        <f>IFERROR(VLOOKUP(B298,'City Level Data'!E:S,19,0)," ")</f>
        <v xml:space="preserve"> </v>
      </c>
      <c r="J298" s="1" t="str">
        <f>IFERROR(VLOOKUP(B298,'City Level Data'!E:Y,25,0)," ")</f>
        <v xml:space="preserve"> </v>
      </c>
    </row>
    <row r="299" spans="6:10" x14ac:dyDescent="0.2">
      <c r="F299" s="1" t="str">
        <f>IFERROR(VLOOKUP(B299,#REF!,2,0)," ")</f>
        <v xml:space="preserve"> </v>
      </c>
      <c r="G299" s="1" t="str">
        <f>IFERROR(VLOOKUP(B299,#REF!,3,0)," ")</f>
        <v xml:space="preserve"> </v>
      </c>
      <c r="H299" s="1" t="str">
        <f>IFERROR(VLOOKUP(B299,'City Level Data'!E:N,13,0)," ")</f>
        <v xml:space="preserve"> </v>
      </c>
      <c r="I299" s="81" t="str">
        <f>IFERROR(VLOOKUP(B299,'City Level Data'!E:Q,15,0)," ")</f>
        <v xml:space="preserve"> </v>
      </c>
      <c r="J299" s="1" t="str">
        <f>IFERROR(VLOOKUP(B299,'City Level Data'!E:Y,19,0)," ")</f>
        <v xml:space="preserve"> </v>
      </c>
    </row>
    <row r="300" spans="6:10" x14ac:dyDescent="0.2">
      <c r="F300" s="1" t="str">
        <f>IFERROR(VLOOKUP(B300,#REF!,2,0)," ")</f>
        <v xml:space="preserve"> </v>
      </c>
      <c r="G300" s="1" t="str">
        <f>IFERROR(VLOOKUP(B300,#REF!,3,0)," ")</f>
        <v xml:space="preserve"> </v>
      </c>
      <c r="H300" s="1" t="str">
        <f>IFERROR(VLOOKUP(B300,'City Level Data'!E:N,13,0)," ")</f>
        <v xml:space="preserve"> </v>
      </c>
      <c r="I300" s="81" t="str">
        <f>IFERROR(VLOOKUP(B300,'City Level Data'!E:Q,15,0)," ")</f>
        <v xml:space="preserve"> </v>
      </c>
      <c r="J300" s="1" t="str">
        <f>IFERROR(VLOOKUP(B300,'City Level Data'!E:Y,19,0)," ")</f>
        <v xml:space="preserve"> </v>
      </c>
    </row>
    <row r="301" spans="6:10" x14ac:dyDescent="0.2">
      <c r="F301" s="1" t="str">
        <f>IFERROR(VLOOKUP(B301,#REF!,2,0)," ")</f>
        <v xml:space="preserve"> </v>
      </c>
      <c r="G301" s="1" t="str">
        <f>IFERROR(VLOOKUP(B301,#REF!,3,0)," ")</f>
        <v xml:space="preserve"> </v>
      </c>
      <c r="H301" s="1" t="str">
        <f>IFERROR(VLOOKUP(B301,'City Level Data'!E:N,13,0)," ")</f>
        <v xml:space="preserve"> </v>
      </c>
      <c r="I301" s="81" t="str">
        <f>IFERROR(VLOOKUP(B301,'City Level Data'!E:Q,15,0)," ")</f>
        <v xml:space="preserve"> </v>
      </c>
      <c r="J301" s="1" t="str">
        <f>IFERROR(VLOOKUP(B301,'City Level Data'!E:Y,19,0)," ")</f>
        <v xml:space="preserve"> </v>
      </c>
    </row>
  </sheetData>
  <autoFilter ref="A2:Z301" xr:uid="{00000000-0009-0000-0000-00000C000000}"/>
  <conditionalFormatting sqref="H1:H1000 I1:I2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1:I1000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L301"/>
  <sheetViews>
    <sheetView showGridLines="0" workbookViewId="0"/>
  </sheetViews>
  <sheetFormatPr defaultColWidth="12.5703125" defaultRowHeight="15.75" customHeight="1" x14ac:dyDescent="0.2"/>
  <cols>
    <col min="1" max="1" width="25.42578125" customWidth="1"/>
    <col min="2" max="2" width="29.140625" customWidth="1"/>
    <col min="6" max="6" width="16.42578125" customWidth="1"/>
    <col min="7" max="7" width="21.28515625" customWidth="1"/>
    <col min="8" max="9" width="16.42578125" customWidth="1"/>
  </cols>
  <sheetData>
    <row r="1" spans="1:12" x14ac:dyDescent="0.2">
      <c r="A1" s="1" t="e">
        <v>#REF!</v>
      </c>
      <c r="B1" s="1"/>
      <c r="C1" s="1"/>
      <c r="D1" s="1"/>
      <c r="E1" s="1"/>
      <c r="F1" s="78"/>
      <c r="G1" s="78"/>
      <c r="H1" s="78"/>
      <c r="I1" s="78"/>
      <c r="J1" s="79"/>
      <c r="K1" s="80"/>
      <c r="L1" s="80"/>
    </row>
    <row r="2" spans="1:12" x14ac:dyDescent="0.2">
      <c r="A2" s="1"/>
      <c r="B2" s="1"/>
      <c r="C2" s="1"/>
      <c r="D2" s="1"/>
      <c r="E2" s="1"/>
      <c r="F2" s="78" t="s">
        <v>2400</v>
      </c>
      <c r="G2" s="78" t="s">
        <v>2401</v>
      </c>
      <c r="H2" s="78" t="s">
        <v>2402</v>
      </c>
      <c r="I2" s="78" t="s">
        <v>2403</v>
      </c>
      <c r="J2" s="79" t="s">
        <v>2404</v>
      </c>
      <c r="K2" s="80"/>
      <c r="L2" s="80"/>
    </row>
    <row r="3" spans="1:12" x14ac:dyDescent="0.2">
      <c r="F3" s="1" t="str">
        <f>IFERROR(VLOOKUP(B3,#REF!,2,0)," ")</f>
        <v xml:space="preserve"> </v>
      </c>
      <c r="G3" s="1" t="str">
        <f>IFERROR(VLOOKUP(B3,#REF!,3,0)," ")</f>
        <v xml:space="preserve"> </v>
      </c>
      <c r="H3" s="1" t="str">
        <f>IFERROR(VLOOKUP(B3,'City Level Data'!E:N,14,0)," ")</f>
        <v xml:space="preserve"> </v>
      </c>
      <c r="I3" s="81" t="str">
        <f>IFERROR(VLOOKUP(B3,'City Level Data'!E:S,19,0)," ")</f>
        <v xml:space="preserve"> </v>
      </c>
      <c r="J3" s="1" t="str">
        <f>IFERROR(VLOOKUP(B3,'City Level Data'!E:Y,25,0)," ")</f>
        <v xml:space="preserve"> </v>
      </c>
    </row>
    <row r="4" spans="1:12" x14ac:dyDescent="0.2">
      <c r="F4" s="1" t="str">
        <f>IFERROR(VLOOKUP(B4,#REF!,2,0)," ")</f>
        <v xml:space="preserve"> </v>
      </c>
      <c r="G4" s="1" t="str">
        <f>IFERROR(VLOOKUP(B4,#REF!,3,0)," ")</f>
        <v xml:space="preserve"> </v>
      </c>
      <c r="H4" s="1" t="str">
        <f>IFERROR(VLOOKUP(B4,'City Level Data'!E:N,14,0)," ")</f>
        <v xml:space="preserve"> </v>
      </c>
      <c r="I4" s="81" t="str">
        <f>IFERROR(VLOOKUP(B4,'City Level Data'!E:S,19,0)," ")</f>
        <v xml:space="preserve"> </v>
      </c>
      <c r="J4" s="1" t="str">
        <f>IFERROR(VLOOKUP(B4,'City Level Data'!E:Y,25,0)," ")</f>
        <v xml:space="preserve"> </v>
      </c>
    </row>
    <row r="5" spans="1:12" x14ac:dyDescent="0.2">
      <c r="F5" s="1" t="str">
        <f>IFERROR(VLOOKUP(B5,#REF!,2,0)," ")</f>
        <v xml:space="preserve"> </v>
      </c>
      <c r="G5" s="1" t="str">
        <f>IFERROR(VLOOKUP(B5,#REF!,3,0)," ")</f>
        <v xml:space="preserve"> </v>
      </c>
      <c r="H5" s="1" t="str">
        <f>IFERROR(VLOOKUP(B5,'City Level Data'!E:N,14,0)," ")</f>
        <v xml:space="preserve"> </v>
      </c>
      <c r="I5" s="81" t="str">
        <f>IFERROR(VLOOKUP(B5,'City Level Data'!E:S,19,0)," ")</f>
        <v xml:space="preserve"> </v>
      </c>
      <c r="J5" s="1" t="str">
        <f>IFERROR(VLOOKUP(B5,'City Level Data'!E:Y,25,0)," ")</f>
        <v xml:space="preserve"> </v>
      </c>
    </row>
    <row r="6" spans="1:12" x14ac:dyDescent="0.2">
      <c r="F6" s="1" t="str">
        <f>IFERROR(VLOOKUP(B6,#REF!,2,0)," ")</f>
        <v xml:space="preserve"> </v>
      </c>
      <c r="G6" s="1" t="str">
        <f>IFERROR(VLOOKUP(B6,#REF!,3,0)," ")</f>
        <v xml:space="preserve"> </v>
      </c>
      <c r="H6" s="1" t="str">
        <f>IFERROR(VLOOKUP(B6,'City Level Data'!E:N,14,0)," ")</f>
        <v xml:space="preserve"> </v>
      </c>
      <c r="I6" s="81" t="str">
        <f>IFERROR(VLOOKUP(B6,'City Level Data'!E:S,19,0)," ")</f>
        <v xml:space="preserve"> </v>
      </c>
      <c r="J6" s="1" t="str">
        <f>IFERROR(VLOOKUP(B6,'City Level Data'!E:Y,25,0)," ")</f>
        <v xml:space="preserve"> </v>
      </c>
    </row>
    <row r="7" spans="1:12" x14ac:dyDescent="0.2">
      <c r="F7" s="1" t="str">
        <f>IFERROR(VLOOKUP(B7,#REF!,2,0)," ")</f>
        <v xml:space="preserve"> </v>
      </c>
      <c r="G7" s="1" t="str">
        <f>IFERROR(VLOOKUP(B7,#REF!,3,0)," ")</f>
        <v xml:space="preserve"> </v>
      </c>
      <c r="H7" s="1" t="str">
        <f>IFERROR(VLOOKUP(B7,'City Level Data'!E:N,14,0)," ")</f>
        <v xml:space="preserve"> </v>
      </c>
      <c r="I7" s="81" t="str">
        <f>IFERROR(VLOOKUP(B7,'City Level Data'!E:S,19,0)," ")</f>
        <v xml:space="preserve"> </v>
      </c>
      <c r="J7" s="1" t="str">
        <f>IFERROR(VLOOKUP(B7,'City Level Data'!E:Y,25,0)," ")</f>
        <v xml:space="preserve"> </v>
      </c>
    </row>
    <row r="8" spans="1:12" x14ac:dyDescent="0.2">
      <c r="F8" s="1" t="str">
        <f>IFERROR(VLOOKUP(B8,#REF!,2,0)," ")</f>
        <v xml:space="preserve"> </v>
      </c>
      <c r="G8" s="1" t="str">
        <f>IFERROR(VLOOKUP(B8,#REF!,3,0)," ")</f>
        <v xml:space="preserve"> </v>
      </c>
      <c r="H8" s="1" t="str">
        <f>IFERROR(VLOOKUP(B8,'City Level Data'!E:N,14,0)," ")</f>
        <v xml:space="preserve"> </v>
      </c>
      <c r="I8" s="81" t="str">
        <f>IFERROR(VLOOKUP(B8,'City Level Data'!E:S,19,0)," ")</f>
        <v xml:space="preserve"> </v>
      </c>
      <c r="J8" s="1" t="str">
        <f>IFERROR(VLOOKUP(B8,'City Level Data'!E:Y,25,0)," ")</f>
        <v xml:space="preserve"> </v>
      </c>
    </row>
    <row r="9" spans="1:12" x14ac:dyDescent="0.2">
      <c r="F9" s="1" t="str">
        <f>IFERROR(VLOOKUP(B9,#REF!,2,0)," ")</f>
        <v xml:space="preserve"> </v>
      </c>
      <c r="G9" s="1" t="str">
        <f>IFERROR(VLOOKUP(B9,#REF!,3,0)," ")</f>
        <v xml:space="preserve"> </v>
      </c>
      <c r="H9" s="1" t="str">
        <f>IFERROR(VLOOKUP(B9,'City Level Data'!E:N,14,0)," ")</f>
        <v xml:space="preserve"> </v>
      </c>
      <c r="I9" s="81" t="str">
        <f>IFERROR(VLOOKUP(B9,'City Level Data'!E:S,19,0)," ")</f>
        <v xml:space="preserve"> </v>
      </c>
      <c r="J9" s="1" t="str">
        <f>IFERROR(VLOOKUP(B9,'City Level Data'!E:Y,25,0)," ")</f>
        <v xml:space="preserve"> </v>
      </c>
    </row>
    <row r="10" spans="1:12" x14ac:dyDescent="0.2">
      <c r="F10" s="1" t="str">
        <f>IFERROR(VLOOKUP(B10,#REF!,2,0)," ")</f>
        <v xml:space="preserve"> </v>
      </c>
      <c r="G10" s="1" t="str">
        <f>IFERROR(VLOOKUP(B10,#REF!,3,0)," ")</f>
        <v xml:space="preserve"> </v>
      </c>
      <c r="H10" s="1" t="str">
        <f>IFERROR(VLOOKUP(B10,'City Level Data'!E:N,14,0)," ")</f>
        <v xml:space="preserve"> </v>
      </c>
      <c r="I10" s="81" t="str">
        <f>IFERROR(VLOOKUP(B10,'City Level Data'!E:S,19,0)," ")</f>
        <v xml:space="preserve"> </v>
      </c>
      <c r="J10" s="1" t="str">
        <f>IFERROR(VLOOKUP(B10,'City Level Data'!E:Y,25,0)," ")</f>
        <v xml:space="preserve"> </v>
      </c>
    </row>
    <row r="11" spans="1:12" x14ac:dyDescent="0.2">
      <c r="F11" s="1" t="str">
        <f>IFERROR(VLOOKUP(B11,#REF!,2,0)," ")</f>
        <v xml:space="preserve"> </v>
      </c>
      <c r="G11" s="1" t="str">
        <f>IFERROR(VLOOKUP(B11,#REF!,3,0)," ")</f>
        <v xml:space="preserve"> </v>
      </c>
      <c r="H11" s="1" t="str">
        <f>IFERROR(VLOOKUP(B11,'City Level Data'!E:N,14,0)," ")</f>
        <v xml:space="preserve"> </v>
      </c>
      <c r="I11" s="81" t="str">
        <f>IFERROR(VLOOKUP(B11,'City Level Data'!E:S,19,0)," ")</f>
        <v xml:space="preserve"> </v>
      </c>
      <c r="J11" s="1" t="str">
        <f>IFERROR(VLOOKUP(B11,'City Level Data'!E:Y,25,0)," ")</f>
        <v xml:space="preserve"> </v>
      </c>
    </row>
    <row r="12" spans="1:12" x14ac:dyDescent="0.2">
      <c r="F12" s="1" t="str">
        <f>IFERROR(VLOOKUP(B12,#REF!,2,0)," ")</f>
        <v xml:space="preserve"> </v>
      </c>
      <c r="G12" s="1" t="str">
        <f>IFERROR(VLOOKUP(B12,#REF!,3,0)," ")</f>
        <v xml:space="preserve"> </v>
      </c>
      <c r="H12" s="1" t="str">
        <f>IFERROR(VLOOKUP(B12,'City Level Data'!E:N,14,0)," ")</f>
        <v xml:space="preserve"> </v>
      </c>
      <c r="I12" s="81" t="str">
        <f>IFERROR(VLOOKUP(B12,'City Level Data'!E:S,19,0)," ")</f>
        <v xml:space="preserve"> </v>
      </c>
      <c r="J12" s="1" t="str">
        <f>IFERROR(VLOOKUP(B12,'City Level Data'!E:Y,25,0)," ")</f>
        <v xml:space="preserve"> </v>
      </c>
    </row>
    <row r="13" spans="1:12" x14ac:dyDescent="0.2">
      <c r="F13" s="1" t="str">
        <f>IFERROR(VLOOKUP(B13,#REF!,2,0)," ")</f>
        <v xml:space="preserve"> </v>
      </c>
      <c r="G13" s="1" t="str">
        <f>IFERROR(VLOOKUP(B13,#REF!,3,0)," ")</f>
        <v xml:space="preserve"> </v>
      </c>
      <c r="H13" s="1" t="str">
        <f>IFERROR(VLOOKUP(B13,'City Level Data'!E:N,14,0)," ")</f>
        <v xml:space="preserve"> </v>
      </c>
      <c r="I13" s="81" t="str">
        <f>IFERROR(VLOOKUP(B13,'City Level Data'!E:S,19,0)," ")</f>
        <v xml:space="preserve"> </v>
      </c>
      <c r="J13" s="1" t="str">
        <f>IFERROR(VLOOKUP(B13,'City Level Data'!E:Y,25,0)," ")</f>
        <v xml:space="preserve"> </v>
      </c>
    </row>
    <row r="14" spans="1:12" x14ac:dyDescent="0.2">
      <c r="F14" s="1" t="str">
        <f>IFERROR(VLOOKUP(B14,#REF!,2,0)," ")</f>
        <v xml:space="preserve"> </v>
      </c>
      <c r="G14" s="1" t="str">
        <f>IFERROR(VLOOKUP(B14,#REF!,3,0)," ")</f>
        <v xml:space="preserve"> </v>
      </c>
      <c r="H14" s="1" t="str">
        <f>IFERROR(VLOOKUP(B14,'City Level Data'!E:N,14,0)," ")</f>
        <v xml:space="preserve"> </v>
      </c>
      <c r="I14" s="81" t="str">
        <f>IFERROR(VLOOKUP(B14,'City Level Data'!E:S,19,0)," ")</f>
        <v xml:space="preserve"> </v>
      </c>
      <c r="J14" s="1" t="str">
        <f>IFERROR(VLOOKUP(B14,'City Level Data'!E:Y,25,0)," ")</f>
        <v xml:space="preserve"> </v>
      </c>
    </row>
    <row r="15" spans="1:12" x14ac:dyDescent="0.2">
      <c r="F15" s="1" t="str">
        <f>IFERROR(VLOOKUP(B15,#REF!,2,0)," ")</f>
        <v xml:space="preserve"> </v>
      </c>
      <c r="G15" s="1" t="str">
        <f>IFERROR(VLOOKUP(B15,#REF!,3,0)," ")</f>
        <v xml:space="preserve"> </v>
      </c>
      <c r="H15" s="1" t="str">
        <f>IFERROR(VLOOKUP(B15,'City Level Data'!E:N,14,0)," ")</f>
        <v xml:space="preserve"> </v>
      </c>
      <c r="I15" s="81" t="str">
        <f>IFERROR(VLOOKUP(B15,'City Level Data'!E:S,19,0)," ")</f>
        <v xml:space="preserve"> </v>
      </c>
      <c r="J15" s="1" t="str">
        <f>IFERROR(VLOOKUP(B15,'City Level Data'!E:Y,25,0)," ")</f>
        <v xml:space="preserve"> </v>
      </c>
    </row>
    <row r="16" spans="1:12" x14ac:dyDescent="0.2">
      <c r="F16" s="1" t="str">
        <f>IFERROR(VLOOKUP(B16,#REF!,2,0)," ")</f>
        <v xml:space="preserve"> </v>
      </c>
      <c r="G16" s="1" t="str">
        <f>IFERROR(VLOOKUP(B16,#REF!,3,0)," ")</f>
        <v xml:space="preserve"> </v>
      </c>
      <c r="H16" s="1" t="str">
        <f>IFERROR(VLOOKUP(B16,'City Level Data'!E:N,14,0)," ")</f>
        <v xml:space="preserve"> </v>
      </c>
      <c r="I16" s="81" t="str">
        <f>IFERROR(VLOOKUP(B16,'City Level Data'!E:S,19,0)," ")</f>
        <v xml:space="preserve"> </v>
      </c>
      <c r="J16" s="1" t="str">
        <f>IFERROR(VLOOKUP(B16,'City Level Data'!E:Y,25,0)," ")</f>
        <v xml:space="preserve"> </v>
      </c>
    </row>
    <row r="17" spans="6:10" x14ac:dyDescent="0.2">
      <c r="F17" s="1" t="str">
        <f>IFERROR(VLOOKUP(B17,#REF!,2,0)," ")</f>
        <v xml:space="preserve"> </v>
      </c>
      <c r="G17" s="1" t="str">
        <f>IFERROR(VLOOKUP(B17,#REF!,3,0)," ")</f>
        <v xml:space="preserve"> </v>
      </c>
      <c r="H17" s="1" t="str">
        <f>IFERROR(VLOOKUP(B17,'City Level Data'!E:N,14,0)," ")</f>
        <v xml:space="preserve"> </v>
      </c>
      <c r="I17" s="81" t="str">
        <f>IFERROR(VLOOKUP(B17,'City Level Data'!E:S,19,0)," ")</f>
        <v xml:space="preserve"> </v>
      </c>
      <c r="J17" s="1" t="str">
        <f>IFERROR(VLOOKUP(B17,'City Level Data'!E:Y,25,0)," ")</f>
        <v xml:space="preserve"> </v>
      </c>
    </row>
    <row r="18" spans="6:10" x14ac:dyDescent="0.2">
      <c r="F18" s="1" t="str">
        <f>IFERROR(VLOOKUP(B18,#REF!,2,0)," ")</f>
        <v xml:space="preserve"> </v>
      </c>
      <c r="G18" s="1" t="str">
        <f>IFERROR(VLOOKUP(B18,#REF!,3,0)," ")</f>
        <v xml:space="preserve"> </v>
      </c>
      <c r="H18" s="1" t="str">
        <f>IFERROR(VLOOKUP(B18,'City Level Data'!E:N,14,0)," ")</f>
        <v xml:space="preserve"> </v>
      </c>
      <c r="I18" s="81" t="str">
        <f>IFERROR(VLOOKUP(B18,'City Level Data'!E:S,19,0)," ")</f>
        <v xml:space="preserve"> </v>
      </c>
      <c r="J18" s="1" t="str">
        <f>IFERROR(VLOOKUP(B18,'City Level Data'!E:Y,25,0)," ")</f>
        <v xml:space="preserve"> </v>
      </c>
    </row>
    <row r="19" spans="6:10" x14ac:dyDescent="0.2">
      <c r="F19" s="1" t="str">
        <f>IFERROR(VLOOKUP(B19,#REF!,2,0)," ")</f>
        <v xml:space="preserve"> </v>
      </c>
      <c r="G19" s="1" t="str">
        <f>IFERROR(VLOOKUP(B19,#REF!,3,0)," ")</f>
        <v xml:space="preserve"> </v>
      </c>
      <c r="H19" s="1" t="str">
        <f>IFERROR(VLOOKUP(B19,'City Level Data'!E:N,14,0)," ")</f>
        <v xml:space="preserve"> </v>
      </c>
      <c r="I19" s="81" t="str">
        <f>IFERROR(VLOOKUP(B19,'City Level Data'!E:S,19,0)," ")</f>
        <v xml:space="preserve"> </v>
      </c>
      <c r="J19" s="1" t="str">
        <f>IFERROR(VLOOKUP(B19,'City Level Data'!E:Y,25,0)," ")</f>
        <v xml:space="preserve"> </v>
      </c>
    </row>
    <row r="20" spans="6:10" x14ac:dyDescent="0.2">
      <c r="F20" s="1" t="str">
        <f>IFERROR(VLOOKUP(B20,#REF!,2,0)," ")</f>
        <v xml:space="preserve"> </v>
      </c>
      <c r="G20" s="1" t="str">
        <f>IFERROR(VLOOKUP(B20,#REF!,3,0)," ")</f>
        <v xml:space="preserve"> </v>
      </c>
      <c r="H20" s="1" t="str">
        <f>IFERROR(VLOOKUP(B20,'City Level Data'!E:N,14,0)," ")</f>
        <v xml:space="preserve"> </v>
      </c>
      <c r="I20" s="81" t="str">
        <f>IFERROR(VLOOKUP(B20,'City Level Data'!E:S,19,0)," ")</f>
        <v xml:space="preserve"> </v>
      </c>
      <c r="J20" s="1" t="str">
        <f>IFERROR(VLOOKUP(B20,'City Level Data'!E:Y,25,0)," ")</f>
        <v xml:space="preserve"> </v>
      </c>
    </row>
    <row r="21" spans="6:10" x14ac:dyDescent="0.2">
      <c r="F21" s="1" t="str">
        <f>IFERROR(VLOOKUP(B21,#REF!,2,0)," ")</f>
        <v xml:space="preserve"> </v>
      </c>
      <c r="G21" s="1" t="str">
        <f>IFERROR(VLOOKUP(B21,#REF!,3,0)," ")</f>
        <v xml:space="preserve"> </v>
      </c>
      <c r="H21" s="1" t="str">
        <f>IFERROR(VLOOKUP(B21,'City Level Data'!E:N,14,0)," ")</f>
        <v xml:space="preserve"> </v>
      </c>
      <c r="I21" s="81" t="str">
        <f>IFERROR(VLOOKUP(B21,'City Level Data'!E:S,19,0)," ")</f>
        <v xml:space="preserve"> </v>
      </c>
      <c r="J21" s="1" t="str">
        <f>IFERROR(VLOOKUP(B21,'City Level Data'!E:Y,25,0)," ")</f>
        <v xml:space="preserve"> </v>
      </c>
    </row>
    <row r="22" spans="6:10" x14ac:dyDescent="0.2">
      <c r="F22" s="1" t="str">
        <f>IFERROR(VLOOKUP(B22,#REF!,2,0)," ")</f>
        <v xml:space="preserve"> </v>
      </c>
      <c r="G22" s="1" t="str">
        <f>IFERROR(VLOOKUP(B22,#REF!,3,0)," ")</f>
        <v xml:space="preserve"> </v>
      </c>
      <c r="H22" s="1" t="str">
        <f>IFERROR(VLOOKUP(B22,'City Level Data'!E:N,14,0)," ")</f>
        <v xml:space="preserve"> </v>
      </c>
      <c r="I22" s="81" t="str">
        <f>IFERROR(VLOOKUP(B22,'City Level Data'!E:S,19,0)," ")</f>
        <v xml:space="preserve"> </v>
      </c>
      <c r="J22" s="1" t="str">
        <f>IFERROR(VLOOKUP(B22,'City Level Data'!E:Y,25,0)," ")</f>
        <v xml:space="preserve"> </v>
      </c>
    </row>
    <row r="23" spans="6:10" x14ac:dyDescent="0.2">
      <c r="F23" s="1" t="str">
        <f>IFERROR(VLOOKUP(B23,#REF!,2,0)," ")</f>
        <v xml:space="preserve"> </v>
      </c>
      <c r="G23" s="1" t="str">
        <f>IFERROR(VLOOKUP(B23,#REF!,3,0)," ")</f>
        <v xml:space="preserve"> </v>
      </c>
      <c r="H23" s="1" t="str">
        <f>IFERROR(VLOOKUP(B23,'City Level Data'!E:N,14,0)," ")</f>
        <v xml:space="preserve"> </v>
      </c>
      <c r="I23" s="81" t="str">
        <f>IFERROR(VLOOKUP(B23,'City Level Data'!E:S,19,0)," ")</f>
        <v xml:space="preserve"> </v>
      </c>
      <c r="J23" s="1" t="str">
        <f>IFERROR(VLOOKUP(B23,'City Level Data'!E:Y,25,0)," ")</f>
        <v xml:space="preserve"> </v>
      </c>
    </row>
    <row r="24" spans="6:10" x14ac:dyDescent="0.2">
      <c r="F24" s="1" t="str">
        <f>IFERROR(VLOOKUP(B24,#REF!,2,0)," ")</f>
        <v xml:space="preserve"> </v>
      </c>
      <c r="G24" s="1" t="str">
        <f>IFERROR(VLOOKUP(B24,#REF!,3,0)," ")</f>
        <v xml:space="preserve"> </v>
      </c>
      <c r="H24" s="1" t="str">
        <f>IFERROR(VLOOKUP(B24,'City Level Data'!E:N,14,0)," ")</f>
        <v xml:space="preserve"> </v>
      </c>
      <c r="I24" s="81" t="str">
        <f>IFERROR(VLOOKUP(B24,'City Level Data'!E:S,19,0)," ")</f>
        <v xml:space="preserve"> </v>
      </c>
      <c r="J24" s="1" t="str">
        <f>IFERROR(VLOOKUP(B24,'City Level Data'!E:Y,25,0)," ")</f>
        <v xml:space="preserve"> </v>
      </c>
    </row>
    <row r="25" spans="6:10" x14ac:dyDescent="0.2">
      <c r="F25" s="1" t="str">
        <f>IFERROR(VLOOKUP(B25,#REF!,2,0)," ")</f>
        <v xml:space="preserve"> </v>
      </c>
      <c r="G25" s="1" t="str">
        <f>IFERROR(VLOOKUP(B25,#REF!,3,0)," ")</f>
        <v xml:space="preserve"> </v>
      </c>
      <c r="H25" s="1" t="str">
        <f>IFERROR(VLOOKUP(B25,'City Level Data'!E:N,14,0)," ")</f>
        <v xml:space="preserve"> </v>
      </c>
      <c r="I25" s="81" t="str">
        <f>IFERROR(VLOOKUP(B25,'City Level Data'!E:S,19,0)," ")</f>
        <v xml:space="preserve"> </v>
      </c>
      <c r="J25" s="1" t="str">
        <f>IFERROR(VLOOKUP(B25,'City Level Data'!E:Y,25,0)," ")</f>
        <v xml:space="preserve"> </v>
      </c>
    </row>
    <row r="26" spans="6:10" x14ac:dyDescent="0.2">
      <c r="F26" s="1" t="str">
        <f>IFERROR(VLOOKUP(B26,#REF!,2,0)," ")</f>
        <v xml:space="preserve"> </v>
      </c>
      <c r="G26" s="1" t="str">
        <f>IFERROR(VLOOKUP(B26,#REF!,3,0)," ")</f>
        <v xml:space="preserve"> </v>
      </c>
      <c r="H26" s="1" t="str">
        <f>IFERROR(VLOOKUP(B26,'City Level Data'!E:N,14,0)," ")</f>
        <v xml:space="preserve"> </v>
      </c>
      <c r="I26" s="81" t="str">
        <f>IFERROR(VLOOKUP(B26,'City Level Data'!E:S,19,0)," ")</f>
        <v xml:space="preserve"> </v>
      </c>
      <c r="J26" s="1" t="str">
        <f>IFERROR(VLOOKUP(B26,'City Level Data'!E:Y,25,0)," ")</f>
        <v xml:space="preserve"> </v>
      </c>
    </row>
    <row r="27" spans="6:10" x14ac:dyDescent="0.2">
      <c r="F27" s="1" t="str">
        <f>IFERROR(VLOOKUP(B27,#REF!,2,0)," ")</f>
        <v xml:space="preserve"> </v>
      </c>
      <c r="G27" s="1" t="str">
        <f>IFERROR(VLOOKUP(B27,#REF!,3,0)," ")</f>
        <v xml:space="preserve"> </v>
      </c>
      <c r="H27" s="1" t="str">
        <f>IFERROR(VLOOKUP(B27,'City Level Data'!E:N,14,0)," ")</f>
        <v xml:space="preserve"> </v>
      </c>
      <c r="I27" s="81" t="str">
        <f>IFERROR(VLOOKUP(B27,'City Level Data'!E:S,19,0)," ")</f>
        <v xml:space="preserve"> </v>
      </c>
      <c r="J27" s="1" t="str">
        <f>IFERROR(VLOOKUP(B27,'City Level Data'!E:Y,25,0)," ")</f>
        <v xml:space="preserve"> </v>
      </c>
    </row>
    <row r="28" spans="6:10" x14ac:dyDescent="0.2">
      <c r="F28" s="1" t="str">
        <f>IFERROR(VLOOKUP(B28,#REF!,2,0)," ")</f>
        <v xml:space="preserve"> </v>
      </c>
      <c r="G28" s="1" t="str">
        <f>IFERROR(VLOOKUP(B28,#REF!,3,0)," ")</f>
        <v xml:space="preserve"> </v>
      </c>
      <c r="H28" s="1" t="str">
        <f>IFERROR(VLOOKUP(B28,'City Level Data'!E:N,14,0)," ")</f>
        <v xml:space="preserve"> </v>
      </c>
      <c r="I28" s="81" t="str">
        <f>IFERROR(VLOOKUP(B28,'City Level Data'!E:S,19,0)," ")</f>
        <v xml:space="preserve"> </v>
      </c>
      <c r="J28" s="1" t="str">
        <f>IFERROR(VLOOKUP(B28,'City Level Data'!E:Y,25,0)," ")</f>
        <v xml:space="preserve"> </v>
      </c>
    </row>
    <row r="29" spans="6:10" x14ac:dyDescent="0.2">
      <c r="F29" s="1" t="str">
        <f>IFERROR(VLOOKUP(B29,#REF!,2,0)," ")</f>
        <v xml:space="preserve"> </v>
      </c>
      <c r="G29" s="1" t="str">
        <f>IFERROR(VLOOKUP(B29,#REF!,3,0)," ")</f>
        <v xml:space="preserve"> </v>
      </c>
      <c r="H29" s="1" t="str">
        <f>IFERROR(VLOOKUP(B29,'City Level Data'!E:N,14,0)," ")</f>
        <v xml:space="preserve"> </v>
      </c>
      <c r="I29" s="81" t="str">
        <f>IFERROR(VLOOKUP(B29,'City Level Data'!E:S,19,0)," ")</f>
        <v xml:space="preserve"> </v>
      </c>
      <c r="J29" s="1" t="str">
        <f>IFERROR(VLOOKUP(B29,'City Level Data'!E:Y,25,0)," ")</f>
        <v xml:space="preserve"> </v>
      </c>
    </row>
    <row r="30" spans="6:10" x14ac:dyDescent="0.2">
      <c r="F30" s="1" t="str">
        <f>IFERROR(VLOOKUP(B30,#REF!,2,0)," ")</f>
        <v xml:space="preserve"> </v>
      </c>
      <c r="G30" s="1" t="str">
        <f>IFERROR(VLOOKUP(B30,#REF!,3,0)," ")</f>
        <v xml:space="preserve"> </v>
      </c>
      <c r="H30" s="1" t="str">
        <f>IFERROR(VLOOKUP(B30,'City Level Data'!E:N,14,0)," ")</f>
        <v xml:space="preserve"> </v>
      </c>
      <c r="I30" s="81" t="str">
        <f>IFERROR(VLOOKUP(B30,'City Level Data'!E:S,19,0)," ")</f>
        <v xml:space="preserve"> </v>
      </c>
      <c r="J30" s="1" t="str">
        <f>IFERROR(VLOOKUP(B30,'City Level Data'!E:Y,25,0)," ")</f>
        <v xml:space="preserve"> </v>
      </c>
    </row>
    <row r="31" spans="6:10" x14ac:dyDescent="0.2">
      <c r="F31" s="1" t="str">
        <f>IFERROR(VLOOKUP(B31,#REF!,2,0)," ")</f>
        <v xml:space="preserve"> </v>
      </c>
      <c r="G31" s="1" t="str">
        <f>IFERROR(VLOOKUP(B31,#REF!,3,0)," ")</f>
        <v xml:space="preserve"> </v>
      </c>
      <c r="H31" s="1" t="str">
        <f>IFERROR(VLOOKUP(B31,'City Level Data'!E:N,14,0)," ")</f>
        <v xml:space="preserve"> </v>
      </c>
      <c r="I31" s="81" t="str">
        <f>IFERROR(VLOOKUP(B31,'City Level Data'!E:S,19,0)," ")</f>
        <v xml:space="preserve"> </v>
      </c>
      <c r="J31" s="1" t="str">
        <f>IFERROR(VLOOKUP(B31,'City Level Data'!E:Y,25,0)," ")</f>
        <v xml:space="preserve"> </v>
      </c>
    </row>
    <row r="32" spans="6:10" x14ac:dyDescent="0.2">
      <c r="F32" s="1" t="str">
        <f>IFERROR(VLOOKUP(B32,#REF!,2,0)," ")</f>
        <v xml:space="preserve"> </v>
      </c>
      <c r="G32" s="1" t="str">
        <f>IFERROR(VLOOKUP(B32,#REF!,3,0)," ")</f>
        <v xml:space="preserve"> </v>
      </c>
      <c r="H32" s="1" t="str">
        <f>IFERROR(VLOOKUP(B32,'City Level Data'!E:N,14,0)," ")</f>
        <v xml:space="preserve"> </v>
      </c>
      <c r="I32" s="81" t="str">
        <f>IFERROR(VLOOKUP(B32,'City Level Data'!E:S,19,0)," ")</f>
        <v xml:space="preserve"> </v>
      </c>
      <c r="J32" s="1" t="str">
        <f>IFERROR(VLOOKUP(B32,'City Level Data'!E:Y,25,0)," ")</f>
        <v xml:space="preserve"> </v>
      </c>
    </row>
    <row r="33" spans="6:10" x14ac:dyDescent="0.2">
      <c r="F33" s="1" t="str">
        <f>IFERROR(VLOOKUP(B33,#REF!,2,0)," ")</f>
        <v xml:space="preserve"> </v>
      </c>
      <c r="G33" s="1" t="str">
        <f>IFERROR(VLOOKUP(B33,#REF!,3,0)," ")</f>
        <v xml:space="preserve"> </v>
      </c>
      <c r="H33" s="1" t="str">
        <f>IFERROR(VLOOKUP(B33,'City Level Data'!E:N,14,0)," ")</f>
        <v xml:space="preserve"> </v>
      </c>
      <c r="I33" s="81" t="str">
        <f>IFERROR(VLOOKUP(B33,'City Level Data'!E:S,19,0)," ")</f>
        <v xml:space="preserve"> </v>
      </c>
      <c r="J33" s="1" t="str">
        <f>IFERROR(VLOOKUP(B33,'City Level Data'!E:Y,25,0)," ")</f>
        <v xml:space="preserve"> </v>
      </c>
    </row>
    <row r="34" spans="6:10" x14ac:dyDescent="0.2">
      <c r="F34" s="1" t="str">
        <f>IFERROR(VLOOKUP(B34,#REF!,2,0)," ")</f>
        <v xml:space="preserve"> </v>
      </c>
      <c r="G34" s="1" t="str">
        <f>IFERROR(VLOOKUP(B34,#REF!,3,0)," ")</f>
        <v xml:space="preserve"> </v>
      </c>
      <c r="H34" s="1" t="str">
        <f>IFERROR(VLOOKUP(B34,'City Level Data'!E:N,14,0)," ")</f>
        <v xml:space="preserve"> </v>
      </c>
      <c r="I34" s="81" t="str">
        <f>IFERROR(VLOOKUP(B34,'City Level Data'!E:S,19,0)," ")</f>
        <v xml:space="preserve"> </v>
      </c>
      <c r="J34" s="1" t="str">
        <f>IFERROR(VLOOKUP(B34,'City Level Data'!E:Y,25,0)," ")</f>
        <v xml:space="preserve"> </v>
      </c>
    </row>
    <row r="35" spans="6:10" x14ac:dyDescent="0.2">
      <c r="F35" s="1" t="str">
        <f>IFERROR(VLOOKUP(B35,#REF!,2,0)," ")</f>
        <v xml:space="preserve"> </v>
      </c>
      <c r="G35" s="1" t="str">
        <f>IFERROR(VLOOKUP(B35,#REF!,3,0)," ")</f>
        <v xml:space="preserve"> </v>
      </c>
      <c r="H35" s="1" t="str">
        <f>IFERROR(VLOOKUP(B35,'City Level Data'!E:N,14,0)," ")</f>
        <v xml:space="preserve"> </v>
      </c>
      <c r="I35" s="81" t="str">
        <f>IFERROR(VLOOKUP(B35,'City Level Data'!E:S,19,0)," ")</f>
        <v xml:space="preserve"> </v>
      </c>
      <c r="J35" s="1" t="str">
        <f>IFERROR(VLOOKUP(B35,'City Level Data'!E:Y,25,0)," ")</f>
        <v xml:space="preserve"> </v>
      </c>
    </row>
    <row r="36" spans="6:10" x14ac:dyDescent="0.2">
      <c r="F36" s="1" t="str">
        <f>IFERROR(VLOOKUP(B36,#REF!,2,0)," ")</f>
        <v xml:space="preserve"> </v>
      </c>
      <c r="G36" s="1" t="str">
        <f>IFERROR(VLOOKUP(B36,#REF!,3,0)," ")</f>
        <v xml:space="preserve"> </v>
      </c>
      <c r="H36" s="1" t="str">
        <f>IFERROR(VLOOKUP(B36,'City Level Data'!E:N,14,0)," ")</f>
        <v xml:space="preserve"> </v>
      </c>
      <c r="I36" s="81" t="str">
        <f>IFERROR(VLOOKUP(B36,'City Level Data'!E:S,19,0)," ")</f>
        <v xml:space="preserve"> </v>
      </c>
      <c r="J36" s="1" t="str">
        <f>IFERROR(VLOOKUP(B36,'City Level Data'!E:Y,25,0)," ")</f>
        <v xml:space="preserve"> </v>
      </c>
    </row>
    <row r="37" spans="6:10" x14ac:dyDescent="0.2">
      <c r="F37" s="1" t="str">
        <f>IFERROR(VLOOKUP(B37,#REF!,2,0)," ")</f>
        <v xml:space="preserve"> </v>
      </c>
      <c r="G37" s="1" t="str">
        <f>IFERROR(VLOOKUP(B37,#REF!,3,0)," ")</f>
        <v xml:space="preserve"> </v>
      </c>
      <c r="H37" s="1" t="str">
        <f>IFERROR(VLOOKUP(B37,'City Level Data'!E:N,14,0)," ")</f>
        <v xml:space="preserve"> </v>
      </c>
      <c r="I37" s="81" t="str">
        <f>IFERROR(VLOOKUP(B37,'City Level Data'!E:S,19,0)," ")</f>
        <v xml:space="preserve"> </v>
      </c>
      <c r="J37" s="1" t="str">
        <f>IFERROR(VLOOKUP(B37,'City Level Data'!E:Y,25,0)," ")</f>
        <v xml:space="preserve"> </v>
      </c>
    </row>
    <row r="38" spans="6:10" x14ac:dyDescent="0.2">
      <c r="F38" s="1" t="str">
        <f>IFERROR(VLOOKUP(B38,#REF!,2,0)," ")</f>
        <v xml:space="preserve"> </v>
      </c>
      <c r="G38" s="1" t="str">
        <f>IFERROR(VLOOKUP(B38,#REF!,3,0)," ")</f>
        <v xml:space="preserve"> </v>
      </c>
      <c r="H38" s="1" t="str">
        <f>IFERROR(VLOOKUP(B38,'City Level Data'!E:N,14,0)," ")</f>
        <v xml:space="preserve"> </v>
      </c>
      <c r="I38" s="81" t="str">
        <f>IFERROR(VLOOKUP(B38,'City Level Data'!E:S,19,0)," ")</f>
        <v xml:space="preserve"> </v>
      </c>
      <c r="J38" s="1" t="str">
        <f>IFERROR(VLOOKUP(B38,'City Level Data'!E:Y,25,0)," ")</f>
        <v xml:space="preserve"> </v>
      </c>
    </row>
    <row r="39" spans="6:10" x14ac:dyDescent="0.2">
      <c r="F39" s="1" t="str">
        <f>IFERROR(VLOOKUP(B39,#REF!,2,0)," ")</f>
        <v xml:space="preserve"> </v>
      </c>
      <c r="G39" s="1" t="str">
        <f>IFERROR(VLOOKUP(B39,#REF!,3,0)," ")</f>
        <v xml:space="preserve"> </v>
      </c>
      <c r="H39" s="1" t="str">
        <f>IFERROR(VLOOKUP(B39,'City Level Data'!E:N,14,0)," ")</f>
        <v xml:space="preserve"> </v>
      </c>
      <c r="I39" s="81" t="str">
        <f>IFERROR(VLOOKUP(B39,'City Level Data'!E:S,19,0)," ")</f>
        <v xml:space="preserve"> </v>
      </c>
      <c r="J39" s="1" t="str">
        <f>IFERROR(VLOOKUP(B39,'City Level Data'!E:Y,25,0)," ")</f>
        <v xml:space="preserve"> </v>
      </c>
    </row>
    <row r="40" spans="6:10" x14ac:dyDescent="0.2">
      <c r="F40" s="1" t="str">
        <f>IFERROR(VLOOKUP(B40,#REF!,2,0)," ")</f>
        <v xml:space="preserve"> </v>
      </c>
      <c r="G40" s="1" t="str">
        <f>IFERROR(VLOOKUP(B40,#REF!,3,0)," ")</f>
        <v xml:space="preserve"> </v>
      </c>
      <c r="H40" s="1" t="str">
        <f>IFERROR(VLOOKUP(B40,'City Level Data'!E:N,14,0)," ")</f>
        <v xml:space="preserve"> </v>
      </c>
      <c r="I40" s="81" t="str">
        <f>IFERROR(VLOOKUP(B40,'City Level Data'!E:S,19,0)," ")</f>
        <v xml:space="preserve"> </v>
      </c>
      <c r="J40" s="1" t="str">
        <f>IFERROR(VLOOKUP(B40,'City Level Data'!E:Y,25,0)," ")</f>
        <v xml:space="preserve"> </v>
      </c>
    </row>
    <row r="41" spans="6:10" x14ac:dyDescent="0.2">
      <c r="F41" s="1" t="str">
        <f>IFERROR(VLOOKUP(B41,#REF!,2,0)," ")</f>
        <v xml:space="preserve"> </v>
      </c>
      <c r="G41" s="1" t="str">
        <f>IFERROR(VLOOKUP(B41,#REF!,3,0)," ")</f>
        <v xml:space="preserve"> </v>
      </c>
      <c r="H41" s="1" t="str">
        <f>IFERROR(VLOOKUP(B41,'City Level Data'!E:N,14,0)," ")</f>
        <v xml:space="preserve"> </v>
      </c>
      <c r="I41" s="81" t="str">
        <f>IFERROR(VLOOKUP(B41,'City Level Data'!E:S,19,0)," ")</f>
        <v xml:space="preserve"> </v>
      </c>
      <c r="J41" s="1" t="str">
        <f>IFERROR(VLOOKUP(B41,'City Level Data'!E:Y,25,0)," ")</f>
        <v xml:space="preserve"> </v>
      </c>
    </row>
    <row r="42" spans="6:10" x14ac:dyDescent="0.2">
      <c r="F42" s="1" t="str">
        <f>IFERROR(VLOOKUP(B42,#REF!,2,0)," ")</f>
        <v xml:space="preserve"> </v>
      </c>
      <c r="G42" s="1" t="str">
        <f>IFERROR(VLOOKUP(B42,#REF!,3,0)," ")</f>
        <v xml:space="preserve"> </v>
      </c>
      <c r="H42" s="1" t="str">
        <f>IFERROR(VLOOKUP(B42,'City Level Data'!E:N,14,0)," ")</f>
        <v xml:space="preserve"> </v>
      </c>
      <c r="I42" s="81" t="str">
        <f>IFERROR(VLOOKUP(B42,'City Level Data'!E:S,19,0)," ")</f>
        <v xml:space="preserve"> </v>
      </c>
      <c r="J42" s="1" t="str">
        <f>IFERROR(VLOOKUP(B42,'City Level Data'!E:Y,25,0)," ")</f>
        <v xml:space="preserve"> </v>
      </c>
    </row>
    <row r="43" spans="6:10" x14ac:dyDescent="0.2">
      <c r="F43" s="1" t="str">
        <f>IFERROR(VLOOKUP(B43,#REF!,2,0)," ")</f>
        <v xml:space="preserve"> </v>
      </c>
      <c r="G43" s="1" t="str">
        <f>IFERROR(VLOOKUP(B43,#REF!,3,0)," ")</f>
        <v xml:space="preserve"> </v>
      </c>
      <c r="H43" s="1" t="str">
        <f>IFERROR(VLOOKUP(B43,'City Level Data'!E:N,14,0)," ")</f>
        <v xml:space="preserve"> </v>
      </c>
      <c r="I43" s="81" t="str">
        <f>IFERROR(VLOOKUP(B43,'City Level Data'!E:S,19,0)," ")</f>
        <v xml:space="preserve"> </v>
      </c>
      <c r="J43" s="1" t="str">
        <f>IFERROR(VLOOKUP(B43,'City Level Data'!E:Y,25,0)," ")</f>
        <v xml:space="preserve"> </v>
      </c>
    </row>
    <row r="44" spans="6:10" x14ac:dyDescent="0.2">
      <c r="F44" s="1" t="str">
        <f>IFERROR(VLOOKUP(B44,#REF!,2,0)," ")</f>
        <v xml:space="preserve"> </v>
      </c>
      <c r="G44" s="1" t="str">
        <f>IFERROR(VLOOKUP(B44,#REF!,3,0)," ")</f>
        <v xml:space="preserve"> </v>
      </c>
      <c r="H44" s="1" t="str">
        <f>IFERROR(VLOOKUP(B44,'City Level Data'!E:N,14,0)," ")</f>
        <v xml:space="preserve"> </v>
      </c>
      <c r="I44" s="81" t="str">
        <f>IFERROR(VLOOKUP(B44,'City Level Data'!E:S,19,0)," ")</f>
        <v xml:space="preserve"> </v>
      </c>
      <c r="J44" s="1" t="str">
        <f>IFERROR(VLOOKUP(B44,'City Level Data'!E:Y,25,0)," ")</f>
        <v xml:space="preserve"> </v>
      </c>
    </row>
    <row r="45" spans="6:10" x14ac:dyDescent="0.2">
      <c r="F45" s="1" t="str">
        <f>IFERROR(VLOOKUP(B45,#REF!,2,0)," ")</f>
        <v xml:space="preserve"> </v>
      </c>
      <c r="G45" s="1" t="str">
        <f>IFERROR(VLOOKUP(B45,#REF!,3,0)," ")</f>
        <v xml:space="preserve"> </v>
      </c>
      <c r="H45" s="1" t="str">
        <f>IFERROR(VLOOKUP(B45,'City Level Data'!E:N,14,0)," ")</f>
        <v xml:space="preserve"> </v>
      </c>
      <c r="I45" s="81" t="str">
        <f>IFERROR(VLOOKUP(B45,'City Level Data'!E:S,19,0)," ")</f>
        <v xml:space="preserve"> </v>
      </c>
      <c r="J45" s="1" t="str">
        <f>IFERROR(VLOOKUP(B45,'City Level Data'!E:Y,25,0)," ")</f>
        <v xml:space="preserve"> </v>
      </c>
    </row>
    <row r="46" spans="6:10" x14ac:dyDescent="0.2">
      <c r="F46" s="1" t="str">
        <f>IFERROR(VLOOKUP(B46,#REF!,2,0)," ")</f>
        <v xml:space="preserve"> </v>
      </c>
      <c r="G46" s="1" t="str">
        <f>IFERROR(VLOOKUP(B46,#REF!,3,0)," ")</f>
        <v xml:space="preserve"> </v>
      </c>
      <c r="H46" s="1" t="str">
        <f>IFERROR(VLOOKUP(B46,'City Level Data'!E:N,14,0)," ")</f>
        <v xml:space="preserve"> </v>
      </c>
      <c r="I46" s="81" t="str">
        <f>IFERROR(VLOOKUP(B46,'City Level Data'!E:S,19,0)," ")</f>
        <v xml:space="preserve"> </v>
      </c>
      <c r="J46" s="1" t="str">
        <f>IFERROR(VLOOKUP(B46,'City Level Data'!E:Y,25,0)," ")</f>
        <v xml:space="preserve"> </v>
      </c>
    </row>
    <row r="47" spans="6:10" x14ac:dyDescent="0.2">
      <c r="F47" s="1" t="str">
        <f>IFERROR(VLOOKUP(B47,#REF!,2,0)," ")</f>
        <v xml:space="preserve"> </v>
      </c>
      <c r="G47" s="1" t="str">
        <f>IFERROR(VLOOKUP(B47,#REF!,3,0)," ")</f>
        <v xml:space="preserve"> </v>
      </c>
      <c r="H47" s="1" t="str">
        <f>IFERROR(VLOOKUP(B47,'City Level Data'!E:N,14,0)," ")</f>
        <v xml:space="preserve"> </v>
      </c>
      <c r="I47" s="81" t="str">
        <f>IFERROR(VLOOKUP(B47,'City Level Data'!E:S,19,0)," ")</f>
        <v xml:space="preserve"> </v>
      </c>
      <c r="J47" s="1" t="str">
        <f>IFERROR(VLOOKUP(B47,'City Level Data'!E:Y,25,0)," ")</f>
        <v xml:space="preserve"> </v>
      </c>
    </row>
    <row r="48" spans="6:10" x14ac:dyDescent="0.2">
      <c r="F48" s="1" t="str">
        <f>IFERROR(VLOOKUP(B48,#REF!,2,0)," ")</f>
        <v xml:space="preserve"> </v>
      </c>
      <c r="G48" s="1" t="str">
        <f>IFERROR(VLOOKUP(B48,#REF!,3,0)," ")</f>
        <v xml:space="preserve"> </v>
      </c>
      <c r="H48" s="1" t="str">
        <f>IFERROR(VLOOKUP(B48,'City Level Data'!E:N,14,0)," ")</f>
        <v xml:space="preserve"> </v>
      </c>
      <c r="I48" s="81" t="str">
        <f>IFERROR(VLOOKUP(B48,'City Level Data'!E:S,19,0)," ")</f>
        <v xml:space="preserve"> </v>
      </c>
      <c r="J48" s="1" t="str">
        <f>IFERROR(VLOOKUP(B48,'City Level Data'!E:Y,25,0)," ")</f>
        <v xml:space="preserve"> </v>
      </c>
    </row>
    <row r="49" spans="6:10" x14ac:dyDescent="0.2">
      <c r="F49" s="1" t="str">
        <f>IFERROR(VLOOKUP(B49,#REF!,2,0)," ")</f>
        <v xml:space="preserve"> </v>
      </c>
      <c r="G49" s="1" t="str">
        <f>IFERROR(VLOOKUP(B49,#REF!,3,0)," ")</f>
        <v xml:space="preserve"> </v>
      </c>
      <c r="H49" s="1" t="str">
        <f>IFERROR(VLOOKUP(B49,'City Level Data'!E:N,14,0)," ")</f>
        <v xml:space="preserve"> </v>
      </c>
      <c r="I49" s="81" t="str">
        <f>IFERROR(VLOOKUP(B49,'City Level Data'!E:S,19,0)," ")</f>
        <v xml:space="preserve"> </v>
      </c>
      <c r="J49" s="1" t="str">
        <f>IFERROR(VLOOKUP(B49,'City Level Data'!E:Y,25,0)," ")</f>
        <v xml:space="preserve"> </v>
      </c>
    </row>
    <row r="50" spans="6:10" x14ac:dyDescent="0.2">
      <c r="F50" s="1" t="str">
        <f>IFERROR(VLOOKUP(B50,#REF!,2,0)," ")</f>
        <v xml:space="preserve"> </v>
      </c>
      <c r="G50" s="1" t="str">
        <f>IFERROR(VLOOKUP(B50,#REF!,3,0)," ")</f>
        <v xml:space="preserve"> </v>
      </c>
      <c r="H50" s="1" t="str">
        <f>IFERROR(VLOOKUP(B50,'City Level Data'!E:N,14,0)," ")</f>
        <v xml:space="preserve"> </v>
      </c>
      <c r="I50" s="81" t="str">
        <f>IFERROR(VLOOKUP(B50,'City Level Data'!E:S,19,0)," ")</f>
        <v xml:space="preserve"> </v>
      </c>
      <c r="J50" s="1" t="str">
        <f>IFERROR(VLOOKUP(B50,'City Level Data'!E:Y,25,0)," ")</f>
        <v xml:space="preserve"> </v>
      </c>
    </row>
    <row r="51" spans="6:10" x14ac:dyDescent="0.2">
      <c r="F51" s="1" t="str">
        <f>IFERROR(VLOOKUP(B51,#REF!,2,0)," ")</f>
        <v xml:space="preserve"> </v>
      </c>
      <c r="G51" s="1" t="str">
        <f>IFERROR(VLOOKUP(B51,#REF!,3,0)," ")</f>
        <v xml:space="preserve"> </v>
      </c>
      <c r="H51" s="1" t="str">
        <f>IFERROR(VLOOKUP(B51,'City Level Data'!E:N,14,0)," ")</f>
        <v xml:space="preserve"> </v>
      </c>
      <c r="I51" s="81" t="str">
        <f>IFERROR(VLOOKUP(B51,'City Level Data'!E:S,19,0)," ")</f>
        <v xml:space="preserve"> </v>
      </c>
      <c r="J51" s="1" t="str">
        <f>IFERROR(VLOOKUP(B51,'City Level Data'!E:Y,25,0)," ")</f>
        <v xml:space="preserve"> </v>
      </c>
    </row>
    <row r="52" spans="6:10" x14ac:dyDescent="0.2">
      <c r="F52" s="1" t="str">
        <f>IFERROR(VLOOKUP(B52,#REF!,2,0)," ")</f>
        <v xml:space="preserve"> </v>
      </c>
      <c r="G52" s="1" t="str">
        <f>IFERROR(VLOOKUP(B52,#REF!,3,0)," ")</f>
        <v xml:space="preserve"> </v>
      </c>
      <c r="H52" s="1" t="str">
        <f>IFERROR(VLOOKUP(B52,'City Level Data'!E:N,14,0)," ")</f>
        <v xml:space="preserve"> </v>
      </c>
      <c r="I52" s="81" t="str">
        <f>IFERROR(VLOOKUP(B52,'City Level Data'!E:S,19,0)," ")</f>
        <v xml:space="preserve"> </v>
      </c>
      <c r="J52" s="1" t="str">
        <f>IFERROR(VLOOKUP(B52,'City Level Data'!E:Y,25,0)," ")</f>
        <v xml:space="preserve"> </v>
      </c>
    </row>
    <row r="53" spans="6:10" x14ac:dyDescent="0.2">
      <c r="F53" s="1" t="str">
        <f>IFERROR(VLOOKUP(B53,#REF!,2,0)," ")</f>
        <v xml:space="preserve"> </v>
      </c>
      <c r="G53" s="1" t="str">
        <f>IFERROR(VLOOKUP(B53,#REF!,3,0)," ")</f>
        <v xml:space="preserve"> </v>
      </c>
      <c r="H53" s="1" t="str">
        <f>IFERROR(VLOOKUP(B53,'City Level Data'!E:N,14,0)," ")</f>
        <v xml:space="preserve"> </v>
      </c>
      <c r="I53" s="81" t="str">
        <f>IFERROR(VLOOKUP(B53,'City Level Data'!E:S,19,0)," ")</f>
        <v xml:space="preserve"> </v>
      </c>
      <c r="J53" s="1" t="str">
        <f>IFERROR(VLOOKUP(B53,'City Level Data'!E:Y,25,0)," ")</f>
        <v xml:space="preserve"> </v>
      </c>
    </row>
    <row r="54" spans="6:10" x14ac:dyDescent="0.2">
      <c r="F54" s="1" t="str">
        <f>IFERROR(VLOOKUP(B54,#REF!,2,0)," ")</f>
        <v xml:space="preserve"> </v>
      </c>
      <c r="G54" s="1" t="str">
        <f>IFERROR(VLOOKUP(B54,#REF!,3,0)," ")</f>
        <v xml:space="preserve"> </v>
      </c>
      <c r="H54" s="1" t="str">
        <f>IFERROR(VLOOKUP(B54,'City Level Data'!E:N,14,0)," ")</f>
        <v xml:space="preserve"> </v>
      </c>
      <c r="I54" s="81" t="str">
        <f>IFERROR(VLOOKUP(B54,'City Level Data'!E:S,19,0)," ")</f>
        <v xml:space="preserve"> </v>
      </c>
      <c r="J54" s="1" t="str">
        <f>IFERROR(VLOOKUP(B54,'City Level Data'!E:Y,25,0)," ")</f>
        <v xml:space="preserve"> </v>
      </c>
    </row>
    <row r="55" spans="6:10" x14ac:dyDescent="0.2">
      <c r="F55" s="1" t="str">
        <f>IFERROR(VLOOKUP(B55,#REF!,2,0)," ")</f>
        <v xml:space="preserve"> </v>
      </c>
      <c r="G55" s="1" t="str">
        <f>IFERROR(VLOOKUP(B55,#REF!,3,0)," ")</f>
        <v xml:space="preserve"> </v>
      </c>
      <c r="H55" s="1" t="str">
        <f>IFERROR(VLOOKUP(B55,'City Level Data'!E:N,14,0)," ")</f>
        <v xml:space="preserve"> </v>
      </c>
      <c r="I55" s="81" t="str">
        <f>IFERROR(VLOOKUP(B55,'City Level Data'!E:S,19,0)," ")</f>
        <v xml:space="preserve"> </v>
      </c>
      <c r="J55" s="1" t="str">
        <f>IFERROR(VLOOKUP(B55,'City Level Data'!E:Y,25,0)," ")</f>
        <v xml:space="preserve"> </v>
      </c>
    </row>
    <row r="56" spans="6:10" x14ac:dyDescent="0.2">
      <c r="F56" s="1" t="str">
        <f>IFERROR(VLOOKUP(B56,#REF!,2,0)," ")</f>
        <v xml:space="preserve"> </v>
      </c>
      <c r="G56" s="1" t="str">
        <f>IFERROR(VLOOKUP(B56,#REF!,3,0)," ")</f>
        <v xml:space="preserve"> </v>
      </c>
      <c r="H56" s="1" t="str">
        <f>IFERROR(VLOOKUP(B56,'City Level Data'!E:N,14,0)," ")</f>
        <v xml:space="preserve"> </v>
      </c>
      <c r="I56" s="81" t="str">
        <f>IFERROR(VLOOKUP(B56,'City Level Data'!E:S,19,0)," ")</f>
        <v xml:space="preserve"> </v>
      </c>
      <c r="J56" s="1" t="str">
        <f>IFERROR(VLOOKUP(B56,'City Level Data'!E:Y,25,0)," ")</f>
        <v xml:space="preserve"> </v>
      </c>
    </row>
    <row r="57" spans="6:10" x14ac:dyDescent="0.2">
      <c r="F57" s="1" t="str">
        <f>IFERROR(VLOOKUP(B57,#REF!,2,0)," ")</f>
        <v xml:space="preserve"> </v>
      </c>
      <c r="G57" s="1" t="str">
        <f>IFERROR(VLOOKUP(B57,#REF!,3,0)," ")</f>
        <v xml:space="preserve"> </v>
      </c>
      <c r="H57" s="1" t="str">
        <f>IFERROR(VLOOKUP(B57,'City Level Data'!E:N,14,0)," ")</f>
        <v xml:space="preserve"> </v>
      </c>
      <c r="I57" s="81" t="str">
        <f>IFERROR(VLOOKUP(B57,'City Level Data'!E:S,19,0)," ")</f>
        <v xml:space="preserve"> </v>
      </c>
      <c r="J57" s="1" t="str">
        <f>IFERROR(VLOOKUP(B57,'City Level Data'!E:Y,25,0)," ")</f>
        <v xml:space="preserve"> </v>
      </c>
    </row>
    <row r="58" spans="6:10" x14ac:dyDescent="0.2">
      <c r="F58" s="1" t="str">
        <f>IFERROR(VLOOKUP(B58,#REF!,2,0)," ")</f>
        <v xml:space="preserve"> </v>
      </c>
      <c r="G58" s="1" t="str">
        <f>IFERROR(VLOOKUP(B58,#REF!,3,0)," ")</f>
        <v xml:space="preserve"> </v>
      </c>
      <c r="H58" s="1" t="str">
        <f>IFERROR(VLOOKUP(B58,'City Level Data'!E:N,14,0)," ")</f>
        <v xml:space="preserve"> </v>
      </c>
      <c r="I58" s="81" t="str">
        <f>IFERROR(VLOOKUP(B58,'City Level Data'!E:S,19,0)," ")</f>
        <v xml:space="preserve"> </v>
      </c>
      <c r="J58" s="1" t="str">
        <f>IFERROR(VLOOKUP(B58,'City Level Data'!E:Y,25,0)," ")</f>
        <v xml:space="preserve"> </v>
      </c>
    </row>
    <row r="59" spans="6:10" x14ac:dyDescent="0.2">
      <c r="F59" s="1" t="str">
        <f>IFERROR(VLOOKUP(B59,#REF!,2,0)," ")</f>
        <v xml:space="preserve"> </v>
      </c>
      <c r="G59" s="1" t="str">
        <f>IFERROR(VLOOKUP(B59,#REF!,3,0)," ")</f>
        <v xml:space="preserve"> </v>
      </c>
      <c r="H59" s="1" t="str">
        <f>IFERROR(VLOOKUP(B59,'City Level Data'!E:N,14,0)," ")</f>
        <v xml:space="preserve"> </v>
      </c>
      <c r="I59" s="81" t="str">
        <f>IFERROR(VLOOKUP(B59,'City Level Data'!E:S,19,0)," ")</f>
        <v xml:space="preserve"> </v>
      </c>
      <c r="J59" s="1" t="str">
        <f>IFERROR(VLOOKUP(B59,'City Level Data'!E:Y,25,0)," ")</f>
        <v xml:space="preserve"> </v>
      </c>
    </row>
    <row r="60" spans="6:10" x14ac:dyDescent="0.2">
      <c r="F60" s="1" t="str">
        <f>IFERROR(VLOOKUP(B60,#REF!,2,0)," ")</f>
        <v xml:space="preserve"> </v>
      </c>
      <c r="G60" s="1" t="str">
        <f>IFERROR(VLOOKUP(B60,#REF!,3,0)," ")</f>
        <v xml:space="preserve"> </v>
      </c>
      <c r="H60" s="1" t="str">
        <f>IFERROR(VLOOKUP(B60,'City Level Data'!E:N,14,0)," ")</f>
        <v xml:space="preserve"> </v>
      </c>
      <c r="I60" s="81" t="str">
        <f>IFERROR(VLOOKUP(B60,'City Level Data'!E:S,19,0)," ")</f>
        <v xml:space="preserve"> </v>
      </c>
      <c r="J60" s="1" t="str">
        <f>IFERROR(VLOOKUP(B60,'City Level Data'!E:Y,25,0)," ")</f>
        <v xml:space="preserve"> </v>
      </c>
    </row>
    <row r="61" spans="6:10" x14ac:dyDescent="0.2">
      <c r="F61" s="1" t="str">
        <f>IFERROR(VLOOKUP(B61,#REF!,2,0)," ")</f>
        <v xml:space="preserve"> </v>
      </c>
      <c r="G61" s="1" t="str">
        <f>IFERROR(VLOOKUP(B61,#REF!,3,0)," ")</f>
        <v xml:space="preserve"> </v>
      </c>
      <c r="H61" s="1" t="str">
        <f>IFERROR(VLOOKUP(B61,'City Level Data'!E:N,14,0)," ")</f>
        <v xml:space="preserve"> </v>
      </c>
      <c r="I61" s="81" t="str">
        <f>IFERROR(VLOOKUP(B61,'City Level Data'!E:S,19,0)," ")</f>
        <v xml:space="preserve"> </v>
      </c>
      <c r="J61" s="1" t="str">
        <f>IFERROR(VLOOKUP(B61,'City Level Data'!E:Y,25,0)," ")</f>
        <v xml:space="preserve"> </v>
      </c>
    </row>
    <row r="62" spans="6:10" x14ac:dyDescent="0.2">
      <c r="F62" s="1" t="str">
        <f>IFERROR(VLOOKUP(B62,#REF!,2,0)," ")</f>
        <v xml:space="preserve"> </v>
      </c>
      <c r="G62" s="1" t="str">
        <f>IFERROR(VLOOKUP(B62,#REF!,3,0)," ")</f>
        <v xml:space="preserve"> </v>
      </c>
      <c r="H62" s="1" t="str">
        <f>IFERROR(VLOOKUP(B62,'City Level Data'!E:N,14,0)," ")</f>
        <v xml:space="preserve"> </v>
      </c>
      <c r="I62" s="81" t="str">
        <f>IFERROR(VLOOKUP(B62,'City Level Data'!E:S,19,0)," ")</f>
        <v xml:space="preserve"> </v>
      </c>
      <c r="J62" s="1" t="str">
        <f>IFERROR(VLOOKUP(B62,'City Level Data'!E:Y,25,0)," ")</f>
        <v xml:space="preserve"> </v>
      </c>
    </row>
    <row r="63" spans="6:10" x14ac:dyDescent="0.2">
      <c r="F63" s="1" t="str">
        <f>IFERROR(VLOOKUP(B63,#REF!,2,0)," ")</f>
        <v xml:space="preserve"> </v>
      </c>
      <c r="G63" s="1" t="str">
        <f>IFERROR(VLOOKUP(B63,#REF!,3,0)," ")</f>
        <v xml:space="preserve"> </v>
      </c>
      <c r="H63" s="1" t="str">
        <f>IFERROR(VLOOKUP(B63,'City Level Data'!E:N,14,0)," ")</f>
        <v xml:space="preserve"> </v>
      </c>
      <c r="I63" s="81" t="str">
        <f>IFERROR(VLOOKUP(B63,'City Level Data'!E:S,19,0)," ")</f>
        <v xml:space="preserve"> </v>
      </c>
      <c r="J63" s="1" t="str">
        <f>IFERROR(VLOOKUP(B63,'City Level Data'!E:Y,25,0)," ")</f>
        <v xml:space="preserve"> </v>
      </c>
    </row>
    <row r="64" spans="6:10" x14ac:dyDescent="0.2">
      <c r="F64" s="1" t="str">
        <f>IFERROR(VLOOKUP(B64,#REF!,2,0)," ")</f>
        <v xml:space="preserve"> </v>
      </c>
      <c r="G64" s="1" t="str">
        <f>IFERROR(VLOOKUP(B64,#REF!,3,0)," ")</f>
        <v xml:space="preserve"> </v>
      </c>
      <c r="H64" s="1" t="str">
        <f>IFERROR(VLOOKUP(B64,'City Level Data'!E:N,14,0)," ")</f>
        <v xml:space="preserve"> </v>
      </c>
      <c r="I64" s="81" t="str">
        <f>IFERROR(VLOOKUP(B64,'City Level Data'!E:S,19,0)," ")</f>
        <v xml:space="preserve"> </v>
      </c>
      <c r="J64" s="1" t="str">
        <f>IFERROR(VLOOKUP(B64,'City Level Data'!E:Y,25,0)," ")</f>
        <v xml:space="preserve"> </v>
      </c>
    </row>
    <row r="65" spans="6:10" x14ac:dyDescent="0.2">
      <c r="F65" s="1" t="str">
        <f>IFERROR(VLOOKUP(B65,#REF!,2,0)," ")</f>
        <v xml:space="preserve"> </v>
      </c>
      <c r="G65" s="1" t="str">
        <f>IFERROR(VLOOKUP(B65,#REF!,3,0)," ")</f>
        <v xml:space="preserve"> </v>
      </c>
      <c r="H65" s="1" t="str">
        <f>IFERROR(VLOOKUP(B65,'City Level Data'!E:N,14,0)," ")</f>
        <v xml:space="preserve"> </v>
      </c>
      <c r="I65" s="81" t="str">
        <f>IFERROR(VLOOKUP(B65,'City Level Data'!E:S,19,0)," ")</f>
        <v xml:space="preserve"> </v>
      </c>
      <c r="J65" s="1" t="str">
        <f>IFERROR(VLOOKUP(B65,'City Level Data'!E:Y,25,0)," ")</f>
        <v xml:space="preserve"> </v>
      </c>
    </row>
    <row r="66" spans="6:10" x14ac:dyDescent="0.2">
      <c r="F66" s="1" t="str">
        <f>IFERROR(VLOOKUP(B66,#REF!,2,0)," ")</f>
        <v xml:space="preserve"> </v>
      </c>
      <c r="G66" s="1" t="str">
        <f>IFERROR(VLOOKUP(B66,#REF!,3,0)," ")</f>
        <v xml:space="preserve"> </v>
      </c>
      <c r="H66" s="1" t="str">
        <f>IFERROR(VLOOKUP(B66,'City Level Data'!E:N,14,0)," ")</f>
        <v xml:space="preserve"> </v>
      </c>
      <c r="I66" s="81" t="str">
        <f>IFERROR(VLOOKUP(B66,'City Level Data'!E:S,19,0)," ")</f>
        <v xml:space="preserve"> </v>
      </c>
      <c r="J66" s="1" t="str">
        <f>IFERROR(VLOOKUP(B66,'City Level Data'!E:Y,25,0)," ")</f>
        <v xml:space="preserve"> </v>
      </c>
    </row>
    <row r="67" spans="6:10" x14ac:dyDescent="0.2">
      <c r="F67" s="1" t="str">
        <f>IFERROR(VLOOKUP(B67,#REF!,2,0)," ")</f>
        <v xml:space="preserve"> </v>
      </c>
      <c r="G67" s="1" t="str">
        <f>IFERROR(VLOOKUP(B67,#REF!,3,0)," ")</f>
        <v xml:space="preserve"> </v>
      </c>
      <c r="H67" s="1" t="str">
        <f>IFERROR(VLOOKUP(B67,'City Level Data'!E:N,14,0)," ")</f>
        <v xml:space="preserve"> </v>
      </c>
      <c r="I67" s="81" t="str">
        <f>IFERROR(VLOOKUP(B67,'City Level Data'!E:S,19,0)," ")</f>
        <v xml:space="preserve"> </v>
      </c>
      <c r="J67" s="1" t="str">
        <f>IFERROR(VLOOKUP(B67,'City Level Data'!E:Y,25,0)," ")</f>
        <v xml:space="preserve"> </v>
      </c>
    </row>
    <row r="68" spans="6:10" x14ac:dyDescent="0.2">
      <c r="F68" s="1" t="str">
        <f>IFERROR(VLOOKUP(B68,#REF!,2,0)," ")</f>
        <v xml:space="preserve"> </v>
      </c>
      <c r="G68" s="1" t="str">
        <f>IFERROR(VLOOKUP(B68,#REF!,3,0)," ")</f>
        <v xml:space="preserve"> </v>
      </c>
      <c r="H68" s="1" t="str">
        <f>IFERROR(VLOOKUP(B68,'City Level Data'!E:N,14,0)," ")</f>
        <v xml:space="preserve"> </v>
      </c>
      <c r="I68" s="81" t="str">
        <f>IFERROR(VLOOKUP(B68,'City Level Data'!E:S,19,0)," ")</f>
        <v xml:space="preserve"> </v>
      </c>
      <c r="J68" s="1" t="str">
        <f>IFERROR(VLOOKUP(B68,'City Level Data'!E:Y,25,0)," ")</f>
        <v xml:space="preserve"> </v>
      </c>
    </row>
    <row r="69" spans="6:10" x14ac:dyDescent="0.2">
      <c r="F69" s="1" t="str">
        <f>IFERROR(VLOOKUP(B69,#REF!,2,0)," ")</f>
        <v xml:space="preserve"> </v>
      </c>
      <c r="G69" s="1" t="str">
        <f>IFERROR(VLOOKUP(B69,#REF!,3,0)," ")</f>
        <v xml:space="preserve"> </v>
      </c>
      <c r="H69" s="1" t="str">
        <f>IFERROR(VLOOKUP(B69,'City Level Data'!E:N,14,0)," ")</f>
        <v xml:space="preserve"> </v>
      </c>
      <c r="I69" s="81" t="str">
        <f>IFERROR(VLOOKUP(B69,'City Level Data'!E:S,19,0)," ")</f>
        <v xml:space="preserve"> </v>
      </c>
      <c r="J69" s="1" t="str">
        <f>IFERROR(VLOOKUP(B69,'City Level Data'!E:Y,25,0)," ")</f>
        <v xml:space="preserve"> </v>
      </c>
    </row>
    <row r="70" spans="6:10" x14ac:dyDescent="0.2">
      <c r="F70" s="1" t="str">
        <f>IFERROR(VLOOKUP(B70,#REF!,2,0)," ")</f>
        <v xml:space="preserve"> </v>
      </c>
      <c r="G70" s="1" t="str">
        <f>IFERROR(VLOOKUP(B70,#REF!,3,0)," ")</f>
        <v xml:space="preserve"> </v>
      </c>
      <c r="H70" s="1" t="str">
        <f>IFERROR(VLOOKUP(B70,'City Level Data'!E:N,14,0)," ")</f>
        <v xml:space="preserve"> </v>
      </c>
      <c r="I70" s="81" t="str">
        <f>IFERROR(VLOOKUP(B70,'City Level Data'!E:S,19,0)," ")</f>
        <v xml:space="preserve"> </v>
      </c>
      <c r="J70" s="1" t="str">
        <f>IFERROR(VLOOKUP(B70,'City Level Data'!E:Y,25,0)," ")</f>
        <v xml:space="preserve"> </v>
      </c>
    </row>
    <row r="71" spans="6:10" x14ac:dyDescent="0.2">
      <c r="F71" s="1" t="str">
        <f>IFERROR(VLOOKUP(B71,#REF!,2,0)," ")</f>
        <v xml:space="preserve"> </v>
      </c>
      <c r="G71" s="1" t="str">
        <f>IFERROR(VLOOKUP(B71,#REF!,3,0)," ")</f>
        <v xml:space="preserve"> </v>
      </c>
      <c r="H71" s="1" t="str">
        <f>IFERROR(VLOOKUP(B71,'City Level Data'!E:N,14,0)," ")</f>
        <v xml:space="preserve"> </v>
      </c>
      <c r="I71" s="81" t="str">
        <f>IFERROR(VLOOKUP(B71,'City Level Data'!E:S,19,0)," ")</f>
        <v xml:space="preserve"> </v>
      </c>
      <c r="J71" s="1" t="str">
        <f>IFERROR(VLOOKUP(B71,'City Level Data'!E:Y,25,0)," ")</f>
        <v xml:space="preserve"> </v>
      </c>
    </row>
    <row r="72" spans="6:10" x14ac:dyDescent="0.2">
      <c r="F72" s="1" t="str">
        <f>IFERROR(VLOOKUP(B72,#REF!,2,0)," ")</f>
        <v xml:space="preserve"> </v>
      </c>
      <c r="G72" s="1" t="str">
        <f>IFERROR(VLOOKUP(B72,#REF!,3,0)," ")</f>
        <v xml:space="preserve"> </v>
      </c>
      <c r="H72" s="1" t="str">
        <f>IFERROR(VLOOKUP(B72,'City Level Data'!E:N,14,0)," ")</f>
        <v xml:space="preserve"> </v>
      </c>
      <c r="I72" s="81" t="str">
        <f>IFERROR(VLOOKUP(B72,'City Level Data'!E:S,19,0)," ")</f>
        <v xml:space="preserve"> </v>
      </c>
      <c r="J72" s="1" t="str">
        <f>IFERROR(VLOOKUP(B72,'City Level Data'!E:Y,25,0)," ")</f>
        <v xml:space="preserve"> </v>
      </c>
    </row>
    <row r="73" spans="6:10" x14ac:dyDescent="0.2">
      <c r="F73" s="1" t="str">
        <f>IFERROR(VLOOKUP(B73,#REF!,2,0)," ")</f>
        <v xml:space="preserve"> </v>
      </c>
      <c r="G73" s="1" t="str">
        <f>IFERROR(VLOOKUP(B73,#REF!,3,0)," ")</f>
        <v xml:space="preserve"> </v>
      </c>
      <c r="H73" s="1" t="str">
        <f>IFERROR(VLOOKUP(B73,'City Level Data'!E:N,14,0)," ")</f>
        <v xml:space="preserve"> </v>
      </c>
      <c r="I73" s="81" t="str">
        <f>IFERROR(VLOOKUP(B73,'City Level Data'!E:S,19,0)," ")</f>
        <v xml:space="preserve"> </v>
      </c>
      <c r="J73" s="1" t="str">
        <f>IFERROR(VLOOKUP(B73,'City Level Data'!E:Y,25,0)," ")</f>
        <v xml:space="preserve"> </v>
      </c>
    </row>
    <row r="74" spans="6:10" x14ac:dyDescent="0.2">
      <c r="F74" s="1" t="str">
        <f>IFERROR(VLOOKUP(B74,#REF!,2,0)," ")</f>
        <v xml:space="preserve"> </v>
      </c>
      <c r="G74" s="1" t="str">
        <f>IFERROR(VLOOKUP(B74,#REF!,3,0)," ")</f>
        <v xml:space="preserve"> </v>
      </c>
      <c r="H74" s="1" t="str">
        <f>IFERROR(VLOOKUP(B74,'City Level Data'!E:N,14,0)," ")</f>
        <v xml:space="preserve"> </v>
      </c>
      <c r="I74" s="81" t="str">
        <f>IFERROR(VLOOKUP(B74,'City Level Data'!E:S,19,0)," ")</f>
        <v xml:space="preserve"> </v>
      </c>
      <c r="J74" s="1" t="str">
        <f>IFERROR(VLOOKUP(B74,'City Level Data'!E:Y,25,0)," ")</f>
        <v xml:space="preserve"> </v>
      </c>
    </row>
    <row r="75" spans="6:10" x14ac:dyDescent="0.2">
      <c r="F75" s="1" t="str">
        <f>IFERROR(VLOOKUP(B75,#REF!,2,0)," ")</f>
        <v xml:space="preserve"> </v>
      </c>
      <c r="G75" s="1" t="str">
        <f>IFERROR(VLOOKUP(B75,#REF!,3,0)," ")</f>
        <v xml:space="preserve"> </v>
      </c>
      <c r="H75" s="1" t="str">
        <f>IFERROR(VLOOKUP(B75,'City Level Data'!E:N,14,0)," ")</f>
        <v xml:space="preserve"> </v>
      </c>
      <c r="I75" s="81" t="str">
        <f>IFERROR(VLOOKUP(B75,'City Level Data'!E:S,19,0)," ")</f>
        <v xml:space="preserve"> </v>
      </c>
      <c r="J75" s="1" t="str">
        <f>IFERROR(VLOOKUP(B75,'City Level Data'!E:Y,25,0)," ")</f>
        <v xml:space="preserve"> </v>
      </c>
    </row>
    <row r="76" spans="6:10" x14ac:dyDescent="0.2">
      <c r="F76" s="1" t="str">
        <f>IFERROR(VLOOKUP(B76,#REF!,2,0)," ")</f>
        <v xml:space="preserve"> </v>
      </c>
      <c r="G76" s="1" t="str">
        <f>IFERROR(VLOOKUP(B76,#REF!,3,0)," ")</f>
        <v xml:space="preserve"> </v>
      </c>
      <c r="H76" s="1" t="str">
        <f>IFERROR(VLOOKUP(B76,'City Level Data'!E:N,14,0)," ")</f>
        <v xml:space="preserve"> </v>
      </c>
      <c r="I76" s="81" t="str">
        <f>IFERROR(VLOOKUP(B76,'City Level Data'!E:S,19,0)," ")</f>
        <v xml:space="preserve"> </v>
      </c>
      <c r="J76" s="1" t="str">
        <f>IFERROR(VLOOKUP(B76,'City Level Data'!E:Y,25,0)," ")</f>
        <v xml:space="preserve"> </v>
      </c>
    </row>
    <row r="77" spans="6:10" x14ac:dyDescent="0.2">
      <c r="F77" s="1" t="str">
        <f>IFERROR(VLOOKUP(B77,#REF!,2,0)," ")</f>
        <v xml:space="preserve"> </v>
      </c>
      <c r="G77" s="1" t="str">
        <f>IFERROR(VLOOKUP(B77,#REF!,3,0)," ")</f>
        <v xml:space="preserve"> </v>
      </c>
      <c r="H77" s="1" t="str">
        <f>IFERROR(VLOOKUP(B77,'City Level Data'!E:N,14,0)," ")</f>
        <v xml:space="preserve"> </v>
      </c>
      <c r="I77" s="81" t="str">
        <f>IFERROR(VLOOKUP(B77,'City Level Data'!E:S,19,0)," ")</f>
        <v xml:space="preserve"> </v>
      </c>
      <c r="J77" s="1" t="str">
        <f>IFERROR(VLOOKUP(B77,'City Level Data'!E:Y,25,0)," ")</f>
        <v xml:space="preserve"> </v>
      </c>
    </row>
    <row r="78" spans="6:10" x14ac:dyDescent="0.2">
      <c r="F78" s="1" t="str">
        <f>IFERROR(VLOOKUP(B78,#REF!,2,0)," ")</f>
        <v xml:space="preserve"> </v>
      </c>
      <c r="G78" s="1" t="str">
        <f>IFERROR(VLOOKUP(B78,#REF!,3,0)," ")</f>
        <v xml:space="preserve"> </v>
      </c>
      <c r="H78" s="1" t="str">
        <f>IFERROR(VLOOKUP(B78,'City Level Data'!E:N,14,0)," ")</f>
        <v xml:space="preserve"> </v>
      </c>
      <c r="I78" s="81" t="str">
        <f>IFERROR(VLOOKUP(B78,'City Level Data'!E:S,19,0)," ")</f>
        <v xml:space="preserve"> </v>
      </c>
      <c r="J78" s="1" t="str">
        <f>IFERROR(VLOOKUP(B78,'City Level Data'!E:Y,25,0)," ")</f>
        <v xml:space="preserve"> </v>
      </c>
    </row>
    <row r="79" spans="6:10" x14ac:dyDescent="0.2">
      <c r="F79" s="1" t="str">
        <f>IFERROR(VLOOKUP(B79,#REF!,2,0)," ")</f>
        <v xml:space="preserve"> </v>
      </c>
      <c r="G79" s="1" t="str">
        <f>IFERROR(VLOOKUP(B79,#REF!,3,0)," ")</f>
        <v xml:space="preserve"> </v>
      </c>
      <c r="H79" s="1" t="str">
        <f>IFERROR(VLOOKUP(B79,'City Level Data'!E:N,14,0)," ")</f>
        <v xml:space="preserve"> </v>
      </c>
      <c r="I79" s="81" t="str">
        <f>IFERROR(VLOOKUP(B79,'City Level Data'!E:S,19,0)," ")</f>
        <v xml:space="preserve"> </v>
      </c>
      <c r="J79" s="1" t="str">
        <f>IFERROR(VLOOKUP(B79,'City Level Data'!E:Y,25,0)," ")</f>
        <v xml:space="preserve"> </v>
      </c>
    </row>
    <row r="80" spans="6:10" x14ac:dyDescent="0.2">
      <c r="F80" s="1" t="str">
        <f>IFERROR(VLOOKUP(B80,#REF!,2,0)," ")</f>
        <v xml:space="preserve"> </v>
      </c>
      <c r="G80" s="1" t="str">
        <f>IFERROR(VLOOKUP(B80,#REF!,3,0)," ")</f>
        <v xml:space="preserve"> </v>
      </c>
      <c r="H80" s="1" t="str">
        <f>IFERROR(VLOOKUP(B80,'City Level Data'!E:N,14,0)," ")</f>
        <v xml:space="preserve"> </v>
      </c>
      <c r="I80" s="81" t="str">
        <f>IFERROR(VLOOKUP(B80,'City Level Data'!E:S,19,0)," ")</f>
        <v xml:space="preserve"> </v>
      </c>
      <c r="J80" s="1" t="str">
        <f>IFERROR(VLOOKUP(B80,'City Level Data'!E:Y,25,0)," ")</f>
        <v xml:space="preserve"> </v>
      </c>
    </row>
    <row r="81" spans="6:10" x14ac:dyDescent="0.2">
      <c r="F81" s="1" t="str">
        <f>IFERROR(VLOOKUP(B81,#REF!,2,0)," ")</f>
        <v xml:space="preserve"> </v>
      </c>
      <c r="G81" s="1" t="str">
        <f>IFERROR(VLOOKUP(B81,#REF!,3,0)," ")</f>
        <v xml:space="preserve"> </v>
      </c>
      <c r="H81" s="1" t="str">
        <f>IFERROR(VLOOKUP(B81,'City Level Data'!E:N,14,0)," ")</f>
        <v xml:space="preserve"> </v>
      </c>
      <c r="I81" s="81" t="str">
        <f>IFERROR(VLOOKUP(B81,'City Level Data'!E:S,19,0)," ")</f>
        <v xml:space="preserve"> </v>
      </c>
      <c r="J81" s="1" t="str">
        <f>IFERROR(VLOOKUP(B81,'City Level Data'!E:Y,25,0)," ")</f>
        <v xml:space="preserve"> </v>
      </c>
    </row>
    <row r="82" spans="6:10" x14ac:dyDescent="0.2">
      <c r="F82" s="1" t="str">
        <f>IFERROR(VLOOKUP(B82,#REF!,2,0)," ")</f>
        <v xml:space="preserve"> </v>
      </c>
      <c r="G82" s="1" t="str">
        <f>IFERROR(VLOOKUP(B82,#REF!,3,0)," ")</f>
        <v xml:space="preserve"> </v>
      </c>
      <c r="H82" s="1" t="str">
        <f>IFERROR(VLOOKUP(B82,'City Level Data'!E:N,14,0)," ")</f>
        <v xml:space="preserve"> </v>
      </c>
      <c r="I82" s="81" t="str">
        <f>IFERROR(VLOOKUP(B82,'City Level Data'!E:S,19,0)," ")</f>
        <v xml:space="preserve"> </v>
      </c>
      <c r="J82" s="1" t="str">
        <f>IFERROR(VLOOKUP(B82,'City Level Data'!E:Y,25,0)," ")</f>
        <v xml:space="preserve"> </v>
      </c>
    </row>
    <row r="83" spans="6:10" x14ac:dyDescent="0.2">
      <c r="F83" s="1" t="str">
        <f>IFERROR(VLOOKUP(B83,#REF!,2,0)," ")</f>
        <v xml:space="preserve"> </v>
      </c>
      <c r="G83" s="1" t="str">
        <f>IFERROR(VLOOKUP(B83,#REF!,3,0)," ")</f>
        <v xml:space="preserve"> </v>
      </c>
      <c r="H83" s="1" t="str">
        <f>IFERROR(VLOOKUP(B83,'City Level Data'!E:N,14,0)," ")</f>
        <v xml:space="preserve"> </v>
      </c>
      <c r="I83" s="81" t="str">
        <f>IFERROR(VLOOKUP(B83,'City Level Data'!E:S,19,0)," ")</f>
        <v xml:space="preserve"> </v>
      </c>
      <c r="J83" s="1" t="str">
        <f>IFERROR(VLOOKUP(B83,'City Level Data'!E:Y,25,0)," ")</f>
        <v xml:space="preserve"> </v>
      </c>
    </row>
    <row r="84" spans="6:10" x14ac:dyDescent="0.2">
      <c r="F84" s="1" t="str">
        <f>IFERROR(VLOOKUP(B84,#REF!,2,0)," ")</f>
        <v xml:space="preserve"> </v>
      </c>
      <c r="G84" s="1" t="str">
        <f>IFERROR(VLOOKUP(B84,#REF!,3,0)," ")</f>
        <v xml:space="preserve"> </v>
      </c>
      <c r="H84" s="1" t="str">
        <f>IFERROR(VLOOKUP(B84,'City Level Data'!E:N,14,0)," ")</f>
        <v xml:space="preserve"> </v>
      </c>
      <c r="I84" s="81" t="str">
        <f>IFERROR(VLOOKUP(B84,'City Level Data'!E:S,19,0)," ")</f>
        <v xml:space="preserve"> </v>
      </c>
      <c r="J84" s="1" t="str">
        <f>IFERROR(VLOOKUP(B84,'City Level Data'!E:Y,25,0)," ")</f>
        <v xml:space="preserve"> </v>
      </c>
    </row>
    <row r="85" spans="6:10" x14ac:dyDescent="0.2">
      <c r="F85" s="1" t="str">
        <f>IFERROR(VLOOKUP(B85,#REF!,2,0)," ")</f>
        <v xml:space="preserve"> </v>
      </c>
      <c r="G85" s="1" t="str">
        <f>IFERROR(VLOOKUP(B85,#REF!,3,0)," ")</f>
        <v xml:space="preserve"> </v>
      </c>
      <c r="H85" s="1" t="str">
        <f>IFERROR(VLOOKUP(B85,'City Level Data'!E:N,14,0)," ")</f>
        <v xml:space="preserve"> </v>
      </c>
      <c r="I85" s="81" t="str">
        <f>IFERROR(VLOOKUP(B85,'City Level Data'!E:S,19,0)," ")</f>
        <v xml:space="preserve"> </v>
      </c>
      <c r="J85" s="1" t="str">
        <f>IFERROR(VLOOKUP(B85,'City Level Data'!E:Y,25,0)," ")</f>
        <v xml:space="preserve"> </v>
      </c>
    </row>
    <row r="86" spans="6:10" x14ac:dyDescent="0.2">
      <c r="F86" s="1" t="str">
        <f>IFERROR(VLOOKUP(B86,#REF!,2,0)," ")</f>
        <v xml:space="preserve"> </v>
      </c>
      <c r="G86" s="1" t="str">
        <f>IFERROR(VLOOKUP(B86,#REF!,3,0)," ")</f>
        <v xml:space="preserve"> </v>
      </c>
      <c r="H86" s="1" t="str">
        <f>IFERROR(VLOOKUP(B86,'City Level Data'!E:N,14,0)," ")</f>
        <v xml:space="preserve"> </v>
      </c>
      <c r="I86" s="81" t="str">
        <f>IFERROR(VLOOKUP(B86,'City Level Data'!E:S,19,0)," ")</f>
        <v xml:space="preserve"> </v>
      </c>
      <c r="J86" s="1" t="str">
        <f>IFERROR(VLOOKUP(B86,'City Level Data'!E:Y,25,0)," ")</f>
        <v xml:space="preserve"> </v>
      </c>
    </row>
    <row r="87" spans="6:10" x14ac:dyDescent="0.2">
      <c r="F87" s="1" t="str">
        <f>IFERROR(VLOOKUP(B87,#REF!,2,0)," ")</f>
        <v xml:space="preserve"> </v>
      </c>
      <c r="G87" s="1" t="str">
        <f>IFERROR(VLOOKUP(B87,#REF!,3,0)," ")</f>
        <v xml:space="preserve"> </v>
      </c>
      <c r="H87" s="1" t="str">
        <f>IFERROR(VLOOKUP(B87,'City Level Data'!E:N,14,0)," ")</f>
        <v xml:space="preserve"> </v>
      </c>
      <c r="I87" s="81" t="str">
        <f>IFERROR(VLOOKUP(B87,'City Level Data'!E:S,19,0)," ")</f>
        <v xml:space="preserve"> </v>
      </c>
      <c r="J87" s="1" t="str">
        <f>IFERROR(VLOOKUP(B87,'City Level Data'!E:Y,25,0)," ")</f>
        <v xml:space="preserve"> </v>
      </c>
    </row>
    <row r="88" spans="6:10" x14ac:dyDescent="0.2">
      <c r="F88" s="1" t="str">
        <f>IFERROR(VLOOKUP(B88,#REF!,2,0)," ")</f>
        <v xml:space="preserve"> </v>
      </c>
      <c r="G88" s="1" t="str">
        <f>IFERROR(VLOOKUP(B88,#REF!,3,0)," ")</f>
        <v xml:space="preserve"> </v>
      </c>
      <c r="H88" s="1" t="str">
        <f>IFERROR(VLOOKUP(B88,'City Level Data'!E:N,14,0)," ")</f>
        <v xml:space="preserve"> </v>
      </c>
      <c r="I88" s="81" t="str">
        <f>IFERROR(VLOOKUP(B88,'City Level Data'!E:S,19,0)," ")</f>
        <v xml:space="preserve"> </v>
      </c>
      <c r="J88" s="1" t="str">
        <f>IFERROR(VLOOKUP(B88,'City Level Data'!E:Y,25,0)," ")</f>
        <v xml:space="preserve"> </v>
      </c>
    </row>
    <row r="89" spans="6:10" x14ac:dyDescent="0.2">
      <c r="F89" s="1" t="str">
        <f>IFERROR(VLOOKUP(B89,#REF!,2,0)," ")</f>
        <v xml:space="preserve"> </v>
      </c>
      <c r="G89" s="1" t="str">
        <f>IFERROR(VLOOKUP(B89,#REF!,3,0)," ")</f>
        <v xml:space="preserve"> </v>
      </c>
      <c r="H89" s="1" t="str">
        <f>IFERROR(VLOOKUP(B89,'City Level Data'!E:N,14,0)," ")</f>
        <v xml:space="preserve"> </v>
      </c>
      <c r="I89" s="81" t="str">
        <f>IFERROR(VLOOKUP(B89,'City Level Data'!E:S,19,0)," ")</f>
        <v xml:space="preserve"> </v>
      </c>
      <c r="J89" s="1" t="str">
        <f>IFERROR(VLOOKUP(B89,'City Level Data'!E:Y,25,0)," ")</f>
        <v xml:space="preserve"> </v>
      </c>
    </row>
    <row r="90" spans="6:10" x14ac:dyDescent="0.2">
      <c r="F90" s="1" t="str">
        <f>IFERROR(VLOOKUP(B90,#REF!,2,0)," ")</f>
        <v xml:space="preserve"> </v>
      </c>
      <c r="G90" s="1" t="str">
        <f>IFERROR(VLOOKUP(B90,#REF!,3,0)," ")</f>
        <v xml:space="preserve"> </v>
      </c>
      <c r="H90" s="1" t="str">
        <f>IFERROR(VLOOKUP(B90,'City Level Data'!E:N,14,0)," ")</f>
        <v xml:space="preserve"> </v>
      </c>
      <c r="I90" s="81" t="str">
        <f>IFERROR(VLOOKUP(B90,'City Level Data'!E:S,19,0)," ")</f>
        <v xml:space="preserve"> </v>
      </c>
      <c r="J90" s="1" t="str">
        <f>IFERROR(VLOOKUP(B90,'City Level Data'!E:Y,25,0)," ")</f>
        <v xml:space="preserve"> </v>
      </c>
    </row>
    <row r="91" spans="6:10" x14ac:dyDescent="0.2">
      <c r="F91" s="1" t="str">
        <f>IFERROR(VLOOKUP(B91,#REF!,2,0)," ")</f>
        <v xml:space="preserve"> </v>
      </c>
      <c r="G91" s="1" t="str">
        <f>IFERROR(VLOOKUP(B91,#REF!,3,0)," ")</f>
        <v xml:space="preserve"> </v>
      </c>
      <c r="H91" s="1" t="str">
        <f>IFERROR(VLOOKUP(B91,'City Level Data'!E:N,14,0)," ")</f>
        <v xml:space="preserve"> </v>
      </c>
      <c r="I91" s="81" t="str">
        <f>IFERROR(VLOOKUP(B91,'City Level Data'!E:S,19,0)," ")</f>
        <v xml:space="preserve"> </v>
      </c>
      <c r="J91" s="1" t="str">
        <f>IFERROR(VLOOKUP(B91,'City Level Data'!E:Y,25,0)," ")</f>
        <v xml:space="preserve"> </v>
      </c>
    </row>
    <row r="92" spans="6:10" x14ac:dyDescent="0.2">
      <c r="F92" s="1" t="str">
        <f>IFERROR(VLOOKUP(B92,#REF!,2,0)," ")</f>
        <v xml:space="preserve"> </v>
      </c>
      <c r="G92" s="1" t="str">
        <f>IFERROR(VLOOKUP(B92,#REF!,3,0)," ")</f>
        <v xml:space="preserve"> </v>
      </c>
      <c r="H92" s="1" t="str">
        <f>IFERROR(VLOOKUP(B92,'City Level Data'!E:N,14,0)," ")</f>
        <v xml:space="preserve"> </v>
      </c>
      <c r="I92" s="81" t="str">
        <f>IFERROR(VLOOKUP(B92,'City Level Data'!E:S,19,0)," ")</f>
        <v xml:space="preserve"> </v>
      </c>
      <c r="J92" s="1" t="str">
        <f>IFERROR(VLOOKUP(B92,'City Level Data'!E:Y,25,0)," ")</f>
        <v xml:space="preserve"> </v>
      </c>
    </row>
    <row r="93" spans="6:10" x14ac:dyDescent="0.2">
      <c r="F93" s="1" t="str">
        <f>IFERROR(VLOOKUP(B93,#REF!,2,0)," ")</f>
        <v xml:space="preserve"> </v>
      </c>
      <c r="G93" s="1" t="str">
        <f>IFERROR(VLOOKUP(B93,#REF!,3,0)," ")</f>
        <v xml:space="preserve"> </v>
      </c>
      <c r="H93" s="1" t="str">
        <f>IFERROR(VLOOKUP(B93,'City Level Data'!E:N,14,0)," ")</f>
        <v xml:space="preserve"> </v>
      </c>
      <c r="I93" s="81" t="str">
        <f>IFERROR(VLOOKUP(B93,'City Level Data'!E:S,19,0)," ")</f>
        <v xml:space="preserve"> </v>
      </c>
      <c r="J93" s="1" t="str">
        <f>IFERROR(VLOOKUP(B93,'City Level Data'!E:Y,25,0)," ")</f>
        <v xml:space="preserve"> </v>
      </c>
    </row>
    <row r="94" spans="6:10" x14ac:dyDescent="0.2">
      <c r="F94" s="1" t="str">
        <f>IFERROR(VLOOKUP(B94,#REF!,2,0)," ")</f>
        <v xml:space="preserve"> </v>
      </c>
      <c r="G94" s="1" t="str">
        <f>IFERROR(VLOOKUP(B94,#REF!,3,0)," ")</f>
        <v xml:space="preserve"> </v>
      </c>
      <c r="H94" s="1" t="str">
        <f>IFERROR(VLOOKUP(B94,'City Level Data'!E:N,14,0)," ")</f>
        <v xml:space="preserve"> </v>
      </c>
      <c r="I94" s="81" t="str">
        <f>IFERROR(VLOOKUP(B94,'City Level Data'!E:S,19,0)," ")</f>
        <v xml:space="preserve"> </v>
      </c>
      <c r="J94" s="1" t="str">
        <f>IFERROR(VLOOKUP(B94,'City Level Data'!E:Y,25,0)," ")</f>
        <v xml:space="preserve"> </v>
      </c>
    </row>
    <row r="95" spans="6:10" x14ac:dyDescent="0.2">
      <c r="F95" s="1" t="str">
        <f>IFERROR(VLOOKUP(B95,#REF!,2,0)," ")</f>
        <v xml:space="preserve"> </v>
      </c>
      <c r="G95" s="1" t="str">
        <f>IFERROR(VLOOKUP(B95,#REF!,3,0)," ")</f>
        <v xml:space="preserve"> </v>
      </c>
      <c r="H95" s="1" t="str">
        <f>IFERROR(VLOOKUP(B95,'City Level Data'!E:N,14,0)," ")</f>
        <v xml:space="preserve"> </v>
      </c>
      <c r="I95" s="81" t="str">
        <f>IFERROR(VLOOKUP(B95,'City Level Data'!E:S,19,0)," ")</f>
        <v xml:space="preserve"> </v>
      </c>
      <c r="J95" s="1" t="str">
        <f>IFERROR(VLOOKUP(B95,'City Level Data'!E:Y,25,0)," ")</f>
        <v xml:space="preserve"> </v>
      </c>
    </row>
    <row r="96" spans="6:10" x14ac:dyDescent="0.2">
      <c r="F96" s="1" t="str">
        <f>IFERROR(VLOOKUP(B96,#REF!,2,0)," ")</f>
        <v xml:space="preserve"> </v>
      </c>
      <c r="G96" s="1" t="str">
        <f>IFERROR(VLOOKUP(B96,#REF!,3,0)," ")</f>
        <v xml:space="preserve"> </v>
      </c>
      <c r="H96" s="1" t="str">
        <f>IFERROR(VLOOKUP(B96,'City Level Data'!E:N,14,0)," ")</f>
        <v xml:space="preserve"> </v>
      </c>
      <c r="I96" s="81" t="str">
        <f>IFERROR(VLOOKUP(B96,'City Level Data'!E:S,19,0)," ")</f>
        <v xml:space="preserve"> </v>
      </c>
      <c r="J96" s="1" t="str">
        <f>IFERROR(VLOOKUP(B96,'City Level Data'!E:Y,25,0)," ")</f>
        <v xml:space="preserve"> </v>
      </c>
    </row>
    <row r="97" spans="6:10" x14ac:dyDescent="0.2">
      <c r="F97" s="1" t="str">
        <f>IFERROR(VLOOKUP(B97,#REF!,2,0)," ")</f>
        <v xml:space="preserve"> </v>
      </c>
      <c r="G97" s="1" t="str">
        <f>IFERROR(VLOOKUP(B97,#REF!,3,0)," ")</f>
        <v xml:space="preserve"> </v>
      </c>
      <c r="H97" s="1" t="str">
        <f>IFERROR(VLOOKUP(B97,'City Level Data'!E:N,14,0)," ")</f>
        <v xml:space="preserve"> </v>
      </c>
      <c r="I97" s="81" t="str">
        <f>IFERROR(VLOOKUP(B97,'City Level Data'!E:S,19,0)," ")</f>
        <v xml:space="preserve"> </v>
      </c>
      <c r="J97" s="1" t="str">
        <f>IFERROR(VLOOKUP(B97,'City Level Data'!E:Y,25,0)," ")</f>
        <v xml:space="preserve"> </v>
      </c>
    </row>
    <row r="98" spans="6:10" x14ac:dyDescent="0.2">
      <c r="F98" s="1" t="str">
        <f>IFERROR(VLOOKUP(B98,#REF!,2,0)," ")</f>
        <v xml:space="preserve"> </v>
      </c>
      <c r="G98" s="1" t="str">
        <f>IFERROR(VLOOKUP(B98,#REF!,3,0)," ")</f>
        <v xml:space="preserve"> </v>
      </c>
      <c r="H98" s="1" t="str">
        <f>IFERROR(VLOOKUP(B98,'City Level Data'!E:N,14,0)," ")</f>
        <v xml:space="preserve"> </v>
      </c>
      <c r="I98" s="81" t="str">
        <f>IFERROR(VLOOKUP(B98,'City Level Data'!E:S,19,0)," ")</f>
        <v xml:space="preserve"> </v>
      </c>
      <c r="J98" s="1" t="str">
        <f>IFERROR(VLOOKUP(B98,'City Level Data'!E:Y,25,0)," ")</f>
        <v xml:space="preserve"> </v>
      </c>
    </row>
    <row r="99" spans="6:10" x14ac:dyDescent="0.2">
      <c r="F99" s="1" t="str">
        <f>IFERROR(VLOOKUP(B99,#REF!,2,0)," ")</f>
        <v xml:space="preserve"> </v>
      </c>
      <c r="G99" s="1" t="str">
        <f>IFERROR(VLOOKUP(B99,#REF!,3,0)," ")</f>
        <v xml:space="preserve"> </v>
      </c>
      <c r="H99" s="1" t="str">
        <f>IFERROR(VLOOKUP(B99,'City Level Data'!E:N,14,0)," ")</f>
        <v xml:space="preserve"> </v>
      </c>
      <c r="I99" s="81" t="str">
        <f>IFERROR(VLOOKUP(B99,'City Level Data'!E:S,19,0)," ")</f>
        <v xml:space="preserve"> </v>
      </c>
      <c r="J99" s="1" t="str">
        <f>IFERROR(VLOOKUP(B99,'City Level Data'!E:Y,25,0)," ")</f>
        <v xml:space="preserve"> </v>
      </c>
    </row>
    <row r="100" spans="6:10" x14ac:dyDescent="0.2">
      <c r="F100" s="1" t="str">
        <f>IFERROR(VLOOKUP(B100,#REF!,2,0)," ")</f>
        <v xml:space="preserve"> </v>
      </c>
      <c r="G100" s="1" t="str">
        <f>IFERROR(VLOOKUP(B100,#REF!,3,0)," ")</f>
        <v xml:space="preserve"> </v>
      </c>
      <c r="H100" s="1" t="str">
        <f>IFERROR(VLOOKUP(B100,'City Level Data'!E:N,14,0)," ")</f>
        <v xml:space="preserve"> </v>
      </c>
      <c r="I100" s="81" t="str">
        <f>IFERROR(VLOOKUP(B100,'City Level Data'!E:S,19,0)," ")</f>
        <v xml:space="preserve"> </v>
      </c>
      <c r="J100" s="1" t="str">
        <f>IFERROR(VLOOKUP(B100,'City Level Data'!E:Y,25,0)," ")</f>
        <v xml:space="preserve"> </v>
      </c>
    </row>
    <row r="101" spans="6:10" x14ac:dyDescent="0.2">
      <c r="F101" s="1" t="str">
        <f>IFERROR(VLOOKUP(B101,#REF!,2,0)," ")</f>
        <v xml:space="preserve"> </v>
      </c>
      <c r="G101" s="1" t="str">
        <f>IFERROR(VLOOKUP(B101,#REF!,3,0)," ")</f>
        <v xml:space="preserve"> </v>
      </c>
      <c r="H101" s="1" t="str">
        <f>IFERROR(VLOOKUP(B101,'City Level Data'!E:N,14,0)," ")</f>
        <v xml:space="preserve"> </v>
      </c>
      <c r="I101" s="81" t="str">
        <f>IFERROR(VLOOKUP(B101,'City Level Data'!E:S,19,0)," ")</f>
        <v xml:space="preserve"> </v>
      </c>
      <c r="J101" s="1" t="str">
        <f>IFERROR(VLOOKUP(B101,'City Level Data'!E:Y,25,0)," ")</f>
        <v xml:space="preserve"> </v>
      </c>
    </row>
    <row r="102" spans="6:10" x14ac:dyDescent="0.2">
      <c r="F102" s="1" t="str">
        <f>IFERROR(VLOOKUP(B102,#REF!,2,0)," ")</f>
        <v xml:space="preserve"> </v>
      </c>
      <c r="G102" s="1" t="str">
        <f>IFERROR(VLOOKUP(B102,#REF!,3,0)," ")</f>
        <v xml:space="preserve"> </v>
      </c>
      <c r="H102" s="1" t="str">
        <f>IFERROR(VLOOKUP(B102,'City Level Data'!E:N,14,0)," ")</f>
        <v xml:space="preserve"> </v>
      </c>
      <c r="I102" s="81" t="str">
        <f>IFERROR(VLOOKUP(B102,'City Level Data'!E:S,19,0)," ")</f>
        <v xml:space="preserve"> </v>
      </c>
      <c r="J102" s="1" t="str">
        <f>IFERROR(VLOOKUP(B102,'City Level Data'!E:Y,25,0)," ")</f>
        <v xml:space="preserve"> </v>
      </c>
    </row>
    <row r="103" spans="6:10" x14ac:dyDescent="0.2">
      <c r="F103" s="1" t="str">
        <f>IFERROR(VLOOKUP(B103,#REF!,2,0)," ")</f>
        <v xml:space="preserve"> </v>
      </c>
      <c r="G103" s="1" t="str">
        <f>IFERROR(VLOOKUP(B103,#REF!,3,0)," ")</f>
        <v xml:space="preserve"> </v>
      </c>
      <c r="H103" s="1" t="str">
        <f>IFERROR(VLOOKUP(B103,'City Level Data'!E:N,14,0)," ")</f>
        <v xml:space="preserve"> </v>
      </c>
      <c r="I103" s="81" t="str">
        <f>IFERROR(VLOOKUP(B103,'City Level Data'!E:S,19,0)," ")</f>
        <v xml:space="preserve"> </v>
      </c>
      <c r="J103" s="1" t="str">
        <f>IFERROR(VLOOKUP(B103,'City Level Data'!E:Y,25,0)," ")</f>
        <v xml:space="preserve"> </v>
      </c>
    </row>
    <row r="104" spans="6:10" x14ac:dyDescent="0.2">
      <c r="F104" s="1" t="str">
        <f>IFERROR(VLOOKUP(B104,#REF!,2,0)," ")</f>
        <v xml:space="preserve"> </v>
      </c>
      <c r="G104" s="1" t="str">
        <f>IFERROR(VLOOKUP(B104,#REF!,3,0)," ")</f>
        <v xml:space="preserve"> </v>
      </c>
      <c r="H104" s="1" t="str">
        <f>IFERROR(VLOOKUP(B104,'City Level Data'!E:N,14,0)," ")</f>
        <v xml:space="preserve"> </v>
      </c>
      <c r="I104" s="81" t="str">
        <f>IFERROR(VLOOKUP(B104,'City Level Data'!E:S,19,0)," ")</f>
        <v xml:space="preserve"> </v>
      </c>
      <c r="J104" s="1" t="str">
        <f>IFERROR(VLOOKUP(B104,'City Level Data'!E:Y,25,0)," ")</f>
        <v xml:space="preserve"> </v>
      </c>
    </row>
    <row r="105" spans="6:10" x14ac:dyDescent="0.2">
      <c r="F105" s="1" t="str">
        <f>IFERROR(VLOOKUP(B105,#REF!,2,0)," ")</f>
        <v xml:space="preserve"> </v>
      </c>
      <c r="G105" s="1" t="str">
        <f>IFERROR(VLOOKUP(B105,#REF!,3,0)," ")</f>
        <v xml:space="preserve"> </v>
      </c>
      <c r="H105" s="1" t="str">
        <f>IFERROR(VLOOKUP(B105,'City Level Data'!E:N,14,0)," ")</f>
        <v xml:space="preserve"> </v>
      </c>
      <c r="I105" s="81" t="str">
        <f>IFERROR(VLOOKUP(B105,'City Level Data'!E:S,19,0)," ")</f>
        <v xml:space="preserve"> </v>
      </c>
      <c r="J105" s="1" t="str">
        <f>IFERROR(VLOOKUP(B105,'City Level Data'!E:Y,25,0)," ")</f>
        <v xml:space="preserve"> </v>
      </c>
    </row>
    <row r="106" spans="6:10" x14ac:dyDescent="0.2">
      <c r="F106" s="1" t="str">
        <f>IFERROR(VLOOKUP(B106,#REF!,2,0)," ")</f>
        <v xml:space="preserve"> </v>
      </c>
      <c r="G106" s="1" t="str">
        <f>IFERROR(VLOOKUP(B106,#REF!,3,0)," ")</f>
        <v xml:space="preserve"> </v>
      </c>
      <c r="H106" s="1" t="str">
        <f>IFERROR(VLOOKUP(B106,'City Level Data'!E:N,14,0)," ")</f>
        <v xml:space="preserve"> </v>
      </c>
      <c r="I106" s="81" t="str">
        <f>IFERROR(VLOOKUP(B106,'City Level Data'!E:S,19,0)," ")</f>
        <v xml:space="preserve"> </v>
      </c>
      <c r="J106" s="1" t="str">
        <f>IFERROR(VLOOKUP(B106,'City Level Data'!E:Y,25,0)," ")</f>
        <v xml:space="preserve"> </v>
      </c>
    </row>
    <row r="107" spans="6:10" x14ac:dyDescent="0.2">
      <c r="F107" s="1" t="str">
        <f>IFERROR(VLOOKUP(B107,#REF!,2,0)," ")</f>
        <v xml:space="preserve"> </v>
      </c>
      <c r="G107" s="1" t="str">
        <f>IFERROR(VLOOKUP(B107,#REF!,3,0)," ")</f>
        <v xml:space="preserve"> </v>
      </c>
      <c r="H107" s="1" t="str">
        <f>IFERROR(VLOOKUP(B107,'City Level Data'!E:N,14,0)," ")</f>
        <v xml:space="preserve"> </v>
      </c>
      <c r="I107" s="81" t="str">
        <f>IFERROR(VLOOKUP(B107,'City Level Data'!E:S,19,0)," ")</f>
        <v xml:space="preserve"> </v>
      </c>
      <c r="J107" s="1" t="str">
        <f>IFERROR(VLOOKUP(B107,'City Level Data'!E:Y,25,0)," ")</f>
        <v xml:space="preserve"> </v>
      </c>
    </row>
    <row r="108" spans="6:10" x14ac:dyDescent="0.2">
      <c r="F108" s="1" t="str">
        <f>IFERROR(VLOOKUP(B108,#REF!,2,0)," ")</f>
        <v xml:space="preserve"> </v>
      </c>
      <c r="G108" s="1" t="str">
        <f>IFERROR(VLOOKUP(B108,#REF!,3,0)," ")</f>
        <v xml:space="preserve"> </v>
      </c>
      <c r="H108" s="1" t="str">
        <f>IFERROR(VLOOKUP(B108,'City Level Data'!E:N,14,0)," ")</f>
        <v xml:space="preserve"> </v>
      </c>
      <c r="I108" s="81" t="str">
        <f>IFERROR(VLOOKUP(B108,'City Level Data'!E:S,19,0)," ")</f>
        <v xml:space="preserve"> </v>
      </c>
      <c r="J108" s="1" t="str">
        <f>IFERROR(VLOOKUP(B108,'City Level Data'!E:Y,25,0)," ")</f>
        <v xml:space="preserve"> </v>
      </c>
    </row>
    <row r="109" spans="6:10" x14ac:dyDescent="0.2">
      <c r="F109" s="1" t="str">
        <f>IFERROR(VLOOKUP(B109,#REF!,2,0)," ")</f>
        <v xml:space="preserve"> </v>
      </c>
      <c r="G109" s="1" t="str">
        <f>IFERROR(VLOOKUP(B109,#REF!,3,0)," ")</f>
        <v xml:space="preserve"> </v>
      </c>
      <c r="H109" s="1" t="str">
        <f>IFERROR(VLOOKUP(B109,'City Level Data'!E:N,14,0)," ")</f>
        <v xml:space="preserve"> </v>
      </c>
      <c r="I109" s="81" t="str">
        <f>IFERROR(VLOOKUP(B109,'City Level Data'!E:S,19,0)," ")</f>
        <v xml:space="preserve"> </v>
      </c>
      <c r="J109" s="1" t="str">
        <f>IFERROR(VLOOKUP(B109,'City Level Data'!E:Y,25,0)," ")</f>
        <v xml:space="preserve"> </v>
      </c>
    </row>
    <row r="110" spans="6:10" x14ac:dyDescent="0.2">
      <c r="F110" s="1" t="str">
        <f>IFERROR(VLOOKUP(B110,#REF!,2,0)," ")</f>
        <v xml:space="preserve"> </v>
      </c>
      <c r="G110" s="1" t="str">
        <f>IFERROR(VLOOKUP(B110,#REF!,3,0)," ")</f>
        <v xml:space="preserve"> </v>
      </c>
      <c r="H110" s="1" t="str">
        <f>IFERROR(VLOOKUP(B110,'City Level Data'!E:N,14,0)," ")</f>
        <v xml:space="preserve"> </v>
      </c>
      <c r="I110" s="81" t="str">
        <f>IFERROR(VLOOKUP(B110,'City Level Data'!E:S,19,0)," ")</f>
        <v xml:space="preserve"> </v>
      </c>
      <c r="J110" s="1" t="str">
        <f>IFERROR(VLOOKUP(B110,'City Level Data'!E:Y,25,0)," ")</f>
        <v xml:space="preserve"> </v>
      </c>
    </row>
    <row r="111" spans="6:10" x14ac:dyDescent="0.2">
      <c r="F111" s="1" t="str">
        <f>IFERROR(VLOOKUP(B111,#REF!,2,0)," ")</f>
        <v xml:space="preserve"> </v>
      </c>
      <c r="G111" s="1" t="str">
        <f>IFERROR(VLOOKUP(B111,#REF!,3,0)," ")</f>
        <v xml:space="preserve"> </v>
      </c>
      <c r="H111" s="1" t="str">
        <f>IFERROR(VLOOKUP(B111,'City Level Data'!E:N,14,0)," ")</f>
        <v xml:space="preserve"> </v>
      </c>
      <c r="I111" s="81" t="str">
        <f>IFERROR(VLOOKUP(B111,'City Level Data'!E:S,19,0)," ")</f>
        <v xml:space="preserve"> </v>
      </c>
      <c r="J111" s="1" t="str">
        <f>IFERROR(VLOOKUP(B111,'City Level Data'!E:Y,25,0)," ")</f>
        <v xml:space="preserve"> </v>
      </c>
    </row>
    <row r="112" spans="6:10" x14ac:dyDescent="0.2">
      <c r="F112" s="1" t="str">
        <f>IFERROR(VLOOKUP(B112,#REF!,2,0)," ")</f>
        <v xml:space="preserve"> </v>
      </c>
      <c r="G112" s="1" t="str">
        <f>IFERROR(VLOOKUP(B112,#REF!,3,0)," ")</f>
        <v xml:space="preserve"> </v>
      </c>
      <c r="H112" s="1" t="str">
        <f>IFERROR(VLOOKUP(B112,'City Level Data'!E:N,14,0)," ")</f>
        <v xml:space="preserve"> </v>
      </c>
      <c r="I112" s="81" t="str">
        <f>IFERROR(VLOOKUP(B112,'City Level Data'!E:S,19,0)," ")</f>
        <v xml:space="preserve"> </v>
      </c>
      <c r="J112" s="1" t="str">
        <f>IFERROR(VLOOKUP(B112,'City Level Data'!E:Y,25,0)," ")</f>
        <v xml:space="preserve"> </v>
      </c>
    </row>
    <row r="113" spans="6:10" x14ac:dyDescent="0.2">
      <c r="F113" s="1" t="str">
        <f>IFERROR(VLOOKUP(B113,#REF!,2,0)," ")</f>
        <v xml:space="preserve"> </v>
      </c>
      <c r="G113" s="1" t="str">
        <f>IFERROR(VLOOKUP(B113,#REF!,3,0)," ")</f>
        <v xml:space="preserve"> </v>
      </c>
      <c r="H113" s="1" t="str">
        <f>IFERROR(VLOOKUP(B113,'City Level Data'!E:N,14,0)," ")</f>
        <v xml:space="preserve"> </v>
      </c>
      <c r="I113" s="81" t="str">
        <f>IFERROR(VLOOKUP(B113,'City Level Data'!E:S,19,0)," ")</f>
        <v xml:space="preserve"> </v>
      </c>
      <c r="J113" s="1" t="str">
        <f>IFERROR(VLOOKUP(B113,'City Level Data'!E:Y,25,0)," ")</f>
        <v xml:space="preserve"> </v>
      </c>
    </row>
    <row r="114" spans="6:10" x14ac:dyDescent="0.2">
      <c r="F114" s="1" t="str">
        <f>IFERROR(VLOOKUP(B114,#REF!,2,0)," ")</f>
        <v xml:space="preserve"> </v>
      </c>
      <c r="G114" s="1" t="str">
        <f>IFERROR(VLOOKUP(B114,#REF!,3,0)," ")</f>
        <v xml:space="preserve"> </v>
      </c>
      <c r="H114" s="1" t="str">
        <f>IFERROR(VLOOKUP(B114,'City Level Data'!E:N,14,0)," ")</f>
        <v xml:space="preserve"> </v>
      </c>
      <c r="I114" s="81" t="str">
        <f>IFERROR(VLOOKUP(B114,'City Level Data'!E:S,19,0)," ")</f>
        <v xml:space="preserve"> </v>
      </c>
      <c r="J114" s="1" t="str">
        <f>IFERROR(VLOOKUP(B114,'City Level Data'!E:Y,25,0)," ")</f>
        <v xml:space="preserve"> </v>
      </c>
    </row>
    <row r="115" spans="6:10" x14ac:dyDescent="0.2">
      <c r="F115" s="1" t="str">
        <f>IFERROR(VLOOKUP(B115,#REF!,2,0)," ")</f>
        <v xml:space="preserve"> </v>
      </c>
      <c r="G115" s="1" t="str">
        <f>IFERROR(VLOOKUP(B115,#REF!,3,0)," ")</f>
        <v xml:space="preserve"> </v>
      </c>
      <c r="H115" s="1" t="str">
        <f>IFERROR(VLOOKUP(B115,'City Level Data'!E:N,14,0)," ")</f>
        <v xml:space="preserve"> </v>
      </c>
      <c r="I115" s="81" t="str">
        <f>IFERROR(VLOOKUP(B115,'City Level Data'!E:S,19,0)," ")</f>
        <v xml:space="preserve"> </v>
      </c>
      <c r="J115" s="1" t="str">
        <f>IFERROR(VLOOKUP(B115,'City Level Data'!E:Y,25,0)," ")</f>
        <v xml:space="preserve"> </v>
      </c>
    </row>
    <row r="116" spans="6:10" x14ac:dyDescent="0.2">
      <c r="F116" s="1" t="str">
        <f>IFERROR(VLOOKUP(B116,#REF!,2,0)," ")</f>
        <v xml:space="preserve"> </v>
      </c>
      <c r="G116" s="1" t="str">
        <f>IFERROR(VLOOKUP(B116,#REF!,3,0)," ")</f>
        <v xml:space="preserve"> </v>
      </c>
      <c r="H116" s="1" t="str">
        <f>IFERROR(VLOOKUP(B116,'City Level Data'!E:N,14,0)," ")</f>
        <v xml:space="preserve"> </v>
      </c>
      <c r="I116" s="81" t="str">
        <f>IFERROR(VLOOKUP(B116,'City Level Data'!E:S,19,0)," ")</f>
        <v xml:space="preserve"> </v>
      </c>
      <c r="J116" s="1" t="str">
        <f>IFERROR(VLOOKUP(B116,'City Level Data'!E:Y,25,0)," ")</f>
        <v xml:space="preserve"> </v>
      </c>
    </row>
    <row r="117" spans="6:10" x14ac:dyDescent="0.2">
      <c r="F117" s="1" t="str">
        <f>IFERROR(VLOOKUP(B117,#REF!,2,0)," ")</f>
        <v xml:space="preserve"> </v>
      </c>
      <c r="G117" s="1" t="str">
        <f>IFERROR(VLOOKUP(B117,#REF!,3,0)," ")</f>
        <v xml:space="preserve"> </v>
      </c>
      <c r="H117" s="1" t="str">
        <f>IFERROR(VLOOKUP(B117,'City Level Data'!E:N,14,0)," ")</f>
        <v xml:space="preserve"> </v>
      </c>
      <c r="I117" s="81" t="str">
        <f>IFERROR(VLOOKUP(B117,'City Level Data'!E:S,19,0)," ")</f>
        <v xml:space="preserve"> </v>
      </c>
      <c r="J117" s="1" t="str">
        <f>IFERROR(VLOOKUP(B117,'City Level Data'!E:Y,25,0)," ")</f>
        <v xml:space="preserve"> </v>
      </c>
    </row>
    <row r="118" spans="6:10" x14ac:dyDescent="0.2">
      <c r="F118" s="1" t="str">
        <f>IFERROR(VLOOKUP(B118,#REF!,2,0)," ")</f>
        <v xml:space="preserve"> </v>
      </c>
      <c r="G118" s="1" t="str">
        <f>IFERROR(VLOOKUP(B118,#REF!,3,0)," ")</f>
        <v xml:space="preserve"> </v>
      </c>
      <c r="H118" s="1" t="str">
        <f>IFERROR(VLOOKUP(B118,'City Level Data'!E:N,14,0)," ")</f>
        <v xml:space="preserve"> </v>
      </c>
      <c r="I118" s="81" t="str">
        <f>IFERROR(VLOOKUP(B118,'City Level Data'!E:S,19,0)," ")</f>
        <v xml:space="preserve"> </v>
      </c>
      <c r="J118" s="1" t="str">
        <f>IFERROR(VLOOKUP(B118,'City Level Data'!E:Y,25,0)," ")</f>
        <v xml:space="preserve"> </v>
      </c>
    </row>
    <row r="119" spans="6:10" x14ac:dyDescent="0.2">
      <c r="F119" s="1" t="str">
        <f>IFERROR(VLOOKUP(B119,#REF!,2,0)," ")</f>
        <v xml:space="preserve"> </v>
      </c>
      <c r="G119" s="1" t="str">
        <f>IFERROR(VLOOKUP(B119,#REF!,3,0)," ")</f>
        <v xml:space="preserve"> </v>
      </c>
      <c r="H119" s="1" t="str">
        <f>IFERROR(VLOOKUP(B119,'City Level Data'!E:N,14,0)," ")</f>
        <v xml:space="preserve"> </v>
      </c>
      <c r="I119" s="81" t="str">
        <f>IFERROR(VLOOKUP(B119,'City Level Data'!E:S,19,0)," ")</f>
        <v xml:space="preserve"> </v>
      </c>
      <c r="J119" s="1" t="str">
        <f>IFERROR(VLOOKUP(B119,'City Level Data'!E:Y,25,0)," ")</f>
        <v xml:space="preserve"> </v>
      </c>
    </row>
    <row r="120" spans="6:10" x14ac:dyDescent="0.2">
      <c r="F120" s="1" t="str">
        <f>IFERROR(VLOOKUP(B120,#REF!,2,0)," ")</f>
        <v xml:space="preserve"> </v>
      </c>
      <c r="G120" s="1" t="str">
        <f>IFERROR(VLOOKUP(B120,#REF!,3,0)," ")</f>
        <v xml:space="preserve"> </v>
      </c>
      <c r="H120" s="1" t="str">
        <f>IFERROR(VLOOKUP(B120,'City Level Data'!E:N,14,0)," ")</f>
        <v xml:space="preserve"> </v>
      </c>
      <c r="I120" s="81" t="str">
        <f>IFERROR(VLOOKUP(B120,'City Level Data'!E:S,19,0)," ")</f>
        <v xml:space="preserve"> </v>
      </c>
      <c r="J120" s="1" t="str">
        <f>IFERROR(VLOOKUP(B120,'City Level Data'!E:Y,25,0)," ")</f>
        <v xml:space="preserve"> </v>
      </c>
    </row>
    <row r="121" spans="6:10" x14ac:dyDescent="0.2">
      <c r="F121" s="1" t="str">
        <f>IFERROR(VLOOKUP(B121,#REF!,2,0)," ")</f>
        <v xml:space="preserve"> </v>
      </c>
      <c r="G121" s="1" t="str">
        <f>IFERROR(VLOOKUP(B121,#REF!,3,0)," ")</f>
        <v xml:space="preserve"> </v>
      </c>
      <c r="H121" s="1" t="str">
        <f>IFERROR(VLOOKUP(B121,'City Level Data'!E:N,14,0)," ")</f>
        <v xml:space="preserve"> </v>
      </c>
      <c r="I121" s="81" t="str">
        <f>IFERROR(VLOOKUP(B121,'City Level Data'!E:S,19,0)," ")</f>
        <v xml:space="preserve"> </v>
      </c>
      <c r="J121" s="1" t="str">
        <f>IFERROR(VLOOKUP(B121,'City Level Data'!E:Y,25,0)," ")</f>
        <v xml:space="preserve"> </v>
      </c>
    </row>
    <row r="122" spans="6:10" x14ac:dyDescent="0.2">
      <c r="F122" s="1" t="str">
        <f>IFERROR(VLOOKUP(B122,#REF!,2,0)," ")</f>
        <v xml:space="preserve"> </v>
      </c>
      <c r="G122" s="1" t="str">
        <f>IFERROR(VLOOKUP(B122,#REF!,3,0)," ")</f>
        <v xml:space="preserve"> </v>
      </c>
      <c r="H122" s="1" t="str">
        <f>IFERROR(VLOOKUP(B122,'City Level Data'!E:N,14,0)," ")</f>
        <v xml:space="preserve"> </v>
      </c>
      <c r="I122" s="81" t="str">
        <f>IFERROR(VLOOKUP(B122,'City Level Data'!E:S,19,0)," ")</f>
        <v xml:space="preserve"> </v>
      </c>
      <c r="J122" s="1" t="str">
        <f>IFERROR(VLOOKUP(B122,'City Level Data'!E:Y,25,0)," ")</f>
        <v xml:space="preserve"> </v>
      </c>
    </row>
    <row r="123" spans="6:10" x14ac:dyDescent="0.2">
      <c r="F123" s="1" t="str">
        <f>IFERROR(VLOOKUP(B123,#REF!,2,0)," ")</f>
        <v xml:space="preserve"> </v>
      </c>
      <c r="G123" s="1" t="str">
        <f>IFERROR(VLOOKUP(B123,#REF!,3,0)," ")</f>
        <v xml:space="preserve"> </v>
      </c>
      <c r="H123" s="1" t="str">
        <f>IFERROR(VLOOKUP(B123,'City Level Data'!E:N,14,0)," ")</f>
        <v xml:space="preserve"> </v>
      </c>
      <c r="I123" s="81" t="str">
        <f>IFERROR(VLOOKUP(B123,'City Level Data'!E:S,19,0)," ")</f>
        <v xml:space="preserve"> </v>
      </c>
      <c r="J123" s="1" t="str">
        <f>IFERROR(VLOOKUP(B123,'City Level Data'!E:Y,25,0)," ")</f>
        <v xml:space="preserve"> </v>
      </c>
    </row>
    <row r="124" spans="6:10" x14ac:dyDescent="0.2">
      <c r="F124" s="1" t="str">
        <f>IFERROR(VLOOKUP(B124,#REF!,2,0)," ")</f>
        <v xml:space="preserve"> </v>
      </c>
      <c r="G124" s="1" t="str">
        <f>IFERROR(VLOOKUP(B124,#REF!,3,0)," ")</f>
        <v xml:space="preserve"> </v>
      </c>
      <c r="H124" s="1" t="str">
        <f>IFERROR(VLOOKUP(B124,'City Level Data'!E:N,14,0)," ")</f>
        <v xml:space="preserve"> </v>
      </c>
      <c r="I124" s="81" t="str">
        <f>IFERROR(VLOOKUP(B124,'City Level Data'!E:S,19,0)," ")</f>
        <v xml:space="preserve"> </v>
      </c>
      <c r="J124" s="1" t="str">
        <f>IFERROR(VLOOKUP(B124,'City Level Data'!E:Y,25,0)," ")</f>
        <v xml:space="preserve"> </v>
      </c>
    </row>
    <row r="125" spans="6:10" x14ac:dyDescent="0.2">
      <c r="F125" s="1" t="str">
        <f>IFERROR(VLOOKUP(B125,#REF!,2,0)," ")</f>
        <v xml:space="preserve"> </v>
      </c>
      <c r="G125" s="1" t="str">
        <f>IFERROR(VLOOKUP(B125,#REF!,3,0)," ")</f>
        <v xml:space="preserve"> </v>
      </c>
      <c r="H125" s="1" t="str">
        <f>IFERROR(VLOOKUP(B125,'City Level Data'!E:N,14,0)," ")</f>
        <v xml:space="preserve"> </v>
      </c>
      <c r="I125" s="81" t="str">
        <f>IFERROR(VLOOKUP(B125,'City Level Data'!E:S,19,0)," ")</f>
        <v xml:space="preserve"> </v>
      </c>
      <c r="J125" s="1" t="str">
        <f>IFERROR(VLOOKUP(B125,'City Level Data'!E:Y,25,0)," ")</f>
        <v xml:space="preserve"> </v>
      </c>
    </row>
    <row r="126" spans="6:10" x14ac:dyDescent="0.2">
      <c r="F126" s="1" t="str">
        <f>IFERROR(VLOOKUP(B126,#REF!,2,0)," ")</f>
        <v xml:space="preserve"> </v>
      </c>
      <c r="G126" s="1" t="str">
        <f>IFERROR(VLOOKUP(B126,#REF!,3,0)," ")</f>
        <v xml:space="preserve"> </v>
      </c>
      <c r="H126" s="1" t="str">
        <f>IFERROR(VLOOKUP(B126,'City Level Data'!E:N,14,0)," ")</f>
        <v xml:space="preserve"> </v>
      </c>
      <c r="I126" s="81" t="str">
        <f>IFERROR(VLOOKUP(B126,'City Level Data'!E:S,19,0)," ")</f>
        <v xml:space="preserve"> </v>
      </c>
      <c r="J126" s="1" t="str">
        <f>IFERROR(VLOOKUP(B126,'City Level Data'!E:Y,25,0)," ")</f>
        <v xml:space="preserve"> </v>
      </c>
    </row>
    <row r="127" spans="6:10" x14ac:dyDescent="0.2">
      <c r="F127" s="1" t="str">
        <f>IFERROR(VLOOKUP(B127,#REF!,2,0)," ")</f>
        <v xml:space="preserve"> </v>
      </c>
      <c r="G127" s="1" t="str">
        <f>IFERROR(VLOOKUP(B127,#REF!,3,0)," ")</f>
        <v xml:space="preserve"> </v>
      </c>
      <c r="H127" s="1" t="str">
        <f>IFERROR(VLOOKUP(B127,'City Level Data'!E:N,14,0)," ")</f>
        <v xml:space="preserve"> </v>
      </c>
      <c r="I127" s="81" t="str">
        <f>IFERROR(VLOOKUP(B127,'City Level Data'!E:S,19,0)," ")</f>
        <v xml:space="preserve"> </v>
      </c>
      <c r="J127" s="1" t="str">
        <f>IFERROR(VLOOKUP(B127,'City Level Data'!E:Y,25,0)," ")</f>
        <v xml:space="preserve"> </v>
      </c>
    </row>
    <row r="128" spans="6:10" x14ac:dyDescent="0.2">
      <c r="F128" s="1" t="str">
        <f>IFERROR(VLOOKUP(B128,#REF!,2,0)," ")</f>
        <v xml:space="preserve"> </v>
      </c>
      <c r="G128" s="1" t="str">
        <f>IFERROR(VLOOKUP(B128,#REF!,3,0)," ")</f>
        <v xml:space="preserve"> </v>
      </c>
      <c r="H128" s="1" t="str">
        <f>IFERROR(VLOOKUP(B128,'City Level Data'!E:N,14,0)," ")</f>
        <v xml:space="preserve"> </v>
      </c>
      <c r="I128" s="81" t="str">
        <f>IFERROR(VLOOKUP(B128,'City Level Data'!E:S,19,0)," ")</f>
        <v xml:space="preserve"> </v>
      </c>
      <c r="J128" s="1" t="str">
        <f>IFERROR(VLOOKUP(B128,'City Level Data'!E:Y,25,0)," ")</f>
        <v xml:space="preserve"> </v>
      </c>
    </row>
    <row r="129" spans="6:10" x14ac:dyDescent="0.2">
      <c r="F129" s="1" t="str">
        <f>IFERROR(VLOOKUP(B129,#REF!,2,0)," ")</f>
        <v xml:space="preserve"> </v>
      </c>
      <c r="G129" s="1" t="str">
        <f>IFERROR(VLOOKUP(B129,#REF!,3,0)," ")</f>
        <v xml:space="preserve"> </v>
      </c>
      <c r="H129" s="1" t="str">
        <f>IFERROR(VLOOKUP(B129,'City Level Data'!E:N,14,0)," ")</f>
        <v xml:space="preserve"> </v>
      </c>
      <c r="I129" s="81" t="str">
        <f>IFERROR(VLOOKUP(B129,'City Level Data'!E:S,19,0)," ")</f>
        <v xml:space="preserve"> </v>
      </c>
      <c r="J129" s="1" t="str">
        <f>IFERROR(VLOOKUP(B129,'City Level Data'!E:Y,25,0)," ")</f>
        <v xml:space="preserve"> </v>
      </c>
    </row>
    <row r="130" spans="6:10" x14ac:dyDescent="0.2">
      <c r="F130" s="1" t="str">
        <f>IFERROR(VLOOKUP(B130,#REF!,2,0)," ")</f>
        <v xml:space="preserve"> </v>
      </c>
      <c r="G130" s="1" t="str">
        <f>IFERROR(VLOOKUP(B130,#REF!,3,0)," ")</f>
        <v xml:space="preserve"> </v>
      </c>
      <c r="H130" s="1" t="str">
        <f>IFERROR(VLOOKUP(B130,'City Level Data'!E:N,14,0)," ")</f>
        <v xml:space="preserve"> </v>
      </c>
      <c r="I130" s="81" t="str">
        <f>IFERROR(VLOOKUP(B130,'City Level Data'!E:S,19,0)," ")</f>
        <v xml:space="preserve"> </v>
      </c>
      <c r="J130" s="1" t="str">
        <f>IFERROR(VLOOKUP(B130,'City Level Data'!E:Y,25,0)," ")</f>
        <v xml:space="preserve"> </v>
      </c>
    </row>
    <row r="131" spans="6:10" x14ac:dyDescent="0.2">
      <c r="F131" s="1" t="str">
        <f>IFERROR(VLOOKUP(B131,#REF!,2,0)," ")</f>
        <v xml:space="preserve"> </v>
      </c>
      <c r="G131" s="1" t="str">
        <f>IFERROR(VLOOKUP(B131,#REF!,3,0)," ")</f>
        <v xml:space="preserve"> </v>
      </c>
      <c r="H131" s="1" t="str">
        <f>IFERROR(VLOOKUP(B131,'City Level Data'!E:N,14,0)," ")</f>
        <v xml:space="preserve"> </v>
      </c>
      <c r="I131" s="81" t="str">
        <f>IFERROR(VLOOKUP(B131,'City Level Data'!E:S,19,0)," ")</f>
        <v xml:space="preserve"> </v>
      </c>
      <c r="J131" s="1" t="str">
        <f>IFERROR(VLOOKUP(B131,'City Level Data'!E:Y,25,0)," ")</f>
        <v xml:space="preserve"> </v>
      </c>
    </row>
    <row r="132" spans="6:10" x14ac:dyDescent="0.2">
      <c r="F132" s="1" t="str">
        <f>IFERROR(VLOOKUP(B132,#REF!,2,0)," ")</f>
        <v xml:space="preserve"> </v>
      </c>
      <c r="G132" s="1" t="str">
        <f>IFERROR(VLOOKUP(B132,#REF!,3,0)," ")</f>
        <v xml:space="preserve"> </v>
      </c>
      <c r="H132" s="1" t="str">
        <f>IFERROR(VLOOKUP(B132,'City Level Data'!E:N,14,0)," ")</f>
        <v xml:space="preserve"> </v>
      </c>
      <c r="I132" s="81" t="str">
        <f>IFERROR(VLOOKUP(B132,'City Level Data'!E:S,19,0)," ")</f>
        <v xml:space="preserve"> </v>
      </c>
      <c r="J132" s="1" t="str">
        <f>IFERROR(VLOOKUP(B132,'City Level Data'!E:Y,25,0)," ")</f>
        <v xml:space="preserve"> </v>
      </c>
    </row>
    <row r="133" spans="6:10" x14ac:dyDescent="0.2">
      <c r="F133" s="1" t="str">
        <f>IFERROR(VLOOKUP(B133,#REF!,2,0)," ")</f>
        <v xml:space="preserve"> </v>
      </c>
      <c r="G133" s="1" t="str">
        <f>IFERROR(VLOOKUP(B133,#REF!,3,0)," ")</f>
        <v xml:space="preserve"> </v>
      </c>
      <c r="H133" s="1" t="str">
        <f>IFERROR(VLOOKUP(B133,'City Level Data'!E:N,14,0)," ")</f>
        <v xml:space="preserve"> </v>
      </c>
      <c r="I133" s="81" t="str">
        <f>IFERROR(VLOOKUP(B133,'City Level Data'!E:S,19,0)," ")</f>
        <v xml:space="preserve"> </v>
      </c>
      <c r="J133" s="1" t="str">
        <f>IFERROR(VLOOKUP(B133,'City Level Data'!E:Y,25,0)," ")</f>
        <v xml:space="preserve"> </v>
      </c>
    </row>
    <row r="134" spans="6:10" x14ac:dyDescent="0.2">
      <c r="F134" s="1" t="str">
        <f>IFERROR(VLOOKUP(B134,#REF!,2,0)," ")</f>
        <v xml:space="preserve"> </v>
      </c>
      <c r="G134" s="1" t="str">
        <f>IFERROR(VLOOKUP(B134,#REF!,3,0)," ")</f>
        <v xml:space="preserve"> </v>
      </c>
      <c r="H134" s="1" t="str">
        <f>IFERROR(VLOOKUP(B134,'City Level Data'!E:N,14,0)," ")</f>
        <v xml:space="preserve"> </v>
      </c>
      <c r="I134" s="81" t="str">
        <f>IFERROR(VLOOKUP(B134,'City Level Data'!E:S,19,0)," ")</f>
        <v xml:space="preserve"> </v>
      </c>
      <c r="J134" s="1" t="str">
        <f>IFERROR(VLOOKUP(B134,'City Level Data'!E:Y,25,0)," ")</f>
        <v xml:space="preserve"> </v>
      </c>
    </row>
    <row r="135" spans="6:10" x14ac:dyDescent="0.2">
      <c r="F135" s="1" t="str">
        <f>IFERROR(VLOOKUP(B135,#REF!,2,0)," ")</f>
        <v xml:space="preserve"> </v>
      </c>
      <c r="G135" s="1" t="str">
        <f>IFERROR(VLOOKUP(B135,#REF!,3,0)," ")</f>
        <v xml:space="preserve"> </v>
      </c>
      <c r="H135" s="1" t="str">
        <f>IFERROR(VLOOKUP(B135,'City Level Data'!E:N,14,0)," ")</f>
        <v xml:space="preserve"> </v>
      </c>
      <c r="I135" s="81" t="str">
        <f>IFERROR(VLOOKUP(B135,'City Level Data'!E:S,19,0)," ")</f>
        <v xml:space="preserve"> </v>
      </c>
      <c r="J135" s="1" t="str">
        <f>IFERROR(VLOOKUP(B135,'City Level Data'!E:Y,25,0)," ")</f>
        <v xml:space="preserve"> </v>
      </c>
    </row>
    <row r="136" spans="6:10" x14ac:dyDescent="0.2">
      <c r="F136" s="1" t="str">
        <f>IFERROR(VLOOKUP(B136,#REF!,2,0)," ")</f>
        <v xml:space="preserve"> </v>
      </c>
      <c r="G136" s="1" t="str">
        <f>IFERROR(VLOOKUP(B136,#REF!,3,0)," ")</f>
        <v xml:space="preserve"> </v>
      </c>
      <c r="H136" s="1" t="str">
        <f>IFERROR(VLOOKUP(B136,'City Level Data'!E:N,14,0)," ")</f>
        <v xml:space="preserve"> </v>
      </c>
      <c r="I136" s="81" t="str">
        <f>IFERROR(VLOOKUP(B136,'City Level Data'!E:S,19,0)," ")</f>
        <v xml:space="preserve"> </v>
      </c>
      <c r="J136" s="1" t="str">
        <f>IFERROR(VLOOKUP(B136,'City Level Data'!E:Y,25,0)," ")</f>
        <v xml:space="preserve"> </v>
      </c>
    </row>
    <row r="137" spans="6:10" x14ac:dyDescent="0.2">
      <c r="F137" s="1" t="str">
        <f>IFERROR(VLOOKUP(B137,#REF!,2,0)," ")</f>
        <v xml:space="preserve"> </v>
      </c>
      <c r="G137" s="1" t="str">
        <f>IFERROR(VLOOKUP(B137,#REF!,3,0)," ")</f>
        <v xml:space="preserve"> </v>
      </c>
      <c r="H137" s="1" t="str">
        <f>IFERROR(VLOOKUP(B137,'City Level Data'!E:N,14,0)," ")</f>
        <v xml:space="preserve"> </v>
      </c>
      <c r="I137" s="81" t="str">
        <f>IFERROR(VLOOKUP(B137,'City Level Data'!E:S,19,0)," ")</f>
        <v xml:space="preserve"> </v>
      </c>
      <c r="J137" s="1" t="str">
        <f>IFERROR(VLOOKUP(B137,'City Level Data'!E:Y,25,0)," ")</f>
        <v xml:space="preserve"> </v>
      </c>
    </row>
    <row r="138" spans="6:10" x14ac:dyDescent="0.2">
      <c r="F138" s="1" t="str">
        <f>IFERROR(VLOOKUP(B138,#REF!,2,0)," ")</f>
        <v xml:space="preserve"> </v>
      </c>
      <c r="G138" s="1" t="str">
        <f>IFERROR(VLOOKUP(B138,#REF!,3,0)," ")</f>
        <v xml:space="preserve"> </v>
      </c>
      <c r="H138" s="1" t="str">
        <f>IFERROR(VLOOKUP(B138,'City Level Data'!E:N,14,0)," ")</f>
        <v xml:space="preserve"> </v>
      </c>
      <c r="I138" s="81" t="str">
        <f>IFERROR(VLOOKUP(B138,'City Level Data'!E:S,19,0)," ")</f>
        <v xml:space="preserve"> </v>
      </c>
      <c r="J138" s="1" t="str">
        <f>IFERROR(VLOOKUP(B138,'City Level Data'!E:Y,25,0)," ")</f>
        <v xml:space="preserve"> </v>
      </c>
    </row>
    <row r="139" spans="6:10" x14ac:dyDescent="0.2">
      <c r="F139" s="1" t="str">
        <f>IFERROR(VLOOKUP(B139,#REF!,2,0)," ")</f>
        <v xml:space="preserve"> </v>
      </c>
      <c r="G139" s="1" t="str">
        <f>IFERROR(VLOOKUP(B139,#REF!,3,0)," ")</f>
        <v xml:space="preserve"> </v>
      </c>
      <c r="H139" s="1" t="str">
        <f>IFERROR(VLOOKUP(B139,'City Level Data'!E:N,14,0)," ")</f>
        <v xml:space="preserve"> </v>
      </c>
      <c r="I139" s="81" t="str">
        <f>IFERROR(VLOOKUP(B139,'City Level Data'!E:S,19,0)," ")</f>
        <v xml:space="preserve"> </v>
      </c>
      <c r="J139" s="1" t="str">
        <f>IFERROR(VLOOKUP(B139,'City Level Data'!E:Y,25,0)," ")</f>
        <v xml:space="preserve"> </v>
      </c>
    </row>
    <row r="140" spans="6:10" x14ac:dyDescent="0.2">
      <c r="F140" s="1" t="str">
        <f>IFERROR(VLOOKUP(B140,#REF!,2,0)," ")</f>
        <v xml:space="preserve"> </v>
      </c>
      <c r="G140" s="1" t="str">
        <f>IFERROR(VLOOKUP(B140,#REF!,3,0)," ")</f>
        <v xml:space="preserve"> </v>
      </c>
      <c r="H140" s="1" t="str">
        <f>IFERROR(VLOOKUP(B140,'City Level Data'!E:N,14,0)," ")</f>
        <v xml:space="preserve"> </v>
      </c>
      <c r="I140" s="81" t="str">
        <f>IFERROR(VLOOKUP(B140,'City Level Data'!E:S,19,0)," ")</f>
        <v xml:space="preserve"> </v>
      </c>
      <c r="J140" s="1" t="str">
        <f>IFERROR(VLOOKUP(B140,'City Level Data'!E:Y,25,0)," ")</f>
        <v xml:space="preserve"> </v>
      </c>
    </row>
    <row r="141" spans="6:10" x14ac:dyDescent="0.2">
      <c r="F141" s="1" t="str">
        <f>IFERROR(VLOOKUP(B141,#REF!,2,0)," ")</f>
        <v xml:space="preserve"> </v>
      </c>
      <c r="G141" s="1" t="str">
        <f>IFERROR(VLOOKUP(B141,#REF!,3,0)," ")</f>
        <v xml:space="preserve"> </v>
      </c>
      <c r="H141" s="1" t="str">
        <f>IFERROR(VLOOKUP(B141,'City Level Data'!E:N,14,0)," ")</f>
        <v xml:space="preserve"> </v>
      </c>
      <c r="I141" s="81" t="str">
        <f>IFERROR(VLOOKUP(B141,'City Level Data'!E:S,19,0)," ")</f>
        <v xml:space="preserve"> </v>
      </c>
      <c r="J141" s="1" t="str">
        <f>IFERROR(VLOOKUP(B141,'City Level Data'!E:Y,25,0)," ")</f>
        <v xml:space="preserve"> </v>
      </c>
    </row>
    <row r="142" spans="6:10" x14ac:dyDescent="0.2">
      <c r="F142" s="1" t="str">
        <f>IFERROR(VLOOKUP(B142,#REF!,2,0)," ")</f>
        <v xml:space="preserve"> </v>
      </c>
      <c r="G142" s="1" t="str">
        <f>IFERROR(VLOOKUP(B142,#REF!,3,0)," ")</f>
        <v xml:space="preserve"> </v>
      </c>
      <c r="H142" s="1" t="str">
        <f>IFERROR(VLOOKUP(B142,'City Level Data'!E:N,14,0)," ")</f>
        <v xml:space="preserve"> </v>
      </c>
      <c r="I142" s="81" t="str">
        <f>IFERROR(VLOOKUP(B142,'City Level Data'!E:S,19,0)," ")</f>
        <v xml:space="preserve"> </v>
      </c>
      <c r="J142" s="1" t="str">
        <f>IFERROR(VLOOKUP(B142,'City Level Data'!E:Y,25,0)," ")</f>
        <v xml:space="preserve"> </v>
      </c>
    </row>
    <row r="143" spans="6:10" x14ac:dyDescent="0.2">
      <c r="F143" s="1" t="str">
        <f>IFERROR(VLOOKUP(B143,#REF!,2,0)," ")</f>
        <v xml:space="preserve"> </v>
      </c>
      <c r="G143" s="1" t="str">
        <f>IFERROR(VLOOKUP(B143,#REF!,3,0)," ")</f>
        <v xml:space="preserve"> </v>
      </c>
      <c r="H143" s="1" t="str">
        <f>IFERROR(VLOOKUP(B143,'City Level Data'!E:N,14,0)," ")</f>
        <v xml:space="preserve"> </v>
      </c>
      <c r="I143" s="81" t="str">
        <f>IFERROR(VLOOKUP(B143,'City Level Data'!E:S,19,0)," ")</f>
        <v xml:space="preserve"> </v>
      </c>
      <c r="J143" s="1" t="str">
        <f>IFERROR(VLOOKUP(B143,'City Level Data'!E:Y,25,0)," ")</f>
        <v xml:space="preserve"> </v>
      </c>
    </row>
    <row r="144" spans="6:10" x14ac:dyDescent="0.2">
      <c r="F144" s="1" t="str">
        <f>IFERROR(VLOOKUP(B144,#REF!,2,0)," ")</f>
        <v xml:space="preserve"> </v>
      </c>
      <c r="G144" s="1" t="str">
        <f>IFERROR(VLOOKUP(B144,#REF!,3,0)," ")</f>
        <v xml:space="preserve"> </v>
      </c>
      <c r="H144" s="1" t="str">
        <f>IFERROR(VLOOKUP(B144,'City Level Data'!E:N,14,0)," ")</f>
        <v xml:space="preserve"> </v>
      </c>
      <c r="I144" s="81" t="str">
        <f>IFERROR(VLOOKUP(B144,'City Level Data'!E:S,19,0)," ")</f>
        <v xml:space="preserve"> </v>
      </c>
      <c r="J144" s="1" t="str">
        <f>IFERROR(VLOOKUP(B144,'City Level Data'!E:Y,25,0)," ")</f>
        <v xml:space="preserve"> </v>
      </c>
    </row>
    <row r="145" spans="6:10" x14ac:dyDescent="0.2">
      <c r="F145" s="1" t="str">
        <f>IFERROR(VLOOKUP(B145,#REF!,2,0)," ")</f>
        <v xml:space="preserve"> </v>
      </c>
      <c r="G145" s="1" t="str">
        <f>IFERROR(VLOOKUP(B145,#REF!,3,0)," ")</f>
        <v xml:space="preserve"> </v>
      </c>
      <c r="H145" s="1" t="str">
        <f>IFERROR(VLOOKUP(B145,'City Level Data'!E:N,14,0)," ")</f>
        <v xml:space="preserve"> </v>
      </c>
      <c r="I145" s="81" t="str">
        <f>IFERROR(VLOOKUP(B145,'City Level Data'!E:S,19,0)," ")</f>
        <v xml:space="preserve"> </v>
      </c>
      <c r="J145" s="1" t="str">
        <f>IFERROR(VLOOKUP(B145,'City Level Data'!E:Y,25,0)," ")</f>
        <v xml:space="preserve"> </v>
      </c>
    </row>
    <row r="146" spans="6:10" x14ac:dyDescent="0.2">
      <c r="F146" s="1" t="str">
        <f>IFERROR(VLOOKUP(B146,#REF!,2,0)," ")</f>
        <v xml:space="preserve"> </v>
      </c>
      <c r="G146" s="1" t="str">
        <f>IFERROR(VLOOKUP(B146,#REF!,3,0)," ")</f>
        <v xml:space="preserve"> </v>
      </c>
      <c r="H146" s="1" t="str">
        <f>IFERROR(VLOOKUP(B146,'City Level Data'!E:N,14,0)," ")</f>
        <v xml:space="preserve"> </v>
      </c>
      <c r="I146" s="81" t="str">
        <f>IFERROR(VLOOKUP(B146,'City Level Data'!E:S,19,0)," ")</f>
        <v xml:space="preserve"> </v>
      </c>
      <c r="J146" s="1" t="str">
        <f>IFERROR(VLOOKUP(B146,'City Level Data'!E:Y,25,0)," ")</f>
        <v xml:space="preserve"> </v>
      </c>
    </row>
    <row r="147" spans="6:10" x14ac:dyDescent="0.2">
      <c r="F147" s="1" t="str">
        <f>IFERROR(VLOOKUP(B147,#REF!,2,0)," ")</f>
        <v xml:space="preserve"> </v>
      </c>
      <c r="G147" s="1" t="str">
        <f>IFERROR(VLOOKUP(B147,#REF!,3,0)," ")</f>
        <v xml:space="preserve"> </v>
      </c>
      <c r="H147" s="1" t="str">
        <f>IFERROR(VLOOKUP(B147,'City Level Data'!E:N,14,0)," ")</f>
        <v xml:space="preserve"> </v>
      </c>
      <c r="I147" s="81" t="str">
        <f>IFERROR(VLOOKUP(B147,'City Level Data'!E:S,19,0)," ")</f>
        <v xml:space="preserve"> </v>
      </c>
      <c r="J147" s="1" t="str">
        <f>IFERROR(VLOOKUP(B147,'City Level Data'!E:Y,25,0)," ")</f>
        <v xml:space="preserve"> </v>
      </c>
    </row>
    <row r="148" spans="6:10" x14ac:dyDescent="0.2">
      <c r="F148" s="1" t="str">
        <f>IFERROR(VLOOKUP(B148,#REF!,2,0)," ")</f>
        <v xml:space="preserve"> </v>
      </c>
      <c r="G148" s="1" t="str">
        <f>IFERROR(VLOOKUP(B148,#REF!,3,0)," ")</f>
        <v xml:space="preserve"> </v>
      </c>
      <c r="H148" s="1" t="str">
        <f>IFERROR(VLOOKUP(B148,'City Level Data'!E:N,14,0)," ")</f>
        <v xml:space="preserve"> </v>
      </c>
      <c r="I148" s="81" t="str">
        <f>IFERROR(VLOOKUP(B148,'City Level Data'!E:S,19,0)," ")</f>
        <v xml:space="preserve"> </v>
      </c>
      <c r="J148" s="1" t="str">
        <f>IFERROR(VLOOKUP(B148,'City Level Data'!E:Y,25,0)," ")</f>
        <v xml:space="preserve"> </v>
      </c>
    </row>
    <row r="149" spans="6:10" x14ac:dyDescent="0.2">
      <c r="F149" s="1" t="str">
        <f>IFERROR(VLOOKUP(B149,#REF!,2,0)," ")</f>
        <v xml:space="preserve"> </v>
      </c>
      <c r="G149" s="1" t="str">
        <f>IFERROR(VLOOKUP(B149,#REF!,3,0)," ")</f>
        <v xml:space="preserve"> </v>
      </c>
      <c r="H149" s="1" t="str">
        <f>IFERROR(VLOOKUP(B149,'City Level Data'!E:N,14,0)," ")</f>
        <v xml:space="preserve"> </v>
      </c>
      <c r="I149" s="81" t="str">
        <f>IFERROR(VLOOKUP(B149,'City Level Data'!E:S,19,0)," ")</f>
        <v xml:space="preserve"> </v>
      </c>
      <c r="J149" s="1" t="str">
        <f>IFERROR(VLOOKUP(B149,'City Level Data'!E:Y,25,0)," ")</f>
        <v xml:space="preserve"> </v>
      </c>
    </row>
    <row r="150" spans="6:10" x14ac:dyDescent="0.2">
      <c r="F150" s="1" t="str">
        <f>IFERROR(VLOOKUP(B150,#REF!,2,0)," ")</f>
        <v xml:space="preserve"> </v>
      </c>
      <c r="G150" s="1" t="str">
        <f>IFERROR(VLOOKUP(B150,#REF!,3,0)," ")</f>
        <v xml:space="preserve"> </v>
      </c>
      <c r="H150" s="1" t="str">
        <f>IFERROR(VLOOKUP(B150,'City Level Data'!E:N,14,0)," ")</f>
        <v xml:space="preserve"> </v>
      </c>
      <c r="I150" s="81" t="str">
        <f>IFERROR(VLOOKUP(B150,'City Level Data'!E:S,19,0)," ")</f>
        <v xml:space="preserve"> </v>
      </c>
      <c r="J150" s="1" t="str">
        <f>IFERROR(VLOOKUP(B150,'City Level Data'!E:Y,25,0)," ")</f>
        <v xml:space="preserve"> </v>
      </c>
    </row>
    <row r="151" spans="6:10" x14ac:dyDescent="0.2">
      <c r="F151" s="1" t="str">
        <f>IFERROR(VLOOKUP(B151,#REF!,2,0)," ")</f>
        <v xml:space="preserve"> </v>
      </c>
      <c r="G151" s="1" t="str">
        <f>IFERROR(VLOOKUP(B151,#REF!,3,0)," ")</f>
        <v xml:space="preserve"> </v>
      </c>
      <c r="H151" s="1" t="str">
        <f>IFERROR(VLOOKUP(B151,'City Level Data'!E:N,14,0)," ")</f>
        <v xml:space="preserve"> </v>
      </c>
      <c r="I151" s="81" t="str">
        <f>IFERROR(VLOOKUP(B151,'City Level Data'!E:S,19,0)," ")</f>
        <v xml:space="preserve"> </v>
      </c>
      <c r="J151" s="1" t="str">
        <f>IFERROR(VLOOKUP(B151,'City Level Data'!E:Y,25,0)," ")</f>
        <v xml:space="preserve"> </v>
      </c>
    </row>
    <row r="152" spans="6:10" x14ac:dyDescent="0.2">
      <c r="F152" s="1" t="str">
        <f>IFERROR(VLOOKUP(B152,#REF!,2,0)," ")</f>
        <v xml:space="preserve"> </v>
      </c>
      <c r="G152" s="1" t="str">
        <f>IFERROR(VLOOKUP(B152,#REF!,3,0)," ")</f>
        <v xml:space="preserve"> </v>
      </c>
      <c r="H152" s="1" t="str">
        <f>IFERROR(VLOOKUP(B152,'City Level Data'!E:N,14,0)," ")</f>
        <v xml:space="preserve"> </v>
      </c>
      <c r="I152" s="81" t="str">
        <f>IFERROR(VLOOKUP(B152,'City Level Data'!E:S,19,0)," ")</f>
        <v xml:space="preserve"> </v>
      </c>
      <c r="J152" s="1" t="str">
        <f>IFERROR(VLOOKUP(B152,'City Level Data'!E:Y,25,0)," ")</f>
        <v xml:space="preserve"> </v>
      </c>
    </row>
    <row r="153" spans="6:10" x14ac:dyDescent="0.2">
      <c r="F153" s="1" t="str">
        <f>IFERROR(VLOOKUP(B153,#REF!,2,0)," ")</f>
        <v xml:space="preserve"> </v>
      </c>
      <c r="G153" s="1" t="str">
        <f>IFERROR(VLOOKUP(B153,#REF!,3,0)," ")</f>
        <v xml:space="preserve"> </v>
      </c>
      <c r="H153" s="1" t="str">
        <f>IFERROR(VLOOKUP(B153,'City Level Data'!E:N,14,0)," ")</f>
        <v xml:space="preserve"> </v>
      </c>
      <c r="I153" s="81" t="str">
        <f>IFERROR(VLOOKUP(B153,'City Level Data'!E:S,19,0)," ")</f>
        <v xml:space="preserve"> </v>
      </c>
      <c r="J153" s="1" t="str">
        <f>IFERROR(VLOOKUP(B153,'City Level Data'!E:Y,25,0)," ")</f>
        <v xml:space="preserve"> </v>
      </c>
    </row>
    <row r="154" spans="6:10" x14ac:dyDescent="0.2">
      <c r="F154" s="1" t="str">
        <f>IFERROR(VLOOKUP(B154,#REF!,2,0)," ")</f>
        <v xml:space="preserve"> </v>
      </c>
      <c r="G154" s="1" t="str">
        <f>IFERROR(VLOOKUP(B154,#REF!,3,0)," ")</f>
        <v xml:space="preserve"> </v>
      </c>
      <c r="H154" s="1" t="str">
        <f>IFERROR(VLOOKUP(B154,'City Level Data'!E:N,14,0)," ")</f>
        <v xml:space="preserve"> </v>
      </c>
      <c r="I154" s="81" t="str">
        <f>IFERROR(VLOOKUP(B154,'City Level Data'!E:S,19,0)," ")</f>
        <v xml:space="preserve"> </v>
      </c>
      <c r="J154" s="1" t="str">
        <f>IFERROR(VLOOKUP(B154,'City Level Data'!E:Y,25,0)," ")</f>
        <v xml:space="preserve"> </v>
      </c>
    </row>
    <row r="155" spans="6:10" x14ac:dyDescent="0.2">
      <c r="F155" s="1" t="str">
        <f>IFERROR(VLOOKUP(B155,#REF!,2,0)," ")</f>
        <v xml:space="preserve"> </v>
      </c>
      <c r="G155" s="1" t="str">
        <f>IFERROR(VLOOKUP(B155,#REF!,3,0)," ")</f>
        <v xml:space="preserve"> </v>
      </c>
      <c r="H155" s="1" t="str">
        <f>IFERROR(VLOOKUP(B155,'City Level Data'!E:N,14,0)," ")</f>
        <v xml:space="preserve"> </v>
      </c>
      <c r="I155" s="81" t="str">
        <f>IFERROR(VLOOKUP(B155,'City Level Data'!E:S,19,0)," ")</f>
        <v xml:space="preserve"> </v>
      </c>
      <c r="J155" s="1" t="str">
        <f>IFERROR(VLOOKUP(B155,'City Level Data'!E:Y,25,0)," ")</f>
        <v xml:space="preserve"> </v>
      </c>
    </row>
    <row r="156" spans="6:10" x14ac:dyDescent="0.2">
      <c r="F156" s="1" t="str">
        <f>IFERROR(VLOOKUP(B156,#REF!,2,0)," ")</f>
        <v xml:space="preserve"> </v>
      </c>
      <c r="G156" s="1" t="str">
        <f>IFERROR(VLOOKUP(B156,#REF!,3,0)," ")</f>
        <v xml:space="preserve"> </v>
      </c>
      <c r="H156" s="1" t="str">
        <f>IFERROR(VLOOKUP(B156,'City Level Data'!E:N,14,0)," ")</f>
        <v xml:space="preserve"> </v>
      </c>
      <c r="I156" s="81" t="str">
        <f>IFERROR(VLOOKUP(B156,'City Level Data'!E:S,19,0)," ")</f>
        <v xml:space="preserve"> </v>
      </c>
      <c r="J156" s="1" t="str">
        <f>IFERROR(VLOOKUP(B156,'City Level Data'!E:Y,25,0)," ")</f>
        <v xml:space="preserve"> </v>
      </c>
    </row>
    <row r="157" spans="6:10" x14ac:dyDescent="0.2">
      <c r="F157" s="1" t="str">
        <f>IFERROR(VLOOKUP(B157,#REF!,2,0)," ")</f>
        <v xml:space="preserve"> </v>
      </c>
      <c r="G157" s="1" t="str">
        <f>IFERROR(VLOOKUP(B157,#REF!,3,0)," ")</f>
        <v xml:space="preserve"> </v>
      </c>
      <c r="H157" s="1" t="str">
        <f>IFERROR(VLOOKUP(B157,'City Level Data'!E:N,14,0)," ")</f>
        <v xml:space="preserve"> </v>
      </c>
      <c r="I157" s="81" t="str">
        <f>IFERROR(VLOOKUP(B157,'City Level Data'!E:S,19,0)," ")</f>
        <v xml:space="preserve"> </v>
      </c>
      <c r="J157" s="1" t="str">
        <f>IFERROR(VLOOKUP(B157,'City Level Data'!E:Y,25,0)," ")</f>
        <v xml:space="preserve"> </v>
      </c>
    </row>
    <row r="158" spans="6:10" x14ac:dyDescent="0.2">
      <c r="F158" s="1" t="str">
        <f>IFERROR(VLOOKUP(B158,#REF!,2,0)," ")</f>
        <v xml:space="preserve"> </v>
      </c>
      <c r="G158" s="1" t="str">
        <f>IFERROR(VLOOKUP(B158,#REF!,3,0)," ")</f>
        <v xml:space="preserve"> </v>
      </c>
      <c r="H158" s="1" t="str">
        <f>IFERROR(VLOOKUP(B158,'City Level Data'!E:N,14,0)," ")</f>
        <v xml:space="preserve"> </v>
      </c>
      <c r="I158" s="81" t="str">
        <f>IFERROR(VLOOKUP(B158,'City Level Data'!E:S,19,0)," ")</f>
        <v xml:space="preserve"> </v>
      </c>
      <c r="J158" s="1" t="str">
        <f>IFERROR(VLOOKUP(B158,'City Level Data'!E:Y,25,0)," ")</f>
        <v xml:space="preserve"> </v>
      </c>
    </row>
    <row r="159" spans="6:10" x14ac:dyDescent="0.2">
      <c r="F159" s="1" t="str">
        <f>IFERROR(VLOOKUP(B159,#REF!,2,0)," ")</f>
        <v xml:space="preserve"> </v>
      </c>
      <c r="G159" s="1" t="str">
        <f>IFERROR(VLOOKUP(B159,#REF!,3,0)," ")</f>
        <v xml:space="preserve"> </v>
      </c>
      <c r="H159" s="1" t="str">
        <f>IFERROR(VLOOKUP(B159,'City Level Data'!E:N,14,0)," ")</f>
        <v xml:space="preserve"> </v>
      </c>
      <c r="I159" s="81" t="str">
        <f>IFERROR(VLOOKUP(B159,'City Level Data'!E:S,19,0)," ")</f>
        <v xml:space="preserve"> </v>
      </c>
      <c r="J159" s="1" t="str">
        <f>IFERROR(VLOOKUP(B159,'City Level Data'!E:Y,25,0)," ")</f>
        <v xml:space="preserve"> </v>
      </c>
    </row>
    <row r="160" spans="6:10" x14ac:dyDescent="0.2">
      <c r="F160" s="1" t="str">
        <f>IFERROR(VLOOKUP(B160,#REF!,2,0)," ")</f>
        <v xml:space="preserve"> </v>
      </c>
      <c r="G160" s="1" t="str">
        <f>IFERROR(VLOOKUP(B160,#REF!,3,0)," ")</f>
        <v xml:space="preserve"> </v>
      </c>
      <c r="H160" s="1" t="str">
        <f>IFERROR(VLOOKUP(B160,'City Level Data'!E:N,14,0)," ")</f>
        <v xml:space="preserve"> </v>
      </c>
      <c r="I160" s="81" t="str">
        <f>IFERROR(VLOOKUP(B160,'City Level Data'!E:S,19,0)," ")</f>
        <v xml:space="preserve"> </v>
      </c>
      <c r="J160" s="1" t="str">
        <f>IFERROR(VLOOKUP(B160,'City Level Data'!E:Y,25,0)," ")</f>
        <v xml:space="preserve"> </v>
      </c>
    </row>
    <row r="161" spans="6:10" x14ac:dyDescent="0.2">
      <c r="F161" s="1" t="str">
        <f>IFERROR(VLOOKUP(B161,#REF!,2,0)," ")</f>
        <v xml:space="preserve"> </v>
      </c>
      <c r="G161" s="1" t="str">
        <f>IFERROR(VLOOKUP(B161,#REF!,3,0)," ")</f>
        <v xml:space="preserve"> </v>
      </c>
      <c r="H161" s="1" t="str">
        <f>IFERROR(VLOOKUP(B161,'City Level Data'!E:N,14,0)," ")</f>
        <v xml:space="preserve"> </v>
      </c>
      <c r="I161" s="81" t="str">
        <f>IFERROR(VLOOKUP(B161,'City Level Data'!E:S,19,0)," ")</f>
        <v xml:space="preserve"> </v>
      </c>
      <c r="J161" s="1" t="str">
        <f>IFERROR(VLOOKUP(B161,'City Level Data'!E:Y,25,0)," ")</f>
        <v xml:space="preserve"> </v>
      </c>
    </row>
    <row r="162" spans="6:10" x14ac:dyDescent="0.2">
      <c r="F162" s="1" t="str">
        <f>IFERROR(VLOOKUP(B162,#REF!,2,0)," ")</f>
        <v xml:space="preserve"> </v>
      </c>
      <c r="G162" s="1" t="str">
        <f>IFERROR(VLOOKUP(B162,#REF!,3,0)," ")</f>
        <v xml:space="preserve"> </v>
      </c>
      <c r="H162" s="1" t="str">
        <f>IFERROR(VLOOKUP(B162,'City Level Data'!E:N,14,0)," ")</f>
        <v xml:space="preserve"> </v>
      </c>
      <c r="I162" s="81" t="str">
        <f>IFERROR(VLOOKUP(B162,'City Level Data'!E:S,19,0)," ")</f>
        <v xml:space="preserve"> </v>
      </c>
      <c r="J162" s="1" t="str">
        <f>IFERROR(VLOOKUP(B162,'City Level Data'!E:Y,25,0)," ")</f>
        <v xml:space="preserve"> </v>
      </c>
    </row>
    <row r="163" spans="6:10" x14ac:dyDescent="0.2">
      <c r="F163" s="1" t="str">
        <f>IFERROR(VLOOKUP(B163,#REF!,2,0)," ")</f>
        <v xml:space="preserve"> </v>
      </c>
      <c r="G163" s="1" t="str">
        <f>IFERROR(VLOOKUP(B163,#REF!,3,0)," ")</f>
        <v xml:space="preserve"> </v>
      </c>
      <c r="H163" s="1" t="str">
        <f>IFERROR(VLOOKUP(B163,'City Level Data'!E:N,14,0)," ")</f>
        <v xml:space="preserve"> </v>
      </c>
      <c r="I163" s="81" t="str">
        <f>IFERROR(VLOOKUP(B163,'City Level Data'!E:S,19,0)," ")</f>
        <v xml:space="preserve"> </v>
      </c>
      <c r="J163" s="1" t="str">
        <f>IFERROR(VLOOKUP(B163,'City Level Data'!E:Y,25,0)," ")</f>
        <v xml:space="preserve"> </v>
      </c>
    </row>
    <row r="164" spans="6:10" x14ac:dyDescent="0.2">
      <c r="F164" s="1" t="str">
        <f>IFERROR(VLOOKUP(B164,#REF!,2,0)," ")</f>
        <v xml:space="preserve"> </v>
      </c>
      <c r="G164" s="1" t="str">
        <f>IFERROR(VLOOKUP(B164,#REF!,3,0)," ")</f>
        <v xml:space="preserve"> </v>
      </c>
      <c r="H164" s="1" t="str">
        <f>IFERROR(VLOOKUP(B164,'City Level Data'!E:N,14,0)," ")</f>
        <v xml:space="preserve"> </v>
      </c>
      <c r="I164" s="81" t="str">
        <f>IFERROR(VLOOKUP(B164,'City Level Data'!E:S,19,0)," ")</f>
        <v xml:space="preserve"> </v>
      </c>
      <c r="J164" s="1" t="str">
        <f>IFERROR(VLOOKUP(B164,'City Level Data'!E:Y,25,0)," ")</f>
        <v xml:space="preserve"> </v>
      </c>
    </row>
    <row r="165" spans="6:10" x14ac:dyDescent="0.2">
      <c r="F165" s="1" t="str">
        <f>IFERROR(VLOOKUP(B165,#REF!,2,0)," ")</f>
        <v xml:space="preserve"> </v>
      </c>
      <c r="G165" s="1" t="str">
        <f>IFERROR(VLOOKUP(B165,#REF!,3,0)," ")</f>
        <v xml:space="preserve"> </v>
      </c>
      <c r="H165" s="1" t="str">
        <f>IFERROR(VLOOKUP(B165,'City Level Data'!E:N,14,0)," ")</f>
        <v xml:space="preserve"> </v>
      </c>
      <c r="I165" s="81" t="str">
        <f>IFERROR(VLOOKUP(B165,'City Level Data'!E:S,19,0)," ")</f>
        <v xml:space="preserve"> </v>
      </c>
      <c r="J165" s="1" t="str">
        <f>IFERROR(VLOOKUP(B165,'City Level Data'!E:Y,25,0)," ")</f>
        <v xml:space="preserve"> </v>
      </c>
    </row>
    <row r="166" spans="6:10" x14ac:dyDescent="0.2">
      <c r="F166" s="1" t="str">
        <f>IFERROR(VLOOKUP(B166,#REF!,2,0)," ")</f>
        <v xml:space="preserve"> </v>
      </c>
      <c r="G166" s="1" t="str">
        <f>IFERROR(VLOOKUP(B166,#REF!,3,0)," ")</f>
        <v xml:space="preserve"> </v>
      </c>
      <c r="H166" s="1" t="str">
        <f>IFERROR(VLOOKUP(B166,'City Level Data'!E:N,14,0)," ")</f>
        <v xml:space="preserve"> </v>
      </c>
      <c r="I166" s="81" t="str">
        <f>IFERROR(VLOOKUP(B166,'City Level Data'!E:S,19,0)," ")</f>
        <v xml:space="preserve"> </v>
      </c>
      <c r="J166" s="1" t="str">
        <f>IFERROR(VLOOKUP(B166,'City Level Data'!E:Y,25,0)," ")</f>
        <v xml:space="preserve"> </v>
      </c>
    </row>
    <row r="167" spans="6:10" x14ac:dyDescent="0.2">
      <c r="F167" s="1" t="str">
        <f>IFERROR(VLOOKUP(B167,#REF!,2,0)," ")</f>
        <v xml:space="preserve"> </v>
      </c>
      <c r="G167" s="1" t="str">
        <f>IFERROR(VLOOKUP(B167,#REF!,3,0)," ")</f>
        <v xml:space="preserve"> </v>
      </c>
      <c r="H167" s="1" t="str">
        <f>IFERROR(VLOOKUP(B167,'City Level Data'!E:N,14,0)," ")</f>
        <v xml:space="preserve"> </v>
      </c>
      <c r="I167" s="81" t="str">
        <f>IFERROR(VLOOKUP(B167,'City Level Data'!E:S,19,0)," ")</f>
        <v xml:space="preserve"> </v>
      </c>
      <c r="J167" s="1" t="str">
        <f>IFERROR(VLOOKUP(B167,'City Level Data'!E:Y,25,0)," ")</f>
        <v xml:space="preserve"> </v>
      </c>
    </row>
    <row r="168" spans="6:10" x14ac:dyDescent="0.2">
      <c r="F168" s="1" t="str">
        <f>IFERROR(VLOOKUP(B168,#REF!,2,0)," ")</f>
        <v xml:space="preserve"> </v>
      </c>
      <c r="G168" s="1" t="str">
        <f>IFERROR(VLOOKUP(B168,#REF!,3,0)," ")</f>
        <v xml:space="preserve"> </v>
      </c>
      <c r="H168" s="1" t="str">
        <f>IFERROR(VLOOKUP(B168,'City Level Data'!E:N,14,0)," ")</f>
        <v xml:space="preserve"> </v>
      </c>
      <c r="I168" s="81" t="str">
        <f>IFERROR(VLOOKUP(B168,'City Level Data'!E:S,19,0)," ")</f>
        <v xml:space="preserve"> </v>
      </c>
      <c r="J168" s="1" t="str">
        <f>IFERROR(VLOOKUP(B168,'City Level Data'!E:Y,25,0)," ")</f>
        <v xml:space="preserve"> </v>
      </c>
    </row>
    <row r="169" spans="6:10" x14ac:dyDescent="0.2">
      <c r="F169" s="1" t="str">
        <f>IFERROR(VLOOKUP(B169,#REF!,2,0)," ")</f>
        <v xml:space="preserve"> </v>
      </c>
      <c r="G169" s="1" t="str">
        <f>IFERROR(VLOOKUP(B169,#REF!,3,0)," ")</f>
        <v xml:space="preserve"> </v>
      </c>
      <c r="H169" s="1" t="str">
        <f>IFERROR(VLOOKUP(B169,'City Level Data'!E:N,14,0)," ")</f>
        <v xml:space="preserve"> </v>
      </c>
      <c r="I169" s="81" t="str">
        <f>IFERROR(VLOOKUP(B169,'City Level Data'!E:S,19,0)," ")</f>
        <v xml:space="preserve"> </v>
      </c>
      <c r="J169" s="1" t="str">
        <f>IFERROR(VLOOKUP(B169,'City Level Data'!E:Y,25,0)," ")</f>
        <v xml:space="preserve"> </v>
      </c>
    </row>
    <row r="170" spans="6:10" x14ac:dyDescent="0.2">
      <c r="F170" s="1" t="str">
        <f>IFERROR(VLOOKUP(B170,#REF!,2,0)," ")</f>
        <v xml:space="preserve"> </v>
      </c>
      <c r="G170" s="1" t="str">
        <f>IFERROR(VLOOKUP(B170,#REF!,3,0)," ")</f>
        <v xml:space="preserve"> </v>
      </c>
      <c r="H170" s="1" t="str">
        <f>IFERROR(VLOOKUP(B170,'City Level Data'!E:N,14,0)," ")</f>
        <v xml:space="preserve"> </v>
      </c>
      <c r="I170" s="81" t="str">
        <f>IFERROR(VLOOKUP(B170,'City Level Data'!E:S,19,0)," ")</f>
        <v xml:space="preserve"> </v>
      </c>
      <c r="J170" s="1" t="str">
        <f>IFERROR(VLOOKUP(B170,'City Level Data'!E:Y,25,0)," ")</f>
        <v xml:space="preserve"> </v>
      </c>
    </row>
    <row r="171" spans="6:10" x14ac:dyDescent="0.2">
      <c r="F171" s="1" t="str">
        <f>IFERROR(VLOOKUP(B171,#REF!,2,0)," ")</f>
        <v xml:space="preserve"> </v>
      </c>
      <c r="G171" s="1" t="str">
        <f>IFERROR(VLOOKUP(B171,#REF!,3,0)," ")</f>
        <v xml:space="preserve"> </v>
      </c>
      <c r="H171" s="1" t="str">
        <f>IFERROR(VLOOKUP(B171,'City Level Data'!E:N,14,0)," ")</f>
        <v xml:space="preserve"> </v>
      </c>
      <c r="I171" s="81" t="str">
        <f>IFERROR(VLOOKUP(B171,'City Level Data'!E:S,19,0)," ")</f>
        <v xml:space="preserve"> </v>
      </c>
      <c r="J171" s="1" t="str">
        <f>IFERROR(VLOOKUP(B171,'City Level Data'!E:Y,25,0)," ")</f>
        <v xml:space="preserve"> </v>
      </c>
    </row>
    <row r="172" spans="6:10" x14ac:dyDescent="0.2">
      <c r="F172" s="1" t="str">
        <f>IFERROR(VLOOKUP(B172,#REF!,2,0)," ")</f>
        <v xml:space="preserve"> </v>
      </c>
      <c r="G172" s="1" t="str">
        <f>IFERROR(VLOOKUP(B172,#REF!,3,0)," ")</f>
        <v xml:space="preserve"> </v>
      </c>
      <c r="H172" s="1" t="str">
        <f>IFERROR(VLOOKUP(B172,'City Level Data'!E:N,14,0)," ")</f>
        <v xml:space="preserve"> </v>
      </c>
      <c r="I172" s="81" t="str">
        <f>IFERROR(VLOOKUP(B172,'City Level Data'!E:S,19,0)," ")</f>
        <v xml:space="preserve"> </v>
      </c>
      <c r="J172" s="1" t="str">
        <f>IFERROR(VLOOKUP(B172,'City Level Data'!E:Y,25,0)," ")</f>
        <v xml:space="preserve"> </v>
      </c>
    </row>
    <row r="173" spans="6:10" x14ac:dyDescent="0.2">
      <c r="F173" s="1" t="str">
        <f>IFERROR(VLOOKUP(B173,#REF!,2,0)," ")</f>
        <v xml:space="preserve"> </v>
      </c>
      <c r="G173" s="1" t="str">
        <f>IFERROR(VLOOKUP(B173,#REF!,3,0)," ")</f>
        <v xml:space="preserve"> </v>
      </c>
      <c r="H173" s="1" t="str">
        <f>IFERROR(VLOOKUP(B173,'City Level Data'!E:N,14,0)," ")</f>
        <v xml:space="preserve"> </v>
      </c>
      <c r="I173" s="81" t="str">
        <f>IFERROR(VLOOKUP(B173,'City Level Data'!E:S,19,0)," ")</f>
        <v xml:space="preserve"> </v>
      </c>
      <c r="J173" s="1" t="str">
        <f>IFERROR(VLOOKUP(B173,'City Level Data'!E:Y,25,0)," ")</f>
        <v xml:space="preserve"> </v>
      </c>
    </row>
    <row r="174" spans="6:10" x14ac:dyDescent="0.2">
      <c r="F174" s="1" t="str">
        <f>IFERROR(VLOOKUP(B174,#REF!,2,0)," ")</f>
        <v xml:space="preserve"> </v>
      </c>
      <c r="G174" s="1" t="str">
        <f>IFERROR(VLOOKUP(B174,#REF!,3,0)," ")</f>
        <v xml:space="preserve"> </v>
      </c>
      <c r="H174" s="1" t="str">
        <f>IFERROR(VLOOKUP(B174,'City Level Data'!E:N,14,0)," ")</f>
        <v xml:space="preserve"> </v>
      </c>
      <c r="I174" s="81" t="str">
        <f>IFERROR(VLOOKUP(B174,'City Level Data'!E:S,19,0)," ")</f>
        <v xml:space="preserve"> </v>
      </c>
      <c r="J174" s="1" t="str">
        <f>IFERROR(VLOOKUP(B174,'City Level Data'!E:Y,25,0)," ")</f>
        <v xml:space="preserve"> </v>
      </c>
    </row>
    <row r="175" spans="6:10" x14ac:dyDescent="0.2">
      <c r="F175" s="1" t="str">
        <f>IFERROR(VLOOKUP(B175,#REF!,2,0)," ")</f>
        <v xml:space="preserve"> </v>
      </c>
      <c r="G175" s="1" t="str">
        <f>IFERROR(VLOOKUP(B175,#REF!,3,0)," ")</f>
        <v xml:space="preserve"> </v>
      </c>
      <c r="H175" s="1" t="str">
        <f>IFERROR(VLOOKUP(B175,'City Level Data'!E:N,14,0)," ")</f>
        <v xml:space="preserve"> </v>
      </c>
      <c r="I175" s="81" t="str">
        <f>IFERROR(VLOOKUP(B175,'City Level Data'!E:S,19,0)," ")</f>
        <v xml:space="preserve"> </v>
      </c>
      <c r="J175" s="1" t="str">
        <f>IFERROR(VLOOKUP(B175,'City Level Data'!E:Y,25,0)," ")</f>
        <v xml:space="preserve"> </v>
      </c>
    </row>
    <row r="176" spans="6:10" x14ac:dyDescent="0.2">
      <c r="F176" s="1" t="str">
        <f>IFERROR(VLOOKUP(B176,#REF!,2,0)," ")</f>
        <v xml:space="preserve"> </v>
      </c>
      <c r="G176" s="1" t="str">
        <f>IFERROR(VLOOKUP(B176,#REF!,3,0)," ")</f>
        <v xml:space="preserve"> </v>
      </c>
      <c r="H176" s="1" t="str">
        <f>IFERROR(VLOOKUP(B176,'City Level Data'!E:N,14,0)," ")</f>
        <v xml:space="preserve"> </v>
      </c>
      <c r="I176" s="81" t="str">
        <f>IFERROR(VLOOKUP(B176,'City Level Data'!E:S,19,0)," ")</f>
        <v xml:space="preserve"> </v>
      </c>
      <c r="J176" s="1" t="str">
        <f>IFERROR(VLOOKUP(B176,'City Level Data'!E:Y,25,0)," ")</f>
        <v xml:space="preserve"> </v>
      </c>
    </row>
    <row r="177" spans="6:10" x14ac:dyDescent="0.2">
      <c r="F177" s="1" t="str">
        <f>IFERROR(VLOOKUP(B177,#REF!,2,0)," ")</f>
        <v xml:space="preserve"> </v>
      </c>
      <c r="G177" s="1" t="str">
        <f>IFERROR(VLOOKUP(B177,#REF!,3,0)," ")</f>
        <v xml:space="preserve"> </v>
      </c>
      <c r="H177" s="1" t="str">
        <f>IFERROR(VLOOKUP(B177,'City Level Data'!E:N,14,0)," ")</f>
        <v xml:space="preserve"> </v>
      </c>
      <c r="I177" s="81" t="str">
        <f>IFERROR(VLOOKUP(B177,'City Level Data'!E:S,19,0)," ")</f>
        <v xml:space="preserve"> </v>
      </c>
      <c r="J177" s="1" t="str">
        <f>IFERROR(VLOOKUP(B177,'City Level Data'!E:Y,25,0)," ")</f>
        <v xml:space="preserve"> </v>
      </c>
    </row>
    <row r="178" spans="6:10" x14ac:dyDescent="0.2">
      <c r="F178" s="1" t="str">
        <f>IFERROR(VLOOKUP(B178,#REF!,2,0)," ")</f>
        <v xml:space="preserve"> </v>
      </c>
      <c r="G178" s="1" t="str">
        <f>IFERROR(VLOOKUP(B178,#REF!,3,0)," ")</f>
        <v xml:space="preserve"> </v>
      </c>
      <c r="H178" s="1" t="str">
        <f>IFERROR(VLOOKUP(B178,'City Level Data'!E:N,14,0)," ")</f>
        <v xml:space="preserve"> </v>
      </c>
      <c r="I178" s="81" t="str">
        <f>IFERROR(VLOOKUP(B178,'City Level Data'!E:S,19,0)," ")</f>
        <v xml:space="preserve"> </v>
      </c>
      <c r="J178" s="1" t="str">
        <f>IFERROR(VLOOKUP(B178,'City Level Data'!E:Y,25,0)," ")</f>
        <v xml:space="preserve"> </v>
      </c>
    </row>
    <row r="179" spans="6:10" x14ac:dyDescent="0.2">
      <c r="F179" s="1" t="str">
        <f>IFERROR(VLOOKUP(B179,#REF!,2,0)," ")</f>
        <v xml:space="preserve"> </v>
      </c>
      <c r="G179" s="1" t="str">
        <f>IFERROR(VLOOKUP(B179,#REF!,3,0)," ")</f>
        <v xml:space="preserve"> </v>
      </c>
      <c r="H179" s="1" t="str">
        <f>IFERROR(VLOOKUP(B179,'City Level Data'!E:N,14,0)," ")</f>
        <v xml:space="preserve"> </v>
      </c>
      <c r="I179" s="81" t="str">
        <f>IFERROR(VLOOKUP(B179,'City Level Data'!E:S,19,0)," ")</f>
        <v xml:space="preserve"> </v>
      </c>
      <c r="J179" s="1" t="str">
        <f>IFERROR(VLOOKUP(B179,'City Level Data'!E:Y,25,0)," ")</f>
        <v xml:space="preserve"> </v>
      </c>
    </row>
    <row r="180" spans="6:10" x14ac:dyDescent="0.2">
      <c r="F180" s="1" t="str">
        <f>IFERROR(VLOOKUP(B180,#REF!,2,0)," ")</f>
        <v xml:space="preserve"> </v>
      </c>
      <c r="G180" s="1" t="str">
        <f>IFERROR(VLOOKUP(B180,#REF!,3,0)," ")</f>
        <v xml:space="preserve"> </v>
      </c>
      <c r="H180" s="1" t="str">
        <f>IFERROR(VLOOKUP(B180,'City Level Data'!E:N,14,0)," ")</f>
        <v xml:space="preserve"> </v>
      </c>
      <c r="I180" s="81" t="str">
        <f>IFERROR(VLOOKUP(B180,'City Level Data'!E:S,19,0)," ")</f>
        <v xml:space="preserve"> </v>
      </c>
      <c r="J180" s="1" t="str">
        <f>IFERROR(VLOOKUP(B180,'City Level Data'!E:Y,25,0)," ")</f>
        <v xml:space="preserve"> </v>
      </c>
    </row>
    <row r="181" spans="6:10" x14ac:dyDescent="0.2">
      <c r="F181" s="1" t="str">
        <f>IFERROR(VLOOKUP(B181,#REF!,2,0)," ")</f>
        <v xml:space="preserve"> </v>
      </c>
      <c r="G181" s="1" t="str">
        <f>IFERROR(VLOOKUP(B181,#REF!,3,0)," ")</f>
        <v xml:space="preserve"> </v>
      </c>
      <c r="H181" s="1" t="str">
        <f>IFERROR(VLOOKUP(B181,'City Level Data'!E:N,14,0)," ")</f>
        <v xml:space="preserve"> </v>
      </c>
      <c r="I181" s="81" t="str">
        <f>IFERROR(VLOOKUP(B181,'City Level Data'!E:S,19,0)," ")</f>
        <v xml:space="preserve"> </v>
      </c>
      <c r="J181" s="1" t="str">
        <f>IFERROR(VLOOKUP(B181,'City Level Data'!E:Y,25,0)," ")</f>
        <v xml:space="preserve"> </v>
      </c>
    </row>
    <row r="182" spans="6:10" x14ac:dyDescent="0.2">
      <c r="F182" s="1" t="str">
        <f>IFERROR(VLOOKUP(B182,#REF!,2,0)," ")</f>
        <v xml:space="preserve"> </v>
      </c>
      <c r="G182" s="1" t="str">
        <f>IFERROR(VLOOKUP(B182,#REF!,3,0)," ")</f>
        <v xml:space="preserve"> </v>
      </c>
      <c r="H182" s="1" t="str">
        <f>IFERROR(VLOOKUP(B182,'City Level Data'!E:N,14,0)," ")</f>
        <v xml:space="preserve"> </v>
      </c>
      <c r="I182" s="81" t="str">
        <f>IFERROR(VLOOKUP(B182,'City Level Data'!E:S,19,0)," ")</f>
        <v xml:space="preserve"> </v>
      </c>
      <c r="J182" s="1" t="str">
        <f>IFERROR(VLOOKUP(B182,'City Level Data'!E:Y,25,0)," ")</f>
        <v xml:space="preserve"> </v>
      </c>
    </row>
    <row r="183" spans="6:10" x14ac:dyDescent="0.2">
      <c r="F183" s="1" t="str">
        <f>IFERROR(VLOOKUP(B183,#REF!,2,0)," ")</f>
        <v xml:space="preserve"> </v>
      </c>
      <c r="G183" s="1" t="str">
        <f>IFERROR(VLOOKUP(B183,#REF!,3,0)," ")</f>
        <v xml:space="preserve"> </v>
      </c>
      <c r="H183" s="1" t="str">
        <f>IFERROR(VLOOKUP(B183,'City Level Data'!E:N,14,0)," ")</f>
        <v xml:space="preserve"> </v>
      </c>
      <c r="I183" s="81" t="str">
        <f>IFERROR(VLOOKUP(B183,'City Level Data'!E:S,19,0)," ")</f>
        <v xml:space="preserve"> </v>
      </c>
      <c r="J183" s="1" t="str">
        <f>IFERROR(VLOOKUP(B183,'City Level Data'!E:Y,25,0)," ")</f>
        <v xml:space="preserve"> </v>
      </c>
    </row>
    <row r="184" spans="6:10" x14ac:dyDescent="0.2">
      <c r="F184" s="1" t="str">
        <f>IFERROR(VLOOKUP(B184,#REF!,2,0)," ")</f>
        <v xml:space="preserve"> </v>
      </c>
      <c r="G184" s="1" t="str">
        <f>IFERROR(VLOOKUP(B184,#REF!,3,0)," ")</f>
        <v xml:space="preserve"> </v>
      </c>
      <c r="H184" s="1" t="str">
        <f>IFERROR(VLOOKUP(B184,'City Level Data'!E:N,14,0)," ")</f>
        <v xml:space="preserve"> </v>
      </c>
      <c r="I184" s="81" t="str">
        <f>IFERROR(VLOOKUP(B184,'City Level Data'!E:S,19,0)," ")</f>
        <v xml:space="preserve"> </v>
      </c>
      <c r="J184" s="1" t="str">
        <f>IFERROR(VLOOKUP(B184,'City Level Data'!E:Y,25,0)," ")</f>
        <v xml:space="preserve"> </v>
      </c>
    </row>
    <row r="185" spans="6:10" x14ac:dyDescent="0.2">
      <c r="F185" s="1" t="str">
        <f>IFERROR(VLOOKUP(B185,#REF!,2,0)," ")</f>
        <v xml:space="preserve"> </v>
      </c>
      <c r="G185" s="1" t="str">
        <f>IFERROR(VLOOKUP(B185,#REF!,3,0)," ")</f>
        <v xml:space="preserve"> </v>
      </c>
      <c r="H185" s="1" t="str">
        <f>IFERROR(VLOOKUP(B185,'City Level Data'!E:N,14,0)," ")</f>
        <v xml:space="preserve"> </v>
      </c>
      <c r="I185" s="81" t="str">
        <f>IFERROR(VLOOKUP(B185,'City Level Data'!E:S,19,0)," ")</f>
        <v xml:space="preserve"> </v>
      </c>
      <c r="J185" s="1" t="str">
        <f>IFERROR(VLOOKUP(B185,'City Level Data'!E:Y,25,0)," ")</f>
        <v xml:space="preserve"> </v>
      </c>
    </row>
    <row r="186" spans="6:10" x14ac:dyDescent="0.2">
      <c r="F186" s="1" t="str">
        <f>IFERROR(VLOOKUP(B186,#REF!,2,0)," ")</f>
        <v xml:space="preserve"> </v>
      </c>
      <c r="G186" s="1" t="str">
        <f>IFERROR(VLOOKUP(B186,#REF!,3,0)," ")</f>
        <v xml:space="preserve"> </v>
      </c>
      <c r="H186" s="1" t="str">
        <f>IFERROR(VLOOKUP(B186,'City Level Data'!E:N,14,0)," ")</f>
        <v xml:space="preserve"> </v>
      </c>
      <c r="I186" s="81" t="str">
        <f>IFERROR(VLOOKUP(B186,'City Level Data'!E:S,19,0)," ")</f>
        <v xml:space="preserve"> </v>
      </c>
      <c r="J186" s="1" t="str">
        <f>IFERROR(VLOOKUP(B186,'City Level Data'!E:Y,25,0)," ")</f>
        <v xml:space="preserve"> </v>
      </c>
    </row>
    <row r="187" spans="6:10" x14ac:dyDescent="0.2">
      <c r="F187" s="1" t="str">
        <f>IFERROR(VLOOKUP(B187,#REF!,2,0)," ")</f>
        <v xml:space="preserve"> </v>
      </c>
      <c r="G187" s="1" t="str">
        <f>IFERROR(VLOOKUP(B187,#REF!,3,0)," ")</f>
        <v xml:space="preserve"> </v>
      </c>
      <c r="H187" s="1" t="str">
        <f>IFERROR(VLOOKUP(B187,'City Level Data'!E:N,14,0)," ")</f>
        <v xml:space="preserve"> </v>
      </c>
      <c r="I187" s="81" t="str">
        <f>IFERROR(VLOOKUP(B187,'City Level Data'!E:S,19,0)," ")</f>
        <v xml:space="preserve"> </v>
      </c>
      <c r="J187" s="1" t="str">
        <f>IFERROR(VLOOKUP(B187,'City Level Data'!E:Y,25,0)," ")</f>
        <v xml:space="preserve"> </v>
      </c>
    </row>
    <row r="188" spans="6:10" x14ac:dyDescent="0.2">
      <c r="F188" s="1" t="str">
        <f>IFERROR(VLOOKUP(B188,#REF!,2,0)," ")</f>
        <v xml:space="preserve"> </v>
      </c>
      <c r="G188" s="1" t="str">
        <f>IFERROR(VLOOKUP(B188,#REF!,3,0)," ")</f>
        <v xml:space="preserve"> </v>
      </c>
      <c r="H188" s="1" t="str">
        <f>IFERROR(VLOOKUP(B188,'City Level Data'!E:N,14,0)," ")</f>
        <v xml:space="preserve"> </v>
      </c>
      <c r="I188" s="81" t="str">
        <f>IFERROR(VLOOKUP(B188,'City Level Data'!E:S,19,0)," ")</f>
        <v xml:space="preserve"> </v>
      </c>
      <c r="J188" s="1" t="str">
        <f>IFERROR(VLOOKUP(B188,'City Level Data'!E:Y,25,0)," ")</f>
        <v xml:space="preserve"> </v>
      </c>
    </row>
    <row r="189" spans="6:10" x14ac:dyDescent="0.2">
      <c r="F189" s="1" t="str">
        <f>IFERROR(VLOOKUP(B189,#REF!,2,0)," ")</f>
        <v xml:space="preserve"> </v>
      </c>
      <c r="G189" s="1" t="str">
        <f>IFERROR(VLOOKUP(B189,#REF!,3,0)," ")</f>
        <v xml:space="preserve"> </v>
      </c>
      <c r="H189" s="1" t="str">
        <f>IFERROR(VLOOKUP(B189,'City Level Data'!E:N,14,0)," ")</f>
        <v xml:space="preserve"> </v>
      </c>
      <c r="I189" s="81" t="str">
        <f>IFERROR(VLOOKUP(B189,'City Level Data'!E:S,19,0)," ")</f>
        <v xml:space="preserve"> </v>
      </c>
      <c r="J189" s="1" t="str">
        <f>IFERROR(VLOOKUP(B189,'City Level Data'!E:Y,25,0)," ")</f>
        <v xml:space="preserve"> </v>
      </c>
    </row>
    <row r="190" spans="6:10" x14ac:dyDescent="0.2">
      <c r="F190" s="1" t="str">
        <f>IFERROR(VLOOKUP(B190,#REF!,2,0)," ")</f>
        <v xml:space="preserve"> </v>
      </c>
      <c r="G190" s="1" t="str">
        <f>IFERROR(VLOOKUP(B190,#REF!,3,0)," ")</f>
        <v xml:space="preserve"> </v>
      </c>
      <c r="H190" s="1" t="str">
        <f>IFERROR(VLOOKUP(B190,'City Level Data'!E:N,14,0)," ")</f>
        <v xml:space="preserve"> </v>
      </c>
      <c r="I190" s="81" t="str">
        <f>IFERROR(VLOOKUP(B190,'City Level Data'!E:S,19,0)," ")</f>
        <v xml:space="preserve"> </v>
      </c>
      <c r="J190" s="1" t="str">
        <f>IFERROR(VLOOKUP(B190,'City Level Data'!E:Y,25,0)," ")</f>
        <v xml:space="preserve"> </v>
      </c>
    </row>
    <row r="191" spans="6:10" x14ac:dyDescent="0.2">
      <c r="F191" s="1" t="str">
        <f>IFERROR(VLOOKUP(B191,#REF!,2,0)," ")</f>
        <v xml:space="preserve"> </v>
      </c>
      <c r="G191" s="1" t="str">
        <f>IFERROR(VLOOKUP(B191,#REF!,3,0)," ")</f>
        <v xml:space="preserve"> </v>
      </c>
      <c r="H191" s="1" t="str">
        <f>IFERROR(VLOOKUP(B191,'City Level Data'!E:N,14,0)," ")</f>
        <v xml:space="preserve"> </v>
      </c>
      <c r="I191" s="81" t="str">
        <f>IFERROR(VLOOKUP(B191,'City Level Data'!E:S,19,0)," ")</f>
        <v xml:space="preserve"> </v>
      </c>
      <c r="J191" s="1" t="str">
        <f>IFERROR(VLOOKUP(B191,'City Level Data'!E:Y,25,0)," ")</f>
        <v xml:space="preserve"> </v>
      </c>
    </row>
    <row r="192" spans="6:10" x14ac:dyDescent="0.2">
      <c r="F192" s="1" t="str">
        <f>IFERROR(VLOOKUP(B192,#REF!,2,0)," ")</f>
        <v xml:space="preserve"> </v>
      </c>
      <c r="G192" s="1" t="str">
        <f>IFERROR(VLOOKUP(B192,#REF!,3,0)," ")</f>
        <v xml:space="preserve"> </v>
      </c>
      <c r="H192" s="1" t="str">
        <f>IFERROR(VLOOKUP(B192,'City Level Data'!E:N,14,0)," ")</f>
        <v xml:space="preserve"> </v>
      </c>
      <c r="I192" s="81" t="str">
        <f>IFERROR(VLOOKUP(B192,'City Level Data'!E:S,19,0)," ")</f>
        <v xml:space="preserve"> </v>
      </c>
      <c r="J192" s="1" t="str">
        <f>IFERROR(VLOOKUP(B192,'City Level Data'!E:Y,25,0)," ")</f>
        <v xml:space="preserve"> </v>
      </c>
    </row>
    <row r="193" spans="6:10" x14ac:dyDescent="0.2">
      <c r="F193" s="1" t="str">
        <f>IFERROR(VLOOKUP(B193,#REF!,2,0)," ")</f>
        <v xml:space="preserve"> </v>
      </c>
      <c r="G193" s="1" t="str">
        <f>IFERROR(VLOOKUP(B193,#REF!,3,0)," ")</f>
        <v xml:space="preserve"> </v>
      </c>
      <c r="H193" s="1" t="str">
        <f>IFERROR(VLOOKUP(B193,'City Level Data'!E:N,14,0)," ")</f>
        <v xml:space="preserve"> </v>
      </c>
      <c r="I193" s="81" t="str">
        <f>IFERROR(VLOOKUP(B193,'City Level Data'!E:S,19,0)," ")</f>
        <v xml:space="preserve"> </v>
      </c>
      <c r="J193" s="1" t="str">
        <f>IFERROR(VLOOKUP(B193,'City Level Data'!E:Y,25,0)," ")</f>
        <v xml:space="preserve"> </v>
      </c>
    </row>
    <row r="194" spans="6:10" x14ac:dyDescent="0.2">
      <c r="F194" s="1" t="str">
        <f>IFERROR(VLOOKUP(B194,#REF!,2,0)," ")</f>
        <v xml:space="preserve"> </v>
      </c>
      <c r="G194" s="1" t="str">
        <f>IFERROR(VLOOKUP(B194,#REF!,3,0)," ")</f>
        <v xml:space="preserve"> </v>
      </c>
      <c r="H194" s="1" t="str">
        <f>IFERROR(VLOOKUP(B194,'City Level Data'!E:N,14,0)," ")</f>
        <v xml:space="preserve"> </v>
      </c>
      <c r="I194" s="81" t="str">
        <f>IFERROR(VLOOKUP(B194,'City Level Data'!E:S,19,0)," ")</f>
        <v xml:space="preserve"> </v>
      </c>
      <c r="J194" s="1" t="str">
        <f>IFERROR(VLOOKUP(B194,'City Level Data'!E:Y,25,0)," ")</f>
        <v xml:space="preserve"> </v>
      </c>
    </row>
    <row r="195" spans="6:10" x14ac:dyDescent="0.2">
      <c r="F195" s="1" t="str">
        <f>IFERROR(VLOOKUP(B195,#REF!,2,0)," ")</f>
        <v xml:space="preserve"> </v>
      </c>
      <c r="G195" s="1" t="str">
        <f>IFERROR(VLOOKUP(B195,#REF!,3,0)," ")</f>
        <v xml:space="preserve"> </v>
      </c>
      <c r="H195" s="1" t="str">
        <f>IFERROR(VLOOKUP(B195,'City Level Data'!E:N,14,0)," ")</f>
        <v xml:space="preserve"> </v>
      </c>
      <c r="I195" s="81" t="str">
        <f>IFERROR(VLOOKUP(B195,'City Level Data'!E:S,19,0)," ")</f>
        <v xml:space="preserve"> </v>
      </c>
      <c r="J195" s="1" t="str">
        <f>IFERROR(VLOOKUP(B195,'City Level Data'!E:Y,25,0)," ")</f>
        <v xml:space="preserve"> </v>
      </c>
    </row>
    <row r="196" spans="6:10" x14ac:dyDescent="0.2">
      <c r="F196" s="1" t="str">
        <f>IFERROR(VLOOKUP(B196,#REF!,2,0)," ")</f>
        <v xml:space="preserve"> </v>
      </c>
      <c r="G196" s="1" t="str">
        <f>IFERROR(VLOOKUP(B196,#REF!,3,0)," ")</f>
        <v xml:space="preserve"> </v>
      </c>
      <c r="H196" s="1" t="str">
        <f>IFERROR(VLOOKUP(B196,'City Level Data'!E:N,14,0)," ")</f>
        <v xml:space="preserve"> </v>
      </c>
      <c r="I196" s="81" t="str">
        <f>IFERROR(VLOOKUP(B196,'City Level Data'!E:S,19,0)," ")</f>
        <v xml:space="preserve"> </v>
      </c>
      <c r="J196" s="1" t="str">
        <f>IFERROR(VLOOKUP(B196,'City Level Data'!E:Y,25,0)," ")</f>
        <v xml:space="preserve"> </v>
      </c>
    </row>
    <row r="197" spans="6:10" x14ac:dyDescent="0.2">
      <c r="F197" s="1" t="str">
        <f>IFERROR(VLOOKUP(B197,#REF!,2,0)," ")</f>
        <v xml:space="preserve"> </v>
      </c>
      <c r="G197" s="1" t="str">
        <f>IFERROR(VLOOKUP(B197,#REF!,3,0)," ")</f>
        <v xml:space="preserve"> </v>
      </c>
      <c r="H197" s="1" t="str">
        <f>IFERROR(VLOOKUP(B197,'City Level Data'!E:N,14,0)," ")</f>
        <v xml:space="preserve"> </v>
      </c>
      <c r="I197" s="81" t="str">
        <f>IFERROR(VLOOKUP(B197,'City Level Data'!E:S,19,0)," ")</f>
        <v xml:space="preserve"> </v>
      </c>
      <c r="J197" s="1" t="str">
        <f>IFERROR(VLOOKUP(B197,'City Level Data'!E:Y,25,0)," ")</f>
        <v xml:space="preserve"> </v>
      </c>
    </row>
    <row r="198" spans="6:10" x14ac:dyDescent="0.2">
      <c r="F198" s="1" t="str">
        <f>IFERROR(VLOOKUP(B198,#REF!,2,0)," ")</f>
        <v xml:space="preserve"> </v>
      </c>
      <c r="G198" s="1" t="str">
        <f>IFERROR(VLOOKUP(B198,#REF!,3,0)," ")</f>
        <v xml:space="preserve"> </v>
      </c>
      <c r="H198" s="1" t="str">
        <f>IFERROR(VLOOKUP(B198,'City Level Data'!E:N,14,0)," ")</f>
        <v xml:space="preserve"> </v>
      </c>
      <c r="I198" s="81" t="str">
        <f>IFERROR(VLOOKUP(B198,'City Level Data'!E:S,19,0)," ")</f>
        <v xml:space="preserve"> </v>
      </c>
      <c r="J198" s="1" t="str">
        <f>IFERROR(VLOOKUP(B198,'City Level Data'!E:Y,25,0)," ")</f>
        <v xml:space="preserve"> </v>
      </c>
    </row>
    <row r="199" spans="6:10" x14ac:dyDescent="0.2">
      <c r="F199" s="1" t="str">
        <f>IFERROR(VLOOKUP(B199,#REF!,2,0)," ")</f>
        <v xml:space="preserve"> </v>
      </c>
      <c r="G199" s="1" t="str">
        <f>IFERROR(VLOOKUP(B199,#REF!,3,0)," ")</f>
        <v xml:space="preserve"> </v>
      </c>
      <c r="H199" s="1" t="str">
        <f>IFERROR(VLOOKUP(B199,'City Level Data'!E:N,14,0)," ")</f>
        <v xml:space="preserve"> </v>
      </c>
      <c r="I199" s="81" t="str">
        <f>IFERROR(VLOOKUP(B199,'City Level Data'!E:S,19,0)," ")</f>
        <v xml:space="preserve"> </v>
      </c>
      <c r="J199" s="1" t="str">
        <f>IFERROR(VLOOKUP(B199,'City Level Data'!E:Y,25,0)," ")</f>
        <v xml:space="preserve"> </v>
      </c>
    </row>
    <row r="200" spans="6:10" x14ac:dyDescent="0.2">
      <c r="F200" s="1" t="str">
        <f>IFERROR(VLOOKUP(B200,#REF!,2,0)," ")</f>
        <v xml:space="preserve"> </v>
      </c>
      <c r="G200" s="1" t="str">
        <f>IFERROR(VLOOKUP(B200,#REF!,3,0)," ")</f>
        <v xml:space="preserve"> </v>
      </c>
      <c r="H200" s="1" t="str">
        <f>IFERROR(VLOOKUP(B200,'City Level Data'!E:N,14,0)," ")</f>
        <v xml:space="preserve"> </v>
      </c>
      <c r="I200" s="81" t="str">
        <f>IFERROR(VLOOKUP(B200,'City Level Data'!E:S,19,0)," ")</f>
        <v xml:space="preserve"> </v>
      </c>
      <c r="J200" s="1" t="str">
        <f>IFERROR(VLOOKUP(B200,'City Level Data'!E:Y,25,0)," ")</f>
        <v xml:space="preserve"> </v>
      </c>
    </row>
    <row r="201" spans="6:10" x14ac:dyDescent="0.2">
      <c r="F201" s="1" t="str">
        <f>IFERROR(VLOOKUP(B201,#REF!,2,0)," ")</f>
        <v xml:space="preserve"> </v>
      </c>
      <c r="G201" s="1" t="str">
        <f>IFERROR(VLOOKUP(B201,#REF!,3,0)," ")</f>
        <v xml:space="preserve"> </v>
      </c>
      <c r="H201" s="1" t="str">
        <f>IFERROR(VLOOKUP(B201,'City Level Data'!E:N,14,0)," ")</f>
        <v xml:space="preserve"> </v>
      </c>
      <c r="I201" s="81" t="str">
        <f>IFERROR(VLOOKUP(B201,'City Level Data'!E:S,19,0)," ")</f>
        <v xml:space="preserve"> </v>
      </c>
      <c r="J201" s="1" t="str">
        <f>IFERROR(VLOOKUP(B201,'City Level Data'!E:Y,25,0)," ")</f>
        <v xml:space="preserve"> </v>
      </c>
    </row>
    <row r="202" spans="6:10" x14ac:dyDescent="0.2">
      <c r="F202" s="1" t="str">
        <f>IFERROR(VLOOKUP(B202,#REF!,2,0)," ")</f>
        <v xml:space="preserve"> </v>
      </c>
      <c r="G202" s="1" t="str">
        <f>IFERROR(VLOOKUP(B202,#REF!,3,0)," ")</f>
        <v xml:space="preserve"> </v>
      </c>
      <c r="H202" s="1" t="str">
        <f>IFERROR(VLOOKUP(B202,'City Level Data'!E:N,14,0)," ")</f>
        <v xml:space="preserve"> </v>
      </c>
      <c r="I202" s="81" t="str">
        <f>IFERROR(VLOOKUP(B202,'City Level Data'!E:S,19,0)," ")</f>
        <v xml:space="preserve"> </v>
      </c>
      <c r="J202" s="1" t="str">
        <f>IFERROR(VLOOKUP(B202,'City Level Data'!E:Y,25,0)," ")</f>
        <v xml:space="preserve"> </v>
      </c>
    </row>
    <row r="203" spans="6:10" x14ac:dyDescent="0.2">
      <c r="F203" s="1" t="str">
        <f>IFERROR(VLOOKUP(B203,#REF!,2,0)," ")</f>
        <v xml:space="preserve"> </v>
      </c>
      <c r="G203" s="1" t="str">
        <f>IFERROR(VLOOKUP(B203,#REF!,3,0)," ")</f>
        <v xml:space="preserve"> </v>
      </c>
      <c r="H203" s="1" t="str">
        <f>IFERROR(VLOOKUP(B203,'City Level Data'!E:N,14,0)," ")</f>
        <v xml:space="preserve"> </v>
      </c>
      <c r="I203" s="81" t="str">
        <f>IFERROR(VLOOKUP(B203,'City Level Data'!E:S,19,0)," ")</f>
        <v xml:space="preserve"> </v>
      </c>
      <c r="J203" s="1" t="str">
        <f>IFERROR(VLOOKUP(B203,'City Level Data'!E:Y,25,0)," ")</f>
        <v xml:space="preserve"> </v>
      </c>
    </row>
    <row r="204" spans="6:10" x14ac:dyDescent="0.2">
      <c r="F204" s="1" t="str">
        <f>IFERROR(VLOOKUP(B204,#REF!,2,0)," ")</f>
        <v xml:space="preserve"> </v>
      </c>
      <c r="G204" s="1" t="str">
        <f>IFERROR(VLOOKUP(B204,#REF!,3,0)," ")</f>
        <v xml:space="preserve"> </v>
      </c>
      <c r="H204" s="1" t="str">
        <f>IFERROR(VLOOKUP(B204,'City Level Data'!E:N,14,0)," ")</f>
        <v xml:space="preserve"> </v>
      </c>
      <c r="I204" s="81" t="str">
        <f>IFERROR(VLOOKUP(B204,'City Level Data'!E:S,19,0)," ")</f>
        <v xml:space="preserve"> </v>
      </c>
      <c r="J204" s="1" t="str">
        <f>IFERROR(VLOOKUP(B204,'City Level Data'!E:Y,25,0)," ")</f>
        <v xml:space="preserve"> </v>
      </c>
    </row>
    <row r="205" spans="6:10" x14ac:dyDescent="0.2">
      <c r="F205" s="1" t="str">
        <f>IFERROR(VLOOKUP(B205,#REF!,2,0)," ")</f>
        <v xml:space="preserve"> </v>
      </c>
      <c r="G205" s="1" t="str">
        <f>IFERROR(VLOOKUP(B205,#REF!,3,0)," ")</f>
        <v xml:space="preserve"> </v>
      </c>
      <c r="H205" s="1" t="str">
        <f>IFERROR(VLOOKUP(B205,'City Level Data'!E:N,14,0)," ")</f>
        <v xml:space="preserve"> </v>
      </c>
      <c r="I205" s="81" t="str">
        <f>IFERROR(VLOOKUP(B205,'City Level Data'!E:S,19,0)," ")</f>
        <v xml:space="preserve"> </v>
      </c>
      <c r="J205" s="1" t="str">
        <f>IFERROR(VLOOKUP(B205,'City Level Data'!E:Y,25,0)," ")</f>
        <v xml:space="preserve"> </v>
      </c>
    </row>
    <row r="206" spans="6:10" x14ac:dyDescent="0.2">
      <c r="F206" s="1" t="str">
        <f>IFERROR(VLOOKUP(B206,#REF!,2,0)," ")</f>
        <v xml:space="preserve"> </v>
      </c>
      <c r="G206" s="1" t="str">
        <f>IFERROR(VLOOKUP(B206,#REF!,3,0)," ")</f>
        <v xml:space="preserve"> </v>
      </c>
      <c r="H206" s="1" t="str">
        <f>IFERROR(VLOOKUP(B206,'City Level Data'!E:N,14,0)," ")</f>
        <v xml:space="preserve"> </v>
      </c>
      <c r="I206" s="81" t="str">
        <f>IFERROR(VLOOKUP(B206,'City Level Data'!E:S,19,0)," ")</f>
        <v xml:space="preserve"> </v>
      </c>
      <c r="J206" s="1" t="str">
        <f>IFERROR(VLOOKUP(B206,'City Level Data'!E:Y,25,0)," ")</f>
        <v xml:space="preserve"> </v>
      </c>
    </row>
    <row r="207" spans="6:10" x14ac:dyDescent="0.2">
      <c r="F207" s="1" t="str">
        <f>IFERROR(VLOOKUP(B207,#REF!,2,0)," ")</f>
        <v xml:space="preserve"> </v>
      </c>
      <c r="G207" s="1" t="str">
        <f>IFERROR(VLOOKUP(B207,#REF!,3,0)," ")</f>
        <v xml:space="preserve"> </v>
      </c>
      <c r="H207" s="1" t="str">
        <f>IFERROR(VLOOKUP(B207,'City Level Data'!E:N,14,0)," ")</f>
        <v xml:space="preserve"> </v>
      </c>
      <c r="I207" s="81" t="str">
        <f>IFERROR(VLOOKUP(B207,'City Level Data'!E:S,19,0)," ")</f>
        <v xml:space="preserve"> </v>
      </c>
      <c r="J207" s="1" t="str">
        <f>IFERROR(VLOOKUP(B207,'City Level Data'!E:Y,25,0)," ")</f>
        <v xml:space="preserve"> </v>
      </c>
    </row>
    <row r="208" spans="6:10" x14ac:dyDescent="0.2">
      <c r="F208" s="1" t="str">
        <f>IFERROR(VLOOKUP(B208,#REF!,2,0)," ")</f>
        <v xml:space="preserve"> </v>
      </c>
      <c r="G208" s="1" t="str">
        <f>IFERROR(VLOOKUP(B208,#REF!,3,0)," ")</f>
        <v xml:space="preserve"> </v>
      </c>
      <c r="H208" s="1" t="str">
        <f>IFERROR(VLOOKUP(B208,'City Level Data'!E:N,14,0)," ")</f>
        <v xml:space="preserve"> </v>
      </c>
      <c r="I208" s="81" t="str">
        <f>IFERROR(VLOOKUP(B208,'City Level Data'!E:S,19,0)," ")</f>
        <v xml:space="preserve"> </v>
      </c>
      <c r="J208" s="1" t="str">
        <f>IFERROR(VLOOKUP(B208,'City Level Data'!E:Y,25,0)," ")</f>
        <v xml:space="preserve"> </v>
      </c>
    </row>
    <row r="209" spans="6:10" x14ac:dyDescent="0.2">
      <c r="F209" s="1" t="str">
        <f>IFERROR(VLOOKUP(B209,#REF!,2,0)," ")</f>
        <v xml:space="preserve"> </v>
      </c>
      <c r="G209" s="1" t="str">
        <f>IFERROR(VLOOKUP(B209,#REF!,3,0)," ")</f>
        <v xml:space="preserve"> </v>
      </c>
      <c r="H209" s="1" t="str">
        <f>IFERROR(VLOOKUP(B209,'City Level Data'!E:N,14,0)," ")</f>
        <v xml:space="preserve"> </v>
      </c>
      <c r="I209" s="81" t="str">
        <f>IFERROR(VLOOKUP(B209,'City Level Data'!E:S,19,0)," ")</f>
        <v xml:space="preserve"> </v>
      </c>
      <c r="J209" s="1" t="str">
        <f>IFERROR(VLOOKUP(B209,'City Level Data'!E:Y,25,0)," ")</f>
        <v xml:space="preserve"> </v>
      </c>
    </row>
    <row r="210" spans="6:10" x14ac:dyDescent="0.2">
      <c r="F210" s="1" t="str">
        <f>IFERROR(VLOOKUP(B210,#REF!,2,0)," ")</f>
        <v xml:space="preserve"> </v>
      </c>
      <c r="G210" s="1" t="str">
        <f>IFERROR(VLOOKUP(B210,#REF!,3,0)," ")</f>
        <v xml:space="preserve"> </v>
      </c>
      <c r="H210" s="1" t="str">
        <f>IFERROR(VLOOKUP(B210,'City Level Data'!E:N,14,0)," ")</f>
        <v xml:space="preserve"> </v>
      </c>
      <c r="I210" s="81" t="str">
        <f>IFERROR(VLOOKUP(B210,'City Level Data'!E:S,19,0)," ")</f>
        <v xml:space="preserve"> </v>
      </c>
      <c r="J210" s="1" t="str">
        <f>IFERROR(VLOOKUP(B210,'City Level Data'!E:Y,25,0)," ")</f>
        <v xml:space="preserve"> </v>
      </c>
    </row>
    <row r="211" spans="6:10" x14ac:dyDescent="0.2">
      <c r="F211" s="1" t="str">
        <f>IFERROR(VLOOKUP(B211,#REF!,2,0)," ")</f>
        <v xml:space="preserve"> </v>
      </c>
      <c r="G211" s="1" t="str">
        <f>IFERROR(VLOOKUP(B211,#REF!,3,0)," ")</f>
        <v xml:space="preserve"> </v>
      </c>
      <c r="H211" s="1" t="str">
        <f>IFERROR(VLOOKUP(B211,'City Level Data'!E:N,14,0)," ")</f>
        <v xml:space="preserve"> </v>
      </c>
      <c r="I211" s="81" t="str">
        <f>IFERROR(VLOOKUP(B211,'City Level Data'!E:S,19,0)," ")</f>
        <v xml:space="preserve"> </v>
      </c>
      <c r="J211" s="1" t="str">
        <f>IFERROR(VLOOKUP(B211,'City Level Data'!E:Y,25,0)," ")</f>
        <v xml:space="preserve"> </v>
      </c>
    </row>
    <row r="212" spans="6:10" x14ac:dyDescent="0.2">
      <c r="F212" s="1" t="str">
        <f>IFERROR(VLOOKUP(B212,#REF!,2,0)," ")</f>
        <v xml:space="preserve"> </v>
      </c>
      <c r="G212" s="1" t="str">
        <f>IFERROR(VLOOKUP(B212,#REF!,3,0)," ")</f>
        <v xml:space="preserve"> </v>
      </c>
      <c r="H212" s="1" t="str">
        <f>IFERROR(VLOOKUP(B212,'City Level Data'!E:N,14,0)," ")</f>
        <v xml:space="preserve"> </v>
      </c>
      <c r="I212" s="81" t="str">
        <f>IFERROR(VLOOKUP(B212,'City Level Data'!E:S,19,0)," ")</f>
        <v xml:space="preserve"> </v>
      </c>
      <c r="J212" s="1" t="str">
        <f>IFERROR(VLOOKUP(B212,'City Level Data'!E:Y,25,0)," ")</f>
        <v xml:space="preserve"> </v>
      </c>
    </row>
    <row r="213" spans="6:10" x14ac:dyDescent="0.2">
      <c r="F213" s="1" t="str">
        <f>IFERROR(VLOOKUP(B213,#REF!,2,0)," ")</f>
        <v xml:space="preserve"> </v>
      </c>
      <c r="G213" s="1" t="str">
        <f>IFERROR(VLOOKUP(B213,#REF!,3,0)," ")</f>
        <v xml:space="preserve"> </v>
      </c>
      <c r="H213" s="1" t="str">
        <f>IFERROR(VLOOKUP(B213,'City Level Data'!E:N,14,0)," ")</f>
        <v xml:space="preserve"> </v>
      </c>
      <c r="I213" s="81" t="str">
        <f>IFERROR(VLOOKUP(B213,'City Level Data'!E:S,19,0)," ")</f>
        <v xml:space="preserve"> </v>
      </c>
      <c r="J213" s="1" t="str">
        <f>IFERROR(VLOOKUP(B213,'City Level Data'!E:Y,25,0)," ")</f>
        <v xml:space="preserve"> </v>
      </c>
    </row>
    <row r="214" spans="6:10" x14ac:dyDescent="0.2">
      <c r="F214" s="1" t="str">
        <f>IFERROR(VLOOKUP(B214,#REF!,2,0)," ")</f>
        <v xml:space="preserve"> </v>
      </c>
      <c r="G214" s="1" t="str">
        <f>IFERROR(VLOOKUP(B214,#REF!,3,0)," ")</f>
        <v xml:space="preserve"> </v>
      </c>
      <c r="H214" s="1" t="str">
        <f>IFERROR(VLOOKUP(B214,'City Level Data'!E:N,14,0)," ")</f>
        <v xml:space="preserve"> </v>
      </c>
      <c r="I214" s="81" t="str">
        <f>IFERROR(VLOOKUP(B214,'City Level Data'!E:S,19,0)," ")</f>
        <v xml:space="preserve"> </v>
      </c>
      <c r="J214" s="1" t="str">
        <f>IFERROR(VLOOKUP(B214,'City Level Data'!E:Y,25,0)," ")</f>
        <v xml:space="preserve"> </v>
      </c>
    </row>
    <row r="215" spans="6:10" x14ac:dyDescent="0.2">
      <c r="F215" s="1" t="str">
        <f>IFERROR(VLOOKUP(B215,#REF!,2,0)," ")</f>
        <v xml:space="preserve"> </v>
      </c>
      <c r="G215" s="1" t="str">
        <f>IFERROR(VLOOKUP(B215,#REF!,3,0)," ")</f>
        <v xml:space="preserve"> </v>
      </c>
      <c r="H215" s="1" t="str">
        <f>IFERROR(VLOOKUP(B215,'City Level Data'!E:N,14,0)," ")</f>
        <v xml:space="preserve"> </v>
      </c>
      <c r="I215" s="81" t="str">
        <f>IFERROR(VLOOKUP(B215,'City Level Data'!E:S,19,0)," ")</f>
        <v xml:space="preserve"> </v>
      </c>
      <c r="J215" s="1" t="str">
        <f>IFERROR(VLOOKUP(B215,'City Level Data'!E:Y,25,0)," ")</f>
        <v xml:space="preserve"> </v>
      </c>
    </row>
    <row r="216" spans="6:10" x14ac:dyDescent="0.2">
      <c r="F216" s="1" t="str">
        <f>IFERROR(VLOOKUP(B216,#REF!,2,0)," ")</f>
        <v xml:space="preserve"> </v>
      </c>
      <c r="G216" s="1" t="str">
        <f>IFERROR(VLOOKUP(B216,#REF!,3,0)," ")</f>
        <v xml:space="preserve"> </v>
      </c>
      <c r="H216" s="1" t="str">
        <f>IFERROR(VLOOKUP(B216,'City Level Data'!E:N,14,0)," ")</f>
        <v xml:space="preserve"> </v>
      </c>
      <c r="I216" s="81" t="str">
        <f>IFERROR(VLOOKUP(B216,'City Level Data'!E:S,19,0)," ")</f>
        <v xml:space="preserve"> </v>
      </c>
      <c r="J216" s="1" t="str">
        <f>IFERROR(VLOOKUP(B216,'City Level Data'!E:Y,25,0)," ")</f>
        <v xml:space="preserve"> </v>
      </c>
    </row>
    <row r="217" spans="6:10" x14ac:dyDescent="0.2">
      <c r="F217" s="1" t="str">
        <f>IFERROR(VLOOKUP(B217,#REF!,2,0)," ")</f>
        <v xml:space="preserve"> </v>
      </c>
      <c r="G217" s="1" t="str">
        <f>IFERROR(VLOOKUP(B217,#REF!,3,0)," ")</f>
        <v xml:space="preserve"> </v>
      </c>
      <c r="H217" s="1" t="str">
        <f>IFERROR(VLOOKUP(B217,'City Level Data'!E:N,14,0)," ")</f>
        <v xml:space="preserve"> </v>
      </c>
      <c r="I217" s="81" t="str">
        <f>IFERROR(VLOOKUP(B217,'City Level Data'!E:S,19,0)," ")</f>
        <v xml:space="preserve"> </v>
      </c>
      <c r="J217" s="1" t="str">
        <f>IFERROR(VLOOKUP(B217,'City Level Data'!E:Y,25,0)," ")</f>
        <v xml:space="preserve"> </v>
      </c>
    </row>
    <row r="218" spans="6:10" x14ac:dyDescent="0.2">
      <c r="F218" s="1" t="str">
        <f>IFERROR(VLOOKUP(B218,#REF!,2,0)," ")</f>
        <v xml:space="preserve"> </v>
      </c>
      <c r="G218" s="1" t="str">
        <f>IFERROR(VLOOKUP(B218,#REF!,3,0)," ")</f>
        <v xml:space="preserve"> </v>
      </c>
      <c r="H218" s="1" t="str">
        <f>IFERROR(VLOOKUP(B218,'City Level Data'!E:N,14,0)," ")</f>
        <v xml:space="preserve"> </v>
      </c>
      <c r="I218" s="81" t="str">
        <f>IFERROR(VLOOKUP(B218,'City Level Data'!E:S,19,0)," ")</f>
        <v xml:space="preserve"> </v>
      </c>
      <c r="J218" s="1" t="str">
        <f>IFERROR(VLOOKUP(B218,'City Level Data'!E:Y,25,0)," ")</f>
        <v xml:space="preserve"> </v>
      </c>
    </row>
    <row r="219" spans="6:10" x14ac:dyDescent="0.2">
      <c r="F219" s="1" t="str">
        <f>IFERROR(VLOOKUP(B219,#REF!,2,0)," ")</f>
        <v xml:space="preserve"> </v>
      </c>
      <c r="G219" s="1" t="str">
        <f>IFERROR(VLOOKUP(B219,#REF!,3,0)," ")</f>
        <v xml:space="preserve"> </v>
      </c>
      <c r="H219" s="1" t="str">
        <f>IFERROR(VLOOKUP(B219,'City Level Data'!E:N,14,0)," ")</f>
        <v xml:space="preserve"> </v>
      </c>
      <c r="I219" s="81" t="str">
        <f>IFERROR(VLOOKUP(B219,'City Level Data'!E:S,19,0)," ")</f>
        <v xml:space="preserve"> </v>
      </c>
      <c r="J219" s="1" t="str">
        <f>IFERROR(VLOOKUP(B219,'City Level Data'!E:Y,25,0)," ")</f>
        <v xml:space="preserve"> </v>
      </c>
    </row>
    <row r="220" spans="6:10" x14ac:dyDescent="0.2">
      <c r="F220" s="1" t="str">
        <f>IFERROR(VLOOKUP(B220,#REF!,2,0)," ")</f>
        <v xml:space="preserve"> </v>
      </c>
      <c r="G220" s="1" t="str">
        <f>IFERROR(VLOOKUP(B220,#REF!,3,0)," ")</f>
        <v xml:space="preserve"> </v>
      </c>
      <c r="H220" s="1" t="str">
        <f>IFERROR(VLOOKUP(B220,'City Level Data'!E:N,14,0)," ")</f>
        <v xml:space="preserve"> </v>
      </c>
      <c r="I220" s="81" t="str">
        <f>IFERROR(VLOOKUP(B220,'City Level Data'!E:S,19,0)," ")</f>
        <v xml:space="preserve"> </v>
      </c>
      <c r="J220" s="1" t="str">
        <f>IFERROR(VLOOKUP(B220,'City Level Data'!E:Y,25,0)," ")</f>
        <v xml:space="preserve"> </v>
      </c>
    </row>
    <row r="221" spans="6:10" x14ac:dyDescent="0.2">
      <c r="F221" s="1" t="str">
        <f>IFERROR(VLOOKUP(B221,#REF!,2,0)," ")</f>
        <v xml:space="preserve"> </v>
      </c>
      <c r="G221" s="1" t="str">
        <f>IFERROR(VLOOKUP(B221,#REF!,3,0)," ")</f>
        <v xml:space="preserve"> </v>
      </c>
      <c r="H221" s="1" t="str">
        <f>IFERROR(VLOOKUP(B221,'City Level Data'!E:N,14,0)," ")</f>
        <v xml:space="preserve"> </v>
      </c>
      <c r="I221" s="81" t="str">
        <f>IFERROR(VLOOKUP(B221,'City Level Data'!E:S,19,0)," ")</f>
        <v xml:space="preserve"> </v>
      </c>
      <c r="J221" s="1" t="str">
        <f>IFERROR(VLOOKUP(B221,'City Level Data'!E:Y,25,0)," ")</f>
        <v xml:space="preserve"> </v>
      </c>
    </row>
    <row r="222" spans="6:10" x14ac:dyDescent="0.2">
      <c r="F222" s="1" t="str">
        <f>IFERROR(VLOOKUP(B222,#REF!,2,0)," ")</f>
        <v xml:space="preserve"> </v>
      </c>
      <c r="G222" s="1" t="str">
        <f>IFERROR(VLOOKUP(B222,#REF!,3,0)," ")</f>
        <v xml:space="preserve"> </v>
      </c>
      <c r="H222" s="1" t="str">
        <f>IFERROR(VLOOKUP(B222,'City Level Data'!E:N,14,0)," ")</f>
        <v xml:space="preserve"> </v>
      </c>
      <c r="I222" s="81" t="str">
        <f>IFERROR(VLOOKUP(B222,'City Level Data'!E:S,19,0)," ")</f>
        <v xml:space="preserve"> </v>
      </c>
      <c r="J222" s="1" t="str">
        <f>IFERROR(VLOOKUP(B222,'City Level Data'!E:Y,25,0)," ")</f>
        <v xml:space="preserve"> </v>
      </c>
    </row>
    <row r="223" spans="6:10" x14ac:dyDescent="0.2">
      <c r="F223" s="1" t="str">
        <f>IFERROR(VLOOKUP(B223,#REF!,2,0)," ")</f>
        <v xml:space="preserve"> </v>
      </c>
      <c r="G223" s="1" t="str">
        <f>IFERROR(VLOOKUP(B223,#REF!,3,0)," ")</f>
        <v xml:space="preserve"> </v>
      </c>
      <c r="H223" s="1" t="str">
        <f>IFERROR(VLOOKUP(B223,'City Level Data'!E:N,14,0)," ")</f>
        <v xml:space="preserve"> </v>
      </c>
      <c r="I223" s="81" t="str">
        <f>IFERROR(VLOOKUP(B223,'City Level Data'!E:S,19,0)," ")</f>
        <v xml:space="preserve"> </v>
      </c>
      <c r="J223" s="1" t="str">
        <f>IFERROR(VLOOKUP(B223,'City Level Data'!E:Y,25,0)," ")</f>
        <v xml:space="preserve"> </v>
      </c>
    </row>
    <row r="224" spans="6:10" x14ac:dyDescent="0.2">
      <c r="F224" s="1" t="str">
        <f>IFERROR(VLOOKUP(B224,#REF!,2,0)," ")</f>
        <v xml:space="preserve"> </v>
      </c>
      <c r="G224" s="1" t="str">
        <f>IFERROR(VLOOKUP(B224,#REF!,3,0)," ")</f>
        <v xml:space="preserve"> </v>
      </c>
      <c r="H224" s="1" t="str">
        <f>IFERROR(VLOOKUP(B224,'City Level Data'!E:N,14,0)," ")</f>
        <v xml:space="preserve"> </v>
      </c>
      <c r="I224" s="81" t="str">
        <f>IFERROR(VLOOKUP(B224,'City Level Data'!E:S,19,0)," ")</f>
        <v xml:space="preserve"> </v>
      </c>
      <c r="J224" s="1" t="str">
        <f>IFERROR(VLOOKUP(B224,'City Level Data'!E:Y,25,0)," ")</f>
        <v xml:space="preserve"> </v>
      </c>
    </row>
    <row r="225" spans="6:10" x14ac:dyDescent="0.2">
      <c r="F225" s="1" t="str">
        <f>IFERROR(VLOOKUP(B225,#REF!,2,0)," ")</f>
        <v xml:space="preserve"> </v>
      </c>
      <c r="G225" s="1" t="str">
        <f>IFERROR(VLOOKUP(B225,#REF!,3,0)," ")</f>
        <v xml:space="preserve"> </v>
      </c>
      <c r="H225" s="1" t="str">
        <f>IFERROR(VLOOKUP(B225,'City Level Data'!E:N,14,0)," ")</f>
        <v xml:space="preserve"> </v>
      </c>
      <c r="I225" s="81" t="str">
        <f>IFERROR(VLOOKUP(B225,'City Level Data'!E:S,19,0)," ")</f>
        <v xml:space="preserve"> </v>
      </c>
      <c r="J225" s="1" t="str">
        <f>IFERROR(VLOOKUP(B225,'City Level Data'!E:Y,25,0)," ")</f>
        <v xml:space="preserve"> </v>
      </c>
    </row>
    <row r="226" spans="6:10" x14ac:dyDescent="0.2">
      <c r="F226" s="1" t="str">
        <f>IFERROR(VLOOKUP(B226,#REF!,2,0)," ")</f>
        <v xml:space="preserve"> </v>
      </c>
      <c r="G226" s="1" t="str">
        <f>IFERROR(VLOOKUP(B226,#REF!,3,0)," ")</f>
        <v xml:space="preserve"> </v>
      </c>
      <c r="H226" s="1" t="str">
        <f>IFERROR(VLOOKUP(B226,'City Level Data'!E:N,14,0)," ")</f>
        <v xml:space="preserve"> </v>
      </c>
      <c r="I226" s="81" t="str">
        <f>IFERROR(VLOOKUP(B226,'City Level Data'!E:S,19,0)," ")</f>
        <v xml:space="preserve"> </v>
      </c>
      <c r="J226" s="1" t="str">
        <f>IFERROR(VLOOKUP(B226,'City Level Data'!E:Y,25,0)," ")</f>
        <v xml:space="preserve"> </v>
      </c>
    </row>
    <row r="227" spans="6:10" x14ac:dyDescent="0.2">
      <c r="F227" s="1" t="str">
        <f>IFERROR(VLOOKUP(B227,#REF!,2,0)," ")</f>
        <v xml:space="preserve"> </v>
      </c>
      <c r="G227" s="1" t="str">
        <f>IFERROR(VLOOKUP(B227,#REF!,3,0)," ")</f>
        <v xml:space="preserve"> </v>
      </c>
      <c r="H227" s="1" t="str">
        <f>IFERROR(VLOOKUP(B227,'City Level Data'!E:N,14,0)," ")</f>
        <v xml:space="preserve"> </v>
      </c>
      <c r="I227" s="81" t="str">
        <f>IFERROR(VLOOKUP(B227,'City Level Data'!E:S,19,0)," ")</f>
        <v xml:space="preserve"> </v>
      </c>
      <c r="J227" s="1" t="str">
        <f>IFERROR(VLOOKUP(B227,'City Level Data'!E:Y,25,0)," ")</f>
        <v xml:space="preserve"> </v>
      </c>
    </row>
    <row r="228" spans="6:10" x14ac:dyDescent="0.2">
      <c r="F228" s="1" t="str">
        <f>IFERROR(VLOOKUP(B228,#REF!,2,0)," ")</f>
        <v xml:space="preserve"> </v>
      </c>
      <c r="G228" s="1" t="str">
        <f>IFERROR(VLOOKUP(B228,#REF!,3,0)," ")</f>
        <v xml:space="preserve"> </v>
      </c>
      <c r="H228" s="1" t="str">
        <f>IFERROR(VLOOKUP(B228,'City Level Data'!E:N,14,0)," ")</f>
        <v xml:space="preserve"> </v>
      </c>
      <c r="I228" s="81" t="str">
        <f>IFERROR(VLOOKUP(B228,'City Level Data'!E:S,19,0)," ")</f>
        <v xml:space="preserve"> </v>
      </c>
      <c r="J228" s="1" t="str">
        <f>IFERROR(VLOOKUP(B228,'City Level Data'!E:Y,25,0)," ")</f>
        <v xml:space="preserve"> </v>
      </c>
    </row>
    <row r="229" spans="6:10" x14ac:dyDescent="0.2">
      <c r="F229" s="1" t="str">
        <f>IFERROR(VLOOKUP(B229,#REF!,2,0)," ")</f>
        <v xml:space="preserve"> </v>
      </c>
      <c r="G229" s="1" t="str">
        <f>IFERROR(VLOOKUP(B229,#REF!,3,0)," ")</f>
        <v xml:space="preserve"> </v>
      </c>
      <c r="H229" s="1" t="str">
        <f>IFERROR(VLOOKUP(B229,'City Level Data'!E:N,14,0)," ")</f>
        <v xml:space="preserve"> </v>
      </c>
      <c r="I229" s="81" t="str">
        <f>IFERROR(VLOOKUP(B229,'City Level Data'!E:S,19,0)," ")</f>
        <v xml:space="preserve"> </v>
      </c>
      <c r="J229" s="1" t="str">
        <f>IFERROR(VLOOKUP(B229,'City Level Data'!E:Y,25,0)," ")</f>
        <v xml:space="preserve"> </v>
      </c>
    </row>
    <row r="230" spans="6:10" x14ac:dyDescent="0.2">
      <c r="F230" s="1" t="str">
        <f>IFERROR(VLOOKUP(B230,#REF!,2,0)," ")</f>
        <v xml:space="preserve"> </v>
      </c>
      <c r="G230" s="1" t="str">
        <f>IFERROR(VLOOKUP(B230,#REF!,3,0)," ")</f>
        <v xml:space="preserve"> </v>
      </c>
      <c r="H230" s="1" t="str">
        <f>IFERROR(VLOOKUP(B230,'City Level Data'!E:N,13,0)," ")</f>
        <v xml:space="preserve"> </v>
      </c>
      <c r="I230" s="81" t="str">
        <f>IFERROR(VLOOKUP(B230,'City Level Data'!E:Q,15,0)," ")</f>
        <v xml:space="preserve"> </v>
      </c>
      <c r="J230" s="1" t="str">
        <f>IFERROR(VLOOKUP(B230,'City Level Data'!E:Y,19,0)," ")</f>
        <v xml:space="preserve"> </v>
      </c>
    </row>
    <row r="231" spans="6:10" x14ac:dyDescent="0.2">
      <c r="F231" s="1" t="str">
        <f>IFERROR(VLOOKUP(B231,#REF!,2,0)," ")</f>
        <v xml:space="preserve"> </v>
      </c>
      <c r="G231" s="1" t="str">
        <f>IFERROR(VLOOKUP(B231,#REF!,3,0)," ")</f>
        <v xml:space="preserve"> </v>
      </c>
      <c r="H231" s="1" t="str">
        <f>IFERROR(VLOOKUP(B231,'City Level Data'!E:N,13,0)," ")</f>
        <v xml:space="preserve"> </v>
      </c>
      <c r="I231" s="81" t="str">
        <f>IFERROR(VLOOKUP(B231,'City Level Data'!E:Q,15,0)," ")</f>
        <v xml:space="preserve"> </v>
      </c>
      <c r="J231" s="1" t="str">
        <f>IFERROR(VLOOKUP(B231,'City Level Data'!E:Y,19,0)," ")</f>
        <v xml:space="preserve"> </v>
      </c>
    </row>
    <row r="232" spans="6:10" x14ac:dyDescent="0.2">
      <c r="F232" s="1" t="str">
        <f>IFERROR(VLOOKUP(B232,#REF!,2,0)," ")</f>
        <v xml:space="preserve"> </v>
      </c>
      <c r="G232" s="1" t="str">
        <f>IFERROR(VLOOKUP(B232,#REF!,3,0)," ")</f>
        <v xml:space="preserve"> </v>
      </c>
      <c r="H232" s="1" t="str">
        <f>IFERROR(VLOOKUP(B232,'City Level Data'!E:N,13,0)," ")</f>
        <v xml:space="preserve"> </v>
      </c>
      <c r="I232" s="81" t="str">
        <f>IFERROR(VLOOKUP(B232,'City Level Data'!E:Q,15,0)," ")</f>
        <v xml:space="preserve"> </v>
      </c>
      <c r="J232" s="1" t="str">
        <f>IFERROR(VLOOKUP(B232,'City Level Data'!E:Y,19,0)," ")</f>
        <v xml:space="preserve"> </v>
      </c>
    </row>
    <row r="233" spans="6:10" x14ac:dyDescent="0.2">
      <c r="F233" s="1" t="str">
        <f>IFERROR(VLOOKUP(B233,#REF!,2,0)," ")</f>
        <v xml:space="preserve"> </v>
      </c>
      <c r="G233" s="1" t="str">
        <f>IFERROR(VLOOKUP(B233,#REF!,3,0)," ")</f>
        <v xml:space="preserve"> </v>
      </c>
      <c r="H233" s="1" t="str">
        <f>IFERROR(VLOOKUP(B233,'City Level Data'!E:N,13,0)," ")</f>
        <v xml:space="preserve"> </v>
      </c>
      <c r="I233" s="81" t="str">
        <f>IFERROR(VLOOKUP(B233,'City Level Data'!E:Q,15,0)," ")</f>
        <v xml:space="preserve"> </v>
      </c>
      <c r="J233" s="1" t="str">
        <f>IFERROR(VLOOKUP(B233,'City Level Data'!E:Y,19,0)," ")</f>
        <v xml:space="preserve"> </v>
      </c>
    </row>
    <row r="234" spans="6:10" x14ac:dyDescent="0.2">
      <c r="F234" s="1" t="str">
        <f>IFERROR(VLOOKUP(B234,#REF!,2,0)," ")</f>
        <v xml:space="preserve"> </v>
      </c>
      <c r="G234" s="1" t="str">
        <f>IFERROR(VLOOKUP(B234,#REF!,3,0)," ")</f>
        <v xml:space="preserve"> </v>
      </c>
      <c r="H234" s="1" t="str">
        <f>IFERROR(VLOOKUP(B234,'City Level Data'!E:N,13,0)," ")</f>
        <v xml:space="preserve"> </v>
      </c>
      <c r="I234" s="81" t="str">
        <f>IFERROR(VLOOKUP(B234,'City Level Data'!E:Q,15,0)," ")</f>
        <v xml:space="preserve"> </v>
      </c>
      <c r="J234" s="1" t="str">
        <f>IFERROR(VLOOKUP(B234,'City Level Data'!E:Y,19,0)," ")</f>
        <v xml:space="preserve"> </v>
      </c>
    </row>
    <row r="235" spans="6:10" x14ac:dyDescent="0.2">
      <c r="F235" s="1" t="str">
        <f>IFERROR(VLOOKUP(B235,#REF!,2,0)," ")</f>
        <v xml:space="preserve"> </v>
      </c>
      <c r="G235" s="1" t="str">
        <f>IFERROR(VLOOKUP(B235,#REF!,3,0)," ")</f>
        <v xml:space="preserve"> </v>
      </c>
      <c r="H235" s="1" t="str">
        <f>IFERROR(VLOOKUP(B235,'City Level Data'!E:N,13,0)," ")</f>
        <v xml:space="preserve"> </v>
      </c>
      <c r="I235" s="81" t="str">
        <f>IFERROR(VLOOKUP(B235,'City Level Data'!E:Q,15,0)," ")</f>
        <v xml:space="preserve"> </v>
      </c>
      <c r="J235" s="1" t="str">
        <f>IFERROR(VLOOKUP(B235,'City Level Data'!E:Y,19,0)," ")</f>
        <v xml:space="preserve"> </v>
      </c>
    </row>
    <row r="236" spans="6:10" x14ac:dyDescent="0.2">
      <c r="F236" s="1" t="str">
        <f>IFERROR(VLOOKUP(B236,#REF!,2,0)," ")</f>
        <v xml:space="preserve"> </v>
      </c>
      <c r="G236" s="1" t="str">
        <f>IFERROR(VLOOKUP(B236,#REF!,3,0)," ")</f>
        <v xml:space="preserve"> </v>
      </c>
      <c r="H236" s="1" t="str">
        <f>IFERROR(VLOOKUP(B236,'City Level Data'!E:N,13,0)," ")</f>
        <v xml:space="preserve"> </v>
      </c>
      <c r="I236" s="81" t="str">
        <f>IFERROR(VLOOKUP(B236,'City Level Data'!E:Q,15,0)," ")</f>
        <v xml:space="preserve"> </v>
      </c>
      <c r="J236" s="1" t="str">
        <f>IFERROR(VLOOKUP(B236,'City Level Data'!E:Y,19,0)," ")</f>
        <v xml:space="preserve"> </v>
      </c>
    </row>
    <row r="237" spans="6:10" x14ac:dyDescent="0.2">
      <c r="F237" s="1" t="str">
        <f>IFERROR(VLOOKUP(B237,#REF!,2,0)," ")</f>
        <v xml:space="preserve"> </v>
      </c>
      <c r="G237" s="1" t="str">
        <f>IFERROR(VLOOKUP(B237,#REF!,3,0)," ")</f>
        <v xml:space="preserve"> </v>
      </c>
      <c r="H237" s="1" t="str">
        <f>IFERROR(VLOOKUP(B237,'City Level Data'!E:N,13,0)," ")</f>
        <v xml:space="preserve"> </v>
      </c>
      <c r="I237" s="81" t="str">
        <f>IFERROR(VLOOKUP(B237,'City Level Data'!E:Q,15,0)," ")</f>
        <v xml:space="preserve"> </v>
      </c>
      <c r="J237" s="1" t="str">
        <f>IFERROR(VLOOKUP(B237,'City Level Data'!E:Y,19,0)," ")</f>
        <v xml:space="preserve"> </v>
      </c>
    </row>
    <row r="238" spans="6:10" x14ac:dyDescent="0.2">
      <c r="F238" s="1" t="str">
        <f>IFERROR(VLOOKUP(B238,#REF!,2,0)," ")</f>
        <v xml:space="preserve"> </v>
      </c>
      <c r="G238" s="1" t="str">
        <f>IFERROR(VLOOKUP(B238,#REF!,3,0)," ")</f>
        <v xml:space="preserve"> </v>
      </c>
      <c r="H238" s="1" t="str">
        <f>IFERROR(VLOOKUP(B238,'City Level Data'!E:N,13,0)," ")</f>
        <v xml:space="preserve"> </v>
      </c>
      <c r="I238" s="81" t="str">
        <f>IFERROR(VLOOKUP(B238,'City Level Data'!E:Q,15,0)," ")</f>
        <v xml:space="preserve"> </v>
      </c>
      <c r="J238" s="1" t="str">
        <f>IFERROR(VLOOKUP(B238,'City Level Data'!E:Y,19,0)," ")</f>
        <v xml:space="preserve"> </v>
      </c>
    </row>
    <row r="239" spans="6:10" x14ac:dyDescent="0.2">
      <c r="F239" s="1" t="str">
        <f>IFERROR(VLOOKUP(B239,#REF!,2,0)," ")</f>
        <v xml:space="preserve"> </v>
      </c>
      <c r="G239" s="1" t="str">
        <f>IFERROR(VLOOKUP(B239,#REF!,3,0)," ")</f>
        <v xml:space="preserve"> </v>
      </c>
      <c r="H239" s="1" t="str">
        <f>IFERROR(VLOOKUP(B239,'City Level Data'!E:N,13,0)," ")</f>
        <v xml:space="preserve"> </v>
      </c>
      <c r="I239" s="81" t="str">
        <f>IFERROR(VLOOKUP(B239,'City Level Data'!E:Q,15,0)," ")</f>
        <v xml:space="preserve"> </v>
      </c>
      <c r="J239" s="1" t="str">
        <f>IFERROR(VLOOKUP(B239,'City Level Data'!E:Y,19,0)," ")</f>
        <v xml:space="preserve"> </v>
      </c>
    </row>
    <row r="240" spans="6:10" x14ac:dyDescent="0.2">
      <c r="F240" s="1" t="str">
        <f>IFERROR(VLOOKUP(B240,#REF!,2,0)," ")</f>
        <v xml:space="preserve"> </v>
      </c>
      <c r="G240" s="1" t="str">
        <f>IFERROR(VLOOKUP(B240,#REF!,3,0)," ")</f>
        <v xml:space="preserve"> </v>
      </c>
      <c r="H240" s="1" t="str">
        <f>IFERROR(VLOOKUP(B240,'City Level Data'!E:N,13,0)," ")</f>
        <v xml:space="preserve"> </v>
      </c>
      <c r="I240" s="81" t="str">
        <f>IFERROR(VLOOKUP(B240,'City Level Data'!E:Q,15,0)," ")</f>
        <v xml:space="preserve"> </v>
      </c>
      <c r="J240" s="1" t="str">
        <f>IFERROR(VLOOKUP(B240,'City Level Data'!E:Y,19,0)," ")</f>
        <v xml:space="preserve"> </v>
      </c>
    </row>
    <row r="241" spans="6:10" x14ac:dyDescent="0.2">
      <c r="F241" s="1" t="str">
        <f>IFERROR(VLOOKUP(B241,#REF!,2,0)," ")</f>
        <v xml:space="preserve"> </v>
      </c>
      <c r="G241" s="1" t="str">
        <f>IFERROR(VLOOKUP(B241,#REF!,3,0)," ")</f>
        <v xml:space="preserve"> </v>
      </c>
      <c r="H241" s="1" t="str">
        <f>IFERROR(VLOOKUP(B241,'City Level Data'!E:N,13,0)," ")</f>
        <v xml:space="preserve"> </v>
      </c>
      <c r="I241" s="81" t="str">
        <f>IFERROR(VLOOKUP(B241,'City Level Data'!E:Q,15,0)," ")</f>
        <v xml:space="preserve"> </v>
      </c>
      <c r="J241" s="1" t="str">
        <f>IFERROR(VLOOKUP(B241,'City Level Data'!E:Y,19,0)," ")</f>
        <v xml:space="preserve"> </v>
      </c>
    </row>
    <row r="242" spans="6:10" x14ac:dyDescent="0.2">
      <c r="F242" s="1" t="str">
        <f>IFERROR(VLOOKUP(B242,#REF!,2,0)," ")</f>
        <v xml:space="preserve"> </v>
      </c>
      <c r="G242" s="1" t="str">
        <f>IFERROR(VLOOKUP(B242,#REF!,3,0)," ")</f>
        <v xml:space="preserve"> </v>
      </c>
      <c r="H242" s="1" t="str">
        <f>IFERROR(VLOOKUP(B242,'City Level Data'!E:N,13,0)," ")</f>
        <v xml:space="preserve"> </v>
      </c>
      <c r="I242" s="81" t="str">
        <f>IFERROR(VLOOKUP(B242,'City Level Data'!E:Q,15,0)," ")</f>
        <v xml:space="preserve"> </v>
      </c>
      <c r="J242" s="1" t="str">
        <f>IFERROR(VLOOKUP(B242,'City Level Data'!E:Y,19,0)," ")</f>
        <v xml:space="preserve"> </v>
      </c>
    </row>
    <row r="243" spans="6:10" x14ac:dyDescent="0.2">
      <c r="F243" s="1" t="str">
        <f>IFERROR(VLOOKUP(B243,#REF!,2,0)," ")</f>
        <v xml:space="preserve"> </v>
      </c>
      <c r="G243" s="1" t="str">
        <f>IFERROR(VLOOKUP(B243,#REF!,3,0)," ")</f>
        <v xml:space="preserve"> </v>
      </c>
      <c r="H243" s="1" t="str">
        <f>IFERROR(VLOOKUP(B243,'City Level Data'!E:N,13,0)," ")</f>
        <v xml:space="preserve"> </v>
      </c>
      <c r="I243" s="81" t="str">
        <f>IFERROR(VLOOKUP(B243,'City Level Data'!E:Q,15,0)," ")</f>
        <v xml:space="preserve"> </v>
      </c>
      <c r="J243" s="1" t="str">
        <f>IFERROR(VLOOKUP(B243,'City Level Data'!E:Y,19,0)," ")</f>
        <v xml:space="preserve"> </v>
      </c>
    </row>
    <row r="244" spans="6:10" x14ac:dyDescent="0.2">
      <c r="F244" s="1" t="str">
        <f>IFERROR(VLOOKUP(B244,#REF!,2,0)," ")</f>
        <v xml:space="preserve"> </v>
      </c>
      <c r="G244" s="1" t="str">
        <f>IFERROR(VLOOKUP(B244,#REF!,3,0)," ")</f>
        <v xml:space="preserve"> </v>
      </c>
      <c r="H244" s="1" t="str">
        <f>IFERROR(VLOOKUP(B244,'City Level Data'!E:N,13,0)," ")</f>
        <v xml:space="preserve"> </v>
      </c>
      <c r="I244" s="81" t="str">
        <f>IFERROR(VLOOKUP(B244,'City Level Data'!E:Q,15,0)," ")</f>
        <v xml:space="preserve"> </v>
      </c>
      <c r="J244" s="1" t="str">
        <f>IFERROR(VLOOKUP(B244,'City Level Data'!E:Y,19,0)," ")</f>
        <v xml:space="preserve"> </v>
      </c>
    </row>
    <row r="245" spans="6:10" x14ac:dyDescent="0.2">
      <c r="F245" s="1" t="str">
        <f>IFERROR(VLOOKUP(B245,#REF!,2,0)," ")</f>
        <v xml:space="preserve"> </v>
      </c>
      <c r="G245" s="1" t="str">
        <f>IFERROR(VLOOKUP(B245,#REF!,3,0)," ")</f>
        <v xml:space="preserve"> </v>
      </c>
      <c r="H245" s="1" t="str">
        <f>IFERROR(VLOOKUP(B245,'City Level Data'!E:N,13,0)," ")</f>
        <v xml:space="preserve"> </v>
      </c>
      <c r="I245" s="81" t="str">
        <f>IFERROR(VLOOKUP(B245,'City Level Data'!E:Q,15,0)," ")</f>
        <v xml:space="preserve"> </v>
      </c>
      <c r="J245" s="1" t="str">
        <f>IFERROR(VLOOKUP(B245,'City Level Data'!E:Y,19,0)," ")</f>
        <v xml:space="preserve"> </v>
      </c>
    </row>
    <row r="246" spans="6:10" x14ac:dyDescent="0.2">
      <c r="F246" s="1" t="str">
        <f>IFERROR(VLOOKUP(B246,#REF!,2,0)," ")</f>
        <v xml:space="preserve"> </v>
      </c>
      <c r="G246" s="1" t="str">
        <f>IFERROR(VLOOKUP(B246,#REF!,3,0)," ")</f>
        <v xml:space="preserve"> </v>
      </c>
      <c r="H246" s="1" t="str">
        <f>IFERROR(VLOOKUP(B246,'City Level Data'!E:N,13,0)," ")</f>
        <v xml:space="preserve"> </v>
      </c>
      <c r="I246" s="81" t="str">
        <f>IFERROR(VLOOKUP(B246,'City Level Data'!E:Q,15,0)," ")</f>
        <v xml:space="preserve"> </v>
      </c>
      <c r="J246" s="1" t="str">
        <f>IFERROR(VLOOKUP(B246,'City Level Data'!E:Y,19,0)," ")</f>
        <v xml:space="preserve"> </v>
      </c>
    </row>
    <row r="247" spans="6:10" x14ac:dyDescent="0.2">
      <c r="F247" s="1" t="str">
        <f>IFERROR(VLOOKUP(B247,#REF!,2,0)," ")</f>
        <v xml:space="preserve"> </v>
      </c>
      <c r="G247" s="1" t="str">
        <f>IFERROR(VLOOKUP(B247,#REF!,3,0)," ")</f>
        <v xml:space="preserve"> </v>
      </c>
      <c r="H247" s="1" t="str">
        <f>IFERROR(VLOOKUP(B247,'City Level Data'!E:N,13,0)," ")</f>
        <v xml:space="preserve"> </v>
      </c>
      <c r="I247" s="81" t="str">
        <f>IFERROR(VLOOKUP(B247,'City Level Data'!E:Q,15,0)," ")</f>
        <v xml:space="preserve"> </v>
      </c>
      <c r="J247" s="1" t="str">
        <f>IFERROR(VLOOKUP(B247,'City Level Data'!E:Y,19,0)," ")</f>
        <v xml:space="preserve"> </v>
      </c>
    </row>
    <row r="248" spans="6:10" x14ac:dyDescent="0.2">
      <c r="F248" s="1" t="str">
        <f>IFERROR(VLOOKUP(B248,#REF!,2,0)," ")</f>
        <v xml:space="preserve"> </v>
      </c>
      <c r="G248" s="1" t="str">
        <f>IFERROR(VLOOKUP(B248,#REF!,3,0)," ")</f>
        <v xml:space="preserve"> </v>
      </c>
      <c r="H248" s="1" t="str">
        <f>IFERROR(VLOOKUP(B248,'City Level Data'!E:N,13,0)," ")</f>
        <v xml:space="preserve"> </v>
      </c>
      <c r="I248" s="81" t="str">
        <f>IFERROR(VLOOKUP(B248,'City Level Data'!E:Q,15,0)," ")</f>
        <v xml:space="preserve"> </v>
      </c>
      <c r="J248" s="1" t="str">
        <f>IFERROR(VLOOKUP(B248,'City Level Data'!E:Y,19,0)," ")</f>
        <v xml:space="preserve"> </v>
      </c>
    </row>
    <row r="249" spans="6:10" x14ac:dyDescent="0.2">
      <c r="F249" s="1" t="str">
        <f>IFERROR(VLOOKUP(B249,#REF!,2,0)," ")</f>
        <v xml:space="preserve"> </v>
      </c>
      <c r="G249" s="1" t="str">
        <f>IFERROR(VLOOKUP(B249,#REF!,3,0)," ")</f>
        <v xml:space="preserve"> </v>
      </c>
      <c r="H249" s="1" t="str">
        <f>IFERROR(VLOOKUP(B249,'City Level Data'!E:N,13,0)," ")</f>
        <v xml:space="preserve"> </v>
      </c>
      <c r="I249" s="81" t="str">
        <f>IFERROR(VLOOKUP(B249,'City Level Data'!E:Q,15,0)," ")</f>
        <v xml:space="preserve"> </v>
      </c>
      <c r="J249" s="1" t="str">
        <f>IFERROR(VLOOKUP(B249,'City Level Data'!E:Y,19,0)," ")</f>
        <v xml:space="preserve"> </v>
      </c>
    </row>
    <row r="250" spans="6:10" x14ac:dyDescent="0.2">
      <c r="F250" s="1" t="str">
        <f>IFERROR(VLOOKUP(B250,#REF!,2,0)," ")</f>
        <v xml:space="preserve"> </v>
      </c>
      <c r="G250" s="1" t="str">
        <f>IFERROR(VLOOKUP(B250,#REF!,3,0)," ")</f>
        <v xml:space="preserve"> </v>
      </c>
      <c r="H250" s="1" t="str">
        <f>IFERROR(VLOOKUP(B250,'City Level Data'!E:N,13,0)," ")</f>
        <v xml:space="preserve"> </v>
      </c>
      <c r="I250" s="81" t="str">
        <f>IFERROR(VLOOKUP(B250,'City Level Data'!E:Q,15,0)," ")</f>
        <v xml:space="preserve"> </v>
      </c>
      <c r="J250" s="1" t="str">
        <f>IFERROR(VLOOKUP(B250,'City Level Data'!E:Y,19,0)," ")</f>
        <v xml:space="preserve"> </v>
      </c>
    </row>
    <row r="251" spans="6:10" x14ac:dyDescent="0.2">
      <c r="F251" s="1" t="str">
        <f>IFERROR(VLOOKUP(B251,#REF!,2,0)," ")</f>
        <v xml:space="preserve"> </v>
      </c>
      <c r="G251" s="1" t="str">
        <f>IFERROR(VLOOKUP(B251,#REF!,3,0)," ")</f>
        <v xml:space="preserve"> </v>
      </c>
      <c r="H251" s="1" t="str">
        <f>IFERROR(VLOOKUP(B251,'City Level Data'!E:N,13,0)," ")</f>
        <v xml:space="preserve"> </v>
      </c>
      <c r="I251" s="81" t="str">
        <f>IFERROR(VLOOKUP(B251,'City Level Data'!E:Q,15,0)," ")</f>
        <v xml:space="preserve"> </v>
      </c>
      <c r="J251" s="1" t="str">
        <f>IFERROR(VLOOKUP(B251,'City Level Data'!E:Y,19,0)," ")</f>
        <v xml:space="preserve"> </v>
      </c>
    </row>
    <row r="252" spans="6:10" x14ac:dyDescent="0.2">
      <c r="F252" s="1" t="str">
        <f>IFERROR(VLOOKUP(B252,#REF!,2,0)," ")</f>
        <v xml:space="preserve"> </v>
      </c>
      <c r="G252" s="1" t="str">
        <f>IFERROR(VLOOKUP(B252,#REF!,3,0)," ")</f>
        <v xml:space="preserve"> </v>
      </c>
      <c r="H252" s="1" t="str">
        <f>IFERROR(VLOOKUP(B252,'City Level Data'!E:N,13,0)," ")</f>
        <v xml:space="preserve"> </v>
      </c>
      <c r="I252" s="81" t="str">
        <f>IFERROR(VLOOKUP(B252,'City Level Data'!E:Q,15,0)," ")</f>
        <v xml:space="preserve"> </v>
      </c>
      <c r="J252" s="1" t="str">
        <f>IFERROR(VLOOKUP(B252,'City Level Data'!E:Y,19,0)," ")</f>
        <v xml:space="preserve"> </v>
      </c>
    </row>
    <row r="253" spans="6:10" x14ac:dyDescent="0.2">
      <c r="F253" s="1" t="str">
        <f>IFERROR(VLOOKUP(B253,#REF!,2,0)," ")</f>
        <v xml:space="preserve"> </v>
      </c>
      <c r="G253" s="1" t="str">
        <f>IFERROR(VLOOKUP(B253,#REF!,3,0)," ")</f>
        <v xml:space="preserve"> </v>
      </c>
      <c r="H253" s="1" t="str">
        <f>IFERROR(VLOOKUP(B253,'City Level Data'!E:N,13,0)," ")</f>
        <v xml:space="preserve"> </v>
      </c>
      <c r="I253" s="81" t="str">
        <f>IFERROR(VLOOKUP(B253,'City Level Data'!E:Q,15,0)," ")</f>
        <v xml:space="preserve"> </v>
      </c>
      <c r="J253" s="1" t="str">
        <f>IFERROR(VLOOKUP(B253,'City Level Data'!E:Y,19,0)," ")</f>
        <v xml:space="preserve"> </v>
      </c>
    </row>
    <row r="254" spans="6:10" x14ac:dyDescent="0.2">
      <c r="F254" s="1" t="str">
        <f>IFERROR(VLOOKUP(B254,#REF!,2,0)," ")</f>
        <v xml:space="preserve"> </v>
      </c>
      <c r="G254" s="1" t="str">
        <f>IFERROR(VLOOKUP(B254,#REF!,3,0)," ")</f>
        <v xml:space="preserve"> </v>
      </c>
      <c r="H254" s="1" t="str">
        <f>IFERROR(VLOOKUP(B254,'City Level Data'!E:N,13,0)," ")</f>
        <v xml:space="preserve"> </v>
      </c>
      <c r="I254" s="81" t="str">
        <f>IFERROR(VLOOKUP(B254,'City Level Data'!E:Q,15,0)," ")</f>
        <v xml:space="preserve"> </v>
      </c>
      <c r="J254" s="1" t="str">
        <f>IFERROR(VLOOKUP(B254,'City Level Data'!E:Y,19,0)," ")</f>
        <v xml:space="preserve"> </v>
      </c>
    </row>
    <row r="255" spans="6:10" x14ac:dyDescent="0.2">
      <c r="F255" s="1" t="str">
        <f>IFERROR(VLOOKUP(B255,#REF!,2,0)," ")</f>
        <v xml:space="preserve"> </v>
      </c>
      <c r="G255" s="1" t="str">
        <f>IFERROR(VLOOKUP(B255,#REF!,3,0)," ")</f>
        <v xml:space="preserve"> </v>
      </c>
      <c r="H255" s="1" t="str">
        <f>IFERROR(VLOOKUP(B255,'City Level Data'!E:N,13,0)," ")</f>
        <v xml:space="preserve"> </v>
      </c>
      <c r="I255" s="81" t="str">
        <f>IFERROR(VLOOKUP(B255,'City Level Data'!E:Q,15,0)," ")</f>
        <v xml:space="preserve"> </v>
      </c>
      <c r="J255" s="1" t="str">
        <f>IFERROR(VLOOKUP(B255,'City Level Data'!E:Y,19,0)," ")</f>
        <v xml:space="preserve"> </v>
      </c>
    </row>
    <row r="256" spans="6:10" x14ac:dyDescent="0.2">
      <c r="F256" s="1" t="str">
        <f>IFERROR(VLOOKUP(B256,#REF!,2,0)," ")</f>
        <v xml:space="preserve"> </v>
      </c>
      <c r="G256" s="1" t="str">
        <f>IFERROR(VLOOKUP(B256,#REF!,3,0)," ")</f>
        <v xml:space="preserve"> </v>
      </c>
      <c r="H256" s="1" t="str">
        <f>IFERROR(VLOOKUP(B256,'City Level Data'!E:N,13,0)," ")</f>
        <v xml:space="preserve"> </v>
      </c>
      <c r="I256" s="81" t="str">
        <f>IFERROR(VLOOKUP(B256,'City Level Data'!E:Q,15,0)," ")</f>
        <v xml:space="preserve"> </v>
      </c>
      <c r="J256" s="1" t="str">
        <f>IFERROR(VLOOKUP(B256,'City Level Data'!E:Y,19,0)," ")</f>
        <v xml:space="preserve"> </v>
      </c>
    </row>
    <row r="257" spans="6:10" x14ac:dyDescent="0.2">
      <c r="F257" s="1" t="str">
        <f>IFERROR(VLOOKUP(B257,#REF!,2,0)," ")</f>
        <v xml:space="preserve"> </v>
      </c>
      <c r="G257" s="1" t="str">
        <f>IFERROR(VLOOKUP(B257,#REF!,3,0)," ")</f>
        <v xml:space="preserve"> </v>
      </c>
      <c r="H257" s="1" t="str">
        <f>IFERROR(VLOOKUP(B257,'City Level Data'!E:N,13,0)," ")</f>
        <v xml:space="preserve"> </v>
      </c>
      <c r="I257" s="81" t="str">
        <f>IFERROR(VLOOKUP(B257,'City Level Data'!E:Q,15,0)," ")</f>
        <v xml:space="preserve"> </v>
      </c>
      <c r="J257" s="1" t="str">
        <f>IFERROR(VLOOKUP(B257,'City Level Data'!E:Y,19,0)," ")</f>
        <v xml:space="preserve"> </v>
      </c>
    </row>
    <row r="258" spans="6:10" x14ac:dyDescent="0.2">
      <c r="F258" s="1" t="str">
        <f>IFERROR(VLOOKUP(B258,#REF!,2,0)," ")</f>
        <v xml:space="preserve"> </v>
      </c>
      <c r="G258" s="1" t="str">
        <f>IFERROR(VLOOKUP(B258,#REF!,3,0)," ")</f>
        <v xml:space="preserve"> </v>
      </c>
      <c r="H258" s="1" t="str">
        <f>IFERROR(VLOOKUP(B258,'City Level Data'!E:N,13,0)," ")</f>
        <v xml:space="preserve"> </v>
      </c>
      <c r="I258" s="81" t="str">
        <f>IFERROR(VLOOKUP(B258,'City Level Data'!E:Q,15,0)," ")</f>
        <v xml:space="preserve"> </v>
      </c>
      <c r="J258" s="1" t="str">
        <f>IFERROR(VLOOKUP(B258,'City Level Data'!E:Y,19,0)," ")</f>
        <v xml:space="preserve"> </v>
      </c>
    </row>
    <row r="259" spans="6:10" x14ac:dyDescent="0.2">
      <c r="F259" s="1" t="str">
        <f>IFERROR(VLOOKUP(B259,#REF!,2,0)," ")</f>
        <v xml:space="preserve"> </v>
      </c>
      <c r="G259" s="1" t="str">
        <f>IFERROR(VLOOKUP(B259,#REF!,3,0)," ")</f>
        <v xml:space="preserve"> </v>
      </c>
      <c r="H259" s="1" t="str">
        <f>IFERROR(VLOOKUP(B259,'City Level Data'!E:N,13,0)," ")</f>
        <v xml:space="preserve"> </v>
      </c>
      <c r="I259" s="81" t="str">
        <f>IFERROR(VLOOKUP(B259,'City Level Data'!E:Q,15,0)," ")</f>
        <v xml:space="preserve"> </v>
      </c>
      <c r="J259" s="1" t="str">
        <f>IFERROR(VLOOKUP(B259,'City Level Data'!E:Y,19,0)," ")</f>
        <v xml:space="preserve"> </v>
      </c>
    </row>
    <row r="260" spans="6:10" x14ac:dyDescent="0.2">
      <c r="F260" s="1" t="str">
        <f>IFERROR(VLOOKUP(B260,#REF!,2,0)," ")</f>
        <v xml:space="preserve"> </v>
      </c>
      <c r="G260" s="1" t="str">
        <f>IFERROR(VLOOKUP(B260,#REF!,3,0)," ")</f>
        <v xml:space="preserve"> </v>
      </c>
      <c r="H260" s="1" t="str">
        <f>IFERROR(VLOOKUP(B260,'City Level Data'!E:N,13,0)," ")</f>
        <v xml:space="preserve"> </v>
      </c>
      <c r="I260" s="81" t="str">
        <f>IFERROR(VLOOKUP(B260,'City Level Data'!E:Q,15,0)," ")</f>
        <v xml:space="preserve"> </v>
      </c>
      <c r="J260" s="1" t="str">
        <f>IFERROR(VLOOKUP(B260,'City Level Data'!E:Y,19,0)," ")</f>
        <v xml:space="preserve"> </v>
      </c>
    </row>
    <row r="261" spans="6:10" x14ac:dyDescent="0.2">
      <c r="F261" s="1" t="str">
        <f>IFERROR(VLOOKUP(B261,#REF!,2,0)," ")</f>
        <v xml:space="preserve"> </v>
      </c>
      <c r="G261" s="1" t="str">
        <f>IFERROR(VLOOKUP(B261,#REF!,3,0)," ")</f>
        <v xml:space="preserve"> </v>
      </c>
      <c r="H261" s="1" t="str">
        <f>IFERROR(VLOOKUP(B261,'City Level Data'!E:N,13,0)," ")</f>
        <v xml:space="preserve"> </v>
      </c>
      <c r="I261" s="81" t="str">
        <f>IFERROR(VLOOKUP(B261,'City Level Data'!E:Q,15,0)," ")</f>
        <v xml:space="preserve"> </v>
      </c>
      <c r="J261" s="1" t="str">
        <f>IFERROR(VLOOKUP(B261,'City Level Data'!E:Y,19,0)," ")</f>
        <v xml:space="preserve"> </v>
      </c>
    </row>
    <row r="262" spans="6:10" x14ac:dyDescent="0.2">
      <c r="F262" s="1" t="str">
        <f>IFERROR(VLOOKUP(B262,#REF!,2,0)," ")</f>
        <v xml:space="preserve"> </v>
      </c>
      <c r="G262" s="1" t="str">
        <f>IFERROR(VLOOKUP(B262,#REF!,3,0)," ")</f>
        <v xml:space="preserve"> </v>
      </c>
      <c r="H262" s="1" t="str">
        <f>IFERROR(VLOOKUP(B262,'City Level Data'!E:N,13,0)," ")</f>
        <v xml:space="preserve"> </v>
      </c>
      <c r="I262" s="81" t="str">
        <f>IFERROR(VLOOKUP(B262,'City Level Data'!E:Q,15,0)," ")</f>
        <v xml:space="preserve"> </v>
      </c>
      <c r="J262" s="1" t="str">
        <f>IFERROR(VLOOKUP(B262,'City Level Data'!E:Y,19,0)," ")</f>
        <v xml:space="preserve"> </v>
      </c>
    </row>
    <row r="263" spans="6:10" x14ac:dyDescent="0.2">
      <c r="F263" s="1" t="str">
        <f>IFERROR(VLOOKUP(B263,#REF!,2,0)," ")</f>
        <v xml:space="preserve"> </v>
      </c>
      <c r="G263" s="1" t="str">
        <f>IFERROR(VLOOKUP(B263,#REF!,3,0)," ")</f>
        <v xml:space="preserve"> </v>
      </c>
      <c r="H263" s="1" t="str">
        <f>IFERROR(VLOOKUP(B263,'City Level Data'!E:N,13,0)," ")</f>
        <v xml:space="preserve"> </v>
      </c>
      <c r="I263" s="81" t="str">
        <f>IFERROR(VLOOKUP(B263,'City Level Data'!E:Q,15,0)," ")</f>
        <v xml:space="preserve"> </v>
      </c>
      <c r="J263" s="1" t="str">
        <f>IFERROR(VLOOKUP(B263,'City Level Data'!E:Y,19,0)," ")</f>
        <v xml:space="preserve"> </v>
      </c>
    </row>
    <row r="264" spans="6:10" x14ac:dyDescent="0.2">
      <c r="F264" s="1" t="str">
        <f>IFERROR(VLOOKUP(B264,#REF!,2,0)," ")</f>
        <v xml:space="preserve"> </v>
      </c>
      <c r="G264" s="1" t="str">
        <f>IFERROR(VLOOKUP(B264,#REF!,3,0)," ")</f>
        <v xml:space="preserve"> </v>
      </c>
      <c r="H264" s="1" t="str">
        <f>IFERROR(VLOOKUP(B264,'City Level Data'!E:N,13,0)," ")</f>
        <v xml:space="preserve"> </v>
      </c>
      <c r="I264" s="81" t="str">
        <f>IFERROR(VLOOKUP(B264,'City Level Data'!E:Q,15,0)," ")</f>
        <v xml:space="preserve"> </v>
      </c>
      <c r="J264" s="1" t="str">
        <f>IFERROR(VLOOKUP(B264,'City Level Data'!E:Y,19,0)," ")</f>
        <v xml:space="preserve"> </v>
      </c>
    </row>
    <row r="265" spans="6:10" x14ac:dyDescent="0.2">
      <c r="F265" s="1" t="str">
        <f>IFERROR(VLOOKUP(B265,#REF!,2,0)," ")</f>
        <v xml:space="preserve"> </v>
      </c>
      <c r="G265" s="1" t="str">
        <f>IFERROR(VLOOKUP(B265,#REF!,3,0)," ")</f>
        <v xml:space="preserve"> </v>
      </c>
      <c r="H265" s="1" t="str">
        <f>IFERROR(VLOOKUP(B265,'City Level Data'!E:N,13,0)," ")</f>
        <v xml:space="preserve"> </v>
      </c>
      <c r="I265" s="81" t="str">
        <f>IFERROR(VLOOKUP(B265,'City Level Data'!E:Q,15,0)," ")</f>
        <v xml:space="preserve"> </v>
      </c>
      <c r="J265" s="1" t="str">
        <f>IFERROR(VLOOKUP(B265,'City Level Data'!E:Y,19,0)," ")</f>
        <v xml:space="preserve"> </v>
      </c>
    </row>
    <row r="266" spans="6:10" x14ac:dyDescent="0.2">
      <c r="F266" s="1" t="str">
        <f>IFERROR(VLOOKUP(B266,#REF!,2,0)," ")</f>
        <v xml:space="preserve"> </v>
      </c>
      <c r="G266" s="1" t="str">
        <f>IFERROR(VLOOKUP(B266,#REF!,3,0)," ")</f>
        <v xml:space="preserve"> </v>
      </c>
      <c r="H266" s="1" t="str">
        <f>IFERROR(VLOOKUP(B266,'City Level Data'!E:N,13,0)," ")</f>
        <v xml:space="preserve"> </v>
      </c>
      <c r="I266" s="81" t="str">
        <f>IFERROR(VLOOKUP(B266,'City Level Data'!E:Q,15,0)," ")</f>
        <v xml:space="preserve"> </v>
      </c>
      <c r="J266" s="1" t="str">
        <f>IFERROR(VLOOKUP(B266,'City Level Data'!E:Y,19,0)," ")</f>
        <v xml:space="preserve"> </v>
      </c>
    </row>
    <row r="267" spans="6:10" x14ac:dyDescent="0.2">
      <c r="F267" s="1" t="str">
        <f>IFERROR(VLOOKUP(B267,#REF!,2,0)," ")</f>
        <v xml:space="preserve"> </v>
      </c>
      <c r="G267" s="1" t="str">
        <f>IFERROR(VLOOKUP(B267,#REF!,3,0)," ")</f>
        <v xml:space="preserve"> </v>
      </c>
      <c r="H267" s="1" t="str">
        <f>IFERROR(VLOOKUP(B267,'City Level Data'!E:N,13,0)," ")</f>
        <v xml:space="preserve"> </v>
      </c>
      <c r="I267" s="81" t="str">
        <f>IFERROR(VLOOKUP(B267,'City Level Data'!E:Q,15,0)," ")</f>
        <v xml:space="preserve"> </v>
      </c>
      <c r="J267" s="1" t="str">
        <f>IFERROR(VLOOKUP(B267,'City Level Data'!E:Y,19,0)," ")</f>
        <v xml:space="preserve"> </v>
      </c>
    </row>
    <row r="268" spans="6:10" x14ac:dyDescent="0.2">
      <c r="F268" s="1" t="str">
        <f>IFERROR(VLOOKUP(B268,#REF!,2,0)," ")</f>
        <v xml:space="preserve"> </v>
      </c>
      <c r="G268" s="1" t="str">
        <f>IFERROR(VLOOKUP(B268,#REF!,3,0)," ")</f>
        <v xml:space="preserve"> </v>
      </c>
      <c r="H268" s="1" t="str">
        <f>IFERROR(VLOOKUP(B268,'City Level Data'!E:N,13,0)," ")</f>
        <v xml:space="preserve"> </v>
      </c>
      <c r="I268" s="81" t="str">
        <f>IFERROR(VLOOKUP(B268,'City Level Data'!E:Q,15,0)," ")</f>
        <v xml:space="preserve"> </v>
      </c>
      <c r="J268" s="1" t="str">
        <f>IFERROR(VLOOKUP(B268,'City Level Data'!E:Y,19,0)," ")</f>
        <v xml:space="preserve"> </v>
      </c>
    </row>
    <row r="269" spans="6:10" x14ac:dyDescent="0.2">
      <c r="F269" s="1" t="str">
        <f>IFERROR(VLOOKUP(B269,#REF!,2,0)," ")</f>
        <v xml:space="preserve"> </v>
      </c>
      <c r="G269" s="1" t="str">
        <f>IFERROR(VLOOKUP(B269,#REF!,3,0)," ")</f>
        <v xml:space="preserve"> </v>
      </c>
      <c r="H269" s="1" t="str">
        <f>IFERROR(VLOOKUP(B269,'City Level Data'!E:N,13,0)," ")</f>
        <v xml:space="preserve"> </v>
      </c>
      <c r="I269" s="81" t="str">
        <f>IFERROR(VLOOKUP(B269,'City Level Data'!E:Q,15,0)," ")</f>
        <v xml:space="preserve"> </v>
      </c>
      <c r="J269" s="1" t="str">
        <f>IFERROR(VLOOKUP(B269,'City Level Data'!E:Y,19,0)," ")</f>
        <v xml:space="preserve"> </v>
      </c>
    </row>
    <row r="270" spans="6:10" x14ac:dyDescent="0.2">
      <c r="F270" s="1" t="str">
        <f>IFERROR(VLOOKUP(B270,#REF!,2,0)," ")</f>
        <v xml:space="preserve"> </v>
      </c>
      <c r="G270" s="1" t="str">
        <f>IFERROR(VLOOKUP(B270,#REF!,3,0)," ")</f>
        <v xml:space="preserve"> </v>
      </c>
      <c r="H270" s="1" t="str">
        <f>IFERROR(VLOOKUP(B270,'City Level Data'!E:N,13,0)," ")</f>
        <v xml:space="preserve"> </v>
      </c>
      <c r="I270" s="81" t="str">
        <f>IFERROR(VLOOKUP(B270,'City Level Data'!E:Q,15,0)," ")</f>
        <v xml:space="preserve"> </v>
      </c>
      <c r="J270" s="1" t="str">
        <f>IFERROR(VLOOKUP(B270,'City Level Data'!E:Y,19,0)," ")</f>
        <v xml:space="preserve"> </v>
      </c>
    </row>
    <row r="271" spans="6:10" x14ac:dyDescent="0.2">
      <c r="F271" s="1" t="str">
        <f>IFERROR(VLOOKUP(B271,#REF!,2,0)," ")</f>
        <v xml:space="preserve"> </v>
      </c>
      <c r="G271" s="1" t="str">
        <f>IFERROR(VLOOKUP(B271,#REF!,3,0)," ")</f>
        <v xml:space="preserve"> </v>
      </c>
      <c r="H271" s="1" t="str">
        <f>IFERROR(VLOOKUP(B271,'City Level Data'!E:N,13,0)," ")</f>
        <v xml:space="preserve"> </v>
      </c>
      <c r="I271" s="81" t="str">
        <f>IFERROR(VLOOKUP(B271,'City Level Data'!E:Q,15,0)," ")</f>
        <v xml:space="preserve"> </v>
      </c>
      <c r="J271" s="1" t="str">
        <f>IFERROR(VLOOKUP(B271,'City Level Data'!E:Y,19,0)," ")</f>
        <v xml:space="preserve"> </v>
      </c>
    </row>
    <row r="272" spans="6:10" x14ac:dyDescent="0.2">
      <c r="F272" s="1" t="str">
        <f>IFERROR(VLOOKUP(B272,#REF!,2,0)," ")</f>
        <v xml:space="preserve"> </v>
      </c>
      <c r="G272" s="1" t="str">
        <f>IFERROR(VLOOKUP(B272,#REF!,3,0)," ")</f>
        <v xml:space="preserve"> </v>
      </c>
      <c r="H272" s="1" t="str">
        <f>IFERROR(VLOOKUP(B272,'City Level Data'!E:N,13,0)," ")</f>
        <v xml:space="preserve"> </v>
      </c>
      <c r="I272" s="81" t="str">
        <f>IFERROR(VLOOKUP(B272,'City Level Data'!E:Q,15,0)," ")</f>
        <v xml:space="preserve"> </v>
      </c>
      <c r="J272" s="1" t="str">
        <f>IFERROR(VLOOKUP(B272,'City Level Data'!E:Y,19,0)," ")</f>
        <v xml:space="preserve"> </v>
      </c>
    </row>
    <row r="273" spans="6:10" x14ac:dyDescent="0.2">
      <c r="F273" s="1" t="str">
        <f>IFERROR(VLOOKUP(B273,#REF!,2,0)," ")</f>
        <v xml:space="preserve"> </v>
      </c>
      <c r="G273" s="1" t="str">
        <f>IFERROR(VLOOKUP(B273,#REF!,3,0)," ")</f>
        <v xml:space="preserve"> </v>
      </c>
      <c r="H273" s="1" t="str">
        <f>IFERROR(VLOOKUP(B273,'City Level Data'!E:N,13,0)," ")</f>
        <v xml:space="preserve"> </v>
      </c>
      <c r="I273" s="81" t="str">
        <f>IFERROR(VLOOKUP(B273,'City Level Data'!E:Q,15,0)," ")</f>
        <v xml:space="preserve"> </v>
      </c>
      <c r="J273" s="1" t="str">
        <f>IFERROR(VLOOKUP(B273,'City Level Data'!E:Y,19,0)," ")</f>
        <v xml:space="preserve"> </v>
      </c>
    </row>
    <row r="274" spans="6:10" x14ac:dyDescent="0.2">
      <c r="F274" s="1" t="str">
        <f>IFERROR(VLOOKUP(B274,#REF!,2,0)," ")</f>
        <v xml:space="preserve"> </v>
      </c>
      <c r="G274" s="1" t="str">
        <f>IFERROR(VLOOKUP(B274,#REF!,3,0)," ")</f>
        <v xml:space="preserve"> </v>
      </c>
      <c r="H274" s="1" t="str">
        <f>IFERROR(VLOOKUP(B274,'City Level Data'!E:N,13,0)," ")</f>
        <v xml:space="preserve"> </v>
      </c>
      <c r="I274" s="81" t="str">
        <f>IFERROR(VLOOKUP(B274,'City Level Data'!E:Q,15,0)," ")</f>
        <v xml:space="preserve"> </v>
      </c>
      <c r="J274" s="1" t="str">
        <f>IFERROR(VLOOKUP(B274,'City Level Data'!E:Y,19,0)," ")</f>
        <v xml:space="preserve"> </v>
      </c>
    </row>
    <row r="275" spans="6:10" x14ac:dyDescent="0.2">
      <c r="F275" s="1" t="str">
        <f>IFERROR(VLOOKUP(B275,#REF!,2,0)," ")</f>
        <v xml:space="preserve"> </v>
      </c>
      <c r="G275" s="1" t="str">
        <f>IFERROR(VLOOKUP(B275,#REF!,3,0)," ")</f>
        <v xml:space="preserve"> </v>
      </c>
      <c r="H275" s="1" t="str">
        <f>IFERROR(VLOOKUP(B275,'City Level Data'!E:N,13,0)," ")</f>
        <v xml:space="preserve"> </v>
      </c>
      <c r="I275" s="81" t="str">
        <f>IFERROR(VLOOKUP(B275,'City Level Data'!E:Q,15,0)," ")</f>
        <v xml:space="preserve"> </v>
      </c>
      <c r="J275" s="1" t="str">
        <f>IFERROR(VLOOKUP(B275,'City Level Data'!E:Y,19,0)," ")</f>
        <v xml:space="preserve"> </v>
      </c>
    </row>
    <row r="276" spans="6:10" x14ac:dyDescent="0.2">
      <c r="F276" s="1" t="str">
        <f>IFERROR(VLOOKUP(B276,#REF!,2,0)," ")</f>
        <v xml:space="preserve"> </v>
      </c>
      <c r="G276" s="1" t="str">
        <f>IFERROR(VLOOKUP(B276,#REF!,3,0)," ")</f>
        <v xml:space="preserve"> </v>
      </c>
      <c r="H276" s="1" t="str">
        <f>IFERROR(VLOOKUP(B276,'City Level Data'!E:N,13,0)," ")</f>
        <v xml:space="preserve"> </v>
      </c>
      <c r="I276" s="81" t="str">
        <f>IFERROR(VLOOKUP(B276,'City Level Data'!E:Q,15,0)," ")</f>
        <v xml:space="preserve"> </v>
      </c>
      <c r="J276" s="1" t="str">
        <f>IFERROR(VLOOKUP(B276,'City Level Data'!E:Y,19,0)," ")</f>
        <v xml:space="preserve"> </v>
      </c>
    </row>
    <row r="277" spans="6:10" x14ac:dyDescent="0.2">
      <c r="F277" s="1" t="str">
        <f>IFERROR(VLOOKUP(B277,#REF!,2,0)," ")</f>
        <v xml:space="preserve"> </v>
      </c>
      <c r="G277" s="1" t="str">
        <f>IFERROR(VLOOKUP(B277,#REF!,3,0)," ")</f>
        <v xml:space="preserve"> </v>
      </c>
      <c r="H277" s="1" t="str">
        <f>IFERROR(VLOOKUP(B277,'City Level Data'!E:N,13,0)," ")</f>
        <v xml:space="preserve"> </v>
      </c>
      <c r="I277" s="81" t="str">
        <f>IFERROR(VLOOKUP(B277,'City Level Data'!E:Q,15,0)," ")</f>
        <v xml:space="preserve"> </v>
      </c>
      <c r="J277" s="1" t="str">
        <f>IFERROR(VLOOKUP(B277,'City Level Data'!E:Y,19,0)," ")</f>
        <v xml:space="preserve"> </v>
      </c>
    </row>
    <row r="278" spans="6:10" x14ac:dyDescent="0.2">
      <c r="F278" s="1" t="str">
        <f>IFERROR(VLOOKUP(B278,#REF!,2,0)," ")</f>
        <v xml:space="preserve"> </v>
      </c>
      <c r="G278" s="1" t="str">
        <f>IFERROR(VLOOKUP(B278,#REF!,3,0)," ")</f>
        <v xml:space="preserve"> </v>
      </c>
      <c r="H278" s="1" t="str">
        <f>IFERROR(VLOOKUP(B278,'City Level Data'!E:N,13,0)," ")</f>
        <v xml:space="preserve"> </v>
      </c>
      <c r="I278" s="81" t="str">
        <f>IFERROR(VLOOKUP(B278,'City Level Data'!E:Q,15,0)," ")</f>
        <v xml:space="preserve"> </v>
      </c>
      <c r="J278" s="1" t="str">
        <f>IFERROR(VLOOKUP(B278,'City Level Data'!E:Y,19,0)," ")</f>
        <v xml:space="preserve"> </v>
      </c>
    </row>
    <row r="279" spans="6:10" x14ac:dyDescent="0.2">
      <c r="F279" s="1" t="str">
        <f>IFERROR(VLOOKUP(B279,#REF!,2,0)," ")</f>
        <v xml:space="preserve"> </v>
      </c>
      <c r="G279" s="1" t="str">
        <f>IFERROR(VLOOKUP(B279,#REF!,3,0)," ")</f>
        <v xml:space="preserve"> </v>
      </c>
      <c r="H279" s="1" t="str">
        <f>IFERROR(VLOOKUP(B279,'City Level Data'!E:N,13,0)," ")</f>
        <v xml:space="preserve"> </v>
      </c>
      <c r="I279" s="81" t="str">
        <f>IFERROR(VLOOKUP(B279,'City Level Data'!E:Q,15,0)," ")</f>
        <v xml:space="preserve"> </v>
      </c>
      <c r="J279" s="1" t="str">
        <f>IFERROR(VLOOKUP(B279,'City Level Data'!E:Y,19,0)," ")</f>
        <v xml:space="preserve"> </v>
      </c>
    </row>
    <row r="280" spans="6:10" x14ac:dyDescent="0.2">
      <c r="F280" s="1" t="str">
        <f>IFERROR(VLOOKUP(B280,#REF!,2,0)," ")</f>
        <v xml:space="preserve"> </v>
      </c>
      <c r="G280" s="1" t="str">
        <f>IFERROR(VLOOKUP(B280,#REF!,3,0)," ")</f>
        <v xml:space="preserve"> </v>
      </c>
      <c r="H280" s="1" t="str">
        <f>IFERROR(VLOOKUP(B280,'City Level Data'!E:N,13,0)," ")</f>
        <v xml:space="preserve"> </v>
      </c>
      <c r="I280" s="81" t="str">
        <f>IFERROR(VLOOKUP(B280,'City Level Data'!E:Q,15,0)," ")</f>
        <v xml:space="preserve"> </v>
      </c>
      <c r="J280" s="1" t="str">
        <f>IFERROR(VLOOKUP(B280,'City Level Data'!E:Y,19,0)," ")</f>
        <v xml:space="preserve"> </v>
      </c>
    </row>
    <row r="281" spans="6:10" x14ac:dyDescent="0.2">
      <c r="F281" s="1" t="str">
        <f>IFERROR(VLOOKUP(B281,#REF!,2,0)," ")</f>
        <v xml:space="preserve"> </v>
      </c>
      <c r="G281" s="1" t="str">
        <f>IFERROR(VLOOKUP(B281,#REF!,3,0)," ")</f>
        <v xml:space="preserve"> </v>
      </c>
      <c r="H281" s="1" t="str">
        <f>IFERROR(VLOOKUP(B281,'City Level Data'!E:N,13,0)," ")</f>
        <v xml:space="preserve"> </v>
      </c>
      <c r="I281" s="81" t="str">
        <f>IFERROR(VLOOKUP(B281,'City Level Data'!E:Q,15,0)," ")</f>
        <v xml:space="preserve"> </v>
      </c>
      <c r="J281" s="1" t="str">
        <f>IFERROR(VLOOKUP(B281,'City Level Data'!E:Y,19,0)," ")</f>
        <v xml:space="preserve"> </v>
      </c>
    </row>
    <row r="282" spans="6:10" x14ac:dyDescent="0.2">
      <c r="F282" s="1" t="str">
        <f>IFERROR(VLOOKUP(B282,#REF!,2,0)," ")</f>
        <v xml:space="preserve"> </v>
      </c>
      <c r="G282" s="1" t="str">
        <f>IFERROR(VLOOKUP(B282,#REF!,3,0)," ")</f>
        <v xml:space="preserve"> </v>
      </c>
      <c r="H282" s="1" t="str">
        <f>IFERROR(VLOOKUP(B282,'City Level Data'!E:N,13,0)," ")</f>
        <v xml:space="preserve"> </v>
      </c>
      <c r="I282" s="81" t="str">
        <f>IFERROR(VLOOKUP(B282,'City Level Data'!E:Q,15,0)," ")</f>
        <v xml:space="preserve"> </v>
      </c>
      <c r="J282" s="1" t="str">
        <f>IFERROR(VLOOKUP(B282,'City Level Data'!E:Y,19,0)," ")</f>
        <v xml:space="preserve"> </v>
      </c>
    </row>
    <row r="283" spans="6:10" x14ac:dyDescent="0.2">
      <c r="F283" s="1" t="str">
        <f>IFERROR(VLOOKUP(B283,#REF!,2,0)," ")</f>
        <v xml:space="preserve"> </v>
      </c>
      <c r="G283" s="1" t="str">
        <f>IFERROR(VLOOKUP(B283,#REF!,3,0)," ")</f>
        <v xml:space="preserve"> </v>
      </c>
      <c r="H283" s="1" t="str">
        <f>IFERROR(VLOOKUP(B283,'City Level Data'!E:N,13,0)," ")</f>
        <v xml:space="preserve"> </v>
      </c>
      <c r="I283" s="81" t="str">
        <f>IFERROR(VLOOKUP(B283,'City Level Data'!E:Q,15,0)," ")</f>
        <v xml:space="preserve"> </v>
      </c>
      <c r="J283" s="1" t="str">
        <f>IFERROR(VLOOKUP(B283,'City Level Data'!E:Y,19,0)," ")</f>
        <v xml:space="preserve"> </v>
      </c>
    </row>
    <row r="284" spans="6:10" x14ac:dyDescent="0.2">
      <c r="F284" s="1" t="str">
        <f>IFERROR(VLOOKUP(B284,#REF!,2,0)," ")</f>
        <v xml:space="preserve"> </v>
      </c>
      <c r="G284" s="1" t="str">
        <f>IFERROR(VLOOKUP(B284,#REF!,3,0)," ")</f>
        <v xml:space="preserve"> </v>
      </c>
      <c r="H284" s="1" t="str">
        <f>IFERROR(VLOOKUP(B284,'City Level Data'!E:N,13,0)," ")</f>
        <v xml:space="preserve"> </v>
      </c>
      <c r="I284" s="81" t="str">
        <f>IFERROR(VLOOKUP(B284,'City Level Data'!E:Q,15,0)," ")</f>
        <v xml:space="preserve"> </v>
      </c>
      <c r="J284" s="1" t="str">
        <f>IFERROR(VLOOKUP(B284,'City Level Data'!E:Y,19,0)," ")</f>
        <v xml:space="preserve"> </v>
      </c>
    </row>
    <row r="285" spans="6:10" x14ac:dyDescent="0.2">
      <c r="F285" s="1" t="str">
        <f>IFERROR(VLOOKUP(B285,#REF!,2,0)," ")</f>
        <v xml:space="preserve"> </v>
      </c>
      <c r="G285" s="1" t="str">
        <f>IFERROR(VLOOKUP(B285,#REF!,3,0)," ")</f>
        <v xml:space="preserve"> </v>
      </c>
      <c r="H285" s="1" t="str">
        <f>IFERROR(VLOOKUP(B285,'City Level Data'!E:N,13,0)," ")</f>
        <v xml:space="preserve"> </v>
      </c>
      <c r="I285" s="81" t="str">
        <f>IFERROR(VLOOKUP(B285,'City Level Data'!E:Q,15,0)," ")</f>
        <v xml:space="preserve"> </v>
      </c>
      <c r="J285" s="1" t="str">
        <f>IFERROR(VLOOKUP(B285,'City Level Data'!E:Y,19,0)," ")</f>
        <v xml:space="preserve"> </v>
      </c>
    </row>
    <row r="286" spans="6:10" x14ac:dyDescent="0.2">
      <c r="F286" s="1" t="str">
        <f>IFERROR(VLOOKUP(B286,#REF!,2,0)," ")</f>
        <v xml:space="preserve"> </v>
      </c>
      <c r="G286" s="1" t="str">
        <f>IFERROR(VLOOKUP(B286,#REF!,3,0)," ")</f>
        <v xml:space="preserve"> </v>
      </c>
      <c r="H286" s="1" t="str">
        <f>IFERROR(VLOOKUP(B286,'City Level Data'!E:N,13,0)," ")</f>
        <v xml:space="preserve"> </v>
      </c>
      <c r="I286" s="81" t="str">
        <f>IFERROR(VLOOKUP(B286,'City Level Data'!E:Q,15,0)," ")</f>
        <v xml:space="preserve"> </v>
      </c>
      <c r="J286" s="1" t="str">
        <f>IFERROR(VLOOKUP(B286,'City Level Data'!E:Y,19,0)," ")</f>
        <v xml:space="preserve"> </v>
      </c>
    </row>
    <row r="287" spans="6:10" x14ac:dyDescent="0.2">
      <c r="F287" s="1" t="str">
        <f>IFERROR(VLOOKUP(B287,#REF!,2,0)," ")</f>
        <v xml:space="preserve"> </v>
      </c>
      <c r="G287" s="1" t="str">
        <f>IFERROR(VLOOKUP(B287,#REF!,3,0)," ")</f>
        <v xml:space="preserve"> </v>
      </c>
      <c r="H287" s="1" t="str">
        <f>IFERROR(VLOOKUP(B287,'City Level Data'!E:N,13,0)," ")</f>
        <v xml:space="preserve"> </v>
      </c>
      <c r="I287" s="81" t="str">
        <f>IFERROR(VLOOKUP(B287,'City Level Data'!E:Q,15,0)," ")</f>
        <v xml:space="preserve"> </v>
      </c>
      <c r="J287" s="1" t="str">
        <f>IFERROR(VLOOKUP(B287,'City Level Data'!E:Y,19,0)," ")</f>
        <v xml:space="preserve"> </v>
      </c>
    </row>
    <row r="288" spans="6:10" x14ac:dyDescent="0.2">
      <c r="F288" s="1" t="str">
        <f>IFERROR(VLOOKUP(B288,#REF!,2,0)," ")</f>
        <v xml:space="preserve"> </v>
      </c>
      <c r="G288" s="1" t="str">
        <f>IFERROR(VLOOKUP(B288,#REF!,3,0)," ")</f>
        <v xml:space="preserve"> </v>
      </c>
      <c r="H288" s="1" t="str">
        <f>IFERROR(VLOOKUP(B288,'City Level Data'!E:N,13,0)," ")</f>
        <v xml:space="preserve"> </v>
      </c>
      <c r="I288" s="81" t="str">
        <f>IFERROR(VLOOKUP(B288,'City Level Data'!E:Q,15,0)," ")</f>
        <v xml:space="preserve"> </v>
      </c>
      <c r="J288" s="1" t="str">
        <f>IFERROR(VLOOKUP(B288,'City Level Data'!E:Y,19,0)," ")</f>
        <v xml:space="preserve"> </v>
      </c>
    </row>
    <row r="289" spans="6:10" x14ac:dyDescent="0.2">
      <c r="F289" s="1" t="str">
        <f>IFERROR(VLOOKUP(B289,#REF!,2,0)," ")</f>
        <v xml:space="preserve"> </v>
      </c>
      <c r="G289" s="1" t="str">
        <f>IFERROR(VLOOKUP(B289,#REF!,3,0)," ")</f>
        <v xml:space="preserve"> </v>
      </c>
      <c r="H289" s="1" t="str">
        <f>IFERROR(VLOOKUP(B289,'City Level Data'!E:N,13,0)," ")</f>
        <v xml:space="preserve"> </v>
      </c>
      <c r="I289" s="81" t="str">
        <f>IFERROR(VLOOKUP(B289,'City Level Data'!E:Q,15,0)," ")</f>
        <v xml:space="preserve"> </v>
      </c>
      <c r="J289" s="1" t="str">
        <f>IFERROR(VLOOKUP(B289,'City Level Data'!E:Y,19,0)," ")</f>
        <v xml:space="preserve"> </v>
      </c>
    </row>
    <row r="290" spans="6:10" x14ac:dyDescent="0.2">
      <c r="F290" s="1" t="str">
        <f>IFERROR(VLOOKUP(B290,#REF!,2,0)," ")</f>
        <v xml:space="preserve"> </v>
      </c>
      <c r="G290" s="1" t="str">
        <f>IFERROR(VLOOKUP(B290,#REF!,3,0)," ")</f>
        <v xml:space="preserve"> </v>
      </c>
      <c r="H290" s="1" t="str">
        <f>IFERROR(VLOOKUP(B290,'City Level Data'!E:N,13,0)," ")</f>
        <v xml:space="preserve"> </v>
      </c>
      <c r="I290" s="81" t="str">
        <f>IFERROR(VLOOKUP(B290,'City Level Data'!E:Q,15,0)," ")</f>
        <v xml:space="preserve"> </v>
      </c>
      <c r="J290" s="1" t="str">
        <f>IFERROR(VLOOKUP(B290,'City Level Data'!E:Y,19,0)," ")</f>
        <v xml:space="preserve"> </v>
      </c>
    </row>
    <row r="291" spans="6:10" x14ac:dyDescent="0.2">
      <c r="F291" s="1" t="str">
        <f>IFERROR(VLOOKUP(B291,#REF!,2,0)," ")</f>
        <v xml:space="preserve"> </v>
      </c>
      <c r="G291" s="1" t="str">
        <f>IFERROR(VLOOKUP(B291,#REF!,3,0)," ")</f>
        <v xml:space="preserve"> </v>
      </c>
      <c r="H291" s="1" t="str">
        <f>IFERROR(VLOOKUP(B291,'City Level Data'!E:N,13,0)," ")</f>
        <v xml:space="preserve"> </v>
      </c>
      <c r="I291" s="81" t="str">
        <f>IFERROR(VLOOKUP(B291,'City Level Data'!E:Q,15,0)," ")</f>
        <v xml:space="preserve"> </v>
      </c>
      <c r="J291" s="1" t="str">
        <f>IFERROR(VLOOKUP(B291,'City Level Data'!E:Y,19,0)," ")</f>
        <v xml:space="preserve"> </v>
      </c>
    </row>
    <row r="292" spans="6:10" x14ac:dyDescent="0.2">
      <c r="F292" s="1" t="str">
        <f>IFERROR(VLOOKUP(B292,#REF!,2,0)," ")</f>
        <v xml:space="preserve"> </v>
      </c>
      <c r="G292" s="1" t="str">
        <f>IFERROR(VLOOKUP(B292,#REF!,3,0)," ")</f>
        <v xml:space="preserve"> </v>
      </c>
      <c r="H292" s="1" t="str">
        <f>IFERROR(VLOOKUP(B292,'City Level Data'!E:N,13,0)," ")</f>
        <v xml:space="preserve"> </v>
      </c>
      <c r="I292" s="81" t="str">
        <f>IFERROR(VLOOKUP(B292,'City Level Data'!E:Q,15,0)," ")</f>
        <v xml:space="preserve"> </v>
      </c>
      <c r="J292" s="1" t="str">
        <f>IFERROR(VLOOKUP(B292,'City Level Data'!E:Y,19,0)," ")</f>
        <v xml:space="preserve"> </v>
      </c>
    </row>
    <row r="293" spans="6:10" x14ac:dyDescent="0.2">
      <c r="F293" s="1" t="str">
        <f>IFERROR(VLOOKUP(B293,#REF!,2,0)," ")</f>
        <v xml:space="preserve"> </v>
      </c>
      <c r="G293" s="1" t="str">
        <f>IFERROR(VLOOKUP(B293,#REF!,3,0)," ")</f>
        <v xml:space="preserve"> </v>
      </c>
      <c r="H293" s="1" t="str">
        <f>IFERROR(VLOOKUP(B293,'City Level Data'!E:N,13,0)," ")</f>
        <v xml:space="preserve"> </v>
      </c>
      <c r="I293" s="81" t="str">
        <f>IFERROR(VLOOKUP(B293,'City Level Data'!E:Q,15,0)," ")</f>
        <v xml:space="preserve"> </v>
      </c>
      <c r="J293" s="1" t="str">
        <f>IFERROR(VLOOKUP(B293,'City Level Data'!E:Y,19,0)," ")</f>
        <v xml:space="preserve"> </v>
      </c>
    </row>
    <row r="294" spans="6:10" x14ac:dyDescent="0.2">
      <c r="F294" s="1" t="str">
        <f>IFERROR(VLOOKUP(B294,#REF!,2,0)," ")</f>
        <v xml:space="preserve"> </v>
      </c>
      <c r="G294" s="1" t="str">
        <f>IFERROR(VLOOKUP(B294,#REF!,3,0)," ")</f>
        <v xml:space="preserve"> </v>
      </c>
      <c r="H294" s="1" t="str">
        <f>IFERROR(VLOOKUP(B294,'City Level Data'!E:N,13,0)," ")</f>
        <v xml:space="preserve"> </v>
      </c>
      <c r="I294" s="81" t="str">
        <f>IFERROR(VLOOKUP(B294,'City Level Data'!E:Q,15,0)," ")</f>
        <v xml:space="preserve"> </v>
      </c>
      <c r="J294" s="1" t="str">
        <f>IFERROR(VLOOKUP(B294,'City Level Data'!E:Y,19,0)," ")</f>
        <v xml:space="preserve"> </v>
      </c>
    </row>
    <row r="295" spans="6:10" x14ac:dyDescent="0.2">
      <c r="F295" s="1" t="str">
        <f>IFERROR(VLOOKUP(B295,#REF!,2,0)," ")</f>
        <v xml:space="preserve"> </v>
      </c>
      <c r="G295" s="1" t="str">
        <f>IFERROR(VLOOKUP(B295,#REF!,3,0)," ")</f>
        <v xml:space="preserve"> </v>
      </c>
      <c r="H295" s="1" t="str">
        <f>IFERROR(VLOOKUP(B295,'City Level Data'!E:N,13,0)," ")</f>
        <v xml:space="preserve"> </v>
      </c>
      <c r="I295" s="81" t="str">
        <f>IFERROR(VLOOKUP(B295,'City Level Data'!E:Q,15,0)," ")</f>
        <v xml:space="preserve"> </v>
      </c>
      <c r="J295" s="1" t="str">
        <f>IFERROR(VLOOKUP(B295,'City Level Data'!E:Y,19,0)," ")</f>
        <v xml:space="preserve"> </v>
      </c>
    </row>
    <row r="296" spans="6:10" x14ac:dyDescent="0.2">
      <c r="F296" s="1" t="str">
        <f>IFERROR(VLOOKUP(B296,#REF!,2,0)," ")</f>
        <v xml:space="preserve"> </v>
      </c>
      <c r="G296" s="1" t="str">
        <f>IFERROR(VLOOKUP(B296,#REF!,3,0)," ")</f>
        <v xml:space="preserve"> </v>
      </c>
      <c r="H296" s="1" t="str">
        <f>IFERROR(VLOOKUP(B296,'City Level Data'!E:N,13,0)," ")</f>
        <v xml:space="preserve"> </v>
      </c>
      <c r="I296" s="81" t="str">
        <f>IFERROR(VLOOKUP(B296,'City Level Data'!E:Q,15,0)," ")</f>
        <v xml:space="preserve"> </v>
      </c>
      <c r="J296" s="1" t="str">
        <f>IFERROR(VLOOKUP(B296,'City Level Data'!E:Y,19,0)," ")</f>
        <v xml:space="preserve"> </v>
      </c>
    </row>
    <row r="297" spans="6:10" x14ac:dyDescent="0.2">
      <c r="F297" s="1" t="str">
        <f>IFERROR(VLOOKUP(B297,#REF!,2,0)," ")</f>
        <v xml:space="preserve"> </v>
      </c>
      <c r="G297" s="1" t="str">
        <f>IFERROR(VLOOKUP(B297,#REF!,3,0)," ")</f>
        <v xml:space="preserve"> </v>
      </c>
      <c r="H297" s="1" t="str">
        <f>IFERROR(VLOOKUP(B297,'City Level Data'!E:N,13,0)," ")</f>
        <v xml:space="preserve"> </v>
      </c>
      <c r="I297" s="81" t="str">
        <f>IFERROR(VLOOKUP(B297,'City Level Data'!E:Q,15,0)," ")</f>
        <v xml:space="preserve"> </v>
      </c>
      <c r="J297" s="1" t="str">
        <f>IFERROR(VLOOKUP(B297,'City Level Data'!E:Y,19,0)," ")</f>
        <v xml:space="preserve"> </v>
      </c>
    </row>
    <row r="298" spans="6:10" x14ac:dyDescent="0.2">
      <c r="F298" s="1" t="str">
        <f>IFERROR(VLOOKUP(B298,#REF!,2,0)," ")</f>
        <v xml:space="preserve"> </v>
      </c>
      <c r="G298" s="1" t="str">
        <f>IFERROR(VLOOKUP(B298,#REF!,3,0)," ")</f>
        <v xml:space="preserve"> </v>
      </c>
      <c r="H298" s="1" t="str">
        <f>IFERROR(VLOOKUP(B298,'City Level Data'!E:N,13,0)," ")</f>
        <v xml:space="preserve"> </v>
      </c>
      <c r="I298" s="81" t="str">
        <f>IFERROR(VLOOKUP(B298,'City Level Data'!E:Q,15,0)," ")</f>
        <v xml:space="preserve"> </v>
      </c>
      <c r="J298" s="1" t="str">
        <f>IFERROR(VLOOKUP(B298,'City Level Data'!E:Y,19,0)," ")</f>
        <v xml:space="preserve"> </v>
      </c>
    </row>
    <row r="299" spans="6:10" x14ac:dyDescent="0.2">
      <c r="F299" s="1" t="str">
        <f>IFERROR(VLOOKUP(B299,#REF!,2,0)," ")</f>
        <v xml:space="preserve"> </v>
      </c>
      <c r="G299" s="1" t="str">
        <f>IFERROR(VLOOKUP(B299,#REF!,3,0)," ")</f>
        <v xml:space="preserve"> </v>
      </c>
      <c r="H299" s="1" t="str">
        <f>IFERROR(VLOOKUP(B299,'City Level Data'!E:N,13,0)," ")</f>
        <v xml:space="preserve"> </v>
      </c>
      <c r="I299" s="81" t="str">
        <f>IFERROR(VLOOKUP(B299,'City Level Data'!E:Q,15,0)," ")</f>
        <v xml:space="preserve"> </v>
      </c>
      <c r="J299" s="1" t="str">
        <f>IFERROR(VLOOKUP(B299,'City Level Data'!E:Y,19,0)," ")</f>
        <v xml:space="preserve"> </v>
      </c>
    </row>
    <row r="300" spans="6:10" x14ac:dyDescent="0.2">
      <c r="F300" s="1" t="str">
        <f>IFERROR(VLOOKUP(B300,#REF!,2,0)," ")</f>
        <v xml:space="preserve"> </v>
      </c>
      <c r="G300" s="1" t="str">
        <f>IFERROR(VLOOKUP(B300,#REF!,3,0)," ")</f>
        <v xml:space="preserve"> </v>
      </c>
      <c r="H300" s="1" t="str">
        <f>IFERROR(VLOOKUP(B300,'City Level Data'!E:N,13,0)," ")</f>
        <v xml:space="preserve"> </v>
      </c>
      <c r="I300" s="81" t="str">
        <f>IFERROR(VLOOKUP(B300,'City Level Data'!E:Q,15,0)," ")</f>
        <v xml:space="preserve"> </v>
      </c>
      <c r="J300" s="1" t="str">
        <f>IFERROR(VLOOKUP(B300,'City Level Data'!E:Y,19,0)," ")</f>
        <v xml:space="preserve"> </v>
      </c>
    </row>
    <row r="301" spans="6:10" x14ac:dyDescent="0.2">
      <c r="F301" s="1" t="str">
        <f>IFERROR(VLOOKUP(B301,#REF!,2,0)," ")</f>
        <v xml:space="preserve"> </v>
      </c>
      <c r="G301" s="1" t="str">
        <f>IFERROR(VLOOKUP(B301,#REF!,3,0)," ")</f>
        <v xml:space="preserve"> </v>
      </c>
      <c r="H301" s="1" t="str">
        <f>IFERROR(VLOOKUP(B301,'City Level Data'!E:N,13,0)," ")</f>
        <v xml:space="preserve"> </v>
      </c>
      <c r="I301" s="81" t="str">
        <f>IFERROR(VLOOKUP(B301,'City Level Data'!E:Q,15,0)," ")</f>
        <v xml:space="preserve"> </v>
      </c>
      <c r="J301" s="1" t="str">
        <f>IFERROR(VLOOKUP(B301,'City Level Data'!E:Y,19,0)," ")</f>
        <v xml:space="preserve"> </v>
      </c>
    </row>
  </sheetData>
  <autoFilter ref="A2:Z232" xr:uid="{00000000-0009-0000-0000-00000D000000}"/>
  <conditionalFormatting sqref="H1:H1000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1:I1000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L554"/>
  <sheetViews>
    <sheetView showGridLines="0" workbookViewId="0"/>
  </sheetViews>
  <sheetFormatPr defaultColWidth="12.5703125" defaultRowHeight="15.75" customHeight="1" x14ac:dyDescent="0.2"/>
  <cols>
    <col min="1" max="1" width="25.42578125" customWidth="1"/>
    <col min="2" max="2" width="33.42578125" customWidth="1"/>
    <col min="6" max="9" width="16.42578125" customWidth="1"/>
  </cols>
  <sheetData>
    <row r="1" spans="1:12" x14ac:dyDescent="0.2">
      <c r="A1" s="175" t="s">
        <v>1508</v>
      </c>
      <c r="B1" s="176" t="s">
        <v>2471</v>
      </c>
      <c r="F1" s="78" t="s">
        <v>2400</v>
      </c>
      <c r="G1" s="78" t="s">
        <v>2401</v>
      </c>
      <c r="H1" s="78" t="s">
        <v>2402</v>
      </c>
      <c r="I1" s="78" t="s">
        <v>2403</v>
      </c>
      <c r="J1" s="79" t="s">
        <v>2404</v>
      </c>
      <c r="K1" s="80"/>
      <c r="L1" s="80"/>
    </row>
    <row r="2" spans="1:12" x14ac:dyDescent="0.2">
      <c r="F2" s="1" t="str">
        <f>IFERROR(VLOOKUP(B2,#REF!,2,0)," ")</f>
        <v xml:space="preserve"> </v>
      </c>
      <c r="G2" s="1" t="str">
        <f>IFERROR(VLOOKUP(B2,#REF!,3,0)," ")</f>
        <v xml:space="preserve"> </v>
      </c>
      <c r="H2" s="1" t="str">
        <f>IFERROR(VLOOKUP(B2,'City Level Data'!E:N,14,0)," ")</f>
        <v xml:space="preserve"> </v>
      </c>
      <c r="I2" s="81" t="str">
        <f>IFERROR(VLOOKUP(B2,'City Level Data'!E:S,19,0)," ")</f>
        <v xml:space="preserve"> </v>
      </c>
      <c r="J2" s="1" t="str">
        <f>IFERROR(VLOOKUP(B2,'City Level Data'!E:Y,25,0)," ")</f>
        <v xml:space="preserve"> </v>
      </c>
    </row>
    <row r="3" spans="1:12" x14ac:dyDescent="0.2">
      <c r="A3" s="164" t="s">
        <v>22</v>
      </c>
      <c r="B3" s="164" t="s">
        <v>24</v>
      </c>
      <c r="C3" s="165" t="s">
        <v>1918</v>
      </c>
      <c r="F3" s="1" t="str">
        <f>IFERROR(VLOOKUP(B3,#REF!,2,0)," ")</f>
        <v xml:space="preserve"> </v>
      </c>
      <c r="G3" s="1" t="str">
        <f>IFERROR(VLOOKUP(B3,#REF!,3,0)," ")</f>
        <v xml:space="preserve"> </v>
      </c>
      <c r="H3" s="1" t="str">
        <f>IFERROR(VLOOKUP(B3,'City Level Data'!E:N,14,0)," ")</f>
        <v xml:space="preserve"> </v>
      </c>
      <c r="I3" s="81" t="str">
        <f>IFERROR(VLOOKUP(B3,'City Level Data'!E:S,19,0)," ")</f>
        <v xml:space="preserve"> </v>
      </c>
      <c r="J3" s="1" t="str">
        <f>IFERROR(VLOOKUP(B3,'City Level Data'!E:Y,25,0)," ")</f>
        <v xml:space="preserve"> </v>
      </c>
    </row>
    <row r="4" spans="1:12" x14ac:dyDescent="0.2">
      <c r="A4" s="166" t="s">
        <v>130</v>
      </c>
      <c r="B4" s="166" t="s">
        <v>146</v>
      </c>
      <c r="C4" s="167">
        <v>1</v>
      </c>
      <c r="F4" s="1" t="str">
        <f>IFERROR(VLOOKUP(B4,#REF!,2,0)," ")</f>
        <v xml:space="preserve"> </v>
      </c>
      <c r="G4" s="1" t="str">
        <f>IFERROR(VLOOKUP(B4,#REF!,3,0)," ")</f>
        <v xml:space="preserve"> </v>
      </c>
      <c r="H4" s="1" t="str">
        <f>IFERROR(VLOOKUP(B4,'City Level Data'!E:N,14,0)," ")</f>
        <v xml:space="preserve"> </v>
      </c>
      <c r="I4" s="81" t="str">
        <f>IFERROR(VLOOKUP(B4,'City Level Data'!E:S,19,0)," ")</f>
        <v xml:space="preserve"> </v>
      </c>
      <c r="J4" s="1" t="str">
        <f>IFERROR(VLOOKUP(B4,'City Level Data'!E:Y,25,0)," ")</f>
        <v xml:space="preserve"> </v>
      </c>
    </row>
    <row r="5" spans="1:12" x14ac:dyDescent="0.2">
      <c r="A5" s="168"/>
      <c r="B5" s="169" t="s">
        <v>157</v>
      </c>
      <c r="C5" s="170">
        <v>1</v>
      </c>
      <c r="F5" s="1" t="str">
        <f>IFERROR(VLOOKUP(B5,#REF!,2,0)," ")</f>
        <v xml:space="preserve"> </v>
      </c>
      <c r="G5" s="1" t="str">
        <f>IFERROR(VLOOKUP(B5,#REF!,3,0)," ")</f>
        <v xml:space="preserve"> </v>
      </c>
      <c r="H5" s="1" t="str">
        <f>IFERROR(VLOOKUP(B5,'City Level Data'!E:N,14,0)," ")</f>
        <v xml:space="preserve"> </v>
      </c>
      <c r="I5" s="81" t="str">
        <f>IFERROR(VLOOKUP(B5,'City Level Data'!E:S,19,0)," ")</f>
        <v xml:space="preserve"> </v>
      </c>
      <c r="J5" s="1" t="str">
        <f>IFERROR(VLOOKUP(B5,'City Level Data'!E:Y,25,0)," ")</f>
        <v xml:space="preserve"> </v>
      </c>
    </row>
    <row r="6" spans="1:12" x14ac:dyDescent="0.2">
      <c r="A6" s="168"/>
      <c r="B6" s="169" t="s">
        <v>148</v>
      </c>
      <c r="C6" s="170">
        <v>1</v>
      </c>
      <c r="F6" s="1" t="str">
        <f>IFERROR(VLOOKUP(B6,#REF!,2,0)," ")</f>
        <v xml:space="preserve"> </v>
      </c>
      <c r="G6" s="1" t="str">
        <f>IFERROR(VLOOKUP(B6,#REF!,3,0)," ")</f>
        <v xml:space="preserve"> </v>
      </c>
      <c r="H6" s="1" t="str">
        <f>IFERROR(VLOOKUP(B6,'City Level Data'!E:N,14,0)," ")</f>
        <v xml:space="preserve"> </v>
      </c>
      <c r="I6" s="81" t="str">
        <f>IFERROR(VLOOKUP(B6,'City Level Data'!E:S,19,0)," ")</f>
        <v xml:space="preserve"> </v>
      </c>
      <c r="J6" s="1" t="str">
        <f>IFERROR(VLOOKUP(B6,'City Level Data'!E:Y,25,0)," ")</f>
        <v xml:space="preserve"> </v>
      </c>
    </row>
    <row r="7" spans="1:12" x14ac:dyDescent="0.2">
      <c r="A7" s="168"/>
      <c r="B7" s="169" t="s">
        <v>165</v>
      </c>
      <c r="C7" s="170">
        <v>1</v>
      </c>
      <c r="F7" s="1" t="str">
        <f>IFERROR(VLOOKUP(B7,#REF!,2,0)," ")</f>
        <v xml:space="preserve"> </v>
      </c>
      <c r="G7" s="1" t="str">
        <f>IFERROR(VLOOKUP(B7,#REF!,3,0)," ")</f>
        <v xml:space="preserve"> </v>
      </c>
      <c r="H7" s="1" t="str">
        <f>IFERROR(VLOOKUP(B7,'City Level Data'!E:N,14,0)," ")</f>
        <v xml:space="preserve"> </v>
      </c>
      <c r="I7" s="81" t="str">
        <f>IFERROR(VLOOKUP(B7,'City Level Data'!E:S,19,0)," ")</f>
        <v xml:space="preserve"> </v>
      </c>
      <c r="J7" s="1" t="str">
        <f>IFERROR(VLOOKUP(B7,'City Level Data'!E:Y,25,0)," ")</f>
        <v xml:space="preserve"> </v>
      </c>
    </row>
    <row r="8" spans="1:12" x14ac:dyDescent="0.2">
      <c r="A8" s="168"/>
      <c r="B8" s="169" t="s">
        <v>138</v>
      </c>
      <c r="C8" s="170">
        <v>1</v>
      </c>
      <c r="F8" s="1" t="str">
        <f>IFERROR(VLOOKUP(B8,#REF!,2,0)," ")</f>
        <v xml:space="preserve"> </v>
      </c>
      <c r="G8" s="1" t="str">
        <f>IFERROR(VLOOKUP(B8,#REF!,3,0)," ")</f>
        <v xml:space="preserve"> </v>
      </c>
      <c r="H8" s="1" t="str">
        <f>IFERROR(VLOOKUP(B8,'City Level Data'!E:N,14,0)," ")</f>
        <v xml:space="preserve"> </v>
      </c>
      <c r="I8" s="81" t="str">
        <f>IFERROR(VLOOKUP(B8,'City Level Data'!E:S,19,0)," ")</f>
        <v xml:space="preserve"> </v>
      </c>
      <c r="J8" s="1" t="str">
        <f>IFERROR(VLOOKUP(B8,'City Level Data'!E:Y,25,0)," ")</f>
        <v xml:space="preserve"> </v>
      </c>
    </row>
    <row r="9" spans="1:12" x14ac:dyDescent="0.2">
      <c r="A9" s="168"/>
      <c r="B9" s="169" t="s">
        <v>136</v>
      </c>
      <c r="C9" s="170">
        <v>1</v>
      </c>
      <c r="F9" s="1" t="str">
        <f>IFERROR(VLOOKUP(B9,#REF!,2,0)," ")</f>
        <v xml:space="preserve"> </v>
      </c>
      <c r="G9" s="1" t="str">
        <f>IFERROR(VLOOKUP(B9,#REF!,3,0)," ")</f>
        <v xml:space="preserve"> </v>
      </c>
      <c r="H9" s="1" t="str">
        <f>IFERROR(VLOOKUP(B9,'City Level Data'!E:N,14,0)," ")</f>
        <v xml:space="preserve"> </v>
      </c>
      <c r="I9" s="81" t="str">
        <f>IFERROR(VLOOKUP(B9,'City Level Data'!E:S,19,0)," ")</f>
        <v xml:space="preserve"> </v>
      </c>
      <c r="J9" s="1" t="str">
        <f>IFERROR(VLOOKUP(B9,'City Level Data'!E:Y,25,0)," ")</f>
        <v xml:space="preserve"> </v>
      </c>
    </row>
    <row r="10" spans="1:12" x14ac:dyDescent="0.2">
      <c r="A10" s="168"/>
      <c r="B10" s="169" t="s">
        <v>161</v>
      </c>
      <c r="C10" s="170">
        <v>1</v>
      </c>
      <c r="F10" s="1" t="str">
        <f>IFERROR(VLOOKUP(B10,#REF!,2,0)," ")</f>
        <v xml:space="preserve"> </v>
      </c>
      <c r="G10" s="1" t="str">
        <f>IFERROR(VLOOKUP(B10,#REF!,3,0)," ")</f>
        <v xml:space="preserve"> </v>
      </c>
      <c r="H10" s="1" t="str">
        <f>IFERROR(VLOOKUP(B10,'City Level Data'!E:N,14,0)," ")</f>
        <v xml:space="preserve"> </v>
      </c>
      <c r="I10" s="81" t="str">
        <f>IFERROR(VLOOKUP(B10,'City Level Data'!E:S,19,0)," ")</f>
        <v xml:space="preserve"> </v>
      </c>
      <c r="J10" s="1" t="str">
        <f>IFERROR(VLOOKUP(B10,'City Level Data'!E:Y,25,0)," ")</f>
        <v xml:space="preserve"> </v>
      </c>
    </row>
    <row r="11" spans="1:12" x14ac:dyDescent="0.2">
      <c r="A11" s="168"/>
      <c r="B11" s="169" t="s">
        <v>144</v>
      </c>
      <c r="C11" s="170">
        <v>1</v>
      </c>
      <c r="F11" s="1" t="str">
        <f>IFERROR(VLOOKUP(B11,#REF!,2,0)," ")</f>
        <v xml:space="preserve"> </v>
      </c>
      <c r="G11" s="1" t="str">
        <f>IFERROR(VLOOKUP(B11,#REF!,3,0)," ")</f>
        <v xml:space="preserve"> </v>
      </c>
      <c r="H11" s="1" t="str">
        <f>IFERROR(VLOOKUP(B11,'City Level Data'!E:N,14,0)," ")</f>
        <v xml:space="preserve"> </v>
      </c>
      <c r="I11" s="81" t="str">
        <f>IFERROR(VLOOKUP(B11,'City Level Data'!E:S,19,0)," ")</f>
        <v xml:space="preserve"> </v>
      </c>
      <c r="J11" s="1" t="str">
        <f>IFERROR(VLOOKUP(B11,'City Level Data'!E:Y,25,0)," ")</f>
        <v xml:space="preserve"> </v>
      </c>
    </row>
    <row r="12" spans="1:12" x14ac:dyDescent="0.2">
      <c r="A12" s="168"/>
      <c r="B12" s="169" t="s">
        <v>140</v>
      </c>
      <c r="C12" s="170">
        <v>1</v>
      </c>
      <c r="F12" s="1" t="str">
        <f>IFERROR(VLOOKUP(B12,#REF!,2,0)," ")</f>
        <v xml:space="preserve"> </v>
      </c>
      <c r="G12" s="1" t="str">
        <f>IFERROR(VLOOKUP(B12,#REF!,3,0)," ")</f>
        <v xml:space="preserve"> </v>
      </c>
      <c r="H12" s="1" t="str">
        <f>IFERROR(VLOOKUP(B12,'City Level Data'!E:N,14,0)," ")</f>
        <v xml:space="preserve"> </v>
      </c>
      <c r="I12" s="81" t="str">
        <f>IFERROR(VLOOKUP(B12,'City Level Data'!E:S,19,0)," ")</f>
        <v xml:space="preserve"> </v>
      </c>
      <c r="J12" s="1" t="str">
        <f>IFERROR(VLOOKUP(B12,'City Level Data'!E:Y,25,0)," ")</f>
        <v xml:space="preserve"> </v>
      </c>
    </row>
    <row r="13" spans="1:12" x14ac:dyDescent="0.2">
      <c r="A13" s="168"/>
      <c r="B13" s="169" t="s">
        <v>142</v>
      </c>
      <c r="C13" s="170">
        <v>1</v>
      </c>
      <c r="F13" s="1" t="str">
        <f>IFERROR(VLOOKUP(B13,#REF!,2,0)," ")</f>
        <v xml:space="preserve"> </v>
      </c>
      <c r="G13" s="1" t="str">
        <f>IFERROR(VLOOKUP(B13,#REF!,3,0)," ")</f>
        <v xml:space="preserve"> </v>
      </c>
      <c r="H13" s="1" t="str">
        <f>IFERROR(VLOOKUP(B13,'City Level Data'!E:N,14,0)," ")</f>
        <v xml:space="preserve"> </v>
      </c>
      <c r="I13" s="81" t="str">
        <f>IFERROR(VLOOKUP(B13,'City Level Data'!E:S,19,0)," ")</f>
        <v xml:space="preserve"> </v>
      </c>
      <c r="J13" s="1" t="str">
        <f>IFERROR(VLOOKUP(B13,'City Level Data'!E:Y,25,0)," ")</f>
        <v xml:space="preserve"> </v>
      </c>
    </row>
    <row r="14" spans="1:12" x14ac:dyDescent="0.2">
      <c r="A14" s="168"/>
      <c r="B14" s="169" t="s">
        <v>155</v>
      </c>
      <c r="C14" s="170">
        <v>1</v>
      </c>
      <c r="F14" s="1" t="str">
        <f>IFERROR(VLOOKUP(B14,#REF!,2,0)," ")</f>
        <v xml:space="preserve"> </v>
      </c>
      <c r="G14" s="1" t="str">
        <f>IFERROR(VLOOKUP(B14,#REF!,3,0)," ")</f>
        <v xml:space="preserve"> </v>
      </c>
      <c r="H14" s="1" t="str">
        <f>IFERROR(VLOOKUP(B14,'City Level Data'!E:N,14,0)," ")</f>
        <v xml:space="preserve"> </v>
      </c>
      <c r="I14" s="81" t="str">
        <f>IFERROR(VLOOKUP(B14,'City Level Data'!E:S,19,0)," ")</f>
        <v xml:space="preserve"> </v>
      </c>
      <c r="J14" s="1" t="str">
        <f>IFERROR(VLOOKUP(B14,'City Level Data'!E:Y,25,0)," ")</f>
        <v xml:space="preserve"> </v>
      </c>
    </row>
    <row r="15" spans="1:12" x14ac:dyDescent="0.2">
      <c r="A15" s="168"/>
      <c r="B15" s="169" t="s">
        <v>167</v>
      </c>
      <c r="C15" s="170">
        <v>1</v>
      </c>
      <c r="F15" s="1" t="str">
        <f>IFERROR(VLOOKUP(B15,#REF!,2,0)," ")</f>
        <v xml:space="preserve"> </v>
      </c>
      <c r="G15" s="1" t="str">
        <f>IFERROR(VLOOKUP(B15,#REF!,3,0)," ")</f>
        <v xml:space="preserve"> </v>
      </c>
      <c r="H15" s="1" t="str">
        <f>IFERROR(VLOOKUP(B15,'City Level Data'!E:N,14,0)," ")</f>
        <v xml:space="preserve"> </v>
      </c>
      <c r="I15" s="81" t="str">
        <f>IFERROR(VLOOKUP(B15,'City Level Data'!E:S,19,0)," ")</f>
        <v xml:space="preserve"> </v>
      </c>
      <c r="J15" s="1" t="str">
        <f>IFERROR(VLOOKUP(B15,'City Level Data'!E:Y,25,0)," ")</f>
        <v xml:space="preserve"> </v>
      </c>
    </row>
    <row r="16" spans="1:12" x14ac:dyDescent="0.2">
      <c r="A16" s="168"/>
      <c r="B16" s="169" t="s">
        <v>153</v>
      </c>
      <c r="C16" s="170">
        <v>1</v>
      </c>
      <c r="F16" s="1" t="str">
        <f>IFERROR(VLOOKUP(B16,#REF!,2,0)," ")</f>
        <v xml:space="preserve"> </v>
      </c>
      <c r="G16" s="1" t="str">
        <f>IFERROR(VLOOKUP(B16,#REF!,3,0)," ")</f>
        <v xml:space="preserve"> </v>
      </c>
      <c r="H16" s="1" t="str">
        <f>IFERROR(VLOOKUP(B16,'City Level Data'!E:N,14,0)," ")</f>
        <v xml:space="preserve"> </v>
      </c>
      <c r="I16" s="81" t="str">
        <f>IFERROR(VLOOKUP(B16,'City Level Data'!E:S,19,0)," ")</f>
        <v xml:space="preserve"> </v>
      </c>
      <c r="J16" s="1" t="str">
        <f>IFERROR(VLOOKUP(B16,'City Level Data'!E:Y,25,0)," ")</f>
        <v xml:space="preserve"> </v>
      </c>
    </row>
    <row r="17" spans="1:10" x14ac:dyDescent="0.2">
      <c r="A17" s="168"/>
      <c r="B17" s="169" t="s">
        <v>159</v>
      </c>
      <c r="C17" s="170">
        <v>1</v>
      </c>
      <c r="F17" s="1" t="str">
        <f>IFERROR(VLOOKUP(B17,#REF!,2,0)," ")</f>
        <v xml:space="preserve"> </v>
      </c>
      <c r="G17" s="1" t="str">
        <f>IFERROR(VLOOKUP(B17,#REF!,3,0)," ")</f>
        <v xml:space="preserve"> </v>
      </c>
      <c r="H17" s="1" t="str">
        <f>IFERROR(VLOOKUP(B17,'City Level Data'!E:N,14,0)," ")</f>
        <v xml:space="preserve"> </v>
      </c>
      <c r="I17" s="81" t="str">
        <f>IFERROR(VLOOKUP(B17,'City Level Data'!E:S,19,0)," ")</f>
        <v xml:space="preserve"> </v>
      </c>
      <c r="J17" s="1" t="str">
        <f>IFERROR(VLOOKUP(B17,'City Level Data'!E:Y,25,0)," ")</f>
        <v xml:space="preserve"> </v>
      </c>
    </row>
    <row r="18" spans="1:10" x14ac:dyDescent="0.2">
      <c r="A18" s="168"/>
      <c r="B18" s="169" t="s">
        <v>171</v>
      </c>
      <c r="C18" s="170">
        <v>1</v>
      </c>
      <c r="F18" s="1" t="str">
        <f>IFERROR(VLOOKUP(B18,#REF!,2,0)," ")</f>
        <v xml:space="preserve"> </v>
      </c>
      <c r="G18" s="1" t="str">
        <f>IFERROR(VLOOKUP(B18,#REF!,3,0)," ")</f>
        <v xml:space="preserve"> </v>
      </c>
      <c r="H18" s="1" t="str">
        <f>IFERROR(VLOOKUP(B18,'City Level Data'!E:N,14,0)," ")</f>
        <v xml:space="preserve"> </v>
      </c>
      <c r="I18" s="81" t="str">
        <f>IFERROR(VLOOKUP(B18,'City Level Data'!E:S,19,0)," ")</f>
        <v xml:space="preserve"> </v>
      </c>
      <c r="J18" s="1" t="str">
        <f>IFERROR(VLOOKUP(B18,'City Level Data'!E:Y,25,0)," ")</f>
        <v xml:space="preserve"> </v>
      </c>
    </row>
    <row r="19" spans="1:10" x14ac:dyDescent="0.2">
      <c r="A19" s="168"/>
      <c r="B19" s="169" t="s">
        <v>176</v>
      </c>
      <c r="C19" s="170">
        <v>1</v>
      </c>
      <c r="F19" s="1" t="str">
        <f>IFERROR(VLOOKUP(B19,#REF!,2,0)," ")</f>
        <v xml:space="preserve"> </v>
      </c>
      <c r="G19" s="1" t="str">
        <f>IFERROR(VLOOKUP(B19,#REF!,3,0)," ")</f>
        <v xml:space="preserve"> </v>
      </c>
      <c r="H19" s="1" t="str">
        <f>IFERROR(VLOOKUP(B19,'City Level Data'!E:N,14,0)," ")</f>
        <v xml:space="preserve"> </v>
      </c>
      <c r="I19" s="81" t="str">
        <f>IFERROR(VLOOKUP(B19,'City Level Data'!E:S,19,0)," ")</f>
        <v xml:space="preserve"> </v>
      </c>
      <c r="J19" s="1" t="str">
        <f>IFERROR(VLOOKUP(B19,'City Level Data'!E:Y,25,0)," ")</f>
        <v xml:space="preserve"> </v>
      </c>
    </row>
    <row r="20" spans="1:10" x14ac:dyDescent="0.2">
      <c r="A20" s="168"/>
      <c r="B20" s="169" t="s">
        <v>178</v>
      </c>
      <c r="C20" s="170">
        <v>1</v>
      </c>
      <c r="F20" s="1" t="str">
        <f>IFERROR(VLOOKUP(B20,#REF!,2,0)," ")</f>
        <v xml:space="preserve"> </v>
      </c>
      <c r="G20" s="1" t="str">
        <f>IFERROR(VLOOKUP(B20,#REF!,3,0)," ")</f>
        <v xml:space="preserve"> </v>
      </c>
      <c r="H20" s="1" t="str">
        <f>IFERROR(VLOOKUP(B20,'City Level Data'!E:N,14,0)," ")</f>
        <v xml:space="preserve"> </v>
      </c>
      <c r="I20" s="81" t="str">
        <f>IFERROR(VLOOKUP(B20,'City Level Data'!E:S,19,0)," ")</f>
        <v xml:space="preserve"> </v>
      </c>
      <c r="J20" s="1" t="str">
        <f>IFERROR(VLOOKUP(B20,'City Level Data'!E:Y,25,0)," ")</f>
        <v xml:space="preserve"> </v>
      </c>
    </row>
    <row r="21" spans="1:10" x14ac:dyDescent="0.2">
      <c r="A21" s="168"/>
      <c r="B21" s="169" t="s">
        <v>174</v>
      </c>
      <c r="C21" s="170">
        <v>1</v>
      </c>
      <c r="F21" s="1" t="str">
        <f>IFERROR(VLOOKUP(B21,#REF!,2,0)," ")</f>
        <v xml:space="preserve"> </v>
      </c>
      <c r="G21" s="1" t="str">
        <f>IFERROR(VLOOKUP(B21,#REF!,3,0)," ")</f>
        <v xml:space="preserve"> </v>
      </c>
      <c r="H21" s="1" t="str">
        <f>IFERROR(VLOOKUP(B21,'City Level Data'!E:N,14,0)," ")</f>
        <v xml:space="preserve"> </v>
      </c>
      <c r="I21" s="81" t="str">
        <f>IFERROR(VLOOKUP(B21,'City Level Data'!E:S,19,0)," ")</f>
        <v xml:space="preserve"> </v>
      </c>
      <c r="J21" s="1" t="str">
        <f>IFERROR(VLOOKUP(B21,'City Level Data'!E:Y,25,0)," ")</f>
        <v xml:space="preserve"> </v>
      </c>
    </row>
    <row r="22" spans="1:10" x14ac:dyDescent="0.2">
      <c r="A22" s="168"/>
      <c r="B22" s="169" t="s">
        <v>180</v>
      </c>
      <c r="C22" s="170">
        <v>1</v>
      </c>
      <c r="F22" s="1" t="str">
        <f>IFERROR(VLOOKUP(B22,#REF!,2,0)," ")</f>
        <v xml:space="preserve"> </v>
      </c>
      <c r="G22" s="1" t="str">
        <f>IFERROR(VLOOKUP(B22,#REF!,3,0)," ")</f>
        <v xml:space="preserve"> </v>
      </c>
      <c r="H22" s="1" t="str">
        <f>IFERROR(VLOOKUP(B22,'City Level Data'!E:N,14,0)," ")</f>
        <v xml:space="preserve"> </v>
      </c>
      <c r="I22" s="81" t="str">
        <f>IFERROR(VLOOKUP(B22,'City Level Data'!E:S,19,0)," ")</f>
        <v xml:space="preserve"> </v>
      </c>
      <c r="J22" s="1" t="str">
        <f>IFERROR(VLOOKUP(B22,'City Level Data'!E:Y,25,0)," ")</f>
        <v xml:space="preserve"> </v>
      </c>
    </row>
    <row r="23" spans="1:10" x14ac:dyDescent="0.2">
      <c r="A23" s="168"/>
      <c r="B23" s="169" t="s">
        <v>163</v>
      </c>
      <c r="C23" s="170">
        <v>1</v>
      </c>
      <c r="F23" s="1" t="str">
        <f>IFERROR(VLOOKUP(B23,#REF!,2,0)," ")</f>
        <v xml:space="preserve"> </v>
      </c>
      <c r="G23" s="1" t="str">
        <f>IFERROR(VLOOKUP(B23,#REF!,3,0)," ")</f>
        <v xml:space="preserve"> </v>
      </c>
      <c r="H23" s="1" t="str">
        <f>IFERROR(VLOOKUP(B23,'City Level Data'!E:N,14,0)," ")</f>
        <v xml:space="preserve"> </v>
      </c>
      <c r="I23" s="81" t="str">
        <f>IFERROR(VLOOKUP(B23,'City Level Data'!E:S,19,0)," ")</f>
        <v xml:space="preserve"> </v>
      </c>
      <c r="J23" s="1" t="str">
        <f>IFERROR(VLOOKUP(B23,'City Level Data'!E:Y,25,0)," ")</f>
        <v xml:space="preserve"> </v>
      </c>
    </row>
    <row r="24" spans="1:10" x14ac:dyDescent="0.2">
      <c r="A24" s="168"/>
      <c r="B24" s="169" t="s">
        <v>150</v>
      </c>
      <c r="C24" s="170">
        <v>1</v>
      </c>
      <c r="F24" s="1" t="str">
        <f>IFERROR(VLOOKUP(B24,#REF!,2,0)," ")</f>
        <v xml:space="preserve"> </v>
      </c>
      <c r="G24" s="1" t="str">
        <f>IFERROR(VLOOKUP(B24,#REF!,3,0)," ")</f>
        <v xml:space="preserve"> </v>
      </c>
      <c r="H24" s="1" t="str">
        <f>IFERROR(VLOOKUP(B24,'City Level Data'!E:N,13,0)," ")</f>
        <v xml:space="preserve"> </v>
      </c>
      <c r="I24" s="81" t="str">
        <f>IFERROR(VLOOKUP(B24,'City Level Data'!E:Q,15,0)," ")</f>
        <v xml:space="preserve"> </v>
      </c>
      <c r="J24" s="1" t="str">
        <f>IFERROR(VLOOKUP(B24,'City Level Data'!E:Y,19,0)," ")</f>
        <v>SUPER LOW</v>
      </c>
    </row>
    <row r="25" spans="1:10" x14ac:dyDescent="0.2">
      <c r="A25" s="168"/>
      <c r="B25" s="169" t="s">
        <v>169</v>
      </c>
      <c r="C25" s="170">
        <v>1</v>
      </c>
      <c r="F25" s="1" t="str">
        <f>IFERROR(VLOOKUP(B25,#REF!,2,0)," ")</f>
        <v xml:space="preserve"> </v>
      </c>
      <c r="G25" s="1" t="str">
        <f>IFERROR(VLOOKUP(B25,#REF!,3,0)," ")</f>
        <v xml:space="preserve"> </v>
      </c>
      <c r="H25" s="1" t="str">
        <f>IFERROR(VLOOKUP(B25,'City Level Data'!E:N,13,0)," ")</f>
        <v xml:space="preserve"> </v>
      </c>
      <c r="I25" s="81" t="str">
        <f>IFERROR(VLOOKUP(B25,'City Level Data'!E:Q,15,0)," ")</f>
        <v xml:space="preserve"> </v>
      </c>
      <c r="J25" s="1" t="str">
        <f>IFERROR(VLOOKUP(B25,'City Level Data'!E:Y,19,0)," ")</f>
        <v>SUPER LOW</v>
      </c>
    </row>
    <row r="26" spans="1:10" x14ac:dyDescent="0.2">
      <c r="A26" s="168"/>
      <c r="B26" s="169" t="s">
        <v>132</v>
      </c>
      <c r="C26" s="170">
        <v>1</v>
      </c>
      <c r="F26" s="1" t="str">
        <f>IFERROR(VLOOKUP(B26,#REF!,2,0)," ")</f>
        <v xml:space="preserve"> </v>
      </c>
      <c r="G26" s="1" t="str">
        <f>IFERROR(VLOOKUP(B26,#REF!,3,0)," ")</f>
        <v xml:space="preserve"> </v>
      </c>
      <c r="H26" s="1" t="str">
        <f>IFERROR(VLOOKUP(B26,'City Level Data'!E:N,13,0)," ")</f>
        <v xml:space="preserve"> </v>
      </c>
      <c r="I26" s="81" t="str">
        <f>IFERROR(VLOOKUP(B26,'City Level Data'!E:Q,15,0)," ")</f>
        <v xml:space="preserve"> </v>
      </c>
      <c r="J26" s="1" t="str">
        <f>IFERROR(VLOOKUP(B26,'City Level Data'!E:Y,19,0)," ")</f>
        <v>SUPER LOW</v>
      </c>
    </row>
    <row r="27" spans="1:10" x14ac:dyDescent="0.2">
      <c r="A27" s="166" t="s">
        <v>2405</v>
      </c>
      <c r="B27" s="171"/>
      <c r="C27" s="167">
        <v>23</v>
      </c>
      <c r="F27" s="1" t="str">
        <f>IFERROR(VLOOKUP(B27,#REF!,2,0)," ")</f>
        <v xml:space="preserve"> </v>
      </c>
      <c r="G27" s="1" t="str">
        <f>IFERROR(VLOOKUP(B27,#REF!,3,0)," ")</f>
        <v xml:space="preserve"> </v>
      </c>
      <c r="H27" s="1" t="str">
        <f>IFERROR(VLOOKUP(B27,'City Level Data'!E:N,13,0)," ")</f>
        <v xml:space="preserve"> </v>
      </c>
      <c r="I27" s="81" t="str">
        <f>IFERROR(VLOOKUP(B27,'City Level Data'!E:Q,15,0)," ")</f>
        <v xml:space="preserve"> </v>
      </c>
      <c r="J27" s="1" t="str">
        <f>IFERROR(VLOOKUP(B27,'City Level Data'!E:Y,19,0)," ")</f>
        <v xml:space="preserve"> </v>
      </c>
    </row>
    <row r="28" spans="1:10" x14ac:dyDescent="0.2">
      <c r="A28" s="166" t="s">
        <v>714</v>
      </c>
      <c r="B28" s="166" t="s">
        <v>720</v>
      </c>
      <c r="C28" s="167">
        <v>1</v>
      </c>
      <c r="F28" s="1" t="str">
        <f>IFERROR(VLOOKUP(B28,#REF!,2,0)," ")</f>
        <v xml:space="preserve"> </v>
      </c>
      <c r="G28" s="1" t="str">
        <f>IFERROR(VLOOKUP(B28,#REF!,3,0)," ")</f>
        <v xml:space="preserve"> </v>
      </c>
      <c r="H28" s="1" t="str">
        <f>IFERROR(VLOOKUP(B28,'City Level Data'!E:N,13,0)," ")</f>
        <v xml:space="preserve"> </v>
      </c>
      <c r="I28" s="81" t="str">
        <f>IFERROR(VLOOKUP(B28,'City Level Data'!E:Q,15,0)," ")</f>
        <v xml:space="preserve"> </v>
      </c>
      <c r="J28" s="1" t="str">
        <f>IFERROR(VLOOKUP(B28,'City Level Data'!E:Y,19,0)," ")</f>
        <v>HIGH</v>
      </c>
    </row>
    <row r="29" spans="1:10" x14ac:dyDescent="0.2">
      <c r="A29" s="168"/>
      <c r="B29" s="169" t="s">
        <v>726</v>
      </c>
      <c r="C29" s="170">
        <v>1</v>
      </c>
      <c r="F29" s="1" t="str">
        <f>IFERROR(VLOOKUP(B29,#REF!,2,0)," ")</f>
        <v xml:space="preserve"> </v>
      </c>
      <c r="G29" s="1" t="str">
        <f>IFERROR(VLOOKUP(B29,#REF!,3,0)," ")</f>
        <v xml:space="preserve"> </v>
      </c>
      <c r="H29" s="1" t="str">
        <f>IFERROR(VLOOKUP(B29,'City Level Data'!E:N,13,0)," ")</f>
        <v xml:space="preserve"> </v>
      </c>
      <c r="I29" s="81" t="str">
        <f>IFERROR(VLOOKUP(B29,'City Level Data'!E:Q,15,0)," ")</f>
        <v xml:space="preserve"> </v>
      </c>
      <c r="J29" s="1" t="str">
        <f>IFERROR(VLOOKUP(B29,'City Level Data'!E:Y,19,0)," ")</f>
        <v>SUPER LOW</v>
      </c>
    </row>
    <row r="30" spans="1:10" x14ac:dyDescent="0.2">
      <c r="A30" s="168"/>
      <c r="B30" s="169" t="s">
        <v>730</v>
      </c>
      <c r="C30" s="170">
        <v>1</v>
      </c>
      <c r="F30" s="1" t="str">
        <f>IFERROR(VLOOKUP(B30,#REF!,2,0)," ")</f>
        <v xml:space="preserve"> </v>
      </c>
      <c r="G30" s="1" t="str">
        <f>IFERROR(VLOOKUP(B30,#REF!,3,0)," ")</f>
        <v xml:space="preserve"> </v>
      </c>
      <c r="H30" s="1" t="str">
        <f>IFERROR(VLOOKUP(B30,'City Level Data'!E:N,13,0)," ")</f>
        <v xml:space="preserve"> </v>
      </c>
      <c r="I30" s="81" t="str">
        <f>IFERROR(VLOOKUP(B30,'City Level Data'!E:Q,15,0)," ")</f>
        <v xml:space="preserve"> </v>
      </c>
      <c r="J30" s="1" t="str">
        <f>IFERROR(VLOOKUP(B30,'City Level Data'!E:Y,19,0)," ")</f>
        <v>LOW</v>
      </c>
    </row>
    <row r="31" spans="1:10" x14ac:dyDescent="0.2">
      <c r="A31" s="168"/>
      <c r="B31" s="169" t="s">
        <v>722</v>
      </c>
      <c r="C31" s="170">
        <v>1</v>
      </c>
      <c r="F31" s="1" t="str">
        <f>IFERROR(VLOOKUP(B31,#REF!,2,0)," ")</f>
        <v xml:space="preserve"> </v>
      </c>
      <c r="G31" s="1" t="str">
        <f>IFERROR(VLOOKUP(B31,#REF!,3,0)," ")</f>
        <v xml:space="preserve"> </v>
      </c>
      <c r="H31" s="1" t="str">
        <f>IFERROR(VLOOKUP(B31,'City Level Data'!E:N,13,0)," ")</f>
        <v xml:space="preserve"> </v>
      </c>
      <c r="I31" s="81" t="str">
        <f>IFERROR(VLOOKUP(B31,'City Level Data'!E:Q,15,0)," ")</f>
        <v xml:space="preserve"> </v>
      </c>
      <c r="J31" s="1" t="str">
        <f>IFERROR(VLOOKUP(B31,'City Level Data'!E:Y,19,0)," ")</f>
        <v>LOW</v>
      </c>
    </row>
    <row r="32" spans="1:10" x14ac:dyDescent="0.2">
      <c r="A32" s="168"/>
      <c r="B32" s="169" t="s">
        <v>716</v>
      </c>
      <c r="C32" s="170">
        <v>1</v>
      </c>
      <c r="F32" s="1" t="str">
        <f>IFERROR(VLOOKUP(B32,#REF!,2,0)," ")</f>
        <v xml:space="preserve"> </v>
      </c>
      <c r="G32" s="1" t="str">
        <f>IFERROR(VLOOKUP(B32,#REF!,3,0)," ")</f>
        <v xml:space="preserve"> </v>
      </c>
      <c r="H32" s="1" t="str">
        <f>IFERROR(VLOOKUP(B32,'City Level Data'!E:N,13,0)," ")</f>
        <v xml:space="preserve"> </v>
      </c>
      <c r="I32" s="81" t="str">
        <f>IFERROR(VLOOKUP(B32,'City Level Data'!E:Q,15,0)," ")</f>
        <v xml:space="preserve"> </v>
      </c>
      <c r="J32" s="1" t="str">
        <f>IFERROR(VLOOKUP(B32,'City Level Data'!E:Y,19,0)," ")</f>
        <v>LOW</v>
      </c>
    </row>
    <row r="33" spans="1:10" x14ac:dyDescent="0.2">
      <c r="A33" s="168"/>
      <c r="B33" s="169" t="s">
        <v>728</v>
      </c>
      <c r="C33" s="170">
        <v>1</v>
      </c>
      <c r="F33" s="1" t="str">
        <f>IFERROR(VLOOKUP(B33,#REF!,2,0)," ")</f>
        <v xml:space="preserve"> </v>
      </c>
      <c r="G33" s="1" t="str">
        <f>IFERROR(VLOOKUP(B33,#REF!,3,0)," ")</f>
        <v xml:space="preserve"> </v>
      </c>
      <c r="H33" s="1" t="str">
        <f>IFERROR(VLOOKUP(B33,'City Level Data'!E:N,13,0)," ")</f>
        <v xml:space="preserve"> </v>
      </c>
      <c r="I33" s="81" t="str">
        <f>IFERROR(VLOOKUP(B33,'City Level Data'!E:Q,15,0)," ")</f>
        <v xml:space="preserve"> </v>
      </c>
      <c r="J33" s="1" t="str">
        <f>IFERROR(VLOOKUP(B33,'City Level Data'!E:Y,19,0)," ")</f>
        <v>SUPER LOW</v>
      </c>
    </row>
    <row r="34" spans="1:10" x14ac:dyDescent="0.2">
      <c r="A34" s="168"/>
      <c r="B34" s="169" t="s">
        <v>724</v>
      </c>
      <c r="C34" s="170">
        <v>1</v>
      </c>
      <c r="F34" s="1" t="str">
        <f>IFERROR(VLOOKUP(B34,#REF!,2,0)," ")</f>
        <v xml:space="preserve"> </v>
      </c>
      <c r="G34" s="1" t="str">
        <f>IFERROR(VLOOKUP(B34,#REF!,3,0)," ")</f>
        <v xml:space="preserve"> </v>
      </c>
      <c r="H34" s="1" t="str">
        <f>IFERROR(VLOOKUP(B34,'City Level Data'!E:N,13,0)," ")</f>
        <v xml:space="preserve"> </v>
      </c>
      <c r="I34" s="81" t="str">
        <f>IFERROR(VLOOKUP(B34,'City Level Data'!E:Q,15,0)," ")</f>
        <v xml:space="preserve"> </v>
      </c>
      <c r="J34" s="1" t="str">
        <f>IFERROR(VLOOKUP(B34,'City Level Data'!E:Y,19,0)," ")</f>
        <v>LOW</v>
      </c>
    </row>
    <row r="35" spans="1:10" x14ac:dyDescent="0.2">
      <c r="A35" s="168"/>
      <c r="B35" s="169" t="s">
        <v>732</v>
      </c>
      <c r="C35" s="170">
        <v>1</v>
      </c>
      <c r="F35" s="1" t="str">
        <f>IFERROR(VLOOKUP(B35,#REF!,2,0)," ")</f>
        <v xml:space="preserve"> </v>
      </c>
      <c r="G35" s="1" t="str">
        <f>IFERROR(VLOOKUP(B35,#REF!,3,0)," ")</f>
        <v xml:space="preserve"> </v>
      </c>
      <c r="H35" s="1" t="str">
        <f>IFERROR(VLOOKUP(B35,'City Level Data'!E:N,13,0)," ")</f>
        <v xml:space="preserve"> </v>
      </c>
      <c r="I35" s="81" t="str">
        <f>IFERROR(VLOOKUP(B35,'City Level Data'!E:Q,15,0)," ")</f>
        <v xml:space="preserve"> </v>
      </c>
      <c r="J35" s="1" t="str">
        <f>IFERROR(VLOOKUP(B35,'City Level Data'!E:Y,19,0)," ")</f>
        <v>LOW</v>
      </c>
    </row>
    <row r="36" spans="1:10" x14ac:dyDescent="0.2">
      <c r="A36" s="168"/>
      <c r="B36" s="169" t="s">
        <v>718</v>
      </c>
      <c r="C36" s="170">
        <v>1</v>
      </c>
      <c r="F36" s="1" t="str">
        <f>IFERROR(VLOOKUP(B36,#REF!,2,0)," ")</f>
        <v xml:space="preserve"> </v>
      </c>
      <c r="G36" s="1" t="str">
        <f>IFERROR(VLOOKUP(B36,#REF!,3,0)," ")</f>
        <v xml:space="preserve"> </v>
      </c>
      <c r="H36" s="1" t="str">
        <f>IFERROR(VLOOKUP(B36,'City Level Data'!E:N,13,0)," ")</f>
        <v xml:space="preserve"> </v>
      </c>
      <c r="I36" s="81" t="str">
        <f>IFERROR(VLOOKUP(B36,'City Level Data'!E:Q,15,0)," ")</f>
        <v xml:space="preserve"> </v>
      </c>
      <c r="J36" s="1" t="str">
        <f>IFERROR(VLOOKUP(B36,'City Level Data'!E:Y,19,0)," ")</f>
        <v>LOW</v>
      </c>
    </row>
    <row r="37" spans="1:10" x14ac:dyDescent="0.2">
      <c r="A37" s="166" t="s">
        <v>2406</v>
      </c>
      <c r="B37" s="171"/>
      <c r="C37" s="167">
        <v>9</v>
      </c>
      <c r="F37" s="1" t="str">
        <f>IFERROR(VLOOKUP(B37,#REF!,2,0)," ")</f>
        <v xml:space="preserve"> </v>
      </c>
      <c r="G37" s="1" t="str">
        <f>IFERROR(VLOOKUP(B37,#REF!,3,0)," ")</f>
        <v xml:space="preserve"> </v>
      </c>
      <c r="H37" s="1" t="str">
        <f>IFERROR(VLOOKUP(B37,'City Level Data'!E:N,13,0)," ")</f>
        <v xml:space="preserve"> </v>
      </c>
      <c r="I37" s="81" t="str">
        <f>IFERROR(VLOOKUP(B37,'City Level Data'!E:Q,15,0)," ")</f>
        <v xml:space="preserve"> </v>
      </c>
      <c r="J37" s="1" t="str">
        <f>IFERROR(VLOOKUP(B37,'City Level Data'!E:Y,19,0)," ")</f>
        <v xml:space="preserve"> </v>
      </c>
    </row>
    <row r="38" spans="1:10" x14ac:dyDescent="0.2">
      <c r="A38" s="166" t="s">
        <v>696</v>
      </c>
      <c r="B38" s="166" t="s">
        <v>708</v>
      </c>
      <c r="C38" s="167">
        <v>1</v>
      </c>
      <c r="F38" s="1" t="str">
        <f>IFERROR(VLOOKUP(B38,#REF!,2,0)," ")</f>
        <v xml:space="preserve"> </v>
      </c>
      <c r="G38" s="1" t="str">
        <f>IFERROR(VLOOKUP(B38,#REF!,3,0)," ")</f>
        <v xml:space="preserve"> </v>
      </c>
      <c r="H38" s="1" t="str">
        <f>IFERROR(VLOOKUP(B38,'City Level Data'!E:N,13,0)," ")</f>
        <v xml:space="preserve"> </v>
      </c>
      <c r="I38" s="81" t="str">
        <f>IFERROR(VLOOKUP(B38,'City Level Data'!E:Q,15,0)," ")</f>
        <v xml:space="preserve"> </v>
      </c>
      <c r="J38" s="1" t="str">
        <f>IFERROR(VLOOKUP(B38,'City Level Data'!E:Y,19,0)," ")</f>
        <v>SUPER HIGH</v>
      </c>
    </row>
    <row r="39" spans="1:10" x14ac:dyDescent="0.2">
      <c r="A39" s="168"/>
      <c r="B39" s="169" t="s">
        <v>710</v>
      </c>
      <c r="C39" s="170">
        <v>1</v>
      </c>
      <c r="F39" s="1" t="str">
        <f>IFERROR(VLOOKUP(B39,#REF!,2,0)," ")</f>
        <v xml:space="preserve"> </v>
      </c>
      <c r="G39" s="1" t="str">
        <f>IFERROR(VLOOKUP(B39,#REF!,3,0)," ")</f>
        <v xml:space="preserve"> </v>
      </c>
      <c r="H39" s="1" t="str">
        <f>IFERROR(VLOOKUP(B39,'City Level Data'!E:N,13,0)," ")</f>
        <v xml:space="preserve"> </v>
      </c>
      <c r="I39" s="81" t="str">
        <f>IFERROR(VLOOKUP(B39,'City Level Data'!E:Q,15,0)," ")</f>
        <v xml:space="preserve"> </v>
      </c>
      <c r="J39" s="1" t="str">
        <f>IFERROR(VLOOKUP(B39,'City Level Data'!E:Y,19,0)," ")</f>
        <v>LOW</v>
      </c>
    </row>
    <row r="40" spans="1:10" x14ac:dyDescent="0.2">
      <c r="A40" s="168"/>
      <c r="B40" s="169" t="s">
        <v>706</v>
      </c>
      <c r="C40" s="170">
        <v>1</v>
      </c>
      <c r="F40" s="1" t="str">
        <f>IFERROR(VLOOKUP(B40,#REF!,2,0)," ")</f>
        <v xml:space="preserve"> </v>
      </c>
      <c r="G40" s="1" t="str">
        <f>IFERROR(VLOOKUP(B40,#REF!,3,0)," ")</f>
        <v xml:space="preserve"> </v>
      </c>
      <c r="H40" s="1" t="str">
        <f>IFERROR(VLOOKUP(B40,'City Level Data'!E:N,13,0)," ")</f>
        <v xml:space="preserve"> </v>
      </c>
      <c r="I40" s="81" t="str">
        <f>IFERROR(VLOOKUP(B40,'City Level Data'!E:Q,15,0)," ")</f>
        <v xml:space="preserve"> </v>
      </c>
      <c r="J40" s="1" t="str">
        <f>IFERROR(VLOOKUP(B40,'City Level Data'!E:Y,19,0)," ")</f>
        <v>HIGH</v>
      </c>
    </row>
    <row r="41" spans="1:10" x14ac:dyDescent="0.2">
      <c r="A41" s="168"/>
      <c r="B41" s="169" t="s">
        <v>712</v>
      </c>
      <c r="C41" s="170">
        <v>1</v>
      </c>
      <c r="F41" s="1" t="str">
        <f>IFERROR(VLOOKUP(B41,#REF!,2,0)," ")</f>
        <v xml:space="preserve"> </v>
      </c>
      <c r="G41" s="1" t="str">
        <f>IFERROR(VLOOKUP(B41,#REF!,3,0)," ")</f>
        <v xml:space="preserve"> </v>
      </c>
      <c r="H41" s="1" t="str">
        <f>IFERROR(VLOOKUP(B41,'City Level Data'!E:N,13,0)," ")</f>
        <v xml:space="preserve"> </v>
      </c>
      <c r="I41" s="81" t="str">
        <f>IFERROR(VLOOKUP(B41,'City Level Data'!E:Q,15,0)," ")</f>
        <v xml:space="preserve"> </v>
      </c>
      <c r="J41" s="1" t="str">
        <f>IFERROR(VLOOKUP(B41,'City Level Data'!E:Y,19,0)," ")</f>
        <v>LOW</v>
      </c>
    </row>
    <row r="42" spans="1:10" x14ac:dyDescent="0.2">
      <c r="A42" s="168"/>
      <c r="B42" s="169" t="s">
        <v>700</v>
      </c>
      <c r="C42" s="170">
        <v>1</v>
      </c>
      <c r="F42" s="1" t="str">
        <f>IFERROR(VLOOKUP(B42,#REF!,2,0)," ")</f>
        <v xml:space="preserve"> </v>
      </c>
      <c r="G42" s="1" t="str">
        <f>IFERROR(VLOOKUP(B42,#REF!,3,0)," ")</f>
        <v xml:space="preserve"> </v>
      </c>
      <c r="H42" s="1" t="str">
        <f>IFERROR(VLOOKUP(B42,'City Level Data'!E:N,13,0)," ")</f>
        <v xml:space="preserve"> </v>
      </c>
      <c r="I42" s="81" t="str">
        <f>IFERROR(VLOOKUP(B42,'City Level Data'!E:Q,15,0)," ")</f>
        <v xml:space="preserve"> </v>
      </c>
      <c r="J42" s="1" t="str">
        <f>IFERROR(VLOOKUP(B42,'City Level Data'!E:Y,19,0)," ")</f>
        <v>SUPER LOW</v>
      </c>
    </row>
    <row r="43" spans="1:10" x14ac:dyDescent="0.2">
      <c r="A43" s="168"/>
      <c r="B43" s="169" t="s">
        <v>698</v>
      </c>
      <c r="C43" s="170">
        <v>1</v>
      </c>
      <c r="F43" s="1" t="str">
        <f>IFERROR(VLOOKUP(B43,#REF!,2,0)," ")</f>
        <v xml:space="preserve"> </v>
      </c>
      <c r="G43" s="1" t="str">
        <f>IFERROR(VLOOKUP(B43,#REF!,3,0)," ")</f>
        <v xml:space="preserve"> </v>
      </c>
      <c r="H43" s="1" t="str">
        <f>IFERROR(VLOOKUP(B43,'City Level Data'!E:N,13,0)," ")</f>
        <v xml:space="preserve"> </v>
      </c>
      <c r="I43" s="81" t="str">
        <f>IFERROR(VLOOKUP(B43,'City Level Data'!E:Q,15,0)," ")</f>
        <v xml:space="preserve"> </v>
      </c>
      <c r="J43" s="1" t="str">
        <f>IFERROR(VLOOKUP(B43,'City Level Data'!E:Y,19,0)," ")</f>
        <v>SUPER LOW</v>
      </c>
    </row>
    <row r="44" spans="1:10" x14ac:dyDescent="0.2">
      <c r="A44" s="168"/>
      <c r="B44" s="169" t="s">
        <v>704</v>
      </c>
      <c r="C44" s="170">
        <v>1</v>
      </c>
      <c r="F44" s="1" t="str">
        <f>IFERROR(VLOOKUP(B44,#REF!,2,0)," ")</f>
        <v xml:space="preserve"> </v>
      </c>
      <c r="G44" s="1" t="str">
        <f>IFERROR(VLOOKUP(B44,#REF!,3,0)," ")</f>
        <v xml:space="preserve"> </v>
      </c>
      <c r="H44" s="1" t="str">
        <f>IFERROR(VLOOKUP(B44,'City Level Data'!E:N,13,0)," ")</f>
        <v xml:space="preserve"> </v>
      </c>
      <c r="I44" s="81" t="str">
        <f>IFERROR(VLOOKUP(B44,'City Level Data'!E:Q,15,0)," ")</f>
        <v xml:space="preserve"> </v>
      </c>
      <c r="J44" s="1" t="str">
        <f>IFERROR(VLOOKUP(B44,'City Level Data'!E:Y,19,0)," ")</f>
        <v>LOW</v>
      </c>
    </row>
    <row r="45" spans="1:10" x14ac:dyDescent="0.2">
      <c r="A45" s="168"/>
      <c r="B45" s="169" t="s">
        <v>702</v>
      </c>
      <c r="C45" s="170">
        <v>1</v>
      </c>
      <c r="F45" s="1" t="str">
        <f>IFERROR(VLOOKUP(B45,#REF!,2,0)," ")</f>
        <v xml:space="preserve"> </v>
      </c>
      <c r="G45" s="1" t="str">
        <f>IFERROR(VLOOKUP(B45,#REF!,3,0)," ")</f>
        <v xml:space="preserve"> </v>
      </c>
      <c r="H45" s="1" t="str">
        <f>IFERROR(VLOOKUP(B45,'City Level Data'!E:N,13,0)," ")</f>
        <v xml:space="preserve"> </v>
      </c>
      <c r="I45" s="81" t="str">
        <f>IFERROR(VLOOKUP(B45,'City Level Data'!E:Q,15,0)," ")</f>
        <v xml:space="preserve"> </v>
      </c>
      <c r="J45" s="1" t="str">
        <f>IFERROR(VLOOKUP(B45,'City Level Data'!E:Y,19,0)," ")</f>
        <v>LOW</v>
      </c>
    </row>
    <row r="46" spans="1:10" x14ac:dyDescent="0.2">
      <c r="A46" s="166" t="s">
        <v>2407</v>
      </c>
      <c r="B46" s="171"/>
      <c r="C46" s="167">
        <v>8</v>
      </c>
      <c r="F46" s="1" t="str">
        <f>IFERROR(VLOOKUP(B46,#REF!,2,0)," ")</f>
        <v xml:space="preserve"> </v>
      </c>
      <c r="G46" s="1" t="str">
        <f>IFERROR(VLOOKUP(B46,#REF!,3,0)," ")</f>
        <v xml:space="preserve"> </v>
      </c>
      <c r="H46" s="1" t="str">
        <f>IFERROR(VLOOKUP(B46,'City Level Data'!E:N,13,0)," ")</f>
        <v xml:space="preserve"> </v>
      </c>
      <c r="I46" s="81" t="str">
        <f>IFERROR(VLOOKUP(B46,'City Level Data'!E:Q,15,0)," ")</f>
        <v xml:space="preserve"> </v>
      </c>
      <c r="J46" s="1" t="str">
        <f>IFERROR(VLOOKUP(B46,'City Level Data'!E:Y,19,0)," ")</f>
        <v xml:space="preserve"> </v>
      </c>
    </row>
    <row r="47" spans="1:10" x14ac:dyDescent="0.2">
      <c r="A47" s="166" t="s">
        <v>378</v>
      </c>
      <c r="B47" s="166" t="s">
        <v>380</v>
      </c>
      <c r="C47" s="167">
        <v>1</v>
      </c>
      <c r="F47" s="1" t="str">
        <f>IFERROR(VLOOKUP(B47,#REF!,2,0)," ")</f>
        <v xml:space="preserve"> </v>
      </c>
      <c r="G47" s="1" t="str">
        <f>IFERROR(VLOOKUP(B47,#REF!,3,0)," ")</f>
        <v xml:space="preserve"> </v>
      </c>
      <c r="H47" s="1" t="str">
        <f>IFERROR(VLOOKUP(B47,'City Level Data'!E:N,13,0)," ")</f>
        <v xml:space="preserve"> </v>
      </c>
      <c r="I47" s="81" t="str">
        <f>IFERROR(VLOOKUP(B47,'City Level Data'!E:Q,15,0)," ")</f>
        <v xml:space="preserve"> </v>
      </c>
      <c r="J47" s="1" t="str">
        <f>IFERROR(VLOOKUP(B47,'City Level Data'!E:Y,19,0)," ")</f>
        <v>SUPER LOW</v>
      </c>
    </row>
    <row r="48" spans="1:10" x14ac:dyDescent="0.2">
      <c r="A48" s="168"/>
      <c r="B48" s="169" t="s">
        <v>396</v>
      </c>
      <c r="C48" s="170">
        <v>1</v>
      </c>
      <c r="F48" s="1" t="str">
        <f>IFERROR(VLOOKUP(B48,#REF!,2,0)," ")</f>
        <v xml:space="preserve"> </v>
      </c>
      <c r="G48" s="1" t="str">
        <f>IFERROR(VLOOKUP(B48,#REF!,3,0)," ")</f>
        <v xml:space="preserve"> </v>
      </c>
      <c r="H48" s="1" t="str">
        <f>IFERROR(VLOOKUP(B48,'City Level Data'!E:N,13,0)," ")</f>
        <v xml:space="preserve"> </v>
      </c>
      <c r="I48" s="81" t="str">
        <f>IFERROR(VLOOKUP(B48,'City Level Data'!E:Q,15,0)," ")</f>
        <v xml:space="preserve"> </v>
      </c>
      <c r="J48" s="1" t="str">
        <f>IFERROR(VLOOKUP(B48,'City Level Data'!E:Y,19,0)," ")</f>
        <v>SUPER LOW</v>
      </c>
    </row>
    <row r="49" spans="1:10" x14ac:dyDescent="0.2">
      <c r="A49" s="168"/>
      <c r="B49" s="169" t="s">
        <v>384</v>
      </c>
      <c r="C49" s="170">
        <v>1</v>
      </c>
      <c r="F49" s="1" t="str">
        <f>IFERROR(VLOOKUP(B49,#REF!,2,0)," ")</f>
        <v xml:space="preserve"> </v>
      </c>
      <c r="G49" s="1" t="str">
        <f>IFERROR(VLOOKUP(B49,#REF!,3,0)," ")</f>
        <v xml:space="preserve"> </v>
      </c>
      <c r="H49" s="1" t="str">
        <f>IFERROR(VLOOKUP(B49,'City Level Data'!E:N,13,0)," ")</f>
        <v xml:space="preserve"> </v>
      </c>
      <c r="I49" s="81" t="str">
        <f>IFERROR(VLOOKUP(B49,'City Level Data'!E:Q,15,0)," ")</f>
        <v xml:space="preserve"> </v>
      </c>
      <c r="J49" s="1" t="str">
        <f>IFERROR(VLOOKUP(B49,'City Level Data'!E:Y,19,0)," ")</f>
        <v>SUPER LOW</v>
      </c>
    </row>
    <row r="50" spans="1:10" x14ac:dyDescent="0.2">
      <c r="A50" s="168"/>
      <c r="B50" s="169" t="s">
        <v>386</v>
      </c>
      <c r="C50" s="170">
        <v>1</v>
      </c>
      <c r="F50" s="1" t="str">
        <f>IFERROR(VLOOKUP(B50,#REF!,2,0)," ")</f>
        <v xml:space="preserve"> </v>
      </c>
      <c r="G50" s="1" t="str">
        <f>IFERROR(VLOOKUP(B50,#REF!,3,0)," ")</f>
        <v xml:space="preserve"> </v>
      </c>
      <c r="H50" s="1" t="str">
        <f>IFERROR(VLOOKUP(B50,'City Level Data'!E:N,13,0)," ")</f>
        <v xml:space="preserve"> </v>
      </c>
      <c r="I50" s="81" t="str">
        <f>IFERROR(VLOOKUP(B50,'City Level Data'!E:Q,15,0)," ")</f>
        <v xml:space="preserve"> </v>
      </c>
      <c r="J50" s="1" t="str">
        <f>IFERROR(VLOOKUP(B50,'City Level Data'!E:Y,19,0)," ")</f>
        <v>SUPER LOW</v>
      </c>
    </row>
    <row r="51" spans="1:10" x14ac:dyDescent="0.2">
      <c r="A51" s="168"/>
      <c r="B51" s="169" t="s">
        <v>394</v>
      </c>
      <c r="C51" s="170">
        <v>1</v>
      </c>
      <c r="F51" s="1" t="str">
        <f>IFERROR(VLOOKUP(B51,#REF!,2,0)," ")</f>
        <v xml:space="preserve"> </v>
      </c>
      <c r="G51" s="1" t="str">
        <f>IFERROR(VLOOKUP(B51,#REF!,3,0)," ")</f>
        <v xml:space="preserve"> </v>
      </c>
      <c r="H51" s="1" t="str">
        <f>IFERROR(VLOOKUP(B51,'City Level Data'!E:N,13,0)," ")</f>
        <v xml:space="preserve"> </v>
      </c>
      <c r="I51" s="81" t="str">
        <f>IFERROR(VLOOKUP(B51,'City Level Data'!E:Q,15,0)," ")</f>
        <v xml:space="preserve"> </v>
      </c>
      <c r="J51" s="1" t="str">
        <f>IFERROR(VLOOKUP(B51,'City Level Data'!E:Y,19,0)," ")</f>
        <v>SUPER LOW</v>
      </c>
    </row>
    <row r="52" spans="1:10" x14ac:dyDescent="0.2">
      <c r="A52" s="168"/>
      <c r="B52" s="169" t="s">
        <v>398</v>
      </c>
      <c r="C52" s="170">
        <v>1</v>
      </c>
      <c r="F52" s="1" t="str">
        <f>IFERROR(VLOOKUP(B52,#REF!,2,0)," ")</f>
        <v xml:space="preserve"> </v>
      </c>
      <c r="G52" s="1" t="str">
        <f>IFERROR(VLOOKUP(B52,#REF!,3,0)," ")</f>
        <v xml:space="preserve"> </v>
      </c>
      <c r="H52" s="1" t="str">
        <f>IFERROR(VLOOKUP(B52,'City Level Data'!E:N,13,0)," ")</f>
        <v xml:space="preserve"> </v>
      </c>
      <c r="I52" s="81" t="str">
        <f>IFERROR(VLOOKUP(B52,'City Level Data'!E:Q,15,0)," ")</f>
        <v xml:space="preserve"> </v>
      </c>
      <c r="J52" s="1" t="str">
        <f>IFERROR(VLOOKUP(B52,'City Level Data'!E:Y,19,0)," ")</f>
        <v>LOW</v>
      </c>
    </row>
    <row r="53" spans="1:10" x14ac:dyDescent="0.2">
      <c r="A53" s="168"/>
      <c r="B53" s="169" t="s">
        <v>392</v>
      </c>
      <c r="C53" s="170">
        <v>1</v>
      </c>
      <c r="F53" s="1" t="str">
        <f>IFERROR(VLOOKUP(B53,#REF!,2,0)," ")</f>
        <v xml:space="preserve"> </v>
      </c>
      <c r="G53" s="1" t="str">
        <f>IFERROR(VLOOKUP(B53,#REF!,3,0)," ")</f>
        <v xml:space="preserve"> </v>
      </c>
      <c r="H53" s="1" t="str">
        <f>IFERROR(VLOOKUP(B53,'City Level Data'!E:N,13,0)," ")</f>
        <v xml:space="preserve"> </v>
      </c>
      <c r="I53" s="81" t="str">
        <f>IFERROR(VLOOKUP(B53,'City Level Data'!E:Q,15,0)," ")</f>
        <v xml:space="preserve"> </v>
      </c>
      <c r="J53" s="1" t="str">
        <f>IFERROR(VLOOKUP(B53,'City Level Data'!E:Y,19,0)," ")</f>
        <v>SUPER LOW</v>
      </c>
    </row>
    <row r="54" spans="1:10" x14ac:dyDescent="0.2">
      <c r="A54" s="168"/>
      <c r="B54" s="169" t="s">
        <v>390</v>
      </c>
      <c r="C54" s="170">
        <v>1</v>
      </c>
      <c r="F54" s="1" t="str">
        <f>IFERROR(VLOOKUP(B54,#REF!,2,0)," ")</f>
        <v xml:space="preserve"> </v>
      </c>
      <c r="G54" s="1" t="str">
        <f>IFERROR(VLOOKUP(B54,#REF!,3,0)," ")</f>
        <v xml:space="preserve"> </v>
      </c>
      <c r="H54" s="1" t="str">
        <f>IFERROR(VLOOKUP(B54,'City Level Data'!E:N,13,0)," ")</f>
        <v xml:space="preserve"> </v>
      </c>
      <c r="I54" s="81" t="str">
        <f>IFERROR(VLOOKUP(B54,'City Level Data'!E:Q,15,0)," ")</f>
        <v xml:space="preserve"> </v>
      </c>
      <c r="J54" s="1" t="str">
        <f>IFERROR(VLOOKUP(B54,'City Level Data'!E:Y,19,0)," ")</f>
        <v>SUPER LOW</v>
      </c>
    </row>
    <row r="55" spans="1:10" x14ac:dyDescent="0.2">
      <c r="A55" s="168"/>
      <c r="B55" s="169" t="s">
        <v>382</v>
      </c>
      <c r="C55" s="170">
        <v>1</v>
      </c>
      <c r="F55" s="1" t="str">
        <f>IFERROR(VLOOKUP(B55,#REF!,2,0)," ")</f>
        <v xml:space="preserve"> </v>
      </c>
      <c r="G55" s="1" t="str">
        <f>IFERROR(VLOOKUP(B55,#REF!,3,0)," ")</f>
        <v xml:space="preserve"> </v>
      </c>
      <c r="H55" s="1" t="str">
        <f>IFERROR(VLOOKUP(B55,'City Level Data'!E:N,13,0)," ")</f>
        <v xml:space="preserve"> </v>
      </c>
      <c r="I55" s="81" t="str">
        <f>IFERROR(VLOOKUP(B55,'City Level Data'!E:Q,15,0)," ")</f>
        <v xml:space="preserve"> </v>
      </c>
      <c r="J55" s="1" t="str">
        <f>IFERROR(VLOOKUP(B55,'City Level Data'!E:Y,19,0)," ")</f>
        <v>SUPER LOW</v>
      </c>
    </row>
    <row r="56" spans="1:10" x14ac:dyDescent="0.2">
      <c r="A56" s="168"/>
      <c r="B56" s="169" t="s">
        <v>388</v>
      </c>
      <c r="C56" s="170">
        <v>1</v>
      </c>
      <c r="F56" s="1" t="str">
        <f>IFERROR(VLOOKUP(B56,#REF!,2,0)," ")</f>
        <v xml:space="preserve"> </v>
      </c>
      <c r="G56" s="1" t="str">
        <f>IFERROR(VLOOKUP(B56,#REF!,3,0)," ")</f>
        <v xml:space="preserve"> </v>
      </c>
      <c r="H56" s="1" t="str">
        <f>IFERROR(VLOOKUP(B56,'City Level Data'!E:N,13,0)," ")</f>
        <v xml:space="preserve"> </v>
      </c>
      <c r="I56" s="81" t="str">
        <f>IFERROR(VLOOKUP(B56,'City Level Data'!E:Q,15,0)," ")</f>
        <v xml:space="preserve"> </v>
      </c>
      <c r="J56" s="1" t="str">
        <f>IFERROR(VLOOKUP(B56,'City Level Data'!E:Y,19,0)," ")</f>
        <v>SUPER LOW</v>
      </c>
    </row>
    <row r="57" spans="1:10" x14ac:dyDescent="0.2">
      <c r="A57" s="166" t="s">
        <v>2408</v>
      </c>
      <c r="B57" s="171"/>
      <c r="C57" s="167">
        <v>10</v>
      </c>
      <c r="F57" s="1" t="str">
        <f>IFERROR(VLOOKUP(B57,#REF!,2,0)," ")</f>
        <v xml:space="preserve"> </v>
      </c>
      <c r="G57" s="1" t="str">
        <f>IFERROR(VLOOKUP(B57,#REF!,3,0)," ")</f>
        <v xml:space="preserve"> </v>
      </c>
      <c r="H57" s="1" t="str">
        <f>IFERROR(VLOOKUP(B57,'City Level Data'!E:N,13,0)," ")</f>
        <v xml:space="preserve"> </v>
      </c>
      <c r="I57" s="81" t="str">
        <f>IFERROR(VLOOKUP(B57,'City Level Data'!E:Q,15,0)," ")</f>
        <v xml:space="preserve"> </v>
      </c>
      <c r="J57" s="1" t="str">
        <f>IFERROR(VLOOKUP(B57,'City Level Data'!E:Y,19,0)," ")</f>
        <v xml:space="preserve"> </v>
      </c>
    </row>
    <row r="58" spans="1:10" x14ac:dyDescent="0.2">
      <c r="A58" s="166" t="s">
        <v>606</v>
      </c>
      <c r="B58" s="166" t="s">
        <v>610</v>
      </c>
      <c r="C58" s="167">
        <v>1</v>
      </c>
      <c r="F58" s="1" t="str">
        <f>IFERROR(VLOOKUP(B58,#REF!,2,0)," ")</f>
        <v xml:space="preserve"> </v>
      </c>
      <c r="G58" s="1" t="str">
        <f>IFERROR(VLOOKUP(B58,#REF!,3,0)," ")</f>
        <v xml:space="preserve"> </v>
      </c>
      <c r="H58" s="1" t="str">
        <f>IFERROR(VLOOKUP(B58,'City Level Data'!E:N,13,0)," ")</f>
        <v xml:space="preserve"> </v>
      </c>
      <c r="I58" s="81" t="str">
        <f>IFERROR(VLOOKUP(B58,'City Level Data'!E:Q,15,0)," ")</f>
        <v xml:space="preserve"> </v>
      </c>
      <c r="J58" s="1" t="str">
        <f>IFERROR(VLOOKUP(B58,'City Level Data'!E:Y,19,0)," ")</f>
        <v>SUPER LOW</v>
      </c>
    </row>
    <row r="59" spans="1:10" x14ac:dyDescent="0.2">
      <c r="A59" s="168"/>
      <c r="B59" s="169" t="s">
        <v>612</v>
      </c>
      <c r="C59" s="170">
        <v>1</v>
      </c>
      <c r="F59" s="1" t="str">
        <f>IFERROR(VLOOKUP(B59,#REF!,2,0)," ")</f>
        <v xml:space="preserve"> </v>
      </c>
      <c r="G59" s="1" t="str">
        <f>IFERROR(VLOOKUP(B59,#REF!,3,0)," ")</f>
        <v xml:space="preserve"> </v>
      </c>
      <c r="H59" s="1" t="str">
        <f>IFERROR(VLOOKUP(B59,'City Level Data'!E:N,13,0)," ")</f>
        <v xml:space="preserve"> </v>
      </c>
      <c r="I59" s="81" t="str">
        <f>IFERROR(VLOOKUP(B59,'City Level Data'!E:Q,15,0)," ")</f>
        <v xml:space="preserve"> </v>
      </c>
      <c r="J59" s="1" t="str">
        <f>IFERROR(VLOOKUP(B59,'City Level Data'!E:Y,19,0)," ")</f>
        <v>SUPER LOW</v>
      </c>
    </row>
    <row r="60" spans="1:10" x14ac:dyDescent="0.2">
      <c r="A60" s="168"/>
      <c r="B60" s="169" t="s">
        <v>616</v>
      </c>
      <c r="C60" s="170">
        <v>1</v>
      </c>
      <c r="F60" s="1" t="str">
        <f>IFERROR(VLOOKUP(B60,#REF!,2,0)," ")</f>
        <v xml:space="preserve"> </v>
      </c>
      <c r="G60" s="1" t="str">
        <f>IFERROR(VLOOKUP(B60,#REF!,3,0)," ")</f>
        <v xml:space="preserve"> </v>
      </c>
      <c r="H60" s="1" t="str">
        <f>IFERROR(VLOOKUP(B60,'City Level Data'!E:N,13,0)," ")</f>
        <v xml:space="preserve"> </v>
      </c>
      <c r="I60" s="81" t="str">
        <f>IFERROR(VLOOKUP(B60,'City Level Data'!E:Q,15,0)," ")</f>
        <v xml:space="preserve"> </v>
      </c>
      <c r="J60" s="1" t="str">
        <f>IFERROR(VLOOKUP(B60,'City Level Data'!E:Y,19,0)," ")</f>
        <v>HIGH</v>
      </c>
    </row>
    <row r="61" spans="1:10" x14ac:dyDescent="0.2">
      <c r="A61" s="168"/>
      <c r="B61" s="169" t="s">
        <v>608</v>
      </c>
      <c r="C61" s="170">
        <v>1</v>
      </c>
      <c r="F61" s="1" t="str">
        <f>IFERROR(VLOOKUP(B61,#REF!,2,0)," ")</f>
        <v xml:space="preserve"> </v>
      </c>
      <c r="G61" s="1" t="str">
        <f>IFERROR(VLOOKUP(B61,#REF!,3,0)," ")</f>
        <v xml:space="preserve"> </v>
      </c>
      <c r="H61" s="1" t="str">
        <f>IFERROR(VLOOKUP(B61,'City Level Data'!E:N,13,0)," ")</f>
        <v xml:space="preserve"> </v>
      </c>
      <c r="I61" s="81" t="str">
        <f>IFERROR(VLOOKUP(B61,'City Level Data'!E:Q,15,0)," ")</f>
        <v xml:space="preserve"> </v>
      </c>
      <c r="J61" s="1" t="str">
        <f>IFERROR(VLOOKUP(B61,'City Level Data'!E:Y,19,0)," ")</f>
        <v>SUPER LOW</v>
      </c>
    </row>
    <row r="62" spans="1:10" x14ac:dyDescent="0.2">
      <c r="A62" s="168"/>
      <c r="B62" s="169" t="s">
        <v>614</v>
      </c>
      <c r="C62" s="170">
        <v>1</v>
      </c>
      <c r="F62" s="1" t="str">
        <f>IFERROR(VLOOKUP(B62,#REF!,2,0)," ")</f>
        <v xml:space="preserve"> </v>
      </c>
      <c r="G62" s="1" t="str">
        <f>IFERROR(VLOOKUP(B62,#REF!,3,0)," ")</f>
        <v xml:space="preserve"> </v>
      </c>
      <c r="H62" s="1" t="str">
        <f>IFERROR(VLOOKUP(B62,'City Level Data'!E:N,13,0)," ")</f>
        <v xml:space="preserve"> </v>
      </c>
      <c r="I62" s="81" t="str">
        <f>IFERROR(VLOOKUP(B62,'City Level Data'!E:Q,15,0)," ")</f>
        <v xml:space="preserve"> </v>
      </c>
      <c r="J62" s="1" t="str">
        <f>IFERROR(VLOOKUP(B62,'City Level Data'!E:Y,19,0)," ")</f>
        <v>LOW</v>
      </c>
    </row>
    <row r="63" spans="1:10" x14ac:dyDescent="0.2">
      <c r="A63" s="166" t="s">
        <v>2409</v>
      </c>
      <c r="B63" s="171"/>
      <c r="C63" s="167">
        <v>5</v>
      </c>
      <c r="F63" s="1" t="str">
        <f>IFERROR(VLOOKUP(B63,#REF!,2,0)," ")</f>
        <v xml:space="preserve"> </v>
      </c>
      <c r="G63" s="1" t="str">
        <f>IFERROR(VLOOKUP(B63,#REF!,3,0)," ")</f>
        <v xml:space="preserve"> </v>
      </c>
      <c r="H63" s="1" t="str">
        <f>IFERROR(VLOOKUP(B63,'City Level Data'!E:N,13,0)," ")</f>
        <v xml:space="preserve"> </v>
      </c>
      <c r="I63" s="81" t="str">
        <f>IFERROR(VLOOKUP(B63,'City Level Data'!E:Q,15,0)," ")</f>
        <v xml:space="preserve"> </v>
      </c>
      <c r="J63" s="1" t="str">
        <f>IFERROR(VLOOKUP(B63,'City Level Data'!E:Y,19,0)," ")</f>
        <v xml:space="preserve"> </v>
      </c>
    </row>
    <row r="64" spans="1:10" x14ac:dyDescent="0.2">
      <c r="A64" s="166" t="s">
        <v>464</v>
      </c>
      <c r="B64" s="166" t="s">
        <v>466</v>
      </c>
      <c r="C64" s="167">
        <v>1</v>
      </c>
      <c r="F64" s="1" t="str">
        <f>IFERROR(VLOOKUP(B64,#REF!,2,0)," ")</f>
        <v xml:space="preserve"> </v>
      </c>
      <c r="G64" s="1" t="str">
        <f>IFERROR(VLOOKUP(B64,#REF!,3,0)," ")</f>
        <v xml:space="preserve"> </v>
      </c>
      <c r="H64" s="1" t="str">
        <f>IFERROR(VLOOKUP(B64,'City Level Data'!E:N,13,0)," ")</f>
        <v xml:space="preserve"> </v>
      </c>
      <c r="I64" s="81" t="str">
        <f>IFERROR(VLOOKUP(B64,'City Level Data'!E:Q,15,0)," ")</f>
        <v xml:space="preserve"> </v>
      </c>
      <c r="J64" s="1" t="str">
        <f>IFERROR(VLOOKUP(B64,'City Level Data'!E:Y,19,0)," ")</f>
        <v>SUPER HIGH</v>
      </c>
    </row>
    <row r="65" spans="1:10" x14ac:dyDescent="0.2">
      <c r="A65" s="168"/>
      <c r="B65" s="169" t="s">
        <v>474</v>
      </c>
      <c r="C65" s="170">
        <v>1</v>
      </c>
      <c r="F65" s="1" t="str">
        <f>IFERROR(VLOOKUP(B65,#REF!,2,0)," ")</f>
        <v xml:space="preserve"> </v>
      </c>
      <c r="G65" s="1" t="str">
        <f>IFERROR(VLOOKUP(B65,#REF!,3,0)," ")</f>
        <v xml:space="preserve"> </v>
      </c>
      <c r="H65" s="1" t="str">
        <f>IFERROR(VLOOKUP(B65,'City Level Data'!E:N,13,0)," ")</f>
        <v xml:space="preserve"> </v>
      </c>
      <c r="I65" s="81" t="str">
        <f>IFERROR(VLOOKUP(B65,'City Level Data'!E:Q,15,0)," ")</f>
        <v xml:space="preserve"> </v>
      </c>
      <c r="J65" s="1" t="str">
        <f>IFERROR(VLOOKUP(B65,'City Level Data'!E:Y,19,0)," ")</f>
        <v>SUPER HIGH</v>
      </c>
    </row>
    <row r="66" spans="1:10" x14ac:dyDescent="0.2">
      <c r="A66" s="168"/>
      <c r="B66" s="169" t="s">
        <v>472</v>
      </c>
      <c r="C66" s="170">
        <v>1</v>
      </c>
      <c r="F66" s="1" t="str">
        <f>IFERROR(VLOOKUP(B66,#REF!,2,0)," ")</f>
        <v xml:space="preserve"> </v>
      </c>
      <c r="G66" s="1" t="str">
        <f>IFERROR(VLOOKUP(B66,#REF!,3,0)," ")</f>
        <v xml:space="preserve"> </v>
      </c>
      <c r="H66" s="1" t="str">
        <f>IFERROR(VLOOKUP(B66,'City Level Data'!E:N,13,0)," ")</f>
        <v xml:space="preserve"> </v>
      </c>
      <c r="I66" s="81" t="str">
        <f>IFERROR(VLOOKUP(B66,'City Level Data'!E:Q,15,0)," ")</f>
        <v xml:space="preserve"> </v>
      </c>
      <c r="J66" s="1" t="str">
        <f>IFERROR(VLOOKUP(B66,'City Level Data'!E:Y,19,0)," ")</f>
        <v>SUPER HIGH</v>
      </c>
    </row>
    <row r="67" spans="1:10" x14ac:dyDescent="0.2">
      <c r="A67" s="168"/>
      <c r="B67" s="169" t="s">
        <v>468</v>
      </c>
      <c r="C67" s="170">
        <v>1</v>
      </c>
      <c r="F67" s="1" t="str">
        <f>IFERROR(VLOOKUP(B67,#REF!,2,0)," ")</f>
        <v xml:space="preserve"> </v>
      </c>
      <c r="G67" s="1" t="str">
        <f>IFERROR(VLOOKUP(B67,#REF!,3,0)," ")</f>
        <v xml:space="preserve"> </v>
      </c>
      <c r="H67" s="1" t="str">
        <f>IFERROR(VLOOKUP(B67,'City Level Data'!E:N,13,0)," ")</f>
        <v xml:space="preserve"> </v>
      </c>
      <c r="I67" s="81" t="str">
        <f>IFERROR(VLOOKUP(B67,'City Level Data'!E:Q,15,0)," ")</f>
        <v xml:space="preserve"> </v>
      </c>
      <c r="J67" s="1" t="str">
        <f>IFERROR(VLOOKUP(B67,'City Level Data'!E:Y,19,0)," ")</f>
        <v>SUPER HIGH</v>
      </c>
    </row>
    <row r="68" spans="1:10" x14ac:dyDescent="0.2">
      <c r="A68" s="168"/>
      <c r="B68" s="169" t="s">
        <v>470</v>
      </c>
      <c r="C68" s="170">
        <v>1</v>
      </c>
      <c r="F68" s="1" t="str">
        <f>IFERROR(VLOOKUP(B68,#REF!,2,0)," ")</f>
        <v xml:space="preserve"> </v>
      </c>
      <c r="G68" s="1" t="str">
        <f>IFERROR(VLOOKUP(B68,#REF!,3,0)," ")</f>
        <v xml:space="preserve"> </v>
      </c>
      <c r="H68" s="1" t="str">
        <f>IFERROR(VLOOKUP(B68,'City Level Data'!E:N,13,0)," ")</f>
        <v xml:space="preserve"> </v>
      </c>
      <c r="I68" s="81" t="str">
        <f>IFERROR(VLOOKUP(B68,'City Level Data'!E:Q,15,0)," ")</f>
        <v xml:space="preserve"> </v>
      </c>
      <c r="J68" s="1" t="str">
        <f>IFERROR(VLOOKUP(B68,'City Level Data'!E:Y,19,0)," ")</f>
        <v>HIGH</v>
      </c>
    </row>
    <row r="69" spans="1:10" x14ac:dyDescent="0.2">
      <c r="A69" s="168"/>
      <c r="B69" s="169" t="s">
        <v>476</v>
      </c>
      <c r="C69" s="170">
        <v>1</v>
      </c>
      <c r="F69" s="1" t="str">
        <f>IFERROR(VLOOKUP(B69,#REF!,2,0)," ")</f>
        <v xml:space="preserve"> </v>
      </c>
      <c r="G69" s="1" t="str">
        <f>IFERROR(VLOOKUP(B69,#REF!,3,0)," ")</f>
        <v xml:space="preserve"> </v>
      </c>
      <c r="H69" s="1" t="str">
        <f>IFERROR(VLOOKUP(B69,'City Level Data'!E:N,13,0)," ")</f>
        <v xml:space="preserve"> </v>
      </c>
      <c r="I69" s="81" t="str">
        <f>IFERROR(VLOOKUP(B69,'City Level Data'!E:Q,15,0)," ")</f>
        <v xml:space="preserve"> </v>
      </c>
      <c r="J69" s="1" t="str">
        <f>IFERROR(VLOOKUP(B69,'City Level Data'!E:Y,19,0)," ")</f>
        <v>SUPER HIGH</v>
      </c>
    </row>
    <row r="70" spans="1:10" x14ac:dyDescent="0.2">
      <c r="A70" s="166" t="s">
        <v>2410</v>
      </c>
      <c r="B70" s="171"/>
      <c r="C70" s="167">
        <v>6</v>
      </c>
      <c r="F70" s="1" t="str">
        <f>IFERROR(VLOOKUP(B70,#REF!,2,0)," ")</f>
        <v xml:space="preserve"> </v>
      </c>
      <c r="G70" s="1" t="str">
        <f>IFERROR(VLOOKUP(B70,#REF!,3,0)," ")</f>
        <v xml:space="preserve"> </v>
      </c>
      <c r="H70" s="1" t="str">
        <f>IFERROR(VLOOKUP(B70,'City Level Data'!E:N,13,0)," ")</f>
        <v xml:space="preserve"> </v>
      </c>
      <c r="I70" s="81" t="str">
        <f>IFERROR(VLOOKUP(B70,'City Level Data'!E:Q,15,0)," ")</f>
        <v xml:space="preserve"> </v>
      </c>
      <c r="J70" s="1" t="str">
        <f>IFERROR(VLOOKUP(B70,'City Level Data'!E:Y,19,0)," ")</f>
        <v xml:space="preserve"> </v>
      </c>
    </row>
    <row r="71" spans="1:10" x14ac:dyDescent="0.2">
      <c r="A71" s="166" t="s">
        <v>1070</v>
      </c>
      <c r="B71" s="166" t="s">
        <v>1072</v>
      </c>
      <c r="C71" s="167">
        <v>1</v>
      </c>
      <c r="F71" s="1" t="str">
        <f>IFERROR(VLOOKUP(B71,#REF!,2,0)," ")</f>
        <v xml:space="preserve"> </v>
      </c>
      <c r="G71" s="1" t="str">
        <f>IFERROR(VLOOKUP(B71,#REF!,3,0)," ")</f>
        <v xml:space="preserve"> </v>
      </c>
      <c r="H71" s="1" t="str">
        <f>IFERROR(VLOOKUP(B71,'City Level Data'!E:N,13,0)," ")</f>
        <v xml:space="preserve"> </v>
      </c>
      <c r="I71" s="81" t="str">
        <f>IFERROR(VLOOKUP(B71,'City Level Data'!E:Q,15,0)," ")</f>
        <v xml:space="preserve"> </v>
      </c>
      <c r="J71" s="1" t="str">
        <f>IFERROR(VLOOKUP(B71,'City Level Data'!E:Y,19,0)," ")</f>
        <v>SUPER LOW</v>
      </c>
    </row>
    <row r="72" spans="1:10" x14ac:dyDescent="0.2">
      <c r="A72" s="168"/>
      <c r="B72" s="169" t="s">
        <v>1077</v>
      </c>
      <c r="C72" s="170">
        <v>1</v>
      </c>
      <c r="F72" s="1" t="str">
        <f>IFERROR(VLOOKUP(B72,#REF!,2,0)," ")</f>
        <v xml:space="preserve"> </v>
      </c>
      <c r="G72" s="1" t="str">
        <f>IFERROR(VLOOKUP(B72,#REF!,3,0)," ")</f>
        <v xml:space="preserve"> </v>
      </c>
      <c r="H72" s="1" t="str">
        <f>IFERROR(VLOOKUP(B72,'City Level Data'!E:N,13,0)," ")</f>
        <v xml:space="preserve"> </v>
      </c>
      <c r="I72" s="81" t="str">
        <f>IFERROR(VLOOKUP(B72,'City Level Data'!E:Q,15,0)," ")</f>
        <v xml:space="preserve"> </v>
      </c>
      <c r="J72" s="1" t="str">
        <f>IFERROR(VLOOKUP(B72,'City Level Data'!E:Y,19,0)," ")</f>
        <v>SUPER LOW</v>
      </c>
    </row>
    <row r="73" spans="1:10" x14ac:dyDescent="0.2">
      <c r="A73" s="168"/>
      <c r="B73" s="169" t="s">
        <v>1070</v>
      </c>
      <c r="C73" s="170">
        <v>1</v>
      </c>
      <c r="F73" s="1" t="str">
        <f>IFERROR(VLOOKUP(B73,#REF!,2,0)," ")</f>
        <v xml:space="preserve"> </v>
      </c>
      <c r="G73" s="1" t="str">
        <f>IFERROR(VLOOKUP(B73,#REF!,3,0)," ")</f>
        <v xml:space="preserve"> </v>
      </c>
      <c r="H73" s="1" t="str">
        <f>IFERROR(VLOOKUP(B73,'City Level Data'!E:N,13,0)," ")</f>
        <v xml:space="preserve"> </v>
      </c>
      <c r="I73" s="81" t="str">
        <f>IFERROR(VLOOKUP(B73,'City Level Data'!E:Q,15,0)," ")</f>
        <v xml:space="preserve"> </v>
      </c>
      <c r="J73" s="1" t="str">
        <f>IFERROR(VLOOKUP(B73,'City Level Data'!E:Y,19,0)," ")</f>
        <v>SUPER LOW</v>
      </c>
    </row>
    <row r="74" spans="1:10" x14ac:dyDescent="0.2">
      <c r="A74" s="168"/>
      <c r="B74" s="169" t="s">
        <v>1079</v>
      </c>
      <c r="C74" s="170">
        <v>1</v>
      </c>
      <c r="F74" s="1" t="str">
        <f>IFERROR(VLOOKUP(B74,#REF!,2,0)," ")</f>
        <v xml:space="preserve"> </v>
      </c>
      <c r="G74" s="1" t="str">
        <f>IFERROR(VLOOKUP(B74,#REF!,3,0)," ")</f>
        <v xml:space="preserve"> </v>
      </c>
      <c r="H74" s="1" t="str">
        <f>IFERROR(VLOOKUP(B74,'City Level Data'!E:N,13,0)," ")</f>
        <v xml:space="preserve"> </v>
      </c>
      <c r="I74" s="81" t="str">
        <f>IFERROR(VLOOKUP(B74,'City Level Data'!E:Q,15,0)," ")</f>
        <v xml:space="preserve"> </v>
      </c>
      <c r="J74" s="1" t="str">
        <f>IFERROR(VLOOKUP(B74,'City Level Data'!E:Y,19,0)," ")</f>
        <v>SUPER LOW</v>
      </c>
    </row>
    <row r="75" spans="1:10" x14ac:dyDescent="0.2">
      <c r="A75" s="168"/>
      <c r="B75" s="169" t="s">
        <v>1081</v>
      </c>
      <c r="C75" s="170">
        <v>1</v>
      </c>
      <c r="F75" s="1" t="str">
        <f>IFERROR(VLOOKUP(B75,#REF!,2,0)," ")</f>
        <v xml:space="preserve"> </v>
      </c>
      <c r="G75" s="1" t="str">
        <f>IFERROR(VLOOKUP(B75,#REF!,3,0)," ")</f>
        <v xml:space="preserve"> </v>
      </c>
      <c r="H75" s="1" t="str">
        <f>IFERROR(VLOOKUP(B75,'City Level Data'!E:N,13,0)," ")</f>
        <v xml:space="preserve"> </v>
      </c>
      <c r="I75" s="81" t="str">
        <f>IFERROR(VLOOKUP(B75,'City Level Data'!E:Q,15,0)," ")</f>
        <v xml:space="preserve"> </v>
      </c>
      <c r="J75" s="1" t="str">
        <f>IFERROR(VLOOKUP(B75,'City Level Data'!E:Y,19,0)," ")</f>
        <v>LOW</v>
      </c>
    </row>
    <row r="76" spans="1:10" x14ac:dyDescent="0.2">
      <c r="A76" s="168"/>
      <c r="B76" s="169" t="s">
        <v>1075</v>
      </c>
      <c r="C76" s="170">
        <v>1</v>
      </c>
      <c r="F76" s="1" t="str">
        <f>IFERROR(VLOOKUP(B76,#REF!,2,0)," ")</f>
        <v xml:space="preserve"> </v>
      </c>
      <c r="G76" s="1" t="str">
        <f>IFERROR(VLOOKUP(B76,#REF!,3,0)," ")</f>
        <v xml:space="preserve"> </v>
      </c>
      <c r="H76" s="1" t="str">
        <f>IFERROR(VLOOKUP(B76,'City Level Data'!E:N,13,0)," ")</f>
        <v xml:space="preserve"> </v>
      </c>
      <c r="I76" s="81" t="str">
        <f>IFERROR(VLOOKUP(B76,'City Level Data'!E:Q,15,0)," ")</f>
        <v xml:space="preserve"> </v>
      </c>
      <c r="J76" s="1" t="str">
        <f>IFERROR(VLOOKUP(B76,'City Level Data'!E:Y,19,0)," ")</f>
        <v>LOW</v>
      </c>
    </row>
    <row r="77" spans="1:10" x14ac:dyDescent="0.2">
      <c r="A77" s="166" t="s">
        <v>2411</v>
      </c>
      <c r="B77" s="171"/>
      <c r="C77" s="167">
        <v>6</v>
      </c>
      <c r="F77" s="1" t="str">
        <f>IFERROR(VLOOKUP(B77,#REF!,2,0)," ")</f>
        <v xml:space="preserve"> </v>
      </c>
      <c r="G77" s="1" t="str">
        <f>IFERROR(VLOOKUP(B77,#REF!,3,0)," ")</f>
        <v xml:space="preserve"> </v>
      </c>
      <c r="H77" s="1" t="str">
        <f>IFERROR(VLOOKUP(B77,'City Level Data'!E:N,13,0)," ")</f>
        <v xml:space="preserve"> </v>
      </c>
      <c r="I77" s="81" t="str">
        <f>IFERROR(VLOOKUP(B77,'City Level Data'!E:Q,15,0)," ")</f>
        <v xml:space="preserve"> </v>
      </c>
      <c r="J77" s="1" t="str">
        <f>IFERROR(VLOOKUP(B77,'City Level Data'!E:Y,19,0)," ")</f>
        <v xml:space="preserve"> </v>
      </c>
    </row>
    <row r="78" spans="1:10" x14ac:dyDescent="0.2">
      <c r="A78" s="166" t="s">
        <v>318</v>
      </c>
      <c r="B78" s="166" t="s">
        <v>326</v>
      </c>
      <c r="C78" s="167">
        <v>1</v>
      </c>
      <c r="F78" s="1" t="str">
        <f>IFERROR(VLOOKUP(B78,#REF!,2,0)," ")</f>
        <v xml:space="preserve"> </v>
      </c>
      <c r="G78" s="1" t="str">
        <f>IFERROR(VLOOKUP(B78,#REF!,3,0)," ")</f>
        <v xml:space="preserve"> </v>
      </c>
      <c r="H78" s="1" t="str">
        <f>IFERROR(VLOOKUP(B78,'City Level Data'!E:N,13,0)," ")</f>
        <v xml:space="preserve"> </v>
      </c>
      <c r="I78" s="81" t="str">
        <f>IFERROR(VLOOKUP(B78,'City Level Data'!E:Q,15,0)," ")</f>
        <v xml:space="preserve"> </v>
      </c>
      <c r="J78" s="1" t="str">
        <f>IFERROR(VLOOKUP(B78,'City Level Data'!E:Y,19,0)," ")</f>
        <v>LOW</v>
      </c>
    </row>
    <row r="79" spans="1:10" x14ac:dyDescent="0.2">
      <c r="A79" s="168"/>
      <c r="B79" s="169" t="s">
        <v>336</v>
      </c>
      <c r="C79" s="170">
        <v>1</v>
      </c>
      <c r="F79" s="1" t="str">
        <f>IFERROR(VLOOKUP(B79,#REF!,2,0)," ")</f>
        <v xml:space="preserve"> </v>
      </c>
      <c r="G79" s="1" t="str">
        <f>IFERROR(VLOOKUP(B79,#REF!,3,0)," ")</f>
        <v xml:space="preserve"> </v>
      </c>
      <c r="H79" s="1" t="str">
        <f>IFERROR(VLOOKUP(B79,'City Level Data'!E:N,13,0)," ")</f>
        <v xml:space="preserve"> </v>
      </c>
      <c r="I79" s="81" t="str">
        <f>IFERROR(VLOOKUP(B79,'City Level Data'!E:Q,15,0)," ")</f>
        <v xml:space="preserve"> </v>
      </c>
      <c r="J79" s="1" t="str">
        <f>IFERROR(VLOOKUP(B79,'City Level Data'!E:Y,19,0)," ")</f>
        <v>LOW</v>
      </c>
    </row>
    <row r="80" spans="1:10" x14ac:dyDescent="0.2">
      <c r="A80" s="168"/>
      <c r="B80" s="169" t="s">
        <v>320</v>
      </c>
      <c r="C80" s="170">
        <v>1</v>
      </c>
      <c r="F80" s="1" t="str">
        <f>IFERROR(VLOOKUP(B80,#REF!,2,0)," ")</f>
        <v xml:space="preserve"> </v>
      </c>
      <c r="G80" s="1" t="str">
        <f>IFERROR(VLOOKUP(B80,#REF!,3,0)," ")</f>
        <v xml:space="preserve"> </v>
      </c>
      <c r="H80" s="1" t="str">
        <f>IFERROR(VLOOKUP(B80,'City Level Data'!E:N,13,0)," ")</f>
        <v xml:space="preserve"> </v>
      </c>
      <c r="I80" s="81" t="str">
        <f>IFERROR(VLOOKUP(B80,'City Level Data'!E:Q,15,0)," ")</f>
        <v xml:space="preserve"> </v>
      </c>
      <c r="J80" s="1" t="str">
        <f>IFERROR(VLOOKUP(B80,'City Level Data'!E:Y,19,0)," ")</f>
        <v>SUPER LOW</v>
      </c>
    </row>
    <row r="81" spans="1:10" x14ac:dyDescent="0.2">
      <c r="A81" s="168"/>
      <c r="B81" s="169" t="s">
        <v>338</v>
      </c>
      <c r="C81" s="170">
        <v>1</v>
      </c>
      <c r="F81" s="1" t="str">
        <f>IFERROR(VLOOKUP(B81,#REF!,2,0)," ")</f>
        <v xml:space="preserve"> </v>
      </c>
      <c r="G81" s="1" t="str">
        <f>IFERROR(VLOOKUP(B81,#REF!,3,0)," ")</f>
        <v xml:space="preserve"> </v>
      </c>
      <c r="H81" s="1" t="str">
        <f>IFERROR(VLOOKUP(B81,'City Level Data'!E:N,13,0)," ")</f>
        <v xml:space="preserve"> </v>
      </c>
      <c r="I81" s="81" t="str">
        <f>IFERROR(VLOOKUP(B81,'City Level Data'!E:Q,15,0)," ")</f>
        <v xml:space="preserve"> </v>
      </c>
      <c r="J81" s="1" t="str">
        <f>IFERROR(VLOOKUP(B81,'City Level Data'!E:Y,19,0)," ")</f>
        <v>LOW</v>
      </c>
    </row>
    <row r="82" spans="1:10" x14ac:dyDescent="0.2">
      <c r="A82" s="168"/>
      <c r="B82" s="169" t="s">
        <v>340</v>
      </c>
      <c r="C82" s="170">
        <v>1</v>
      </c>
      <c r="F82" s="1" t="str">
        <f>IFERROR(VLOOKUP(B82,#REF!,2,0)," ")</f>
        <v xml:space="preserve"> </v>
      </c>
      <c r="G82" s="1" t="str">
        <f>IFERROR(VLOOKUP(B82,#REF!,3,0)," ")</f>
        <v xml:space="preserve"> </v>
      </c>
      <c r="H82" s="1" t="str">
        <f>IFERROR(VLOOKUP(B82,'City Level Data'!E:N,13,0)," ")</f>
        <v xml:space="preserve"> </v>
      </c>
      <c r="I82" s="81" t="str">
        <f>IFERROR(VLOOKUP(B82,'City Level Data'!E:Q,15,0)," ")</f>
        <v xml:space="preserve"> </v>
      </c>
      <c r="J82" s="1" t="str">
        <f>IFERROR(VLOOKUP(B82,'City Level Data'!E:Y,19,0)," ")</f>
        <v>LOW</v>
      </c>
    </row>
    <row r="83" spans="1:10" x14ac:dyDescent="0.2">
      <c r="A83" s="168"/>
      <c r="B83" s="169" t="s">
        <v>322</v>
      </c>
      <c r="C83" s="170">
        <v>1</v>
      </c>
      <c r="F83" s="1" t="str">
        <f>IFERROR(VLOOKUP(B83,#REF!,2,0)," ")</f>
        <v xml:space="preserve"> </v>
      </c>
      <c r="G83" s="1" t="str">
        <f>IFERROR(VLOOKUP(B83,#REF!,3,0)," ")</f>
        <v xml:space="preserve"> </v>
      </c>
      <c r="H83" s="1" t="str">
        <f>IFERROR(VLOOKUP(B83,'City Level Data'!E:N,13,0)," ")</f>
        <v xml:space="preserve"> </v>
      </c>
      <c r="I83" s="81" t="str">
        <f>IFERROR(VLOOKUP(B83,'City Level Data'!E:Q,15,0)," ")</f>
        <v xml:space="preserve"> </v>
      </c>
      <c r="J83" s="1" t="str">
        <f>IFERROR(VLOOKUP(B83,'City Level Data'!E:Y,19,0)," ")</f>
        <v>LOW</v>
      </c>
    </row>
    <row r="84" spans="1:10" x14ac:dyDescent="0.2">
      <c r="A84" s="168"/>
      <c r="B84" s="169" t="s">
        <v>328</v>
      </c>
      <c r="C84" s="170">
        <v>1</v>
      </c>
      <c r="F84" s="1" t="str">
        <f>IFERROR(VLOOKUP(B84,#REF!,2,0)," ")</f>
        <v xml:space="preserve"> </v>
      </c>
      <c r="G84" s="1" t="str">
        <f>IFERROR(VLOOKUP(B84,#REF!,3,0)," ")</f>
        <v xml:space="preserve"> </v>
      </c>
      <c r="H84" s="1" t="str">
        <f>IFERROR(VLOOKUP(B84,'City Level Data'!E:N,13,0)," ")</f>
        <v xml:space="preserve"> </v>
      </c>
      <c r="I84" s="81" t="str">
        <f>IFERROR(VLOOKUP(B84,'City Level Data'!E:Q,15,0)," ")</f>
        <v xml:space="preserve"> </v>
      </c>
      <c r="J84" s="1" t="str">
        <f>IFERROR(VLOOKUP(B84,'City Level Data'!E:Y,19,0)," ")</f>
        <v>LOW</v>
      </c>
    </row>
    <row r="85" spans="1:10" x14ac:dyDescent="0.2">
      <c r="A85" s="168"/>
      <c r="B85" s="169" t="s">
        <v>324</v>
      </c>
      <c r="C85" s="170">
        <v>1</v>
      </c>
      <c r="F85" s="1" t="str">
        <f>IFERROR(VLOOKUP(B85,#REF!,2,0)," ")</f>
        <v xml:space="preserve"> </v>
      </c>
      <c r="G85" s="1" t="str">
        <f>IFERROR(VLOOKUP(B85,#REF!,3,0)," ")</f>
        <v xml:space="preserve"> </v>
      </c>
      <c r="H85" s="1" t="str">
        <f>IFERROR(VLOOKUP(B85,'City Level Data'!E:N,13,0)," ")</f>
        <v xml:space="preserve"> </v>
      </c>
      <c r="I85" s="81" t="str">
        <f>IFERROR(VLOOKUP(B85,'City Level Data'!E:Q,15,0)," ")</f>
        <v xml:space="preserve"> </v>
      </c>
      <c r="J85" s="1" t="str">
        <f>IFERROR(VLOOKUP(B85,'City Level Data'!E:Y,19,0)," ")</f>
        <v>LOW</v>
      </c>
    </row>
    <row r="86" spans="1:10" x14ac:dyDescent="0.2">
      <c r="A86" s="168"/>
      <c r="B86" s="169" t="s">
        <v>332</v>
      </c>
      <c r="C86" s="170">
        <v>1</v>
      </c>
      <c r="F86" s="1" t="str">
        <f>IFERROR(VLOOKUP(B86,#REF!,2,0)," ")</f>
        <v xml:space="preserve"> </v>
      </c>
      <c r="G86" s="1" t="str">
        <f>IFERROR(VLOOKUP(B86,#REF!,3,0)," ")</f>
        <v xml:space="preserve"> </v>
      </c>
      <c r="H86" s="1" t="str">
        <f>IFERROR(VLOOKUP(B86,'City Level Data'!E:N,13,0)," ")</f>
        <v xml:space="preserve"> </v>
      </c>
      <c r="I86" s="81" t="str">
        <f>IFERROR(VLOOKUP(B86,'City Level Data'!E:Q,15,0)," ")</f>
        <v xml:space="preserve"> </v>
      </c>
      <c r="J86" s="1" t="str">
        <f>IFERROR(VLOOKUP(B86,'City Level Data'!E:Y,19,0)," ")</f>
        <v>HIGH</v>
      </c>
    </row>
    <row r="87" spans="1:10" x14ac:dyDescent="0.2">
      <c r="A87" s="168"/>
      <c r="B87" s="169" t="s">
        <v>330</v>
      </c>
      <c r="C87" s="170">
        <v>1</v>
      </c>
      <c r="F87" s="1" t="str">
        <f>IFERROR(VLOOKUP(B87,#REF!,2,0)," ")</f>
        <v xml:space="preserve"> </v>
      </c>
      <c r="G87" s="1" t="str">
        <f>IFERROR(VLOOKUP(B87,#REF!,3,0)," ")</f>
        <v xml:space="preserve"> </v>
      </c>
      <c r="H87" s="1" t="str">
        <f>IFERROR(VLOOKUP(B87,'City Level Data'!E:N,13,0)," ")</f>
        <v xml:space="preserve"> </v>
      </c>
      <c r="I87" s="81" t="str">
        <f>IFERROR(VLOOKUP(B87,'City Level Data'!E:Q,15,0)," ")</f>
        <v xml:space="preserve"> </v>
      </c>
      <c r="J87" s="1" t="str">
        <f>IFERROR(VLOOKUP(B87,'City Level Data'!E:Y,19,0)," ")</f>
        <v>HIGH</v>
      </c>
    </row>
    <row r="88" spans="1:10" x14ac:dyDescent="0.2">
      <c r="A88" s="168"/>
      <c r="B88" s="169" t="s">
        <v>334</v>
      </c>
      <c r="C88" s="170">
        <v>1</v>
      </c>
      <c r="F88" s="1" t="str">
        <f>IFERROR(VLOOKUP(B88,#REF!,2,0)," ")</f>
        <v xml:space="preserve"> </v>
      </c>
      <c r="G88" s="1" t="str">
        <f>IFERROR(VLOOKUP(B88,#REF!,3,0)," ")</f>
        <v xml:space="preserve"> </v>
      </c>
      <c r="H88" s="1" t="str">
        <f>IFERROR(VLOOKUP(B88,'City Level Data'!E:N,13,0)," ")</f>
        <v xml:space="preserve"> </v>
      </c>
      <c r="I88" s="81" t="str">
        <f>IFERROR(VLOOKUP(B88,'City Level Data'!E:Q,15,0)," ")</f>
        <v xml:space="preserve"> </v>
      </c>
      <c r="J88" s="1" t="str">
        <f>IFERROR(VLOOKUP(B88,'City Level Data'!E:Y,19,0)," ")</f>
        <v>LOW</v>
      </c>
    </row>
    <row r="89" spans="1:10" x14ac:dyDescent="0.2">
      <c r="A89" s="166" t="s">
        <v>2412</v>
      </c>
      <c r="B89" s="171"/>
      <c r="C89" s="167">
        <v>11</v>
      </c>
      <c r="F89" s="1" t="str">
        <f>IFERROR(VLOOKUP(B89,#REF!,2,0)," ")</f>
        <v xml:space="preserve"> </v>
      </c>
      <c r="G89" s="1" t="str">
        <f>IFERROR(VLOOKUP(B89,#REF!,3,0)," ")</f>
        <v xml:space="preserve"> </v>
      </c>
      <c r="H89" s="1" t="str">
        <f>IFERROR(VLOOKUP(B89,'City Level Data'!E:N,13,0)," ")</f>
        <v xml:space="preserve"> </v>
      </c>
      <c r="I89" s="81" t="str">
        <f>IFERROR(VLOOKUP(B89,'City Level Data'!E:Q,15,0)," ")</f>
        <v xml:space="preserve"> </v>
      </c>
      <c r="J89" s="1" t="str">
        <f>IFERROR(VLOOKUP(B89,'City Level Data'!E:Y,19,0)," ")</f>
        <v xml:space="preserve"> </v>
      </c>
    </row>
    <row r="90" spans="1:10" x14ac:dyDescent="0.2">
      <c r="A90" s="166" t="s">
        <v>478</v>
      </c>
      <c r="B90" s="166" t="s">
        <v>486</v>
      </c>
      <c r="C90" s="167">
        <v>1</v>
      </c>
      <c r="F90" s="1" t="str">
        <f>IFERROR(VLOOKUP(B90,#REF!,2,0)," ")</f>
        <v xml:space="preserve"> </v>
      </c>
      <c r="G90" s="1" t="str">
        <f>IFERROR(VLOOKUP(B90,#REF!,3,0)," ")</f>
        <v xml:space="preserve"> </v>
      </c>
      <c r="H90" s="1" t="str">
        <f>IFERROR(VLOOKUP(B90,'City Level Data'!E:N,13,0)," ")</f>
        <v xml:space="preserve"> </v>
      </c>
      <c r="I90" s="81" t="str">
        <f>IFERROR(VLOOKUP(B90,'City Level Data'!E:Q,15,0)," ")</f>
        <v xml:space="preserve"> </v>
      </c>
      <c r="J90" s="1" t="str">
        <f>IFERROR(VLOOKUP(B90,'City Level Data'!E:Y,19,0)," ")</f>
        <v>SUPER LOW</v>
      </c>
    </row>
    <row r="91" spans="1:10" x14ac:dyDescent="0.2">
      <c r="A91" s="168"/>
      <c r="B91" s="169" t="s">
        <v>512</v>
      </c>
      <c r="C91" s="170">
        <v>1</v>
      </c>
      <c r="F91" s="1" t="str">
        <f>IFERROR(VLOOKUP(B91,#REF!,2,0)," ")</f>
        <v xml:space="preserve"> </v>
      </c>
      <c r="G91" s="1" t="str">
        <f>IFERROR(VLOOKUP(B91,#REF!,3,0)," ")</f>
        <v xml:space="preserve"> </v>
      </c>
      <c r="H91" s="1" t="str">
        <f>IFERROR(VLOOKUP(B91,'City Level Data'!E:N,13,0)," ")</f>
        <v xml:space="preserve"> </v>
      </c>
      <c r="I91" s="81" t="str">
        <f>IFERROR(VLOOKUP(B91,'City Level Data'!E:Q,15,0)," ")</f>
        <v xml:space="preserve"> </v>
      </c>
      <c r="J91" s="1" t="str">
        <f>IFERROR(VLOOKUP(B91,'City Level Data'!E:Y,19,0)," ")</f>
        <v>SUPER LOW</v>
      </c>
    </row>
    <row r="92" spans="1:10" x14ac:dyDescent="0.2">
      <c r="A92" s="168"/>
      <c r="B92" s="169" t="s">
        <v>510</v>
      </c>
      <c r="C92" s="170">
        <v>1</v>
      </c>
      <c r="F92" s="1" t="str">
        <f>IFERROR(VLOOKUP(B92,#REF!,2,0)," ")</f>
        <v xml:space="preserve"> </v>
      </c>
      <c r="G92" s="1" t="str">
        <f>IFERROR(VLOOKUP(B92,#REF!,3,0)," ")</f>
        <v xml:space="preserve"> </v>
      </c>
      <c r="H92" s="1" t="str">
        <f>IFERROR(VLOOKUP(B92,'City Level Data'!E:N,13,0)," ")</f>
        <v xml:space="preserve"> </v>
      </c>
      <c r="I92" s="81" t="str">
        <f>IFERROR(VLOOKUP(B92,'City Level Data'!E:Q,15,0)," ")</f>
        <v xml:space="preserve"> </v>
      </c>
      <c r="J92" s="1" t="str">
        <f>IFERROR(VLOOKUP(B92,'City Level Data'!E:Y,19,0)," ")</f>
        <v>HIGH</v>
      </c>
    </row>
    <row r="93" spans="1:10" x14ac:dyDescent="0.2">
      <c r="A93" s="168"/>
      <c r="B93" s="169" t="s">
        <v>480</v>
      </c>
      <c r="C93" s="170">
        <v>1</v>
      </c>
      <c r="F93" s="1" t="str">
        <f>IFERROR(VLOOKUP(B93,#REF!,2,0)," ")</f>
        <v xml:space="preserve"> </v>
      </c>
      <c r="G93" s="1" t="str">
        <f>IFERROR(VLOOKUP(B93,#REF!,3,0)," ")</f>
        <v xml:space="preserve"> </v>
      </c>
      <c r="H93" s="1" t="str">
        <f>IFERROR(VLOOKUP(B93,'City Level Data'!E:N,13,0)," ")</f>
        <v xml:space="preserve"> </v>
      </c>
      <c r="I93" s="81" t="str">
        <f>IFERROR(VLOOKUP(B93,'City Level Data'!E:Q,15,0)," ")</f>
        <v xml:space="preserve"> </v>
      </c>
      <c r="J93" s="1" t="str">
        <f>IFERROR(VLOOKUP(B93,'City Level Data'!E:Y,19,0)," ")</f>
        <v>LOW</v>
      </c>
    </row>
    <row r="94" spans="1:10" x14ac:dyDescent="0.2">
      <c r="A94" s="168"/>
      <c r="B94" s="169" t="s">
        <v>492</v>
      </c>
      <c r="C94" s="170">
        <v>1</v>
      </c>
      <c r="F94" s="1" t="str">
        <f>IFERROR(VLOOKUP(B94,#REF!,2,0)," ")</f>
        <v xml:space="preserve"> </v>
      </c>
      <c r="G94" s="1" t="str">
        <f>IFERROR(VLOOKUP(B94,#REF!,3,0)," ")</f>
        <v xml:space="preserve"> </v>
      </c>
      <c r="H94" s="1" t="str">
        <f>IFERROR(VLOOKUP(B94,'City Level Data'!E:N,13,0)," ")</f>
        <v xml:space="preserve"> </v>
      </c>
      <c r="I94" s="81" t="str">
        <f>IFERROR(VLOOKUP(B94,'City Level Data'!E:Q,15,0)," ")</f>
        <v xml:space="preserve"> </v>
      </c>
      <c r="J94" s="1" t="str">
        <f>IFERROR(VLOOKUP(B94,'City Level Data'!E:Y,19,0)," ")</f>
        <v>SUPER LOW</v>
      </c>
    </row>
    <row r="95" spans="1:10" x14ac:dyDescent="0.2">
      <c r="A95" s="168"/>
      <c r="B95" s="169" t="s">
        <v>484</v>
      </c>
      <c r="C95" s="170">
        <v>1</v>
      </c>
      <c r="F95" s="1" t="str">
        <f>IFERROR(VLOOKUP(B95,#REF!,2,0)," ")</f>
        <v xml:space="preserve"> </v>
      </c>
      <c r="G95" s="1" t="str">
        <f>IFERROR(VLOOKUP(B95,#REF!,3,0)," ")</f>
        <v xml:space="preserve"> </v>
      </c>
      <c r="H95" s="1" t="str">
        <f>IFERROR(VLOOKUP(B95,'City Level Data'!E:N,13,0)," ")</f>
        <v xml:space="preserve"> </v>
      </c>
      <c r="I95" s="81" t="str">
        <f>IFERROR(VLOOKUP(B95,'City Level Data'!E:Q,15,0)," ")</f>
        <v xml:space="preserve"> </v>
      </c>
      <c r="J95" s="1" t="str">
        <f>IFERROR(VLOOKUP(B95,'City Level Data'!E:Y,19,0)," ")</f>
        <v>SUPER LOW</v>
      </c>
    </row>
    <row r="96" spans="1:10" x14ac:dyDescent="0.2">
      <c r="A96" s="168"/>
      <c r="B96" s="169" t="s">
        <v>496</v>
      </c>
      <c r="C96" s="170">
        <v>1</v>
      </c>
      <c r="F96" s="1" t="str">
        <f>IFERROR(VLOOKUP(B96,#REF!,2,0)," ")</f>
        <v xml:space="preserve"> </v>
      </c>
      <c r="G96" s="1" t="str">
        <f>IFERROR(VLOOKUP(B96,#REF!,3,0)," ")</f>
        <v xml:space="preserve"> </v>
      </c>
      <c r="H96" s="1" t="str">
        <f>IFERROR(VLOOKUP(B96,'City Level Data'!E:N,13,0)," ")</f>
        <v xml:space="preserve"> </v>
      </c>
      <c r="I96" s="81" t="str">
        <f>IFERROR(VLOOKUP(B96,'City Level Data'!E:Q,15,0)," ")</f>
        <v xml:space="preserve"> </v>
      </c>
      <c r="J96" s="1" t="str">
        <f>IFERROR(VLOOKUP(B96,'City Level Data'!E:Y,19,0)," ")</f>
        <v>SUPER LOW</v>
      </c>
    </row>
    <row r="97" spans="1:10" x14ac:dyDescent="0.2">
      <c r="A97" s="168"/>
      <c r="B97" s="169" t="s">
        <v>488</v>
      </c>
      <c r="C97" s="170">
        <v>1</v>
      </c>
      <c r="F97" s="1" t="str">
        <f>IFERROR(VLOOKUP(B97,#REF!,2,0)," ")</f>
        <v xml:space="preserve"> </v>
      </c>
      <c r="G97" s="1" t="str">
        <f>IFERROR(VLOOKUP(B97,#REF!,3,0)," ")</f>
        <v xml:space="preserve"> </v>
      </c>
      <c r="H97" s="1" t="str">
        <f>IFERROR(VLOOKUP(B97,'City Level Data'!E:N,13,0)," ")</f>
        <v xml:space="preserve"> </v>
      </c>
      <c r="I97" s="81" t="str">
        <f>IFERROR(VLOOKUP(B97,'City Level Data'!E:Q,15,0)," ")</f>
        <v xml:space="preserve"> </v>
      </c>
      <c r="J97" s="1" t="str">
        <f>IFERROR(VLOOKUP(B97,'City Level Data'!E:Y,19,0)," ")</f>
        <v>SUPER LOW</v>
      </c>
    </row>
    <row r="98" spans="1:10" x14ac:dyDescent="0.2">
      <c r="A98" s="168"/>
      <c r="B98" s="169" t="s">
        <v>502</v>
      </c>
      <c r="C98" s="170">
        <v>1</v>
      </c>
      <c r="F98" s="1" t="str">
        <f>IFERROR(VLOOKUP(B98,#REF!,2,0)," ")</f>
        <v xml:space="preserve"> </v>
      </c>
      <c r="G98" s="1" t="str">
        <f>IFERROR(VLOOKUP(B98,#REF!,3,0)," ")</f>
        <v xml:space="preserve"> </v>
      </c>
      <c r="H98" s="1" t="str">
        <f>IFERROR(VLOOKUP(B98,'City Level Data'!E:N,13,0)," ")</f>
        <v xml:space="preserve"> </v>
      </c>
      <c r="I98" s="81" t="str">
        <f>IFERROR(VLOOKUP(B98,'City Level Data'!E:Q,15,0)," ")</f>
        <v xml:space="preserve"> </v>
      </c>
      <c r="J98" s="1" t="str">
        <f>IFERROR(VLOOKUP(B98,'City Level Data'!E:Y,19,0)," ")</f>
        <v>LOW</v>
      </c>
    </row>
    <row r="99" spans="1:10" x14ac:dyDescent="0.2">
      <c r="A99" s="168"/>
      <c r="B99" s="169" t="s">
        <v>508</v>
      </c>
      <c r="C99" s="170">
        <v>1</v>
      </c>
      <c r="F99" s="1" t="str">
        <f>IFERROR(VLOOKUP(B99,#REF!,2,0)," ")</f>
        <v xml:space="preserve"> </v>
      </c>
      <c r="G99" s="1" t="str">
        <f>IFERROR(VLOOKUP(B99,#REF!,3,0)," ")</f>
        <v xml:space="preserve"> </v>
      </c>
      <c r="H99" s="1" t="str">
        <f>IFERROR(VLOOKUP(B99,'City Level Data'!E:N,13,0)," ")</f>
        <v xml:space="preserve"> </v>
      </c>
      <c r="I99" s="81" t="str">
        <f>IFERROR(VLOOKUP(B99,'City Level Data'!E:Q,15,0)," ")</f>
        <v xml:space="preserve"> </v>
      </c>
      <c r="J99" s="1" t="str">
        <f>IFERROR(VLOOKUP(B99,'City Level Data'!E:Y,19,0)," ")</f>
        <v>HIGH</v>
      </c>
    </row>
    <row r="100" spans="1:10" x14ac:dyDescent="0.2">
      <c r="A100" s="168"/>
      <c r="B100" s="169" t="s">
        <v>520</v>
      </c>
      <c r="C100" s="170">
        <v>1</v>
      </c>
      <c r="F100" s="1" t="str">
        <f>IFERROR(VLOOKUP(B100,#REF!,2,0)," ")</f>
        <v xml:space="preserve"> </v>
      </c>
      <c r="G100" s="1" t="str">
        <f>IFERROR(VLOOKUP(B100,#REF!,3,0)," ")</f>
        <v xml:space="preserve"> </v>
      </c>
      <c r="H100" s="1" t="str">
        <f>IFERROR(VLOOKUP(B100,'City Level Data'!E:N,13,0)," ")</f>
        <v xml:space="preserve"> </v>
      </c>
      <c r="I100" s="81" t="str">
        <f>IFERROR(VLOOKUP(B100,'City Level Data'!E:Q,15,0)," ")</f>
        <v xml:space="preserve"> </v>
      </c>
      <c r="J100" s="1" t="str">
        <f>IFERROR(VLOOKUP(B100,'City Level Data'!E:Y,19,0)," ")</f>
        <v>HIGH</v>
      </c>
    </row>
    <row r="101" spans="1:10" x14ac:dyDescent="0.2">
      <c r="A101" s="168"/>
      <c r="B101" s="169" t="s">
        <v>532</v>
      </c>
      <c r="C101" s="170">
        <v>1</v>
      </c>
      <c r="F101" s="1" t="str">
        <f>IFERROR(VLOOKUP(B101,#REF!,2,0)," ")</f>
        <v xml:space="preserve"> </v>
      </c>
      <c r="G101" s="1" t="str">
        <f>IFERROR(VLOOKUP(B101,#REF!,3,0)," ")</f>
        <v xml:space="preserve"> </v>
      </c>
      <c r="H101" s="1" t="str">
        <f>IFERROR(VLOOKUP(B101,'City Level Data'!E:N,13,0)," ")</f>
        <v xml:space="preserve"> </v>
      </c>
      <c r="I101" s="81" t="str">
        <f>IFERROR(VLOOKUP(B101,'City Level Data'!E:Q,15,0)," ")</f>
        <v xml:space="preserve"> </v>
      </c>
      <c r="J101" s="1" t="str">
        <f>IFERROR(VLOOKUP(B101,'City Level Data'!E:Y,19,0)," ")</f>
        <v>SUPER LOW</v>
      </c>
    </row>
    <row r="102" spans="1:10" x14ac:dyDescent="0.2">
      <c r="A102" s="168"/>
      <c r="B102" s="169" t="s">
        <v>524</v>
      </c>
      <c r="C102" s="170">
        <v>1</v>
      </c>
      <c r="F102" s="1" t="str">
        <f>IFERROR(VLOOKUP(B102,#REF!,2,0)," ")</f>
        <v xml:space="preserve"> </v>
      </c>
      <c r="G102" s="1" t="str">
        <f>IFERROR(VLOOKUP(B102,#REF!,3,0)," ")</f>
        <v xml:space="preserve"> </v>
      </c>
      <c r="H102" s="1" t="str">
        <f>IFERROR(VLOOKUP(B102,'City Level Data'!E:N,13,0)," ")</f>
        <v xml:space="preserve"> </v>
      </c>
      <c r="I102" s="81" t="str">
        <f>IFERROR(VLOOKUP(B102,'City Level Data'!E:Q,15,0)," ")</f>
        <v xml:space="preserve"> </v>
      </c>
      <c r="J102" s="1" t="str">
        <f>IFERROR(VLOOKUP(B102,'City Level Data'!E:Y,19,0)," ")</f>
        <v>LOW</v>
      </c>
    </row>
    <row r="103" spans="1:10" x14ac:dyDescent="0.2">
      <c r="A103" s="168"/>
      <c r="B103" s="169" t="s">
        <v>516</v>
      </c>
      <c r="C103" s="170">
        <v>1</v>
      </c>
      <c r="F103" s="1" t="str">
        <f>IFERROR(VLOOKUP(B103,#REF!,2,0)," ")</f>
        <v xml:space="preserve"> </v>
      </c>
      <c r="G103" s="1" t="str">
        <f>IFERROR(VLOOKUP(B103,#REF!,3,0)," ")</f>
        <v xml:space="preserve"> </v>
      </c>
      <c r="H103" s="1" t="str">
        <f>IFERROR(VLOOKUP(B103,'City Level Data'!E:N,13,0)," ")</f>
        <v xml:space="preserve"> </v>
      </c>
      <c r="I103" s="81" t="str">
        <f>IFERROR(VLOOKUP(B103,'City Level Data'!E:Q,15,0)," ")</f>
        <v xml:space="preserve"> </v>
      </c>
      <c r="J103" s="1" t="str">
        <f>IFERROR(VLOOKUP(B103,'City Level Data'!E:Y,19,0)," ")</f>
        <v>LOW</v>
      </c>
    </row>
    <row r="104" spans="1:10" x14ac:dyDescent="0.2">
      <c r="A104" s="168"/>
      <c r="B104" s="169" t="s">
        <v>528</v>
      </c>
      <c r="C104" s="170">
        <v>1</v>
      </c>
      <c r="F104" s="1" t="str">
        <f>IFERROR(VLOOKUP(B104,#REF!,2,0)," ")</f>
        <v xml:space="preserve"> </v>
      </c>
      <c r="G104" s="1" t="str">
        <f>IFERROR(VLOOKUP(B104,#REF!,3,0)," ")</f>
        <v xml:space="preserve"> </v>
      </c>
      <c r="H104" s="1" t="str">
        <f>IFERROR(VLOOKUP(B104,'City Level Data'!E:N,13,0)," ")</f>
        <v xml:space="preserve"> </v>
      </c>
      <c r="I104" s="81" t="str">
        <f>IFERROR(VLOOKUP(B104,'City Level Data'!E:Q,15,0)," ")</f>
        <v xml:space="preserve"> </v>
      </c>
      <c r="J104" s="1" t="str">
        <f>IFERROR(VLOOKUP(B104,'City Level Data'!E:Y,19,0)," ")</f>
        <v>LOW</v>
      </c>
    </row>
    <row r="105" spans="1:10" x14ac:dyDescent="0.2">
      <c r="A105" s="168"/>
      <c r="B105" s="169" t="s">
        <v>522</v>
      </c>
      <c r="C105" s="170">
        <v>1</v>
      </c>
      <c r="F105" s="1" t="str">
        <f>IFERROR(VLOOKUP(B105,#REF!,2,0)," ")</f>
        <v xml:space="preserve"> </v>
      </c>
      <c r="G105" s="1" t="str">
        <f>IFERROR(VLOOKUP(B105,#REF!,3,0)," ")</f>
        <v xml:space="preserve"> </v>
      </c>
      <c r="H105" s="1" t="str">
        <f>IFERROR(VLOOKUP(B105,'City Level Data'!E:N,13,0)," ")</f>
        <v xml:space="preserve"> </v>
      </c>
      <c r="I105" s="81" t="str">
        <f>IFERROR(VLOOKUP(B105,'City Level Data'!E:Q,15,0)," ")</f>
        <v xml:space="preserve"> </v>
      </c>
      <c r="J105" s="1" t="str">
        <f>IFERROR(VLOOKUP(B105,'City Level Data'!E:Y,19,0)," ")</f>
        <v>LOW</v>
      </c>
    </row>
    <row r="106" spans="1:10" x14ac:dyDescent="0.2">
      <c r="A106" s="168"/>
      <c r="B106" s="169" t="s">
        <v>526</v>
      </c>
      <c r="C106" s="170">
        <v>1</v>
      </c>
      <c r="F106" s="1" t="str">
        <f>IFERROR(VLOOKUP(B106,#REF!,2,0)," ")</f>
        <v xml:space="preserve"> </v>
      </c>
      <c r="G106" s="1" t="str">
        <f>IFERROR(VLOOKUP(B106,#REF!,3,0)," ")</f>
        <v xml:space="preserve"> </v>
      </c>
      <c r="H106" s="1" t="str">
        <f>IFERROR(VLOOKUP(B106,'City Level Data'!E:N,13,0)," ")</f>
        <v xml:space="preserve"> </v>
      </c>
      <c r="I106" s="81" t="str">
        <f>IFERROR(VLOOKUP(B106,'City Level Data'!E:Q,15,0)," ")</f>
        <v xml:space="preserve"> </v>
      </c>
      <c r="J106" s="1" t="str">
        <f>IFERROR(VLOOKUP(B106,'City Level Data'!E:Y,19,0)," ")</f>
        <v>SUPER LOW</v>
      </c>
    </row>
    <row r="107" spans="1:10" x14ac:dyDescent="0.2">
      <c r="A107" s="168"/>
      <c r="B107" s="169" t="s">
        <v>518</v>
      </c>
      <c r="C107" s="170">
        <v>1</v>
      </c>
      <c r="F107" s="1" t="str">
        <f>IFERROR(VLOOKUP(B107,#REF!,2,0)," ")</f>
        <v xml:space="preserve"> </v>
      </c>
      <c r="G107" s="1" t="str">
        <f>IFERROR(VLOOKUP(B107,#REF!,3,0)," ")</f>
        <v xml:space="preserve"> </v>
      </c>
      <c r="H107" s="1" t="str">
        <f>IFERROR(VLOOKUP(B107,'City Level Data'!E:N,13,0)," ")</f>
        <v xml:space="preserve"> </v>
      </c>
      <c r="I107" s="81" t="str">
        <f>IFERROR(VLOOKUP(B107,'City Level Data'!E:Q,15,0)," ")</f>
        <v xml:space="preserve"> </v>
      </c>
      <c r="J107" s="1" t="str">
        <f>IFERROR(VLOOKUP(B107,'City Level Data'!E:Y,19,0)," ")</f>
        <v>SUPER LOW</v>
      </c>
    </row>
    <row r="108" spans="1:10" x14ac:dyDescent="0.2">
      <c r="A108" s="168"/>
      <c r="B108" s="169" t="s">
        <v>530</v>
      </c>
      <c r="C108" s="170">
        <v>1</v>
      </c>
      <c r="F108" s="1" t="str">
        <f>IFERROR(VLOOKUP(B108,#REF!,2,0)," ")</f>
        <v xml:space="preserve"> </v>
      </c>
      <c r="G108" s="1" t="str">
        <f>IFERROR(VLOOKUP(B108,#REF!,3,0)," ")</f>
        <v xml:space="preserve"> </v>
      </c>
      <c r="H108" s="1" t="str">
        <f>IFERROR(VLOOKUP(B108,'City Level Data'!E:N,13,0)," ")</f>
        <v xml:space="preserve"> </v>
      </c>
      <c r="I108" s="81" t="str">
        <f>IFERROR(VLOOKUP(B108,'City Level Data'!E:Q,15,0)," ")</f>
        <v xml:space="preserve"> </v>
      </c>
      <c r="J108" s="1" t="str">
        <f>IFERROR(VLOOKUP(B108,'City Level Data'!E:Y,19,0)," ")</f>
        <v>SUPER LOW</v>
      </c>
    </row>
    <row r="109" spans="1:10" x14ac:dyDescent="0.2">
      <c r="A109" s="168"/>
      <c r="B109" s="169" t="s">
        <v>494</v>
      </c>
      <c r="C109" s="170">
        <v>1</v>
      </c>
      <c r="F109" s="1" t="str">
        <f>IFERROR(VLOOKUP(B109,#REF!,2,0)," ")</f>
        <v xml:space="preserve"> </v>
      </c>
      <c r="G109" s="1" t="str">
        <f>IFERROR(VLOOKUP(B109,#REF!,3,0)," ")</f>
        <v xml:space="preserve"> </v>
      </c>
      <c r="H109" s="1" t="str">
        <f>IFERROR(VLOOKUP(B109,'City Level Data'!E:N,13,0)," ")</f>
        <v xml:space="preserve"> </v>
      </c>
      <c r="I109" s="81" t="str">
        <f>IFERROR(VLOOKUP(B109,'City Level Data'!E:Q,15,0)," ")</f>
        <v xml:space="preserve"> </v>
      </c>
      <c r="J109" s="1" t="str">
        <f>IFERROR(VLOOKUP(B109,'City Level Data'!E:Y,19,0)," ")</f>
        <v>SUPER LOW</v>
      </c>
    </row>
    <row r="110" spans="1:10" x14ac:dyDescent="0.2">
      <c r="A110" s="168"/>
      <c r="B110" s="169" t="s">
        <v>498</v>
      </c>
      <c r="C110" s="170">
        <v>1</v>
      </c>
      <c r="F110" s="1" t="str">
        <f>IFERROR(VLOOKUP(B110,#REF!,2,0)," ")</f>
        <v xml:space="preserve"> </v>
      </c>
      <c r="G110" s="1" t="str">
        <f>IFERROR(VLOOKUP(B110,#REF!,3,0)," ")</f>
        <v xml:space="preserve"> </v>
      </c>
      <c r="H110" s="1" t="str">
        <f>IFERROR(VLOOKUP(B110,'City Level Data'!E:N,13,0)," ")</f>
        <v xml:space="preserve"> </v>
      </c>
      <c r="I110" s="81" t="str">
        <f>IFERROR(VLOOKUP(B110,'City Level Data'!E:Q,15,0)," ")</f>
        <v xml:space="preserve"> </v>
      </c>
      <c r="J110" s="1" t="str">
        <f>IFERROR(VLOOKUP(B110,'City Level Data'!E:Y,19,0)," ")</f>
        <v>SUPER LOW</v>
      </c>
    </row>
    <row r="111" spans="1:10" x14ac:dyDescent="0.2">
      <c r="A111" s="168"/>
      <c r="B111" s="169" t="s">
        <v>514</v>
      </c>
      <c r="C111" s="170">
        <v>1</v>
      </c>
      <c r="F111" s="1" t="str">
        <f>IFERROR(VLOOKUP(B111,#REF!,2,0)," ")</f>
        <v xml:space="preserve"> </v>
      </c>
      <c r="G111" s="1" t="str">
        <f>IFERROR(VLOOKUP(B111,#REF!,3,0)," ")</f>
        <v xml:space="preserve"> </v>
      </c>
      <c r="H111" s="1" t="str">
        <f>IFERROR(VLOOKUP(B111,'City Level Data'!E:N,13,0)," ")</f>
        <v xml:space="preserve"> </v>
      </c>
      <c r="I111" s="81" t="str">
        <f>IFERROR(VLOOKUP(B111,'City Level Data'!E:Q,15,0)," ")</f>
        <v xml:space="preserve"> </v>
      </c>
      <c r="J111" s="1" t="str">
        <f>IFERROR(VLOOKUP(B111,'City Level Data'!E:Y,19,0)," ")</f>
        <v>SUPER LOW</v>
      </c>
    </row>
    <row r="112" spans="1:10" x14ac:dyDescent="0.2">
      <c r="A112" s="168"/>
      <c r="B112" s="169" t="s">
        <v>506</v>
      </c>
      <c r="C112" s="170">
        <v>1</v>
      </c>
      <c r="F112" s="1" t="str">
        <f>IFERROR(VLOOKUP(B112,#REF!,2,0)," ")</f>
        <v xml:space="preserve"> </v>
      </c>
      <c r="G112" s="1" t="str">
        <f>IFERROR(VLOOKUP(B112,#REF!,3,0)," ")</f>
        <v xml:space="preserve"> </v>
      </c>
      <c r="H112" s="1" t="str">
        <f>IFERROR(VLOOKUP(B112,'City Level Data'!E:N,13,0)," ")</f>
        <v xml:space="preserve"> </v>
      </c>
      <c r="I112" s="81" t="str">
        <f>IFERROR(VLOOKUP(B112,'City Level Data'!E:Q,15,0)," ")</f>
        <v xml:space="preserve"> </v>
      </c>
      <c r="J112" s="1" t="str">
        <f>IFERROR(VLOOKUP(B112,'City Level Data'!E:Y,19,0)," ")</f>
        <v>LOW</v>
      </c>
    </row>
    <row r="113" spans="1:10" x14ac:dyDescent="0.2">
      <c r="A113" s="168"/>
      <c r="B113" s="169" t="s">
        <v>504</v>
      </c>
      <c r="C113" s="170">
        <v>1</v>
      </c>
      <c r="F113" s="1" t="str">
        <f>IFERROR(VLOOKUP(B113,#REF!,2,0)," ")</f>
        <v xml:space="preserve"> </v>
      </c>
      <c r="G113" s="1" t="str">
        <f>IFERROR(VLOOKUP(B113,#REF!,3,0)," ")</f>
        <v xml:space="preserve"> </v>
      </c>
      <c r="H113" s="1" t="str">
        <f>IFERROR(VLOOKUP(B113,'City Level Data'!E:N,13,0)," ")</f>
        <v xml:space="preserve"> </v>
      </c>
      <c r="I113" s="81" t="str">
        <f>IFERROR(VLOOKUP(B113,'City Level Data'!E:Q,15,0)," ")</f>
        <v xml:space="preserve"> </v>
      </c>
      <c r="J113" s="1" t="str">
        <f>IFERROR(VLOOKUP(B113,'City Level Data'!E:Y,19,0)," ")</f>
        <v>SUPER LOW</v>
      </c>
    </row>
    <row r="114" spans="1:10" x14ac:dyDescent="0.2">
      <c r="A114" s="168"/>
      <c r="B114" s="169" t="s">
        <v>482</v>
      </c>
      <c r="C114" s="170">
        <v>1</v>
      </c>
      <c r="F114" s="1" t="str">
        <f>IFERROR(VLOOKUP(B114,#REF!,2,0)," ")</f>
        <v xml:space="preserve"> </v>
      </c>
      <c r="G114" s="1" t="str">
        <f>IFERROR(VLOOKUP(B114,#REF!,3,0)," ")</f>
        <v xml:space="preserve"> </v>
      </c>
      <c r="H114" s="1" t="str">
        <f>IFERROR(VLOOKUP(B114,'City Level Data'!E:N,13,0)," ")</f>
        <v xml:space="preserve"> </v>
      </c>
      <c r="I114" s="81" t="str">
        <f>IFERROR(VLOOKUP(B114,'City Level Data'!E:Q,15,0)," ")</f>
        <v xml:space="preserve"> </v>
      </c>
      <c r="J114" s="1" t="str">
        <f>IFERROR(VLOOKUP(B114,'City Level Data'!E:Y,19,0)," ")</f>
        <v>SUPER LOW</v>
      </c>
    </row>
    <row r="115" spans="1:10" x14ac:dyDescent="0.2">
      <c r="A115" s="168"/>
      <c r="B115" s="169" t="s">
        <v>500</v>
      </c>
      <c r="C115" s="170">
        <v>1</v>
      </c>
      <c r="F115" s="1" t="str">
        <f>IFERROR(VLOOKUP(B115,#REF!,2,0)," ")</f>
        <v xml:space="preserve"> </v>
      </c>
      <c r="G115" s="1" t="str">
        <f>IFERROR(VLOOKUP(B115,#REF!,3,0)," ")</f>
        <v xml:space="preserve"> </v>
      </c>
      <c r="H115" s="1" t="str">
        <f>IFERROR(VLOOKUP(B115,'City Level Data'!E:N,13,0)," ")</f>
        <v xml:space="preserve"> </v>
      </c>
      <c r="I115" s="81" t="str">
        <f>IFERROR(VLOOKUP(B115,'City Level Data'!E:Q,15,0)," ")</f>
        <v xml:space="preserve"> </v>
      </c>
      <c r="J115" s="1" t="str">
        <f>IFERROR(VLOOKUP(B115,'City Level Data'!E:Y,19,0)," ")</f>
        <v>SUPER LOW</v>
      </c>
    </row>
    <row r="116" spans="1:10" x14ac:dyDescent="0.2">
      <c r="A116" s="168"/>
      <c r="B116" s="169" t="s">
        <v>490</v>
      </c>
      <c r="C116" s="170">
        <v>1</v>
      </c>
      <c r="F116" s="1" t="str">
        <f>IFERROR(VLOOKUP(B116,#REF!,2,0)," ")</f>
        <v xml:space="preserve"> </v>
      </c>
      <c r="G116" s="1" t="str">
        <f>IFERROR(VLOOKUP(B116,#REF!,3,0)," ")</f>
        <v xml:space="preserve"> </v>
      </c>
      <c r="H116" s="1" t="str">
        <f>IFERROR(VLOOKUP(B116,'City Level Data'!E:N,13,0)," ")</f>
        <v xml:space="preserve"> </v>
      </c>
      <c r="I116" s="81" t="str">
        <f>IFERROR(VLOOKUP(B116,'City Level Data'!E:Q,15,0)," ")</f>
        <v xml:space="preserve"> </v>
      </c>
      <c r="J116" s="1" t="str">
        <f>IFERROR(VLOOKUP(B116,'City Level Data'!E:Y,19,0)," ")</f>
        <v>SUPER LOW</v>
      </c>
    </row>
    <row r="117" spans="1:10" x14ac:dyDescent="0.2">
      <c r="A117" s="166" t="s">
        <v>2413</v>
      </c>
      <c r="B117" s="171"/>
      <c r="C117" s="167">
        <v>27</v>
      </c>
      <c r="F117" s="1" t="str">
        <f>IFERROR(VLOOKUP(B117,#REF!,2,0)," ")</f>
        <v xml:space="preserve"> </v>
      </c>
      <c r="G117" s="1" t="str">
        <f>IFERROR(VLOOKUP(B117,#REF!,3,0)," ")</f>
        <v xml:space="preserve"> </v>
      </c>
      <c r="H117" s="1" t="str">
        <f>IFERROR(VLOOKUP(B117,'City Level Data'!E:N,13,0)," ")</f>
        <v xml:space="preserve"> </v>
      </c>
      <c r="I117" s="81" t="str">
        <f>IFERROR(VLOOKUP(B117,'City Level Data'!E:Q,15,0)," ")</f>
        <v xml:space="preserve"> </v>
      </c>
      <c r="J117" s="1" t="str">
        <f>IFERROR(VLOOKUP(B117,'City Level Data'!E:Y,19,0)," ")</f>
        <v xml:space="preserve"> </v>
      </c>
    </row>
    <row r="118" spans="1:10" x14ac:dyDescent="0.2">
      <c r="A118" s="166" t="s">
        <v>534</v>
      </c>
      <c r="B118" s="166" t="s">
        <v>542</v>
      </c>
      <c r="C118" s="167">
        <v>1</v>
      </c>
      <c r="F118" s="1" t="str">
        <f>IFERROR(VLOOKUP(B118,#REF!,2,0)," ")</f>
        <v xml:space="preserve"> </v>
      </c>
      <c r="G118" s="1" t="str">
        <f>IFERROR(VLOOKUP(B118,#REF!,3,0)," ")</f>
        <v xml:space="preserve"> </v>
      </c>
      <c r="H118" s="1" t="str">
        <f>IFERROR(VLOOKUP(B118,'City Level Data'!E:N,13,0)," ")</f>
        <v xml:space="preserve"> </v>
      </c>
      <c r="I118" s="81" t="str">
        <f>IFERROR(VLOOKUP(B118,'City Level Data'!E:Q,15,0)," ")</f>
        <v xml:space="preserve"> </v>
      </c>
      <c r="J118" s="1" t="str">
        <f>IFERROR(VLOOKUP(B118,'City Level Data'!E:Y,19,0)," ")</f>
        <v>SUPER LOW</v>
      </c>
    </row>
    <row r="119" spans="1:10" x14ac:dyDescent="0.2">
      <c r="A119" s="168"/>
      <c r="B119" s="169" t="s">
        <v>538</v>
      </c>
      <c r="C119" s="170">
        <v>1</v>
      </c>
      <c r="F119" s="1" t="str">
        <f>IFERROR(VLOOKUP(B119,#REF!,2,0)," ")</f>
        <v xml:space="preserve"> </v>
      </c>
      <c r="G119" s="1" t="str">
        <f>IFERROR(VLOOKUP(B119,#REF!,3,0)," ")</f>
        <v xml:space="preserve"> </v>
      </c>
      <c r="H119" s="1" t="str">
        <f>IFERROR(VLOOKUP(B119,'City Level Data'!E:N,13,0)," ")</f>
        <v xml:space="preserve"> </v>
      </c>
      <c r="I119" s="81" t="str">
        <f>IFERROR(VLOOKUP(B119,'City Level Data'!E:Q,15,0)," ")</f>
        <v xml:space="preserve"> </v>
      </c>
      <c r="J119" s="1" t="str">
        <f>IFERROR(VLOOKUP(B119,'City Level Data'!E:Y,19,0)," ")</f>
        <v>SUPER LOW</v>
      </c>
    </row>
    <row r="120" spans="1:10" x14ac:dyDescent="0.2">
      <c r="A120" s="168"/>
      <c r="B120" s="169" t="s">
        <v>584</v>
      </c>
      <c r="C120" s="170">
        <v>1</v>
      </c>
      <c r="F120" s="1" t="str">
        <f>IFERROR(VLOOKUP(B120,#REF!,2,0)," ")</f>
        <v xml:space="preserve"> </v>
      </c>
      <c r="G120" s="1" t="str">
        <f>IFERROR(VLOOKUP(B120,#REF!,3,0)," ")</f>
        <v xml:space="preserve"> </v>
      </c>
      <c r="H120" s="1" t="str">
        <f>IFERROR(VLOOKUP(B120,'City Level Data'!E:N,13,0)," ")</f>
        <v xml:space="preserve"> </v>
      </c>
      <c r="I120" s="81" t="str">
        <f>IFERROR(VLOOKUP(B120,'City Level Data'!E:Q,15,0)," ")</f>
        <v xml:space="preserve"> </v>
      </c>
      <c r="J120" s="1" t="str">
        <f>IFERROR(VLOOKUP(B120,'City Level Data'!E:Y,19,0)," ")</f>
        <v>SUPER LOW</v>
      </c>
    </row>
    <row r="121" spans="1:10" x14ac:dyDescent="0.2">
      <c r="A121" s="168"/>
      <c r="B121" s="169" t="s">
        <v>566</v>
      </c>
      <c r="C121" s="170">
        <v>1</v>
      </c>
      <c r="F121" s="1" t="str">
        <f>IFERROR(VLOOKUP(B121,#REF!,2,0)," ")</f>
        <v xml:space="preserve"> </v>
      </c>
      <c r="G121" s="1" t="str">
        <f>IFERROR(VLOOKUP(B121,#REF!,3,0)," ")</f>
        <v xml:space="preserve"> </v>
      </c>
      <c r="H121" s="1" t="str">
        <f>IFERROR(VLOOKUP(B121,'City Level Data'!E:N,13,0)," ")</f>
        <v xml:space="preserve"> </v>
      </c>
      <c r="I121" s="81" t="str">
        <f>IFERROR(VLOOKUP(B121,'City Level Data'!E:Q,15,0)," ")</f>
        <v xml:space="preserve"> </v>
      </c>
      <c r="J121" s="1" t="str">
        <f>IFERROR(VLOOKUP(B121,'City Level Data'!E:Y,19,0)," ")</f>
        <v>SUPER LOW</v>
      </c>
    </row>
    <row r="122" spans="1:10" x14ac:dyDescent="0.2">
      <c r="A122" s="168"/>
      <c r="B122" s="169" t="s">
        <v>552</v>
      </c>
      <c r="C122" s="170">
        <v>1</v>
      </c>
      <c r="F122" s="1" t="str">
        <f>IFERROR(VLOOKUP(B122,#REF!,2,0)," ")</f>
        <v xml:space="preserve"> </v>
      </c>
      <c r="G122" s="1" t="str">
        <f>IFERROR(VLOOKUP(B122,#REF!,3,0)," ")</f>
        <v xml:space="preserve"> </v>
      </c>
      <c r="H122" s="1" t="str">
        <f>IFERROR(VLOOKUP(B122,'City Level Data'!E:N,13,0)," ")</f>
        <v xml:space="preserve"> </v>
      </c>
      <c r="I122" s="81" t="str">
        <f>IFERROR(VLOOKUP(B122,'City Level Data'!E:Q,15,0)," ")</f>
        <v xml:space="preserve"> </v>
      </c>
      <c r="J122" s="1" t="str">
        <f>IFERROR(VLOOKUP(B122,'City Level Data'!E:Y,19,0)," ")</f>
        <v>SUPER LOW</v>
      </c>
    </row>
    <row r="123" spans="1:10" x14ac:dyDescent="0.2">
      <c r="A123" s="168"/>
      <c r="B123" s="169" t="s">
        <v>592</v>
      </c>
      <c r="C123" s="170">
        <v>1</v>
      </c>
      <c r="F123" s="1" t="str">
        <f>IFERROR(VLOOKUP(B123,#REF!,2,0)," ")</f>
        <v xml:space="preserve"> </v>
      </c>
      <c r="G123" s="1" t="str">
        <f>IFERROR(VLOOKUP(B123,#REF!,3,0)," ")</f>
        <v xml:space="preserve"> </v>
      </c>
      <c r="H123" s="1" t="str">
        <f>IFERROR(VLOOKUP(B123,'City Level Data'!E:N,13,0)," ")</f>
        <v xml:space="preserve"> </v>
      </c>
      <c r="I123" s="81" t="str">
        <f>IFERROR(VLOOKUP(B123,'City Level Data'!E:Q,15,0)," ")</f>
        <v xml:space="preserve"> </v>
      </c>
      <c r="J123" s="1" t="str">
        <f>IFERROR(VLOOKUP(B123,'City Level Data'!E:Y,19,0)," ")</f>
        <v>SUPER LOW</v>
      </c>
    </row>
    <row r="124" spans="1:10" x14ac:dyDescent="0.2">
      <c r="A124" s="168"/>
      <c r="B124" s="169" t="s">
        <v>536</v>
      </c>
      <c r="C124" s="170">
        <v>1</v>
      </c>
      <c r="F124" s="1" t="str">
        <f>IFERROR(VLOOKUP(B124,#REF!,2,0)," ")</f>
        <v xml:space="preserve"> </v>
      </c>
      <c r="G124" s="1" t="str">
        <f>IFERROR(VLOOKUP(B124,#REF!,3,0)," ")</f>
        <v xml:space="preserve"> </v>
      </c>
      <c r="H124" s="1" t="str">
        <f>IFERROR(VLOOKUP(B124,'City Level Data'!E:N,13,0)," ")</f>
        <v xml:space="preserve"> </v>
      </c>
      <c r="I124" s="81" t="str">
        <f>IFERROR(VLOOKUP(B124,'City Level Data'!E:Q,15,0)," ")</f>
        <v xml:space="preserve"> </v>
      </c>
      <c r="J124" s="1" t="str">
        <f>IFERROR(VLOOKUP(B124,'City Level Data'!E:Y,19,0)," ")</f>
        <v>LOW</v>
      </c>
    </row>
    <row r="125" spans="1:10" x14ac:dyDescent="0.2">
      <c r="A125" s="168"/>
      <c r="B125" s="169" t="s">
        <v>576</v>
      </c>
      <c r="C125" s="170">
        <v>1</v>
      </c>
      <c r="F125" s="1" t="str">
        <f>IFERROR(VLOOKUP(B125,#REF!,2,0)," ")</f>
        <v xml:space="preserve"> </v>
      </c>
      <c r="G125" s="1" t="str">
        <f>IFERROR(VLOOKUP(B125,#REF!,3,0)," ")</f>
        <v xml:space="preserve"> </v>
      </c>
      <c r="H125" s="1" t="str">
        <f>IFERROR(VLOOKUP(B125,'City Level Data'!E:N,13,0)," ")</f>
        <v xml:space="preserve"> </v>
      </c>
      <c r="I125" s="81" t="str">
        <f>IFERROR(VLOOKUP(B125,'City Level Data'!E:Q,15,0)," ")</f>
        <v xml:space="preserve"> </v>
      </c>
      <c r="J125" s="1" t="str">
        <f>IFERROR(VLOOKUP(B125,'City Level Data'!E:Y,19,0)," ")</f>
        <v>SUPER LOW</v>
      </c>
    </row>
    <row r="126" spans="1:10" x14ac:dyDescent="0.2">
      <c r="A126" s="168"/>
      <c r="B126" s="169" t="s">
        <v>564</v>
      </c>
      <c r="C126" s="170">
        <v>1</v>
      </c>
      <c r="F126" s="1" t="str">
        <f>IFERROR(VLOOKUP(B126,#REF!,2,0)," ")</f>
        <v xml:space="preserve"> </v>
      </c>
      <c r="G126" s="1" t="str">
        <f>IFERROR(VLOOKUP(B126,#REF!,3,0)," ")</f>
        <v xml:space="preserve"> </v>
      </c>
      <c r="H126" s="1" t="str">
        <f>IFERROR(VLOOKUP(B126,'City Level Data'!E:N,13,0)," ")</f>
        <v xml:space="preserve"> </v>
      </c>
      <c r="I126" s="81" t="str">
        <f>IFERROR(VLOOKUP(B126,'City Level Data'!E:Q,15,0)," ")</f>
        <v xml:space="preserve"> </v>
      </c>
      <c r="J126" s="1" t="str">
        <f>IFERROR(VLOOKUP(B126,'City Level Data'!E:Y,19,0)," ")</f>
        <v>SUPER LOW</v>
      </c>
    </row>
    <row r="127" spans="1:10" x14ac:dyDescent="0.2">
      <c r="A127" s="168"/>
      <c r="B127" s="169" t="s">
        <v>574</v>
      </c>
      <c r="C127" s="170">
        <v>1</v>
      </c>
      <c r="F127" s="1" t="str">
        <f>IFERROR(VLOOKUP(B127,#REF!,2,0)," ")</f>
        <v xml:space="preserve"> </v>
      </c>
      <c r="G127" s="1" t="str">
        <f>IFERROR(VLOOKUP(B127,#REF!,3,0)," ")</f>
        <v xml:space="preserve"> </v>
      </c>
      <c r="H127" s="1" t="str">
        <f>IFERROR(VLOOKUP(B127,'City Level Data'!E:N,13,0)," ")</f>
        <v xml:space="preserve"> </v>
      </c>
      <c r="I127" s="81" t="str">
        <f>IFERROR(VLOOKUP(B127,'City Level Data'!E:Q,15,0)," ")</f>
        <v xml:space="preserve"> </v>
      </c>
      <c r="J127" s="1" t="str">
        <f>IFERROR(VLOOKUP(B127,'City Level Data'!E:Y,19,0)," ")</f>
        <v>SUPER LOW</v>
      </c>
    </row>
    <row r="128" spans="1:10" x14ac:dyDescent="0.2">
      <c r="A128" s="168"/>
      <c r="B128" s="169" t="s">
        <v>560</v>
      </c>
      <c r="C128" s="170">
        <v>1</v>
      </c>
      <c r="F128" s="1" t="str">
        <f>IFERROR(VLOOKUP(B128,#REF!,2,0)," ")</f>
        <v xml:space="preserve"> </v>
      </c>
      <c r="G128" s="1" t="str">
        <f>IFERROR(VLOOKUP(B128,#REF!,3,0)," ")</f>
        <v xml:space="preserve"> </v>
      </c>
      <c r="H128" s="1" t="str">
        <f>IFERROR(VLOOKUP(B128,'City Level Data'!E:N,13,0)," ")</f>
        <v xml:space="preserve"> </v>
      </c>
      <c r="I128" s="81" t="str">
        <f>IFERROR(VLOOKUP(B128,'City Level Data'!E:Q,15,0)," ")</f>
        <v xml:space="preserve"> </v>
      </c>
      <c r="J128" s="1" t="str">
        <f>IFERROR(VLOOKUP(B128,'City Level Data'!E:Y,19,0)," ")</f>
        <v>LOW</v>
      </c>
    </row>
    <row r="129" spans="1:10" x14ac:dyDescent="0.2">
      <c r="A129" s="168"/>
      <c r="B129" s="169" t="s">
        <v>544</v>
      </c>
      <c r="C129" s="170">
        <v>1</v>
      </c>
      <c r="F129" s="1" t="str">
        <f>IFERROR(VLOOKUP(B129,#REF!,2,0)," ")</f>
        <v xml:space="preserve"> </v>
      </c>
      <c r="G129" s="1" t="str">
        <f>IFERROR(VLOOKUP(B129,#REF!,3,0)," ")</f>
        <v xml:space="preserve"> </v>
      </c>
      <c r="H129" s="1" t="str">
        <f>IFERROR(VLOOKUP(B129,'City Level Data'!E:N,13,0)," ")</f>
        <v xml:space="preserve"> </v>
      </c>
      <c r="I129" s="81" t="str">
        <f>IFERROR(VLOOKUP(B129,'City Level Data'!E:Q,15,0)," ")</f>
        <v xml:space="preserve"> </v>
      </c>
      <c r="J129" s="1" t="str">
        <f>IFERROR(VLOOKUP(B129,'City Level Data'!E:Y,19,0)," ")</f>
        <v>SUPER LOW</v>
      </c>
    </row>
    <row r="130" spans="1:10" x14ac:dyDescent="0.2">
      <c r="A130" s="168"/>
      <c r="B130" s="169" t="s">
        <v>582</v>
      </c>
      <c r="C130" s="170">
        <v>1</v>
      </c>
      <c r="F130" s="1" t="str">
        <f>IFERROR(VLOOKUP(B130,#REF!,2,0)," ")</f>
        <v xml:space="preserve"> </v>
      </c>
      <c r="G130" s="1" t="str">
        <f>IFERROR(VLOOKUP(B130,#REF!,3,0)," ")</f>
        <v xml:space="preserve"> </v>
      </c>
      <c r="H130" s="1" t="str">
        <f>IFERROR(VLOOKUP(B130,'City Level Data'!E:N,13,0)," ")</f>
        <v xml:space="preserve"> </v>
      </c>
      <c r="I130" s="81" t="str">
        <f>IFERROR(VLOOKUP(B130,'City Level Data'!E:Q,15,0)," ")</f>
        <v xml:space="preserve"> </v>
      </c>
      <c r="J130" s="1" t="str">
        <f>IFERROR(VLOOKUP(B130,'City Level Data'!E:Y,19,0)," ")</f>
        <v>LOW</v>
      </c>
    </row>
    <row r="131" spans="1:10" x14ac:dyDescent="0.2">
      <c r="A131" s="168"/>
      <c r="B131" s="169" t="s">
        <v>554</v>
      </c>
      <c r="C131" s="170">
        <v>1</v>
      </c>
      <c r="F131" s="1" t="str">
        <f>IFERROR(VLOOKUP(B131,#REF!,2,0)," ")</f>
        <v xml:space="preserve"> </v>
      </c>
      <c r="G131" s="1" t="str">
        <f>IFERROR(VLOOKUP(B131,#REF!,3,0)," ")</f>
        <v xml:space="preserve"> </v>
      </c>
      <c r="H131" s="1" t="str">
        <f>IFERROR(VLOOKUP(B131,'City Level Data'!E:N,13,0)," ")</f>
        <v xml:space="preserve"> </v>
      </c>
      <c r="I131" s="81" t="str">
        <f>IFERROR(VLOOKUP(B131,'City Level Data'!E:Q,15,0)," ")</f>
        <v xml:space="preserve"> </v>
      </c>
      <c r="J131" s="1" t="str">
        <f>IFERROR(VLOOKUP(B131,'City Level Data'!E:Y,19,0)," ")</f>
        <v>SUPER LOW</v>
      </c>
    </row>
    <row r="132" spans="1:10" x14ac:dyDescent="0.2">
      <c r="A132" s="168"/>
      <c r="B132" s="169" t="s">
        <v>594</v>
      </c>
      <c r="C132" s="170">
        <v>1</v>
      </c>
      <c r="F132" s="1" t="str">
        <f>IFERROR(VLOOKUP(B132,#REF!,2,0)," ")</f>
        <v xml:space="preserve"> </v>
      </c>
      <c r="G132" s="1" t="str">
        <f>IFERROR(VLOOKUP(B132,#REF!,3,0)," ")</f>
        <v xml:space="preserve"> </v>
      </c>
      <c r="H132" s="1" t="str">
        <f>IFERROR(VLOOKUP(B132,'City Level Data'!E:N,13,0)," ")</f>
        <v xml:space="preserve"> </v>
      </c>
      <c r="I132" s="81" t="str">
        <f>IFERROR(VLOOKUP(B132,'City Level Data'!E:Q,15,0)," ")</f>
        <v xml:space="preserve"> </v>
      </c>
      <c r="J132" s="1" t="str">
        <f>IFERROR(VLOOKUP(B132,'City Level Data'!E:Y,19,0)," ")</f>
        <v>LOW</v>
      </c>
    </row>
    <row r="133" spans="1:10" x14ac:dyDescent="0.2">
      <c r="A133" s="168"/>
      <c r="B133" s="169" t="s">
        <v>602</v>
      </c>
      <c r="C133" s="170">
        <v>1</v>
      </c>
      <c r="F133" s="1" t="str">
        <f>IFERROR(VLOOKUP(B133,#REF!,2,0)," ")</f>
        <v xml:space="preserve"> </v>
      </c>
      <c r="G133" s="1" t="str">
        <f>IFERROR(VLOOKUP(B133,#REF!,3,0)," ")</f>
        <v xml:space="preserve"> </v>
      </c>
      <c r="H133" s="1" t="str">
        <f>IFERROR(VLOOKUP(B133,'City Level Data'!E:N,13,0)," ")</f>
        <v xml:space="preserve"> </v>
      </c>
      <c r="I133" s="81" t="str">
        <f>IFERROR(VLOOKUP(B133,'City Level Data'!E:Q,15,0)," ")</f>
        <v xml:space="preserve"> </v>
      </c>
      <c r="J133" s="1" t="str">
        <f>IFERROR(VLOOKUP(B133,'City Level Data'!E:Y,19,0)," ")</f>
        <v>SUPER LOW</v>
      </c>
    </row>
    <row r="134" spans="1:10" x14ac:dyDescent="0.2">
      <c r="A134" s="168"/>
      <c r="B134" s="169" t="s">
        <v>598</v>
      </c>
      <c r="C134" s="170">
        <v>1</v>
      </c>
      <c r="F134" s="1" t="str">
        <f>IFERROR(VLOOKUP(B134,#REF!,2,0)," ")</f>
        <v xml:space="preserve"> </v>
      </c>
      <c r="G134" s="1" t="str">
        <f>IFERROR(VLOOKUP(B134,#REF!,3,0)," ")</f>
        <v xml:space="preserve"> </v>
      </c>
      <c r="H134" s="1" t="str">
        <f>IFERROR(VLOOKUP(B134,'City Level Data'!E:N,13,0)," ")</f>
        <v xml:space="preserve"> </v>
      </c>
      <c r="I134" s="81" t="str">
        <f>IFERROR(VLOOKUP(B134,'City Level Data'!E:Q,15,0)," ")</f>
        <v xml:space="preserve"> </v>
      </c>
      <c r="J134" s="1" t="str">
        <f>IFERROR(VLOOKUP(B134,'City Level Data'!E:Y,19,0)," ")</f>
        <v>LOW</v>
      </c>
    </row>
    <row r="135" spans="1:10" x14ac:dyDescent="0.2">
      <c r="A135" s="168"/>
      <c r="B135" s="169" t="s">
        <v>600</v>
      </c>
      <c r="C135" s="170">
        <v>1</v>
      </c>
      <c r="F135" s="1" t="str">
        <f>IFERROR(VLOOKUP(B135,#REF!,2,0)," ")</f>
        <v xml:space="preserve"> </v>
      </c>
      <c r="G135" s="1" t="str">
        <f>IFERROR(VLOOKUP(B135,#REF!,3,0)," ")</f>
        <v xml:space="preserve"> </v>
      </c>
      <c r="H135" s="1" t="str">
        <f>IFERROR(VLOOKUP(B135,'City Level Data'!E:N,13,0)," ")</f>
        <v xml:space="preserve"> </v>
      </c>
      <c r="I135" s="81" t="str">
        <f>IFERROR(VLOOKUP(B135,'City Level Data'!E:Q,15,0)," ")</f>
        <v xml:space="preserve"> </v>
      </c>
      <c r="J135" s="1" t="str">
        <f>IFERROR(VLOOKUP(B135,'City Level Data'!E:Y,19,0)," ")</f>
        <v>HIGH</v>
      </c>
    </row>
    <row r="136" spans="1:10" x14ac:dyDescent="0.2">
      <c r="A136" s="168"/>
      <c r="B136" s="169" t="s">
        <v>596</v>
      </c>
      <c r="C136" s="170">
        <v>1</v>
      </c>
      <c r="F136" s="1" t="str">
        <f>IFERROR(VLOOKUP(B136,#REF!,2,0)," ")</f>
        <v xml:space="preserve"> </v>
      </c>
      <c r="G136" s="1" t="str">
        <f>IFERROR(VLOOKUP(B136,#REF!,3,0)," ")</f>
        <v xml:space="preserve"> </v>
      </c>
      <c r="H136" s="1" t="str">
        <f>IFERROR(VLOOKUP(B136,'City Level Data'!E:N,13,0)," ")</f>
        <v xml:space="preserve"> </v>
      </c>
      <c r="I136" s="81" t="str">
        <f>IFERROR(VLOOKUP(B136,'City Level Data'!E:Q,15,0)," ")</f>
        <v xml:space="preserve"> </v>
      </c>
      <c r="J136" s="1" t="str">
        <f>IFERROR(VLOOKUP(B136,'City Level Data'!E:Y,19,0)," ")</f>
        <v>HIGH</v>
      </c>
    </row>
    <row r="137" spans="1:10" x14ac:dyDescent="0.2">
      <c r="A137" s="168"/>
      <c r="B137" s="169" t="s">
        <v>604</v>
      </c>
      <c r="C137" s="170">
        <v>1</v>
      </c>
      <c r="F137" s="1" t="str">
        <f>IFERROR(VLOOKUP(B137,#REF!,2,0)," ")</f>
        <v xml:space="preserve"> </v>
      </c>
      <c r="G137" s="1" t="str">
        <f>IFERROR(VLOOKUP(B137,#REF!,3,0)," ")</f>
        <v xml:space="preserve"> </v>
      </c>
      <c r="H137" s="1" t="str">
        <f>IFERROR(VLOOKUP(B137,'City Level Data'!E:N,13,0)," ")</f>
        <v xml:space="preserve"> </v>
      </c>
      <c r="I137" s="81" t="str">
        <f>IFERROR(VLOOKUP(B137,'City Level Data'!E:Q,15,0)," ")</f>
        <v xml:space="preserve"> </v>
      </c>
      <c r="J137" s="1" t="str">
        <f>IFERROR(VLOOKUP(B137,'City Level Data'!E:Y,19,0)," ")</f>
        <v>LOW</v>
      </c>
    </row>
    <row r="138" spans="1:10" x14ac:dyDescent="0.2">
      <c r="A138" s="168"/>
      <c r="B138" s="169" t="s">
        <v>572</v>
      </c>
      <c r="C138" s="170">
        <v>1</v>
      </c>
      <c r="F138" s="1" t="str">
        <f>IFERROR(VLOOKUP(B138,#REF!,2,0)," ")</f>
        <v xml:space="preserve"> </v>
      </c>
      <c r="G138" s="1" t="str">
        <f>IFERROR(VLOOKUP(B138,#REF!,3,0)," ")</f>
        <v xml:space="preserve"> </v>
      </c>
      <c r="H138" s="1" t="str">
        <f>IFERROR(VLOOKUP(B138,'City Level Data'!E:N,13,0)," ")</f>
        <v xml:space="preserve"> </v>
      </c>
      <c r="I138" s="81" t="str">
        <f>IFERROR(VLOOKUP(B138,'City Level Data'!E:Q,15,0)," ")</f>
        <v xml:space="preserve"> </v>
      </c>
      <c r="J138" s="1" t="str">
        <f>IFERROR(VLOOKUP(B138,'City Level Data'!E:Y,19,0)," ")</f>
        <v>HIGH</v>
      </c>
    </row>
    <row r="139" spans="1:10" x14ac:dyDescent="0.2">
      <c r="A139" s="168"/>
      <c r="B139" s="169" t="s">
        <v>550</v>
      </c>
      <c r="C139" s="170">
        <v>1</v>
      </c>
      <c r="F139" s="1" t="str">
        <f>IFERROR(VLOOKUP(B139,#REF!,2,0)," ")</f>
        <v xml:space="preserve"> </v>
      </c>
      <c r="G139" s="1" t="str">
        <f>IFERROR(VLOOKUP(B139,#REF!,3,0)," ")</f>
        <v xml:space="preserve"> </v>
      </c>
      <c r="H139" s="1" t="str">
        <f>IFERROR(VLOOKUP(B139,'City Level Data'!E:N,13,0)," ")</f>
        <v xml:space="preserve"> </v>
      </c>
      <c r="I139" s="81" t="str">
        <f>IFERROR(VLOOKUP(B139,'City Level Data'!E:Q,15,0)," ")</f>
        <v xml:space="preserve"> </v>
      </c>
      <c r="J139" s="1" t="str">
        <f>IFERROR(VLOOKUP(B139,'City Level Data'!E:Y,19,0)," ")</f>
        <v>SUPER LOW</v>
      </c>
    </row>
    <row r="140" spans="1:10" x14ac:dyDescent="0.2">
      <c r="A140" s="168"/>
      <c r="B140" s="169" t="s">
        <v>570</v>
      </c>
      <c r="C140" s="170">
        <v>1</v>
      </c>
      <c r="F140" s="1" t="str">
        <f>IFERROR(VLOOKUP(B140,#REF!,2,0)," ")</f>
        <v xml:space="preserve"> </v>
      </c>
      <c r="G140" s="1" t="str">
        <f>IFERROR(VLOOKUP(B140,#REF!,3,0)," ")</f>
        <v xml:space="preserve"> </v>
      </c>
      <c r="H140" s="1" t="str">
        <f>IFERROR(VLOOKUP(B140,'City Level Data'!E:N,13,0)," ")</f>
        <v xml:space="preserve"> </v>
      </c>
      <c r="I140" s="81" t="str">
        <f>IFERROR(VLOOKUP(B140,'City Level Data'!E:Q,15,0)," ")</f>
        <v xml:space="preserve"> </v>
      </c>
      <c r="J140" s="1" t="str">
        <f>IFERROR(VLOOKUP(B140,'City Level Data'!E:Y,19,0)," ")</f>
        <v>SUPER LOW</v>
      </c>
    </row>
    <row r="141" spans="1:10" x14ac:dyDescent="0.2">
      <c r="A141" s="168"/>
      <c r="B141" s="169" t="s">
        <v>586</v>
      </c>
      <c r="C141" s="170">
        <v>1</v>
      </c>
      <c r="F141" s="1" t="str">
        <f>IFERROR(VLOOKUP(B141,#REF!,2,0)," ")</f>
        <v xml:space="preserve"> </v>
      </c>
      <c r="G141" s="1" t="str">
        <f>IFERROR(VLOOKUP(B141,#REF!,3,0)," ")</f>
        <v xml:space="preserve"> </v>
      </c>
      <c r="H141" s="1" t="str">
        <f>IFERROR(VLOOKUP(B141,'City Level Data'!E:N,13,0)," ")</f>
        <v xml:space="preserve"> </v>
      </c>
      <c r="I141" s="81" t="str">
        <f>IFERROR(VLOOKUP(B141,'City Level Data'!E:Q,15,0)," ")</f>
        <v xml:space="preserve"> </v>
      </c>
      <c r="J141" s="1" t="str">
        <f>IFERROR(VLOOKUP(B141,'City Level Data'!E:Y,19,0)," ")</f>
        <v>SUPER LOW</v>
      </c>
    </row>
    <row r="142" spans="1:10" x14ac:dyDescent="0.2">
      <c r="A142" s="168"/>
      <c r="B142" s="169" t="s">
        <v>588</v>
      </c>
      <c r="C142" s="170">
        <v>1</v>
      </c>
      <c r="F142" s="1" t="str">
        <f>IFERROR(VLOOKUP(B142,#REF!,2,0)," ")</f>
        <v xml:space="preserve"> </v>
      </c>
      <c r="G142" s="1" t="str">
        <f>IFERROR(VLOOKUP(B142,#REF!,3,0)," ")</f>
        <v xml:space="preserve"> </v>
      </c>
      <c r="H142" s="1" t="str">
        <f>IFERROR(VLOOKUP(B142,'City Level Data'!E:N,13,0)," ")</f>
        <v xml:space="preserve"> </v>
      </c>
      <c r="I142" s="81" t="str">
        <f>IFERROR(VLOOKUP(B142,'City Level Data'!E:Q,15,0)," ")</f>
        <v xml:space="preserve"> </v>
      </c>
      <c r="J142" s="1" t="str">
        <f>IFERROR(VLOOKUP(B142,'City Level Data'!E:Y,19,0)," ")</f>
        <v>SUPER LOW</v>
      </c>
    </row>
    <row r="143" spans="1:10" x14ac:dyDescent="0.2">
      <c r="A143" s="168"/>
      <c r="B143" s="169" t="s">
        <v>540</v>
      </c>
      <c r="C143" s="170">
        <v>1</v>
      </c>
      <c r="F143" s="1" t="str">
        <f>IFERROR(VLOOKUP(B143,#REF!,2,0)," ")</f>
        <v xml:space="preserve"> </v>
      </c>
      <c r="G143" s="1" t="str">
        <f>IFERROR(VLOOKUP(B143,#REF!,3,0)," ")</f>
        <v xml:space="preserve"> </v>
      </c>
      <c r="H143" s="1" t="str">
        <f>IFERROR(VLOOKUP(B143,'City Level Data'!E:N,13,0)," ")</f>
        <v xml:space="preserve"> </v>
      </c>
      <c r="I143" s="81" t="str">
        <f>IFERROR(VLOOKUP(B143,'City Level Data'!E:Q,15,0)," ")</f>
        <v xml:space="preserve"> </v>
      </c>
      <c r="J143" s="1" t="str">
        <f>IFERROR(VLOOKUP(B143,'City Level Data'!E:Y,19,0)," ")</f>
        <v>SUPER LOW</v>
      </c>
    </row>
    <row r="144" spans="1:10" x14ac:dyDescent="0.2">
      <c r="A144" s="168"/>
      <c r="B144" s="169" t="s">
        <v>546</v>
      </c>
      <c r="C144" s="170">
        <v>1</v>
      </c>
      <c r="F144" s="1" t="str">
        <f>IFERROR(VLOOKUP(B144,#REF!,2,0)," ")</f>
        <v xml:space="preserve"> </v>
      </c>
      <c r="G144" s="1" t="str">
        <f>IFERROR(VLOOKUP(B144,#REF!,3,0)," ")</f>
        <v xml:space="preserve"> </v>
      </c>
      <c r="H144" s="1" t="str">
        <f>IFERROR(VLOOKUP(B144,'City Level Data'!E:N,13,0)," ")</f>
        <v xml:space="preserve"> </v>
      </c>
      <c r="I144" s="81" t="str">
        <f>IFERROR(VLOOKUP(B144,'City Level Data'!E:Q,15,0)," ")</f>
        <v xml:space="preserve"> </v>
      </c>
      <c r="J144" s="1" t="str">
        <f>IFERROR(VLOOKUP(B144,'City Level Data'!E:Y,19,0)," ")</f>
        <v>SUPER LOW</v>
      </c>
    </row>
    <row r="145" spans="1:10" x14ac:dyDescent="0.2">
      <c r="A145" s="168"/>
      <c r="B145" s="169" t="s">
        <v>568</v>
      </c>
      <c r="C145" s="170">
        <v>1</v>
      </c>
      <c r="F145" s="1" t="str">
        <f>IFERROR(VLOOKUP(B145,#REF!,2,0)," ")</f>
        <v xml:space="preserve"> </v>
      </c>
      <c r="G145" s="1" t="str">
        <f>IFERROR(VLOOKUP(B145,#REF!,3,0)," ")</f>
        <v xml:space="preserve"> </v>
      </c>
      <c r="H145" s="1" t="str">
        <f>IFERROR(VLOOKUP(B145,'City Level Data'!E:N,13,0)," ")</f>
        <v xml:space="preserve"> </v>
      </c>
      <c r="I145" s="81" t="str">
        <f>IFERROR(VLOOKUP(B145,'City Level Data'!E:Q,15,0)," ")</f>
        <v xml:space="preserve"> </v>
      </c>
      <c r="J145" s="1" t="str">
        <f>IFERROR(VLOOKUP(B145,'City Level Data'!E:Y,19,0)," ")</f>
        <v>SUPER LOW</v>
      </c>
    </row>
    <row r="146" spans="1:10" x14ac:dyDescent="0.2">
      <c r="A146" s="168"/>
      <c r="B146" s="169" t="s">
        <v>578</v>
      </c>
      <c r="C146" s="170">
        <v>1</v>
      </c>
      <c r="F146" s="1" t="str">
        <f>IFERROR(VLOOKUP(B146,#REF!,2,0)," ")</f>
        <v xml:space="preserve"> </v>
      </c>
      <c r="G146" s="1" t="str">
        <f>IFERROR(VLOOKUP(B146,#REF!,3,0)," ")</f>
        <v xml:space="preserve"> </v>
      </c>
      <c r="H146" s="1" t="str">
        <f>IFERROR(VLOOKUP(B146,'City Level Data'!E:N,13,0)," ")</f>
        <v xml:space="preserve"> </v>
      </c>
      <c r="I146" s="81" t="str">
        <f>IFERROR(VLOOKUP(B146,'City Level Data'!E:Q,15,0)," ")</f>
        <v xml:space="preserve"> </v>
      </c>
      <c r="J146" s="1" t="str">
        <f>IFERROR(VLOOKUP(B146,'City Level Data'!E:Y,19,0)," ")</f>
        <v>LOW</v>
      </c>
    </row>
    <row r="147" spans="1:10" x14ac:dyDescent="0.2">
      <c r="A147" s="168"/>
      <c r="B147" s="169" t="s">
        <v>562</v>
      </c>
      <c r="C147" s="170">
        <v>1</v>
      </c>
      <c r="F147" s="1" t="str">
        <f>IFERROR(VLOOKUP(B147,#REF!,2,0)," ")</f>
        <v xml:space="preserve"> </v>
      </c>
      <c r="G147" s="1" t="str">
        <f>IFERROR(VLOOKUP(B147,#REF!,3,0)," ")</f>
        <v xml:space="preserve"> </v>
      </c>
      <c r="H147" s="1" t="str">
        <f>IFERROR(VLOOKUP(B147,'City Level Data'!E:N,13,0)," ")</f>
        <v xml:space="preserve"> </v>
      </c>
      <c r="I147" s="81" t="str">
        <f>IFERROR(VLOOKUP(B147,'City Level Data'!E:Q,15,0)," ")</f>
        <v xml:space="preserve"> </v>
      </c>
      <c r="J147" s="1" t="str">
        <f>IFERROR(VLOOKUP(B147,'City Level Data'!E:Y,19,0)," ")</f>
        <v>SUPER LOW</v>
      </c>
    </row>
    <row r="148" spans="1:10" x14ac:dyDescent="0.2">
      <c r="A148" s="168"/>
      <c r="B148" s="169" t="s">
        <v>556</v>
      </c>
      <c r="C148" s="170">
        <v>1</v>
      </c>
      <c r="F148" s="1" t="str">
        <f>IFERROR(VLOOKUP(B148,#REF!,2,0)," ")</f>
        <v xml:space="preserve"> </v>
      </c>
      <c r="G148" s="1" t="str">
        <f>IFERROR(VLOOKUP(B148,#REF!,3,0)," ")</f>
        <v xml:space="preserve"> </v>
      </c>
      <c r="H148" s="1" t="str">
        <f>IFERROR(VLOOKUP(B148,'City Level Data'!E:N,13,0)," ")</f>
        <v xml:space="preserve"> </v>
      </c>
      <c r="I148" s="81" t="str">
        <f>IFERROR(VLOOKUP(B148,'City Level Data'!E:Q,15,0)," ")</f>
        <v xml:space="preserve"> </v>
      </c>
      <c r="J148" s="1" t="str">
        <f>IFERROR(VLOOKUP(B148,'City Level Data'!E:Y,19,0)," ")</f>
        <v>LOW</v>
      </c>
    </row>
    <row r="149" spans="1:10" x14ac:dyDescent="0.2">
      <c r="A149" s="168"/>
      <c r="B149" s="169" t="s">
        <v>590</v>
      </c>
      <c r="C149" s="170">
        <v>1</v>
      </c>
      <c r="F149" s="1" t="str">
        <f>IFERROR(VLOOKUP(B149,#REF!,2,0)," ")</f>
        <v xml:space="preserve"> </v>
      </c>
      <c r="G149" s="1" t="str">
        <f>IFERROR(VLOOKUP(B149,#REF!,3,0)," ")</f>
        <v xml:space="preserve"> </v>
      </c>
      <c r="H149" s="1" t="str">
        <f>IFERROR(VLOOKUP(B149,'City Level Data'!E:N,13,0)," ")</f>
        <v xml:space="preserve"> </v>
      </c>
      <c r="I149" s="81" t="str">
        <f>IFERROR(VLOOKUP(B149,'City Level Data'!E:Q,15,0)," ")</f>
        <v xml:space="preserve"> </v>
      </c>
      <c r="J149" s="1" t="str">
        <f>IFERROR(VLOOKUP(B149,'City Level Data'!E:Y,19,0)," ")</f>
        <v>SUPER LOW</v>
      </c>
    </row>
    <row r="150" spans="1:10" x14ac:dyDescent="0.2">
      <c r="A150" s="168"/>
      <c r="B150" s="169" t="s">
        <v>580</v>
      </c>
      <c r="C150" s="170">
        <v>1</v>
      </c>
      <c r="F150" s="1" t="str">
        <f>IFERROR(VLOOKUP(B150,#REF!,2,0)," ")</f>
        <v xml:space="preserve"> </v>
      </c>
      <c r="G150" s="1" t="str">
        <f>IFERROR(VLOOKUP(B150,#REF!,3,0)," ")</f>
        <v xml:space="preserve"> </v>
      </c>
      <c r="H150" s="1" t="str">
        <f>IFERROR(VLOOKUP(B150,'City Level Data'!E:N,13,0)," ")</f>
        <v xml:space="preserve"> </v>
      </c>
      <c r="I150" s="81" t="str">
        <f>IFERROR(VLOOKUP(B150,'City Level Data'!E:Q,15,0)," ")</f>
        <v xml:space="preserve"> </v>
      </c>
      <c r="J150" s="1" t="str">
        <f>IFERROR(VLOOKUP(B150,'City Level Data'!E:Y,19,0)," ")</f>
        <v>SUPER LOW</v>
      </c>
    </row>
    <row r="151" spans="1:10" x14ac:dyDescent="0.2">
      <c r="A151" s="168"/>
      <c r="B151" s="169" t="s">
        <v>558</v>
      </c>
      <c r="C151" s="170">
        <v>1</v>
      </c>
      <c r="F151" s="1" t="str">
        <f>IFERROR(VLOOKUP(B151,#REF!,2,0)," ")</f>
        <v xml:space="preserve"> </v>
      </c>
      <c r="G151" s="1" t="str">
        <f>IFERROR(VLOOKUP(B151,#REF!,3,0)," ")</f>
        <v xml:space="preserve"> </v>
      </c>
      <c r="H151" s="1" t="str">
        <f>IFERROR(VLOOKUP(B151,'City Level Data'!E:N,13,0)," ")</f>
        <v xml:space="preserve"> </v>
      </c>
      <c r="I151" s="81" t="str">
        <f>IFERROR(VLOOKUP(B151,'City Level Data'!E:Q,15,0)," ")</f>
        <v xml:space="preserve"> </v>
      </c>
      <c r="J151" s="1" t="str">
        <f>IFERROR(VLOOKUP(B151,'City Level Data'!E:Y,19,0)," ")</f>
        <v>SUPER LOW</v>
      </c>
    </row>
    <row r="152" spans="1:10" x14ac:dyDescent="0.2">
      <c r="A152" s="168"/>
      <c r="B152" s="169" t="s">
        <v>548</v>
      </c>
      <c r="C152" s="170">
        <v>1</v>
      </c>
      <c r="F152" s="1" t="str">
        <f>IFERROR(VLOOKUP(B152,#REF!,2,0)," ")</f>
        <v xml:space="preserve"> </v>
      </c>
      <c r="G152" s="1" t="str">
        <f>IFERROR(VLOOKUP(B152,#REF!,3,0)," ")</f>
        <v xml:space="preserve"> </v>
      </c>
      <c r="H152" s="1" t="str">
        <f>IFERROR(VLOOKUP(B152,'City Level Data'!E:N,13,0)," ")</f>
        <v xml:space="preserve"> </v>
      </c>
      <c r="I152" s="81" t="str">
        <f>IFERROR(VLOOKUP(B152,'City Level Data'!E:Q,15,0)," ")</f>
        <v xml:space="preserve"> </v>
      </c>
      <c r="J152" s="1" t="str">
        <f>IFERROR(VLOOKUP(B152,'City Level Data'!E:Y,19,0)," ")</f>
        <v>SUPER LOW</v>
      </c>
    </row>
    <row r="153" spans="1:10" x14ac:dyDescent="0.2">
      <c r="A153" s="166" t="s">
        <v>2414</v>
      </c>
      <c r="B153" s="171"/>
      <c r="C153" s="167">
        <v>35</v>
      </c>
      <c r="F153" s="1" t="str">
        <f>IFERROR(VLOOKUP(B153,#REF!,2,0)," ")</f>
        <v xml:space="preserve"> </v>
      </c>
      <c r="G153" s="1" t="str">
        <f>IFERROR(VLOOKUP(B153,#REF!,3,0)," ")</f>
        <v xml:space="preserve"> </v>
      </c>
      <c r="H153" s="1" t="str">
        <f>IFERROR(VLOOKUP(B153,'City Level Data'!E:N,13,0)," ")</f>
        <v xml:space="preserve"> </v>
      </c>
      <c r="I153" s="81" t="str">
        <f>IFERROR(VLOOKUP(B153,'City Level Data'!E:Q,15,0)," ")</f>
        <v xml:space="preserve"> </v>
      </c>
      <c r="J153" s="1" t="str">
        <f>IFERROR(VLOOKUP(B153,'City Level Data'!E:Y,19,0)," ")</f>
        <v xml:space="preserve"> </v>
      </c>
    </row>
    <row r="154" spans="1:10" x14ac:dyDescent="0.2">
      <c r="A154" s="166" t="s">
        <v>618</v>
      </c>
      <c r="B154" s="166" t="s">
        <v>670</v>
      </c>
      <c r="C154" s="167">
        <v>1</v>
      </c>
      <c r="F154" s="1" t="str">
        <f>IFERROR(VLOOKUP(B154,#REF!,2,0)," ")</f>
        <v xml:space="preserve"> </v>
      </c>
      <c r="G154" s="1" t="str">
        <f>IFERROR(VLOOKUP(B154,#REF!,3,0)," ")</f>
        <v xml:space="preserve"> </v>
      </c>
      <c r="H154" s="1" t="str">
        <f>IFERROR(VLOOKUP(B154,'City Level Data'!E:N,13,0)," ")</f>
        <v xml:space="preserve"> </v>
      </c>
      <c r="I154" s="81" t="str">
        <f>IFERROR(VLOOKUP(B154,'City Level Data'!E:Q,15,0)," ")</f>
        <v xml:space="preserve"> </v>
      </c>
      <c r="J154" s="1" t="str">
        <f>IFERROR(VLOOKUP(B154,'City Level Data'!E:Y,19,0)," ")</f>
        <v>SUPER LOW</v>
      </c>
    </row>
    <row r="155" spans="1:10" x14ac:dyDescent="0.2">
      <c r="A155" s="168"/>
      <c r="B155" s="169" t="s">
        <v>638</v>
      </c>
      <c r="C155" s="170">
        <v>1</v>
      </c>
      <c r="F155" s="1" t="str">
        <f>IFERROR(VLOOKUP(B155,#REF!,2,0)," ")</f>
        <v xml:space="preserve"> </v>
      </c>
      <c r="G155" s="1" t="str">
        <f>IFERROR(VLOOKUP(B155,#REF!,3,0)," ")</f>
        <v xml:space="preserve"> </v>
      </c>
      <c r="H155" s="1" t="str">
        <f>IFERROR(VLOOKUP(B155,'City Level Data'!E:N,13,0)," ")</f>
        <v xml:space="preserve"> </v>
      </c>
      <c r="I155" s="81" t="str">
        <f>IFERROR(VLOOKUP(B155,'City Level Data'!E:Q,15,0)," ")</f>
        <v xml:space="preserve"> </v>
      </c>
      <c r="J155" s="1" t="str">
        <f>IFERROR(VLOOKUP(B155,'City Level Data'!E:Y,19,0)," ")</f>
        <v>LOW</v>
      </c>
    </row>
    <row r="156" spans="1:10" x14ac:dyDescent="0.2">
      <c r="A156" s="168"/>
      <c r="B156" s="169" t="s">
        <v>628</v>
      </c>
      <c r="C156" s="170">
        <v>1</v>
      </c>
      <c r="F156" s="1" t="str">
        <f>IFERROR(VLOOKUP(B156,#REF!,2,0)," ")</f>
        <v xml:space="preserve"> </v>
      </c>
      <c r="G156" s="1" t="str">
        <f>IFERROR(VLOOKUP(B156,#REF!,3,0)," ")</f>
        <v xml:space="preserve"> </v>
      </c>
      <c r="H156" s="1" t="str">
        <f>IFERROR(VLOOKUP(B156,'City Level Data'!E:N,13,0)," ")</f>
        <v xml:space="preserve"> </v>
      </c>
      <c r="I156" s="81" t="str">
        <f>IFERROR(VLOOKUP(B156,'City Level Data'!E:Q,15,0)," ")</f>
        <v xml:space="preserve"> </v>
      </c>
      <c r="J156" s="1" t="str">
        <f>IFERROR(VLOOKUP(B156,'City Level Data'!E:Y,19,0)," ")</f>
        <v>SUPER LOW</v>
      </c>
    </row>
    <row r="157" spans="1:10" x14ac:dyDescent="0.2">
      <c r="A157" s="168"/>
      <c r="B157" s="169" t="s">
        <v>662</v>
      </c>
      <c r="C157" s="170">
        <v>1</v>
      </c>
      <c r="F157" s="1" t="str">
        <f>IFERROR(VLOOKUP(B157,#REF!,2,0)," ")</f>
        <v xml:space="preserve"> </v>
      </c>
      <c r="G157" s="1" t="str">
        <f>IFERROR(VLOOKUP(B157,#REF!,3,0)," ")</f>
        <v xml:space="preserve"> </v>
      </c>
      <c r="H157" s="1" t="str">
        <f>IFERROR(VLOOKUP(B157,'City Level Data'!E:N,13,0)," ")</f>
        <v xml:space="preserve"> </v>
      </c>
      <c r="I157" s="81" t="str">
        <f>IFERROR(VLOOKUP(B157,'City Level Data'!E:Q,15,0)," ")</f>
        <v xml:space="preserve"> </v>
      </c>
      <c r="J157" s="1" t="str">
        <f>IFERROR(VLOOKUP(B157,'City Level Data'!E:Y,19,0)," ")</f>
        <v>LOW</v>
      </c>
    </row>
    <row r="158" spans="1:10" x14ac:dyDescent="0.2">
      <c r="A158" s="168"/>
      <c r="B158" s="169" t="s">
        <v>640</v>
      </c>
      <c r="C158" s="170">
        <v>1</v>
      </c>
      <c r="F158" s="1" t="str">
        <f>IFERROR(VLOOKUP(B158,#REF!,2,0)," ")</f>
        <v xml:space="preserve"> </v>
      </c>
      <c r="G158" s="1" t="str">
        <f>IFERROR(VLOOKUP(B158,#REF!,3,0)," ")</f>
        <v xml:space="preserve"> </v>
      </c>
      <c r="H158" s="1" t="str">
        <f>IFERROR(VLOOKUP(B158,'City Level Data'!E:N,13,0)," ")</f>
        <v xml:space="preserve"> </v>
      </c>
      <c r="I158" s="81" t="str">
        <f>IFERROR(VLOOKUP(B158,'City Level Data'!E:Q,15,0)," ")</f>
        <v xml:space="preserve"> </v>
      </c>
      <c r="J158" s="1" t="str">
        <f>IFERROR(VLOOKUP(B158,'City Level Data'!E:Y,19,0)," ")</f>
        <v>SUPER LOW</v>
      </c>
    </row>
    <row r="159" spans="1:10" x14ac:dyDescent="0.2">
      <c r="A159" s="168"/>
      <c r="B159" s="169" t="s">
        <v>668</v>
      </c>
      <c r="C159" s="170">
        <v>1</v>
      </c>
      <c r="F159" s="1" t="str">
        <f>IFERROR(VLOOKUP(B159,#REF!,2,0)," ")</f>
        <v xml:space="preserve"> </v>
      </c>
      <c r="G159" s="1" t="str">
        <f>IFERROR(VLOOKUP(B159,#REF!,3,0)," ")</f>
        <v xml:space="preserve"> </v>
      </c>
      <c r="H159" s="1" t="str">
        <f>IFERROR(VLOOKUP(B159,'City Level Data'!E:N,13,0)," ")</f>
        <v xml:space="preserve"> </v>
      </c>
      <c r="I159" s="81" t="str">
        <f>IFERROR(VLOOKUP(B159,'City Level Data'!E:Q,15,0)," ")</f>
        <v xml:space="preserve"> </v>
      </c>
      <c r="J159" s="1" t="str">
        <f>IFERROR(VLOOKUP(B159,'City Level Data'!E:Y,19,0)," ")</f>
        <v>HIGH</v>
      </c>
    </row>
    <row r="160" spans="1:10" x14ac:dyDescent="0.2">
      <c r="A160" s="168"/>
      <c r="B160" s="169" t="s">
        <v>636</v>
      </c>
      <c r="C160" s="170">
        <v>1</v>
      </c>
      <c r="F160" s="1" t="str">
        <f>IFERROR(VLOOKUP(B160,#REF!,2,0)," ")</f>
        <v xml:space="preserve"> </v>
      </c>
      <c r="G160" s="1" t="str">
        <f>IFERROR(VLOOKUP(B160,#REF!,3,0)," ")</f>
        <v xml:space="preserve"> </v>
      </c>
      <c r="H160" s="1" t="str">
        <f>IFERROR(VLOOKUP(B160,'City Level Data'!E:N,13,0)," ")</f>
        <v xml:space="preserve"> </v>
      </c>
      <c r="I160" s="81" t="str">
        <f>IFERROR(VLOOKUP(B160,'City Level Data'!E:Q,15,0)," ")</f>
        <v xml:space="preserve"> </v>
      </c>
      <c r="J160" s="1" t="str">
        <f>IFERROR(VLOOKUP(B160,'City Level Data'!E:Y,19,0)," ")</f>
        <v>SUPER LOW</v>
      </c>
    </row>
    <row r="161" spans="1:10" x14ac:dyDescent="0.2">
      <c r="A161" s="168"/>
      <c r="B161" s="169" t="s">
        <v>652</v>
      </c>
      <c r="C161" s="170">
        <v>1</v>
      </c>
      <c r="F161" s="1" t="str">
        <f>IFERROR(VLOOKUP(B161,#REF!,2,0)," ")</f>
        <v xml:space="preserve"> </v>
      </c>
      <c r="G161" s="1" t="str">
        <f>IFERROR(VLOOKUP(B161,#REF!,3,0)," ")</f>
        <v xml:space="preserve"> </v>
      </c>
      <c r="H161" s="1" t="str">
        <f>IFERROR(VLOOKUP(B161,'City Level Data'!E:N,13,0)," ")</f>
        <v xml:space="preserve"> </v>
      </c>
      <c r="I161" s="81" t="str">
        <f>IFERROR(VLOOKUP(B161,'City Level Data'!E:Q,15,0)," ")</f>
        <v xml:space="preserve"> </v>
      </c>
      <c r="J161" s="1" t="str">
        <f>IFERROR(VLOOKUP(B161,'City Level Data'!E:Y,19,0)," ")</f>
        <v>SUPER LOW</v>
      </c>
    </row>
    <row r="162" spans="1:10" x14ac:dyDescent="0.2">
      <c r="A162" s="168"/>
      <c r="B162" s="169" t="s">
        <v>630</v>
      </c>
      <c r="C162" s="170">
        <v>1</v>
      </c>
      <c r="F162" s="1" t="str">
        <f>IFERROR(VLOOKUP(B162,#REF!,2,0)," ")</f>
        <v xml:space="preserve"> </v>
      </c>
      <c r="G162" s="1" t="str">
        <f>IFERROR(VLOOKUP(B162,#REF!,3,0)," ")</f>
        <v xml:space="preserve"> </v>
      </c>
      <c r="H162" s="1" t="str">
        <f>IFERROR(VLOOKUP(B162,'City Level Data'!E:N,13,0)," ")</f>
        <v xml:space="preserve"> </v>
      </c>
      <c r="I162" s="81" t="str">
        <f>IFERROR(VLOOKUP(B162,'City Level Data'!E:Q,15,0)," ")</f>
        <v xml:space="preserve"> </v>
      </c>
      <c r="J162" s="1" t="str">
        <f>IFERROR(VLOOKUP(B162,'City Level Data'!E:Y,19,0)," ")</f>
        <v>SUPER LOW</v>
      </c>
    </row>
    <row r="163" spans="1:10" x14ac:dyDescent="0.2">
      <c r="A163" s="168"/>
      <c r="B163" s="169" t="s">
        <v>694</v>
      </c>
      <c r="C163" s="170">
        <v>1</v>
      </c>
      <c r="F163" s="1" t="str">
        <f>IFERROR(VLOOKUP(B163,#REF!,2,0)," ")</f>
        <v xml:space="preserve"> </v>
      </c>
      <c r="G163" s="1" t="str">
        <f>IFERROR(VLOOKUP(B163,#REF!,3,0)," ")</f>
        <v xml:space="preserve"> </v>
      </c>
      <c r="H163" s="1" t="str">
        <f>IFERROR(VLOOKUP(B163,'City Level Data'!E:N,13,0)," ")</f>
        <v xml:space="preserve"> </v>
      </c>
      <c r="I163" s="81" t="str">
        <f>IFERROR(VLOOKUP(B163,'City Level Data'!E:Q,15,0)," ")</f>
        <v xml:space="preserve"> </v>
      </c>
      <c r="J163" s="1" t="str">
        <f>IFERROR(VLOOKUP(B163,'City Level Data'!E:Y,19,0)," ")</f>
        <v>LOW</v>
      </c>
    </row>
    <row r="164" spans="1:10" x14ac:dyDescent="0.2">
      <c r="A164" s="168"/>
      <c r="B164" s="169" t="s">
        <v>680</v>
      </c>
      <c r="C164" s="170">
        <v>1</v>
      </c>
      <c r="F164" s="1" t="str">
        <f>IFERROR(VLOOKUP(B164,#REF!,2,0)," ")</f>
        <v xml:space="preserve"> </v>
      </c>
      <c r="G164" s="1" t="str">
        <f>IFERROR(VLOOKUP(B164,#REF!,3,0)," ")</f>
        <v xml:space="preserve"> </v>
      </c>
      <c r="H164" s="1" t="str">
        <f>IFERROR(VLOOKUP(B164,'City Level Data'!E:N,13,0)," ")</f>
        <v xml:space="preserve"> </v>
      </c>
      <c r="I164" s="81" t="str">
        <f>IFERROR(VLOOKUP(B164,'City Level Data'!E:Q,15,0)," ")</f>
        <v xml:space="preserve"> </v>
      </c>
      <c r="J164" s="1" t="str">
        <f>IFERROR(VLOOKUP(B164,'City Level Data'!E:Y,19,0)," ")</f>
        <v>LOW</v>
      </c>
    </row>
    <row r="165" spans="1:10" x14ac:dyDescent="0.2">
      <c r="A165" s="168"/>
      <c r="B165" s="169" t="s">
        <v>678</v>
      </c>
      <c r="C165" s="170">
        <v>1</v>
      </c>
      <c r="F165" s="1" t="str">
        <f>IFERROR(VLOOKUP(B165,#REF!,2,0)," ")</f>
        <v xml:space="preserve"> </v>
      </c>
      <c r="G165" s="1" t="str">
        <f>IFERROR(VLOOKUP(B165,#REF!,3,0)," ")</f>
        <v xml:space="preserve"> </v>
      </c>
      <c r="H165" s="1" t="str">
        <f>IFERROR(VLOOKUP(B165,'City Level Data'!E:N,13,0)," ")</f>
        <v xml:space="preserve"> </v>
      </c>
      <c r="I165" s="81" t="str">
        <f>IFERROR(VLOOKUP(B165,'City Level Data'!E:Q,15,0)," ")</f>
        <v xml:space="preserve"> </v>
      </c>
      <c r="J165" s="1" t="str">
        <f>IFERROR(VLOOKUP(B165,'City Level Data'!E:Y,19,0)," ")</f>
        <v>SUPER HIGH</v>
      </c>
    </row>
    <row r="166" spans="1:10" x14ac:dyDescent="0.2">
      <c r="A166" s="168"/>
      <c r="B166" s="169" t="s">
        <v>690</v>
      </c>
      <c r="C166" s="170">
        <v>1</v>
      </c>
      <c r="F166" s="1" t="str">
        <f>IFERROR(VLOOKUP(B166,#REF!,2,0)," ")</f>
        <v xml:space="preserve"> </v>
      </c>
      <c r="G166" s="1" t="str">
        <f>IFERROR(VLOOKUP(B166,#REF!,3,0)," ")</f>
        <v xml:space="preserve"> </v>
      </c>
      <c r="H166" s="1" t="str">
        <f>IFERROR(VLOOKUP(B166,'City Level Data'!E:N,13,0)," ")</f>
        <v xml:space="preserve"> </v>
      </c>
      <c r="I166" s="81" t="str">
        <f>IFERROR(VLOOKUP(B166,'City Level Data'!E:Q,15,0)," ")</f>
        <v xml:space="preserve"> </v>
      </c>
      <c r="J166" s="1" t="str">
        <f>IFERROR(VLOOKUP(B166,'City Level Data'!E:Y,19,0)," ")</f>
        <v>LOW</v>
      </c>
    </row>
    <row r="167" spans="1:10" x14ac:dyDescent="0.2">
      <c r="A167" s="168"/>
      <c r="B167" s="169" t="s">
        <v>682</v>
      </c>
      <c r="C167" s="170">
        <v>1</v>
      </c>
      <c r="F167" s="1" t="str">
        <f>IFERROR(VLOOKUP(B167,#REF!,2,0)," ")</f>
        <v xml:space="preserve"> </v>
      </c>
      <c r="G167" s="1" t="str">
        <f>IFERROR(VLOOKUP(B167,#REF!,3,0)," ")</f>
        <v xml:space="preserve"> </v>
      </c>
      <c r="H167" s="1" t="str">
        <f>IFERROR(VLOOKUP(B167,'City Level Data'!E:N,13,0)," ")</f>
        <v xml:space="preserve"> </v>
      </c>
      <c r="I167" s="81" t="str">
        <f>IFERROR(VLOOKUP(B167,'City Level Data'!E:Q,15,0)," ")</f>
        <v xml:space="preserve"> </v>
      </c>
      <c r="J167" s="1" t="str">
        <f>IFERROR(VLOOKUP(B167,'City Level Data'!E:Y,19,0)," ")</f>
        <v>HIGH</v>
      </c>
    </row>
    <row r="168" spans="1:10" x14ac:dyDescent="0.2">
      <c r="A168" s="168"/>
      <c r="B168" s="169" t="s">
        <v>688</v>
      </c>
      <c r="C168" s="170">
        <v>1</v>
      </c>
      <c r="F168" s="1" t="str">
        <f>IFERROR(VLOOKUP(B168,#REF!,2,0)," ")</f>
        <v xml:space="preserve"> </v>
      </c>
      <c r="G168" s="1" t="str">
        <f>IFERROR(VLOOKUP(B168,#REF!,3,0)," ")</f>
        <v xml:space="preserve"> </v>
      </c>
      <c r="H168" s="1" t="str">
        <f>IFERROR(VLOOKUP(B168,'City Level Data'!E:N,13,0)," ")</f>
        <v xml:space="preserve"> </v>
      </c>
      <c r="I168" s="81" t="str">
        <f>IFERROR(VLOOKUP(B168,'City Level Data'!E:Q,15,0)," ")</f>
        <v xml:space="preserve"> </v>
      </c>
      <c r="J168" s="1" t="str">
        <f>IFERROR(VLOOKUP(B168,'City Level Data'!E:Y,19,0)," ")</f>
        <v>LOW</v>
      </c>
    </row>
    <row r="169" spans="1:10" x14ac:dyDescent="0.2">
      <c r="A169" s="168"/>
      <c r="B169" s="169" t="s">
        <v>686</v>
      </c>
      <c r="C169" s="170">
        <v>1</v>
      </c>
      <c r="F169" s="1" t="str">
        <f>IFERROR(VLOOKUP(B169,#REF!,2,0)," ")</f>
        <v xml:space="preserve"> </v>
      </c>
      <c r="G169" s="1" t="str">
        <f>IFERROR(VLOOKUP(B169,#REF!,3,0)," ")</f>
        <v xml:space="preserve"> </v>
      </c>
      <c r="H169" s="1" t="str">
        <f>IFERROR(VLOOKUP(B169,'City Level Data'!E:N,13,0)," ")</f>
        <v xml:space="preserve"> </v>
      </c>
      <c r="I169" s="81" t="str">
        <f>IFERROR(VLOOKUP(B169,'City Level Data'!E:Q,15,0)," ")</f>
        <v xml:space="preserve"> </v>
      </c>
      <c r="J169" s="1" t="str">
        <f>IFERROR(VLOOKUP(B169,'City Level Data'!E:Y,19,0)," ")</f>
        <v>LOW</v>
      </c>
    </row>
    <row r="170" spans="1:10" x14ac:dyDescent="0.2">
      <c r="A170" s="168"/>
      <c r="B170" s="169" t="s">
        <v>684</v>
      </c>
      <c r="C170" s="170">
        <v>1</v>
      </c>
      <c r="F170" s="1" t="str">
        <f>IFERROR(VLOOKUP(B170,#REF!,2,0)," ")</f>
        <v xml:space="preserve"> </v>
      </c>
      <c r="G170" s="1" t="str">
        <f>IFERROR(VLOOKUP(B170,#REF!,3,0)," ")</f>
        <v xml:space="preserve"> </v>
      </c>
      <c r="H170" s="1" t="str">
        <f>IFERROR(VLOOKUP(B170,'City Level Data'!E:N,13,0)," ")</f>
        <v xml:space="preserve"> </v>
      </c>
      <c r="I170" s="81" t="str">
        <f>IFERROR(VLOOKUP(B170,'City Level Data'!E:Q,15,0)," ")</f>
        <v xml:space="preserve"> </v>
      </c>
      <c r="J170" s="1" t="str">
        <f>IFERROR(VLOOKUP(B170,'City Level Data'!E:Y,19,0)," ")</f>
        <v>LOW</v>
      </c>
    </row>
    <row r="171" spans="1:10" x14ac:dyDescent="0.2">
      <c r="A171" s="168"/>
      <c r="B171" s="169" t="s">
        <v>692</v>
      </c>
      <c r="C171" s="170">
        <v>1</v>
      </c>
      <c r="F171" s="1" t="str">
        <f>IFERROR(VLOOKUP(B171,#REF!,2,0)," ")</f>
        <v xml:space="preserve"> </v>
      </c>
      <c r="G171" s="1" t="str">
        <f>IFERROR(VLOOKUP(B171,#REF!,3,0)," ")</f>
        <v xml:space="preserve"> </v>
      </c>
      <c r="H171" s="1" t="str">
        <f>IFERROR(VLOOKUP(B171,'City Level Data'!E:N,13,0)," ")</f>
        <v xml:space="preserve"> </v>
      </c>
      <c r="I171" s="81" t="str">
        <f>IFERROR(VLOOKUP(B171,'City Level Data'!E:Q,15,0)," ")</f>
        <v xml:space="preserve"> </v>
      </c>
      <c r="J171" s="1" t="str">
        <f>IFERROR(VLOOKUP(B171,'City Level Data'!E:Y,19,0)," ")</f>
        <v>SUPER HIGH</v>
      </c>
    </row>
    <row r="172" spans="1:10" x14ac:dyDescent="0.2">
      <c r="A172" s="168"/>
      <c r="B172" s="169" t="s">
        <v>666</v>
      </c>
      <c r="C172" s="170">
        <v>1</v>
      </c>
      <c r="F172" s="1" t="str">
        <f>IFERROR(VLOOKUP(B172,#REF!,2,0)," ")</f>
        <v xml:space="preserve"> </v>
      </c>
      <c r="G172" s="1" t="str">
        <f>IFERROR(VLOOKUP(B172,#REF!,3,0)," ")</f>
        <v xml:space="preserve"> </v>
      </c>
      <c r="H172" s="1" t="str">
        <f>IFERROR(VLOOKUP(B172,'City Level Data'!E:N,13,0)," ")</f>
        <v xml:space="preserve"> </v>
      </c>
      <c r="I172" s="81" t="str">
        <f>IFERROR(VLOOKUP(B172,'City Level Data'!E:Q,15,0)," ")</f>
        <v xml:space="preserve"> </v>
      </c>
      <c r="J172" s="1" t="str">
        <f>IFERROR(VLOOKUP(B172,'City Level Data'!E:Y,19,0)," ")</f>
        <v>SUPER LOW</v>
      </c>
    </row>
    <row r="173" spans="1:10" x14ac:dyDescent="0.2">
      <c r="A173" s="168"/>
      <c r="B173" s="169" t="s">
        <v>634</v>
      </c>
      <c r="C173" s="170">
        <v>1</v>
      </c>
      <c r="F173" s="1" t="str">
        <f>IFERROR(VLOOKUP(B173,#REF!,2,0)," ")</f>
        <v xml:space="preserve"> </v>
      </c>
      <c r="G173" s="1" t="str">
        <f>IFERROR(VLOOKUP(B173,#REF!,3,0)," ")</f>
        <v xml:space="preserve"> </v>
      </c>
      <c r="H173" s="1" t="str">
        <f>IFERROR(VLOOKUP(B173,'City Level Data'!E:N,13,0)," ")</f>
        <v xml:space="preserve"> </v>
      </c>
      <c r="I173" s="81" t="str">
        <f>IFERROR(VLOOKUP(B173,'City Level Data'!E:Q,15,0)," ")</f>
        <v xml:space="preserve"> </v>
      </c>
      <c r="J173" s="1" t="str">
        <f>IFERROR(VLOOKUP(B173,'City Level Data'!E:Y,19,0)," ")</f>
        <v>SUPER LOW</v>
      </c>
    </row>
    <row r="174" spans="1:10" x14ac:dyDescent="0.2">
      <c r="A174" s="168"/>
      <c r="B174" s="169" t="s">
        <v>656</v>
      </c>
      <c r="C174" s="170">
        <v>1</v>
      </c>
      <c r="F174" s="1" t="str">
        <f>IFERROR(VLOOKUP(B174,#REF!,2,0)," ")</f>
        <v xml:space="preserve"> </v>
      </c>
      <c r="G174" s="1" t="str">
        <f>IFERROR(VLOOKUP(B174,#REF!,3,0)," ")</f>
        <v xml:space="preserve"> </v>
      </c>
      <c r="H174" s="1" t="str">
        <f>IFERROR(VLOOKUP(B174,'City Level Data'!E:N,13,0)," ")</f>
        <v xml:space="preserve"> </v>
      </c>
      <c r="I174" s="81" t="str">
        <f>IFERROR(VLOOKUP(B174,'City Level Data'!E:Q,15,0)," ")</f>
        <v xml:space="preserve"> </v>
      </c>
      <c r="J174" s="1" t="str">
        <f>IFERROR(VLOOKUP(B174,'City Level Data'!E:Y,19,0)," ")</f>
        <v>SUPER LOW</v>
      </c>
    </row>
    <row r="175" spans="1:10" x14ac:dyDescent="0.2">
      <c r="A175" s="168"/>
      <c r="B175" s="169" t="s">
        <v>658</v>
      </c>
      <c r="C175" s="170">
        <v>1</v>
      </c>
      <c r="F175" s="1" t="str">
        <f>IFERROR(VLOOKUP(B175,#REF!,2,0)," ")</f>
        <v xml:space="preserve"> </v>
      </c>
      <c r="G175" s="1" t="str">
        <f>IFERROR(VLOOKUP(B175,#REF!,3,0)," ")</f>
        <v xml:space="preserve"> </v>
      </c>
      <c r="H175" s="1" t="str">
        <f>IFERROR(VLOOKUP(B175,'City Level Data'!E:N,13,0)," ")</f>
        <v xml:space="preserve"> </v>
      </c>
      <c r="I175" s="81" t="str">
        <f>IFERROR(VLOOKUP(B175,'City Level Data'!E:Q,15,0)," ")</f>
        <v xml:space="preserve"> </v>
      </c>
      <c r="J175" s="1" t="str">
        <f>IFERROR(VLOOKUP(B175,'City Level Data'!E:Y,19,0)," ")</f>
        <v>SUPER LOW</v>
      </c>
    </row>
    <row r="176" spans="1:10" x14ac:dyDescent="0.2">
      <c r="A176" s="168"/>
      <c r="B176" s="169" t="s">
        <v>632</v>
      </c>
      <c r="C176" s="170">
        <v>1</v>
      </c>
      <c r="F176" s="1" t="str">
        <f>IFERROR(VLOOKUP(B176,#REF!,2,0)," ")</f>
        <v xml:space="preserve"> </v>
      </c>
      <c r="G176" s="1" t="str">
        <f>IFERROR(VLOOKUP(B176,#REF!,3,0)," ")</f>
        <v xml:space="preserve"> </v>
      </c>
      <c r="H176" s="1" t="str">
        <f>IFERROR(VLOOKUP(B176,'City Level Data'!E:N,13,0)," ")</f>
        <v xml:space="preserve"> </v>
      </c>
      <c r="I176" s="81" t="str">
        <f>IFERROR(VLOOKUP(B176,'City Level Data'!E:Q,15,0)," ")</f>
        <v xml:space="preserve"> </v>
      </c>
      <c r="J176" s="1" t="str">
        <f>IFERROR(VLOOKUP(B176,'City Level Data'!E:Y,19,0)," ")</f>
        <v>SUPER LOW</v>
      </c>
    </row>
    <row r="177" spans="1:10" x14ac:dyDescent="0.2">
      <c r="A177" s="168"/>
      <c r="B177" s="169" t="s">
        <v>650</v>
      </c>
      <c r="C177" s="170">
        <v>1</v>
      </c>
      <c r="F177" s="1" t="str">
        <f>IFERROR(VLOOKUP(B177,#REF!,2,0)," ")</f>
        <v xml:space="preserve"> </v>
      </c>
      <c r="G177" s="1" t="str">
        <f>IFERROR(VLOOKUP(B177,#REF!,3,0)," ")</f>
        <v xml:space="preserve"> </v>
      </c>
      <c r="H177" s="1" t="str">
        <f>IFERROR(VLOOKUP(B177,'City Level Data'!E:N,13,0)," ")</f>
        <v xml:space="preserve"> </v>
      </c>
      <c r="I177" s="81" t="str">
        <f>IFERROR(VLOOKUP(B177,'City Level Data'!E:Q,15,0)," ")</f>
        <v xml:space="preserve"> </v>
      </c>
      <c r="J177" s="1" t="str">
        <f>IFERROR(VLOOKUP(B177,'City Level Data'!E:Y,19,0)," ")</f>
        <v>LOW</v>
      </c>
    </row>
    <row r="178" spans="1:10" x14ac:dyDescent="0.2">
      <c r="A178" s="168"/>
      <c r="B178" s="169" t="s">
        <v>654</v>
      </c>
      <c r="C178" s="170">
        <v>1</v>
      </c>
      <c r="F178" s="1" t="str">
        <f>IFERROR(VLOOKUP(B178,#REF!,2,0)," ")</f>
        <v xml:space="preserve"> </v>
      </c>
      <c r="G178" s="1" t="str">
        <f>IFERROR(VLOOKUP(B178,#REF!,3,0)," ")</f>
        <v xml:space="preserve"> </v>
      </c>
      <c r="H178" s="1" t="str">
        <f>IFERROR(VLOOKUP(B178,'City Level Data'!E:N,13,0)," ")</f>
        <v xml:space="preserve"> </v>
      </c>
      <c r="I178" s="81" t="str">
        <f>IFERROR(VLOOKUP(B178,'City Level Data'!E:Q,15,0)," ")</f>
        <v xml:space="preserve"> </v>
      </c>
      <c r="J178" s="1" t="str">
        <f>IFERROR(VLOOKUP(B178,'City Level Data'!E:Y,19,0)," ")</f>
        <v>SUPER LOW</v>
      </c>
    </row>
    <row r="179" spans="1:10" x14ac:dyDescent="0.2">
      <c r="A179" s="168"/>
      <c r="B179" s="169" t="s">
        <v>660</v>
      </c>
      <c r="C179" s="170">
        <v>1</v>
      </c>
      <c r="F179" s="1" t="str">
        <f>IFERROR(VLOOKUP(B179,#REF!,2,0)," ")</f>
        <v xml:space="preserve"> </v>
      </c>
      <c r="G179" s="1" t="str">
        <f>IFERROR(VLOOKUP(B179,#REF!,3,0)," ")</f>
        <v xml:space="preserve"> </v>
      </c>
      <c r="H179" s="1" t="str">
        <f>IFERROR(VLOOKUP(B179,'City Level Data'!E:N,13,0)," ")</f>
        <v xml:space="preserve"> </v>
      </c>
      <c r="I179" s="81" t="str">
        <f>IFERROR(VLOOKUP(B179,'City Level Data'!E:Q,15,0)," ")</f>
        <v xml:space="preserve"> </v>
      </c>
      <c r="J179" s="1" t="str">
        <f>IFERROR(VLOOKUP(B179,'City Level Data'!E:Y,19,0)," ")</f>
        <v>SUPER LOW</v>
      </c>
    </row>
    <row r="180" spans="1:10" x14ac:dyDescent="0.2">
      <c r="A180" s="168"/>
      <c r="B180" s="169" t="s">
        <v>620</v>
      </c>
      <c r="C180" s="170">
        <v>1</v>
      </c>
      <c r="F180" s="1" t="str">
        <f>IFERROR(VLOOKUP(B180,#REF!,2,0)," ")</f>
        <v xml:space="preserve"> </v>
      </c>
      <c r="G180" s="1" t="str">
        <f>IFERROR(VLOOKUP(B180,#REF!,3,0)," ")</f>
        <v xml:space="preserve"> </v>
      </c>
      <c r="H180" s="1" t="str">
        <f>IFERROR(VLOOKUP(B180,'City Level Data'!E:N,13,0)," ")</f>
        <v xml:space="preserve"> </v>
      </c>
      <c r="I180" s="81" t="str">
        <f>IFERROR(VLOOKUP(B180,'City Level Data'!E:Q,15,0)," ")</f>
        <v xml:space="preserve"> </v>
      </c>
      <c r="J180" s="1" t="str">
        <f>IFERROR(VLOOKUP(B180,'City Level Data'!E:Y,19,0)," ")</f>
        <v>SUPER LOW</v>
      </c>
    </row>
    <row r="181" spans="1:10" x14ac:dyDescent="0.2">
      <c r="A181" s="168"/>
      <c r="B181" s="169" t="s">
        <v>674</v>
      </c>
      <c r="C181" s="170">
        <v>1</v>
      </c>
      <c r="F181" s="1" t="str">
        <f>IFERROR(VLOOKUP(B181,#REF!,2,0)," ")</f>
        <v xml:space="preserve"> </v>
      </c>
      <c r="G181" s="1" t="str">
        <f>IFERROR(VLOOKUP(B181,#REF!,3,0)," ")</f>
        <v xml:space="preserve"> </v>
      </c>
      <c r="H181" s="1" t="str">
        <f>IFERROR(VLOOKUP(B181,'City Level Data'!E:N,13,0)," ")</f>
        <v xml:space="preserve"> </v>
      </c>
      <c r="I181" s="81" t="str">
        <f>IFERROR(VLOOKUP(B181,'City Level Data'!E:Q,15,0)," ")</f>
        <v xml:space="preserve"> </v>
      </c>
      <c r="J181" s="1" t="str">
        <f>IFERROR(VLOOKUP(B181,'City Level Data'!E:Y,19,0)," ")</f>
        <v>SUPER LOW</v>
      </c>
    </row>
    <row r="182" spans="1:10" x14ac:dyDescent="0.2">
      <c r="A182" s="168"/>
      <c r="B182" s="169" t="s">
        <v>646</v>
      </c>
      <c r="C182" s="170">
        <v>1</v>
      </c>
      <c r="F182" s="1" t="str">
        <f>IFERROR(VLOOKUP(B182,#REF!,2,0)," ")</f>
        <v xml:space="preserve"> </v>
      </c>
      <c r="G182" s="1" t="str">
        <f>IFERROR(VLOOKUP(B182,#REF!,3,0)," ")</f>
        <v xml:space="preserve"> </v>
      </c>
      <c r="H182" s="1" t="str">
        <f>IFERROR(VLOOKUP(B182,'City Level Data'!E:N,13,0)," ")</f>
        <v xml:space="preserve"> </v>
      </c>
      <c r="I182" s="81" t="str">
        <f>IFERROR(VLOOKUP(B182,'City Level Data'!E:Q,15,0)," ")</f>
        <v xml:space="preserve"> </v>
      </c>
      <c r="J182" s="1" t="str">
        <f>IFERROR(VLOOKUP(B182,'City Level Data'!E:Y,19,0)," ")</f>
        <v>HIGH</v>
      </c>
    </row>
    <row r="183" spans="1:10" x14ac:dyDescent="0.2">
      <c r="A183" s="168"/>
      <c r="B183" s="169" t="s">
        <v>622</v>
      </c>
      <c r="C183" s="170">
        <v>1</v>
      </c>
      <c r="F183" s="1" t="str">
        <f>IFERROR(VLOOKUP(B183,#REF!,2,0)," ")</f>
        <v xml:space="preserve"> </v>
      </c>
      <c r="G183" s="1" t="str">
        <f>IFERROR(VLOOKUP(B183,#REF!,3,0)," ")</f>
        <v xml:space="preserve"> </v>
      </c>
      <c r="H183" s="1" t="str">
        <f>IFERROR(VLOOKUP(B183,'City Level Data'!E:N,13,0)," ")</f>
        <v xml:space="preserve"> </v>
      </c>
      <c r="I183" s="81" t="str">
        <f>IFERROR(VLOOKUP(B183,'City Level Data'!E:Q,15,0)," ")</f>
        <v xml:space="preserve"> </v>
      </c>
      <c r="J183" s="1" t="str">
        <f>IFERROR(VLOOKUP(B183,'City Level Data'!E:Y,19,0)," ")</f>
        <v>SUPER LOW</v>
      </c>
    </row>
    <row r="184" spans="1:10" x14ac:dyDescent="0.2">
      <c r="A184" s="168"/>
      <c r="B184" s="169" t="s">
        <v>644</v>
      </c>
      <c r="C184" s="170">
        <v>1</v>
      </c>
      <c r="F184" s="1" t="str">
        <f>IFERROR(VLOOKUP(B184,#REF!,2,0)," ")</f>
        <v xml:space="preserve"> </v>
      </c>
      <c r="G184" s="1" t="str">
        <f>IFERROR(VLOOKUP(B184,#REF!,3,0)," ")</f>
        <v xml:space="preserve"> </v>
      </c>
      <c r="H184" s="1" t="str">
        <f>IFERROR(VLOOKUP(B184,'City Level Data'!E:N,13,0)," ")</f>
        <v xml:space="preserve"> </v>
      </c>
      <c r="I184" s="81" t="str">
        <f>IFERROR(VLOOKUP(B184,'City Level Data'!E:Q,15,0)," ")</f>
        <v xml:space="preserve"> </v>
      </c>
      <c r="J184" s="1" t="str">
        <f>IFERROR(VLOOKUP(B184,'City Level Data'!E:Y,19,0)," ")</f>
        <v>SUPER LOW</v>
      </c>
    </row>
    <row r="185" spans="1:10" x14ac:dyDescent="0.2">
      <c r="A185" s="168"/>
      <c r="B185" s="169" t="s">
        <v>672</v>
      </c>
      <c r="C185" s="170">
        <v>1</v>
      </c>
      <c r="F185" s="1" t="str">
        <f>IFERROR(VLOOKUP(B185,#REF!,2,0)," ")</f>
        <v xml:space="preserve"> </v>
      </c>
      <c r="G185" s="1" t="str">
        <f>IFERROR(VLOOKUP(B185,#REF!,3,0)," ")</f>
        <v xml:space="preserve"> </v>
      </c>
      <c r="H185" s="1" t="str">
        <f>IFERROR(VLOOKUP(B185,'City Level Data'!E:N,13,0)," ")</f>
        <v xml:space="preserve"> </v>
      </c>
      <c r="I185" s="81" t="str">
        <f>IFERROR(VLOOKUP(B185,'City Level Data'!E:Q,15,0)," ")</f>
        <v xml:space="preserve"> </v>
      </c>
      <c r="J185" s="1" t="str">
        <f>IFERROR(VLOOKUP(B185,'City Level Data'!E:Y,19,0)," ")</f>
        <v>SUPER LOW</v>
      </c>
    </row>
    <row r="186" spans="1:10" x14ac:dyDescent="0.2">
      <c r="A186" s="168"/>
      <c r="B186" s="169" t="s">
        <v>648</v>
      </c>
      <c r="C186" s="170">
        <v>1</v>
      </c>
      <c r="F186" s="1" t="str">
        <f>IFERROR(VLOOKUP(B186,#REF!,2,0)," ")</f>
        <v xml:space="preserve"> </v>
      </c>
      <c r="G186" s="1" t="str">
        <f>IFERROR(VLOOKUP(B186,#REF!,3,0)," ")</f>
        <v xml:space="preserve"> </v>
      </c>
      <c r="H186" s="1" t="str">
        <f>IFERROR(VLOOKUP(B186,'City Level Data'!E:N,13,0)," ")</f>
        <v xml:space="preserve"> </v>
      </c>
      <c r="I186" s="81" t="str">
        <f>IFERROR(VLOOKUP(B186,'City Level Data'!E:Q,15,0)," ")</f>
        <v xml:space="preserve"> </v>
      </c>
      <c r="J186" s="1" t="str">
        <f>IFERROR(VLOOKUP(B186,'City Level Data'!E:Y,19,0)," ")</f>
        <v>HIGH</v>
      </c>
    </row>
    <row r="187" spans="1:10" x14ac:dyDescent="0.2">
      <c r="A187" s="168"/>
      <c r="B187" s="169" t="s">
        <v>642</v>
      </c>
      <c r="C187" s="170">
        <v>1</v>
      </c>
      <c r="F187" s="1" t="str">
        <f>IFERROR(VLOOKUP(B187,#REF!,2,0)," ")</f>
        <v xml:space="preserve"> </v>
      </c>
      <c r="G187" s="1" t="str">
        <f>IFERROR(VLOOKUP(B187,#REF!,3,0)," ")</f>
        <v xml:space="preserve"> </v>
      </c>
      <c r="H187" s="1" t="str">
        <f>IFERROR(VLOOKUP(B187,'City Level Data'!E:N,13,0)," ")</f>
        <v xml:space="preserve"> </v>
      </c>
      <c r="I187" s="81" t="str">
        <f>IFERROR(VLOOKUP(B187,'City Level Data'!E:Q,15,0)," ")</f>
        <v xml:space="preserve"> </v>
      </c>
      <c r="J187" s="1" t="str">
        <f>IFERROR(VLOOKUP(B187,'City Level Data'!E:Y,19,0)," ")</f>
        <v>SUPER LOW</v>
      </c>
    </row>
    <row r="188" spans="1:10" x14ac:dyDescent="0.2">
      <c r="A188" s="168"/>
      <c r="B188" s="169" t="s">
        <v>676</v>
      </c>
      <c r="C188" s="170">
        <v>1</v>
      </c>
      <c r="F188" s="1" t="str">
        <f>IFERROR(VLOOKUP(B188,#REF!,2,0)," ")</f>
        <v xml:space="preserve"> </v>
      </c>
      <c r="G188" s="1" t="str">
        <f>IFERROR(VLOOKUP(B188,#REF!,3,0)," ")</f>
        <v xml:space="preserve"> </v>
      </c>
      <c r="H188" s="1" t="str">
        <f>IFERROR(VLOOKUP(B188,'City Level Data'!E:N,13,0)," ")</f>
        <v xml:space="preserve"> </v>
      </c>
      <c r="I188" s="81" t="str">
        <f>IFERROR(VLOOKUP(B188,'City Level Data'!E:Q,15,0)," ")</f>
        <v xml:space="preserve"> </v>
      </c>
      <c r="J188" s="1" t="str">
        <f>IFERROR(VLOOKUP(B188,'City Level Data'!E:Y,19,0)," ")</f>
        <v>SUPER LOW</v>
      </c>
    </row>
    <row r="189" spans="1:10" x14ac:dyDescent="0.2">
      <c r="A189" s="168"/>
      <c r="B189" s="169" t="s">
        <v>624</v>
      </c>
      <c r="C189" s="170">
        <v>1</v>
      </c>
      <c r="F189" s="1" t="str">
        <f>IFERROR(VLOOKUP(B189,#REF!,2,0)," ")</f>
        <v xml:space="preserve"> </v>
      </c>
      <c r="G189" s="1" t="str">
        <f>IFERROR(VLOOKUP(B189,#REF!,3,0)," ")</f>
        <v xml:space="preserve"> </v>
      </c>
      <c r="H189" s="1" t="str">
        <f>IFERROR(VLOOKUP(B189,'City Level Data'!E:N,13,0)," ")</f>
        <v xml:space="preserve"> </v>
      </c>
      <c r="I189" s="81" t="str">
        <f>IFERROR(VLOOKUP(B189,'City Level Data'!E:Q,15,0)," ")</f>
        <v xml:space="preserve"> </v>
      </c>
      <c r="J189" s="1" t="str">
        <f>IFERROR(VLOOKUP(B189,'City Level Data'!E:Y,19,0)," ")</f>
        <v>SUPER LOW</v>
      </c>
    </row>
    <row r="190" spans="1:10" x14ac:dyDescent="0.2">
      <c r="A190" s="168"/>
      <c r="B190" s="169" t="s">
        <v>664</v>
      </c>
      <c r="C190" s="170">
        <v>1</v>
      </c>
      <c r="F190" s="1" t="str">
        <f>IFERROR(VLOOKUP(B190,#REF!,2,0)," ")</f>
        <v xml:space="preserve"> </v>
      </c>
      <c r="G190" s="1" t="str">
        <f>IFERROR(VLOOKUP(B190,#REF!,3,0)," ")</f>
        <v xml:space="preserve"> </v>
      </c>
      <c r="H190" s="1" t="str">
        <f>IFERROR(VLOOKUP(B190,'City Level Data'!E:N,13,0)," ")</f>
        <v xml:space="preserve"> </v>
      </c>
      <c r="I190" s="81" t="str">
        <f>IFERROR(VLOOKUP(B190,'City Level Data'!E:Q,15,0)," ")</f>
        <v xml:space="preserve"> </v>
      </c>
      <c r="J190" s="1" t="str">
        <f>IFERROR(VLOOKUP(B190,'City Level Data'!E:Y,19,0)," ")</f>
        <v>LOW</v>
      </c>
    </row>
    <row r="191" spans="1:10" x14ac:dyDescent="0.2">
      <c r="A191" s="168"/>
      <c r="B191" s="169" t="s">
        <v>626</v>
      </c>
      <c r="C191" s="170">
        <v>1</v>
      </c>
      <c r="F191" s="1" t="str">
        <f>IFERROR(VLOOKUP(B191,#REF!,2,0)," ")</f>
        <v xml:space="preserve"> </v>
      </c>
      <c r="G191" s="1" t="str">
        <f>IFERROR(VLOOKUP(B191,#REF!,3,0)," ")</f>
        <v xml:space="preserve"> </v>
      </c>
      <c r="H191" s="1" t="str">
        <f>IFERROR(VLOOKUP(B191,'City Level Data'!E:N,13,0)," ")</f>
        <v xml:space="preserve"> </v>
      </c>
      <c r="I191" s="81" t="str">
        <f>IFERROR(VLOOKUP(B191,'City Level Data'!E:Q,15,0)," ")</f>
        <v xml:space="preserve"> </v>
      </c>
      <c r="J191" s="1" t="str">
        <f>IFERROR(VLOOKUP(B191,'City Level Data'!E:Y,19,0)," ")</f>
        <v>SUPER LOW</v>
      </c>
    </row>
    <row r="192" spans="1:10" x14ac:dyDescent="0.2">
      <c r="A192" s="166" t="s">
        <v>2415</v>
      </c>
      <c r="B192" s="171"/>
      <c r="C192" s="167">
        <v>38</v>
      </c>
      <c r="F192" s="1" t="str">
        <f>IFERROR(VLOOKUP(B192,#REF!,2,0)," ")</f>
        <v xml:space="preserve"> </v>
      </c>
      <c r="G192" s="1" t="str">
        <f>IFERROR(VLOOKUP(B192,#REF!,3,0)," ")</f>
        <v xml:space="preserve"> </v>
      </c>
      <c r="H192" s="1" t="str">
        <f>IFERROR(VLOOKUP(B192,'City Level Data'!E:N,13,0)," ")</f>
        <v xml:space="preserve"> </v>
      </c>
      <c r="I192" s="81" t="str">
        <f>IFERROR(VLOOKUP(B192,'City Level Data'!E:Q,15,0)," ")</f>
        <v xml:space="preserve"> </v>
      </c>
      <c r="J192" s="1" t="str">
        <f>IFERROR(VLOOKUP(B192,'City Level Data'!E:Y,19,0)," ")</f>
        <v xml:space="preserve"> </v>
      </c>
    </row>
    <row r="193" spans="1:10" x14ac:dyDescent="0.2">
      <c r="A193" s="166" t="s">
        <v>802</v>
      </c>
      <c r="B193" s="166" t="s">
        <v>806</v>
      </c>
      <c r="C193" s="167">
        <v>1</v>
      </c>
      <c r="F193" s="1" t="str">
        <f>IFERROR(VLOOKUP(B193,#REF!,2,0)," ")</f>
        <v xml:space="preserve"> </v>
      </c>
      <c r="G193" s="1" t="str">
        <f>IFERROR(VLOOKUP(B193,#REF!,3,0)," ")</f>
        <v xml:space="preserve"> </v>
      </c>
      <c r="H193" s="1" t="str">
        <f>IFERROR(VLOOKUP(B193,'City Level Data'!E:N,13,0)," ")</f>
        <v xml:space="preserve"> </v>
      </c>
      <c r="I193" s="81" t="str">
        <f>IFERROR(VLOOKUP(B193,'City Level Data'!E:Q,15,0)," ")</f>
        <v xml:space="preserve"> </v>
      </c>
      <c r="J193" s="1" t="str">
        <f>IFERROR(VLOOKUP(B193,'City Level Data'!E:Y,19,0)," ")</f>
        <v>SUPER LOW</v>
      </c>
    </row>
    <row r="194" spans="1:10" x14ac:dyDescent="0.2">
      <c r="A194" s="168"/>
      <c r="B194" s="169" t="s">
        <v>818</v>
      </c>
      <c r="C194" s="170">
        <v>1</v>
      </c>
      <c r="F194" s="1" t="str">
        <f>IFERROR(VLOOKUP(B194,#REF!,2,0)," ")</f>
        <v xml:space="preserve"> </v>
      </c>
      <c r="G194" s="1" t="str">
        <f>IFERROR(VLOOKUP(B194,#REF!,3,0)," ")</f>
        <v xml:space="preserve"> </v>
      </c>
      <c r="H194" s="1" t="str">
        <f>IFERROR(VLOOKUP(B194,'City Level Data'!E:N,13,0)," ")</f>
        <v xml:space="preserve"> </v>
      </c>
      <c r="I194" s="81" t="str">
        <f>IFERROR(VLOOKUP(B194,'City Level Data'!E:Q,15,0)," ")</f>
        <v xml:space="preserve"> </v>
      </c>
      <c r="J194" s="1" t="str">
        <f>IFERROR(VLOOKUP(B194,'City Level Data'!E:Y,19,0)," ")</f>
        <v>SUPER LOW</v>
      </c>
    </row>
    <row r="195" spans="1:10" x14ac:dyDescent="0.2">
      <c r="A195" s="168"/>
      <c r="B195" s="169" t="s">
        <v>824</v>
      </c>
      <c r="C195" s="170">
        <v>1</v>
      </c>
      <c r="F195" s="1" t="str">
        <f>IFERROR(VLOOKUP(B195,#REF!,2,0)," ")</f>
        <v xml:space="preserve"> </v>
      </c>
      <c r="G195" s="1" t="str">
        <f>IFERROR(VLOOKUP(B195,#REF!,3,0)," ")</f>
        <v xml:space="preserve"> </v>
      </c>
      <c r="H195" s="1" t="str">
        <f>IFERROR(VLOOKUP(B195,'City Level Data'!E:N,13,0)," ")</f>
        <v xml:space="preserve"> </v>
      </c>
      <c r="I195" s="81" t="str">
        <f>IFERROR(VLOOKUP(B195,'City Level Data'!E:Q,15,0)," ")</f>
        <v xml:space="preserve"> </v>
      </c>
      <c r="J195" s="1" t="str">
        <f>IFERROR(VLOOKUP(B195,'City Level Data'!E:Y,19,0)," ")</f>
        <v>SUPER LOW</v>
      </c>
    </row>
    <row r="196" spans="1:10" x14ac:dyDescent="0.2">
      <c r="A196" s="168"/>
      <c r="B196" s="169" t="s">
        <v>814</v>
      </c>
      <c r="C196" s="170">
        <v>1</v>
      </c>
      <c r="F196" s="1" t="str">
        <f>IFERROR(VLOOKUP(B196,#REF!,2,0)," ")</f>
        <v xml:space="preserve"> </v>
      </c>
      <c r="G196" s="1" t="str">
        <f>IFERROR(VLOOKUP(B196,#REF!,3,0)," ")</f>
        <v xml:space="preserve"> </v>
      </c>
      <c r="H196" s="1" t="str">
        <f>IFERROR(VLOOKUP(B196,'City Level Data'!E:N,13,0)," ")</f>
        <v xml:space="preserve"> </v>
      </c>
      <c r="I196" s="81" t="str">
        <f>IFERROR(VLOOKUP(B196,'City Level Data'!E:Q,15,0)," ")</f>
        <v xml:space="preserve"> </v>
      </c>
      <c r="J196" s="1" t="str">
        <f>IFERROR(VLOOKUP(B196,'City Level Data'!E:Y,19,0)," ")</f>
        <v>LOW</v>
      </c>
    </row>
    <row r="197" spans="1:10" x14ac:dyDescent="0.2">
      <c r="A197" s="168"/>
      <c r="B197" s="169" t="s">
        <v>828</v>
      </c>
      <c r="C197" s="170">
        <v>1</v>
      </c>
      <c r="F197" s="1" t="str">
        <f>IFERROR(VLOOKUP(B197,#REF!,2,0)," ")</f>
        <v xml:space="preserve"> </v>
      </c>
      <c r="G197" s="1" t="str">
        <f>IFERROR(VLOOKUP(B197,#REF!,3,0)," ")</f>
        <v xml:space="preserve"> </v>
      </c>
      <c r="H197" s="1" t="str">
        <f>IFERROR(VLOOKUP(B197,'City Level Data'!E:N,13,0)," ")</f>
        <v xml:space="preserve"> </v>
      </c>
      <c r="I197" s="81" t="str">
        <f>IFERROR(VLOOKUP(B197,'City Level Data'!E:Q,15,0)," ")</f>
        <v xml:space="preserve"> </v>
      </c>
      <c r="J197" s="1" t="str">
        <f>IFERROR(VLOOKUP(B197,'City Level Data'!E:Y,19,0)," ")</f>
        <v>LOW</v>
      </c>
    </row>
    <row r="198" spans="1:10" x14ac:dyDescent="0.2">
      <c r="A198" s="168"/>
      <c r="B198" s="169" t="s">
        <v>830</v>
      </c>
      <c r="C198" s="170">
        <v>1</v>
      </c>
      <c r="F198" s="1" t="str">
        <f>IFERROR(VLOOKUP(B198,#REF!,2,0)," ")</f>
        <v xml:space="preserve"> </v>
      </c>
      <c r="G198" s="1" t="str">
        <f>IFERROR(VLOOKUP(B198,#REF!,3,0)," ")</f>
        <v xml:space="preserve"> </v>
      </c>
      <c r="H198" s="1" t="str">
        <f>IFERROR(VLOOKUP(B198,'City Level Data'!E:N,13,0)," ")</f>
        <v xml:space="preserve"> </v>
      </c>
      <c r="I198" s="81" t="str">
        <f>IFERROR(VLOOKUP(B198,'City Level Data'!E:Q,15,0)," ")</f>
        <v xml:space="preserve"> </v>
      </c>
      <c r="J198" s="1" t="str">
        <f>IFERROR(VLOOKUP(B198,'City Level Data'!E:Y,19,0)," ")</f>
        <v>LOW</v>
      </c>
    </row>
    <row r="199" spans="1:10" x14ac:dyDescent="0.2">
      <c r="A199" s="168"/>
      <c r="B199" s="169" t="s">
        <v>826</v>
      </c>
      <c r="C199" s="170">
        <v>1</v>
      </c>
      <c r="F199" s="1" t="str">
        <f>IFERROR(VLOOKUP(B199,#REF!,2,0)," ")</f>
        <v xml:space="preserve"> </v>
      </c>
      <c r="G199" s="1" t="str">
        <f>IFERROR(VLOOKUP(B199,#REF!,3,0)," ")</f>
        <v xml:space="preserve"> </v>
      </c>
      <c r="H199" s="1" t="str">
        <f>IFERROR(VLOOKUP(B199,'City Level Data'!E:N,13,0)," ")</f>
        <v xml:space="preserve"> </v>
      </c>
      <c r="I199" s="81" t="str">
        <f>IFERROR(VLOOKUP(B199,'City Level Data'!E:Q,15,0)," ")</f>
        <v xml:space="preserve"> </v>
      </c>
      <c r="J199" s="1" t="str">
        <f>IFERROR(VLOOKUP(B199,'City Level Data'!E:Y,19,0)," ")</f>
        <v>LOW</v>
      </c>
    </row>
    <row r="200" spans="1:10" x14ac:dyDescent="0.2">
      <c r="A200" s="168"/>
      <c r="B200" s="169" t="s">
        <v>808</v>
      </c>
      <c r="C200" s="170">
        <v>1</v>
      </c>
      <c r="F200" s="1" t="str">
        <f>IFERROR(VLOOKUP(B200,#REF!,2,0)," ")</f>
        <v xml:space="preserve"> </v>
      </c>
      <c r="G200" s="1" t="str">
        <f>IFERROR(VLOOKUP(B200,#REF!,3,0)," ")</f>
        <v xml:space="preserve"> </v>
      </c>
      <c r="H200" s="1" t="str">
        <f>IFERROR(VLOOKUP(B200,'City Level Data'!E:N,13,0)," ")</f>
        <v xml:space="preserve"> </v>
      </c>
      <c r="I200" s="81" t="str">
        <f>IFERROR(VLOOKUP(B200,'City Level Data'!E:Q,15,0)," ")</f>
        <v xml:space="preserve"> </v>
      </c>
      <c r="J200" s="1" t="str">
        <f>IFERROR(VLOOKUP(B200,'City Level Data'!E:Y,19,0)," ")</f>
        <v>SUPER LOW</v>
      </c>
    </row>
    <row r="201" spans="1:10" x14ac:dyDescent="0.2">
      <c r="A201" s="168"/>
      <c r="B201" s="169" t="s">
        <v>822</v>
      </c>
      <c r="C201" s="170">
        <v>1</v>
      </c>
      <c r="F201" s="1" t="str">
        <f>IFERROR(VLOOKUP(B201,#REF!,2,0)," ")</f>
        <v xml:space="preserve"> </v>
      </c>
      <c r="G201" s="1" t="str">
        <f>IFERROR(VLOOKUP(B201,#REF!,3,0)," ")</f>
        <v xml:space="preserve"> </v>
      </c>
      <c r="H201" s="1" t="str">
        <f>IFERROR(VLOOKUP(B201,'City Level Data'!E:N,13,0)," ")</f>
        <v xml:space="preserve"> </v>
      </c>
      <c r="I201" s="81" t="str">
        <f>IFERROR(VLOOKUP(B201,'City Level Data'!E:Q,15,0)," ")</f>
        <v xml:space="preserve"> </v>
      </c>
      <c r="J201" s="1" t="str">
        <f>IFERROR(VLOOKUP(B201,'City Level Data'!E:Y,19,0)," ")</f>
        <v>SUPER LOW</v>
      </c>
    </row>
    <row r="202" spans="1:10" x14ac:dyDescent="0.2">
      <c r="A202" s="168"/>
      <c r="B202" s="169" t="s">
        <v>810</v>
      </c>
      <c r="C202" s="170">
        <v>1</v>
      </c>
      <c r="F202" s="1" t="str">
        <f>IFERROR(VLOOKUP(B202,#REF!,2,0)," ")</f>
        <v xml:space="preserve"> </v>
      </c>
      <c r="G202" s="1" t="str">
        <f>IFERROR(VLOOKUP(B202,#REF!,3,0)," ")</f>
        <v xml:space="preserve"> </v>
      </c>
      <c r="H202" s="1" t="str">
        <f>IFERROR(VLOOKUP(B202,'City Level Data'!E:N,13,0)," ")</f>
        <v xml:space="preserve"> </v>
      </c>
      <c r="I202" s="81" t="str">
        <f>IFERROR(VLOOKUP(B202,'City Level Data'!E:Q,15,0)," ")</f>
        <v xml:space="preserve"> </v>
      </c>
      <c r="J202" s="1" t="str">
        <f>IFERROR(VLOOKUP(B202,'City Level Data'!E:Y,19,0)," ")</f>
        <v>SUPER LOW</v>
      </c>
    </row>
    <row r="203" spans="1:10" x14ac:dyDescent="0.2">
      <c r="A203" s="168"/>
      <c r="B203" s="169" t="s">
        <v>804</v>
      </c>
      <c r="C203" s="170">
        <v>1</v>
      </c>
      <c r="F203" s="1" t="str">
        <f>IFERROR(VLOOKUP(B203,#REF!,2,0)," ")</f>
        <v xml:space="preserve"> </v>
      </c>
      <c r="G203" s="1" t="str">
        <f>IFERROR(VLOOKUP(B203,#REF!,3,0)," ")</f>
        <v xml:space="preserve"> </v>
      </c>
      <c r="H203" s="1" t="str">
        <f>IFERROR(VLOOKUP(B203,'City Level Data'!E:N,13,0)," ")</f>
        <v xml:space="preserve"> </v>
      </c>
      <c r="I203" s="81" t="str">
        <f>IFERROR(VLOOKUP(B203,'City Level Data'!E:Q,15,0)," ")</f>
        <v xml:space="preserve"> </v>
      </c>
      <c r="J203" s="1" t="str">
        <f>IFERROR(VLOOKUP(B203,'City Level Data'!E:Y,19,0)," ")</f>
        <v>SUPER LOW</v>
      </c>
    </row>
    <row r="204" spans="1:10" x14ac:dyDescent="0.2">
      <c r="A204" s="168"/>
      <c r="B204" s="169" t="s">
        <v>812</v>
      </c>
      <c r="C204" s="170">
        <v>1</v>
      </c>
      <c r="F204" s="1" t="str">
        <f>IFERROR(VLOOKUP(B204,#REF!,2,0)," ")</f>
        <v xml:space="preserve"> </v>
      </c>
      <c r="G204" s="1" t="str">
        <f>IFERROR(VLOOKUP(B204,#REF!,3,0)," ")</f>
        <v xml:space="preserve"> </v>
      </c>
      <c r="H204" s="1" t="str">
        <f>IFERROR(VLOOKUP(B204,'City Level Data'!E:N,13,0)," ")</f>
        <v xml:space="preserve"> </v>
      </c>
      <c r="I204" s="81" t="str">
        <f>IFERROR(VLOOKUP(B204,'City Level Data'!E:Q,15,0)," ")</f>
        <v xml:space="preserve"> </v>
      </c>
      <c r="J204" s="1" t="str">
        <f>IFERROR(VLOOKUP(B204,'City Level Data'!E:Y,19,0)," ")</f>
        <v>LOW</v>
      </c>
    </row>
    <row r="205" spans="1:10" x14ac:dyDescent="0.2">
      <c r="A205" s="168"/>
      <c r="B205" s="169" t="s">
        <v>820</v>
      </c>
      <c r="C205" s="170">
        <v>1</v>
      </c>
      <c r="F205" s="1" t="str">
        <f>IFERROR(VLOOKUP(B205,#REF!,2,0)," ")</f>
        <v xml:space="preserve"> </v>
      </c>
      <c r="G205" s="1" t="str">
        <f>IFERROR(VLOOKUP(B205,#REF!,3,0)," ")</f>
        <v xml:space="preserve"> </v>
      </c>
      <c r="H205" s="1" t="str">
        <f>IFERROR(VLOOKUP(B205,'City Level Data'!E:N,13,0)," ")</f>
        <v xml:space="preserve"> </v>
      </c>
      <c r="I205" s="81" t="str">
        <f>IFERROR(VLOOKUP(B205,'City Level Data'!E:Q,15,0)," ")</f>
        <v xml:space="preserve"> </v>
      </c>
      <c r="J205" s="1" t="str">
        <f>IFERROR(VLOOKUP(B205,'City Level Data'!E:Y,19,0)," ")</f>
        <v>SUPER LOW</v>
      </c>
    </row>
    <row r="206" spans="1:10" x14ac:dyDescent="0.2">
      <c r="A206" s="168"/>
      <c r="B206" s="169" t="s">
        <v>816</v>
      </c>
      <c r="C206" s="170">
        <v>1</v>
      </c>
      <c r="F206" s="1" t="str">
        <f>IFERROR(VLOOKUP(B206,#REF!,2,0)," ")</f>
        <v xml:space="preserve"> </v>
      </c>
      <c r="G206" s="1" t="str">
        <f>IFERROR(VLOOKUP(B206,#REF!,3,0)," ")</f>
        <v xml:space="preserve"> </v>
      </c>
      <c r="H206" s="1" t="str">
        <f>IFERROR(VLOOKUP(B206,'City Level Data'!E:N,13,0)," ")</f>
        <v xml:space="preserve"> </v>
      </c>
      <c r="I206" s="81" t="str">
        <f>IFERROR(VLOOKUP(B206,'City Level Data'!E:Q,15,0)," ")</f>
        <v xml:space="preserve"> </v>
      </c>
      <c r="J206" s="1" t="str">
        <f>IFERROR(VLOOKUP(B206,'City Level Data'!E:Y,19,0)," ")</f>
        <v>SUPER LOW</v>
      </c>
    </row>
    <row r="207" spans="1:10" x14ac:dyDescent="0.2">
      <c r="A207" s="166" t="s">
        <v>2416</v>
      </c>
      <c r="B207" s="171"/>
      <c r="C207" s="167">
        <v>14</v>
      </c>
      <c r="F207" s="1" t="str">
        <f>IFERROR(VLOOKUP(B207,#REF!,2,0)," ")</f>
        <v xml:space="preserve"> </v>
      </c>
      <c r="G207" s="1" t="str">
        <f>IFERROR(VLOOKUP(B207,#REF!,3,0)," ")</f>
        <v xml:space="preserve"> </v>
      </c>
      <c r="H207" s="1" t="str">
        <f>IFERROR(VLOOKUP(B207,'City Level Data'!E:N,13,0)," ")</f>
        <v xml:space="preserve"> </v>
      </c>
      <c r="I207" s="81" t="str">
        <f>IFERROR(VLOOKUP(B207,'City Level Data'!E:Q,15,0)," ")</f>
        <v xml:space="preserve"> </v>
      </c>
      <c r="J207" s="1" t="str">
        <f>IFERROR(VLOOKUP(B207,'City Level Data'!E:Y,19,0)," ")</f>
        <v xml:space="preserve"> </v>
      </c>
    </row>
    <row r="208" spans="1:10" x14ac:dyDescent="0.2">
      <c r="A208" s="166" t="s">
        <v>862</v>
      </c>
      <c r="B208" s="166" t="s">
        <v>884</v>
      </c>
      <c r="C208" s="167">
        <v>1</v>
      </c>
      <c r="F208" s="1" t="str">
        <f>IFERROR(VLOOKUP(B208,#REF!,2,0)," ")</f>
        <v xml:space="preserve"> </v>
      </c>
      <c r="G208" s="1" t="str">
        <f>IFERROR(VLOOKUP(B208,#REF!,3,0)," ")</f>
        <v xml:space="preserve"> </v>
      </c>
      <c r="H208" s="1" t="str">
        <f>IFERROR(VLOOKUP(B208,'City Level Data'!E:N,13,0)," ")</f>
        <v xml:space="preserve"> </v>
      </c>
      <c r="I208" s="81" t="str">
        <f>IFERROR(VLOOKUP(B208,'City Level Data'!E:Q,15,0)," ")</f>
        <v xml:space="preserve"> </v>
      </c>
      <c r="J208" s="1" t="str">
        <f>IFERROR(VLOOKUP(B208,'City Level Data'!E:Y,19,0)," ")</f>
        <v>HIGH</v>
      </c>
    </row>
    <row r="209" spans="1:10" x14ac:dyDescent="0.2">
      <c r="A209" s="168"/>
      <c r="B209" s="169" t="s">
        <v>868</v>
      </c>
      <c r="C209" s="170">
        <v>1</v>
      </c>
      <c r="F209" s="1" t="str">
        <f>IFERROR(VLOOKUP(B209,#REF!,2,0)," ")</f>
        <v xml:space="preserve"> </v>
      </c>
      <c r="G209" s="1" t="str">
        <f>IFERROR(VLOOKUP(B209,#REF!,3,0)," ")</f>
        <v xml:space="preserve"> </v>
      </c>
      <c r="H209" s="1" t="str">
        <f>IFERROR(VLOOKUP(B209,'City Level Data'!E:N,13,0)," ")</f>
        <v xml:space="preserve"> </v>
      </c>
      <c r="I209" s="81" t="str">
        <f>IFERROR(VLOOKUP(B209,'City Level Data'!E:Q,15,0)," ")</f>
        <v xml:space="preserve"> </v>
      </c>
      <c r="J209" s="1" t="str">
        <f>IFERROR(VLOOKUP(B209,'City Level Data'!E:Y,19,0)," ")</f>
        <v>SUPER LOW</v>
      </c>
    </row>
    <row r="210" spans="1:10" x14ac:dyDescent="0.2">
      <c r="A210" s="168"/>
      <c r="B210" s="169" t="s">
        <v>870</v>
      </c>
      <c r="C210" s="170">
        <v>1</v>
      </c>
      <c r="F210" s="1" t="str">
        <f>IFERROR(VLOOKUP(B210,#REF!,2,0)," ")</f>
        <v xml:space="preserve"> </v>
      </c>
      <c r="G210" s="1" t="str">
        <f>IFERROR(VLOOKUP(B210,#REF!,3,0)," ")</f>
        <v xml:space="preserve"> </v>
      </c>
      <c r="H210" s="1" t="str">
        <f>IFERROR(VLOOKUP(B210,'City Level Data'!E:N,13,0)," ")</f>
        <v xml:space="preserve"> </v>
      </c>
      <c r="I210" s="81" t="str">
        <f>IFERROR(VLOOKUP(B210,'City Level Data'!E:Q,15,0)," ")</f>
        <v xml:space="preserve"> </v>
      </c>
      <c r="J210" s="1" t="str">
        <f>IFERROR(VLOOKUP(B210,'City Level Data'!E:Y,19,0)," ")</f>
        <v>SUPER LOW</v>
      </c>
    </row>
    <row r="211" spans="1:10" x14ac:dyDescent="0.2">
      <c r="A211" s="168"/>
      <c r="B211" s="169" t="s">
        <v>874</v>
      </c>
      <c r="C211" s="170">
        <v>1</v>
      </c>
      <c r="F211" s="1" t="str">
        <f>IFERROR(VLOOKUP(B211,#REF!,2,0)," ")</f>
        <v xml:space="preserve"> </v>
      </c>
      <c r="G211" s="1" t="str">
        <f>IFERROR(VLOOKUP(B211,#REF!,3,0)," ")</f>
        <v xml:space="preserve"> </v>
      </c>
      <c r="H211" s="1" t="str">
        <f>IFERROR(VLOOKUP(B211,'City Level Data'!E:N,13,0)," ")</f>
        <v xml:space="preserve"> </v>
      </c>
      <c r="I211" s="81" t="str">
        <f>IFERROR(VLOOKUP(B211,'City Level Data'!E:Q,15,0)," ")</f>
        <v xml:space="preserve"> </v>
      </c>
      <c r="J211" s="1" t="str">
        <f>IFERROR(VLOOKUP(B211,'City Level Data'!E:Y,19,0)," ")</f>
        <v>SUPER LOW</v>
      </c>
    </row>
    <row r="212" spans="1:10" x14ac:dyDescent="0.2">
      <c r="A212" s="168"/>
      <c r="B212" s="169" t="s">
        <v>876</v>
      </c>
      <c r="C212" s="170">
        <v>1</v>
      </c>
      <c r="F212" s="1" t="str">
        <f>IFERROR(VLOOKUP(B212,#REF!,2,0)," ")</f>
        <v xml:space="preserve"> </v>
      </c>
      <c r="G212" s="1" t="str">
        <f>IFERROR(VLOOKUP(B212,#REF!,3,0)," ")</f>
        <v xml:space="preserve"> </v>
      </c>
      <c r="H212" s="1" t="str">
        <f>IFERROR(VLOOKUP(B212,'City Level Data'!E:N,13,0)," ")</f>
        <v xml:space="preserve"> </v>
      </c>
      <c r="I212" s="81" t="str">
        <f>IFERROR(VLOOKUP(B212,'City Level Data'!E:Q,15,0)," ")</f>
        <v xml:space="preserve"> </v>
      </c>
      <c r="J212" s="1" t="str">
        <f>IFERROR(VLOOKUP(B212,'City Level Data'!E:Y,19,0)," ")</f>
        <v>SUPER LOW</v>
      </c>
    </row>
    <row r="213" spans="1:10" x14ac:dyDescent="0.2">
      <c r="A213" s="168"/>
      <c r="B213" s="169" t="s">
        <v>878</v>
      </c>
      <c r="C213" s="170">
        <v>1</v>
      </c>
      <c r="F213" s="1" t="str">
        <f>IFERROR(VLOOKUP(B213,#REF!,2,0)," ")</f>
        <v xml:space="preserve"> </v>
      </c>
      <c r="G213" s="1" t="str">
        <f>IFERROR(VLOOKUP(B213,#REF!,3,0)," ")</f>
        <v xml:space="preserve"> </v>
      </c>
      <c r="H213" s="1" t="str">
        <f>IFERROR(VLOOKUP(B213,'City Level Data'!E:N,13,0)," ")</f>
        <v xml:space="preserve"> </v>
      </c>
      <c r="I213" s="81" t="str">
        <f>IFERROR(VLOOKUP(B213,'City Level Data'!E:Q,15,0)," ")</f>
        <v xml:space="preserve"> </v>
      </c>
      <c r="J213" s="1" t="str">
        <f>IFERROR(VLOOKUP(B213,'City Level Data'!E:Y,19,0)," ")</f>
        <v>SUPER LOW</v>
      </c>
    </row>
    <row r="214" spans="1:10" x14ac:dyDescent="0.2">
      <c r="A214" s="168"/>
      <c r="B214" s="169" t="s">
        <v>888</v>
      </c>
      <c r="C214" s="170">
        <v>1</v>
      </c>
      <c r="F214" s="1" t="str">
        <f>IFERROR(VLOOKUP(B214,#REF!,2,0)," ")</f>
        <v xml:space="preserve"> </v>
      </c>
      <c r="G214" s="1" t="str">
        <f>IFERROR(VLOOKUP(B214,#REF!,3,0)," ")</f>
        <v xml:space="preserve"> </v>
      </c>
      <c r="H214" s="1" t="str">
        <f>IFERROR(VLOOKUP(B214,'City Level Data'!E:N,13,0)," ")</f>
        <v xml:space="preserve"> </v>
      </c>
      <c r="I214" s="81" t="str">
        <f>IFERROR(VLOOKUP(B214,'City Level Data'!E:Q,15,0)," ")</f>
        <v xml:space="preserve"> </v>
      </c>
      <c r="J214" s="1" t="str">
        <f>IFERROR(VLOOKUP(B214,'City Level Data'!E:Y,19,0)," ")</f>
        <v>SUPER LOW</v>
      </c>
    </row>
    <row r="215" spans="1:10" x14ac:dyDescent="0.2">
      <c r="A215" s="168"/>
      <c r="B215" s="169" t="s">
        <v>886</v>
      </c>
      <c r="C215" s="170">
        <v>1</v>
      </c>
      <c r="F215" s="1" t="str">
        <f>IFERROR(VLOOKUP(B215,#REF!,2,0)," ")</f>
        <v xml:space="preserve"> </v>
      </c>
      <c r="G215" s="1" t="str">
        <f>IFERROR(VLOOKUP(B215,#REF!,3,0)," ")</f>
        <v xml:space="preserve"> </v>
      </c>
      <c r="H215" s="1" t="str">
        <f>IFERROR(VLOOKUP(B215,'City Level Data'!E:N,13,0)," ")</f>
        <v xml:space="preserve"> </v>
      </c>
      <c r="I215" s="81" t="str">
        <f>IFERROR(VLOOKUP(B215,'City Level Data'!E:Q,15,0)," ")</f>
        <v xml:space="preserve"> </v>
      </c>
      <c r="J215" s="1" t="str">
        <f>IFERROR(VLOOKUP(B215,'City Level Data'!E:Y,19,0)," ")</f>
        <v>LOW</v>
      </c>
    </row>
    <row r="216" spans="1:10" x14ac:dyDescent="0.2">
      <c r="A216" s="168"/>
      <c r="B216" s="169" t="s">
        <v>866</v>
      </c>
      <c r="C216" s="170">
        <v>1</v>
      </c>
      <c r="F216" s="1" t="str">
        <f>IFERROR(VLOOKUP(B216,#REF!,2,0)," ")</f>
        <v xml:space="preserve"> </v>
      </c>
      <c r="G216" s="1" t="str">
        <f>IFERROR(VLOOKUP(B216,#REF!,3,0)," ")</f>
        <v xml:space="preserve"> </v>
      </c>
      <c r="H216" s="1" t="str">
        <f>IFERROR(VLOOKUP(B216,'City Level Data'!E:N,13,0)," ")</f>
        <v xml:space="preserve"> </v>
      </c>
      <c r="I216" s="81" t="str">
        <f>IFERROR(VLOOKUP(B216,'City Level Data'!E:Q,15,0)," ")</f>
        <v xml:space="preserve"> </v>
      </c>
      <c r="J216" s="1" t="str">
        <f>IFERROR(VLOOKUP(B216,'City Level Data'!E:Y,19,0)," ")</f>
        <v>LOW</v>
      </c>
    </row>
    <row r="217" spans="1:10" x14ac:dyDescent="0.2">
      <c r="A217" s="168"/>
      <c r="B217" s="169" t="s">
        <v>880</v>
      </c>
      <c r="C217" s="170">
        <v>1</v>
      </c>
      <c r="F217" s="1" t="str">
        <f>IFERROR(VLOOKUP(B217,#REF!,2,0)," ")</f>
        <v xml:space="preserve"> </v>
      </c>
      <c r="G217" s="1" t="str">
        <f>IFERROR(VLOOKUP(B217,#REF!,3,0)," ")</f>
        <v xml:space="preserve"> </v>
      </c>
      <c r="H217" s="1" t="str">
        <f>IFERROR(VLOOKUP(B217,'City Level Data'!E:N,13,0)," ")</f>
        <v xml:space="preserve"> </v>
      </c>
      <c r="I217" s="81" t="str">
        <f>IFERROR(VLOOKUP(B217,'City Level Data'!E:Q,15,0)," ")</f>
        <v xml:space="preserve"> </v>
      </c>
      <c r="J217" s="1" t="str">
        <f>IFERROR(VLOOKUP(B217,'City Level Data'!E:Y,19,0)," ")</f>
        <v>HIGH</v>
      </c>
    </row>
    <row r="218" spans="1:10" x14ac:dyDescent="0.2">
      <c r="A218" s="168"/>
      <c r="B218" s="169" t="s">
        <v>882</v>
      </c>
      <c r="C218" s="170">
        <v>1</v>
      </c>
      <c r="F218" s="1" t="str">
        <f>IFERROR(VLOOKUP(B218,#REF!,2,0)," ")</f>
        <v xml:space="preserve"> </v>
      </c>
      <c r="G218" s="1" t="str">
        <f>IFERROR(VLOOKUP(B218,#REF!,3,0)," ")</f>
        <v xml:space="preserve"> </v>
      </c>
      <c r="H218" s="1" t="str">
        <f>IFERROR(VLOOKUP(B218,'City Level Data'!E:N,13,0)," ")</f>
        <v xml:space="preserve"> </v>
      </c>
      <c r="I218" s="81" t="str">
        <f>IFERROR(VLOOKUP(B218,'City Level Data'!E:Q,15,0)," ")</f>
        <v xml:space="preserve"> </v>
      </c>
      <c r="J218" s="1" t="str">
        <f>IFERROR(VLOOKUP(B218,'City Level Data'!E:Y,19,0)," ")</f>
        <v>LOW</v>
      </c>
    </row>
    <row r="219" spans="1:10" x14ac:dyDescent="0.2">
      <c r="A219" s="168"/>
      <c r="B219" s="169" t="s">
        <v>864</v>
      </c>
      <c r="C219" s="170">
        <v>1</v>
      </c>
      <c r="F219" s="1" t="str">
        <f>IFERROR(VLOOKUP(B219,#REF!,2,0)," ")</f>
        <v xml:space="preserve"> </v>
      </c>
      <c r="G219" s="1" t="str">
        <f>IFERROR(VLOOKUP(B219,#REF!,3,0)," ")</f>
        <v xml:space="preserve"> </v>
      </c>
      <c r="H219" s="1" t="str">
        <f>IFERROR(VLOOKUP(B219,'City Level Data'!E:N,13,0)," ")</f>
        <v xml:space="preserve"> </v>
      </c>
      <c r="I219" s="81" t="str">
        <f>IFERROR(VLOOKUP(B219,'City Level Data'!E:Q,15,0)," ")</f>
        <v xml:space="preserve"> </v>
      </c>
      <c r="J219" s="1" t="str">
        <f>IFERROR(VLOOKUP(B219,'City Level Data'!E:Y,19,0)," ")</f>
        <v>LOW</v>
      </c>
    </row>
    <row r="220" spans="1:10" x14ac:dyDescent="0.2">
      <c r="A220" s="168"/>
      <c r="B220" s="169" t="s">
        <v>872</v>
      </c>
      <c r="C220" s="170">
        <v>1</v>
      </c>
      <c r="F220" s="1" t="str">
        <f>IFERROR(VLOOKUP(B220,#REF!,2,0)," ")</f>
        <v xml:space="preserve"> </v>
      </c>
      <c r="G220" s="1" t="str">
        <f>IFERROR(VLOOKUP(B220,#REF!,3,0)," ")</f>
        <v xml:space="preserve"> </v>
      </c>
      <c r="H220" s="1" t="str">
        <f>IFERROR(VLOOKUP(B220,'City Level Data'!E:N,13,0)," ")</f>
        <v xml:space="preserve"> </v>
      </c>
      <c r="I220" s="81" t="str">
        <f>IFERROR(VLOOKUP(B220,'City Level Data'!E:Q,15,0)," ")</f>
        <v xml:space="preserve"> </v>
      </c>
      <c r="J220" s="1" t="str">
        <f>IFERROR(VLOOKUP(B220,'City Level Data'!E:Y,19,0)," ")</f>
        <v>LOW</v>
      </c>
    </row>
    <row r="221" spans="1:10" x14ac:dyDescent="0.2">
      <c r="A221" s="166" t="s">
        <v>2417</v>
      </c>
      <c r="B221" s="171"/>
      <c r="C221" s="167">
        <v>13</v>
      </c>
      <c r="F221" s="1" t="str">
        <f>IFERROR(VLOOKUP(B221,#REF!,2,0)," ")</f>
        <v xml:space="preserve"> </v>
      </c>
      <c r="G221" s="1" t="str">
        <f>IFERROR(VLOOKUP(B221,#REF!,3,0)," ")</f>
        <v xml:space="preserve"> </v>
      </c>
      <c r="H221" s="1" t="str">
        <f>IFERROR(VLOOKUP(B221,'City Level Data'!E:N,13,0)," ")</f>
        <v xml:space="preserve"> </v>
      </c>
      <c r="I221" s="81" t="str">
        <f>IFERROR(VLOOKUP(B221,'City Level Data'!E:Q,15,0)," ")</f>
        <v xml:space="preserve"> </v>
      </c>
      <c r="J221" s="1" t="str">
        <f>IFERROR(VLOOKUP(B221,'City Level Data'!E:Y,19,0)," ")</f>
        <v xml:space="preserve"> </v>
      </c>
    </row>
    <row r="222" spans="1:10" x14ac:dyDescent="0.2">
      <c r="A222" s="166" t="s">
        <v>832</v>
      </c>
      <c r="B222" s="166" t="s">
        <v>840</v>
      </c>
      <c r="C222" s="167">
        <v>1</v>
      </c>
      <c r="F222" s="1" t="str">
        <f>IFERROR(VLOOKUP(B222,#REF!,2,0)," ")</f>
        <v xml:space="preserve"> </v>
      </c>
      <c r="G222" s="1" t="str">
        <f>IFERROR(VLOOKUP(B222,#REF!,3,0)," ")</f>
        <v xml:space="preserve"> </v>
      </c>
      <c r="H222" s="1" t="str">
        <f>IFERROR(VLOOKUP(B222,'City Level Data'!E:N,13,0)," ")</f>
        <v xml:space="preserve"> </v>
      </c>
      <c r="I222" s="81" t="str">
        <f>IFERROR(VLOOKUP(B222,'City Level Data'!E:Q,15,0)," ")</f>
        <v xml:space="preserve"> </v>
      </c>
      <c r="J222" s="1" t="str">
        <f>IFERROR(VLOOKUP(B222,'City Level Data'!E:Y,19,0)," ")</f>
        <v>LOW</v>
      </c>
    </row>
    <row r="223" spans="1:10" x14ac:dyDescent="0.2">
      <c r="A223" s="168"/>
      <c r="B223" s="169" t="s">
        <v>856</v>
      </c>
      <c r="C223" s="170">
        <v>1</v>
      </c>
      <c r="F223" s="1" t="str">
        <f>IFERROR(VLOOKUP(B223,#REF!,2,0)," ")</f>
        <v xml:space="preserve"> </v>
      </c>
      <c r="G223" s="1" t="str">
        <f>IFERROR(VLOOKUP(B223,#REF!,3,0)," ")</f>
        <v xml:space="preserve"> </v>
      </c>
      <c r="H223" s="1" t="str">
        <f>IFERROR(VLOOKUP(B223,'City Level Data'!E:N,13,0)," ")</f>
        <v xml:space="preserve"> </v>
      </c>
      <c r="I223" s="81" t="str">
        <f>IFERROR(VLOOKUP(B223,'City Level Data'!E:Q,15,0)," ")</f>
        <v xml:space="preserve"> </v>
      </c>
      <c r="J223" s="1" t="str">
        <f>IFERROR(VLOOKUP(B223,'City Level Data'!E:Y,19,0)," ")</f>
        <v>LOW</v>
      </c>
    </row>
    <row r="224" spans="1:10" x14ac:dyDescent="0.2">
      <c r="A224" s="168"/>
      <c r="B224" s="169" t="s">
        <v>842</v>
      </c>
      <c r="C224" s="170">
        <v>1</v>
      </c>
      <c r="F224" s="1" t="str">
        <f>IFERROR(VLOOKUP(B224,#REF!,2,0)," ")</f>
        <v xml:space="preserve"> </v>
      </c>
      <c r="G224" s="1" t="str">
        <f>IFERROR(VLOOKUP(B224,#REF!,3,0)," ")</f>
        <v xml:space="preserve"> </v>
      </c>
      <c r="H224" s="1" t="str">
        <f>IFERROR(VLOOKUP(B224,'City Level Data'!E:N,13,0)," ")</f>
        <v xml:space="preserve"> </v>
      </c>
      <c r="I224" s="81" t="str">
        <f>IFERROR(VLOOKUP(B224,'City Level Data'!E:Q,15,0)," ")</f>
        <v xml:space="preserve"> </v>
      </c>
      <c r="J224" s="1" t="str">
        <f>IFERROR(VLOOKUP(B224,'City Level Data'!E:Y,19,0)," ")</f>
        <v>LOW</v>
      </c>
    </row>
    <row r="225" spans="1:10" x14ac:dyDescent="0.2">
      <c r="A225" s="168"/>
      <c r="B225" s="169" t="s">
        <v>854</v>
      </c>
      <c r="C225" s="170">
        <v>1</v>
      </c>
      <c r="F225" s="1" t="str">
        <f>IFERROR(VLOOKUP(B225,#REF!,2,0)," ")</f>
        <v xml:space="preserve"> </v>
      </c>
      <c r="G225" s="1" t="str">
        <f>IFERROR(VLOOKUP(B225,#REF!,3,0)," ")</f>
        <v xml:space="preserve"> </v>
      </c>
      <c r="H225" s="1" t="str">
        <f>IFERROR(VLOOKUP(B225,'City Level Data'!E:N,13,0)," ")</f>
        <v xml:space="preserve"> </v>
      </c>
      <c r="I225" s="81" t="str">
        <f>IFERROR(VLOOKUP(B225,'City Level Data'!E:Q,15,0)," ")</f>
        <v xml:space="preserve"> </v>
      </c>
      <c r="J225" s="1" t="str">
        <f>IFERROR(VLOOKUP(B225,'City Level Data'!E:Y,19,0)," ")</f>
        <v>SUPER LOW</v>
      </c>
    </row>
    <row r="226" spans="1:10" x14ac:dyDescent="0.2">
      <c r="A226" s="168"/>
      <c r="B226" s="169" t="s">
        <v>838</v>
      </c>
      <c r="C226" s="170">
        <v>1</v>
      </c>
      <c r="F226" s="1" t="str">
        <f>IFERROR(VLOOKUP(B226,#REF!,2,0)," ")</f>
        <v xml:space="preserve"> </v>
      </c>
      <c r="G226" s="1" t="str">
        <f>IFERROR(VLOOKUP(B226,#REF!,3,0)," ")</f>
        <v xml:space="preserve"> </v>
      </c>
      <c r="H226" s="1" t="str">
        <f>IFERROR(VLOOKUP(B226,'City Level Data'!E:N,13,0)," ")</f>
        <v xml:space="preserve"> </v>
      </c>
      <c r="I226" s="81" t="str">
        <f>IFERROR(VLOOKUP(B226,'City Level Data'!E:Q,15,0)," ")</f>
        <v xml:space="preserve"> </v>
      </c>
      <c r="J226" s="1" t="str">
        <f>IFERROR(VLOOKUP(B226,'City Level Data'!E:Y,19,0)," ")</f>
        <v>SUPER LOW</v>
      </c>
    </row>
    <row r="227" spans="1:10" x14ac:dyDescent="0.2">
      <c r="A227" s="168"/>
      <c r="B227" s="169" t="s">
        <v>850</v>
      </c>
      <c r="C227" s="170">
        <v>1</v>
      </c>
      <c r="F227" s="1" t="str">
        <f>IFERROR(VLOOKUP(B227,#REF!,2,0)," ")</f>
        <v xml:space="preserve"> </v>
      </c>
      <c r="G227" s="1" t="str">
        <f>IFERROR(VLOOKUP(B227,#REF!,3,0)," ")</f>
        <v xml:space="preserve"> </v>
      </c>
      <c r="H227" s="1" t="str">
        <f>IFERROR(VLOOKUP(B227,'City Level Data'!E:N,13,0)," ")</f>
        <v xml:space="preserve"> </v>
      </c>
      <c r="I227" s="81" t="str">
        <f>IFERROR(VLOOKUP(B227,'City Level Data'!E:Q,15,0)," ")</f>
        <v xml:space="preserve"> </v>
      </c>
      <c r="J227" s="1" t="str">
        <f>IFERROR(VLOOKUP(B227,'City Level Data'!E:Y,19,0)," ")</f>
        <v>LOW</v>
      </c>
    </row>
    <row r="228" spans="1:10" x14ac:dyDescent="0.2">
      <c r="A228" s="168"/>
      <c r="B228" s="169" t="s">
        <v>860</v>
      </c>
      <c r="C228" s="170">
        <v>1</v>
      </c>
      <c r="F228" s="1" t="str">
        <f>IFERROR(VLOOKUP(B228,#REF!,2,0)," ")</f>
        <v xml:space="preserve"> </v>
      </c>
      <c r="G228" s="1" t="str">
        <f>IFERROR(VLOOKUP(B228,#REF!,3,0)," ")</f>
        <v xml:space="preserve"> </v>
      </c>
      <c r="H228" s="1" t="str">
        <f>IFERROR(VLOOKUP(B228,'City Level Data'!E:N,13,0)," ")</f>
        <v xml:space="preserve"> </v>
      </c>
      <c r="I228" s="81" t="str">
        <f>IFERROR(VLOOKUP(B228,'City Level Data'!E:Q,15,0)," ")</f>
        <v xml:space="preserve"> </v>
      </c>
      <c r="J228" s="1" t="str">
        <f>IFERROR(VLOOKUP(B228,'City Level Data'!E:Y,19,0)," ")</f>
        <v>LOW</v>
      </c>
    </row>
    <row r="229" spans="1:10" x14ac:dyDescent="0.2">
      <c r="A229" s="168"/>
      <c r="B229" s="169" t="s">
        <v>834</v>
      </c>
      <c r="C229" s="170">
        <v>1</v>
      </c>
      <c r="F229" s="1" t="str">
        <f>IFERROR(VLOOKUP(B229,#REF!,2,0)," ")</f>
        <v xml:space="preserve"> </v>
      </c>
      <c r="G229" s="1" t="str">
        <f>IFERROR(VLOOKUP(B229,#REF!,3,0)," ")</f>
        <v xml:space="preserve"> </v>
      </c>
      <c r="H229" s="1" t="str">
        <f>IFERROR(VLOOKUP(B229,'City Level Data'!E:N,13,0)," ")</f>
        <v xml:space="preserve"> </v>
      </c>
      <c r="I229" s="81" t="str">
        <f>IFERROR(VLOOKUP(B229,'City Level Data'!E:Q,15,0)," ")</f>
        <v xml:space="preserve"> </v>
      </c>
      <c r="J229" s="1" t="str">
        <f>IFERROR(VLOOKUP(B229,'City Level Data'!E:Y,19,0)," ")</f>
        <v>LOW</v>
      </c>
    </row>
    <row r="230" spans="1:10" x14ac:dyDescent="0.2">
      <c r="A230" s="168"/>
      <c r="B230" s="169" t="s">
        <v>836</v>
      </c>
      <c r="C230" s="170">
        <v>1</v>
      </c>
      <c r="F230" s="1" t="str">
        <f>IFERROR(VLOOKUP(B230,#REF!,2,0)," ")</f>
        <v xml:space="preserve"> </v>
      </c>
      <c r="G230" s="1" t="str">
        <f>IFERROR(VLOOKUP(B230,#REF!,3,0)," ")</f>
        <v xml:space="preserve"> </v>
      </c>
      <c r="H230" s="1" t="str">
        <f>IFERROR(VLOOKUP(B230,'City Level Data'!E:N,13,0)," ")</f>
        <v xml:space="preserve"> </v>
      </c>
      <c r="I230" s="81" t="str">
        <f>IFERROR(VLOOKUP(B230,'City Level Data'!E:Q,15,0)," ")</f>
        <v xml:space="preserve"> </v>
      </c>
      <c r="J230" s="1" t="str">
        <f>IFERROR(VLOOKUP(B230,'City Level Data'!E:Y,19,0)," ")</f>
        <v>LOW</v>
      </c>
    </row>
    <row r="231" spans="1:10" x14ac:dyDescent="0.2">
      <c r="A231" s="168"/>
      <c r="B231" s="169" t="s">
        <v>846</v>
      </c>
      <c r="C231" s="170">
        <v>1</v>
      </c>
      <c r="F231" s="1" t="str">
        <f>IFERROR(VLOOKUP(B231,#REF!,2,0)," ")</f>
        <v xml:space="preserve"> </v>
      </c>
      <c r="G231" s="1" t="str">
        <f>IFERROR(VLOOKUP(B231,#REF!,3,0)," ")</f>
        <v xml:space="preserve"> </v>
      </c>
      <c r="H231" s="1" t="str">
        <f>IFERROR(VLOOKUP(B231,'City Level Data'!E:N,13,0)," ")</f>
        <v xml:space="preserve"> </v>
      </c>
      <c r="I231" s="81" t="str">
        <f>IFERROR(VLOOKUP(B231,'City Level Data'!E:Q,15,0)," ")</f>
        <v xml:space="preserve"> </v>
      </c>
      <c r="J231" s="1" t="str">
        <f>IFERROR(VLOOKUP(B231,'City Level Data'!E:Y,19,0)," ")</f>
        <v>LOW</v>
      </c>
    </row>
    <row r="232" spans="1:10" x14ac:dyDescent="0.2">
      <c r="A232" s="168"/>
      <c r="B232" s="169" t="s">
        <v>858</v>
      </c>
      <c r="C232" s="170">
        <v>1</v>
      </c>
      <c r="F232" s="1" t="str">
        <f>IFERROR(VLOOKUP(B232,#REF!,2,0)," ")</f>
        <v xml:space="preserve"> </v>
      </c>
      <c r="G232" s="1" t="str">
        <f>IFERROR(VLOOKUP(B232,#REF!,3,0)," ")</f>
        <v xml:space="preserve"> </v>
      </c>
      <c r="H232" s="1" t="str">
        <f>IFERROR(VLOOKUP(B232,'City Level Data'!E:N,13,0)," ")</f>
        <v xml:space="preserve"> </v>
      </c>
      <c r="I232" s="81" t="str">
        <f>IFERROR(VLOOKUP(B232,'City Level Data'!E:Q,15,0)," ")</f>
        <v xml:space="preserve"> </v>
      </c>
      <c r="J232" s="1" t="str">
        <f>IFERROR(VLOOKUP(B232,'City Level Data'!E:Y,19,0)," ")</f>
        <v>LOW</v>
      </c>
    </row>
    <row r="233" spans="1:10" x14ac:dyDescent="0.2">
      <c r="A233" s="168"/>
      <c r="B233" s="169" t="s">
        <v>852</v>
      </c>
      <c r="C233" s="170">
        <v>1</v>
      </c>
      <c r="F233" s="1" t="str">
        <f>IFERROR(VLOOKUP(B233,#REF!,2,0)," ")</f>
        <v xml:space="preserve"> </v>
      </c>
      <c r="G233" s="1" t="str">
        <f>IFERROR(VLOOKUP(B233,#REF!,3,0)," ")</f>
        <v xml:space="preserve"> </v>
      </c>
      <c r="H233" s="1" t="str">
        <f>IFERROR(VLOOKUP(B233,'City Level Data'!E:N,13,0)," ")</f>
        <v xml:space="preserve"> </v>
      </c>
      <c r="I233" s="81" t="str">
        <f>IFERROR(VLOOKUP(B233,'City Level Data'!E:Q,15,0)," ")</f>
        <v xml:space="preserve"> </v>
      </c>
      <c r="J233" s="1" t="str">
        <f>IFERROR(VLOOKUP(B233,'City Level Data'!E:Y,19,0)," ")</f>
        <v>SUPER LOW</v>
      </c>
    </row>
    <row r="234" spans="1:10" x14ac:dyDescent="0.2">
      <c r="A234" s="168"/>
      <c r="B234" s="169" t="s">
        <v>848</v>
      </c>
      <c r="C234" s="170">
        <v>1</v>
      </c>
      <c r="F234" s="1" t="str">
        <f>IFERROR(VLOOKUP(B234,#REF!,2,0)," ")</f>
        <v xml:space="preserve"> </v>
      </c>
      <c r="G234" s="1" t="str">
        <f>IFERROR(VLOOKUP(B234,#REF!,3,0)," ")</f>
        <v xml:space="preserve"> </v>
      </c>
      <c r="H234" s="1" t="str">
        <f>IFERROR(VLOOKUP(B234,'City Level Data'!E:N,13,0)," ")</f>
        <v xml:space="preserve"> </v>
      </c>
      <c r="I234" s="81" t="str">
        <f>IFERROR(VLOOKUP(B234,'City Level Data'!E:Q,15,0)," ")</f>
        <v xml:space="preserve"> </v>
      </c>
      <c r="J234" s="1" t="str">
        <f>IFERROR(VLOOKUP(B234,'City Level Data'!E:Y,19,0)," ")</f>
        <v>LOW</v>
      </c>
    </row>
    <row r="235" spans="1:10" x14ac:dyDescent="0.2">
      <c r="A235" s="168"/>
      <c r="B235" s="169" t="s">
        <v>844</v>
      </c>
      <c r="C235" s="170">
        <v>1</v>
      </c>
      <c r="F235" s="1" t="str">
        <f>IFERROR(VLOOKUP(B235,#REF!,2,0)," ")</f>
        <v xml:space="preserve"> </v>
      </c>
      <c r="G235" s="1" t="str">
        <f>IFERROR(VLOOKUP(B235,#REF!,3,0)," ")</f>
        <v xml:space="preserve"> </v>
      </c>
      <c r="H235" s="1" t="str">
        <f>IFERROR(VLOOKUP(B235,'City Level Data'!E:N,13,0)," ")</f>
        <v xml:space="preserve"> </v>
      </c>
      <c r="I235" s="81" t="str">
        <f>IFERROR(VLOOKUP(B235,'City Level Data'!E:Q,15,0)," ")</f>
        <v xml:space="preserve"> </v>
      </c>
      <c r="J235" s="1" t="str">
        <f>IFERROR(VLOOKUP(B235,'City Level Data'!E:Y,19,0)," ")</f>
        <v>LOW</v>
      </c>
    </row>
    <row r="236" spans="1:10" x14ac:dyDescent="0.2">
      <c r="A236" s="166" t="s">
        <v>2418</v>
      </c>
      <c r="B236" s="171"/>
      <c r="C236" s="167">
        <v>14</v>
      </c>
      <c r="F236" s="1" t="str">
        <f>IFERROR(VLOOKUP(B236,#REF!,2,0)," ")</f>
        <v xml:space="preserve"> </v>
      </c>
      <c r="G236" s="1" t="str">
        <f>IFERROR(VLOOKUP(B236,#REF!,3,0)," ")</f>
        <v xml:space="preserve"> </v>
      </c>
      <c r="H236" s="1" t="str">
        <f>IFERROR(VLOOKUP(B236,'City Level Data'!E:N,13,0)," ")</f>
        <v xml:space="preserve"> </v>
      </c>
      <c r="I236" s="81" t="str">
        <f>IFERROR(VLOOKUP(B236,'City Level Data'!E:Q,15,0)," ")</f>
        <v xml:space="preserve"> </v>
      </c>
      <c r="J236" s="1" t="str">
        <f>IFERROR(VLOOKUP(B236,'City Level Data'!E:Y,19,0)," ")</f>
        <v xml:space="preserve"> </v>
      </c>
    </row>
    <row r="237" spans="1:10" x14ac:dyDescent="0.2">
      <c r="A237" s="166" t="s">
        <v>890</v>
      </c>
      <c r="B237" s="166" t="s">
        <v>900</v>
      </c>
      <c r="C237" s="167">
        <v>1</v>
      </c>
      <c r="F237" s="1" t="str">
        <f>IFERROR(VLOOKUP(B237,#REF!,2,0)," ")</f>
        <v xml:space="preserve"> </v>
      </c>
      <c r="G237" s="1" t="str">
        <f>IFERROR(VLOOKUP(B237,#REF!,3,0)," ")</f>
        <v xml:space="preserve"> </v>
      </c>
      <c r="H237" s="1" t="str">
        <f>IFERROR(VLOOKUP(B237,'City Level Data'!E:N,13,0)," ")</f>
        <v xml:space="preserve"> </v>
      </c>
      <c r="I237" s="81" t="str">
        <f>IFERROR(VLOOKUP(B237,'City Level Data'!E:Q,15,0)," ")</f>
        <v xml:space="preserve"> </v>
      </c>
      <c r="J237" s="1" t="str">
        <f>IFERROR(VLOOKUP(B237,'City Level Data'!E:Y,19,0)," ")</f>
        <v>SUPER HIGH</v>
      </c>
    </row>
    <row r="238" spans="1:10" x14ac:dyDescent="0.2">
      <c r="A238" s="168"/>
      <c r="B238" s="169" t="s">
        <v>906</v>
      </c>
      <c r="C238" s="170">
        <v>1</v>
      </c>
      <c r="F238" s="1" t="str">
        <f>IFERROR(VLOOKUP(B238,#REF!,2,0)," ")</f>
        <v xml:space="preserve"> </v>
      </c>
      <c r="G238" s="1" t="str">
        <f>IFERROR(VLOOKUP(B238,#REF!,3,0)," ")</f>
        <v xml:space="preserve"> </v>
      </c>
      <c r="H238" s="1" t="str">
        <f>IFERROR(VLOOKUP(B238,'City Level Data'!E:N,13,0)," ")</f>
        <v xml:space="preserve"> </v>
      </c>
      <c r="I238" s="81" t="str">
        <f>IFERROR(VLOOKUP(B238,'City Level Data'!E:Q,15,0)," ")</f>
        <v xml:space="preserve"> </v>
      </c>
      <c r="J238" s="1" t="str">
        <f>IFERROR(VLOOKUP(B238,'City Level Data'!E:Y,19,0)," ")</f>
        <v>SUPER HIGH</v>
      </c>
    </row>
    <row r="239" spans="1:10" x14ac:dyDescent="0.2">
      <c r="A239" s="168"/>
      <c r="B239" s="169" t="s">
        <v>910</v>
      </c>
      <c r="C239" s="170">
        <v>1</v>
      </c>
      <c r="F239" s="1" t="str">
        <f>IFERROR(VLOOKUP(B239,#REF!,2,0)," ")</f>
        <v xml:space="preserve"> </v>
      </c>
      <c r="G239" s="1" t="str">
        <f>IFERROR(VLOOKUP(B239,#REF!,3,0)," ")</f>
        <v xml:space="preserve"> </v>
      </c>
      <c r="H239" s="1" t="str">
        <f>IFERROR(VLOOKUP(B239,'City Level Data'!E:N,13,0)," ")</f>
        <v xml:space="preserve"> </v>
      </c>
      <c r="I239" s="81" t="str">
        <f>IFERROR(VLOOKUP(B239,'City Level Data'!E:Q,15,0)," ")</f>
        <v xml:space="preserve"> </v>
      </c>
      <c r="J239" s="1" t="str">
        <f>IFERROR(VLOOKUP(B239,'City Level Data'!E:Y,19,0)," ")</f>
        <v>SUPER HIGH</v>
      </c>
    </row>
    <row r="240" spans="1:10" x14ac:dyDescent="0.2">
      <c r="A240" s="168"/>
      <c r="B240" s="169" t="s">
        <v>908</v>
      </c>
      <c r="C240" s="170">
        <v>1</v>
      </c>
      <c r="F240" s="1" t="str">
        <f>IFERROR(VLOOKUP(B240,#REF!,2,0)," ")</f>
        <v xml:space="preserve"> </v>
      </c>
      <c r="G240" s="1" t="str">
        <f>IFERROR(VLOOKUP(B240,#REF!,3,0)," ")</f>
        <v xml:space="preserve"> </v>
      </c>
      <c r="H240" s="1" t="str">
        <f>IFERROR(VLOOKUP(B240,'City Level Data'!E:N,13,0)," ")</f>
        <v xml:space="preserve"> </v>
      </c>
      <c r="I240" s="81" t="str">
        <f>IFERROR(VLOOKUP(B240,'City Level Data'!E:Q,15,0)," ")</f>
        <v xml:space="preserve"> </v>
      </c>
      <c r="J240" s="1" t="str">
        <f>IFERROR(VLOOKUP(B240,'City Level Data'!E:Y,19,0)," ")</f>
        <v>LOW</v>
      </c>
    </row>
    <row r="241" spans="1:10" x14ac:dyDescent="0.2">
      <c r="A241" s="168"/>
      <c r="B241" s="169" t="s">
        <v>894</v>
      </c>
      <c r="C241" s="170">
        <v>1</v>
      </c>
      <c r="F241" s="1" t="str">
        <f>IFERROR(VLOOKUP(B241,#REF!,2,0)," ")</f>
        <v xml:space="preserve"> </v>
      </c>
      <c r="G241" s="1" t="str">
        <f>IFERROR(VLOOKUP(B241,#REF!,3,0)," ")</f>
        <v xml:space="preserve"> </v>
      </c>
      <c r="H241" s="1" t="str">
        <f>IFERROR(VLOOKUP(B241,'City Level Data'!E:N,13,0)," ")</f>
        <v xml:space="preserve"> </v>
      </c>
      <c r="I241" s="81" t="str">
        <f>IFERROR(VLOOKUP(B241,'City Level Data'!E:Q,15,0)," ")</f>
        <v xml:space="preserve"> </v>
      </c>
      <c r="J241" s="1" t="str">
        <f>IFERROR(VLOOKUP(B241,'City Level Data'!E:Y,19,0)," ")</f>
        <v>SUPER HIGH</v>
      </c>
    </row>
    <row r="242" spans="1:10" x14ac:dyDescent="0.2">
      <c r="A242" s="168"/>
      <c r="B242" s="169" t="s">
        <v>896</v>
      </c>
      <c r="C242" s="170">
        <v>1</v>
      </c>
      <c r="F242" s="1" t="str">
        <f>IFERROR(VLOOKUP(B242,#REF!,2,0)," ")</f>
        <v xml:space="preserve"> </v>
      </c>
      <c r="G242" s="1" t="str">
        <f>IFERROR(VLOOKUP(B242,#REF!,3,0)," ")</f>
        <v xml:space="preserve"> </v>
      </c>
      <c r="H242" s="1" t="str">
        <f>IFERROR(VLOOKUP(B242,'City Level Data'!E:N,13,0)," ")</f>
        <v xml:space="preserve"> </v>
      </c>
      <c r="I242" s="81" t="str">
        <f>IFERROR(VLOOKUP(B242,'City Level Data'!E:Q,15,0)," ")</f>
        <v xml:space="preserve"> </v>
      </c>
      <c r="J242" s="1" t="str">
        <f>IFERROR(VLOOKUP(B242,'City Level Data'!E:Y,19,0)," ")</f>
        <v>SUPER HIGH</v>
      </c>
    </row>
    <row r="243" spans="1:10" x14ac:dyDescent="0.2">
      <c r="A243" s="168"/>
      <c r="B243" s="169" t="s">
        <v>898</v>
      </c>
      <c r="C243" s="170">
        <v>1</v>
      </c>
      <c r="F243" s="1" t="str">
        <f>IFERROR(VLOOKUP(B243,#REF!,2,0)," ")</f>
        <v xml:space="preserve"> </v>
      </c>
      <c r="G243" s="1" t="str">
        <f>IFERROR(VLOOKUP(B243,#REF!,3,0)," ")</f>
        <v xml:space="preserve"> </v>
      </c>
      <c r="H243" s="1" t="str">
        <f>IFERROR(VLOOKUP(B243,'City Level Data'!E:N,13,0)," ")</f>
        <v xml:space="preserve"> </v>
      </c>
      <c r="I243" s="81" t="str">
        <f>IFERROR(VLOOKUP(B243,'City Level Data'!E:Q,15,0)," ")</f>
        <v xml:space="preserve"> </v>
      </c>
      <c r="J243" s="1" t="str">
        <f>IFERROR(VLOOKUP(B243,'City Level Data'!E:Y,19,0)," ")</f>
        <v>SUPER HIGH</v>
      </c>
    </row>
    <row r="244" spans="1:10" x14ac:dyDescent="0.2">
      <c r="A244" s="168"/>
      <c r="B244" s="169" t="s">
        <v>904</v>
      </c>
      <c r="C244" s="170">
        <v>1</v>
      </c>
      <c r="F244" s="1" t="str">
        <f>IFERROR(VLOOKUP(B244,#REF!,2,0)," ")</f>
        <v xml:space="preserve"> </v>
      </c>
      <c r="G244" s="1" t="str">
        <f>IFERROR(VLOOKUP(B244,#REF!,3,0)," ")</f>
        <v xml:space="preserve"> </v>
      </c>
      <c r="H244" s="1" t="str">
        <f>IFERROR(VLOOKUP(B244,'City Level Data'!E:N,13,0)," ")</f>
        <v xml:space="preserve"> </v>
      </c>
      <c r="I244" s="81" t="str">
        <f>IFERROR(VLOOKUP(B244,'City Level Data'!E:Q,15,0)," ")</f>
        <v xml:space="preserve"> </v>
      </c>
      <c r="J244" s="1" t="str">
        <f>IFERROR(VLOOKUP(B244,'City Level Data'!E:Y,19,0)," ")</f>
        <v>LOW</v>
      </c>
    </row>
    <row r="245" spans="1:10" x14ac:dyDescent="0.2">
      <c r="A245" s="168"/>
      <c r="B245" s="169" t="s">
        <v>892</v>
      </c>
      <c r="C245" s="170">
        <v>1</v>
      </c>
      <c r="F245" s="1" t="str">
        <f>IFERROR(VLOOKUP(B245,#REF!,2,0)," ")</f>
        <v xml:space="preserve"> </v>
      </c>
      <c r="G245" s="1" t="str">
        <f>IFERROR(VLOOKUP(B245,#REF!,3,0)," ")</f>
        <v xml:space="preserve"> </v>
      </c>
      <c r="H245" s="1" t="str">
        <f>IFERROR(VLOOKUP(B245,'City Level Data'!E:N,13,0)," ")</f>
        <v xml:space="preserve"> </v>
      </c>
      <c r="I245" s="81" t="str">
        <f>IFERROR(VLOOKUP(B245,'City Level Data'!E:Q,15,0)," ")</f>
        <v xml:space="preserve"> </v>
      </c>
      <c r="J245" s="1" t="str">
        <f>IFERROR(VLOOKUP(B245,'City Level Data'!E:Y,19,0)," ")</f>
        <v>SUPER HIGH</v>
      </c>
    </row>
    <row r="246" spans="1:10" x14ac:dyDescent="0.2">
      <c r="A246" s="168"/>
      <c r="B246" s="169" t="s">
        <v>902</v>
      </c>
      <c r="C246" s="170">
        <v>1</v>
      </c>
      <c r="F246" s="1" t="str">
        <f>IFERROR(VLOOKUP(B246,#REF!,2,0)," ")</f>
        <v xml:space="preserve"> </v>
      </c>
      <c r="G246" s="1" t="str">
        <f>IFERROR(VLOOKUP(B246,#REF!,3,0)," ")</f>
        <v xml:space="preserve"> </v>
      </c>
      <c r="H246" s="1" t="str">
        <f>IFERROR(VLOOKUP(B246,'City Level Data'!E:N,13,0)," ")</f>
        <v xml:space="preserve"> </v>
      </c>
      <c r="I246" s="81" t="str">
        <f>IFERROR(VLOOKUP(B246,'City Level Data'!E:Q,15,0)," ")</f>
        <v xml:space="preserve"> </v>
      </c>
      <c r="J246" s="1" t="str">
        <f>IFERROR(VLOOKUP(B246,'City Level Data'!E:Y,19,0)," ")</f>
        <v>LOW</v>
      </c>
    </row>
    <row r="247" spans="1:10" x14ac:dyDescent="0.2">
      <c r="A247" s="166" t="s">
        <v>2419</v>
      </c>
      <c r="B247" s="171"/>
      <c r="C247" s="167">
        <v>10</v>
      </c>
      <c r="F247" s="1" t="str">
        <f>IFERROR(VLOOKUP(B247,#REF!,2,0)," ")</f>
        <v xml:space="preserve"> </v>
      </c>
      <c r="G247" s="1" t="str">
        <f>IFERROR(VLOOKUP(B247,#REF!,3,0)," ")</f>
        <v xml:space="preserve"> </v>
      </c>
      <c r="H247" s="1" t="str">
        <f>IFERROR(VLOOKUP(B247,'City Level Data'!E:N,13,0)," ")</f>
        <v xml:space="preserve"> </v>
      </c>
      <c r="I247" s="81" t="str">
        <f>IFERROR(VLOOKUP(B247,'City Level Data'!E:Q,15,0)," ")</f>
        <v xml:space="preserve"> </v>
      </c>
      <c r="J247" s="1" t="str">
        <f>IFERROR(VLOOKUP(B247,'City Level Data'!E:Y,19,0)," ")</f>
        <v xml:space="preserve"> </v>
      </c>
    </row>
    <row r="248" spans="1:10" x14ac:dyDescent="0.2">
      <c r="A248" s="166" t="s">
        <v>912</v>
      </c>
      <c r="B248" s="166" t="s">
        <v>916</v>
      </c>
      <c r="C248" s="167">
        <v>1</v>
      </c>
      <c r="F248" s="1" t="str">
        <f>IFERROR(VLOOKUP(B248,#REF!,2,0)," ")</f>
        <v xml:space="preserve"> </v>
      </c>
      <c r="G248" s="1" t="str">
        <f>IFERROR(VLOOKUP(B248,#REF!,3,0)," ")</f>
        <v xml:space="preserve"> </v>
      </c>
      <c r="H248" s="1" t="str">
        <f>IFERROR(VLOOKUP(B248,'City Level Data'!E:N,13,0)," ")</f>
        <v xml:space="preserve"> </v>
      </c>
      <c r="I248" s="81" t="str">
        <f>IFERROR(VLOOKUP(B248,'City Level Data'!E:Q,15,0)," ")</f>
        <v xml:space="preserve"> </v>
      </c>
      <c r="J248" s="1" t="str">
        <f>IFERROR(VLOOKUP(B248,'City Level Data'!E:Y,19,0)," ")</f>
        <v>HIGH</v>
      </c>
    </row>
    <row r="249" spans="1:10" x14ac:dyDescent="0.2">
      <c r="A249" s="168"/>
      <c r="B249" s="169" t="s">
        <v>922</v>
      </c>
      <c r="C249" s="170">
        <v>1</v>
      </c>
      <c r="F249" s="1" t="str">
        <f>IFERROR(VLOOKUP(B249,#REF!,2,0)," ")</f>
        <v xml:space="preserve"> </v>
      </c>
      <c r="G249" s="1" t="str">
        <f>IFERROR(VLOOKUP(B249,#REF!,3,0)," ")</f>
        <v xml:space="preserve"> </v>
      </c>
      <c r="H249" s="1" t="str">
        <f>IFERROR(VLOOKUP(B249,'City Level Data'!E:N,13,0)," ")</f>
        <v xml:space="preserve"> </v>
      </c>
      <c r="I249" s="81" t="str">
        <f>IFERROR(VLOOKUP(B249,'City Level Data'!E:Q,15,0)," ")</f>
        <v xml:space="preserve"> </v>
      </c>
      <c r="J249" s="1" t="str">
        <f>IFERROR(VLOOKUP(B249,'City Level Data'!E:Y,19,0)," ")</f>
        <v>HIGH</v>
      </c>
    </row>
    <row r="250" spans="1:10" x14ac:dyDescent="0.2">
      <c r="A250" s="168"/>
      <c r="B250" s="169" t="s">
        <v>914</v>
      </c>
      <c r="C250" s="170">
        <v>1</v>
      </c>
      <c r="F250" s="1" t="str">
        <f>IFERROR(VLOOKUP(B250,#REF!,2,0)," ")</f>
        <v xml:space="preserve"> </v>
      </c>
      <c r="G250" s="1" t="str">
        <f>IFERROR(VLOOKUP(B250,#REF!,3,0)," ")</f>
        <v xml:space="preserve"> </v>
      </c>
      <c r="H250" s="1" t="str">
        <f>IFERROR(VLOOKUP(B250,'City Level Data'!E:N,13,0)," ")</f>
        <v xml:space="preserve"> </v>
      </c>
      <c r="I250" s="81" t="str">
        <f>IFERROR(VLOOKUP(B250,'City Level Data'!E:Q,15,0)," ")</f>
        <v xml:space="preserve"> </v>
      </c>
      <c r="J250" s="1" t="str">
        <f>IFERROR(VLOOKUP(B250,'City Level Data'!E:Y,19,0)," ")</f>
        <v>HIGH</v>
      </c>
    </row>
    <row r="251" spans="1:10" x14ac:dyDescent="0.2">
      <c r="A251" s="168"/>
      <c r="B251" s="169" t="s">
        <v>920</v>
      </c>
      <c r="C251" s="170">
        <v>1</v>
      </c>
      <c r="F251" s="1" t="str">
        <f>IFERROR(VLOOKUP(B251,#REF!,2,0)," ")</f>
        <v xml:space="preserve"> </v>
      </c>
      <c r="G251" s="1" t="str">
        <f>IFERROR(VLOOKUP(B251,#REF!,3,0)," ")</f>
        <v xml:space="preserve"> </v>
      </c>
      <c r="H251" s="1" t="str">
        <f>IFERROR(VLOOKUP(B251,'City Level Data'!E:N,13,0)," ")</f>
        <v xml:space="preserve"> </v>
      </c>
      <c r="I251" s="81" t="str">
        <f>IFERROR(VLOOKUP(B251,'City Level Data'!E:Q,15,0)," ")</f>
        <v xml:space="preserve"> </v>
      </c>
      <c r="J251" s="1" t="str">
        <f>IFERROR(VLOOKUP(B251,'City Level Data'!E:Y,19,0)," ")</f>
        <v>HIGH</v>
      </c>
    </row>
    <row r="252" spans="1:10" x14ac:dyDescent="0.2">
      <c r="A252" s="168"/>
      <c r="B252" s="169" t="s">
        <v>918</v>
      </c>
      <c r="C252" s="170">
        <v>1</v>
      </c>
      <c r="F252" s="1" t="str">
        <f>IFERROR(VLOOKUP(B252,#REF!,2,0)," ")</f>
        <v xml:space="preserve"> </v>
      </c>
      <c r="G252" s="1" t="str">
        <f>IFERROR(VLOOKUP(B252,#REF!,3,0)," ")</f>
        <v xml:space="preserve"> </v>
      </c>
      <c r="H252" s="1" t="str">
        <f>IFERROR(VLOOKUP(B252,'City Level Data'!E:N,13,0)," ")</f>
        <v xml:space="preserve"> </v>
      </c>
      <c r="I252" s="81" t="str">
        <f>IFERROR(VLOOKUP(B252,'City Level Data'!E:Q,15,0)," ")</f>
        <v xml:space="preserve"> </v>
      </c>
      <c r="J252" s="1" t="str">
        <f>IFERROR(VLOOKUP(B252,'City Level Data'!E:Y,19,0)," ")</f>
        <v>SUPER HIGH</v>
      </c>
    </row>
    <row r="253" spans="1:10" x14ac:dyDescent="0.2">
      <c r="A253" s="166" t="s">
        <v>2420</v>
      </c>
      <c r="B253" s="171"/>
      <c r="C253" s="167">
        <v>5</v>
      </c>
      <c r="F253" s="1" t="str">
        <f>IFERROR(VLOOKUP(B253,#REF!,2,0)," ")</f>
        <v xml:space="preserve"> </v>
      </c>
      <c r="G253" s="1" t="str">
        <f>IFERROR(VLOOKUP(B253,#REF!,3,0)," ")</f>
        <v xml:space="preserve"> </v>
      </c>
      <c r="H253" s="1" t="str">
        <f>IFERROR(VLOOKUP(B253,'City Level Data'!E:N,13,0)," ")</f>
        <v xml:space="preserve"> </v>
      </c>
      <c r="I253" s="81" t="str">
        <f>IFERROR(VLOOKUP(B253,'City Level Data'!E:Q,15,0)," ")</f>
        <v xml:space="preserve"> </v>
      </c>
      <c r="J253" s="1" t="str">
        <f>IFERROR(VLOOKUP(B253,'City Level Data'!E:Y,19,0)," ")</f>
        <v xml:space="preserve"> </v>
      </c>
    </row>
    <row r="254" spans="1:10" x14ac:dyDescent="0.2">
      <c r="A254" s="166" t="s">
        <v>432</v>
      </c>
      <c r="B254" s="166" t="s">
        <v>434</v>
      </c>
      <c r="C254" s="167">
        <v>1</v>
      </c>
      <c r="F254" s="1" t="str">
        <f>IFERROR(VLOOKUP(B254,#REF!,2,0)," ")</f>
        <v xml:space="preserve"> </v>
      </c>
      <c r="G254" s="1" t="str">
        <f>IFERROR(VLOOKUP(B254,#REF!,3,0)," ")</f>
        <v xml:space="preserve"> </v>
      </c>
      <c r="H254" s="1" t="str">
        <f>IFERROR(VLOOKUP(B254,'City Level Data'!E:N,13,0)," ")</f>
        <v xml:space="preserve"> </v>
      </c>
      <c r="I254" s="81" t="str">
        <f>IFERROR(VLOOKUP(B254,'City Level Data'!E:Q,15,0)," ")</f>
        <v xml:space="preserve"> </v>
      </c>
      <c r="J254" s="1" t="str">
        <f>IFERROR(VLOOKUP(B254,'City Level Data'!E:Y,19,0)," ")</f>
        <v>LOW</v>
      </c>
    </row>
    <row r="255" spans="1:10" x14ac:dyDescent="0.2">
      <c r="A255" s="168"/>
      <c r="B255" s="169" t="s">
        <v>438</v>
      </c>
      <c r="C255" s="170">
        <v>1</v>
      </c>
      <c r="F255" s="1" t="str">
        <f>IFERROR(VLOOKUP(B255,#REF!,2,0)," ")</f>
        <v xml:space="preserve"> </v>
      </c>
      <c r="G255" s="1" t="str">
        <f>IFERROR(VLOOKUP(B255,#REF!,3,0)," ")</f>
        <v xml:space="preserve"> </v>
      </c>
      <c r="H255" s="1" t="str">
        <f>IFERROR(VLOOKUP(B255,'City Level Data'!E:N,13,0)," ")</f>
        <v xml:space="preserve"> </v>
      </c>
      <c r="I255" s="81" t="str">
        <f>IFERROR(VLOOKUP(B255,'City Level Data'!E:Q,15,0)," ")</f>
        <v xml:space="preserve"> </v>
      </c>
      <c r="J255" s="1" t="str">
        <f>IFERROR(VLOOKUP(B255,'City Level Data'!E:Y,19,0)," ")</f>
        <v>LOW</v>
      </c>
    </row>
    <row r="256" spans="1:10" x14ac:dyDescent="0.2">
      <c r="A256" s="168"/>
      <c r="B256" s="169" t="s">
        <v>442</v>
      </c>
      <c r="C256" s="170">
        <v>1</v>
      </c>
      <c r="F256" s="1" t="str">
        <f>IFERROR(VLOOKUP(B256,#REF!,2,0)," ")</f>
        <v xml:space="preserve"> </v>
      </c>
      <c r="G256" s="1" t="str">
        <f>IFERROR(VLOOKUP(B256,#REF!,3,0)," ")</f>
        <v xml:space="preserve"> </v>
      </c>
      <c r="H256" s="1" t="str">
        <f>IFERROR(VLOOKUP(B256,'City Level Data'!E:N,13,0)," ")</f>
        <v xml:space="preserve"> </v>
      </c>
      <c r="I256" s="81" t="str">
        <f>IFERROR(VLOOKUP(B256,'City Level Data'!E:Q,15,0)," ")</f>
        <v xml:space="preserve"> </v>
      </c>
      <c r="J256" s="1" t="str">
        <f>IFERROR(VLOOKUP(B256,'City Level Data'!E:Y,19,0)," ")</f>
        <v>LOW</v>
      </c>
    </row>
    <row r="257" spans="1:10" x14ac:dyDescent="0.2">
      <c r="A257" s="168"/>
      <c r="B257" s="169" t="s">
        <v>440</v>
      </c>
      <c r="C257" s="170">
        <v>1</v>
      </c>
      <c r="F257" s="1" t="str">
        <f>IFERROR(VLOOKUP(B257,#REF!,2,0)," ")</f>
        <v xml:space="preserve"> </v>
      </c>
      <c r="G257" s="1" t="str">
        <f>IFERROR(VLOOKUP(B257,#REF!,3,0)," ")</f>
        <v xml:space="preserve"> </v>
      </c>
      <c r="H257" s="1" t="str">
        <f>IFERROR(VLOOKUP(B257,'City Level Data'!E:N,13,0)," ")</f>
        <v xml:space="preserve"> </v>
      </c>
      <c r="I257" s="81" t="str">
        <f>IFERROR(VLOOKUP(B257,'City Level Data'!E:Q,15,0)," ")</f>
        <v xml:space="preserve"> </v>
      </c>
      <c r="J257" s="1" t="str">
        <f>IFERROR(VLOOKUP(B257,'City Level Data'!E:Y,19,0)," ")</f>
        <v>LOW</v>
      </c>
    </row>
    <row r="258" spans="1:10" x14ac:dyDescent="0.2">
      <c r="A258" s="168"/>
      <c r="B258" s="169" t="s">
        <v>436</v>
      </c>
      <c r="C258" s="170">
        <v>1</v>
      </c>
      <c r="F258" s="1" t="str">
        <f>IFERROR(VLOOKUP(B258,#REF!,2,0)," ")</f>
        <v xml:space="preserve"> </v>
      </c>
      <c r="G258" s="1" t="str">
        <f>IFERROR(VLOOKUP(B258,#REF!,3,0)," ")</f>
        <v xml:space="preserve"> </v>
      </c>
      <c r="H258" s="1" t="str">
        <f>IFERROR(VLOOKUP(B258,'City Level Data'!E:N,13,0)," ")</f>
        <v xml:space="preserve"> </v>
      </c>
      <c r="I258" s="81" t="str">
        <f>IFERROR(VLOOKUP(B258,'City Level Data'!E:Q,15,0)," ")</f>
        <v xml:space="preserve"> </v>
      </c>
      <c r="J258" s="1" t="str">
        <f>IFERROR(VLOOKUP(B258,'City Level Data'!E:Y,19,0)," ")</f>
        <v>LOW</v>
      </c>
    </row>
    <row r="259" spans="1:10" x14ac:dyDescent="0.2">
      <c r="A259" s="168"/>
      <c r="B259" s="169" t="s">
        <v>444</v>
      </c>
      <c r="C259" s="170">
        <v>1</v>
      </c>
      <c r="F259" s="1" t="str">
        <f>IFERROR(VLOOKUP(B259,#REF!,2,0)," ")</f>
        <v xml:space="preserve"> </v>
      </c>
      <c r="G259" s="1" t="str">
        <f>IFERROR(VLOOKUP(B259,#REF!,3,0)," ")</f>
        <v xml:space="preserve"> </v>
      </c>
      <c r="H259" s="1" t="str">
        <f>IFERROR(VLOOKUP(B259,'City Level Data'!E:N,13,0)," ")</f>
        <v xml:space="preserve"> </v>
      </c>
      <c r="I259" s="81" t="str">
        <f>IFERROR(VLOOKUP(B259,'City Level Data'!E:Q,15,0)," ")</f>
        <v xml:space="preserve"> </v>
      </c>
      <c r="J259" s="1" t="str">
        <f>IFERROR(VLOOKUP(B259,'City Level Data'!E:Y,19,0)," ")</f>
        <v>LOW</v>
      </c>
    </row>
    <row r="260" spans="1:10" x14ac:dyDescent="0.2">
      <c r="A260" s="168"/>
      <c r="B260" s="169" t="s">
        <v>446</v>
      </c>
      <c r="C260" s="170">
        <v>1</v>
      </c>
      <c r="F260" s="1" t="str">
        <f>IFERROR(VLOOKUP(B260,#REF!,2,0)," ")</f>
        <v xml:space="preserve"> </v>
      </c>
      <c r="G260" s="1" t="str">
        <f>IFERROR(VLOOKUP(B260,#REF!,3,0)," ")</f>
        <v xml:space="preserve"> </v>
      </c>
      <c r="H260" s="1" t="str">
        <f>IFERROR(VLOOKUP(B260,'City Level Data'!E:N,13,0)," ")</f>
        <v xml:space="preserve"> </v>
      </c>
      <c r="I260" s="81" t="str">
        <f>IFERROR(VLOOKUP(B260,'City Level Data'!E:Q,15,0)," ")</f>
        <v xml:space="preserve"> </v>
      </c>
      <c r="J260" s="1" t="str">
        <f>IFERROR(VLOOKUP(B260,'City Level Data'!E:Y,19,0)," ")</f>
        <v>LOW</v>
      </c>
    </row>
    <row r="261" spans="1:10" x14ac:dyDescent="0.2">
      <c r="A261" s="166" t="s">
        <v>2421</v>
      </c>
      <c r="B261" s="171"/>
      <c r="C261" s="167">
        <v>7</v>
      </c>
      <c r="F261" s="1" t="str">
        <f>IFERROR(VLOOKUP(B261,#REF!,2,0)," ")</f>
        <v xml:space="preserve"> </v>
      </c>
      <c r="G261" s="1" t="str">
        <f>IFERROR(VLOOKUP(B261,#REF!,3,0)," ")</f>
        <v xml:space="preserve"> </v>
      </c>
      <c r="H261" s="1" t="str">
        <f>IFERROR(VLOOKUP(B261,'City Level Data'!E:N,13,0)," ")</f>
        <v xml:space="preserve"> </v>
      </c>
      <c r="I261" s="81" t="str">
        <f>IFERROR(VLOOKUP(B261,'City Level Data'!E:Q,15,0)," ")</f>
        <v xml:space="preserve"> </v>
      </c>
      <c r="J261" s="1" t="str">
        <f>IFERROR(VLOOKUP(B261,'City Level Data'!E:Y,19,0)," ")</f>
        <v xml:space="preserve"> </v>
      </c>
    </row>
    <row r="262" spans="1:10" x14ac:dyDescent="0.2">
      <c r="A262" s="166" t="s">
        <v>448</v>
      </c>
      <c r="B262" s="166" t="s">
        <v>452</v>
      </c>
      <c r="C262" s="167">
        <v>1</v>
      </c>
      <c r="F262" s="1" t="str">
        <f>IFERROR(VLOOKUP(B262,#REF!,2,0)," ")</f>
        <v xml:space="preserve"> </v>
      </c>
      <c r="G262" s="1" t="str">
        <f>IFERROR(VLOOKUP(B262,#REF!,3,0)," ")</f>
        <v xml:space="preserve"> </v>
      </c>
      <c r="H262" s="1" t="str">
        <f>IFERROR(VLOOKUP(B262,'City Level Data'!E:N,13,0)," ")</f>
        <v xml:space="preserve"> </v>
      </c>
      <c r="I262" s="81" t="str">
        <f>IFERROR(VLOOKUP(B262,'City Level Data'!E:Q,15,0)," ")</f>
        <v xml:space="preserve"> </v>
      </c>
      <c r="J262" s="1" t="str">
        <f>IFERROR(VLOOKUP(B262,'City Level Data'!E:Y,19,0)," ")</f>
        <v>HIGH</v>
      </c>
    </row>
    <row r="263" spans="1:10" x14ac:dyDescent="0.2">
      <c r="A263" s="168"/>
      <c r="B263" s="169" t="s">
        <v>450</v>
      </c>
      <c r="C263" s="170">
        <v>1</v>
      </c>
      <c r="F263" s="1" t="str">
        <f>IFERROR(VLOOKUP(B263,#REF!,2,0)," ")</f>
        <v xml:space="preserve"> </v>
      </c>
      <c r="G263" s="1" t="str">
        <f>IFERROR(VLOOKUP(B263,#REF!,3,0)," ")</f>
        <v xml:space="preserve"> </v>
      </c>
      <c r="H263" s="1" t="str">
        <f>IFERROR(VLOOKUP(B263,'City Level Data'!E:N,13,0)," ")</f>
        <v xml:space="preserve"> </v>
      </c>
      <c r="I263" s="81" t="str">
        <f>IFERROR(VLOOKUP(B263,'City Level Data'!E:Q,15,0)," ")</f>
        <v xml:space="preserve"> </v>
      </c>
      <c r="J263" s="1" t="str">
        <f>IFERROR(VLOOKUP(B263,'City Level Data'!E:Y,19,0)," ")</f>
        <v>LOW</v>
      </c>
    </row>
    <row r="264" spans="1:10" x14ac:dyDescent="0.2">
      <c r="A264" s="168"/>
      <c r="B264" s="169" t="s">
        <v>458</v>
      </c>
      <c r="C264" s="170">
        <v>1</v>
      </c>
      <c r="F264" s="1" t="str">
        <f>IFERROR(VLOOKUP(B264,#REF!,2,0)," ")</f>
        <v xml:space="preserve"> </v>
      </c>
      <c r="G264" s="1" t="str">
        <f>IFERROR(VLOOKUP(B264,#REF!,3,0)," ")</f>
        <v xml:space="preserve"> </v>
      </c>
      <c r="H264" s="1" t="str">
        <f>IFERROR(VLOOKUP(B264,'City Level Data'!E:N,13,0)," ")</f>
        <v xml:space="preserve"> </v>
      </c>
      <c r="I264" s="81" t="str">
        <f>IFERROR(VLOOKUP(B264,'City Level Data'!E:Q,15,0)," ")</f>
        <v xml:space="preserve"> </v>
      </c>
      <c r="J264" s="1" t="str">
        <f>IFERROR(VLOOKUP(B264,'City Level Data'!E:Y,19,0)," ")</f>
        <v>SUPER HIGH</v>
      </c>
    </row>
    <row r="265" spans="1:10" x14ac:dyDescent="0.2">
      <c r="A265" s="168"/>
      <c r="B265" s="169" t="s">
        <v>460</v>
      </c>
      <c r="C265" s="170">
        <v>1</v>
      </c>
      <c r="F265" s="1" t="str">
        <f>IFERROR(VLOOKUP(B265,#REF!,2,0)," ")</f>
        <v xml:space="preserve"> </v>
      </c>
      <c r="G265" s="1" t="str">
        <f>IFERROR(VLOOKUP(B265,#REF!,3,0)," ")</f>
        <v xml:space="preserve"> </v>
      </c>
      <c r="H265" s="1" t="str">
        <f>IFERROR(VLOOKUP(B265,'City Level Data'!E:N,13,0)," ")</f>
        <v xml:space="preserve"> </v>
      </c>
      <c r="I265" s="81" t="str">
        <f>IFERROR(VLOOKUP(B265,'City Level Data'!E:Q,15,0)," ")</f>
        <v xml:space="preserve"> </v>
      </c>
      <c r="J265" s="1" t="str">
        <f>IFERROR(VLOOKUP(B265,'City Level Data'!E:Y,19,0)," ")</f>
        <v>HIGH</v>
      </c>
    </row>
    <row r="266" spans="1:10" x14ac:dyDescent="0.2">
      <c r="A266" s="168"/>
      <c r="B266" s="169" t="s">
        <v>462</v>
      </c>
      <c r="C266" s="170">
        <v>1</v>
      </c>
      <c r="F266" s="1" t="str">
        <f>IFERROR(VLOOKUP(B266,#REF!,2,0)," ")</f>
        <v xml:space="preserve"> </v>
      </c>
      <c r="G266" s="1" t="str">
        <f>IFERROR(VLOOKUP(B266,#REF!,3,0)," ")</f>
        <v xml:space="preserve"> </v>
      </c>
      <c r="H266" s="1" t="str">
        <f>IFERROR(VLOOKUP(B266,'City Level Data'!E:N,13,0)," ")</f>
        <v xml:space="preserve"> </v>
      </c>
      <c r="I266" s="81" t="str">
        <f>IFERROR(VLOOKUP(B266,'City Level Data'!E:Q,15,0)," ")</f>
        <v xml:space="preserve"> </v>
      </c>
      <c r="J266" s="1" t="str">
        <f>IFERROR(VLOOKUP(B266,'City Level Data'!E:Y,19,0)," ")</f>
        <v>HIGH</v>
      </c>
    </row>
    <row r="267" spans="1:10" x14ac:dyDescent="0.2">
      <c r="A267" s="168"/>
      <c r="B267" s="169" t="s">
        <v>456</v>
      </c>
      <c r="C267" s="170">
        <v>1</v>
      </c>
      <c r="F267" s="1" t="str">
        <f>IFERROR(VLOOKUP(B267,#REF!,2,0)," ")</f>
        <v xml:space="preserve"> </v>
      </c>
      <c r="G267" s="1" t="str">
        <f>IFERROR(VLOOKUP(B267,#REF!,3,0)," ")</f>
        <v xml:space="preserve"> </v>
      </c>
      <c r="H267" s="1" t="str">
        <f>IFERROR(VLOOKUP(B267,'City Level Data'!E:N,13,0)," ")</f>
        <v xml:space="preserve"> </v>
      </c>
      <c r="I267" s="81" t="str">
        <f>IFERROR(VLOOKUP(B267,'City Level Data'!E:Q,15,0)," ")</f>
        <v xml:space="preserve"> </v>
      </c>
      <c r="J267" s="1" t="str">
        <f>IFERROR(VLOOKUP(B267,'City Level Data'!E:Y,19,0)," ")</f>
        <v>LOW</v>
      </c>
    </row>
    <row r="268" spans="1:10" x14ac:dyDescent="0.2">
      <c r="A268" s="168"/>
      <c r="B268" s="169" t="s">
        <v>454</v>
      </c>
      <c r="C268" s="170">
        <v>1</v>
      </c>
      <c r="F268" s="1" t="str">
        <f>IFERROR(VLOOKUP(B268,#REF!,2,0)," ")</f>
        <v xml:space="preserve"> </v>
      </c>
      <c r="G268" s="1" t="str">
        <f>IFERROR(VLOOKUP(B268,#REF!,3,0)," ")</f>
        <v xml:space="preserve"> </v>
      </c>
      <c r="H268" s="1" t="str">
        <f>IFERROR(VLOOKUP(B268,'City Level Data'!E:N,13,0)," ")</f>
        <v xml:space="preserve"> </v>
      </c>
      <c r="I268" s="81" t="str">
        <f>IFERROR(VLOOKUP(B268,'City Level Data'!E:Q,15,0)," ")</f>
        <v xml:space="preserve"> </v>
      </c>
      <c r="J268" s="1" t="str">
        <f>IFERROR(VLOOKUP(B268,'City Level Data'!E:Y,19,0)," ")</f>
        <v>SUPER HIGH</v>
      </c>
    </row>
    <row r="269" spans="1:10" x14ac:dyDescent="0.2">
      <c r="A269" s="166" t="s">
        <v>2422</v>
      </c>
      <c r="B269" s="171"/>
      <c r="C269" s="167">
        <v>7</v>
      </c>
      <c r="F269" s="1" t="str">
        <f>IFERROR(VLOOKUP(B269,#REF!,2,0)," ")</f>
        <v xml:space="preserve"> </v>
      </c>
      <c r="G269" s="1" t="str">
        <f>IFERROR(VLOOKUP(B269,#REF!,3,0)," ")</f>
        <v xml:space="preserve"> </v>
      </c>
      <c r="H269" s="1" t="str">
        <f>IFERROR(VLOOKUP(B269,'City Level Data'!E:N,13,0)," ")</f>
        <v xml:space="preserve"> </v>
      </c>
      <c r="I269" s="81" t="str">
        <f>IFERROR(VLOOKUP(B269,'City Level Data'!E:Q,15,0)," ")</f>
        <v xml:space="preserve"> </v>
      </c>
      <c r="J269" s="1" t="str">
        <f>IFERROR(VLOOKUP(B269,'City Level Data'!E:Y,19,0)," ")</f>
        <v xml:space="preserve"> </v>
      </c>
    </row>
    <row r="270" spans="1:10" x14ac:dyDescent="0.2">
      <c r="A270" s="166" t="s">
        <v>400</v>
      </c>
      <c r="B270" s="166" t="s">
        <v>428</v>
      </c>
      <c r="C270" s="167">
        <v>1</v>
      </c>
      <c r="F270" s="1" t="str">
        <f>IFERROR(VLOOKUP(B270,#REF!,2,0)," ")</f>
        <v xml:space="preserve"> </v>
      </c>
      <c r="G270" s="1" t="str">
        <f>IFERROR(VLOOKUP(B270,#REF!,3,0)," ")</f>
        <v xml:space="preserve"> </v>
      </c>
      <c r="H270" s="1" t="str">
        <f>IFERROR(VLOOKUP(B270,'City Level Data'!E:N,13,0)," ")</f>
        <v xml:space="preserve"> </v>
      </c>
      <c r="I270" s="81" t="str">
        <f>IFERROR(VLOOKUP(B270,'City Level Data'!E:Q,15,0)," ")</f>
        <v xml:space="preserve"> </v>
      </c>
      <c r="J270" s="1" t="str">
        <f>IFERROR(VLOOKUP(B270,'City Level Data'!E:Y,19,0)," ")</f>
        <v>LOW</v>
      </c>
    </row>
    <row r="271" spans="1:10" x14ac:dyDescent="0.2">
      <c r="A271" s="168"/>
      <c r="B271" s="169" t="s">
        <v>430</v>
      </c>
      <c r="C271" s="170">
        <v>1</v>
      </c>
      <c r="F271" s="1" t="str">
        <f>IFERROR(VLOOKUP(B271,#REF!,2,0)," ")</f>
        <v xml:space="preserve"> </v>
      </c>
      <c r="G271" s="1" t="str">
        <f>IFERROR(VLOOKUP(B271,#REF!,3,0)," ")</f>
        <v xml:space="preserve"> </v>
      </c>
      <c r="H271" s="1" t="str">
        <f>IFERROR(VLOOKUP(B271,'City Level Data'!E:N,13,0)," ")</f>
        <v xml:space="preserve"> </v>
      </c>
      <c r="I271" s="81" t="str">
        <f>IFERROR(VLOOKUP(B271,'City Level Data'!E:Q,15,0)," ")</f>
        <v xml:space="preserve"> </v>
      </c>
      <c r="J271" s="1" t="str">
        <f>IFERROR(VLOOKUP(B271,'City Level Data'!E:Y,19,0)," ")</f>
        <v>SUPER LOW</v>
      </c>
    </row>
    <row r="272" spans="1:10" x14ac:dyDescent="0.2">
      <c r="A272" s="168"/>
      <c r="B272" s="169" t="s">
        <v>402</v>
      </c>
      <c r="C272" s="170">
        <v>1</v>
      </c>
      <c r="F272" s="1" t="str">
        <f>IFERROR(VLOOKUP(B272,#REF!,2,0)," ")</f>
        <v xml:space="preserve"> </v>
      </c>
      <c r="G272" s="1" t="str">
        <f>IFERROR(VLOOKUP(B272,#REF!,3,0)," ")</f>
        <v xml:space="preserve"> </v>
      </c>
      <c r="H272" s="1" t="str">
        <f>IFERROR(VLOOKUP(B272,'City Level Data'!E:N,13,0)," ")</f>
        <v xml:space="preserve"> </v>
      </c>
      <c r="I272" s="81" t="str">
        <f>IFERROR(VLOOKUP(B272,'City Level Data'!E:Q,15,0)," ")</f>
        <v xml:space="preserve"> </v>
      </c>
      <c r="J272" s="1" t="str">
        <f>IFERROR(VLOOKUP(B272,'City Level Data'!E:Y,19,0)," ")</f>
        <v>SUPER LOW</v>
      </c>
    </row>
    <row r="273" spans="1:10" x14ac:dyDescent="0.2">
      <c r="A273" s="168"/>
      <c r="B273" s="169" t="s">
        <v>406</v>
      </c>
      <c r="C273" s="170">
        <v>1</v>
      </c>
      <c r="F273" s="1" t="str">
        <f>IFERROR(VLOOKUP(B273,#REF!,2,0)," ")</f>
        <v xml:space="preserve"> </v>
      </c>
      <c r="G273" s="1" t="str">
        <f>IFERROR(VLOOKUP(B273,#REF!,3,0)," ")</f>
        <v xml:space="preserve"> </v>
      </c>
      <c r="H273" s="1" t="str">
        <f>IFERROR(VLOOKUP(B273,'City Level Data'!E:N,13,0)," ")</f>
        <v xml:space="preserve"> </v>
      </c>
      <c r="I273" s="81" t="str">
        <f>IFERROR(VLOOKUP(B273,'City Level Data'!E:Q,15,0)," ")</f>
        <v xml:space="preserve"> </v>
      </c>
      <c r="J273" s="1" t="str">
        <f>IFERROR(VLOOKUP(B273,'City Level Data'!E:Y,19,0)," ")</f>
        <v>LOW</v>
      </c>
    </row>
    <row r="274" spans="1:10" x14ac:dyDescent="0.2">
      <c r="A274" s="168"/>
      <c r="B274" s="169" t="s">
        <v>410</v>
      </c>
      <c r="C274" s="170">
        <v>1</v>
      </c>
      <c r="F274" s="1" t="str">
        <f>IFERROR(VLOOKUP(B274,#REF!,2,0)," ")</f>
        <v xml:space="preserve"> </v>
      </c>
      <c r="G274" s="1" t="str">
        <f>IFERROR(VLOOKUP(B274,#REF!,3,0)," ")</f>
        <v xml:space="preserve"> </v>
      </c>
      <c r="H274" s="1" t="str">
        <f>IFERROR(VLOOKUP(B274,'City Level Data'!E:N,13,0)," ")</f>
        <v xml:space="preserve"> </v>
      </c>
      <c r="I274" s="81" t="str">
        <f>IFERROR(VLOOKUP(B274,'City Level Data'!E:Q,15,0)," ")</f>
        <v xml:space="preserve"> </v>
      </c>
      <c r="J274" s="1" t="str">
        <f>IFERROR(VLOOKUP(B274,'City Level Data'!E:Y,19,0)," ")</f>
        <v>LOW</v>
      </c>
    </row>
    <row r="275" spans="1:10" x14ac:dyDescent="0.2">
      <c r="A275" s="168"/>
      <c r="B275" s="169" t="s">
        <v>408</v>
      </c>
      <c r="C275" s="170">
        <v>1</v>
      </c>
      <c r="F275" s="1" t="str">
        <f>IFERROR(VLOOKUP(B275,#REF!,2,0)," ")</f>
        <v xml:space="preserve"> </v>
      </c>
      <c r="G275" s="1" t="str">
        <f>IFERROR(VLOOKUP(B275,#REF!,3,0)," ")</f>
        <v xml:space="preserve"> </v>
      </c>
      <c r="H275" s="1" t="str">
        <f>IFERROR(VLOOKUP(B275,'City Level Data'!E:N,13,0)," ")</f>
        <v xml:space="preserve"> </v>
      </c>
      <c r="I275" s="81" t="str">
        <f>IFERROR(VLOOKUP(B275,'City Level Data'!E:Q,15,0)," ")</f>
        <v xml:space="preserve"> </v>
      </c>
      <c r="J275" s="1" t="str">
        <f>IFERROR(VLOOKUP(B275,'City Level Data'!E:Y,19,0)," ")</f>
        <v>LOW</v>
      </c>
    </row>
    <row r="276" spans="1:10" x14ac:dyDescent="0.2">
      <c r="A276" s="168"/>
      <c r="B276" s="169" t="s">
        <v>412</v>
      </c>
      <c r="C276" s="170">
        <v>1</v>
      </c>
      <c r="F276" s="1" t="str">
        <f>IFERROR(VLOOKUP(B276,#REF!,2,0)," ")</f>
        <v xml:space="preserve"> </v>
      </c>
      <c r="G276" s="1" t="str">
        <f>IFERROR(VLOOKUP(B276,#REF!,3,0)," ")</f>
        <v xml:space="preserve"> </v>
      </c>
      <c r="H276" s="1" t="str">
        <f>IFERROR(VLOOKUP(B276,'City Level Data'!E:N,13,0)," ")</f>
        <v xml:space="preserve"> </v>
      </c>
      <c r="I276" s="81" t="str">
        <f>IFERROR(VLOOKUP(B276,'City Level Data'!E:Q,15,0)," ")</f>
        <v xml:space="preserve"> </v>
      </c>
      <c r="J276" s="1" t="str">
        <f>IFERROR(VLOOKUP(B276,'City Level Data'!E:Y,19,0)," ")</f>
        <v>SUPER LOW</v>
      </c>
    </row>
    <row r="277" spans="1:10" x14ac:dyDescent="0.2">
      <c r="A277" s="168"/>
      <c r="B277" s="169" t="s">
        <v>422</v>
      </c>
      <c r="C277" s="170">
        <v>1</v>
      </c>
      <c r="F277" s="1" t="str">
        <f>IFERROR(VLOOKUP(B277,#REF!,2,0)," ")</f>
        <v xml:space="preserve"> </v>
      </c>
      <c r="G277" s="1" t="str">
        <f>IFERROR(VLOOKUP(B277,#REF!,3,0)," ")</f>
        <v xml:space="preserve"> </v>
      </c>
      <c r="H277" s="1" t="str">
        <f>IFERROR(VLOOKUP(B277,'City Level Data'!E:N,13,0)," ")</f>
        <v xml:space="preserve"> </v>
      </c>
      <c r="I277" s="81" t="str">
        <f>IFERROR(VLOOKUP(B277,'City Level Data'!E:Q,15,0)," ")</f>
        <v xml:space="preserve"> </v>
      </c>
      <c r="J277" s="1" t="str">
        <f>IFERROR(VLOOKUP(B277,'City Level Data'!E:Y,19,0)," ")</f>
        <v>LOW</v>
      </c>
    </row>
    <row r="278" spans="1:10" x14ac:dyDescent="0.2">
      <c r="A278" s="168"/>
      <c r="B278" s="169" t="s">
        <v>418</v>
      </c>
      <c r="C278" s="170">
        <v>1</v>
      </c>
      <c r="F278" s="1" t="str">
        <f>IFERROR(VLOOKUP(B278,#REF!,2,0)," ")</f>
        <v xml:space="preserve"> </v>
      </c>
      <c r="G278" s="1" t="str">
        <f>IFERROR(VLOOKUP(B278,#REF!,3,0)," ")</f>
        <v xml:space="preserve"> </v>
      </c>
      <c r="H278" s="1" t="str">
        <f>IFERROR(VLOOKUP(B278,'City Level Data'!E:N,13,0)," ")</f>
        <v xml:space="preserve"> </v>
      </c>
      <c r="I278" s="81" t="str">
        <f>IFERROR(VLOOKUP(B278,'City Level Data'!E:Q,15,0)," ")</f>
        <v xml:space="preserve"> </v>
      </c>
      <c r="J278" s="1" t="str">
        <f>IFERROR(VLOOKUP(B278,'City Level Data'!E:Y,19,0)," ")</f>
        <v>SUPER LOW</v>
      </c>
    </row>
    <row r="279" spans="1:10" x14ac:dyDescent="0.2">
      <c r="A279" s="168"/>
      <c r="B279" s="169" t="s">
        <v>426</v>
      </c>
      <c r="C279" s="170">
        <v>1</v>
      </c>
      <c r="F279" s="1" t="str">
        <f>IFERROR(VLOOKUP(B279,#REF!,2,0)," ")</f>
        <v xml:space="preserve"> </v>
      </c>
      <c r="G279" s="1" t="str">
        <f>IFERROR(VLOOKUP(B279,#REF!,3,0)," ")</f>
        <v xml:space="preserve"> </v>
      </c>
      <c r="H279" s="1" t="str">
        <f>IFERROR(VLOOKUP(B279,'City Level Data'!E:N,13,0)," ")</f>
        <v xml:space="preserve"> </v>
      </c>
      <c r="I279" s="81" t="str">
        <f>IFERROR(VLOOKUP(B279,'City Level Data'!E:Q,15,0)," ")</f>
        <v xml:space="preserve"> </v>
      </c>
      <c r="J279" s="1" t="str">
        <f>IFERROR(VLOOKUP(B279,'City Level Data'!E:Y,19,0)," ")</f>
        <v>SUPER LOW</v>
      </c>
    </row>
    <row r="280" spans="1:10" x14ac:dyDescent="0.2">
      <c r="A280" s="168"/>
      <c r="B280" s="169" t="s">
        <v>420</v>
      </c>
      <c r="C280" s="170">
        <v>1</v>
      </c>
      <c r="F280" s="1" t="str">
        <f>IFERROR(VLOOKUP(B280,#REF!,2,0)," ")</f>
        <v xml:space="preserve"> </v>
      </c>
      <c r="G280" s="1" t="str">
        <f>IFERROR(VLOOKUP(B280,#REF!,3,0)," ")</f>
        <v xml:space="preserve"> </v>
      </c>
      <c r="H280" s="1" t="str">
        <f>IFERROR(VLOOKUP(B280,'City Level Data'!E:N,13,0)," ")</f>
        <v xml:space="preserve"> </v>
      </c>
      <c r="I280" s="81" t="str">
        <f>IFERROR(VLOOKUP(B280,'City Level Data'!E:Q,15,0)," ")</f>
        <v xml:space="preserve"> </v>
      </c>
      <c r="J280" s="1" t="str">
        <f>IFERROR(VLOOKUP(B280,'City Level Data'!E:Y,19,0)," ")</f>
        <v>SUPER LOW</v>
      </c>
    </row>
    <row r="281" spans="1:10" x14ac:dyDescent="0.2">
      <c r="A281" s="168"/>
      <c r="B281" s="169" t="s">
        <v>404</v>
      </c>
      <c r="C281" s="170">
        <v>1</v>
      </c>
      <c r="F281" s="1" t="str">
        <f>IFERROR(VLOOKUP(B281,#REF!,2,0)," ")</f>
        <v xml:space="preserve"> </v>
      </c>
      <c r="G281" s="1" t="str">
        <f>IFERROR(VLOOKUP(B281,#REF!,3,0)," ")</f>
        <v xml:space="preserve"> </v>
      </c>
      <c r="H281" s="1" t="str">
        <f>IFERROR(VLOOKUP(B281,'City Level Data'!E:N,13,0)," ")</f>
        <v xml:space="preserve"> </v>
      </c>
      <c r="I281" s="81" t="str">
        <f>IFERROR(VLOOKUP(B281,'City Level Data'!E:Q,15,0)," ")</f>
        <v xml:space="preserve"> </v>
      </c>
      <c r="J281" s="1" t="str">
        <f>IFERROR(VLOOKUP(B281,'City Level Data'!E:Y,19,0)," ")</f>
        <v>SUPER LOW</v>
      </c>
    </row>
    <row r="282" spans="1:10" x14ac:dyDescent="0.2">
      <c r="A282" s="168"/>
      <c r="B282" s="169" t="s">
        <v>416</v>
      </c>
      <c r="C282" s="170">
        <v>1</v>
      </c>
      <c r="F282" s="1" t="str">
        <f>IFERROR(VLOOKUP(B282,#REF!,2,0)," ")</f>
        <v xml:space="preserve"> </v>
      </c>
      <c r="G282" s="1" t="str">
        <f>IFERROR(VLOOKUP(B282,#REF!,3,0)," ")</f>
        <v xml:space="preserve"> </v>
      </c>
      <c r="H282" s="1" t="str">
        <f>IFERROR(VLOOKUP(B282,'City Level Data'!E:N,13,0)," ")</f>
        <v xml:space="preserve"> </v>
      </c>
      <c r="I282" s="81" t="str">
        <f>IFERROR(VLOOKUP(B282,'City Level Data'!E:Q,15,0)," ")</f>
        <v xml:space="preserve"> </v>
      </c>
      <c r="J282" s="1" t="str">
        <f>IFERROR(VLOOKUP(B282,'City Level Data'!E:Y,19,0)," ")</f>
        <v>LOW</v>
      </c>
    </row>
    <row r="283" spans="1:10" x14ac:dyDescent="0.2">
      <c r="A283" s="168"/>
      <c r="B283" s="169" t="s">
        <v>424</v>
      </c>
      <c r="C283" s="170">
        <v>1</v>
      </c>
      <c r="F283" s="1" t="str">
        <f>IFERROR(VLOOKUP(B283,#REF!,2,0)," ")</f>
        <v xml:space="preserve"> </v>
      </c>
      <c r="G283" s="1" t="str">
        <f>IFERROR(VLOOKUP(B283,#REF!,3,0)," ")</f>
        <v xml:space="preserve"> </v>
      </c>
      <c r="H283" s="1" t="str">
        <f>IFERROR(VLOOKUP(B283,'City Level Data'!E:N,13,0)," ")</f>
        <v xml:space="preserve"> </v>
      </c>
      <c r="I283" s="81" t="str">
        <f>IFERROR(VLOOKUP(B283,'City Level Data'!E:Q,15,0)," ")</f>
        <v xml:space="preserve"> </v>
      </c>
      <c r="J283" s="1" t="str">
        <f>IFERROR(VLOOKUP(B283,'City Level Data'!E:Y,19,0)," ")</f>
        <v>LOW</v>
      </c>
    </row>
    <row r="284" spans="1:10" x14ac:dyDescent="0.2">
      <c r="A284" s="168"/>
      <c r="B284" s="169" t="s">
        <v>414</v>
      </c>
      <c r="C284" s="170">
        <v>1</v>
      </c>
      <c r="F284" s="1" t="str">
        <f>IFERROR(VLOOKUP(B284,#REF!,2,0)," ")</f>
        <v xml:space="preserve"> </v>
      </c>
      <c r="G284" s="1" t="str">
        <f>IFERROR(VLOOKUP(B284,#REF!,3,0)," ")</f>
        <v xml:space="preserve"> </v>
      </c>
      <c r="H284" s="1" t="str">
        <f>IFERROR(VLOOKUP(B284,'City Level Data'!E:N,13,0)," ")</f>
        <v xml:space="preserve"> </v>
      </c>
      <c r="I284" s="81" t="str">
        <f>IFERROR(VLOOKUP(B284,'City Level Data'!E:Q,15,0)," ")</f>
        <v xml:space="preserve"> </v>
      </c>
      <c r="J284" s="1" t="str">
        <f>IFERROR(VLOOKUP(B284,'City Level Data'!E:Y,19,0)," ")</f>
        <v>SUPER LOW</v>
      </c>
    </row>
    <row r="285" spans="1:10" x14ac:dyDescent="0.2">
      <c r="A285" s="166" t="s">
        <v>2423</v>
      </c>
      <c r="B285" s="171"/>
      <c r="C285" s="167">
        <v>15</v>
      </c>
      <c r="F285" s="1" t="str">
        <f>IFERROR(VLOOKUP(B285,#REF!,2,0)," ")</f>
        <v xml:space="preserve"> </v>
      </c>
      <c r="G285" s="1" t="str">
        <f>IFERROR(VLOOKUP(B285,#REF!,3,0)," ")</f>
        <v xml:space="preserve"> </v>
      </c>
      <c r="H285" s="1" t="str">
        <f>IFERROR(VLOOKUP(B285,'City Level Data'!E:N,13,0)," ")</f>
        <v xml:space="preserve"> </v>
      </c>
      <c r="I285" s="81" t="str">
        <f>IFERROR(VLOOKUP(B285,'City Level Data'!E:Q,15,0)," ")</f>
        <v xml:space="preserve"> </v>
      </c>
      <c r="J285" s="1" t="str">
        <f>IFERROR(VLOOKUP(B285,'City Level Data'!E:Y,19,0)," ")</f>
        <v xml:space="preserve"> </v>
      </c>
    </row>
    <row r="286" spans="1:10" x14ac:dyDescent="0.2">
      <c r="A286" s="166" t="s">
        <v>1097</v>
      </c>
      <c r="B286" s="166" t="s">
        <v>1105</v>
      </c>
      <c r="C286" s="167">
        <v>1</v>
      </c>
      <c r="F286" s="1" t="str">
        <f>IFERROR(VLOOKUP(B286,#REF!,2,0)," ")</f>
        <v xml:space="preserve"> </v>
      </c>
      <c r="G286" s="1" t="str">
        <f>IFERROR(VLOOKUP(B286,#REF!,3,0)," ")</f>
        <v xml:space="preserve"> </v>
      </c>
      <c r="H286" s="1" t="str">
        <f>IFERROR(VLOOKUP(B286,'City Level Data'!E:N,13,0)," ")</f>
        <v xml:space="preserve"> </v>
      </c>
      <c r="I286" s="81" t="str">
        <f>IFERROR(VLOOKUP(B286,'City Level Data'!E:Q,15,0)," ")</f>
        <v xml:space="preserve"> </v>
      </c>
      <c r="J286" s="1" t="str">
        <f>IFERROR(VLOOKUP(B286,'City Level Data'!E:Y,19,0)," ")</f>
        <v>SUPER LOW</v>
      </c>
    </row>
    <row r="287" spans="1:10" x14ac:dyDescent="0.2">
      <c r="A287" s="168"/>
      <c r="B287" s="169" t="s">
        <v>1115</v>
      </c>
      <c r="C287" s="170">
        <v>1</v>
      </c>
      <c r="F287" s="1" t="str">
        <f>IFERROR(VLOOKUP(B287,#REF!,2,0)," ")</f>
        <v xml:space="preserve"> </v>
      </c>
      <c r="G287" s="1" t="str">
        <f>IFERROR(VLOOKUP(B287,#REF!,3,0)," ")</f>
        <v xml:space="preserve"> </v>
      </c>
      <c r="H287" s="1" t="str">
        <f>IFERROR(VLOOKUP(B287,'City Level Data'!E:N,13,0)," ")</f>
        <v xml:space="preserve"> </v>
      </c>
      <c r="I287" s="81" t="str">
        <f>IFERROR(VLOOKUP(B287,'City Level Data'!E:Q,15,0)," ")</f>
        <v xml:space="preserve"> </v>
      </c>
      <c r="J287" s="1" t="str">
        <f>IFERROR(VLOOKUP(B287,'City Level Data'!E:Y,19,0)," ")</f>
        <v>SUPER LOW</v>
      </c>
    </row>
    <row r="288" spans="1:10" x14ac:dyDescent="0.2">
      <c r="A288" s="168"/>
      <c r="B288" s="169" t="s">
        <v>1107</v>
      </c>
      <c r="C288" s="170">
        <v>1</v>
      </c>
      <c r="F288" s="1" t="str">
        <f>IFERROR(VLOOKUP(B288,#REF!,2,0)," ")</f>
        <v xml:space="preserve"> </v>
      </c>
      <c r="G288" s="1" t="str">
        <f>IFERROR(VLOOKUP(B288,#REF!,3,0)," ")</f>
        <v xml:space="preserve"> </v>
      </c>
      <c r="H288" s="1" t="str">
        <f>IFERROR(VLOOKUP(B288,'City Level Data'!E:N,13,0)," ")</f>
        <v xml:space="preserve"> </v>
      </c>
      <c r="I288" s="81" t="str">
        <f>IFERROR(VLOOKUP(B288,'City Level Data'!E:Q,15,0)," ")</f>
        <v xml:space="preserve"> </v>
      </c>
      <c r="J288" s="1" t="str">
        <f>IFERROR(VLOOKUP(B288,'City Level Data'!E:Y,19,0)," ")</f>
        <v>SUPER LOW</v>
      </c>
    </row>
    <row r="289" spans="1:10" x14ac:dyDescent="0.2">
      <c r="A289" s="168"/>
      <c r="B289" s="169" t="s">
        <v>1117</v>
      </c>
      <c r="C289" s="170">
        <v>1</v>
      </c>
      <c r="F289" s="1" t="str">
        <f>IFERROR(VLOOKUP(B289,#REF!,2,0)," ")</f>
        <v xml:space="preserve"> </v>
      </c>
      <c r="G289" s="1" t="str">
        <f>IFERROR(VLOOKUP(B289,#REF!,3,0)," ")</f>
        <v xml:space="preserve"> </v>
      </c>
      <c r="H289" s="1" t="str">
        <f>IFERROR(VLOOKUP(B289,'City Level Data'!E:N,13,0)," ")</f>
        <v xml:space="preserve"> </v>
      </c>
      <c r="I289" s="81" t="str">
        <f>IFERROR(VLOOKUP(B289,'City Level Data'!E:Q,15,0)," ")</f>
        <v xml:space="preserve"> </v>
      </c>
      <c r="J289" s="1" t="str">
        <f>IFERROR(VLOOKUP(B289,'City Level Data'!E:Y,19,0)," ")</f>
        <v>LOW</v>
      </c>
    </row>
    <row r="290" spans="1:10" x14ac:dyDescent="0.2">
      <c r="A290" s="168"/>
      <c r="B290" s="169" t="s">
        <v>1119</v>
      </c>
      <c r="C290" s="170">
        <v>1</v>
      </c>
      <c r="F290" s="1" t="str">
        <f>IFERROR(VLOOKUP(B290,#REF!,2,0)," ")</f>
        <v xml:space="preserve"> </v>
      </c>
      <c r="G290" s="1" t="str">
        <f>IFERROR(VLOOKUP(B290,#REF!,3,0)," ")</f>
        <v xml:space="preserve"> </v>
      </c>
      <c r="H290" s="1" t="str">
        <f>IFERROR(VLOOKUP(B290,'City Level Data'!E:N,13,0)," ")</f>
        <v xml:space="preserve"> </v>
      </c>
      <c r="I290" s="81" t="str">
        <f>IFERROR(VLOOKUP(B290,'City Level Data'!E:Q,15,0)," ")</f>
        <v xml:space="preserve"> </v>
      </c>
      <c r="J290" s="1" t="str">
        <f>IFERROR(VLOOKUP(B290,'City Level Data'!E:Y,19,0)," ")</f>
        <v>SUPER LOW</v>
      </c>
    </row>
    <row r="291" spans="1:10" x14ac:dyDescent="0.2">
      <c r="A291" s="168"/>
      <c r="B291" s="169" t="s">
        <v>1113</v>
      </c>
      <c r="C291" s="170">
        <v>1</v>
      </c>
      <c r="F291" s="1" t="str">
        <f>IFERROR(VLOOKUP(B291,#REF!,2,0)," ")</f>
        <v xml:space="preserve"> </v>
      </c>
      <c r="G291" s="1" t="str">
        <f>IFERROR(VLOOKUP(B291,#REF!,3,0)," ")</f>
        <v xml:space="preserve"> </v>
      </c>
      <c r="H291" s="1" t="str">
        <f>IFERROR(VLOOKUP(B291,'City Level Data'!E:N,13,0)," ")</f>
        <v xml:space="preserve"> </v>
      </c>
      <c r="I291" s="81" t="str">
        <f>IFERROR(VLOOKUP(B291,'City Level Data'!E:Q,15,0)," ")</f>
        <v xml:space="preserve"> </v>
      </c>
      <c r="J291" s="1" t="str">
        <f>IFERROR(VLOOKUP(B291,'City Level Data'!E:Y,19,0)," ")</f>
        <v>SUPER LOW</v>
      </c>
    </row>
    <row r="292" spans="1:10" x14ac:dyDescent="0.2">
      <c r="A292" s="168"/>
      <c r="B292" s="169" t="s">
        <v>1103</v>
      </c>
      <c r="C292" s="170">
        <v>1</v>
      </c>
      <c r="F292" s="1" t="str">
        <f>IFERROR(VLOOKUP(B292,#REF!,2,0)," ")</f>
        <v xml:space="preserve"> </v>
      </c>
      <c r="G292" s="1" t="str">
        <f>IFERROR(VLOOKUP(B292,#REF!,3,0)," ")</f>
        <v xml:space="preserve"> </v>
      </c>
      <c r="H292" s="1" t="str">
        <f>IFERROR(VLOOKUP(B292,'City Level Data'!E:N,13,0)," ")</f>
        <v xml:space="preserve"> </v>
      </c>
      <c r="I292" s="81" t="str">
        <f>IFERROR(VLOOKUP(B292,'City Level Data'!E:Q,15,0)," ")</f>
        <v xml:space="preserve"> </v>
      </c>
      <c r="J292" s="1" t="str">
        <f>IFERROR(VLOOKUP(B292,'City Level Data'!E:Y,19,0)," ")</f>
        <v>SUPER LOW</v>
      </c>
    </row>
    <row r="293" spans="1:10" x14ac:dyDescent="0.2">
      <c r="A293" s="168"/>
      <c r="B293" s="169" t="s">
        <v>1101</v>
      </c>
      <c r="C293" s="170">
        <v>1</v>
      </c>
      <c r="F293" s="1" t="str">
        <f>IFERROR(VLOOKUP(B293,#REF!,2,0)," ")</f>
        <v xml:space="preserve"> </v>
      </c>
      <c r="G293" s="1" t="str">
        <f>IFERROR(VLOOKUP(B293,#REF!,3,0)," ")</f>
        <v xml:space="preserve"> </v>
      </c>
      <c r="H293" s="1" t="str">
        <f>IFERROR(VLOOKUP(B293,'City Level Data'!E:N,13,0)," ")</f>
        <v xml:space="preserve"> </v>
      </c>
      <c r="I293" s="81" t="str">
        <f>IFERROR(VLOOKUP(B293,'City Level Data'!E:Q,15,0)," ")</f>
        <v xml:space="preserve"> </v>
      </c>
      <c r="J293" s="1" t="str">
        <f>IFERROR(VLOOKUP(B293,'City Level Data'!E:Y,19,0)," ")</f>
        <v>SUPER LOW</v>
      </c>
    </row>
    <row r="294" spans="1:10" x14ac:dyDescent="0.2">
      <c r="A294" s="168"/>
      <c r="B294" s="169" t="s">
        <v>1099</v>
      </c>
      <c r="C294" s="170">
        <v>1</v>
      </c>
      <c r="F294" s="1" t="str">
        <f>IFERROR(VLOOKUP(B294,#REF!,2,0)," ")</f>
        <v xml:space="preserve"> </v>
      </c>
      <c r="G294" s="1" t="str">
        <f>IFERROR(VLOOKUP(B294,#REF!,3,0)," ")</f>
        <v xml:space="preserve"> </v>
      </c>
      <c r="H294" s="1" t="str">
        <f>IFERROR(VLOOKUP(B294,'City Level Data'!E:N,13,0)," ")</f>
        <v xml:space="preserve"> </v>
      </c>
      <c r="I294" s="81" t="str">
        <f>IFERROR(VLOOKUP(B294,'City Level Data'!E:Q,15,0)," ")</f>
        <v xml:space="preserve"> </v>
      </c>
      <c r="J294" s="1" t="str">
        <f>IFERROR(VLOOKUP(B294,'City Level Data'!E:Y,19,0)," ")</f>
        <v>SUPER LOW</v>
      </c>
    </row>
    <row r="295" spans="1:10" x14ac:dyDescent="0.2">
      <c r="A295" s="168"/>
      <c r="B295" s="169" t="s">
        <v>1109</v>
      </c>
      <c r="C295" s="170">
        <v>1</v>
      </c>
      <c r="F295" s="1" t="str">
        <f>IFERROR(VLOOKUP(B295,#REF!,2,0)," ")</f>
        <v xml:space="preserve"> </v>
      </c>
      <c r="G295" s="1" t="str">
        <f>IFERROR(VLOOKUP(B295,#REF!,3,0)," ")</f>
        <v xml:space="preserve"> </v>
      </c>
      <c r="H295" s="1" t="str">
        <f>IFERROR(VLOOKUP(B295,'City Level Data'!E:N,13,0)," ")</f>
        <v xml:space="preserve"> </v>
      </c>
      <c r="I295" s="81" t="str">
        <f>IFERROR(VLOOKUP(B295,'City Level Data'!E:Q,15,0)," ")</f>
        <v xml:space="preserve"> </v>
      </c>
      <c r="J295" s="1" t="str">
        <f>IFERROR(VLOOKUP(B295,'City Level Data'!E:Y,19,0)," ")</f>
        <v>SUPER LOW</v>
      </c>
    </row>
    <row r="296" spans="1:10" x14ac:dyDescent="0.2">
      <c r="A296" s="168"/>
      <c r="B296" s="169" t="s">
        <v>1111</v>
      </c>
      <c r="C296" s="170">
        <v>1</v>
      </c>
      <c r="F296" s="1" t="str">
        <f>IFERROR(VLOOKUP(B296,#REF!,2,0)," ")</f>
        <v xml:space="preserve"> </v>
      </c>
      <c r="G296" s="1" t="str">
        <f>IFERROR(VLOOKUP(B296,#REF!,3,0)," ")</f>
        <v xml:space="preserve"> </v>
      </c>
      <c r="H296" s="1" t="str">
        <f>IFERROR(VLOOKUP(B296,'City Level Data'!E:N,13,0)," ")</f>
        <v xml:space="preserve"> </v>
      </c>
      <c r="I296" s="81" t="str">
        <f>IFERROR(VLOOKUP(B296,'City Level Data'!E:Q,15,0)," ")</f>
        <v xml:space="preserve"> </v>
      </c>
      <c r="J296" s="1" t="str">
        <f>IFERROR(VLOOKUP(B296,'City Level Data'!E:Y,19,0)," ")</f>
        <v>SUPER LOW</v>
      </c>
    </row>
    <row r="297" spans="1:10" x14ac:dyDescent="0.2">
      <c r="A297" s="166" t="s">
        <v>2424</v>
      </c>
      <c r="B297" s="171"/>
      <c r="C297" s="167">
        <v>11</v>
      </c>
      <c r="F297" s="1" t="str">
        <f>IFERROR(VLOOKUP(B297,#REF!,2,0)," ")</f>
        <v xml:space="preserve"> </v>
      </c>
      <c r="G297" s="1" t="str">
        <f>IFERROR(VLOOKUP(B297,#REF!,3,0)," ")</f>
        <v xml:space="preserve"> </v>
      </c>
      <c r="H297" s="1" t="str">
        <f>IFERROR(VLOOKUP(B297,'City Level Data'!E:N,13,0)," ")</f>
        <v xml:space="preserve"> </v>
      </c>
      <c r="I297" s="81" t="str">
        <f>IFERROR(VLOOKUP(B297,'City Level Data'!E:Q,15,0)," ")</f>
        <v xml:space="preserve"> </v>
      </c>
      <c r="J297" s="1" t="str">
        <f>IFERROR(VLOOKUP(B297,'City Level Data'!E:Y,19,0)," ")</f>
        <v xml:space="preserve"> </v>
      </c>
    </row>
    <row r="298" spans="1:10" x14ac:dyDescent="0.2">
      <c r="A298" s="166" t="s">
        <v>1121</v>
      </c>
      <c r="B298" s="166" t="s">
        <v>1123</v>
      </c>
      <c r="C298" s="167">
        <v>1</v>
      </c>
      <c r="F298" s="1" t="str">
        <f>IFERROR(VLOOKUP(B298,#REF!,2,0)," ")</f>
        <v xml:space="preserve"> </v>
      </c>
      <c r="G298" s="1" t="str">
        <f>IFERROR(VLOOKUP(B298,#REF!,3,0)," ")</f>
        <v xml:space="preserve"> </v>
      </c>
      <c r="H298" s="1" t="str">
        <f>IFERROR(VLOOKUP(B298,'City Level Data'!E:N,13,0)," ")</f>
        <v xml:space="preserve"> </v>
      </c>
      <c r="I298" s="81" t="str">
        <f>IFERROR(VLOOKUP(B298,'City Level Data'!E:Q,15,0)," ")</f>
        <v xml:space="preserve"> </v>
      </c>
      <c r="J298" s="1" t="str">
        <f>IFERROR(VLOOKUP(B298,'City Level Data'!E:Y,19,0)," ")</f>
        <v>SUPER LOW</v>
      </c>
    </row>
    <row r="299" spans="1:10" x14ac:dyDescent="0.2">
      <c r="A299" s="168"/>
      <c r="B299" s="169" t="s">
        <v>1129</v>
      </c>
      <c r="C299" s="170">
        <v>1</v>
      </c>
      <c r="F299" s="1" t="str">
        <f>IFERROR(VLOOKUP(B299,#REF!,2,0)," ")</f>
        <v xml:space="preserve"> </v>
      </c>
      <c r="G299" s="1" t="str">
        <f>IFERROR(VLOOKUP(B299,#REF!,3,0)," ")</f>
        <v xml:space="preserve"> </v>
      </c>
      <c r="H299" s="1" t="str">
        <f>IFERROR(VLOOKUP(B299,'City Level Data'!E:N,13,0)," ")</f>
        <v xml:space="preserve"> </v>
      </c>
      <c r="I299" s="81" t="str">
        <f>IFERROR(VLOOKUP(B299,'City Level Data'!E:Q,15,0)," ")</f>
        <v xml:space="preserve"> </v>
      </c>
      <c r="J299" s="1" t="str">
        <f>IFERROR(VLOOKUP(B299,'City Level Data'!E:Y,19,0)," ")</f>
        <v>SUPER LOW</v>
      </c>
    </row>
    <row r="300" spans="1:10" x14ac:dyDescent="0.2">
      <c r="A300" s="168"/>
      <c r="B300" s="169" t="s">
        <v>1125</v>
      </c>
      <c r="C300" s="170">
        <v>1</v>
      </c>
      <c r="F300" s="1" t="str">
        <f>IFERROR(VLOOKUP(B300,#REF!,2,0)," ")</f>
        <v xml:space="preserve"> </v>
      </c>
      <c r="G300" s="1" t="str">
        <f>IFERROR(VLOOKUP(B300,#REF!,3,0)," ")</f>
        <v xml:space="preserve"> </v>
      </c>
      <c r="H300" s="1" t="str">
        <f>IFERROR(VLOOKUP(B300,'City Level Data'!E:N,13,0)," ")</f>
        <v xml:space="preserve"> </v>
      </c>
      <c r="I300" s="81" t="str">
        <f>IFERROR(VLOOKUP(B300,'City Level Data'!E:Q,15,0)," ")</f>
        <v xml:space="preserve"> </v>
      </c>
      <c r="J300" s="1" t="str">
        <f>IFERROR(VLOOKUP(B300,'City Level Data'!E:Y,19,0)," ")</f>
        <v>SUPER LOW</v>
      </c>
    </row>
    <row r="301" spans="1:10" x14ac:dyDescent="0.2">
      <c r="A301" s="168"/>
      <c r="B301" s="169" t="s">
        <v>1133</v>
      </c>
      <c r="C301" s="170">
        <v>1</v>
      </c>
      <c r="F301" s="1" t="str">
        <f>IFERROR(VLOOKUP(B301,#REF!,2,0)," ")</f>
        <v xml:space="preserve"> </v>
      </c>
      <c r="G301" s="1" t="str">
        <f>IFERROR(VLOOKUP(B301,#REF!,3,0)," ")</f>
        <v xml:space="preserve"> </v>
      </c>
      <c r="H301" s="1" t="str">
        <f>IFERROR(VLOOKUP(B301,'City Level Data'!E:N,13,0)," ")</f>
        <v xml:space="preserve"> </v>
      </c>
      <c r="I301" s="81" t="str">
        <f>IFERROR(VLOOKUP(B301,'City Level Data'!E:Q,15,0)," ")</f>
        <v xml:space="preserve"> </v>
      </c>
      <c r="J301" s="1" t="str">
        <f>IFERROR(VLOOKUP(B301,'City Level Data'!E:Y,19,0)," ")</f>
        <v>SUPER LOW</v>
      </c>
    </row>
    <row r="302" spans="1:10" x14ac:dyDescent="0.2">
      <c r="A302" s="168"/>
      <c r="B302" s="169" t="s">
        <v>1131</v>
      </c>
      <c r="C302" s="170">
        <v>1</v>
      </c>
    </row>
    <row r="303" spans="1:10" x14ac:dyDescent="0.2">
      <c r="A303" s="168"/>
      <c r="B303" s="169" t="s">
        <v>1127</v>
      </c>
      <c r="C303" s="170">
        <v>1</v>
      </c>
    </row>
    <row r="304" spans="1:10" x14ac:dyDescent="0.2">
      <c r="A304" s="168"/>
      <c r="B304" s="169" t="s">
        <v>1139</v>
      </c>
      <c r="C304" s="170">
        <v>1</v>
      </c>
    </row>
    <row r="305" spans="1:3" x14ac:dyDescent="0.2">
      <c r="A305" s="168"/>
      <c r="B305" s="169" t="s">
        <v>1141</v>
      </c>
      <c r="C305" s="170">
        <v>1</v>
      </c>
    </row>
    <row r="306" spans="1:3" x14ac:dyDescent="0.2">
      <c r="A306" s="168"/>
      <c r="B306" s="169" t="s">
        <v>1135</v>
      </c>
      <c r="C306" s="170">
        <v>1</v>
      </c>
    </row>
    <row r="307" spans="1:3" x14ac:dyDescent="0.2">
      <c r="A307" s="168"/>
      <c r="B307" s="169" t="s">
        <v>1137</v>
      </c>
      <c r="C307" s="170">
        <v>1</v>
      </c>
    </row>
    <row r="308" spans="1:3" x14ac:dyDescent="0.2">
      <c r="A308" s="166" t="s">
        <v>2425</v>
      </c>
      <c r="B308" s="171"/>
      <c r="C308" s="167">
        <v>10</v>
      </c>
    </row>
    <row r="309" spans="1:3" x14ac:dyDescent="0.2">
      <c r="A309" s="166" t="s">
        <v>734</v>
      </c>
      <c r="B309" s="166" t="s">
        <v>746</v>
      </c>
      <c r="C309" s="167">
        <v>1</v>
      </c>
    </row>
    <row r="310" spans="1:3" x14ac:dyDescent="0.2">
      <c r="A310" s="168"/>
      <c r="B310" s="169" t="s">
        <v>744</v>
      </c>
      <c r="C310" s="170">
        <v>1</v>
      </c>
    </row>
    <row r="311" spans="1:3" x14ac:dyDescent="0.2">
      <c r="A311" s="168"/>
      <c r="B311" s="169" t="s">
        <v>754</v>
      </c>
      <c r="C311" s="170">
        <v>1</v>
      </c>
    </row>
    <row r="312" spans="1:3" x14ac:dyDescent="0.2">
      <c r="A312" s="168"/>
      <c r="B312" s="169" t="s">
        <v>752</v>
      </c>
      <c r="C312" s="170">
        <v>1</v>
      </c>
    </row>
    <row r="313" spans="1:3" x14ac:dyDescent="0.2">
      <c r="A313" s="168"/>
      <c r="B313" s="169" t="s">
        <v>736</v>
      </c>
      <c r="C313" s="170">
        <v>1</v>
      </c>
    </row>
    <row r="314" spans="1:3" x14ac:dyDescent="0.2">
      <c r="A314" s="168"/>
      <c r="B314" s="169" t="s">
        <v>738</v>
      </c>
      <c r="C314" s="170">
        <v>1</v>
      </c>
    </row>
    <row r="315" spans="1:3" x14ac:dyDescent="0.2">
      <c r="A315" s="168"/>
      <c r="B315" s="169" t="s">
        <v>740</v>
      </c>
      <c r="C315" s="170">
        <v>1</v>
      </c>
    </row>
    <row r="316" spans="1:3" x14ac:dyDescent="0.2">
      <c r="A316" s="168"/>
      <c r="B316" s="169" t="s">
        <v>750</v>
      </c>
      <c r="C316" s="170">
        <v>1</v>
      </c>
    </row>
    <row r="317" spans="1:3" x14ac:dyDescent="0.2">
      <c r="A317" s="168"/>
      <c r="B317" s="169" t="s">
        <v>742</v>
      </c>
      <c r="C317" s="170">
        <v>1</v>
      </c>
    </row>
    <row r="318" spans="1:3" x14ac:dyDescent="0.2">
      <c r="A318" s="168"/>
      <c r="B318" s="169" t="s">
        <v>748</v>
      </c>
      <c r="C318" s="170">
        <v>1</v>
      </c>
    </row>
    <row r="319" spans="1:3" x14ac:dyDescent="0.2">
      <c r="A319" s="166" t="s">
        <v>2426</v>
      </c>
      <c r="B319" s="171"/>
      <c r="C319" s="167">
        <v>10</v>
      </c>
    </row>
    <row r="320" spans="1:3" x14ac:dyDescent="0.2">
      <c r="A320" s="166" t="s">
        <v>756</v>
      </c>
      <c r="B320" s="166" t="s">
        <v>770</v>
      </c>
      <c r="C320" s="167">
        <v>1</v>
      </c>
    </row>
    <row r="321" spans="1:3" x14ac:dyDescent="0.2">
      <c r="A321" s="168"/>
      <c r="B321" s="169" t="s">
        <v>768</v>
      </c>
      <c r="C321" s="170">
        <v>1</v>
      </c>
    </row>
    <row r="322" spans="1:3" x14ac:dyDescent="0.2">
      <c r="A322" s="168"/>
      <c r="B322" s="169" t="s">
        <v>778</v>
      </c>
      <c r="C322" s="170">
        <v>1</v>
      </c>
    </row>
    <row r="323" spans="1:3" x14ac:dyDescent="0.2">
      <c r="A323" s="168"/>
      <c r="B323" s="169" t="s">
        <v>774</v>
      </c>
      <c r="C323" s="170">
        <v>1</v>
      </c>
    </row>
    <row r="324" spans="1:3" x14ac:dyDescent="0.2">
      <c r="A324" s="168"/>
      <c r="B324" s="169" t="s">
        <v>800</v>
      </c>
      <c r="C324" s="170">
        <v>1</v>
      </c>
    </row>
    <row r="325" spans="1:3" x14ac:dyDescent="0.2">
      <c r="A325" s="168"/>
      <c r="B325" s="169" t="s">
        <v>762</v>
      </c>
      <c r="C325" s="170">
        <v>1</v>
      </c>
    </row>
    <row r="326" spans="1:3" x14ac:dyDescent="0.2">
      <c r="A326" s="168"/>
      <c r="B326" s="169" t="s">
        <v>772</v>
      </c>
      <c r="C326" s="170">
        <v>1</v>
      </c>
    </row>
    <row r="327" spans="1:3" x14ac:dyDescent="0.2">
      <c r="A327" s="168"/>
      <c r="B327" s="169" t="s">
        <v>798</v>
      </c>
      <c r="C327" s="170">
        <v>1</v>
      </c>
    </row>
    <row r="328" spans="1:3" x14ac:dyDescent="0.2">
      <c r="A328" s="168"/>
      <c r="B328" s="169" t="s">
        <v>782</v>
      </c>
      <c r="C328" s="170">
        <v>1</v>
      </c>
    </row>
    <row r="329" spans="1:3" x14ac:dyDescent="0.2">
      <c r="A329" s="168"/>
      <c r="B329" s="169" t="s">
        <v>786</v>
      </c>
      <c r="C329" s="170">
        <v>1</v>
      </c>
    </row>
    <row r="330" spans="1:3" x14ac:dyDescent="0.2">
      <c r="A330" s="168"/>
      <c r="B330" s="169" t="s">
        <v>794</v>
      </c>
      <c r="C330" s="170">
        <v>1</v>
      </c>
    </row>
    <row r="331" spans="1:3" x14ac:dyDescent="0.2">
      <c r="A331" s="168"/>
      <c r="B331" s="169" t="s">
        <v>792</v>
      </c>
      <c r="C331" s="170">
        <v>1</v>
      </c>
    </row>
    <row r="332" spans="1:3" x14ac:dyDescent="0.2">
      <c r="A332" s="168"/>
      <c r="B332" s="169" t="s">
        <v>780</v>
      </c>
      <c r="C332" s="170">
        <v>1</v>
      </c>
    </row>
    <row r="333" spans="1:3" x14ac:dyDescent="0.2">
      <c r="A333" s="168"/>
      <c r="B333" s="169" t="s">
        <v>784</v>
      </c>
      <c r="C333" s="170">
        <v>1</v>
      </c>
    </row>
    <row r="334" spans="1:3" x14ac:dyDescent="0.2">
      <c r="A334" s="168"/>
      <c r="B334" s="169" t="s">
        <v>796</v>
      </c>
      <c r="C334" s="170">
        <v>1</v>
      </c>
    </row>
    <row r="335" spans="1:3" x14ac:dyDescent="0.2">
      <c r="A335" s="168"/>
      <c r="B335" s="169" t="s">
        <v>776</v>
      </c>
      <c r="C335" s="170">
        <v>1</v>
      </c>
    </row>
    <row r="336" spans="1:3" x14ac:dyDescent="0.2">
      <c r="A336" s="168"/>
      <c r="B336" s="169" t="s">
        <v>758</v>
      </c>
      <c r="C336" s="170">
        <v>1</v>
      </c>
    </row>
    <row r="337" spans="1:3" x14ac:dyDescent="0.2">
      <c r="A337" s="168"/>
      <c r="B337" s="169" t="s">
        <v>790</v>
      </c>
      <c r="C337" s="170">
        <v>1</v>
      </c>
    </row>
    <row r="338" spans="1:3" x14ac:dyDescent="0.2">
      <c r="A338" s="168"/>
      <c r="B338" s="169" t="s">
        <v>788</v>
      </c>
      <c r="C338" s="170">
        <v>1</v>
      </c>
    </row>
    <row r="339" spans="1:3" x14ac:dyDescent="0.2">
      <c r="A339" s="168"/>
      <c r="B339" s="169" t="s">
        <v>760</v>
      </c>
      <c r="C339" s="170">
        <v>1</v>
      </c>
    </row>
    <row r="340" spans="1:3" x14ac:dyDescent="0.2">
      <c r="A340" s="168"/>
      <c r="B340" s="169" t="s">
        <v>764</v>
      </c>
      <c r="C340" s="170">
        <v>1</v>
      </c>
    </row>
    <row r="341" spans="1:3" x14ac:dyDescent="0.2">
      <c r="A341" s="168"/>
      <c r="B341" s="169" t="s">
        <v>766</v>
      </c>
      <c r="C341" s="170">
        <v>1</v>
      </c>
    </row>
    <row r="342" spans="1:3" x14ac:dyDescent="0.2">
      <c r="A342" s="166" t="s">
        <v>2427</v>
      </c>
      <c r="B342" s="171"/>
      <c r="C342" s="167">
        <v>22</v>
      </c>
    </row>
    <row r="343" spans="1:3" x14ac:dyDescent="0.2">
      <c r="A343" s="166" t="s">
        <v>1171</v>
      </c>
      <c r="B343" s="166" t="s">
        <v>1195</v>
      </c>
      <c r="C343" s="167">
        <v>1</v>
      </c>
    </row>
    <row r="344" spans="1:3" x14ac:dyDescent="0.2">
      <c r="A344" s="168"/>
      <c r="B344" s="169" t="s">
        <v>1183</v>
      </c>
      <c r="C344" s="170">
        <v>1</v>
      </c>
    </row>
    <row r="345" spans="1:3" x14ac:dyDescent="0.2">
      <c r="A345" s="168"/>
      <c r="B345" s="169" t="s">
        <v>1191</v>
      </c>
      <c r="C345" s="170">
        <v>1</v>
      </c>
    </row>
    <row r="346" spans="1:3" x14ac:dyDescent="0.2">
      <c r="A346" s="168"/>
      <c r="B346" s="169" t="s">
        <v>1227</v>
      </c>
      <c r="C346" s="170">
        <v>1</v>
      </c>
    </row>
    <row r="347" spans="1:3" x14ac:dyDescent="0.2">
      <c r="A347" s="168"/>
      <c r="B347" s="169" t="s">
        <v>1223</v>
      </c>
      <c r="C347" s="170">
        <v>1</v>
      </c>
    </row>
    <row r="348" spans="1:3" x14ac:dyDescent="0.2">
      <c r="A348" s="168"/>
      <c r="B348" s="169" t="s">
        <v>1225</v>
      </c>
      <c r="C348" s="170">
        <v>1</v>
      </c>
    </row>
    <row r="349" spans="1:3" x14ac:dyDescent="0.2">
      <c r="A349" s="168"/>
      <c r="B349" s="169" t="s">
        <v>1177</v>
      </c>
      <c r="C349" s="170">
        <v>1</v>
      </c>
    </row>
    <row r="350" spans="1:3" x14ac:dyDescent="0.2">
      <c r="A350" s="168"/>
      <c r="B350" s="169" t="s">
        <v>1175</v>
      </c>
      <c r="C350" s="170">
        <v>1</v>
      </c>
    </row>
    <row r="351" spans="1:3" x14ac:dyDescent="0.2">
      <c r="A351" s="168"/>
      <c r="B351" s="169" t="s">
        <v>1205</v>
      </c>
      <c r="C351" s="170">
        <v>1</v>
      </c>
    </row>
    <row r="352" spans="1:3" x14ac:dyDescent="0.2">
      <c r="A352" s="168"/>
      <c r="B352" s="169" t="s">
        <v>1181</v>
      </c>
      <c r="C352" s="170">
        <v>1</v>
      </c>
    </row>
    <row r="353" spans="1:3" x14ac:dyDescent="0.2">
      <c r="A353" s="168"/>
      <c r="B353" s="169" t="s">
        <v>1229</v>
      </c>
      <c r="C353" s="170">
        <v>1</v>
      </c>
    </row>
    <row r="354" spans="1:3" x14ac:dyDescent="0.2">
      <c r="A354" s="168"/>
      <c r="B354" s="169" t="s">
        <v>1215</v>
      </c>
      <c r="C354" s="170">
        <v>1</v>
      </c>
    </row>
    <row r="355" spans="1:3" x14ac:dyDescent="0.2">
      <c r="A355" s="168"/>
      <c r="B355" s="169" t="s">
        <v>1211</v>
      </c>
      <c r="C355" s="170">
        <v>1</v>
      </c>
    </row>
    <row r="356" spans="1:3" x14ac:dyDescent="0.2">
      <c r="A356" s="168"/>
      <c r="B356" s="169" t="s">
        <v>1217</v>
      </c>
      <c r="C356" s="170">
        <v>1</v>
      </c>
    </row>
    <row r="357" spans="1:3" x14ac:dyDescent="0.2">
      <c r="A357" s="168"/>
      <c r="B357" s="169" t="s">
        <v>1193</v>
      </c>
      <c r="C357" s="170">
        <v>1</v>
      </c>
    </row>
    <row r="358" spans="1:3" x14ac:dyDescent="0.2">
      <c r="A358" s="168"/>
      <c r="B358" s="169" t="s">
        <v>1173</v>
      </c>
      <c r="C358" s="170">
        <v>1</v>
      </c>
    </row>
    <row r="359" spans="1:3" x14ac:dyDescent="0.2">
      <c r="A359" s="168"/>
      <c r="B359" s="169" t="s">
        <v>1189</v>
      </c>
      <c r="C359" s="170">
        <v>1</v>
      </c>
    </row>
    <row r="360" spans="1:3" x14ac:dyDescent="0.2">
      <c r="A360" s="168"/>
      <c r="B360" s="169" t="s">
        <v>1179</v>
      </c>
      <c r="C360" s="170">
        <v>1</v>
      </c>
    </row>
    <row r="361" spans="1:3" x14ac:dyDescent="0.2">
      <c r="A361" s="168"/>
      <c r="B361" s="169" t="s">
        <v>1213</v>
      </c>
      <c r="C361" s="170">
        <v>1</v>
      </c>
    </row>
    <row r="362" spans="1:3" x14ac:dyDescent="0.2">
      <c r="A362" s="168"/>
      <c r="B362" s="169" t="s">
        <v>1185</v>
      </c>
      <c r="C362" s="170">
        <v>1</v>
      </c>
    </row>
    <row r="363" spans="1:3" x14ac:dyDescent="0.2">
      <c r="A363" s="168"/>
      <c r="B363" s="169" t="s">
        <v>1199</v>
      </c>
      <c r="C363" s="170">
        <v>1</v>
      </c>
    </row>
    <row r="364" spans="1:3" x14ac:dyDescent="0.2">
      <c r="A364" s="168"/>
      <c r="B364" s="169" t="s">
        <v>1221</v>
      </c>
      <c r="C364" s="170">
        <v>1</v>
      </c>
    </row>
    <row r="365" spans="1:3" x14ac:dyDescent="0.2">
      <c r="A365" s="168"/>
      <c r="B365" s="169" t="s">
        <v>1187</v>
      </c>
      <c r="C365" s="170">
        <v>1</v>
      </c>
    </row>
    <row r="366" spans="1:3" x14ac:dyDescent="0.2">
      <c r="A366" s="168"/>
      <c r="B366" s="169" t="s">
        <v>1203</v>
      </c>
      <c r="C366" s="170">
        <v>1</v>
      </c>
    </row>
    <row r="367" spans="1:3" x14ac:dyDescent="0.2">
      <c r="A367" s="168"/>
      <c r="B367" s="169" t="s">
        <v>1209</v>
      </c>
      <c r="C367" s="170">
        <v>1</v>
      </c>
    </row>
    <row r="368" spans="1:3" x14ac:dyDescent="0.2">
      <c r="A368" s="168"/>
      <c r="B368" s="169" t="s">
        <v>1201</v>
      </c>
      <c r="C368" s="170">
        <v>1</v>
      </c>
    </row>
    <row r="369" spans="1:3" x14ac:dyDescent="0.2">
      <c r="A369" s="168"/>
      <c r="B369" s="169" t="s">
        <v>1207</v>
      </c>
      <c r="C369" s="170">
        <v>1</v>
      </c>
    </row>
    <row r="370" spans="1:3" x14ac:dyDescent="0.2">
      <c r="A370" s="168"/>
      <c r="B370" s="169" t="s">
        <v>1197</v>
      </c>
      <c r="C370" s="170">
        <v>1</v>
      </c>
    </row>
    <row r="371" spans="1:3" x14ac:dyDescent="0.2">
      <c r="A371" s="168"/>
      <c r="B371" s="169" t="s">
        <v>1219</v>
      </c>
      <c r="C371" s="170">
        <v>1</v>
      </c>
    </row>
    <row r="372" spans="1:3" x14ac:dyDescent="0.2">
      <c r="A372" s="166" t="s">
        <v>2428</v>
      </c>
      <c r="B372" s="171"/>
      <c r="C372" s="167">
        <v>29</v>
      </c>
    </row>
    <row r="373" spans="1:3" x14ac:dyDescent="0.2">
      <c r="A373" s="166" t="s">
        <v>1143</v>
      </c>
      <c r="B373" s="166" t="s">
        <v>1145</v>
      </c>
      <c r="C373" s="167">
        <v>1</v>
      </c>
    </row>
    <row r="374" spans="1:3" x14ac:dyDescent="0.2">
      <c r="A374" s="168"/>
      <c r="B374" s="169" t="s">
        <v>1147</v>
      </c>
      <c r="C374" s="170">
        <v>1</v>
      </c>
    </row>
    <row r="375" spans="1:3" x14ac:dyDescent="0.2">
      <c r="A375" s="168"/>
      <c r="B375" s="169" t="s">
        <v>1169</v>
      </c>
      <c r="C375" s="170">
        <v>1</v>
      </c>
    </row>
    <row r="376" spans="1:3" x14ac:dyDescent="0.2">
      <c r="A376" s="168"/>
      <c r="B376" s="169" t="s">
        <v>1153</v>
      </c>
      <c r="C376" s="170">
        <v>1</v>
      </c>
    </row>
    <row r="377" spans="1:3" x14ac:dyDescent="0.2">
      <c r="A377" s="168"/>
      <c r="B377" s="169" t="s">
        <v>1165</v>
      </c>
      <c r="C377" s="170">
        <v>1</v>
      </c>
    </row>
    <row r="378" spans="1:3" x14ac:dyDescent="0.2">
      <c r="A378" s="168"/>
      <c r="B378" s="169" t="s">
        <v>1163</v>
      </c>
      <c r="C378" s="170">
        <v>1</v>
      </c>
    </row>
    <row r="379" spans="1:3" x14ac:dyDescent="0.2">
      <c r="A379" s="168"/>
      <c r="B379" s="169" t="s">
        <v>1167</v>
      </c>
      <c r="C379" s="170">
        <v>1</v>
      </c>
    </row>
    <row r="380" spans="1:3" x14ac:dyDescent="0.2">
      <c r="A380" s="168"/>
      <c r="B380" s="169" t="s">
        <v>1159</v>
      </c>
      <c r="C380" s="170">
        <v>1</v>
      </c>
    </row>
    <row r="381" spans="1:3" x14ac:dyDescent="0.2">
      <c r="A381" s="168"/>
      <c r="B381" s="169" t="s">
        <v>1157</v>
      </c>
      <c r="C381" s="170">
        <v>1</v>
      </c>
    </row>
    <row r="382" spans="1:3" x14ac:dyDescent="0.2">
      <c r="A382" s="168"/>
      <c r="B382" s="169" t="s">
        <v>1155</v>
      </c>
      <c r="C382" s="170">
        <v>1</v>
      </c>
    </row>
    <row r="383" spans="1:3" x14ac:dyDescent="0.2">
      <c r="A383" s="168"/>
      <c r="B383" s="169" t="s">
        <v>1161</v>
      </c>
      <c r="C383" s="170">
        <v>1</v>
      </c>
    </row>
    <row r="384" spans="1:3" x14ac:dyDescent="0.2">
      <c r="A384" s="168"/>
      <c r="B384" s="169" t="s">
        <v>1151</v>
      </c>
      <c r="C384" s="170">
        <v>1</v>
      </c>
    </row>
    <row r="385" spans="1:3" x14ac:dyDescent="0.2">
      <c r="A385" s="168"/>
      <c r="B385" s="169" t="s">
        <v>1149</v>
      </c>
      <c r="C385" s="170">
        <v>1</v>
      </c>
    </row>
    <row r="386" spans="1:3" x14ac:dyDescent="0.2">
      <c r="A386" s="166" t="s">
        <v>2429</v>
      </c>
      <c r="B386" s="171"/>
      <c r="C386" s="167">
        <v>13</v>
      </c>
    </row>
    <row r="387" spans="1:3" x14ac:dyDescent="0.2">
      <c r="A387" s="166" t="s">
        <v>292</v>
      </c>
      <c r="B387" s="166" t="s">
        <v>308</v>
      </c>
      <c r="C387" s="167">
        <v>1</v>
      </c>
    </row>
    <row r="388" spans="1:3" x14ac:dyDescent="0.2">
      <c r="A388" s="168"/>
      <c r="B388" s="169" t="s">
        <v>298</v>
      </c>
      <c r="C388" s="170">
        <v>1</v>
      </c>
    </row>
    <row r="389" spans="1:3" x14ac:dyDescent="0.2">
      <c r="A389" s="168"/>
      <c r="B389" s="169" t="s">
        <v>296</v>
      </c>
      <c r="C389" s="170">
        <v>1</v>
      </c>
    </row>
    <row r="390" spans="1:3" x14ac:dyDescent="0.2">
      <c r="A390" s="168"/>
      <c r="B390" s="169" t="s">
        <v>304</v>
      </c>
      <c r="C390" s="170">
        <v>1</v>
      </c>
    </row>
    <row r="391" spans="1:3" x14ac:dyDescent="0.2">
      <c r="A391" s="168"/>
      <c r="B391" s="169" t="s">
        <v>312</v>
      </c>
      <c r="C391" s="170">
        <v>1</v>
      </c>
    </row>
    <row r="392" spans="1:3" x14ac:dyDescent="0.2">
      <c r="A392" s="168"/>
      <c r="B392" s="169" t="s">
        <v>316</v>
      </c>
      <c r="C392" s="170">
        <v>1</v>
      </c>
    </row>
    <row r="393" spans="1:3" x14ac:dyDescent="0.2">
      <c r="A393" s="168"/>
      <c r="B393" s="169" t="s">
        <v>314</v>
      </c>
      <c r="C393" s="170">
        <v>1</v>
      </c>
    </row>
    <row r="394" spans="1:3" x14ac:dyDescent="0.2">
      <c r="A394" s="168"/>
      <c r="B394" s="169" t="s">
        <v>294</v>
      </c>
      <c r="C394" s="170">
        <v>1</v>
      </c>
    </row>
    <row r="395" spans="1:3" x14ac:dyDescent="0.2">
      <c r="A395" s="168"/>
      <c r="B395" s="169" t="s">
        <v>300</v>
      </c>
      <c r="C395" s="170">
        <v>1</v>
      </c>
    </row>
    <row r="396" spans="1:3" x14ac:dyDescent="0.2">
      <c r="A396" s="168"/>
      <c r="B396" s="169" t="s">
        <v>310</v>
      </c>
      <c r="C396" s="170">
        <v>1</v>
      </c>
    </row>
    <row r="397" spans="1:3" x14ac:dyDescent="0.2">
      <c r="A397" s="168"/>
      <c r="B397" s="169" t="s">
        <v>306</v>
      </c>
      <c r="C397" s="170">
        <v>1</v>
      </c>
    </row>
    <row r="398" spans="1:3" x14ac:dyDescent="0.2">
      <c r="A398" s="168"/>
      <c r="B398" s="169" t="s">
        <v>302</v>
      </c>
      <c r="C398" s="170">
        <v>1</v>
      </c>
    </row>
    <row r="399" spans="1:3" x14ac:dyDescent="0.2">
      <c r="A399" s="166" t="s">
        <v>2430</v>
      </c>
      <c r="B399" s="171"/>
      <c r="C399" s="167">
        <v>12</v>
      </c>
    </row>
    <row r="400" spans="1:3" x14ac:dyDescent="0.2">
      <c r="A400" s="166" t="s">
        <v>1083</v>
      </c>
      <c r="B400" s="166" t="s">
        <v>1085</v>
      </c>
      <c r="C400" s="167">
        <v>1</v>
      </c>
    </row>
    <row r="401" spans="1:3" x14ac:dyDescent="0.2">
      <c r="A401" s="168"/>
      <c r="B401" s="169" t="s">
        <v>1089</v>
      </c>
      <c r="C401" s="170">
        <v>1</v>
      </c>
    </row>
    <row r="402" spans="1:3" x14ac:dyDescent="0.2">
      <c r="A402" s="168"/>
      <c r="B402" s="169" t="s">
        <v>1091</v>
      </c>
      <c r="C402" s="170">
        <v>1</v>
      </c>
    </row>
    <row r="403" spans="1:3" x14ac:dyDescent="0.2">
      <c r="A403" s="168"/>
      <c r="B403" s="169" t="s">
        <v>1093</v>
      </c>
      <c r="C403" s="170">
        <v>1</v>
      </c>
    </row>
    <row r="404" spans="1:3" x14ac:dyDescent="0.2">
      <c r="A404" s="168"/>
      <c r="B404" s="169" t="s">
        <v>1095</v>
      </c>
      <c r="C404" s="170">
        <v>1</v>
      </c>
    </row>
    <row r="405" spans="1:3" x14ac:dyDescent="0.2">
      <c r="A405" s="168"/>
      <c r="B405" s="169" t="s">
        <v>1087</v>
      </c>
      <c r="C405" s="170">
        <v>1</v>
      </c>
    </row>
    <row r="406" spans="1:3" x14ac:dyDescent="0.2">
      <c r="A406" s="166" t="s">
        <v>2431</v>
      </c>
      <c r="B406" s="171"/>
      <c r="C406" s="167">
        <v>6</v>
      </c>
    </row>
    <row r="407" spans="1:3" x14ac:dyDescent="0.2">
      <c r="A407" s="166" t="s">
        <v>984</v>
      </c>
      <c r="B407" s="166" t="s">
        <v>990</v>
      </c>
      <c r="C407" s="167">
        <v>1</v>
      </c>
    </row>
    <row r="408" spans="1:3" x14ac:dyDescent="0.2">
      <c r="A408" s="168"/>
      <c r="B408" s="169" t="s">
        <v>1004</v>
      </c>
      <c r="C408" s="170">
        <v>1</v>
      </c>
    </row>
    <row r="409" spans="1:3" x14ac:dyDescent="0.2">
      <c r="A409" s="168"/>
      <c r="B409" s="169" t="s">
        <v>1006</v>
      </c>
      <c r="C409" s="170">
        <v>1</v>
      </c>
    </row>
    <row r="410" spans="1:3" x14ac:dyDescent="0.2">
      <c r="A410" s="168"/>
      <c r="B410" s="169" t="s">
        <v>988</v>
      </c>
      <c r="C410" s="170">
        <v>1</v>
      </c>
    </row>
    <row r="411" spans="1:3" x14ac:dyDescent="0.2">
      <c r="A411" s="168"/>
      <c r="B411" s="169" t="s">
        <v>1016</v>
      </c>
      <c r="C411" s="170">
        <v>1</v>
      </c>
    </row>
    <row r="412" spans="1:3" x14ac:dyDescent="0.2">
      <c r="A412" s="168"/>
      <c r="B412" s="169" t="s">
        <v>996</v>
      </c>
      <c r="C412" s="170">
        <v>1</v>
      </c>
    </row>
    <row r="413" spans="1:3" x14ac:dyDescent="0.2">
      <c r="A413" s="168"/>
      <c r="B413" s="169" t="s">
        <v>992</v>
      </c>
      <c r="C413" s="170">
        <v>1</v>
      </c>
    </row>
    <row r="414" spans="1:3" x14ac:dyDescent="0.2">
      <c r="A414" s="168"/>
      <c r="B414" s="169" t="s">
        <v>986</v>
      </c>
      <c r="C414" s="170">
        <v>1</v>
      </c>
    </row>
    <row r="415" spans="1:3" x14ac:dyDescent="0.2">
      <c r="A415" s="168"/>
      <c r="B415" s="169" t="s">
        <v>1028</v>
      </c>
      <c r="C415" s="170">
        <v>1</v>
      </c>
    </row>
    <row r="416" spans="1:3" x14ac:dyDescent="0.2">
      <c r="A416" s="168"/>
      <c r="B416" s="169" t="s">
        <v>1032</v>
      </c>
      <c r="C416" s="170">
        <v>1</v>
      </c>
    </row>
    <row r="417" spans="1:3" x14ac:dyDescent="0.2">
      <c r="A417" s="168"/>
      <c r="B417" s="169" t="s">
        <v>1894</v>
      </c>
      <c r="C417" s="170">
        <v>1</v>
      </c>
    </row>
    <row r="418" spans="1:3" x14ac:dyDescent="0.2">
      <c r="A418" s="168"/>
      <c r="B418" s="169" t="s">
        <v>1018</v>
      </c>
      <c r="C418" s="170">
        <v>1</v>
      </c>
    </row>
    <row r="419" spans="1:3" x14ac:dyDescent="0.2">
      <c r="A419" s="168"/>
      <c r="B419" s="169" t="s">
        <v>1024</v>
      </c>
      <c r="C419" s="170">
        <v>1</v>
      </c>
    </row>
    <row r="420" spans="1:3" x14ac:dyDescent="0.2">
      <c r="A420" s="168"/>
      <c r="B420" s="169" t="s">
        <v>1022</v>
      </c>
      <c r="C420" s="170">
        <v>1</v>
      </c>
    </row>
    <row r="421" spans="1:3" x14ac:dyDescent="0.2">
      <c r="A421" s="168"/>
      <c r="B421" s="169" t="s">
        <v>1000</v>
      </c>
      <c r="C421" s="170">
        <v>1</v>
      </c>
    </row>
    <row r="422" spans="1:3" x14ac:dyDescent="0.2">
      <c r="A422" s="168"/>
      <c r="B422" s="169" t="s">
        <v>1002</v>
      </c>
      <c r="C422" s="170">
        <v>1</v>
      </c>
    </row>
    <row r="423" spans="1:3" x14ac:dyDescent="0.2">
      <c r="A423" s="168"/>
      <c r="B423" s="169" t="s">
        <v>1014</v>
      </c>
      <c r="C423" s="170">
        <v>1</v>
      </c>
    </row>
    <row r="424" spans="1:3" x14ac:dyDescent="0.2">
      <c r="A424" s="168"/>
      <c r="B424" s="169" t="s">
        <v>1012</v>
      </c>
      <c r="C424" s="170">
        <v>1</v>
      </c>
    </row>
    <row r="425" spans="1:3" x14ac:dyDescent="0.2">
      <c r="A425" s="168"/>
      <c r="B425" s="169" t="s">
        <v>998</v>
      </c>
      <c r="C425" s="170">
        <v>1</v>
      </c>
    </row>
    <row r="426" spans="1:3" x14ac:dyDescent="0.2">
      <c r="A426" s="168"/>
      <c r="B426" s="169" t="s">
        <v>1008</v>
      </c>
      <c r="C426" s="170">
        <v>1</v>
      </c>
    </row>
    <row r="427" spans="1:3" x14ac:dyDescent="0.2">
      <c r="A427" s="168"/>
      <c r="B427" s="169" t="s">
        <v>994</v>
      </c>
      <c r="C427" s="170">
        <v>1</v>
      </c>
    </row>
    <row r="428" spans="1:3" x14ac:dyDescent="0.2">
      <c r="A428" s="168"/>
      <c r="B428" s="169" t="s">
        <v>1020</v>
      </c>
      <c r="C428" s="170">
        <v>1</v>
      </c>
    </row>
    <row r="429" spans="1:3" x14ac:dyDescent="0.2">
      <c r="A429" s="168"/>
      <c r="B429" s="169" t="s">
        <v>1026</v>
      </c>
      <c r="C429" s="170">
        <v>1</v>
      </c>
    </row>
    <row r="430" spans="1:3" x14ac:dyDescent="0.2">
      <c r="A430" s="168"/>
      <c r="B430" s="169" t="s">
        <v>1010</v>
      </c>
      <c r="C430" s="170">
        <v>1</v>
      </c>
    </row>
    <row r="431" spans="1:3" x14ac:dyDescent="0.2">
      <c r="A431" s="166" t="s">
        <v>2432</v>
      </c>
      <c r="B431" s="171"/>
      <c r="C431" s="167">
        <v>24</v>
      </c>
    </row>
    <row r="432" spans="1:3" x14ac:dyDescent="0.2">
      <c r="A432" s="166" t="s">
        <v>956</v>
      </c>
      <c r="B432" s="166" t="s">
        <v>960</v>
      </c>
      <c r="C432" s="167">
        <v>1</v>
      </c>
    </row>
    <row r="433" spans="1:3" x14ac:dyDescent="0.2">
      <c r="A433" s="168"/>
      <c r="B433" s="169" t="s">
        <v>958</v>
      </c>
      <c r="C433" s="170">
        <v>1</v>
      </c>
    </row>
    <row r="434" spans="1:3" x14ac:dyDescent="0.2">
      <c r="A434" s="168"/>
      <c r="B434" s="169" t="s">
        <v>978</v>
      </c>
      <c r="C434" s="170">
        <v>1</v>
      </c>
    </row>
    <row r="435" spans="1:3" x14ac:dyDescent="0.2">
      <c r="A435" s="168"/>
      <c r="B435" s="169" t="s">
        <v>970</v>
      </c>
      <c r="C435" s="170">
        <v>1</v>
      </c>
    </row>
    <row r="436" spans="1:3" x14ac:dyDescent="0.2">
      <c r="A436" s="168"/>
      <c r="B436" s="169" t="s">
        <v>966</v>
      </c>
      <c r="C436" s="170">
        <v>1</v>
      </c>
    </row>
    <row r="437" spans="1:3" x14ac:dyDescent="0.2">
      <c r="A437" s="168"/>
      <c r="B437" s="169" t="s">
        <v>982</v>
      </c>
      <c r="C437" s="170">
        <v>1</v>
      </c>
    </row>
    <row r="438" spans="1:3" x14ac:dyDescent="0.2">
      <c r="A438" s="168"/>
      <c r="B438" s="169" t="s">
        <v>962</v>
      </c>
      <c r="C438" s="170">
        <v>1</v>
      </c>
    </row>
    <row r="439" spans="1:3" x14ac:dyDescent="0.2">
      <c r="A439" s="168"/>
      <c r="B439" s="169" t="s">
        <v>980</v>
      </c>
      <c r="C439" s="170">
        <v>1</v>
      </c>
    </row>
    <row r="440" spans="1:3" x14ac:dyDescent="0.2">
      <c r="A440" s="168"/>
      <c r="B440" s="169" t="s">
        <v>972</v>
      </c>
      <c r="C440" s="170">
        <v>1</v>
      </c>
    </row>
    <row r="441" spans="1:3" x14ac:dyDescent="0.2">
      <c r="A441" s="168"/>
      <c r="B441" s="169" t="s">
        <v>964</v>
      </c>
      <c r="C441" s="170">
        <v>1</v>
      </c>
    </row>
    <row r="442" spans="1:3" x14ac:dyDescent="0.2">
      <c r="A442" s="168"/>
      <c r="B442" s="169" t="s">
        <v>976</v>
      </c>
      <c r="C442" s="170">
        <v>1</v>
      </c>
    </row>
    <row r="443" spans="1:3" x14ac:dyDescent="0.2">
      <c r="A443" s="168"/>
      <c r="B443" s="169" t="s">
        <v>974</v>
      </c>
      <c r="C443" s="170">
        <v>1</v>
      </c>
    </row>
    <row r="444" spans="1:3" x14ac:dyDescent="0.2">
      <c r="A444" s="168"/>
      <c r="B444" s="169" t="s">
        <v>968</v>
      </c>
      <c r="C444" s="170">
        <v>1</v>
      </c>
    </row>
    <row r="445" spans="1:3" x14ac:dyDescent="0.2">
      <c r="A445" s="166" t="s">
        <v>2433</v>
      </c>
      <c r="B445" s="171"/>
      <c r="C445" s="167">
        <v>13</v>
      </c>
    </row>
    <row r="446" spans="1:3" x14ac:dyDescent="0.2">
      <c r="A446" s="166" t="s">
        <v>1034</v>
      </c>
      <c r="B446" s="166" t="s">
        <v>1052</v>
      </c>
      <c r="C446" s="167">
        <v>1</v>
      </c>
    </row>
    <row r="447" spans="1:3" x14ac:dyDescent="0.2">
      <c r="A447" s="168"/>
      <c r="B447" s="169" t="s">
        <v>1036</v>
      </c>
      <c r="C447" s="170">
        <v>1</v>
      </c>
    </row>
    <row r="448" spans="1:3" x14ac:dyDescent="0.2">
      <c r="A448" s="168"/>
      <c r="B448" s="169" t="s">
        <v>1040</v>
      </c>
      <c r="C448" s="170">
        <v>1</v>
      </c>
    </row>
    <row r="449" spans="1:3" x14ac:dyDescent="0.2">
      <c r="A449" s="168"/>
      <c r="B449" s="169" t="s">
        <v>1038</v>
      </c>
      <c r="C449" s="170">
        <v>1</v>
      </c>
    </row>
    <row r="450" spans="1:3" x14ac:dyDescent="0.2">
      <c r="A450" s="168"/>
      <c r="B450" s="169" t="s">
        <v>1058</v>
      </c>
      <c r="C450" s="170">
        <v>1</v>
      </c>
    </row>
    <row r="451" spans="1:3" x14ac:dyDescent="0.2">
      <c r="A451" s="168"/>
      <c r="B451" s="169" t="s">
        <v>1048</v>
      </c>
      <c r="C451" s="170">
        <v>1</v>
      </c>
    </row>
    <row r="452" spans="1:3" x14ac:dyDescent="0.2">
      <c r="A452" s="168"/>
      <c r="B452" s="169" t="s">
        <v>1062</v>
      </c>
      <c r="C452" s="170">
        <v>1</v>
      </c>
    </row>
    <row r="453" spans="1:3" x14ac:dyDescent="0.2">
      <c r="A453" s="168"/>
      <c r="B453" s="169" t="s">
        <v>1056</v>
      </c>
      <c r="C453" s="170">
        <v>1</v>
      </c>
    </row>
    <row r="454" spans="1:3" x14ac:dyDescent="0.2">
      <c r="A454" s="168"/>
      <c r="B454" s="169" t="s">
        <v>1046</v>
      </c>
      <c r="C454" s="170">
        <v>1</v>
      </c>
    </row>
    <row r="455" spans="1:3" x14ac:dyDescent="0.2">
      <c r="A455" s="168"/>
      <c r="B455" s="169" t="s">
        <v>1064</v>
      </c>
      <c r="C455" s="170">
        <v>1</v>
      </c>
    </row>
    <row r="456" spans="1:3" x14ac:dyDescent="0.2">
      <c r="A456" s="168"/>
      <c r="B456" s="169" t="s">
        <v>1050</v>
      </c>
      <c r="C456" s="170">
        <v>1</v>
      </c>
    </row>
    <row r="457" spans="1:3" x14ac:dyDescent="0.2">
      <c r="A457" s="168"/>
      <c r="B457" s="169" t="s">
        <v>1060</v>
      </c>
      <c r="C457" s="170">
        <v>1</v>
      </c>
    </row>
    <row r="458" spans="1:3" x14ac:dyDescent="0.2">
      <c r="A458" s="168"/>
      <c r="B458" s="169" t="s">
        <v>1068</v>
      </c>
      <c r="C458" s="170">
        <v>1</v>
      </c>
    </row>
    <row r="459" spans="1:3" x14ac:dyDescent="0.2">
      <c r="A459" s="168"/>
      <c r="B459" s="169" t="s">
        <v>1066</v>
      </c>
      <c r="C459" s="170">
        <v>1</v>
      </c>
    </row>
    <row r="460" spans="1:3" x14ac:dyDescent="0.2">
      <c r="A460" s="168"/>
      <c r="B460" s="169" t="s">
        <v>1042</v>
      </c>
      <c r="C460" s="170">
        <v>1</v>
      </c>
    </row>
    <row r="461" spans="1:3" x14ac:dyDescent="0.2">
      <c r="A461" s="168"/>
      <c r="B461" s="169" t="s">
        <v>1044</v>
      </c>
      <c r="C461" s="170">
        <v>1</v>
      </c>
    </row>
    <row r="462" spans="1:3" x14ac:dyDescent="0.2">
      <c r="A462" s="168"/>
      <c r="B462" s="169" t="s">
        <v>1054</v>
      </c>
      <c r="C462" s="170">
        <v>1</v>
      </c>
    </row>
    <row r="463" spans="1:3" x14ac:dyDescent="0.2">
      <c r="A463" s="166" t="s">
        <v>2434</v>
      </c>
      <c r="B463" s="171"/>
      <c r="C463" s="167">
        <v>17</v>
      </c>
    </row>
    <row r="464" spans="1:3" x14ac:dyDescent="0.2">
      <c r="A464" s="166" t="s">
        <v>924</v>
      </c>
      <c r="B464" s="166" t="s">
        <v>926</v>
      </c>
      <c r="C464" s="167">
        <v>1</v>
      </c>
    </row>
    <row r="465" spans="1:3" x14ac:dyDescent="0.2">
      <c r="A465" s="168"/>
      <c r="B465" s="169" t="s">
        <v>944</v>
      </c>
      <c r="C465" s="170">
        <v>1</v>
      </c>
    </row>
    <row r="466" spans="1:3" x14ac:dyDescent="0.2">
      <c r="A466" s="168"/>
      <c r="B466" s="169" t="s">
        <v>946</v>
      </c>
      <c r="C466" s="170">
        <v>1</v>
      </c>
    </row>
    <row r="467" spans="1:3" x14ac:dyDescent="0.2">
      <c r="A467" s="168"/>
      <c r="B467" s="169" t="s">
        <v>938</v>
      </c>
      <c r="C467" s="170">
        <v>1</v>
      </c>
    </row>
    <row r="468" spans="1:3" x14ac:dyDescent="0.2">
      <c r="A468" s="168"/>
      <c r="B468" s="169" t="s">
        <v>930</v>
      </c>
      <c r="C468" s="170">
        <v>1</v>
      </c>
    </row>
    <row r="469" spans="1:3" x14ac:dyDescent="0.2">
      <c r="A469" s="168"/>
      <c r="B469" s="169" t="s">
        <v>940</v>
      </c>
      <c r="C469" s="170">
        <v>1</v>
      </c>
    </row>
    <row r="470" spans="1:3" x14ac:dyDescent="0.2">
      <c r="A470" s="168"/>
      <c r="B470" s="169" t="s">
        <v>932</v>
      </c>
      <c r="C470" s="170">
        <v>1</v>
      </c>
    </row>
    <row r="471" spans="1:3" x14ac:dyDescent="0.2">
      <c r="A471" s="168"/>
      <c r="B471" s="169" t="s">
        <v>950</v>
      </c>
      <c r="C471" s="170">
        <v>1</v>
      </c>
    </row>
    <row r="472" spans="1:3" x14ac:dyDescent="0.2">
      <c r="A472" s="168"/>
      <c r="B472" s="169" t="s">
        <v>954</v>
      </c>
      <c r="C472" s="170">
        <v>1</v>
      </c>
    </row>
    <row r="473" spans="1:3" x14ac:dyDescent="0.2">
      <c r="A473" s="168"/>
      <c r="B473" s="169" t="s">
        <v>948</v>
      </c>
      <c r="C473" s="170">
        <v>1</v>
      </c>
    </row>
    <row r="474" spans="1:3" x14ac:dyDescent="0.2">
      <c r="A474" s="168"/>
      <c r="B474" s="169" t="s">
        <v>952</v>
      </c>
      <c r="C474" s="170">
        <v>1</v>
      </c>
    </row>
    <row r="475" spans="1:3" x14ac:dyDescent="0.2">
      <c r="A475" s="168"/>
      <c r="B475" s="169" t="s">
        <v>928</v>
      </c>
      <c r="C475" s="170">
        <v>1</v>
      </c>
    </row>
    <row r="476" spans="1:3" x14ac:dyDescent="0.2">
      <c r="A476" s="168"/>
      <c r="B476" s="169" t="s">
        <v>934</v>
      </c>
      <c r="C476" s="170">
        <v>1</v>
      </c>
    </row>
    <row r="477" spans="1:3" x14ac:dyDescent="0.2">
      <c r="A477" s="168"/>
      <c r="B477" s="169" t="s">
        <v>942</v>
      </c>
      <c r="C477" s="170">
        <v>1</v>
      </c>
    </row>
    <row r="478" spans="1:3" x14ac:dyDescent="0.2">
      <c r="A478" s="168"/>
      <c r="B478" s="169" t="s">
        <v>936</v>
      </c>
      <c r="C478" s="170">
        <v>1</v>
      </c>
    </row>
    <row r="479" spans="1:3" x14ac:dyDescent="0.2">
      <c r="A479" s="166" t="s">
        <v>2435</v>
      </c>
      <c r="B479" s="171"/>
      <c r="C479" s="167">
        <v>15</v>
      </c>
    </row>
    <row r="480" spans="1:3" x14ac:dyDescent="0.2">
      <c r="A480" s="166" t="s">
        <v>252</v>
      </c>
      <c r="B480" s="166" t="s">
        <v>266</v>
      </c>
      <c r="C480" s="167">
        <v>1</v>
      </c>
    </row>
    <row r="481" spans="1:3" x14ac:dyDescent="0.2">
      <c r="A481" s="168"/>
      <c r="B481" s="169" t="s">
        <v>274</v>
      </c>
      <c r="C481" s="170">
        <v>1</v>
      </c>
    </row>
    <row r="482" spans="1:3" x14ac:dyDescent="0.2">
      <c r="A482" s="168"/>
      <c r="B482" s="169" t="s">
        <v>254</v>
      </c>
      <c r="C482" s="170">
        <v>1</v>
      </c>
    </row>
    <row r="483" spans="1:3" x14ac:dyDescent="0.2">
      <c r="A483" s="168"/>
      <c r="B483" s="169" t="s">
        <v>286</v>
      </c>
      <c r="C483" s="170">
        <v>1</v>
      </c>
    </row>
    <row r="484" spans="1:3" x14ac:dyDescent="0.2">
      <c r="A484" s="168"/>
      <c r="B484" s="169" t="s">
        <v>278</v>
      </c>
      <c r="C484" s="170">
        <v>1</v>
      </c>
    </row>
    <row r="485" spans="1:3" x14ac:dyDescent="0.2">
      <c r="A485" s="168"/>
      <c r="B485" s="169" t="s">
        <v>284</v>
      </c>
      <c r="C485" s="170">
        <v>1</v>
      </c>
    </row>
    <row r="486" spans="1:3" x14ac:dyDescent="0.2">
      <c r="A486" s="168"/>
      <c r="B486" s="169" t="s">
        <v>290</v>
      </c>
      <c r="C486" s="170">
        <v>1</v>
      </c>
    </row>
    <row r="487" spans="1:3" x14ac:dyDescent="0.2">
      <c r="A487" s="168"/>
      <c r="B487" s="169" t="s">
        <v>288</v>
      </c>
      <c r="C487" s="170">
        <v>1</v>
      </c>
    </row>
    <row r="488" spans="1:3" x14ac:dyDescent="0.2">
      <c r="A488" s="168"/>
      <c r="B488" s="169" t="s">
        <v>282</v>
      </c>
      <c r="C488" s="170">
        <v>1</v>
      </c>
    </row>
    <row r="489" spans="1:3" x14ac:dyDescent="0.2">
      <c r="A489" s="168"/>
      <c r="B489" s="169" t="s">
        <v>280</v>
      </c>
      <c r="C489" s="170">
        <v>1</v>
      </c>
    </row>
    <row r="490" spans="1:3" x14ac:dyDescent="0.2">
      <c r="A490" s="168"/>
      <c r="B490" s="169" t="s">
        <v>268</v>
      </c>
      <c r="C490" s="170">
        <v>1</v>
      </c>
    </row>
    <row r="491" spans="1:3" x14ac:dyDescent="0.2">
      <c r="A491" s="168"/>
      <c r="B491" s="169" t="s">
        <v>264</v>
      </c>
      <c r="C491" s="170">
        <v>1</v>
      </c>
    </row>
    <row r="492" spans="1:3" x14ac:dyDescent="0.2">
      <c r="A492" s="168"/>
      <c r="B492" s="169" t="s">
        <v>270</v>
      </c>
      <c r="C492" s="170">
        <v>1</v>
      </c>
    </row>
    <row r="493" spans="1:3" x14ac:dyDescent="0.2">
      <c r="A493" s="168"/>
      <c r="B493" s="169" t="s">
        <v>276</v>
      </c>
      <c r="C493" s="170">
        <v>1</v>
      </c>
    </row>
    <row r="494" spans="1:3" x14ac:dyDescent="0.2">
      <c r="A494" s="168"/>
      <c r="B494" s="169" t="s">
        <v>256</v>
      </c>
      <c r="C494" s="170">
        <v>1</v>
      </c>
    </row>
    <row r="495" spans="1:3" x14ac:dyDescent="0.2">
      <c r="A495" s="168"/>
      <c r="B495" s="169" t="s">
        <v>260</v>
      </c>
      <c r="C495" s="170">
        <v>1</v>
      </c>
    </row>
    <row r="496" spans="1:3" x14ac:dyDescent="0.2">
      <c r="A496" s="168"/>
      <c r="B496" s="169" t="s">
        <v>258</v>
      </c>
      <c r="C496" s="170">
        <v>1</v>
      </c>
    </row>
    <row r="497" spans="1:3" x14ac:dyDescent="0.2">
      <c r="A497" s="168"/>
      <c r="B497" s="169" t="s">
        <v>272</v>
      </c>
      <c r="C497" s="170">
        <v>1</v>
      </c>
    </row>
    <row r="498" spans="1:3" x14ac:dyDescent="0.2">
      <c r="A498" s="168"/>
      <c r="B498" s="169" t="s">
        <v>262</v>
      </c>
      <c r="C498" s="170">
        <v>1</v>
      </c>
    </row>
    <row r="499" spans="1:3" x14ac:dyDescent="0.2">
      <c r="A499" s="166" t="s">
        <v>2436</v>
      </c>
      <c r="B499" s="171"/>
      <c r="C499" s="167">
        <v>19</v>
      </c>
    </row>
    <row r="500" spans="1:3" x14ac:dyDescent="0.2">
      <c r="A500" s="166" t="s">
        <v>342</v>
      </c>
      <c r="B500" s="166" t="s">
        <v>356</v>
      </c>
      <c r="C500" s="167">
        <v>1</v>
      </c>
    </row>
    <row r="501" spans="1:3" x14ac:dyDescent="0.2">
      <c r="A501" s="168"/>
      <c r="B501" s="169" t="s">
        <v>364</v>
      </c>
      <c r="C501" s="170">
        <v>1</v>
      </c>
    </row>
    <row r="502" spans="1:3" x14ac:dyDescent="0.2">
      <c r="A502" s="168"/>
      <c r="B502" s="169" t="s">
        <v>376</v>
      </c>
      <c r="C502" s="170">
        <v>1</v>
      </c>
    </row>
    <row r="503" spans="1:3" x14ac:dyDescent="0.2">
      <c r="A503" s="168"/>
      <c r="B503" s="169" t="s">
        <v>374</v>
      </c>
      <c r="C503" s="170">
        <v>1</v>
      </c>
    </row>
    <row r="504" spans="1:3" x14ac:dyDescent="0.2">
      <c r="A504" s="168"/>
      <c r="B504" s="169" t="s">
        <v>370</v>
      </c>
      <c r="C504" s="170">
        <v>1</v>
      </c>
    </row>
    <row r="505" spans="1:3" x14ac:dyDescent="0.2">
      <c r="A505" s="168"/>
      <c r="B505" s="169" t="s">
        <v>372</v>
      </c>
      <c r="C505" s="170">
        <v>1</v>
      </c>
    </row>
    <row r="506" spans="1:3" x14ac:dyDescent="0.2">
      <c r="A506" s="168"/>
      <c r="B506" s="169" t="s">
        <v>350</v>
      </c>
      <c r="C506" s="170">
        <v>1</v>
      </c>
    </row>
    <row r="507" spans="1:3" x14ac:dyDescent="0.2">
      <c r="A507" s="168"/>
      <c r="B507" s="169" t="s">
        <v>348</v>
      </c>
      <c r="C507" s="170">
        <v>1</v>
      </c>
    </row>
    <row r="508" spans="1:3" x14ac:dyDescent="0.2">
      <c r="A508" s="168"/>
      <c r="B508" s="169" t="s">
        <v>354</v>
      </c>
      <c r="C508" s="170">
        <v>1</v>
      </c>
    </row>
    <row r="509" spans="1:3" x14ac:dyDescent="0.2">
      <c r="A509" s="168"/>
      <c r="B509" s="169" t="s">
        <v>352</v>
      </c>
      <c r="C509" s="170">
        <v>1</v>
      </c>
    </row>
    <row r="510" spans="1:3" x14ac:dyDescent="0.2">
      <c r="A510" s="168"/>
      <c r="B510" s="169" t="s">
        <v>368</v>
      </c>
      <c r="C510" s="170">
        <v>1</v>
      </c>
    </row>
    <row r="511" spans="1:3" x14ac:dyDescent="0.2">
      <c r="A511" s="168"/>
      <c r="B511" s="169" t="s">
        <v>362</v>
      </c>
      <c r="C511" s="170">
        <v>1</v>
      </c>
    </row>
    <row r="512" spans="1:3" x14ac:dyDescent="0.2">
      <c r="A512" s="168"/>
      <c r="B512" s="169" t="s">
        <v>346</v>
      </c>
      <c r="C512" s="170">
        <v>1</v>
      </c>
    </row>
    <row r="513" spans="1:3" x14ac:dyDescent="0.2">
      <c r="A513" s="168"/>
      <c r="B513" s="169" t="s">
        <v>344</v>
      </c>
      <c r="C513" s="170">
        <v>1</v>
      </c>
    </row>
    <row r="514" spans="1:3" x14ac:dyDescent="0.2">
      <c r="A514" s="168"/>
      <c r="B514" s="169" t="s">
        <v>358</v>
      </c>
      <c r="C514" s="170">
        <v>1</v>
      </c>
    </row>
    <row r="515" spans="1:3" x14ac:dyDescent="0.2">
      <c r="A515" s="168"/>
      <c r="B515" s="169" t="s">
        <v>360</v>
      </c>
      <c r="C515" s="170">
        <v>1</v>
      </c>
    </row>
    <row r="516" spans="1:3" x14ac:dyDescent="0.2">
      <c r="A516" s="168"/>
      <c r="B516" s="169" t="s">
        <v>366</v>
      </c>
      <c r="C516" s="170">
        <v>1</v>
      </c>
    </row>
    <row r="517" spans="1:3" x14ac:dyDescent="0.2">
      <c r="A517" s="166" t="s">
        <v>2437</v>
      </c>
      <c r="B517" s="171"/>
      <c r="C517" s="167">
        <v>17</v>
      </c>
    </row>
    <row r="518" spans="1:3" x14ac:dyDescent="0.2">
      <c r="A518" s="166" t="s">
        <v>182</v>
      </c>
      <c r="B518" s="166" t="s">
        <v>198</v>
      </c>
      <c r="C518" s="167">
        <v>1</v>
      </c>
    </row>
    <row r="519" spans="1:3" x14ac:dyDescent="0.2">
      <c r="A519" s="168"/>
      <c r="B519" s="169" t="s">
        <v>221</v>
      </c>
      <c r="C519" s="170">
        <v>1</v>
      </c>
    </row>
    <row r="520" spans="1:3" x14ac:dyDescent="0.2">
      <c r="A520" s="168"/>
      <c r="B520" s="169" t="s">
        <v>203</v>
      </c>
      <c r="C520" s="170">
        <v>1</v>
      </c>
    </row>
    <row r="521" spans="1:3" x14ac:dyDescent="0.2">
      <c r="A521" s="168"/>
      <c r="B521" s="169" t="s">
        <v>207</v>
      </c>
      <c r="C521" s="170">
        <v>1</v>
      </c>
    </row>
    <row r="522" spans="1:3" x14ac:dyDescent="0.2">
      <c r="A522" s="168"/>
      <c r="B522" s="169" t="s">
        <v>213</v>
      </c>
      <c r="C522" s="170">
        <v>1</v>
      </c>
    </row>
    <row r="523" spans="1:3" x14ac:dyDescent="0.2">
      <c r="A523" s="168"/>
      <c r="B523" s="169" t="s">
        <v>205</v>
      </c>
      <c r="C523" s="170">
        <v>1</v>
      </c>
    </row>
    <row r="524" spans="1:3" x14ac:dyDescent="0.2">
      <c r="A524" s="168"/>
      <c r="B524" s="169" t="s">
        <v>246</v>
      </c>
      <c r="C524" s="170">
        <v>1</v>
      </c>
    </row>
    <row r="525" spans="1:3" x14ac:dyDescent="0.2">
      <c r="A525" s="168"/>
      <c r="B525" s="169" t="s">
        <v>250</v>
      </c>
      <c r="C525" s="170">
        <v>1</v>
      </c>
    </row>
    <row r="526" spans="1:3" x14ac:dyDescent="0.2">
      <c r="A526" s="168"/>
      <c r="B526" s="169" t="s">
        <v>243</v>
      </c>
      <c r="C526" s="170">
        <v>1</v>
      </c>
    </row>
    <row r="527" spans="1:3" x14ac:dyDescent="0.2">
      <c r="A527" s="168"/>
      <c r="B527" s="169" t="s">
        <v>248</v>
      </c>
      <c r="C527" s="170">
        <v>1</v>
      </c>
    </row>
    <row r="528" spans="1:3" x14ac:dyDescent="0.2">
      <c r="A528" s="168"/>
      <c r="B528" s="169" t="s">
        <v>239</v>
      </c>
      <c r="C528" s="170">
        <v>1</v>
      </c>
    </row>
    <row r="529" spans="1:3" x14ac:dyDescent="0.2">
      <c r="A529" s="168"/>
      <c r="B529" s="169" t="s">
        <v>235</v>
      </c>
      <c r="C529" s="170">
        <v>1</v>
      </c>
    </row>
    <row r="530" spans="1:3" x14ac:dyDescent="0.2">
      <c r="A530" s="168"/>
      <c r="B530" s="169" t="s">
        <v>237</v>
      </c>
      <c r="C530" s="170">
        <v>1</v>
      </c>
    </row>
    <row r="531" spans="1:3" x14ac:dyDescent="0.2">
      <c r="A531" s="168"/>
      <c r="B531" s="169" t="s">
        <v>241</v>
      </c>
      <c r="C531" s="170">
        <v>1</v>
      </c>
    </row>
    <row r="532" spans="1:3" x14ac:dyDescent="0.2">
      <c r="A532" s="168"/>
      <c r="B532" s="169" t="s">
        <v>196</v>
      </c>
      <c r="C532" s="170">
        <v>1</v>
      </c>
    </row>
    <row r="533" spans="1:3" x14ac:dyDescent="0.2">
      <c r="A533" s="168"/>
      <c r="B533" s="169" t="s">
        <v>227</v>
      </c>
      <c r="C533" s="170">
        <v>1</v>
      </c>
    </row>
    <row r="534" spans="1:3" x14ac:dyDescent="0.2">
      <c r="A534" s="168"/>
      <c r="B534" s="169" t="s">
        <v>229</v>
      </c>
      <c r="C534" s="170">
        <v>1</v>
      </c>
    </row>
    <row r="535" spans="1:3" x14ac:dyDescent="0.2">
      <c r="A535" s="168"/>
      <c r="B535" s="169" t="s">
        <v>209</v>
      </c>
      <c r="C535" s="170">
        <v>1</v>
      </c>
    </row>
    <row r="536" spans="1:3" x14ac:dyDescent="0.2">
      <c r="A536" s="168"/>
      <c r="B536" s="169" t="s">
        <v>186</v>
      </c>
      <c r="C536" s="170">
        <v>1</v>
      </c>
    </row>
    <row r="537" spans="1:3" x14ac:dyDescent="0.2">
      <c r="A537" s="168"/>
      <c r="B537" s="169" t="s">
        <v>184</v>
      </c>
      <c r="C537" s="170">
        <v>1</v>
      </c>
    </row>
    <row r="538" spans="1:3" x14ac:dyDescent="0.2">
      <c r="A538" s="168"/>
      <c r="B538" s="169" t="s">
        <v>233</v>
      </c>
      <c r="C538" s="170">
        <v>1</v>
      </c>
    </row>
    <row r="539" spans="1:3" x14ac:dyDescent="0.2">
      <c r="A539" s="168"/>
      <c r="B539" s="169" t="s">
        <v>211</v>
      </c>
      <c r="C539" s="170">
        <v>1</v>
      </c>
    </row>
    <row r="540" spans="1:3" x14ac:dyDescent="0.2">
      <c r="A540" s="168"/>
      <c r="B540" s="169" t="s">
        <v>231</v>
      </c>
      <c r="C540" s="170">
        <v>1</v>
      </c>
    </row>
    <row r="541" spans="1:3" x14ac:dyDescent="0.2">
      <c r="A541" s="168"/>
      <c r="B541" s="169" t="s">
        <v>225</v>
      </c>
      <c r="C541" s="170">
        <v>1</v>
      </c>
    </row>
    <row r="542" spans="1:3" x14ac:dyDescent="0.2">
      <c r="A542" s="168"/>
      <c r="B542" s="169" t="s">
        <v>223</v>
      </c>
      <c r="C542" s="170">
        <v>1</v>
      </c>
    </row>
    <row r="543" spans="1:3" x14ac:dyDescent="0.2">
      <c r="A543" s="168"/>
      <c r="B543" s="169" t="s">
        <v>215</v>
      </c>
      <c r="C543" s="170">
        <v>1</v>
      </c>
    </row>
    <row r="544" spans="1:3" x14ac:dyDescent="0.2">
      <c r="A544" s="168"/>
      <c r="B544" s="169" t="s">
        <v>217</v>
      </c>
      <c r="C544" s="170">
        <v>1</v>
      </c>
    </row>
    <row r="545" spans="1:3" x14ac:dyDescent="0.2">
      <c r="A545" s="168"/>
      <c r="B545" s="169" t="s">
        <v>219</v>
      </c>
      <c r="C545" s="170">
        <v>1</v>
      </c>
    </row>
    <row r="546" spans="1:3" x14ac:dyDescent="0.2">
      <c r="A546" s="168"/>
      <c r="B546" s="169" t="s">
        <v>200</v>
      </c>
      <c r="C546" s="170">
        <v>1</v>
      </c>
    </row>
    <row r="547" spans="1:3" x14ac:dyDescent="0.2">
      <c r="A547" s="168"/>
      <c r="B547" s="169" t="s">
        <v>188</v>
      </c>
      <c r="C547" s="170">
        <v>1</v>
      </c>
    </row>
    <row r="548" spans="1:3" x14ac:dyDescent="0.2">
      <c r="A548" s="168"/>
      <c r="B548" s="169" t="s">
        <v>190</v>
      </c>
      <c r="C548" s="170">
        <v>1</v>
      </c>
    </row>
    <row r="549" spans="1:3" x14ac:dyDescent="0.2">
      <c r="A549" s="168"/>
      <c r="B549" s="169" t="s">
        <v>192</v>
      </c>
      <c r="C549" s="170">
        <v>1</v>
      </c>
    </row>
    <row r="550" spans="1:3" x14ac:dyDescent="0.2">
      <c r="A550" s="168"/>
      <c r="B550" s="169" t="s">
        <v>194</v>
      </c>
      <c r="C550" s="170">
        <v>1</v>
      </c>
    </row>
    <row r="551" spans="1:3" x14ac:dyDescent="0.2">
      <c r="A551" s="166" t="s">
        <v>2438</v>
      </c>
      <c r="B551" s="171"/>
      <c r="C551" s="167">
        <v>33</v>
      </c>
    </row>
    <row r="552" spans="1:3" x14ac:dyDescent="0.2">
      <c r="A552" s="166" t="s">
        <v>2469</v>
      </c>
      <c r="B552" s="166" t="s">
        <v>2469</v>
      </c>
      <c r="C552" s="167"/>
    </row>
    <row r="553" spans="1:3" ht="15.75" customHeight="1" x14ac:dyDescent="0.2">
      <c r="A553" s="166" t="s">
        <v>2470</v>
      </c>
      <c r="B553" s="171"/>
      <c r="C553" s="167"/>
    </row>
    <row r="554" spans="1:3" ht="15.75" customHeight="1" x14ac:dyDescent="0.2">
      <c r="A554" s="172" t="s">
        <v>1231</v>
      </c>
      <c r="B554" s="173"/>
      <c r="C554" s="174">
        <v>514</v>
      </c>
    </row>
  </sheetData>
  <autoFilter ref="A1:Z25" xr:uid="{00000000-0009-0000-0000-00000E000000}"/>
  <conditionalFormatting sqref="H1:H1000 I1:I2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1:I1000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>
    <outlinePr summaryBelow="0" summaryRight="0"/>
  </sheetPr>
  <dimension ref="A1:BN1007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ColWidth="12.5703125" defaultRowHeight="15.75" customHeight="1" outlineLevelRow="1" x14ac:dyDescent="0.2"/>
  <cols>
    <col min="1" max="1" width="16.140625" customWidth="1"/>
    <col min="2" max="2" width="13.42578125" customWidth="1"/>
    <col min="3" max="4" width="23.42578125" customWidth="1"/>
    <col min="5" max="7" width="13.42578125" customWidth="1"/>
    <col min="8" max="8" width="29.7109375" customWidth="1"/>
    <col min="9" max="13" width="13.42578125" customWidth="1"/>
    <col min="14" max="14" width="13.7109375" customWidth="1"/>
  </cols>
  <sheetData>
    <row r="1" spans="1:66" ht="25.5" customHeight="1" x14ac:dyDescent="0.2">
      <c r="A1" s="82" t="s">
        <v>2439</v>
      </c>
      <c r="B1" s="82"/>
      <c r="C1" s="83" t="s">
        <v>1840</v>
      </c>
      <c r="D1" s="83"/>
      <c r="E1" s="82"/>
      <c r="F1" s="83" t="s">
        <v>1815</v>
      </c>
      <c r="G1" s="84"/>
      <c r="H1" s="83" t="s">
        <v>1828</v>
      </c>
      <c r="I1" s="85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6">
        <v>9.5000000000000001E-2</v>
      </c>
      <c r="AZ1" s="87">
        <v>0.21</v>
      </c>
      <c r="BA1" s="84"/>
      <c r="BB1" s="84"/>
      <c r="BC1" s="84">
        <v>44368</v>
      </c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</row>
    <row r="2" spans="1:66" ht="25.5" customHeight="1" x14ac:dyDescent="0.2">
      <c r="A2" s="88" t="s">
        <v>34</v>
      </c>
      <c r="B2" s="88" t="s">
        <v>2440</v>
      </c>
      <c r="C2" s="88" t="s">
        <v>2441</v>
      </c>
      <c r="D2" s="88" t="s">
        <v>2442</v>
      </c>
      <c r="E2" s="88" t="s">
        <v>2443</v>
      </c>
      <c r="F2" s="89" t="s">
        <v>2444</v>
      </c>
      <c r="G2" s="89" t="s">
        <v>2445</v>
      </c>
      <c r="H2" s="89" t="s">
        <v>2446</v>
      </c>
      <c r="I2" s="90" t="s">
        <v>2447</v>
      </c>
      <c r="J2" s="91">
        <v>43831</v>
      </c>
      <c r="K2" s="91">
        <v>43862</v>
      </c>
      <c r="L2" s="91">
        <v>43891</v>
      </c>
      <c r="M2" s="91">
        <v>43922</v>
      </c>
      <c r="N2" s="91">
        <v>43952</v>
      </c>
      <c r="O2" s="91">
        <v>43983</v>
      </c>
      <c r="P2" s="91">
        <v>44013</v>
      </c>
      <c r="Q2" s="91">
        <v>44044</v>
      </c>
      <c r="R2" s="91">
        <v>44075</v>
      </c>
      <c r="S2" s="91">
        <v>44105</v>
      </c>
      <c r="T2" s="91">
        <v>44136</v>
      </c>
      <c r="U2" s="91">
        <v>44166</v>
      </c>
      <c r="V2" s="91">
        <v>44197</v>
      </c>
      <c r="W2" s="91">
        <v>44228</v>
      </c>
      <c r="X2" s="91">
        <v>44256</v>
      </c>
      <c r="Y2" s="91">
        <v>44287</v>
      </c>
      <c r="Z2" s="91">
        <v>44317</v>
      </c>
      <c r="AA2" s="91">
        <v>44348</v>
      </c>
      <c r="AB2" s="91">
        <v>44378</v>
      </c>
      <c r="AC2" s="91">
        <v>44409</v>
      </c>
      <c r="AD2" s="91">
        <v>44440</v>
      </c>
      <c r="AE2" s="91"/>
      <c r="AF2" s="91"/>
      <c r="AG2" s="92">
        <v>43831</v>
      </c>
      <c r="AH2" s="92">
        <v>43862</v>
      </c>
      <c r="AI2" s="92">
        <v>43891</v>
      </c>
      <c r="AJ2" s="92">
        <v>43922</v>
      </c>
      <c r="AK2" s="92">
        <v>43952</v>
      </c>
      <c r="AL2" s="92">
        <v>43983</v>
      </c>
      <c r="AM2" s="92">
        <v>44013</v>
      </c>
      <c r="AN2" s="92">
        <v>44044</v>
      </c>
      <c r="AO2" s="92">
        <v>44075</v>
      </c>
      <c r="AP2" s="92">
        <v>44105</v>
      </c>
      <c r="AQ2" s="92">
        <v>44136</v>
      </c>
      <c r="AR2" s="92">
        <v>44166</v>
      </c>
      <c r="AS2" s="92">
        <v>44197</v>
      </c>
      <c r="AT2" s="92">
        <v>44228</v>
      </c>
      <c r="AU2" s="92">
        <v>44256</v>
      </c>
      <c r="AV2" s="92">
        <v>44287</v>
      </c>
      <c r="AW2" s="92">
        <v>44317</v>
      </c>
      <c r="AX2" s="92">
        <v>44348</v>
      </c>
      <c r="AY2" s="93" t="s">
        <v>2448</v>
      </c>
      <c r="AZ2" s="92"/>
      <c r="BA2" s="92"/>
      <c r="BB2" s="92"/>
      <c r="BC2" s="94" t="s">
        <v>2449</v>
      </c>
      <c r="BD2" s="95" t="s">
        <v>2450</v>
      </c>
      <c r="BE2" s="95" t="s">
        <v>2451</v>
      </c>
      <c r="BF2" s="95" t="s">
        <v>2452</v>
      </c>
      <c r="BH2" s="96"/>
      <c r="BI2" s="96"/>
      <c r="BJ2" s="96"/>
      <c r="BK2" s="96"/>
      <c r="BL2" s="96"/>
      <c r="BM2" s="96"/>
      <c r="BN2" s="96"/>
    </row>
    <row r="3" spans="1:66" ht="14.25" outlineLevel="1" x14ac:dyDescent="0.2">
      <c r="A3" s="97" t="s">
        <v>1840</v>
      </c>
      <c r="B3" s="97" t="s">
        <v>1452</v>
      </c>
      <c r="C3" s="97" t="s">
        <v>1249</v>
      </c>
      <c r="D3" s="97" t="s">
        <v>133</v>
      </c>
      <c r="E3" s="98">
        <v>612047</v>
      </c>
      <c r="F3" s="99">
        <v>0.48</v>
      </c>
      <c r="G3" s="100">
        <f t="shared" ref="G3:G135" si="0">F3*E3</f>
        <v>293782.56</v>
      </c>
      <c r="H3" s="100"/>
      <c r="I3" s="101">
        <f t="shared" ref="I3:I135" si="1">AVERAGE(Y3:AA3)/G3</f>
        <v>3.6209319799877383E-2</v>
      </c>
      <c r="J3" s="100">
        <v>17141</v>
      </c>
      <c r="K3" s="100">
        <v>16161</v>
      </c>
      <c r="L3" s="100">
        <v>14988</v>
      </c>
      <c r="M3" s="102">
        <v>9357</v>
      </c>
      <c r="N3" s="102">
        <v>8644</v>
      </c>
      <c r="O3" s="100">
        <v>9555</v>
      </c>
      <c r="P3" s="100">
        <v>9170</v>
      </c>
      <c r="Q3" s="100">
        <v>9501</v>
      </c>
      <c r="R3" s="100">
        <v>9157</v>
      </c>
      <c r="S3" s="100">
        <v>10095</v>
      </c>
      <c r="T3" s="100">
        <v>10114</v>
      </c>
      <c r="U3" s="100">
        <v>11091</v>
      </c>
      <c r="V3" s="100">
        <v>10139</v>
      </c>
      <c r="W3" s="100">
        <v>9017</v>
      </c>
      <c r="X3" s="100">
        <v>9614</v>
      </c>
      <c r="Y3" s="100">
        <v>8989</v>
      </c>
      <c r="Z3" s="100">
        <v>11602</v>
      </c>
      <c r="AA3" s="100">
        <v>11322</v>
      </c>
      <c r="AB3" s="83"/>
      <c r="AC3" s="83"/>
      <c r="AD3" s="83"/>
      <c r="AE3" s="83"/>
      <c r="AF3" s="83"/>
      <c r="AG3" s="103">
        <f t="shared" ref="AG3:AX3" si="2">J3/$G3</f>
        <v>5.8345873219976023E-2</v>
      </c>
      <c r="AH3" s="103">
        <f t="shared" si="2"/>
        <v>5.5010072755850452E-2</v>
      </c>
      <c r="AI3" s="103">
        <f t="shared" si="2"/>
        <v>5.101732383297361E-2</v>
      </c>
      <c r="AJ3" s="103">
        <f t="shared" si="2"/>
        <v>3.1850086676350017E-2</v>
      </c>
      <c r="AK3" s="103">
        <f t="shared" si="2"/>
        <v>2.9423121644797431E-2</v>
      </c>
      <c r="AL3" s="103">
        <f t="shared" si="2"/>
        <v>3.2524054525224368E-2</v>
      </c>
      <c r="AM3" s="103">
        <f t="shared" si="2"/>
        <v>3.1213561485746465E-2</v>
      </c>
      <c r="AN3" s="103">
        <f t="shared" si="2"/>
        <v>3.2340245111895004E-2</v>
      </c>
      <c r="AO3" s="103">
        <f t="shared" si="2"/>
        <v>3.1169311071426432E-2</v>
      </c>
      <c r="AP3" s="103">
        <f t="shared" si="2"/>
        <v>3.4362148658518055E-2</v>
      </c>
      <c r="AQ3" s="103">
        <f t="shared" si="2"/>
        <v>3.4426822340985798E-2</v>
      </c>
      <c r="AR3" s="103">
        <f t="shared" si="2"/>
        <v>3.7752411171037517E-2</v>
      </c>
      <c r="AS3" s="103">
        <f t="shared" si="2"/>
        <v>3.4511919291601245E-2</v>
      </c>
      <c r="AT3" s="103">
        <f t="shared" si="2"/>
        <v>3.0692768147979922E-2</v>
      </c>
      <c r="AU3" s="103">
        <f t="shared" si="2"/>
        <v>3.2724883328676825E-2</v>
      </c>
      <c r="AV3" s="103">
        <f t="shared" si="2"/>
        <v>3.0597459563290619E-2</v>
      </c>
      <c r="AW3" s="103">
        <f t="shared" si="2"/>
        <v>3.9491792841617281E-2</v>
      </c>
      <c r="AX3" s="103">
        <f t="shared" si="2"/>
        <v>3.853870699472426E-2</v>
      </c>
      <c r="AY3" s="83" t="str">
        <f t="shared" ref="AY3:AY12" si="3">IF(AX3&lt;$AY$1,"Low",IF(AX3&gt;=$AZ$1,"High","Medium"))</f>
        <v>Low</v>
      </c>
      <c r="AZ3" s="83"/>
      <c r="BA3" s="83"/>
      <c r="BB3" s="83"/>
      <c r="BC3" s="103">
        <f t="shared" ref="BC3:BC139" si="4">AX143</f>
        <v>1.0289923268420018E-2</v>
      </c>
      <c r="BD3" s="103">
        <f t="shared" ref="BD3:BD139" si="5">AX283</f>
        <v>3.5025904873318553E-3</v>
      </c>
      <c r="BE3" s="103">
        <f t="shared" ref="BE3:BE139" si="6">AX563</f>
        <v>2.9450352668994376E-2</v>
      </c>
      <c r="BF3" s="103">
        <f t="shared" ref="BF3:BF139" si="7">AX423</f>
        <v>4.030191581147635E-3</v>
      </c>
      <c r="BG3" s="83"/>
      <c r="BH3" s="83"/>
      <c r="BI3" s="83"/>
      <c r="BJ3" s="83"/>
      <c r="BK3" s="83"/>
      <c r="BL3" s="83"/>
      <c r="BM3" s="83"/>
      <c r="BN3" s="83"/>
    </row>
    <row r="4" spans="1:66" ht="14.25" outlineLevel="1" x14ac:dyDescent="0.2">
      <c r="A4" s="97" t="s">
        <v>1840</v>
      </c>
      <c r="B4" s="97" t="s">
        <v>1452</v>
      </c>
      <c r="C4" s="97" t="s">
        <v>1253</v>
      </c>
      <c r="D4" s="97" t="s">
        <v>133</v>
      </c>
      <c r="E4" s="98">
        <v>1059849</v>
      </c>
      <c r="F4" s="99">
        <v>0.48</v>
      </c>
      <c r="G4" s="100">
        <f t="shared" si="0"/>
        <v>508727.51999999996</v>
      </c>
      <c r="H4" s="100"/>
      <c r="I4" s="101">
        <f t="shared" si="1"/>
        <v>2.1503325264049671E-2</v>
      </c>
      <c r="J4" s="100">
        <v>20305</v>
      </c>
      <c r="K4" s="100">
        <v>19206</v>
      </c>
      <c r="L4" s="100">
        <v>16653</v>
      </c>
      <c r="M4" s="102">
        <v>7519</v>
      </c>
      <c r="N4" s="102">
        <v>6824</v>
      </c>
      <c r="O4" s="100">
        <v>7832</v>
      </c>
      <c r="P4" s="100">
        <v>8256</v>
      </c>
      <c r="Q4" s="100">
        <v>9165</v>
      </c>
      <c r="R4" s="100">
        <v>8552</v>
      </c>
      <c r="S4" s="100">
        <v>9637</v>
      </c>
      <c r="T4" s="100">
        <v>9813</v>
      </c>
      <c r="U4" s="100">
        <v>10677</v>
      </c>
      <c r="V4" s="100">
        <v>9643</v>
      </c>
      <c r="W4" s="100">
        <v>8379</v>
      </c>
      <c r="X4" s="100">
        <v>9460</v>
      </c>
      <c r="Y4" s="100">
        <v>9003</v>
      </c>
      <c r="Z4" s="100">
        <v>11629</v>
      </c>
      <c r="AA4" s="100">
        <v>12186</v>
      </c>
      <c r="AB4" s="83"/>
      <c r="AC4" s="83"/>
      <c r="AD4" s="83"/>
      <c r="AE4" s="83"/>
      <c r="AF4" s="83"/>
      <c r="AG4" s="103">
        <f t="shared" ref="AG4:AX4" si="8">J4/$G4</f>
        <v>3.9913311550356073E-2</v>
      </c>
      <c r="AH4" s="103">
        <f t="shared" si="8"/>
        <v>3.7753019533914738E-2</v>
      </c>
      <c r="AI4" s="103">
        <f t="shared" si="8"/>
        <v>3.273461596887859E-2</v>
      </c>
      <c r="AJ4" s="103">
        <f t="shared" si="8"/>
        <v>1.4780014259892999E-2</v>
      </c>
      <c r="AK4" s="103">
        <f t="shared" si="8"/>
        <v>1.3413860527930551E-2</v>
      </c>
      <c r="AL4" s="103">
        <f t="shared" si="8"/>
        <v>1.5395274861481841E-2</v>
      </c>
      <c r="AM4" s="103">
        <f t="shared" si="8"/>
        <v>1.622872692242008E-2</v>
      </c>
      <c r="AN4" s="103">
        <f t="shared" si="8"/>
        <v>1.8015538062497585E-2</v>
      </c>
      <c r="AO4" s="103">
        <f t="shared" si="8"/>
        <v>1.6810570814018478E-2</v>
      </c>
      <c r="AP4" s="103">
        <f t="shared" si="8"/>
        <v>1.8943343186938265E-2</v>
      </c>
      <c r="AQ4" s="103">
        <f t="shared" si="8"/>
        <v>1.9289304419780554E-2</v>
      </c>
      <c r="AR4" s="103">
        <f t="shared" si="8"/>
        <v>2.0987659562824518E-2</v>
      </c>
      <c r="AS4" s="103">
        <f t="shared" si="8"/>
        <v>1.895513731987607E-2</v>
      </c>
      <c r="AT4" s="103">
        <f t="shared" si="8"/>
        <v>1.647050664764509E-2</v>
      </c>
      <c r="AU4" s="103">
        <f t="shared" si="8"/>
        <v>1.8595416265273012E-2</v>
      </c>
      <c r="AV4" s="103">
        <f t="shared" si="8"/>
        <v>1.769709647317684E-2</v>
      </c>
      <c r="AW4" s="103">
        <f t="shared" si="8"/>
        <v>2.2858995322289622E-2</v>
      </c>
      <c r="AX4" s="103">
        <f t="shared" si="8"/>
        <v>2.3953883996682548E-2</v>
      </c>
      <c r="AY4" s="83" t="str">
        <f t="shared" si="3"/>
        <v>Low</v>
      </c>
      <c r="AZ4" s="83"/>
      <c r="BA4" s="83"/>
      <c r="BB4" s="83"/>
      <c r="BC4" s="103">
        <f t="shared" si="4"/>
        <v>5.8439928706825219E-3</v>
      </c>
      <c r="BD4" s="103">
        <f t="shared" si="5"/>
        <v>6.6027487563479958E-3</v>
      </c>
      <c r="BE4" s="103">
        <f t="shared" si="6"/>
        <v>1.3034482585097816E-2</v>
      </c>
      <c r="BF4" s="103">
        <f t="shared" si="7"/>
        <v>1.1656534720197564E-3</v>
      </c>
      <c r="BG4" s="83"/>
      <c r="BH4" s="83"/>
      <c r="BI4" s="83"/>
      <c r="BJ4" s="83"/>
      <c r="BK4" s="83"/>
      <c r="BL4" s="83"/>
      <c r="BM4" s="83"/>
      <c r="BN4" s="83"/>
    </row>
    <row r="5" spans="1:66" ht="14.25" outlineLevel="1" x14ac:dyDescent="0.2">
      <c r="A5" s="97" t="s">
        <v>1840</v>
      </c>
      <c r="B5" s="97" t="s">
        <v>1452</v>
      </c>
      <c r="C5" s="97" t="s">
        <v>1258</v>
      </c>
      <c r="D5" s="97" t="s">
        <v>133</v>
      </c>
      <c r="E5" s="98">
        <v>482616</v>
      </c>
      <c r="F5" s="99">
        <v>0.48</v>
      </c>
      <c r="G5" s="100">
        <f t="shared" si="0"/>
        <v>231655.67999999999</v>
      </c>
      <c r="H5" s="100"/>
      <c r="I5" s="101">
        <f t="shared" si="1"/>
        <v>3.0287767316274451E-2</v>
      </c>
      <c r="J5" s="100">
        <v>9013</v>
      </c>
      <c r="K5" s="100">
        <v>8602</v>
      </c>
      <c r="L5" s="100">
        <v>7907</v>
      </c>
      <c r="M5" s="102">
        <v>4714</v>
      </c>
      <c r="N5" s="102">
        <v>4015</v>
      </c>
      <c r="O5" s="100">
        <v>4513</v>
      </c>
      <c r="P5" s="100">
        <v>4451</v>
      </c>
      <c r="Q5" s="100">
        <v>4921</v>
      </c>
      <c r="R5" s="100">
        <v>4709</v>
      </c>
      <c r="S5" s="100">
        <v>5086</v>
      </c>
      <c r="T5" s="100">
        <v>5173</v>
      </c>
      <c r="U5" s="100">
        <v>5895</v>
      </c>
      <c r="V5" s="100">
        <v>5380</v>
      </c>
      <c r="W5" s="100">
        <v>5070</v>
      </c>
      <c r="X5" s="100">
        <v>5294</v>
      </c>
      <c r="Y5" s="100">
        <v>5124</v>
      </c>
      <c r="Z5" s="100">
        <v>7751</v>
      </c>
      <c r="AA5" s="100">
        <v>8174</v>
      </c>
      <c r="AB5" s="83"/>
      <c r="AC5" s="83"/>
      <c r="AD5" s="83"/>
      <c r="AE5" s="83"/>
      <c r="AF5" s="83"/>
      <c r="AG5" s="103">
        <f t="shared" ref="AG5:AX5" si="9">J5/$G5</f>
        <v>3.8906881109066697E-2</v>
      </c>
      <c r="AH5" s="103">
        <f t="shared" si="9"/>
        <v>3.7132696249882587E-2</v>
      </c>
      <c r="AI5" s="103">
        <f t="shared" si="9"/>
        <v>3.4132553969753732E-2</v>
      </c>
      <c r="AJ5" s="103">
        <f t="shared" si="9"/>
        <v>2.0349166487089804E-2</v>
      </c>
      <c r="AK5" s="103">
        <f t="shared" si="9"/>
        <v>1.7331757201032152E-2</v>
      </c>
      <c r="AL5" s="103">
        <f t="shared" si="9"/>
        <v>1.948149943916765E-2</v>
      </c>
      <c r="AM5" s="103">
        <f t="shared" si="9"/>
        <v>1.9213860847271259E-2</v>
      </c>
      <c r="AN5" s="103">
        <f t="shared" si="9"/>
        <v>2.1242734043905163E-2</v>
      </c>
      <c r="AO5" s="103">
        <f t="shared" si="9"/>
        <v>2.0327582729678807E-2</v>
      </c>
      <c r="AP5" s="103">
        <f t="shared" si="9"/>
        <v>2.1954998038468128E-2</v>
      </c>
      <c r="AQ5" s="103">
        <f t="shared" si="9"/>
        <v>2.2330555417419507E-2</v>
      </c>
      <c r="AR5" s="103">
        <f t="shared" si="9"/>
        <v>2.5447249987567755E-2</v>
      </c>
      <c r="AS5" s="103">
        <f t="shared" si="9"/>
        <v>2.3224122974234866E-2</v>
      </c>
      <c r="AT5" s="103">
        <f t="shared" si="9"/>
        <v>2.1885930014752929E-2</v>
      </c>
      <c r="AU5" s="103">
        <f t="shared" si="9"/>
        <v>2.2852882346765684E-2</v>
      </c>
      <c r="AV5" s="103">
        <f t="shared" si="9"/>
        <v>2.2119034594791719E-2</v>
      </c>
      <c r="AW5" s="103">
        <f t="shared" si="9"/>
        <v>3.3459140738530568E-2</v>
      </c>
      <c r="AX5" s="103">
        <f t="shared" si="9"/>
        <v>3.5285126615501074E-2</v>
      </c>
      <c r="AY5" s="83" t="str">
        <f t="shared" si="3"/>
        <v>Low</v>
      </c>
      <c r="AZ5" s="83"/>
      <c r="BA5" s="83"/>
      <c r="BB5" s="83"/>
      <c r="BC5" s="103">
        <f t="shared" si="4"/>
        <v>7.6017993601538289E-3</v>
      </c>
      <c r="BD5" s="103">
        <f t="shared" si="5"/>
        <v>3.4663514402064307E-3</v>
      </c>
      <c r="BE5" s="103">
        <f t="shared" si="6"/>
        <v>2.65955058818329E-2</v>
      </c>
      <c r="BF5" s="103">
        <f t="shared" si="7"/>
        <v>1.247541178355739E-3</v>
      </c>
      <c r="BG5" s="83"/>
      <c r="BH5" s="83"/>
      <c r="BI5" s="83"/>
      <c r="BJ5" s="83"/>
      <c r="BK5" s="83"/>
      <c r="BL5" s="83"/>
      <c r="BM5" s="83"/>
      <c r="BN5" s="83"/>
    </row>
    <row r="6" spans="1:66" ht="14.25" outlineLevel="1" x14ac:dyDescent="0.2">
      <c r="A6" s="97" t="s">
        <v>1840</v>
      </c>
      <c r="B6" s="97" t="s">
        <v>1452</v>
      </c>
      <c r="C6" s="97" t="s">
        <v>1268</v>
      </c>
      <c r="D6" s="97" t="s">
        <v>133</v>
      </c>
      <c r="E6" s="98">
        <v>538647</v>
      </c>
      <c r="F6" s="99">
        <v>0.48</v>
      </c>
      <c r="G6" s="100">
        <f t="shared" si="0"/>
        <v>258550.56</v>
      </c>
      <c r="H6" s="100"/>
      <c r="I6" s="101">
        <f t="shared" si="1"/>
        <v>2.5593962485841584E-2</v>
      </c>
      <c r="J6" s="100">
        <v>10099</v>
      </c>
      <c r="K6" s="100">
        <v>9389</v>
      </c>
      <c r="L6" s="100">
        <v>8443</v>
      </c>
      <c r="M6" s="102">
        <v>5743</v>
      </c>
      <c r="N6" s="102">
        <v>4676</v>
      </c>
      <c r="O6" s="100">
        <v>5214</v>
      </c>
      <c r="P6" s="100">
        <v>5847</v>
      </c>
      <c r="Q6" s="100">
        <v>6356</v>
      </c>
      <c r="R6" s="100">
        <v>6103</v>
      </c>
      <c r="S6" s="100">
        <v>6614</v>
      </c>
      <c r="T6" s="100">
        <v>6629</v>
      </c>
      <c r="U6" s="100">
        <v>7366</v>
      </c>
      <c r="V6" s="100">
        <v>6757</v>
      </c>
      <c r="W6" s="100">
        <v>5618</v>
      </c>
      <c r="X6" s="100">
        <v>6191</v>
      </c>
      <c r="Y6" s="100">
        <v>5821</v>
      </c>
      <c r="Z6" s="100">
        <v>6851</v>
      </c>
      <c r="AA6" s="100">
        <v>7180</v>
      </c>
      <c r="AB6" s="83"/>
      <c r="AC6" s="83"/>
      <c r="AD6" s="83"/>
      <c r="AE6" s="83"/>
      <c r="AF6" s="83"/>
      <c r="AG6" s="103">
        <f t="shared" ref="AG6:AX6" si="10">J6/$G6</f>
        <v>3.9060058504611243E-2</v>
      </c>
      <c r="AH6" s="103">
        <f t="shared" si="10"/>
        <v>3.631398052280374E-2</v>
      </c>
      <c r="AI6" s="103">
        <f t="shared" si="10"/>
        <v>3.2655121690705294E-2</v>
      </c>
      <c r="AJ6" s="103">
        <f t="shared" si="10"/>
        <v>2.2212289928902108E-2</v>
      </c>
      <c r="AK6" s="103">
        <f t="shared" si="10"/>
        <v>1.8085437525256182E-2</v>
      </c>
      <c r="AL6" s="103">
        <f t="shared" si="10"/>
        <v>2.0166268446682151E-2</v>
      </c>
      <c r="AM6" s="103">
        <f t="shared" si="10"/>
        <v>2.2614532337504895E-2</v>
      </c>
      <c r="AN6" s="103">
        <f t="shared" si="10"/>
        <v>2.4583199510378163E-2</v>
      </c>
      <c r="AO6" s="103">
        <f t="shared" si="10"/>
        <v>2.3604667497142531E-2</v>
      </c>
      <c r="AP6" s="103">
        <f t="shared" si="10"/>
        <v>2.5581070100950468E-2</v>
      </c>
      <c r="AQ6" s="103">
        <f t="shared" si="10"/>
        <v>2.5639085832960484E-2</v>
      </c>
      <c r="AR6" s="103">
        <f t="shared" si="10"/>
        <v>2.8489592132386023E-2</v>
      </c>
      <c r="AS6" s="103">
        <f t="shared" si="10"/>
        <v>2.6134153412779304E-2</v>
      </c>
      <c r="AT6" s="103">
        <f t="shared" si="10"/>
        <v>2.1728825495485292E-2</v>
      </c>
      <c r="AU6" s="103">
        <f t="shared" si="10"/>
        <v>2.394502645826797E-2</v>
      </c>
      <c r="AV6" s="103">
        <f t="shared" si="10"/>
        <v>2.2513971735354198E-2</v>
      </c>
      <c r="AW6" s="103">
        <f t="shared" si="10"/>
        <v>2.6497718666708747E-2</v>
      </c>
      <c r="AX6" s="103">
        <f t="shared" si="10"/>
        <v>2.7770197055461802E-2</v>
      </c>
      <c r="AY6" s="83" t="str">
        <f t="shared" si="3"/>
        <v>Low</v>
      </c>
      <c r="AZ6" s="83"/>
      <c r="BA6" s="83"/>
      <c r="BB6" s="83"/>
      <c r="BC6" s="103">
        <f t="shared" si="4"/>
        <v>5.1015167014142222E-3</v>
      </c>
      <c r="BD6" s="103">
        <f t="shared" si="5"/>
        <v>2.3438355732047149E-3</v>
      </c>
      <c r="BE6" s="103">
        <f t="shared" si="6"/>
        <v>2.2448220572409514E-2</v>
      </c>
      <c r="BF6" s="103">
        <f t="shared" si="7"/>
        <v>9.7079658230096277E-4</v>
      </c>
      <c r="BG6" s="83"/>
      <c r="BH6" s="83"/>
      <c r="BI6" s="83"/>
      <c r="BJ6" s="83"/>
      <c r="BK6" s="83"/>
      <c r="BL6" s="83"/>
      <c r="BM6" s="83"/>
      <c r="BN6" s="83"/>
    </row>
    <row r="7" spans="1:66" ht="14.25" outlineLevel="1" x14ac:dyDescent="0.2">
      <c r="A7" s="97" t="s">
        <v>1840</v>
      </c>
      <c r="B7" s="97" t="s">
        <v>1452</v>
      </c>
      <c r="C7" s="97" t="s">
        <v>1279</v>
      </c>
      <c r="D7" s="97" t="s">
        <v>133</v>
      </c>
      <c r="E7" s="98">
        <v>1214033</v>
      </c>
      <c r="F7" s="99">
        <v>0.48</v>
      </c>
      <c r="G7" s="100">
        <f t="shared" si="0"/>
        <v>582735.84</v>
      </c>
      <c r="H7" s="100"/>
      <c r="I7" s="101">
        <f t="shared" si="1"/>
        <v>1.3415455391703156E-2</v>
      </c>
      <c r="J7" s="100">
        <v>15454</v>
      </c>
      <c r="K7" s="100">
        <v>14103</v>
      </c>
      <c r="L7" s="100">
        <v>12840</v>
      </c>
      <c r="M7" s="102">
        <v>5493</v>
      </c>
      <c r="N7" s="102">
        <v>5138</v>
      </c>
      <c r="O7" s="100">
        <v>5260</v>
      </c>
      <c r="P7" s="100">
        <v>6023</v>
      </c>
      <c r="Q7" s="100">
        <v>7093</v>
      </c>
      <c r="R7" s="100">
        <v>5825</v>
      </c>
      <c r="S7" s="100">
        <v>6550</v>
      </c>
      <c r="T7" s="100">
        <v>6951</v>
      </c>
      <c r="U7" s="100">
        <v>8094</v>
      </c>
      <c r="V7" s="100">
        <v>6937</v>
      </c>
      <c r="W7" s="100">
        <v>5721</v>
      </c>
      <c r="X7" s="100">
        <v>6539</v>
      </c>
      <c r="Y7" s="100">
        <v>6577</v>
      </c>
      <c r="Z7" s="100">
        <v>9137</v>
      </c>
      <c r="AA7" s="100">
        <v>7739</v>
      </c>
      <c r="AB7" s="83"/>
      <c r="AC7" s="83"/>
      <c r="AD7" s="83"/>
      <c r="AE7" s="83"/>
      <c r="AF7" s="83"/>
      <c r="AG7" s="103">
        <f t="shared" ref="AG7:AX7" si="11">J7/$G7</f>
        <v>2.6519734911104834E-2</v>
      </c>
      <c r="AH7" s="103">
        <f t="shared" si="11"/>
        <v>2.4201360259564611E-2</v>
      </c>
      <c r="AI7" s="103">
        <f t="shared" si="11"/>
        <v>2.2033997428405984E-2</v>
      </c>
      <c r="AJ7" s="103">
        <f t="shared" si="11"/>
        <v>9.4262264699559242E-3</v>
      </c>
      <c r="AK7" s="103">
        <f t="shared" si="11"/>
        <v>8.817031058189248E-3</v>
      </c>
      <c r="AL7" s="103">
        <f t="shared" si="11"/>
        <v>9.0263883546273741E-3</v>
      </c>
      <c r="AM7" s="103">
        <f t="shared" si="11"/>
        <v>1.033572947907237E-2</v>
      </c>
      <c r="AN7" s="103">
        <f t="shared" si="11"/>
        <v>1.2171895931439535E-2</v>
      </c>
      <c r="AO7" s="103">
        <f t="shared" si="11"/>
        <v>9.9959528832137736E-3</v>
      </c>
      <c r="AP7" s="103">
        <f t="shared" si="11"/>
        <v>1.1240084357948535E-2</v>
      </c>
      <c r="AQ7" s="103">
        <f t="shared" si="11"/>
        <v>1.1928217766732866E-2</v>
      </c>
      <c r="AR7" s="103">
        <f t="shared" si="11"/>
        <v>1.3889655388280221E-2</v>
      </c>
      <c r="AS7" s="103">
        <f t="shared" si="11"/>
        <v>1.1904193158944884E-2</v>
      </c>
      <c r="AT7" s="103">
        <f t="shared" si="11"/>
        <v>9.8174843682173382E-3</v>
      </c>
      <c r="AU7" s="103">
        <f t="shared" si="11"/>
        <v>1.1221207880400836E-2</v>
      </c>
      <c r="AV7" s="103">
        <f t="shared" si="11"/>
        <v>1.1286417530111071E-2</v>
      </c>
      <c r="AW7" s="103">
        <f t="shared" si="11"/>
        <v>1.5679488668484849E-2</v>
      </c>
      <c r="AX7" s="103">
        <f t="shared" si="11"/>
        <v>1.3280459976513543E-2</v>
      </c>
      <c r="AY7" s="83" t="str">
        <f t="shared" si="3"/>
        <v>Low</v>
      </c>
      <c r="AZ7" s="83"/>
      <c r="BA7" s="83"/>
      <c r="BB7" s="83"/>
      <c r="BC7" s="103">
        <f t="shared" si="4"/>
        <v>5.1172414588400812E-3</v>
      </c>
      <c r="BD7" s="103">
        <f t="shared" si="5"/>
        <v>4.2420593179921797E-3</v>
      </c>
      <c r="BE7" s="103">
        <f t="shared" si="6"/>
        <v>5.3540554498930429E-3</v>
      </c>
      <c r="BF7" s="103">
        <f t="shared" si="7"/>
        <v>3.7581350754056932E-4</v>
      </c>
      <c r="BG7" s="83"/>
      <c r="BH7" s="83"/>
      <c r="BI7" s="83"/>
      <c r="BJ7" s="83"/>
      <c r="BK7" s="83"/>
      <c r="BL7" s="83"/>
      <c r="BM7" s="83"/>
      <c r="BN7" s="83"/>
    </row>
    <row r="8" spans="1:66" ht="14.25" outlineLevel="1" x14ac:dyDescent="0.2">
      <c r="A8" s="97" t="s">
        <v>1840</v>
      </c>
      <c r="B8" s="97" t="s">
        <v>1452</v>
      </c>
      <c r="C8" s="97" t="s">
        <v>1285</v>
      </c>
      <c r="D8" s="97" t="s">
        <v>133</v>
      </c>
      <c r="E8" s="98">
        <v>1169577</v>
      </c>
      <c r="F8" s="99">
        <v>0.48</v>
      </c>
      <c r="G8" s="100">
        <f t="shared" si="0"/>
        <v>561396.96</v>
      </c>
      <c r="H8" s="100"/>
      <c r="I8" s="101">
        <f t="shared" si="1"/>
        <v>2.6226243429129603E-2</v>
      </c>
      <c r="J8" s="100">
        <v>26970</v>
      </c>
      <c r="K8" s="100">
        <v>25670</v>
      </c>
      <c r="L8" s="100">
        <v>23065</v>
      </c>
      <c r="M8" s="102">
        <v>12589</v>
      </c>
      <c r="N8" s="102">
        <v>10971</v>
      </c>
      <c r="O8" s="100">
        <v>12007</v>
      </c>
      <c r="P8" s="100">
        <v>12049</v>
      </c>
      <c r="Q8" s="100">
        <v>12587</v>
      </c>
      <c r="R8" s="100">
        <v>12150</v>
      </c>
      <c r="S8" s="100">
        <v>13177</v>
      </c>
      <c r="T8" s="100">
        <v>13268</v>
      </c>
      <c r="U8" s="100">
        <v>14777</v>
      </c>
      <c r="V8" s="100">
        <v>13218</v>
      </c>
      <c r="W8" s="100">
        <v>11629</v>
      </c>
      <c r="X8" s="100">
        <v>13001</v>
      </c>
      <c r="Y8" s="100">
        <v>12639</v>
      </c>
      <c r="Z8" s="100">
        <v>15549</v>
      </c>
      <c r="AA8" s="100">
        <v>15982</v>
      </c>
      <c r="AB8" s="83"/>
      <c r="AC8" s="83"/>
      <c r="AD8" s="83"/>
      <c r="AE8" s="83"/>
      <c r="AF8" s="83"/>
      <c r="AG8" s="103">
        <f t="shared" ref="AG8:AX8" si="12">J8/$G8</f>
        <v>4.8040872896782341E-2</v>
      </c>
      <c r="AH8" s="103">
        <f t="shared" si="12"/>
        <v>4.5725220884701621E-2</v>
      </c>
      <c r="AI8" s="103">
        <f t="shared" si="12"/>
        <v>4.1085010506647562E-2</v>
      </c>
      <c r="AJ8" s="103">
        <f t="shared" si="12"/>
        <v>2.2424417830833997E-2</v>
      </c>
      <c r="AK8" s="103">
        <f t="shared" si="12"/>
        <v>1.9542321711182763E-2</v>
      </c>
      <c r="AL8" s="103">
        <f t="shared" si="12"/>
        <v>2.1387718237733246E-2</v>
      </c>
      <c r="AM8" s="103">
        <f t="shared" si="12"/>
        <v>2.1462531610431237E-2</v>
      </c>
      <c r="AN8" s="103">
        <f t="shared" si="12"/>
        <v>2.242085528927695E-2</v>
      </c>
      <c r="AO8" s="103">
        <f t="shared" si="12"/>
        <v>2.1642439959062124E-2</v>
      </c>
      <c r="AP8" s="103">
        <f t="shared" si="12"/>
        <v>2.3471805048605892E-2</v>
      </c>
      <c r="AQ8" s="103">
        <f t="shared" si="12"/>
        <v>2.3633900689451544E-2</v>
      </c>
      <c r="AR8" s="103">
        <f t="shared" si="12"/>
        <v>2.6321838294243702E-2</v>
      </c>
      <c r="AS8" s="103">
        <f t="shared" si="12"/>
        <v>2.3544837150525362E-2</v>
      </c>
      <c r="AT8" s="103">
        <f t="shared" si="12"/>
        <v>2.0714397883451311E-2</v>
      </c>
      <c r="AU8" s="103">
        <f t="shared" si="12"/>
        <v>2.3158301391585735E-2</v>
      </c>
      <c r="AV8" s="103">
        <f t="shared" si="12"/>
        <v>2.2513481369760179E-2</v>
      </c>
      <c r="AW8" s="103">
        <f t="shared" si="12"/>
        <v>2.7696979335263949E-2</v>
      </c>
      <c r="AX8" s="103">
        <f t="shared" si="12"/>
        <v>2.8468269582364682E-2</v>
      </c>
      <c r="AY8" s="83" t="str">
        <f t="shared" si="3"/>
        <v>Low</v>
      </c>
      <c r="AZ8" s="83"/>
      <c r="BA8" s="83"/>
      <c r="BB8" s="83"/>
      <c r="BC8" s="103">
        <f t="shared" si="4"/>
        <v>6.0581019177588713E-3</v>
      </c>
      <c r="BD8" s="103">
        <f t="shared" si="5"/>
        <v>6.0420704807521586E-3</v>
      </c>
      <c r="BE8" s="103">
        <f t="shared" si="6"/>
        <v>1.9994764488927765E-2</v>
      </c>
      <c r="BF8" s="103">
        <f t="shared" si="7"/>
        <v>1.1097316950202224E-3</v>
      </c>
      <c r="BG8" s="83"/>
      <c r="BH8" s="83"/>
      <c r="BI8" s="83"/>
      <c r="BJ8" s="83"/>
      <c r="BK8" s="83"/>
      <c r="BL8" s="83"/>
      <c r="BM8" s="83"/>
      <c r="BN8" s="83"/>
    </row>
    <row r="9" spans="1:66" ht="14.25" outlineLevel="1" x14ac:dyDescent="0.2">
      <c r="A9" s="97" t="s">
        <v>1840</v>
      </c>
      <c r="B9" s="97" t="s">
        <v>1452</v>
      </c>
      <c r="C9" s="97" t="s">
        <v>1291</v>
      </c>
      <c r="D9" s="97" t="s">
        <v>133</v>
      </c>
      <c r="E9" s="98">
        <v>723649</v>
      </c>
      <c r="F9" s="99">
        <v>0.48</v>
      </c>
      <c r="G9" s="100">
        <f t="shared" si="0"/>
        <v>347351.51999999996</v>
      </c>
      <c r="H9" s="100"/>
      <c r="I9" s="101">
        <f t="shared" si="1"/>
        <v>5.5626645883110004E-2</v>
      </c>
      <c r="J9" s="100">
        <v>29845</v>
      </c>
      <c r="K9" s="100">
        <v>27570</v>
      </c>
      <c r="L9" s="100">
        <v>26113</v>
      </c>
      <c r="M9" s="102">
        <v>15430</v>
      </c>
      <c r="N9" s="102">
        <v>14052</v>
      </c>
      <c r="O9" s="100">
        <v>15363</v>
      </c>
      <c r="P9" s="100">
        <v>15652</v>
      </c>
      <c r="Q9" s="100">
        <v>16435</v>
      </c>
      <c r="R9" s="100">
        <v>15833</v>
      </c>
      <c r="S9" s="100">
        <v>17165</v>
      </c>
      <c r="T9" s="100">
        <v>17148</v>
      </c>
      <c r="U9" s="100">
        <v>18925</v>
      </c>
      <c r="V9" s="100">
        <v>17286</v>
      </c>
      <c r="W9" s="100">
        <v>15455</v>
      </c>
      <c r="X9" s="100">
        <v>16820</v>
      </c>
      <c r="Y9" s="100">
        <v>15976</v>
      </c>
      <c r="Z9" s="100">
        <v>20767</v>
      </c>
      <c r="AA9" s="100">
        <v>21223</v>
      </c>
      <c r="AB9" s="83"/>
      <c r="AC9" s="83"/>
      <c r="AD9" s="83"/>
      <c r="AE9" s="83"/>
      <c r="AF9" s="83"/>
      <c r="AG9" s="103">
        <f t="shared" ref="AG9:AX9" si="13">J9/$G9</f>
        <v>8.5921604719046585E-2</v>
      </c>
      <c r="AH9" s="103">
        <f t="shared" si="13"/>
        <v>7.9372043628886391E-2</v>
      </c>
      <c r="AI9" s="103">
        <f t="shared" si="13"/>
        <v>7.517744560323214E-2</v>
      </c>
      <c r="AJ9" s="103">
        <f t="shared" si="13"/>
        <v>4.4421858295020565E-2</v>
      </c>
      <c r="AK9" s="103">
        <f t="shared" si="13"/>
        <v>4.0454695577552102E-2</v>
      </c>
      <c r="AL9" s="103">
        <f t="shared" si="13"/>
        <v>4.4228970122255407E-2</v>
      </c>
      <c r="AM9" s="103">
        <f t="shared" si="13"/>
        <v>4.5060980300302131E-2</v>
      </c>
      <c r="AN9" s="103">
        <f t="shared" si="13"/>
        <v>4.7315180886497922E-2</v>
      </c>
      <c r="AO9" s="103">
        <f t="shared" si="13"/>
        <v>4.5582066259563229E-2</v>
      </c>
      <c r="AP9" s="103">
        <f t="shared" si="13"/>
        <v>4.9416798291252624E-2</v>
      </c>
      <c r="AQ9" s="103">
        <f t="shared" si="13"/>
        <v>4.9367856516073408E-2</v>
      </c>
      <c r="AR9" s="103">
        <f t="shared" si="13"/>
        <v>5.4483711486277654E-2</v>
      </c>
      <c r="AS9" s="103">
        <f t="shared" si="13"/>
        <v>4.9765148573410599E-2</v>
      </c>
      <c r="AT9" s="103">
        <f t="shared" si="13"/>
        <v>4.4493831493813536E-2</v>
      </c>
      <c r="AU9" s="103">
        <f t="shared" si="13"/>
        <v>4.842356814790965E-2</v>
      </c>
      <c r="AV9" s="103">
        <f t="shared" si="13"/>
        <v>4.5993752956659015E-2</v>
      </c>
      <c r="AW9" s="103">
        <f t="shared" si="13"/>
        <v>5.9786696773343619E-2</v>
      </c>
      <c r="AX9" s="103">
        <f t="shared" si="13"/>
        <v>6.1099487919327379E-2</v>
      </c>
      <c r="AY9" s="83" t="str">
        <f t="shared" si="3"/>
        <v>Low</v>
      </c>
      <c r="AZ9" s="83"/>
      <c r="BA9" s="83"/>
      <c r="BB9" s="83"/>
      <c r="BC9" s="103">
        <f t="shared" si="4"/>
        <v>1.404916840438758E-2</v>
      </c>
      <c r="BD9" s="103">
        <f t="shared" si="5"/>
        <v>9.9495750011400572E-3</v>
      </c>
      <c r="BE9" s="103">
        <f t="shared" si="6"/>
        <v>4.0276202044545545E-2</v>
      </c>
      <c r="BF9" s="103">
        <f t="shared" si="7"/>
        <v>5.29722743116253E-3</v>
      </c>
      <c r="BG9" s="83"/>
      <c r="BH9" s="83"/>
      <c r="BI9" s="83"/>
      <c r="BJ9" s="83"/>
      <c r="BK9" s="83"/>
      <c r="BL9" s="83"/>
      <c r="BM9" s="83"/>
      <c r="BN9" s="83"/>
    </row>
    <row r="10" spans="1:66" ht="14.25" outlineLevel="1" x14ac:dyDescent="0.2">
      <c r="A10" s="97" t="s">
        <v>1840</v>
      </c>
      <c r="B10" s="97" t="s">
        <v>1452</v>
      </c>
      <c r="C10" s="97" t="s">
        <v>1304</v>
      </c>
      <c r="D10" s="97" t="s">
        <v>133</v>
      </c>
      <c r="E10" s="98">
        <v>875249</v>
      </c>
      <c r="F10" s="99">
        <v>0.48</v>
      </c>
      <c r="G10" s="100">
        <f t="shared" si="0"/>
        <v>420119.51999999996</v>
      </c>
      <c r="H10" s="100"/>
      <c r="I10" s="101">
        <f t="shared" si="1"/>
        <v>2.56799937947817E-2</v>
      </c>
      <c r="J10" s="100">
        <v>14981</v>
      </c>
      <c r="K10" s="100">
        <v>14218</v>
      </c>
      <c r="L10" s="100">
        <v>14125</v>
      </c>
      <c r="M10" s="102">
        <v>8483</v>
      </c>
      <c r="N10" s="102">
        <v>7464</v>
      </c>
      <c r="O10" s="100">
        <v>7803</v>
      </c>
      <c r="P10" s="100">
        <v>7961</v>
      </c>
      <c r="Q10" s="100">
        <v>8492</v>
      </c>
      <c r="R10" s="100">
        <v>8367</v>
      </c>
      <c r="S10" s="100">
        <v>9138</v>
      </c>
      <c r="T10" s="100">
        <v>9401</v>
      </c>
      <c r="U10" s="100">
        <v>10718</v>
      </c>
      <c r="V10" s="100">
        <v>9539</v>
      </c>
      <c r="W10" s="100">
        <v>8667</v>
      </c>
      <c r="X10" s="100">
        <v>9570</v>
      </c>
      <c r="Y10" s="100">
        <v>8796</v>
      </c>
      <c r="Z10" s="100">
        <v>11470</v>
      </c>
      <c r="AA10" s="100">
        <v>12100</v>
      </c>
      <c r="AB10" s="83"/>
      <c r="AC10" s="83"/>
      <c r="AD10" s="83"/>
      <c r="AE10" s="83"/>
      <c r="AF10" s="83"/>
      <c r="AG10" s="103">
        <f t="shared" ref="AG10:AX10" si="14">J10/$G10</f>
        <v>3.5658900114900638E-2</v>
      </c>
      <c r="AH10" s="103">
        <f t="shared" si="14"/>
        <v>3.3842750272589102E-2</v>
      </c>
      <c r="AI10" s="103">
        <f t="shared" si="14"/>
        <v>3.362138469547904E-2</v>
      </c>
      <c r="AJ10" s="103">
        <f t="shared" si="14"/>
        <v>2.0191873017468935E-2</v>
      </c>
      <c r="AK10" s="103">
        <f t="shared" si="14"/>
        <v>1.7766372769349066E-2</v>
      </c>
      <c r="AL10" s="103">
        <f t="shared" si="14"/>
        <v>1.8573286002040564E-2</v>
      </c>
      <c r="AM10" s="103">
        <f t="shared" si="14"/>
        <v>1.8949369455625392E-2</v>
      </c>
      <c r="AN10" s="103">
        <f t="shared" si="14"/>
        <v>2.0213295492673134E-2</v>
      </c>
      <c r="AO10" s="103">
        <f t="shared" si="14"/>
        <v>1.9915761114837036E-2</v>
      </c>
      <c r="AP10" s="103">
        <f t="shared" si="14"/>
        <v>2.1750953157330086E-2</v>
      </c>
      <c r="AQ10" s="103">
        <f t="shared" si="14"/>
        <v>2.2376965488297238E-2</v>
      </c>
      <c r="AR10" s="103">
        <f t="shared" si="14"/>
        <v>2.5511787693178363E-2</v>
      </c>
      <c r="AS10" s="103">
        <f t="shared" si="14"/>
        <v>2.2705443441428289E-2</v>
      </c>
      <c r="AT10" s="103">
        <f t="shared" si="14"/>
        <v>2.0629843621643672E-2</v>
      </c>
      <c r="AU10" s="103">
        <f t="shared" si="14"/>
        <v>2.2779231967131643E-2</v>
      </c>
      <c r="AV10" s="103">
        <f t="shared" si="14"/>
        <v>2.0936899099570524E-2</v>
      </c>
      <c r="AW10" s="103">
        <f t="shared" si="14"/>
        <v>2.7301754510240327E-2</v>
      </c>
      <c r="AX10" s="103">
        <f t="shared" si="14"/>
        <v>2.8801327774534258E-2</v>
      </c>
      <c r="AY10" s="83" t="str">
        <f t="shared" si="3"/>
        <v>Low</v>
      </c>
      <c r="AZ10" s="83"/>
      <c r="BA10" s="83"/>
      <c r="BB10" s="83"/>
      <c r="BC10" s="103">
        <f t="shared" si="4"/>
        <v>5.0533238731682835E-3</v>
      </c>
      <c r="BD10" s="103">
        <f t="shared" si="5"/>
        <v>3.2300332057886767E-3</v>
      </c>
      <c r="BE10" s="103">
        <f t="shared" si="6"/>
        <v>2.3302892472123173E-2</v>
      </c>
      <c r="BF10" s="103">
        <f t="shared" si="7"/>
        <v>8.4737790807720627E-4</v>
      </c>
      <c r="BG10" s="83"/>
      <c r="BH10" s="83"/>
      <c r="BI10" s="83"/>
      <c r="BJ10" s="83"/>
      <c r="BK10" s="83"/>
      <c r="BL10" s="83"/>
      <c r="BM10" s="83"/>
      <c r="BN10" s="83"/>
    </row>
    <row r="11" spans="1:66" ht="14.25" outlineLevel="1" x14ac:dyDescent="0.2">
      <c r="A11" s="97" t="s">
        <v>1840</v>
      </c>
      <c r="B11" s="97" t="s">
        <v>1452</v>
      </c>
      <c r="C11" s="97" t="s">
        <v>1314</v>
      </c>
      <c r="D11" s="97" t="s">
        <v>133</v>
      </c>
      <c r="E11" s="98">
        <v>736187</v>
      </c>
      <c r="F11" s="99">
        <v>0.48</v>
      </c>
      <c r="G11" s="100">
        <f t="shared" si="0"/>
        <v>353369.76</v>
      </c>
      <c r="H11" s="100"/>
      <c r="I11" s="101">
        <f t="shared" si="1"/>
        <v>5.2570995322293562E-2</v>
      </c>
      <c r="J11" s="100">
        <v>22352</v>
      </c>
      <c r="K11" s="100">
        <v>20885</v>
      </c>
      <c r="L11" s="100">
        <v>21029</v>
      </c>
      <c r="M11" s="102">
        <v>16567</v>
      </c>
      <c r="N11" s="102">
        <v>13652</v>
      </c>
      <c r="O11" s="100">
        <v>14192</v>
      </c>
      <c r="P11" s="100">
        <v>13578</v>
      </c>
      <c r="Q11" s="100">
        <v>13596</v>
      </c>
      <c r="R11" s="100">
        <v>13615</v>
      </c>
      <c r="S11" s="100">
        <v>14693</v>
      </c>
      <c r="T11" s="100">
        <v>15103</v>
      </c>
      <c r="U11" s="100">
        <v>16412</v>
      </c>
      <c r="V11" s="100">
        <v>15822</v>
      </c>
      <c r="W11" s="100">
        <v>14015</v>
      </c>
      <c r="X11" s="100">
        <v>14631</v>
      </c>
      <c r="Y11" s="100">
        <v>13924</v>
      </c>
      <c r="Z11" s="100">
        <v>20167</v>
      </c>
      <c r="AA11" s="100">
        <v>21640</v>
      </c>
      <c r="AB11" s="83"/>
      <c r="AC11" s="83"/>
      <c r="AD11" s="83"/>
      <c r="AE11" s="83"/>
      <c r="AF11" s="83"/>
      <c r="AG11" s="103">
        <f t="shared" ref="AG11:AX11" si="15">J11/$G11</f>
        <v>6.3253856243952508E-2</v>
      </c>
      <c r="AH11" s="103">
        <f t="shared" si="15"/>
        <v>5.910239744340319E-2</v>
      </c>
      <c r="AI11" s="103">
        <f t="shared" si="15"/>
        <v>5.9509902601739322E-2</v>
      </c>
      <c r="AJ11" s="103">
        <f t="shared" si="15"/>
        <v>4.6882902487185095E-2</v>
      </c>
      <c r="AK11" s="103">
        <f t="shared" si="15"/>
        <v>3.8633752927811363E-2</v>
      </c>
      <c r="AL11" s="103">
        <f t="shared" si="15"/>
        <v>4.016189727157185E-2</v>
      </c>
      <c r="AM11" s="103">
        <f t="shared" si="15"/>
        <v>3.8424340554777524E-2</v>
      </c>
      <c r="AN11" s="103">
        <f t="shared" si="15"/>
        <v>3.8475278699569536E-2</v>
      </c>
      <c r="AO11" s="103">
        <f t="shared" si="15"/>
        <v>3.8529046741294447E-2</v>
      </c>
      <c r="AP11" s="103">
        <f t="shared" si="15"/>
        <v>4.1579675634949631E-2</v>
      </c>
      <c r="AQ11" s="103">
        <f t="shared" si="15"/>
        <v>4.2739933377434446E-2</v>
      </c>
      <c r="AR11" s="103">
        <f t="shared" si="15"/>
        <v>4.6444268462587174E-2</v>
      </c>
      <c r="AS11" s="103">
        <f t="shared" si="15"/>
        <v>4.4774629272182204E-2</v>
      </c>
      <c r="AT11" s="103">
        <f t="shared" si="15"/>
        <v>3.9661005514450356E-2</v>
      </c>
      <c r="AU11" s="103">
        <f t="shared" si="15"/>
        <v>4.1404222025110467E-2</v>
      </c>
      <c r="AV11" s="103">
        <f t="shared" si="15"/>
        <v>3.940348489355739E-2</v>
      </c>
      <c r="AW11" s="103">
        <f t="shared" si="15"/>
        <v>5.7070531445588324E-2</v>
      </c>
      <c r="AX11" s="103">
        <f t="shared" si="15"/>
        <v>6.1238969627734979E-2</v>
      </c>
      <c r="AY11" s="83" t="str">
        <f t="shared" si="3"/>
        <v>Low</v>
      </c>
      <c r="AZ11" s="83"/>
      <c r="BA11" s="83"/>
      <c r="BB11" s="83"/>
      <c r="BC11" s="103">
        <f t="shared" si="4"/>
        <v>7.3181134684529876E-3</v>
      </c>
      <c r="BD11" s="103">
        <f t="shared" si="5"/>
        <v>4.5165155048920991E-3</v>
      </c>
      <c r="BE11" s="103">
        <f t="shared" si="6"/>
        <v>5.272097985973672E-2</v>
      </c>
      <c r="BF11" s="103">
        <f t="shared" si="7"/>
        <v>4.1910773576097739E-3</v>
      </c>
      <c r="BG11" s="83"/>
      <c r="BH11" s="83"/>
      <c r="BI11" s="83"/>
      <c r="BJ11" s="83"/>
      <c r="BK11" s="83"/>
      <c r="BL11" s="83"/>
      <c r="BM11" s="83"/>
      <c r="BN11" s="83"/>
    </row>
    <row r="12" spans="1:66" ht="14.25" outlineLevel="1" x14ac:dyDescent="0.2">
      <c r="A12" s="97" t="s">
        <v>1840</v>
      </c>
      <c r="B12" s="97" t="s">
        <v>1452</v>
      </c>
      <c r="C12" s="97" t="s">
        <v>1347</v>
      </c>
      <c r="D12" s="97" t="s">
        <v>133</v>
      </c>
      <c r="E12" s="98">
        <v>619260</v>
      </c>
      <c r="F12" s="99">
        <v>0.48</v>
      </c>
      <c r="G12" s="100">
        <f t="shared" si="0"/>
        <v>297244.79999999999</v>
      </c>
      <c r="H12" s="100"/>
      <c r="I12" s="101">
        <f t="shared" si="1"/>
        <v>9.0567325876404467E-2</v>
      </c>
      <c r="J12" s="100">
        <v>36003</v>
      </c>
      <c r="K12" s="100">
        <v>34018</v>
      </c>
      <c r="L12" s="100">
        <v>33211</v>
      </c>
      <c r="M12" s="102">
        <v>22089</v>
      </c>
      <c r="N12" s="102">
        <v>21699</v>
      </c>
      <c r="O12" s="100">
        <v>22558</v>
      </c>
      <c r="P12" s="100">
        <v>21855</v>
      </c>
      <c r="Q12" s="100">
        <v>22618</v>
      </c>
      <c r="R12" s="100">
        <v>22180</v>
      </c>
      <c r="S12" s="100">
        <v>23836</v>
      </c>
      <c r="T12" s="100">
        <v>24123</v>
      </c>
      <c r="U12" s="100">
        <v>26922</v>
      </c>
      <c r="V12" s="100">
        <v>25434</v>
      </c>
      <c r="W12" s="100">
        <v>22664</v>
      </c>
      <c r="X12" s="100">
        <v>23938</v>
      </c>
      <c r="Y12" s="100">
        <v>22821</v>
      </c>
      <c r="Z12" s="100">
        <v>29120</v>
      </c>
      <c r="AA12" s="100">
        <v>28821</v>
      </c>
      <c r="AB12" s="83"/>
      <c r="AC12" s="83"/>
      <c r="AD12" s="83"/>
      <c r="AE12" s="83"/>
      <c r="AF12" s="83"/>
      <c r="AG12" s="103">
        <f t="shared" ref="AG12:AX12" si="16">J12/$G12</f>
        <v>0.12112238801149759</v>
      </c>
      <c r="AH12" s="103">
        <f t="shared" si="16"/>
        <v>0.11444439061675764</v>
      </c>
      <c r="AI12" s="103">
        <f t="shared" si="16"/>
        <v>0.11172945666332935</v>
      </c>
      <c r="AJ12" s="103">
        <f t="shared" si="16"/>
        <v>7.4312485870232217E-2</v>
      </c>
      <c r="AK12" s="103">
        <f t="shared" si="16"/>
        <v>7.3000436004263161E-2</v>
      </c>
      <c r="AL12" s="103">
        <f t="shared" si="16"/>
        <v>7.5890309939820655E-2</v>
      </c>
      <c r="AM12" s="103">
        <f t="shared" si="16"/>
        <v>7.3525255950650778E-2</v>
      </c>
      <c r="AN12" s="103">
        <f t="shared" si="16"/>
        <v>7.6092163765354354E-2</v>
      </c>
      <c r="AO12" s="103">
        <f t="shared" si="16"/>
        <v>7.4618630838958325E-2</v>
      </c>
      <c r="AP12" s="103">
        <f t="shared" si="16"/>
        <v>8.0189796423688495E-2</v>
      </c>
      <c r="AQ12" s="103">
        <f t="shared" si="16"/>
        <v>8.1155330555824703E-2</v>
      </c>
      <c r="AR12" s="103">
        <f t="shared" si="16"/>
        <v>9.057181151697187E-2</v>
      </c>
      <c r="AS12" s="103">
        <f t="shared" si="16"/>
        <v>8.5565836643736071E-2</v>
      </c>
      <c r="AT12" s="103">
        <f t="shared" si="16"/>
        <v>7.6246918364930194E-2</v>
      </c>
      <c r="AU12" s="103">
        <f t="shared" si="16"/>
        <v>8.0532947927095783E-2</v>
      </c>
      <c r="AV12" s="103">
        <f t="shared" si="16"/>
        <v>7.677510254174337E-2</v>
      </c>
      <c r="AW12" s="103">
        <f t="shared" si="16"/>
        <v>9.7966389992356476E-2</v>
      </c>
      <c r="AX12" s="103">
        <f t="shared" si="16"/>
        <v>9.6960485095113527E-2</v>
      </c>
      <c r="AY12" s="83" t="str">
        <f t="shared" si="3"/>
        <v>Medium</v>
      </c>
      <c r="AZ12" s="83"/>
      <c r="BA12" s="83"/>
      <c r="BB12" s="83"/>
      <c r="BC12" s="103">
        <f t="shared" si="4"/>
        <v>2.4498325958940241E-2</v>
      </c>
      <c r="BD12" s="103">
        <f t="shared" si="5"/>
        <v>1.7379614378451702E-2</v>
      </c>
      <c r="BE12" s="103">
        <f t="shared" si="6"/>
        <v>6.8371254938690271E-2</v>
      </c>
      <c r="BF12" s="103">
        <f t="shared" si="7"/>
        <v>5.7191917234548761E-3</v>
      </c>
      <c r="BG12" s="83"/>
      <c r="BH12" s="83"/>
      <c r="BI12" s="83"/>
      <c r="BJ12" s="83"/>
      <c r="BK12" s="83"/>
      <c r="BL12" s="83"/>
      <c r="BM12" s="83"/>
      <c r="BN12" s="83"/>
    </row>
    <row r="13" spans="1:66" ht="14.25" outlineLevel="1" x14ac:dyDescent="0.2">
      <c r="A13" s="97" t="s">
        <v>1840</v>
      </c>
      <c r="B13" s="97" t="s">
        <v>1452</v>
      </c>
      <c r="C13" s="104" t="s">
        <v>1364</v>
      </c>
      <c r="D13" s="97" t="s">
        <v>201</v>
      </c>
      <c r="E13" s="98">
        <v>527955</v>
      </c>
      <c r="F13" s="99">
        <v>0.48</v>
      </c>
      <c r="G13" s="100">
        <f t="shared" si="0"/>
        <v>253418.4</v>
      </c>
      <c r="H13" s="100"/>
      <c r="I13" s="101">
        <f t="shared" si="1"/>
        <v>0.17341413777899845</v>
      </c>
      <c r="J13" s="100">
        <v>57253</v>
      </c>
      <c r="K13" s="100">
        <v>53385</v>
      </c>
      <c r="L13" s="100">
        <v>51927</v>
      </c>
      <c r="M13" s="102">
        <v>38649</v>
      </c>
      <c r="N13" s="102">
        <v>35493</v>
      </c>
      <c r="O13" s="100">
        <v>37342</v>
      </c>
      <c r="P13" s="100">
        <v>35072</v>
      </c>
      <c r="Q13" s="100">
        <v>36844</v>
      </c>
      <c r="R13" s="100">
        <v>36050</v>
      </c>
      <c r="S13" s="100">
        <v>37848</v>
      </c>
      <c r="T13" s="100">
        <v>38424</v>
      </c>
      <c r="U13" s="100">
        <v>40521</v>
      </c>
      <c r="V13" s="100">
        <v>38098</v>
      </c>
      <c r="W13" s="100">
        <v>34766</v>
      </c>
      <c r="X13" s="100">
        <v>37012</v>
      </c>
      <c r="Y13" s="100">
        <v>36118</v>
      </c>
      <c r="Z13" s="100">
        <v>47075</v>
      </c>
      <c r="AA13" s="100">
        <v>48646</v>
      </c>
      <c r="AB13" s="83"/>
      <c r="AC13" s="83"/>
      <c r="AD13" s="83"/>
      <c r="AE13" s="83"/>
      <c r="AF13" s="83"/>
      <c r="AG13" s="103">
        <f t="shared" ref="AG13:AX13" si="17">J13/$G13</f>
        <v>0.2259228217051327</v>
      </c>
      <c r="AH13" s="103">
        <f t="shared" si="17"/>
        <v>0.210659525906564</v>
      </c>
      <c r="AI13" s="103">
        <f t="shared" si="17"/>
        <v>0.20490619465674159</v>
      </c>
      <c r="AJ13" s="103">
        <f t="shared" si="17"/>
        <v>0.152510630640869</v>
      </c>
      <c r="AK13" s="103">
        <f t="shared" si="17"/>
        <v>0.14005691772973075</v>
      </c>
      <c r="AL13" s="103">
        <f t="shared" si="17"/>
        <v>0.14735315194161119</v>
      </c>
      <c r="AM13" s="103">
        <f t="shared" si="17"/>
        <v>0.13839563346623607</v>
      </c>
      <c r="AN13" s="103">
        <f t="shared" si="17"/>
        <v>0.14538802233776238</v>
      </c>
      <c r="AO13" s="103">
        <f t="shared" si="17"/>
        <v>0.14225486389307171</v>
      </c>
      <c r="AP13" s="103">
        <f t="shared" si="17"/>
        <v>0.1493498498925098</v>
      </c>
      <c r="AQ13" s="103">
        <f t="shared" si="17"/>
        <v>0.15162277088009396</v>
      </c>
      <c r="AR13" s="103">
        <f t="shared" si="17"/>
        <v>0.15989762385051756</v>
      </c>
      <c r="AS13" s="103">
        <f t="shared" si="17"/>
        <v>0.15033636073781542</v>
      </c>
      <c r="AT13" s="103">
        <f t="shared" si="17"/>
        <v>0.13718814419158198</v>
      </c>
      <c r="AU13" s="103">
        <f t="shared" si="17"/>
        <v>0.14605095762580775</v>
      </c>
      <c r="AV13" s="103">
        <f t="shared" si="17"/>
        <v>0.14252319484299483</v>
      </c>
      <c r="AW13" s="103">
        <f t="shared" si="17"/>
        <v>0.18575999217104994</v>
      </c>
      <c r="AX13" s="103">
        <f t="shared" si="17"/>
        <v>0.19195922632295051</v>
      </c>
      <c r="AY13" s="83" t="str">
        <f>IF(AX13&lt;$AY$1,"Low",IF(AX13&gt;$AZ$1,"High","Medium"))</f>
        <v>Medium</v>
      </c>
      <c r="AZ13" s="83"/>
      <c r="BA13" s="83"/>
      <c r="BB13" s="83"/>
      <c r="BC13" s="103">
        <f t="shared" si="4"/>
        <v>2.5870260407294815E-2</v>
      </c>
      <c r="BD13" s="103">
        <f t="shared" si="5"/>
        <v>1.4241270562832059E-2</v>
      </c>
      <c r="BE13" s="103">
        <f t="shared" si="6"/>
        <v>0.16615999469651771</v>
      </c>
      <c r="BF13" s="103">
        <f t="shared" si="7"/>
        <v>1.9410587392233555E-2</v>
      </c>
      <c r="BG13" s="83"/>
      <c r="BH13" s="83"/>
      <c r="BI13" s="83"/>
      <c r="BJ13" s="83"/>
      <c r="BK13" s="83"/>
      <c r="BL13" s="83"/>
      <c r="BM13" s="83"/>
      <c r="BN13" s="83"/>
    </row>
    <row r="14" spans="1:66" ht="14.25" outlineLevel="1" x14ac:dyDescent="0.2">
      <c r="A14" s="97" t="s">
        <v>1840</v>
      </c>
      <c r="B14" s="97" t="s">
        <v>1452</v>
      </c>
      <c r="C14" s="97" t="s">
        <v>1420</v>
      </c>
      <c r="D14" s="97" t="s">
        <v>133</v>
      </c>
      <c r="E14" s="98">
        <v>796655</v>
      </c>
      <c r="F14" s="99">
        <v>0.48</v>
      </c>
      <c r="G14" s="100">
        <f t="shared" si="0"/>
        <v>382394.39999999997</v>
      </c>
      <c r="H14" s="100"/>
      <c r="I14" s="101">
        <f t="shared" si="1"/>
        <v>6.0448060954867544E-2</v>
      </c>
      <c r="J14" s="100">
        <v>29330</v>
      </c>
      <c r="K14" s="100">
        <v>26824</v>
      </c>
      <c r="L14" s="100">
        <v>26727</v>
      </c>
      <c r="M14" s="102">
        <v>19579</v>
      </c>
      <c r="N14" s="102">
        <v>18624</v>
      </c>
      <c r="O14" s="100">
        <v>19943</v>
      </c>
      <c r="P14" s="100">
        <v>19312</v>
      </c>
      <c r="Q14" s="100">
        <v>19908</v>
      </c>
      <c r="R14" s="100">
        <v>19339</v>
      </c>
      <c r="S14" s="100">
        <v>20517</v>
      </c>
      <c r="T14" s="100">
        <v>20710</v>
      </c>
      <c r="U14" s="100">
        <v>22054</v>
      </c>
      <c r="V14" s="100">
        <v>20674</v>
      </c>
      <c r="W14" s="100">
        <v>18679</v>
      </c>
      <c r="X14" s="100">
        <v>19743</v>
      </c>
      <c r="Y14" s="100">
        <v>19434</v>
      </c>
      <c r="Z14" s="100">
        <v>24379</v>
      </c>
      <c r="AA14" s="100">
        <v>25532</v>
      </c>
      <c r="AB14" s="83"/>
      <c r="AC14" s="83"/>
      <c r="AD14" s="83"/>
      <c r="AE14" s="83"/>
      <c r="AF14" s="83"/>
      <c r="AG14" s="103">
        <f t="shared" ref="AG14:AX14" si="18">J14/$G14</f>
        <v>7.6700914030121789E-2</v>
      </c>
      <c r="AH14" s="103">
        <f t="shared" si="18"/>
        <v>7.0147470778860785E-2</v>
      </c>
      <c r="AI14" s="103">
        <f t="shared" si="18"/>
        <v>6.9893805976238149E-2</v>
      </c>
      <c r="AJ14" s="103">
        <f t="shared" si="18"/>
        <v>5.1201063613902302E-2</v>
      </c>
      <c r="AK14" s="103">
        <f t="shared" si="18"/>
        <v>4.8703642103545455E-2</v>
      </c>
      <c r="AL14" s="103">
        <f t="shared" si="18"/>
        <v>5.2152960399001663E-2</v>
      </c>
      <c r="AM14" s="103">
        <f t="shared" si="18"/>
        <v>5.050283163142557E-2</v>
      </c>
      <c r="AN14" s="103">
        <f t="shared" si="18"/>
        <v>5.206143186197288E-2</v>
      </c>
      <c r="AO14" s="103">
        <f t="shared" si="18"/>
        <v>5.0573439359990632E-2</v>
      </c>
      <c r="AP14" s="103">
        <f t="shared" si="18"/>
        <v>5.3654028406273736E-2</v>
      </c>
      <c r="AQ14" s="103">
        <f t="shared" si="18"/>
        <v>5.4158742910461036E-2</v>
      </c>
      <c r="AR14" s="103">
        <f t="shared" si="18"/>
        <v>5.7673438732366376E-2</v>
      </c>
      <c r="AS14" s="103">
        <f t="shared" si="18"/>
        <v>5.4064599272374288E-2</v>
      </c>
      <c r="AT14" s="103">
        <f t="shared" si="18"/>
        <v>4.8847472661733546E-2</v>
      </c>
      <c r="AU14" s="103">
        <f t="shared" si="18"/>
        <v>5.1629940187408609E-2</v>
      </c>
      <c r="AV14" s="103">
        <f t="shared" si="18"/>
        <v>5.0821873960497331E-2</v>
      </c>
      <c r="AW14" s="103">
        <f t="shared" si="18"/>
        <v>6.3753548692135661E-2</v>
      </c>
      <c r="AX14" s="103">
        <f t="shared" si="18"/>
        <v>6.6768760211969633E-2</v>
      </c>
      <c r="AY14" s="83" t="str">
        <f t="shared" ref="AY14:AY19" si="19">IF(AX14&lt;$AY$1,"Low",IF(AX14&gt;=$AZ$1,"High","Medium"))</f>
        <v>Low</v>
      </c>
      <c r="AZ14" s="83"/>
      <c r="BA14" s="83"/>
      <c r="BB14" s="83"/>
      <c r="BC14" s="103">
        <f t="shared" si="4"/>
        <v>9.7438665419786498E-3</v>
      </c>
      <c r="BD14" s="103">
        <f t="shared" si="5"/>
        <v>7.5576420575196711E-3</v>
      </c>
      <c r="BE14" s="103">
        <f t="shared" si="6"/>
        <v>5.7181799733468902E-2</v>
      </c>
      <c r="BF14" s="103">
        <f t="shared" si="7"/>
        <v>4.0952482567736355E-3</v>
      </c>
      <c r="BG14" s="83"/>
      <c r="BH14" s="83"/>
      <c r="BI14" s="83"/>
      <c r="BJ14" s="83"/>
      <c r="BK14" s="83"/>
      <c r="BL14" s="83"/>
      <c r="BM14" s="83"/>
      <c r="BN14" s="83"/>
    </row>
    <row r="15" spans="1:66" ht="14.25" outlineLevel="1" x14ac:dyDescent="0.2">
      <c r="A15" s="97" t="s">
        <v>1840</v>
      </c>
      <c r="B15" s="97" t="s">
        <v>1452</v>
      </c>
      <c r="C15" s="97" t="s">
        <v>1422</v>
      </c>
      <c r="D15" s="97" t="s">
        <v>133</v>
      </c>
      <c r="E15" s="98">
        <v>780643</v>
      </c>
      <c r="F15" s="99">
        <v>0.48</v>
      </c>
      <c r="G15" s="100">
        <f t="shared" si="0"/>
        <v>374708.64</v>
      </c>
      <c r="H15" s="100"/>
      <c r="I15" s="101">
        <f t="shared" si="1"/>
        <v>6.3569390873933415E-2</v>
      </c>
      <c r="J15" s="100">
        <v>32333</v>
      </c>
      <c r="K15" s="100">
        <v>31103</v>
      </c>
      <c r="L15" s="100">
        <v>26705</v>
      </c>
      <c r="M15" s="102">
        <v>14221</v>
      </c>
      <c r="N15" s="102">
        <v>13503</v>
      </c>
      <c r="O15" s="100">
        <v>14356</v>
      </c>
      <c r="P15" s="100">
        <v>14612</v>
      </c>
      <c r="Q15" s="100">
        <v>16609</v>
      </c>
      <c r="R15" s="100">
        <v>15495</v>
      </c>
      <c r="S15" s="100">
        <v>16511</v>
      </c>
      <c r="T15" s="100">
        <v>17581</v>
      </c>
      <c r="U15" s="100">
        <v>20220</v>
      </c>
      <c r="V15" s="100">
        <v>18287</v>
      </c>
      <c r="W15" s="100">
        <v>16062</v>
      </c>
      <c r="X15" s="100">
        <v>17211</v>
      </c>
      <c r="Y15" s="100">
        <v>17230</v>
      </c>
      <c r="Z15" s="100">
        <v>27124</v>
      </c>
      <c r="AA15" s="100">
        <v>27106</v>
      </c>
      <c r="AB15" s="83"/>
      <c r="AC15" s="83"/>
      <c r="AD15" s="83"/>
      <c r="AE15" s="83"/>
      <c r="AF15" s="83"/>
      <c r="AG15" s="103">
        <f t="shared" ref="AG15:AX15" si="20">J15/$G15</f>
        <v>8.6288375949911372E-2</v>
      </c>
      <c r="AH15" s="103">
        <f t="shared" si="20"/>
        <v>8.3005825539544539E-2</v>
      </c>
      <c r="AI15" s="103">
        <f t="shared" si="20"/>
        <v>7.126870626735482E-2</v>
      </c>
      <c r="AJ15" s="103">
        <f t="shared" si="20"/>
        <v>3.795215397221692E-2</v>
      </c>
      <c r="AK15" s="103">
        <f t="shared" si="20"/>
        <v>3.6035998529417412E-2</v>
      </c>
      <c r="AL15" s="103">
        <f t="shared" si="20"/>
        <v>3.8312433895305961E-2</v>
      </c>
      <c r="AM15" s="103">
        <f t="shared" si="20"/>
        <v>3.8995631379089631E-2</v>
      </c>
      <c r="AN15" s="103">
        <f t="shared" si="20"/>
        <v>4.4325105500636439E-2</v>
      </c>
      <c r="AO15" s="103">
        <f t="shared" si="20"/>
        <v>4.1352128950109077E-2</v>
      </c>
      <c r="AP15" s="103">
        <f t="shared" si="20"/>
        <v>4.4063568963875505E-2</v>
      </c>
      <c r="AQ15" s="103">
        <f t="shared" si="20"/>
        <v>4.691912094687755E-2</v>
      </c>
      <c r="AR15" s="103">
        <f t="shared" si="20"/>
        <v>5.3961926258225587E-2</v>
      </c>
      <c r="AS15" s="103">
        <f t="shared" si="20"/>
        <v>4.8803251507624698E-2</v>
      </c>
      <c r="AT15" s="103">
        <f t="shared" si="20"/>
        <v>4.2865304627083059E-2</v>
      </c>
      <c r="AU15" s="103">
        <f t="shared" si="20"/>
        <v>4.5931687083596469E-2</v>
      </c>
      <c r="AV15" s="103">
        <f t="shared" si="20"/>
        <v>4.5982393146846039E-2</v>
      </c>
      <c r="AW15" s="103">
        <f t="shared" si="20"/>
        <v>7.2386908399016361E-2</v>
      </c>
      <c r="AX15" s="103">
        <f t="shared" si="20"/>
        <v>7.2338871075937825E-2</v>
      </c>
      <c r="AY15" s="83" t="str">
        <f t="shared" si="19"/>
        <v>Low</v>
      </c>
      <c r="AZ15" s="83"/>
      <c r="BA15" s="83"/>
      <c r="BB15" s="83"/>
      <c r="BC15" s="103">
        <f t="shared" si="4"/>
        <v>1.6871775361251343E-2</v>
      </c>
      <c r="BD15" s="103">
        <f t="shared" si="5"/>
        <v>1.3533181407292877E-2</v>
      </c>
      <c r="BE15" s="103">
        <f t="shared" si="6"/>
        <v>5.0855512699146725E-2</v>
      </c>
      <c r="BF15" s="103">
        <f t="shared" si="7"/>
        <v>3.8696732479934276E-3</v>
      </c>
      <c r="BG15" s="83"/>
      <c r="BH15" s="83"/>
      <c r="BI15" s="83"/>
      <c r="BJ15" s="83"/>
      <c r="BK15" s="83"/>
      <c r="BL15" s="83"/>
      <c r="BM15" s="83"/>
      <c r="BN15" s="83"/>
    </row>
    <row r="16" spans="1:66" ht="14.25" outlineLevel="1" x14ac:dyDescent="0.2">
      <c r="A16" s="97" t="s">
        <v>1840</v>
      </c>
      <c r="B16" s="97" t="s">
        <v>1452</v>
      </c>
      <c r="C16" s="97" t="s">
        <v>1425</v>
      </c>
      <c r="D16" s="97" t="s">
        <v>133</v>
      </c>
      <c r="E16" s="98">
        <v>917249</v>
      </c>
      <c r="F16" s="99">
        <v>0.48</v>
      </c>
      <c r="G16" s="100">
        <f t="shared" si="0"/>
        <v>440279.51999999996</v>
      </c>
      <c r="H16" s="100"/>
      <c r="I16" s="101">
        <f t="shared" si="1"/>
        <v>6.4006308234974621E-2</v>
      </c>
      <c r="J16" s="100">
        <v>47928</v>
      </c>
      <c r="K16" s="100">
        <v>44282</v>
      </c>
      <c r="L16" s="100">
        <v>40059</v>
      </c>
      <c r="M16" s="102">
        <v>23845</v>
      </c>
      <c r="N16" s="102">
        <v>22746</v>
      </c>
      <c r="O16" s="100">
        <v>22475</v>
      </c>
      <c r="P16" s="100">
        <v>23608</v>
      </c>
      <c r="Q16" s="100">
        <v>25768</v>
      </c>
      <c r="R16" s="100">
        <v>24043</v>
      </c>
      <c r="S16" s="100">
        <v>25847</v>
      </c>
      <c r="T16" s="100">
        <v>25861</v>
      </c>
      <c r="U16" s="100">
        <v>29444</v>
      </c>
      <c r="V16" s="100">
        <v>26976</v>
      </c>
      <c r="W16" s="100">
        <v>23538</v>
      </c>
      <c r="X16" s="100">
        <v>25282</v>
      </c>
      <c r="Y16" s="100">
        <v>24890</v>
      </c>
      <c r="Z16" s="100">
        <v>30940</v>
      </c>
      <c r="AA16" s="100">
        <v>28712</v>
      </c>
      <c r="AB16" s="83"/>
      <c r="AC16" s="83"/>
      <c r="AD16" s="83"/>
      <c r="AE16" s="83"/>
      <c r="AF16" s="83"/>
      <c r="AG16" s="103">
        <f t="shared" ref="AG16:AX16" si="21">J16/$G16</f>
        <v>0.10885811813368018</v>
      </c>
      <c r="AH16" s="103">
        <f t="shared" si="21"/>
        <v>0.10057701525612639</v>
      </c>
      <c r="AI16" s="103">
        <f t="shared" si="21"/>
        <v>9.0985381286869768E-2</v>
      </c>
      <c r="AJ16" s="103">
        <f t="shared" si="21"/>
        <v>5.4158776224703803E-2</v>
      </c>
      <c r="AK16" s="103">
        <f t="shared" si="21"/>
        <v>5.1662634682621625E-2</v>
      </c>
      <c r="AL16" s="103">
        <f t="shared" si="21"/>
        <v>5.104711661355496E-2</v>
      </c>
      <c r="AM16" s="103">
        <f t="shared" si="21"/>
        <v>5.3620481824818926E-2</v>
      </c>
      <c r="AN16" s="103">
        <f t="shared" si="21"/>
        <v>5.8526456102250685E-2</v>
      </c>
      <c r="AO16" s="103">
        <f t="shared" si="21"/>
        <v>5.4608490533468383E-2</v>
      </c>
      <c r="AP16" s="103">
        <f t="shared" si="21"/>
        <v>5.8705887568878977E-2</v>
      </c>
      <c r="AQ16" s="103">
        <f t="shared" si="21"/>
        <v>5.8737685550306777E-2</v>
      </c>
      <c r="AR16" s="103">
        <f t="shared" si="21"/>
        <v>6.6875697511435475E-2</v>
      </c>
      <c r="AS16" s="103">
        <f t="shared" si="21"/>
        <v>6.1270167642592147E-2</v>
      </c>
      <c r="AT16" s="103">
        <f t="shared" si="21"/>
        <v>5.3461491917679939E-2</v>
      </c>
      <c r="AU16" s="103">
        <f t="shared" si="21"/>
        <v>5.7422611889828543E-2</v>
      </c>
      <c r="AV16" s="103">
        <f t="shared" si="21"/>
        <v>5.6532268409850185E-2</v>
      </c>
      <c r="AW16" s="103">
        <f t="shared" si="21"/>
        <v>7.0273538955434506E-2</v>
      </c>
      <c r="AX16" s="103">
        <f t="shared" si="21"/>
        <v>6.5213117339639151E-2</v>
      </c>
      <c r="AY16" s="83" t="str">
        <f t="shared" si="19"/>
        <v>Low</v>
      </c>
      <c r="AZ16" s="83"/>
      <c r="BA16" s="83"/>
      <c r="BB16" s="83"/>
      <c r="BC16" s="103">
        <f t="shared" si="4"/>
        <v>2.3578203228712527E-2</v>
      </c>
      <c r="BD16" s="103">
        <f t="shared" si="5"/>
        <v>1.9539859587382125E-2</v>
      </c>
      <c r="BE16" s="103">
        <f t="shared" si="6"/>
        <v>3.4791534250786869E-2</v>
      </c>
      <c r="BF16" s="103">
        <f t="shared" si="7"/>
        <v>5.9712066552630024E-3</v>
      </c>
      <c r="BG16" s="83"/>
      <c r="BH16" s="83"/>
      <c r="BI16" s="83"/>
      <c r="BJ16" s="83"/>
      <c r="BK16" s="83"/>
      <c r="BL16" s="83"/>
      <c r="BM16" s="83"/>
      <c r="BN16" s="83"/>
    </row>
    <row r="17" spans="1:66" ht="14.25" outlineLevel="1" x14ac:dyDescent="0.2">
      <c r="A17" s="97" t="s">
        <v>1840</v>
      </c>
      <c r="B17" s="97" t="s">
        <v>1452</v>
      </c>
      <c r="C17" s="97" t="s">
        <v>1437</v>
      </c>
      <c r="D17" s="97" t="s">
        <v>133</v>
      </c>
      <c r="E17" s="98">
        <v>599861</v>
      </c>
      <c r="F17" s="99">
        <v>0.48</v>
      </c>
      <c r="G17" s="100">
        <f t="shared" si="0"/>
        <v>287933.27999999997</v>
      </c>
      <c r="H17" s="100"/>
      <c r="I17" s="101">
        <f t="shared" si="1"/>
        <v>3.5990976798513881E-2</v>
      </c>
      <c r="J17" s="100">
        <v>16171</v>
      </c>
      <c r="K17" s="100">
        <v>15151</v>
      </c>
      <c r="L17" s="100">
        <v>13715</v>
      </c>
      <c r="M17" s="102">
        <v>7640</v>
      </c>
      <c r="N17" s="102">
        <v>6879</v>
      </c>
      <c r="O17" s="100">
        <v>7208</v>
      </c>
      <c r="P17" s="100">
        <v>7808</v>
      </c>
      <c r="Q17" s="100">
        <v>8411</v>
      </c>
      <c r="R17" s="100">
        <v>7858</v>
      </c>
      <c r="S17" s="100">
        <v>8561</v>
      </c>
      <c r="T17" s="100">
        <v>8717</v>
      </c>
      <c r="U17" s="100">
        <v>9984</v>
      </c>
      <c r="V17" s="100">
        <v>8908</v>
      </c>
      <c r="W17" s="100">
        <v>7659</v>
      </c>
      <c r="X17" s="100">
        <v>8766</v>
      </c>
      <c r="Y17" s="100">
        <v>8456</v>
      </c>
      <c r="Z17" s="100">
        <v>10471</v>
      </c>
      <c r="AA17" s="100">
        <v>12162</v>
      </c>
      <c r="AB17" s="83"/>
      <c r="AC17" s="83"/>
      <c r="AD17" s="83"/>
      <c r="AE17" s="83"/>
      <c r="AF17" s="83"/>
      <c r="AG17" s="103">
        <f t="shared" ref="AG17:AX17" si="22">J17/$G17</f>
        <v>5.6162316492209589E-2</v>
      </c>
      <c r="AH17" s="103">
        <f t="shared" si="22"/>
        <v>5.2619829149308482E-2</v>
      </c>
      <c r="AI17" s="103">
        <f t="shared" si="22"/>
        <v>4.7632562654792807E-2</v>
      </c>
      <c r="AJ17" s="103">
        <f t="shared" si="22"/>
        <v>2.6533924803690635E-2</v>
      </c>
      <c r="AK17" s="103">
        <f t="shared" si="22"/>
        <v>2.389095140374187E-2</v>
      </c>
      <c r="AL17" s="103">
        <f t="shared" si="22"/>
        <v>2.5033577223167815E-2</v>
      </c>
      <c r="AM17" s="103">
        <f t="shared" si="22"/>
        <v>2.7117393307227289E-2</v>
      </c>
      <c r="AN17" s="103">
        <f t="shared" si="22"/>
        <v>2.9211628471707059E-2</v>
      </c>
      <c r="AO17" s="103">
        <f t="shared" si="22"/>
        <v>2.7291044647565578E-2</v>
      </c>
      <c r="AP17" s="103">
        <f t="shared" si="22"/>
        <v>2.973258249272193E-2</v>
      </c>
      <c r="AQ17" s="103">
        <f t="shared" si="22"/>
        <v>3.027437467457739E-2</v>
      </c>
      <c r="AR17" s="103">
        <f t="shared" si="22"/>
        <v>3.4674699638749647E-2</v>
      </c>
      <c r="AS17" s="103">
        <f t="shared" si="22"/>
        <v>3.0937722794669657E-2</v>
      </c>
      <c r="AT17" s="103">
        <f t="shared" si="22"/>
        <v>2.6599912313019187E-2</v>
      </c>
      <c r="AU17" s="103">
        <f t="shared" si="22"/>
        <v>3.0444552988108914E-2</v>
      </c>
      <c r="AV17" s="103">
        <f t="shared" si="22"/>
        <v>2.936791467801152E-2</v>
      </c>
      <c r="AW17" s="103">
        <f t="shared" si="22"/>
        <v>3.636606369364459E-2</v>
      </c>
      <c r="AX17" s="103">
        <f t="shared" si="22"/>
        <v>4.2238952023885536E-2</v>
      </c>
      <c r="AY17" s="83" t="str">
        <f t="shared" si="19"/>
        <v>Low</v>
      </c>
      <c r="AZ17" s="83"/>
      <c r="BA17" s="83"/>
      <c r="BB17" s="83"/>
      <c r="BC17" s="103">
        <f t="shared" si="4"/>
        <v>9.6168112279344728E-3</v>
      </c>
      <c r="BD17" s="103">
        <f t="shared" si="5"/>
        <v>9.2035210379293429E-3</v>
      </c>
      <c r="BE17" s="103">
        <f t="shared" si="6"/>
        <v>2.877402709405457E-2</v>
      </c>
      <c r="BF17" s="103">
        <f t="shared" si="7"/>
        <v>1.934475931368545E-3</v>
      </c>
      <c r="BG17" s="83"/>
      <c r="BH17" s="83"/>
      <c r="BI17" s="83"/>
      <c r="BJ17" s="83"/>
      <c r="BK17" s="83"/>
      <c r="BL17" s="83"/>
      <c r="BM17" s="83"/>
      <c r="BN17" s="83"/>
    </row>
    <row r="18" spans="1:66" ht="14.25" outlineLevel="1" x14ac:dyDescent="0.2">
      <c r="A18" s="97" t="s">
        <v>1840</v>
      </c>
      <c r="B18" s="97" t="s">
        <v>1452</v>
      </c>
      <c r="C18" s="97" t="s">
        <v>2453</v>
      </c>
      <c r="D18" s="97" t="e">
        <v>#N/A</v>
      </c>
      <c r="E18" s="98">
        <v>1059849</v>
      </c>
      <c r="F18" s="99">
        <v>0.48</v>
      </c>
      <c r="G18" s="100">
        <f t="shared" si="0"/>
        <v>508727.51999999996</v>
      </c>
      <c r="H18" s="100"/>
      <c r="I18" s="101">
        <f t="shared" si="1"/>
        <v>8.957447397380823E-2</v>
      </c>
      <c r="J18" s="100">
        <v>84329</v>
      </c>
      <c r="K18" s="100">
        <v>82299</v>
      </c>
      <c r="L18" s="100">
        <v>74314</v>
      </c>
      <c r="M18" s="102">
        <v>39591</v>
      </c>
      <c r="N18" s="102">
        <v>34346</v>
      </c>
      <c r="O18" s="100">
        <v>36067</v>
      </c>
      <c r="P18" s="100">
        <v>38500</v>
      </c>
      <c r="Q18" s="100">
        <v>41672</v>
      </c>
      <c r="R18" s="100">
        <v>40161</v>
      </c>
      <c r="S18" s="100">
        <v>43716</v>
      </c>
      <c r="T18" s="100">
        <v>43849</v>
      </c>
      <c r="U18" s="100">
        <v>46399</v>
      </c>
      <c r="V18" s="100">
        <v>41977</v>
      </c>
      <c r="W18" s="100">
        <v>38043</v>
      </c>
      <c r="X18" s="100">
        <v>42462</v>
      </c>
      <c r="Y18" s="100">
        <v>42248</v>
      </c>
      <c r="Z18" s="100">
        <v>46182</v>
      </c>
      <c r="AA18" s="100">
        <v>48277</v>
      </c>
      <c r="AB18" s="83"/>
      <c r="AC18" s="83"/>
      <c r="AD18" s="83"/>
      <c r="AE18" s="83"/>
      <c r="AF18" s="83"/>
      <c r="AG18" s="103">
        <f t="shared" ref="AG18:AX18" si="23">J18/$G18</f>
        <v>0.16576457275203041</v>
      </c>
      <c r="AH18" s="103">
        <f t="shared" si="23"/>
        <v>0.16177422444140629</v>
      </c>
      <c r="AI18" s="103">
        <f t="shared" si="23"/>
        <v>0.14607819919001042</v>
      </c>
      <c r="AJ18" s="103">
        <f t="shared" si="23"/>
        <v>7.7823586190108221E-2</v>
      </c>
      <c r="AK18" s="103">
        <f t="shared" si="23"/>
        <v>6.7513548313643423E-2</v>
      </c>
      <c r="AL18" s="103">
        <f t="shared" si="23"/>
        <v>7.0896498777970579E-2</v>
      </c>
      <c r="AM18" s="103">
        <f t="shared" si="23"/>
        <v>7.5679019684250629E-2</v>
      </c>
      <c r="AN18" s="103">
        <f t="shared" si="23"/>
        <v>8.1914184630703685E-2</v>
      </c>
      <c r="AO18" s="103">
        <f t="shared" si="23"/>
        <v>7.8944028819199721E-2</v>
      </c>
      <c r="AP18" s="103">
        <f t="shared" si="23"/>
        <v>8.5932052584849358E-2</v>
      </c>
      <c r="AQ18" s="103">
        <f t="shared" si="23"/>
        <v>8.6193489198304038E-2</v>
      </c>
      <c r="AR18" s="103">
        <f t="shared" si="23"/>
        <v>9.1205995696871295E-2</v>
      </c>
      <c r="AS18" s="103">
        <f t="shared" si="23"/>
        <v>8.2513719721708789E-2</v>
      </c>
      <c r="AT18" s="103">
        <f t="shared" si="23"/>
        <v>7.4780699892154454E-2</v>
      </c>
      <c r="AU18" s="103">
        <f t="shared" si="23"/>
        <v>8.3467078800848055E-2</v>
      </c>
      <c r="AV18" s="103">
        <f t="shared" si="23"/>
        <v>8.3046421392732994E-2</v>
      </c>
      <c r="AW18" s="103">
        <f t="shared" si="23"/>
        <v>9.077944122228733E-2</v>
      </c>
      <c r="AX18" s="103">
        <f t="shared" si="23"/>
        <v>9.4897559306404353E-2</v>
      </c>
      <c r="AY18" s="83" t="str">
        <f t="shared" si="19"/>
        <v>Low</v>
      </c>
      <c r="AZ18" s="83"/>
      <c r="BA18" s="83"/>
      <c r="BB18" s="83"/>
      <c r="BC18" s="103">
        <f t="shared" si="4"/>
        <v>2.4592732864147003E-2</v>
      </c>
      <c r="BD18" s="103">
        <f t="shared" si="5"/>
        <v>2.5129365912817142E-2</v>
      </c>
      <c r="BE18" s="103">
        <f t="shared" si="6"/>
        <v>6.7151861570217394E-2</v>
      </c>
      <c r="BF18" s="103">
        <f t="shared" si="7"/>
        <v>8.4111824734781401E-3</v>
      </c>
      <c r="BG18" s="83"/>
      <c r="BH18" s="83"/>
      <c r="BI18" s="83"/>
      <c r="BJ18" s="83"/>
      <c r="BK18" s="83"/>
      <c r="BL18" s="83"/>
      <c r="BM18" s="83"/>
      <c r="BN18" s="83"/>
    </row>
    <row r="19" spans="1:66" ht="14.25" outlineLevel="1" x14ac:dyDescent="0.2">
      <c r="A19" s="97" t="s">
        <v>1840</v>
      </c>
      <c r="B19" s="97" t="s">
        <v>1452</v>
      </c>
      <c r="C19" s="97" t="s">
        <v>1440</v>
      </c>
      <c r="D19" s="97" t="s">
        <v>133</v>
      </c>
      <c r="E19" s="98">
        <v>386013</v>
      </c>
      <c r="F19" s="99">
        <v>0.48</v>
      </c>
      <c r="G19" s="100">
        <f t="shared" si="0"/>
        <v>185286.24</v>
      </c>
      <c r="H19" s="100"/>
      <c r="I19" s="101">
        <f t="shared" si="1"/>
        <v>3.9592794370483207E-2</v>
      </c>
      <c r="J19" s="100">
        <v>13600</v>
      </c>
      <c r="K19" s="100">
        <v>12682</v>
      </c>
      <c r="L19" s="100">
        <v>12260</v>
      </c>
      <c r="M19" s="102">
        <v>8657</v>
      </c>
      <c r="N19" s="102">
        <v>7425</v>
      </c>
      <c r="O19" s="100">
        <v>7790</v>
      </c>
      <c r="P19" s="100">
        <v>7286</v>
      </c>
      <c r="Q19" s="100">
        <v>7780</v>
      </c>
      <c r="R19" s="100">
        <v>7678</v>
      </c>
      <c r="S19" s="100">
        <v>8046</v>
      </c>
      <c r="T19" s="100">
        <v>8188</v>
      </c>
      <c r="U19" s="100">
        <v>8647</v>
      </c>
      <c r="V19" s="100">
        <v>7702</v>
      </c>
      <c r="W19" s="100">
        <v>6542</v>
      </c>
      <c r="X19" s="100">
        <v>7000</v>
      </c>
      <c r="Y19" s="100">
        <v>6448</v>
      </c>
      <c r="Z19" s="100">
        <v>7647</v>
      </c>
      <c r="AA19" s="100">
        <v>7913</v>
      </c>
      <c r="AB19" s="83"/>
      <c r="AC19" s="83"/>
      <c r="AD19" s="83"/>
      <c r="AE19" s="83"/>
      <c r="AF19" s="83"/>
      <c r="AG19" s="103">
        <f t="shared" ref="AG19:AX19" si="24">J19/$G19</f>
        <v>7.3399945943098635E-2</v>
      </c>
      <c r="AH19" s="103">
        <f t="shared" si="24"/>
        <v>6.8445449591939475E-2</v>
      </c>
      <c r="AI19" s="103">
        <f t="shared" si="24"/>
        <v>6.6167892445763918E-2</v>
      </c>
      <c r="AJ19" s="103">
        <f t="shared" si="24"/>
        <v>4.6722303825691536E-2</v>
      </c>
      <c r="AK19" s="103">
        <f t="shared" si="24"/>
        <v>4.0073132252022602E-2</v>
      </c>
      <c r="AL19" s="103">
        <f t="shared" si="24"/>
        <v>4.2043057271819E-2</v>
      </c>
      <c r="AM19" s="103">
        <f t="shared" si="24"/>
        <v>3.9322941628045345E-2</v>
      </c>
      <c r="AN19" s="103">
        <f t="shared" si="24"/>
        <v>4.1989086723331424E-2</v>
      </c>
      <c r="AO19" s="103">
        <f t="shared" si="24"/>
        <v>4.1438587128758191E-2</v>
      </c>
      <c r="AP19" s="103">
        <f t="shared" si="24"/>
        <v>4.342470331310086E-2</v>
      </c>
      <c r="AQ19" s="103">
        <f t="shared" si="24"/>
        <v>4.4191085101624387E-2</v>
      </c>
      <c r="AR19" s="103">
        <f t="shared" si="24"/>
        <v>4.6668333277203967E-2</v>
      </c>
      <c r="AS19" s="103">
        <f t="shared" si="24"/>
        <v>4.156811644512836E-2</v>
      </c>
      <c r="AT19" s="103">
        <f t="shared" si="24"/>
        <v>3.5307532820569948E-2</v>
      </c>
      <c r="AU19" s="103">
        <f t="shared" si="24"/>
        <v>3.7779383941300773E-2</v>
      </c>
      <c r="AV19" s="103">
        <f t="shared" si="24"/>
        <v>3.4800209664786766E-2</v>
      </c>
      <c r="AW19" s="103">
        <f t="shared" si="24"/>
        <v>4.127127842844671E-2</v>
      </c>
      <c r="AX19" s="103">
        <f t="shared" si="24"/>
        <v>4.2706895018216139E-2</v>
      </c>
      <c r="AY19" s="83" t="str">
        <f t="shared" si="19"/>
        <v>Low</v>
      </c>
      <c r="AZ19" s="83"/>
      <c r="BA19" s="83"/>
      <c r="BB19" s="83"/>
      <c r="BC19" s="103">
        <f t="shared" si="4"/>
        <v>7.3615828137048927E-3</v>
      </c>
      <c r="BD19" s="103">
        <f t="shared" si="5"/>
        <v>3.027747770152819E-3</v>
      </c>
      <c r="BE19" s="103">
        <f t="shared" si="6"/>
        <v>3.6699972971549318E-2</v>
      </c>
      <c r="BF19" s="103">
        <f t="shared" si="7"/>
        <v>2.4232776270920065E-3</v>
      </c>
      <c r="BG19" s="83"/>
      <c r="BH19" s="83"/>
      <c r="BI19" s="83"/>
      <c r="BJ19" s="83"/>
      <c r="BK19" s="83"/>
      <c r="BL19" s="83"/>
      <c r="BM19" s="83"/>
      <c r="BN19" s="83"/>
    </row>
    <row r="20" spans="1:66" ht="14.25" outlineLevel="1" x14ac:dyDescent="0.2">
      <c r="A20" s="97" t="s">
        <v>1840</v>
      </c>
      <c r="B20" s="97" t="s">
        <v>1452</v>
      </c>
      <c r="C20" s="97" t="s">
        <v>1445</v>
      </c>
      <c r="D20" s="97" t="s">
        <v>151</v>
      </c>
      <c r="E20" s="98">
        <v>117045</v>
      </c>
      <c r="F20" s="99">
        <v>0.48</v>
      </c>
      <c r="G20" s="100">
        <f t="shared" si="0"/>
        <v>56181.599999999999</v>
      </c>
      <c r="H20" s="100"/>
      <c r="I20" s="101">
        <f t="shared" si="1"/>
        <v>0.20008330129437396</v>
      </c>
      <c r="J20" s="100">
        <v>19666</v>
      </c>
      <c r="K20" s="100">
        <v>19670</v>
      </c>
      <c r="L20" s="100">
        <v>16835</v>
      </c>
      <c r="M20" s="102">
        <v>10051</v>
      </c>
      <c r="N20" s="102">
        <v>8473</v>
      </c>
      <c r="O20" s="100">
        <v>8383</v>
      </c>
      <c r="P20" s="100">
        <v>8312</v>
      </c>
      <c r="Q20" s="100">
        <v>9402</v>
      </c>
      <c r="R20" s="100">
        <v>9036</v>
      </c>
      <c r="S20" s="100">
        <v>9675</v>
      </c>
      <c r="T20" s="100">
        <v>9399</v>
      </c>
      <c r="U20" s="100">
        <v>10892</v>
      </c>
      <c r="V20" s="100">
        <v>9486</v>
      </c>
      <c r="W20" s="100">
        <v>8470</v>
      </c>
      <c r="X20" s="100">
        <v>10101</v>
      </c>
      <c r="Y20" s="100">
        <v>9658</v>
      </c>
      <c r="Z20" s="100">
        <v>11720</v>
      </c>
      <c r="AA20" s="100">
        <v>12345</v>
      </c>
      <c r="AB20" s="83"/>
      <c r="AC20" s="83"/>
      <c r="AD20" s="83"/>
      <c r="AE20" s="83"/>
      <c r="AF20" s="83"/>
      <c r="AG20" s="103">
        <f t="shared" ref="AG20:AX20" si="25">J20/$G20</f>
        <v>0.35004343058937448</v>
      </c>
      <c r="AH20" s="103">
        <f t="shared" si="25"/>
        <v>0.35011462827687356</v>
      </c>
      <c r="AI20" s="103">
        <f t="shared" si="25"/>
        <v>0.29965326726187935</v>
      </c>
      <c r="AJ20" s="103">
        <f t="shared" si="25"/>
        <v>0.17890198926338874</v>
      </c>
      <c r="AK20" s="103">
        <f t="shared" si="25"/>
        <v>0.15081450154498982</v>
      </c>
      <c r="AL20" s="103">
        <f t="shared" si="25"/>
        <v>0.14921255357625984</v>
      </c>
      <c r="AM20" s="103">
        <f t="shared" si="25"/>
        <v>0.14794879462315064</v>
      </c>
      <c r="AN20" s="103">
        <f t="shared" si="25"/>
        <v>0.16735016446665812</v>
      </c>
      <c r="AO20" s="103">
        <f t="shared" si="25"/>
        <v>0.16083557606048957</v>
      </c>
      <c r="AP20" s="103">
        <f t="shared" si="25"/>
        <v>0.1722094066384724</v>
      </c>
      <c r="AQ20" s="103">
        <f t="shared" si="25"/>
        <v>0.16729676620103379</v>
      </c>
      <c r="AR20" s="103">
        <f t="shared" si="25"/>
        <v>0.19387130306007661</v>
      </c>
      <c r="AS20" s="103">
        <f t="shared" si="25"/>
        <v>0.16884531590413943</v>
      </c>
      <c r="AT20" s="103">
        <f t="shared" si="25"/>
        <v>0.15076110327936548</v>
      </c>
      <c r="AU20" s="103">
        <f t="shared" si="25"/>
        <v>0.17979196035712761</v>
      </c>
      <c r="AV20" s="103">
        <f t="shared" si="25"/>
        <v>0.17190681646660116</v>
      </c>
      <c r="AW20" s="103">
        <f t="shared" si="25"/>
        <v>0.20860922437239238</v>
      </c>
      <c r="AX20" s="103">
        <f t="shared" si="25"/>
        <v>0.21973386304412834</v>
      </c>
      <c r="AY20" s="83" t="str">
        <f t="shared" ref="AY20:AY21" si="26">IF(AX20&lt;$AY$1,"Low",IF(AX20&gt;$AZ$1,"High","Medium"))</f>
        <v>High</v>
      </c>
      <c r="AZ20" s="83"/>
      <c r="BA20" s="83"/>
      <c r="BB20" s="83"/>
      <c r="BC20" s="103">
        <f t="shared" si="4"/>
        <v>4.5370726358807865E-2</v>
      </c>
      <c r="BD20" s="103">
        <f t="shared" si="5"/>
        <v>4.47121477494411E-2</v>
      </c>
      <c r="BE20" s="103">
        <f t="shared" si="6"/>
        <v>0.16615760320104803</v>
      </c>
      <c r="BF20" s="103">
        <f t="shared" si="7"/>
        <v>7.1731670155353354E-3</v>
      </c>
      <c r="BG20" s="83"/>
      <c r="BH20" s="83"/>
      <c r="BI20" s="83"/>
      <c r="BJ20" s="83"/>
      <c r="BK20" s="83"/>
      <c r="BL20" s="83"/>
      <c r="BM20" s="83"/>
      <c r="BN20" s="83"/>
    </row>
    <row r="21" spans="1:66" ht="14.25" outlineLevel="1" x14ac:dyDescent="0.2">
      <c r="A21" s="97" t="s">
        <v>1840</v>
      </c>
      <c r="B21" s="97" t="s">
        <v>1452</v>
      </c>
      <c r="C21" s="97" t="s">
        <v>1452</v>
      </c>
      <c r="D21" s="97" t="s">
        <v>201</v>
      </c>
      <c r="E21" s="98">
        <v>622905</v>
      </c>
      <c r="F21" s="99">
        <v>0.48</v>
      </c>
      <c r="G21" s="100">
        <f t="shared" si="0"/>
        <v>298994.39999999997</v>
      </c>
      <c r="H21" s="100"/>
      <c r="I21" s="101">
        <f t="shared" si="1"/>
        <v>0.88405780621086327</v>
      </c>
      <c r="J21" s="100">
        <v>470702</v>
      </c>
      <c r="K21" s="100">
        <v>472257</v>
      </c>
      <c r="L21" s="100">
        <v>425622</v>
      </c>
      <c r="M21" s="102">
        <v>258941</v>
      </c>
      <c r="N21" s="102">
        <v>233358</v>
      </c>
      <c r="O21" s="100">
        <v>249370</v>
      </c>
      <c r="P21" s="100">
        <v>250356</v>
      </c>
      <c r="Q21" s="100">
        <v>263388</v>
      </c>
      <c r="R21" s="100">
        <v>259716</v>
      </c>
      <c r="S21" s="100">
        <v>267390</v>
      </c>
      <c r="T21" s="100">
        <v>259880</v>
      </c>
      <c r="U21" s="100">
        <v>272215</v>
      </c>
      <c r="V21" s="100">
        <v>244939</v>
      </c>
      <c r="W21" s="100">
        <v>230182</v>
      </c>
      <c r="X21" s="100">
        <v>247890</v>
      </c>
      <c r="Y21" s="100">
        <v>242904</v>
      </c>
      <c r="Z21" s="100">
        <v>266941</v>
      </c>
      <c r="AA21" s="100">
        <v>283140</v>
      </c>
      <c r="AB21" s="83"/>
      <c r="AC21" s="83"/>
      <c r="AD21" s="83"/>
      <c r="AE21" s="83"/>
      <c r="AF21" s="83"/>
      <c r="AG21" s="103">
        <f t="shared" ref="AG21:AX21" si="27">J21/$G21</f>
        <v>1.574283665513468</v>
      </c>
      <c r="AH21" s="103">
        <f t="shared" si="27"/>
        <v>1.5794844318154455</v>
      </c>
      <c r="AI21" s="103">
        <f t="shared" si="27"/>
        <v>1.4235116109198034</v>
      </c>
      <c r="AJ21" s="103">
        <f t="shared" si="27"/>
        <v>0.86603963151149332</v>
      </c>
      <c r="AK21" s="103">
        <f t="shared" si="27"/>
        <v>0.78047615607516407</v>
      </c>
      <c r="AL21" s="103">
        <f t="shared" si="27"/>
        <v>0.83402899853642753</v>
      </c>
      <c r="AM21" s="103">
        <f t="shared" si="27"/>
        <v>0.83732671916263324</v>
      </c>
      <c r="AN21" s="103">
        <f t="shared" si="27"/>
        <v>0.88091281977187541</v>
      </c>
      <c r="AO21" s="103">
        <f t="shared" si="27"/>
        <v>0.86863165330186798</v>
      </c>
      <c r="AP21" s="103">
        <f t="shared" si="27"/>
        <v>0.89429768584294567</v>
      </c>
      <c r="AQ21" s="103">
        <f t="shared" si="27"/>
        <v>0.86918015855815367</v>
      </c>
      <c r="AR21" s="103">
        <f t="shared" si="27"/>
        <v>0.91043511182818149</v>
      </c>
      <c r="AS21" s="103">
        <f t="shared" si="27"/>
        <v>0.81920932298397575</v>
      </c>
      <c r="AT21" s="103">
        <f t="shared" si="27"/>
        <v>0.76985388355099638</v>
      </c>
      <c r="AU21" s="103">
        <f t="shared" si="27"/>
        <v>0.82907907305287332</v>
      </c>
      <c r="AV21" s="103">
        <f t="shared" si="27"/>
        <v>0.81240317544408869</v>
      </c>
      <c r="AW21" s="103">
        <f t="shared" si="27"/>
        <v>0.89279598547665118</v>
      </c>
      <c r="AX21" s="103">
        <f t="shared" si="27"/>
        <v>0.94697425771185029</v>
      </c>
      <c r="AY21" s="83" t="str">
        <f t="shared" si="26"/>
        <v>High</v>
      </c>
      <c r="AZ21" s="83"/>
      <c r="BA21" s="83"/>
      <c r="BB21" s="83"/>
      <c r="BC21" s="103">
        <f t="shared" si="4"/>
        <v>0.2522288042852977</v>
      </c>
      <c r="BD21" s="103">
        <f t="shared" si="5"/>
        <v>0.21397056265936756</v>
      </c>
      <c r="BE21" s="103">
        <f t="shared" si="6"/>
        <v>0.70696976264438405</v>
      </c>
      <c r="BF21" s="103">
        <f t="shared" si="7"/>
        <v>0.13219311130910816</v>
      </c>
      <c r="BG21" s="83"/>
      <c r="BH21" s="83"/>
      <c r="BI21" s="83"/>
      <c r="BJ21" s="83"/>
      <c r="BK21" s="83"/>
      <c r="BL21" s="83"/>
      <c r="BM21" s="83"/>
      <c r="BN21" s="83"/>
    </row>
    <row r="22" spans="1:66" ht="14.25" outlineLevel="1" x14ac:dyDescent="0.2">
      <c r="A22" s="97" t="s">
        <v>1840</v>
      </c>
      <c r="B22" s="97" t="s">
        <v>1452</v>
      </c>
      <c r="C22" s="97" t="s">
        <v>1490</v>
      </c>
      <c r="D22" s="97" t="s">
        <v>133</v>
      </c>
      <c r="E22" s="98">
        <v>991865</v>
      </c>
      <c r="F22" s="99">
        <v>0.48</v>
      </c>
      <c r="G22" s="100">
        <f t="shared" si="0"/>
        <v>476095.19999999995</v>
      </c>
      <c r="H22" s="100"/>
      <c r="I22" s="101">
        <f t="shared" si="1"/>
        <v>5.1825769299921533E-2</v>
      </c>
      <c r="J22" s="100">
        <v>41707</v>
      </c>
      <c r="K22" s="100">
        <v>39011</v>
      </c>
      <c r="L22" s="100">
        <v>33736</v>
      </c>
      <c r="M22" s="102">
        <v>17035</v>
      </c>
      <c r="N22" s="102">
        <v>14438</v>
      </c>
      <c r="O22" s="100">
        <v>16089</v>
      </c>
      <c r="P22" s="100">
        <v>17899</v>
      </c>
      <c r="Q22" s="100">
        <v>21017</v>
      </c>
      <c r="R22" s="100">
        <v>18801</v>
      </c>
      <c r="S22" s="100">
        <v>19849</v>
      </c>
      <c r="T22" s="100">
        <v>20831</v>
      </c>
      <c r="U22" s="100">
        <v>23330</v>
      </c>
      <c r="V22" s="100">
        <v>20939</v>
      </c>
      <c r="W22" s="100">
        <v>18705</v>
      </c>
      <c r="X22" s="100">
        <v>21199</v>
      </c>
      <c r="Y22" s="100">
        <v>20553</v>
      </c>
      <c r="Z22" s="100">
        <v>27349</v>
      </c>
      <c r="AA22" s="100">
        <v>26120</v>
      </c>
      <c r="AB22" s="83"/>
      <c r="AC22" s="83"/>
      <c r="AD22" s="83"/>
      <c r="AE22" s="83"/>
      <c r="AF22" s="83"/>
      <c r="AG22" s="103">
        <f t="shared" ref="AG22:AX22" si="28">J22/$G22</f>
        <v>8.760222745366894E-2</v>
      </c>
      <c r="AH22" s="103">
        <f t="shared" si="28"/>
        <v>8.1939494454050368E-2</v>
      </c>
      <c r="AI22" s="103">
        <f t="shared" si="28"/>
        <v>7.0859777624307077E-2</v>
      </c>
      <c r="AJ22" s="103">
        <f t="shared" si="28"/>
        <v>3.5780658994251577E-2</v>
      </c>
      <c r="AK22" s="103">
        <f t="shared" si="28"/>
        <v>3.0325867599589329E-2</v>
      </c>
      <c r="AL22" s="103">
        <f t="shared" si="28"/>
        <v>3.3793661435780074E-2</v>
      </c>
      <c r="AM22" s="103">
        <f t="shared" si="28"/>
        <v>3.7595422092052182E-2</v>
      </c>
      <c r="AN22" s="103">
        <f t="shared" si="28"/>
        <v>4.4144532438050207E-2</v>
      </c>
      <c r="AO22" s="103">
        <f t="shared" si="28"/>
        <v>3.9490001159431985E-2</v>
      </c>
      <c r="AP22" s="103">
        <f t="shared" si="28"/>
        <v>4.1691241583616055E-2</v>
      </c>
      <c r="AQ22" s="103">
        <f t="shared" si="28"/>
        <v>4.375385427116258E-2</v>
      </c>
      <c r="AR22" s="103">
        <f t="shared" si="28"/>
        <v>4.9002804481120585E-2</v>
      </c>
      <c r="AS22" s="103">
        <f t="shared" si="28"/>
        <v>4.3980699658387655E-2</v>
      </c>
      <c r="AT22" s="103">
        <f t="shared" si="28"/>
        <v>3.9288360815231918E-2</v>
      </c>
      <c r="AU22" s="103">
        <f t="shared" si="28"/>
        <v>4.4526808923929503E-2</v>
      </c>
      <c r="AV22" s="103">
        <f t="shared" si="28"/>
        <v>4.3169937441083217E-2</v>
      </c>
      <c r="AW22" s="103">
        <f t="shared" si="28"/>
        <v>5.7444393474246333E-2</v>
      </c>
      <c r="AX22" s="103">
        <f t="shared" si="28"/>
        <v>5.4862976984435048E-2</v>
      </c>
      <c r="AY22" s="83" t="str">
        <f t="shared" ref="AY22:AY24" si="29">IF(AX22&lt;$AY$1,"Low",IF(AX22&gt;=$AZ$1,"High","Medium"))</f>
        <v>Low</v>
      </c>
      <c r="AZ22" s="83"/>
      <c r="BA22" s="83"/>
      <c r="BB22" s="83"/>
      <c r="BC22" s="103">
        <f t="shared" si="4"/>
        <v>1.5599821212228145E-2</v>
      </c>
      <c r="BD22" s="103">
        <f t="shared" si="5"/>
        <v>1.4845770341729975E-2</v>
      </c>
      <c r="BE22" s="103">
        <f t="shared" si="6"/>
        <v>3.260062273259634E-2</v>
      </c>
      <c r="BF22" s="103">
        <f t="shared" si="7"/>
        <v>2.312562697544525E-3</v>
      </c>
      <c r="BG22" s="83"/>
      <c r="BH22" s="83"/>
      <c r="BI22" s="83"/>
      <c r="BJ22" s="83"/>
      <c r="BK22" s="83"/>
      <c r="BL22" s="83"/>
      <c r="BM22" s="83"/>
      <c r="BN22" s="83"/>
    </row>
    <row r="23" spans="1:66" ht="14.25" outlineLevel="1" x14ac:dyDescent="0.2">
      <c r="A23" s="97" t="s">
        <v>1840</v>
      </c>
      <c r="B23" s="97" t="s">
        <v>1506</v>
      </c>
      <c r="C23" s="97" t="s">
        <v>1251</v>
      </c>
      <c r="D23" s="97" t="s">
        <v>133</v>
      </c>
      <c r="E23" s="98">
        <v>551397</v>
      </c>
      <c r="F23" s="105">
        <v>0.62</v>
      </c>
      <c r="G23" s="100">
        <f t="shared" si="0"/>
        <v>341866.14</v>
      </c>
      <c r="H23" s="100"/>
      <c r="I23" s="101">
        <f t="shared" si="1"/>
        <v>0.18313210739930741</v>
      </c>
      <c r="J23" s="100">
        <v>121750</v>
      </c>
      <c r="K23" s="100">
        <v>114151</v>
      </c>
      <c r="L23" s="100">
        <v>105799</v>
      </c>
      <c r="M23" s="102">
        <v>53352</v>
      </c>
      <c r="N23" s="102">
        <v>45402</v>
      </c>
      <c r="O23" s="100">
        <v>49839</v>
      </c>
      <c r="P23" s="100">
        <v>48809</v>
      </c>
      <c r="Q23" s="100">
        <v>56945</v>
      </c>
      <c r="R23" s="100">
        <v>62767</v>
      </c>
      <c r="S23" s="100">
        <v>63726</v>
      </c>
      <c r="T23" s="100">
        <v>63337</v>
      </c>
      <c r="U23" s="100">
        <v>66534</v>
      </c>
      <c r="V23" s="100">
        <v>59427</v>
      </c>
      <c r="W23" s="100">
        <v>55434</v>
      </c>
      <c r="X23" s="100">
        <v>60705</v>
      </c>
      <c r="Y23" s="100">
        <v>55813</v>
      </c>
      <c r="Z23" s="100">
        <v>60007</v>
      </c>
      <c r="AA23" s="100">
        <v>72000</v>
      </c>
      <c r="AB23" s="83"/>
      <c r="AC23" s="83"/>
      <c r="AD23" s="83"/>
      <c r="AE23" s="83"/>
      <c r="AF23" s="83"/>
      <c r="AG23" s="103">
        <f t="shared" ref="AG23:AX23" si="30">J23/$G23</f>
        <v>0.35613354396548308</v>
      </c>
      <c r="AH23" s="103">
        <f t="shared" si="30"/>
        <v>0.33390554560331714</v>
      </c>
      <c r="AI23" s="103">
        <f t="shared" si="30"/>
        <v>0.30947493074336052</v>
      </c>
      <c r="AJ23" s="103">
        <f t="shared" si="30"/>
        <v>0.15606108285541234</v>
      </c>
      <c r="AK23" s="103">
        <f t="shared" si="30"/>
        <v>0.13280636684288183</v>
      </c>
      <c r="AL23" s="103">
        <f t="shared" si="30"/>
        <v>0.14578513098723378</v>
      </c>
      <c r="AM23" s="103">
        <f t="shared" si="30"/>
        <v>0.14277225583089334</v>
      </c>
      <c r="AN23" s="103">
        <f t="shared" si="30"/>
        <v>0.16657104444447174</v>
      </c>
      <c r="AO23" s="103">
        <f t="shared" si="30"/>
        <v>0.18360110188157269</v>
      </c>
      <c r="AP23" s="103">
        <f t="shared" si="30"/>
        <v>0.18640629341063142</v>
      </c>
      <c r="AQ23" s="103">
        <f t="shared" si="30"/>
        <v>0.18526842114284847</v>
      </c>
      <c r="AR23" s="103">
        <f t="shared" si="30"/>
        <v>0.19462003461354785</v>
      </c>
      <c r="AS23" s="103">
        <f t="shared" si="30"/>
        <v>0.17383119603479888</v>
      </c>
      <c r="AT23" s="103">
        <f t="shared" si="30"/>
        <v>0.16215118584133545</v>
      </c>
      <c r="AU23" s="103">
        <f t="shared" si="30"/>
        <v>0.17756950132586982</v>
      </c>
      <c r="AV23" s="103">
        <f t="shared" si="30"/>
        <v>0.16325980689400826</v>
      </c>
      <c r="AW23" s="103">
        <f t="shared" si="30"/>
        <v>0.17552776651118476</v>
      </c>
      <c r="AX23" s="103">
        <f t="shared" si="30"/>
        <v>0.21060874879272923</v>
      </c>
      <c r="AY23" s="83" t="str">
        <f t="shared" si="29"/>
        <v>High</v>
      </c>
      <c r="AZ23" s="83"/>
      <c r="BA23" s="83"/>
      <c r="BB23" s="83"/>
      <c r="BC23" s="103">
        <f t="shared" si="4"/>
        <v>3.2875440662242829E-2</v>
      </c>
      <c r="BD23" s="103">
        <f t="shared" si="5"/>
        <v>3.1989128844406758E-2</v>
      </c>
      <c r="BE23" s="103">
        <f t="shared" si="6"/>
        <v>0.15838947957817642</v>
      </c>
      <c r="BF23" s="103">
        <f t="shared" si="7"/>
        <v>1.3672017942461338E-2</v>
      </c>
      <c r="BG23" s="83"/>
      <c r="BH23" s="83"/>
      <c r="BI23" s="83"/>
      <c r="BJ23" s="83"/>
      <c r="BK23" s="83"/>
      <c r="BL23" s="83"/>
      <c r="BM23" s="83"/>
      <c r="BN23" s="83"/>
    </row>
    <row r="24" spans="1:66" ht="14.25" outlineLevel="1" x14ac:dyDescent="0.2">
      <c r="A24" s="97" t="s">
        <v>1840</v>
      </c>
      <c r="B24" s="97" t="s">
        <v>1506</v>
      </c>
      <c r="C24" s="97" t="s">
        <v>1278</v>
      </c>
      <c r="D24" s="97" t="s">
        <v>133</v>
      </c>
      <c r="E24" s="98">
        <v>618349</v>
      </c>
      <c r="F24" s="105">
        <v>0.62</v>
      </c>
      <c r="G24" s="100">
        <f t="shared" si="0"/>
        <v>383376.38</v>
      </c>
      <c r="H24" s="100"/>
      <c r="I24" s="101">
        <f t="shared" si="1"/>
        <v>2.3504317089122706E-2</v>
      </c>
      <c r="J24" s="100">
        <v>15792</v>
      </c>
      <c r="K24" s="100">
        <v>17994</v>
      </c>
      <c r="L24" s="100">
        <v>14876</v>
      </c>
      <c r="M24" s="102">
        <v>7501</v>
      </c>
      <c r="N24" s="102">
        <v>6217</v>
      </c>
      <c r="O24" s="100">
        <v>6537</v>
      </c>
      <c r="P24" s="100">
        <v>6824</v>
      </c>
      <c r="Q24" s="100">
        <v>7814</v>
      </c>
      <c r="R24" s="100">
        <v>7929</v>
      </c>
      <c r="S24" s="100">
        <v>8502</v>
      </c>
      <c r="T24" s="100">
        <v>8694</v>
      </c>
      <c r="U24" s="100">
        <v>9467</v>
      </c>
      <c r="V24" s="100">
        <v>8464</v>
      </c>
      <c r="W24" s="100">
        <v>7783</v>
      </c>
      <c r="X24" s="100">
        <v>8262</v>
      </c>
      <c r="Y24" s="100">
        <v>7519</v>
      </c>
      <c r="Z24" s="100">
        <v>9278</v>
      </c>
      <c r="AA24" s="100">
        <v>10236</v>
      </c>
      <c r="AB24" s="83"/>
      <c r="AC24" s="83"/>
      <c r="AD24" s="83"/>
      <c r="AE24" s="83"/>
      <c r="AF24" s="83"/>
      <c r="AG24" s="103">
        <f t="shared" ref="AG24:AX24" si="31">J24/$G24</f>
        <v>4.1191896068297165E-2</v>
      </c>
      <c r="AH24" s="103">
        <f t="shared" si="31"/>
        <v>4.6935598901528569E-2</v>
      </c>
      <c r="AI24" s="103">
        <f t="shared" si="31"/>
        <v>3.8802599158560575E-2</v>
      </c>
      <c r="AJ24" s="103">
        <f t="shared" si="31"/>
        <v>1.9565628951893177E-2</v>
      </c>
      <c r="AK24" s="103">
        <f t="shared" si="31"/>
        <v>1.6216439833878132E-2</v>
      </c>
      <c r="AL24" s="103">
        <f t="shared" si="31"/>
        <v>1.7051128710642006E-2</v>
      </c>
      <c r="AM24" s="103">
        <f t="shared" si="31"/>
        <v>1.7799740296989604E-2</v>
      </c>
      <c r="AN24" s="103">
        <f t="shared" si="31"/>
        <v>2.038205900947784E-2</v>
      </c>
      <c r="AO24" s="103">
        <f t="shared" si="31"/>
        <v>2.0682025324564857E-2</v>
      </c>
      <c r="AP24" s="103">
        <f t="shared" si="31"/>
        <v>2.2176640094520167E-2</v>
      </c>
      <c r="AQ24" s="103">
        <f t="shared" si="31"/>
        <v>2.2677453420578492E-2</v>
      </c>
      <c r="AR24" s="103">
        <f t="shared" si="31"/>
        <v>2.4693748738511226E-2</v>
      </c>
      <c r="AS24" s="103">
        <f t="shared" si="31"/>
        <v>2.2077520790404457E-2</v>
      </c>
      <c r="AT24" s="103">
        <f t="shared" si="31"/>
        <v>2.030119852454134E-2</v>
      </c>
      <c r="AU24" s="103">
        <f t="shared" si="31"/>
        <v>2.1550623436947264E-2</v>
      </c>
      <c r="AV24" s="103">
        <f t="shared" si="31"/>
        <v>1.9612580201211142E-2</v>
      </c>
      <c r="AW24" s="103">
        <f t="shared" si="31"/>
        <v>2.420076062067256E-2</v>
      </c>
      <c r="AX24" s="103">
        <f t="shared" si="31"/>
        <v>2.6699610445484408E-2</v>
      </c>
      <c r="AY24" s="83" t="str">
        <f t="shared" si="29"/>
        <v>Low</v>
      </c>
      <c r="AZ24" s="83"/>
      <c r="BA24" s="83"/>
      <c r="BB24" s="83"/>
      <c r="BC24" s="103">
        <f t="shared" si="4"/>
        <v>3.9778141783278357E-3</v>
      </c>
      <c r="BD24" s="103">
        <f t="shared" si="5"/>
        <v>5.8428221373471156E-3</v>
      </c>
      <c r="BE24" s="103">
        <f t="shared" si="6"/>
        <v>1.7789306686030057E-2</v>
      </c>
      <c r="BF24" s="103">
        <f t="shared" si="7"/>
        <v>1.1476972055503264E-3</v>
      </c>
      <c r="BG24" s="83"/>
      <c r="BH24" s="83"/>
      <c r="BI24" s="83"/>
      <c r="BJ24" s="83"/>
      <c r="BK24" s="83"/>
      <c r="BL24" s="83"/>
      <c r="BM24" s="83"/>
      <c r="BN24" s="83"/>
    </row>
    <row r="25" spans="1:66" ht="14.25" outlineLevel="1" x14ac:dyDescent="0.2">
      <c r="A25" s="97" t="s">
        <v>1840</v>
      </c>
      <c r="B25" s="97" t="s">
        <v>1506</v>
      </c>
      <c r="C25" s="97" t="s">
        <v>1341</v>
      </c>
      <c r="D25" s="97" t="s">
        <v>151</v>
      </c>
      <c r="E25" s="98">
        <v>543365</v>
      </c>
      <c r="F25" s="105">
        <v>0.62</v>
      </c>
      <c r="G25" s="100">
        <f t="shared" si="0"/>
        <v>336886.3</v>
      </c>
      <c r="H25" s="100"/>
      <c r="I25" s="101">
        <f t="shared" si="1"/>
        <v>4.3256928722440378E-2</v>
      </c>
      <c r="J25" s="100">
        <v>26019</v>
      </c>
      <c r="K25" s="100">
        <v>27309</v>
      </c>
      <c r="L25" s="100">
        <v>24854</v>
      </c>
      <c r="M25" s="102">
        <v>16550</v>
      </c>
      <c r="N25" s="102">
        <v>13878</v>
      </c>
      <c r="O25" s="100">
        <v>14010</v>
      </c>
      <c r="P25" s="100">
        <v>13890</v>
      </c>
      <c r="Q25" s="100">
        <v>14791</v>
      </c>
      <c r="R25" s="100">
        <v>15050</v>
      </c>
      <c r="S25" s="100">
        <v>15740</v>
      </c>
      <c r="T25" s="100">
        <v>14843</v>
      </c>
      <c r="U25" s="100">
        <v>15324</v>
      </c>
      <c r="V25" s="100">
        <v>13739</v>
      </c>
      <c r="W25" s="100">
        <v>12758</v>
      </c>
      <c r="X25" s="100">
        <v>13564</v>
      </c>
      <c r="Y25" s="100">
        <v>12166</v>
      </c>
      <c r="Z25" s="100">
        <v>15252</v>
      </c>
      <c r="AA25" s="100">
        <v>16300</v>
      </c>
      <c r="AB25" s="83"/>
      <c r="AC25" s="83"/>
      <c r="AD25" s="83"/>
      <c r="AE25" s="83"/>
      <c r="AF25" s="83"/>
      <c r="AG25" s="103">
        <f t="shared" ref="AG25:AX25" si="32">J25/$G25</f>
        <v>7.7233772937635045E-2</v>
      </c>
      <c r="AH25" s="103">
        <f t="shared" si="32"/>
        <v>8.1062958036583865E-2</v>
      </c>
      <c r="AI25" s="103">
        <f t="shared" si="32"/>
        <v>7.3775632906413827E-2</v>
      </c>
      <c r="AJ25" s="103">
        <f t="shared" si="32"/>
        <v>4.9126366967134016E-2</v>
      </c>
      <c r="AK25" s="103">
        <f t="shared" si="32"/>
        <v>4.1194907599388875E-2</v>
      </c>
      <c r="AL25" s="103">
        <f t="shared" si="32"/>
        <v>4.1586731190909221E-2</v>
      </c>
      <c r="AM25" s="103">
        <f t="shared" si="32"/>
        <v>4.1230527925890728E-2</v>
      </c>
      <c r="AN25" s="103">
        <f t="shared" si="32"/>
        <v>4.3905020774071254E-2</v>
      </c>
      <c r="AO25" s="103">
        <f t="shared" si="32"/>
        <v>4.4673826154402838E-2</v>
      </c>
      <c r="AP25" s="103">
        <f t="shared" si="32"/>
        <v>4.6721994928259181E-2</v>
      </c>
      <c r="AQ25" s="103">
        <f t="shared" si="32"/>
        <v>4.4059375522245932E-2</v>
      </c>
      <c r="AR25" s="103">
        <f t="shared" si="32"/>
        <v>4.5487156942861734E-2</v>
      </c>
      <c r="AS25" s="103">
        <f t="shared" si="32"/>
        <v>4.0782305484075784E-2</v>
      </c>
      <c r="AT25" s="103">
        <f t="shared" si="32"/>
        <v>3.7870343792549596E-2</v>
      </c>
      <c r="AU25" s="103">
        <f t="shared" si="32"/>
        <v>4.0262842389257147E-2</v>
      </c>
      <c r="AV25" s="103">
        <f t="shared" si="32"/>
        <v>3.6113074351791688E-2</v>
      </c>
      <c r="AW25" s="103">
        <f t="shared" si="32"/>
        <v>4.5273434983850634E-2</v>
      </c>
      <c r="AX25" s="103">
        <f t="shared" si="32"/>
        <v>4.838427683167882E-2</v>
      </c>
      <c r="AY25" s="83" t="str">
        <f>IF(AX25&lt;$AY$1,"Low",IF(AX25&gt;$AZ$1,"High","Medium"))</f>
        <v>Low</v>
      </c>
      <c r="AZ25" s="83"/>
      <c r="BA25" s="83"/>
      <c r="BB25" s="83"/>
      <c r="BC25" s="103">
        <f t="shared" si="4"/>
        <v>7.6821170822321955E-3</v>
      </c>
      <c r="BD25" s="103">
        <f t="shared" si="5"/>
        <v>6.3997853281656161E-3</v>
      </c>
      <c r="BE25" s="103">
        <f t="shared" si="6"/>
        <v>3.6326796310802788E-2</v>
      </c>
      <c r="BF25" s="103">
        <f t="shared" si="7"/>
        <v>2.4340556442930448E-3</v>
      </c>
      <c r="BG25" s="83"/>
      <c r="BH25" s="83"/>
      <c r="BI25" s="83"/>
      <c r="BJ25" s="83"/>
      <c r="BK25" s="83"/>
      <c r="BL25" s="83"/>
      <c r="BM25" s="83"/>
      <c r="BN25" s="83"/>
    </row>
    <row r="26" spans="1:66" ht="14.25" outlineLevel="1" x14ac:dyDescent="0.2">
      <c r="A26" s="97" t="s">
        <v>1840</v>
      </c>
      <c r="B26" s="97" t="s">
        <v>1506</v>
      </c>
      <c r="C26" s="97" t="s">
        <v>1345</v>
      </c>
      <c r="D26" s="97" t="s">
        <v>133</v>
      </c>
      <c r="E26" s="98">
        <v>817617</v>
      </c>
      <c r="F26" s="105">
        <v>0.62</v>
      </c>
      <c r="G26" s="100">
        <f t="shared" si="0"/>
        <v>506922.54</v>
      </c>
      <c r="H26" s="100"/>
      <c r="I26" s="101">
        <f t="shared" si="1"/>
        <v>2.9322034092230345E-2</v>
      </c>
      <c r="J26" s="100">
        <v>23527</v>
      </c>
      <c r="K26" s="100">
        <v>21370</v>
      </c>
      <c r="L26" s="100">
        <v>19706</v>
      </c>
      <c r="M26" s="102">
        <v>11093</v>
      </c>
      <c r="N26" s="102">
        <v>10785</v>
      </c>
      <c r="O26" s="100">
        <v>11777</v>
      </c>
      <c r="P26" s="100">
        <v>11177</v>
      </c>
      <c r="Q26" s="100">
        <v>12033</v>
      </c>
      <c r="R26" s="100">
        <v>11282</v>
      </c>
      <c r="S26" s="100">
        <v>11783</v>
      </c>
      <c r="T26" s="100">
        <v>12237</v>
      </c>
      <c r="U26" s="100">
        <v>13826</v>
      </c>
      <c r="V26" s="100">
        <v>12081</v>
      </c>
      <c r="W26" s="100">
        <v>10451</v>
      </c>
      <c r="X26" s="100">
        <v>11384</v>
      </c>
      <c r="Y26" s="100">
        <v>10867</v>
      </c>
      <c r="Z26" s="100">
        <v>16166</v>
      </c>
      <c r="AA26" s="100">
        <v>17559</v>
      </c>
      <c r="AB26" s="83"/>
      <c r="AC26" s="83"/>
      <c r="AD26" s="83"/>
      <c r="AE26" s="83"/>
      <c r="AF26" s="83"/>
      <c r="AG26" s="103">
        <f t="shared" ref="AG26:AX26" si="33">J26/$G26</f>
        <v>4.6411430038206629E-2</v>
      </c>
      <c r="AH26" s="103">
        <f t="shared" si="33"/>
        <v>4.2156342071512545E-2</v>
      </c>
      <c r="AI26" s="103">
        <f t="shared" si="33"/>
        <v>3.8873789277549191E-2</v>
      </c>
      <c r="AJ26" s="103">
        <f t="shared" si="33"/>
        <v>2.188302773042998E-2</v>
      </c>
      <c r="AK26" s="103">
        <f t="shared" si="33"/>
        <v>2.1275439833470418E-2</v>
      </c>
      <c r="AL26" s="103">
        <f t="shared" si="33"/>
        <v>2.3232346306794723E-2</v>
      </c>
      <c r="AM26" s="103">
        <f t="shared" si="33"/>
        <v>2.2048733520509862E-2</v>
      </c>
      <c r="AN26" s="103">
        <f t="shared" si="33"/>
        <v>2.3737354428942932E-2</v>
      </c>
      <c r="AO26" s="103">
        <f t="shared" si="33"/>
        <v>2.225586575810971E-2</v>
      </c>
      <c r="AP26" s="103">
        <f t="shared" si="33"/>
        <v>2.3244182434657572E-2</v>
      </c>
      <c r="AQ26" s="103">
        <f t="shared" si="33"/>
        <v>2.4139782776279785E-2</v>
      </c>
      <c r="AR26" s="103">
        <f t="shared" si="33"/>
        <v>2.7274383971957531E-2</v>
      </c>
      <c r="AS26" s="103">
        <f t="shared" si="33"/>
        <v>2.3832043451845721E-2</v>
      </c>
      <c r="AT26" s="103">
        <f t="shared" si="33"/>
        <v>2.0616562049105176E-2</v>
      </c>
      <c r="AU26" s="103">
        <f t="shared" si="33"/>
        <v>2.2457079931778139E-2</v>
      </c>
      <c r="AV26" s="103">
        <f t="shared" si="33"/>
        <v>2.1437200247596013E-2</v>
      </c>
      <c r="AW26" s="103">
        <f t="shared" si="33"/>
        <v>3.1890473838468499E-2</v>
      </c>
      <c r="AX26" s="103">
        <f t="shared" si="33"/>
        <v>3.463842819062652E-2</v>
      </c>
      <c r="AY26" s="83" t="str">
        <f t="shared" ref="AY26:AY29" si="34">IF(AX26&lt;$AY$1,"Low",IF(AX26&gt;=$AZ$1,"High","Medium"))</f>
        <v>Low</v>
      </c>
      <c r="AZ26" s="83"/>
      <c r="BA26" s="83"/>
      <c r="BB26" s="83"/>
      <c r="BC26" s="103">
        <f t="shared" si="4"/>
        <v>7.1233762854577354E-3</v>
      </c>
      <c r="BD26" s="103">
        <f t="shared" si="5"/>
        <v>4.8705666155622121E-3</v>
      </c>
      <c r="BE26" s="103">
        <f t="shared" si="6"/>
        <v>2.6252531599798266E-2</v>
      </c>
      <c r="BF26" s="103">
        <f t="shared" si="7"/>
        <v>9.1729990937076901E-4</v>
      </c>
      <c r="BG26" s="83"/>
      <c r="BH26" s="83"/>
      <c r="BI26" s="83"/>
      <c r="BJ26" s="83"/>
      <c r="BK26" s="83"/>
      <c r="BL26" s="83"/>
      <c r="BM26" s="83"/>
      <c r="BN26" s="83"/>
    </row>
    <row r="27" spans="1:66" ht="14.25" outlineLevel="1" x14ac:dyDescent="0.2">
      <c r="A27" s="97" t="s">
        <v>1840</v>
      </c>
      <c r="B27" s="97" t="s">
        <v>1506</v>
      </c>
      <c r="C27" s="97" t="s">
        <v>1352</v>
      </c>
      <c r="D27" s="97" t="s">
        <v>133</v>
      </c>
      <c r="E27" s="98">
        <v>734108</v>
      </c>
      <c r="F27" s="105">
        <v>0.62</v>
      </c>
      <c r="G27" s="100">
        <f t="shared" si="0"/>
        <v>455146.96</v>
      </c>
      <c r="H27" s="100"/>
      <c r="I27" s="101">
        <f t="shared" si="1"/>
        <v>4.8111200537660777E-2</v>
      </c>
      <c r="J27" s="100">
        <v>31431</v>
      </c>
      <c r="K27" s="100">
        <v>29550</v>
      </c>
      <c r="L27" s="100">
        <v>26539</v>
      </c>
      <c r="M27" s="102">
        <v>17832</v>
      </c>
      <c r="N27" s="102">
        <v>15736</v>
      </c>
      <c r="O27" s="100">
        <v>16674</v>
      </c>
      <c r="P27" s="100">
        <v>15787</v>
      </c>
      <c r="Q27" s="100">
        <v>17149</v>
      </c>
      <c r="R27" s="100">
        <v>18066</v>
      </c>
      <c r="S27" s="100">
        <v>18887</v>
      </c>
      <c r="T27" s="100">
        <v>19324</v>
      </c>
      <c r="U27" s="100">
        <v>21850</v>
      </c>
      <c r="V27" s="100">
        <v>19402</v>
      </c>
      <c r="W27" s="100">
        <v>17263</v>
      </c>
      <c r="X27" s="100">
        <v>18186</v>
      </c>
      <c r="Y27" s="100">
        <v>17526</v>
      </c>
      <c r="Z27" s="100">
        <v>23504</v>
      </c>
      <c r="AA27" s="100">
        <v>24663</v>
      </c>
      <c r="AB27" s="83"/>
      <c r="AC27" s="83"/>
      <c r="AD27" s="83"/>
      <c r="AE27" s="83"/>
      <c r="AF27" s="83"/>
      <c r="AG27" s="103">
        <f t="shared" ref="AG27:AX27" si="35">J27/$G27</f>
        <v>6.9056816286326511E-2</v>
      </c>
      <c r="AH27" s="103">
        <f t="shared" si="35"/>
        <v>6.4924085178993618E-2</v>
      </c>
      <c r="AI27" s="103">
        <f t="shared" si="35"/>
        <v>5.8308639477675513E-2</v>
      </c>
      <c r="AJ27" s="103">
        <f t="shared" si="35"/>
        <v>3.9178554548623151E-2</v>
      </c>
      <c r="AK27" s="103">
        <f t="shared" si="35"/>
        <v>3.4573448540664756E-2</v>
      </c>
      <c r="AL27" s="103">
        <f t="shared" si="35"/>
        <v>3.663432136292858E-2</v>
      </c>
      <c r="AM27" s="103">
        <f t="shared" si="35"/>
        <v>3.4685500261278243E-2</v>
      </c>
      <c r="AN27" s="103">
        <f t="shared" si="35"/>
        <v>3.7677940329426785E-2</v>
      </c>
      <c r="AO27" s="103">
        <f t="shared" si="35"/>
        <v>3.9692674207908583E-2</v>
      </c>
      <c r="AP27" s="103">
        <f t="shared" si="35"/>
        <v>4.1496487200529689E-2</v>
      </c>
      <c r="AQ27" s="103">
        <f t="shared" si="35"/>
        <v>4.245661664970804E-2</v>
      </c>
      <c r="AR27" s="103">
        <f t="shared" si="35"/>
        <v>4.800647245891744E-2</v>
      </c>
      <c r="AS27" s="103">
        <f t="shared" si="35"/>
        <v>4.2627989869469848E-2</v>
      </c>
      <c r="AT27" s="103">
        <f t="shared" si="35"/>
        <v>3.7928408881386357E-2</v>
      </c>
      <c r="AU27" s="103">
        <f t="shared" si="35"/>
        <v>3.9956325315234444E-2</v>
      </c>
      <c r="AV27" s="103">
        <f t="shared" si="35"/>
        <v>3.8506244224942199E-2</v>
      </c>
      <c r="AW27" s="103">
        <f t="shared" si="35"/>
        <v>5.1640463554892248E-2</v>
      </c>
      <c r="AX27" s="103">
        <f t="shared" si="35"/>
        <v>5.418689383314787E-2</v>
      </c>
      <c r="AY27" s="83" t="str">
        <f t="shared" si="34"/>
        <v>Low</v>
      </c>
      <c r="AZ27" s="83"/>
      <c r="BA27" s="83"/>
      <c r="BB27" s="83"/>
      <c r="BC27" s="103">
        <f t="shared" si="4"/>
        <v>7.1075944349930399E-3</v>
      </c>
      <c r="BD27" s="103">
        <f t="shared" si="5"/>
        <v>7.8875622941653838E-3</v>
      </c>
      <c r="BE27" s="103">
        <f t="shared" si="6"/>
        <v>4.293558282801669E-2</v>
      </c>
      <c r="BF27" s="103">
        <f t="shared" si="7"/>
        <v>2.0191280636038963E-3</v>
      </c>
      <c r="BG27" s="83"/>
      <c r="BH27" s="83"/>
      <c r="BI27" s="83"/>
      <c r="BJ27" s="83"/>
      <c r="BK27" s="83"/>
      <c r="BL27" s="83"/>
      <c r="BM27" s="83"/>
      <c r="BN27" s="83"/>
    </row>
    <row r="28" spans="1:66" ht="14.25" outlineLevel="1" x14ac:dyDescent="0.2">
      <c r="A28" s="97" t="s">
        <v>1840</v>
      </c>
      <c r="B28" s="97" t="s">
        <v>1506</v>
      </c>
      <c r="C28" s="97" t="s">
        <v>1377</v>
      </c>
      <c r="D28" s="97" t="s">
        <v>133</v>
      </c>
      <c r="E28" s="98">
        <v>767614</v>
      </c>
      <c r="F28" s="105">
        <v>0.62</v>
      </c>
      <c r="G28" s="100">
        <f t="shared" si="0"/>
        <v>475920.68</v>
      </c>
      <c r="H28" s="100"/>
      <c r="I28" s="101">
        <f t="shared" si="1"/>
        <v>6.7061595222128192E-2</v>
      </c>
      <c r="J28" s="100">
        <v>45831</v>
      </c>
      <c r="K28" s="100">
        <v>43933</v>
      </c>
      <c r="L28" s="100">
        <v>39221</v>
      </c>
      <c r="M28" s="102">
        <v>25709</v>
      </c>
      <c r="N28" s="102">
        <v>24767</v>
      </c>
      <c r="O28" s="100">
        <v>26273</v>
      </c>
      <c r="P28" s="100">
        <v>25568</v>
      </c>
      <c r="Q28" s="100">
        <v>27244</v>
      </c>
      <c r="R28" s="100">
        <v>26858</v>
      </c>
      <c r="S28" s="100">
        <v>28599</v>
      </c>
      <c r="T28" s="100">
        <v>28824</v>
      </c>
      <c r="U28" s="100">
        <v>31068</v>
      </c>
      <c r="V28" s="100">
        <v>27759</v>
      </c>
      <c r="W28" s="100">
        <v>25719</v>
      </c>
      <c r="X28" s="100">
        <v>27887</v>
      </c>
      <c r="Y28" s="100">
        <v>27086</v>
      </c>
      <c r="Z28" s="100">
        <v>32357</v>
      </c>
      <c r="AA28" s="100">
        <v>36305</v>
      </c>
      <c r="AB28" s="83"/>
      <c r="AC28" s="83"/>
      <c r="AD28" s="83"/>
      <c r="AE28" s="83"/>
      <c r="AF28" s="83"/>
      <c r="AG28" s="103">
        <f t="shared" ref="AG28:AX28" si="36">J28/$G28</f>
        <v>9.6299660691357231E-2</v>
      </c>
      <c r="AH28" s="103">
        <f t="shared" si="36"/>
        <v>9.2311601168497237E-2</v>
      </c>
      <c r="AI28" s="103">
        <f t="shared" si="36"/>
        <v>8.2410791647045054E-2</v>
      </c>
      <c r="AJ28" s="103">
        <f t="shared" si="36"/>
        <v>5.4019505939519166E-2</v>
      </c>
      <c r="AK28" s="103">
        <f t="shared" si="36"/>
        <v>5.2040184511419008E-2</v>
      </c>
      <c r="AL28" s="103">
        <f t="shared" si="36"/>
        <v>5.5204577367808434E-2</v>
      </c>
      <c r="AM28" s="103">
        <f t="shared" si="36"/>
        <v>5.3723238082446848E-2</v>
      </c>
      <c r="AN28" s="103">
        <f t="shared" si="36"/>
        <v>5.7244833319703613E-2</v>
      </c>
      <c r="AO28" s="103">
        <f t="shared" si="36"/>
        <v>5.6433773796087196E-2</v>
      </c>
      <c r="AP28" s="103">
        <f t="shared" si="36"/>
        <v>6.0091946414263825E-2</v>
      </c>
      <c r="AQ28" s="103">
        <f t="shared" si="36"/>
        <v>6.0564714271294118E-2</v>
      </c>
      <c r="AR28" s="103">
        <f t="shared" si="36"/>
        <v>6.5279785698742904E-2</v>
      </c>
      <c r="AS28" s="103">
        <f t="shared" si="36"/>
        <v>5.8326946414684062E-2</v>
      </c>
      <c r="AT28" s="103">
        <f t="shared" si="36"/>
        <v>5.4040517844276069E-2</v>
      </c>
      <c r="AU28" s="103">
        <f t="shared" si="36"/>
        <v>5.8595898795572407E-2</v>
      </c>
      <c r="AV28" s="103">
        <f t="shared" si="36"/>
        <v>5.691284522454456E-2</v>
      </c>
      <c r="AW28" s="103">
        <f t="shared" si="36"/>
        <v>6.7988220221907564E-2</v>
      </c>
      <c r="AX28" s="103">
        <f t="shared" si="36"/>
        <v>7.6283720219932447E-2</v>
      </c>
      <c r="AY28" s="83" t="str">
        <f t="shared" si="34"/>
        <v>Low</v>
      </c>
      <c r="AZ28" s="83"/>
      <c r="BA28" s="83"/>
      <c r="BB28" s="83"/>
      <c r="BC28" s="103">
        <f t="shared" si="4"/>
        <v>1.5021410710709188E-2</v>
      </c>
      <c r="BD28" s="103">
        <f t="shared" si="5"/>
        <v>1.5145380948774909E-2</v>
      </c>
      <c r="BE28" s="103">
        <f t="shared" si="6"/>
        <v>5.9026642843088895E-2</v>
      </c>
      <c r="BF28" s="103">
        <f t="shared" si="7"/>
        <v>4.2023809513803854E-3</v>
      </c>
      <c r="BG28" s="83"/>
      <c r="BH28" s="83"/>
      <c r="BI28" s="83"/>
      <c r="BJ28" s="83"/>
      <c r="BK28" s="83"/>
      <c r="BL28" s="83"/>
      <c r="BM28" s="83"/>
      <c r="BN28" s="83"/>
    </row>
    <row r="29" spans="1:66" ht="14.25" outlineLevel="1" x14ac:dyDescent="0.2">
      <c r="A29" s="97" t="s">
        <v>1840</v>
      </c>
      <c r="B29" s="97" t="s">
        <v>1506</v>
      </c>
      <c r="C29" s="97" t="s">
        <v>1439</v>
      </c>
      <c r="D29" s="97" t="s">
        <v>133</v>
      </c>
      <c r="E29" s="98">
        <v>453441</v>
      </c>
      <c r="F29" s="105">
        <v>0.62</v>
      </c>
      <c r="G29" s="100">
        <f t="shared" si="0"/>
        <v>281133.42</v>
      </c>
      <c r="H29" s="100"/>
      <c r="I29" s="101">
        <f t="shared" si="1"/>
        <v>4.4713052376815728E-2</v>
      </c>
      <c r="J29" s="100">
        <v>21395</v>
      </c>
      <c r="K29" s="100">
        <v>19964</v>
      </c>
      <c r="L29" s="100">
        <v>18454</v>
      </c>
      <c r="M29" s="102">
        <v>10813</v>
      </c>
      <c r="N29" s="102">
        <v>9673</v>
      </c>
      <c r="O29" s="100">
        <v>10716</v>
      </c>
      <c r="P29" s="100">
        <v>10922</v>
      </c>
      <c r="Q29" s="100">
        <v>11660</v>
      </c>
      <c r="R29" s="100">
        <v>11109</v>
      </c>
      <c r="S29" s="100">
        <v>11773</v>
      </c>
      <c r="T29" s="100">
        <v>12316</v>
      </c>
      <c r="U29" s="100">
        <v>13749</v>
      </c>
      <c r="V29" s="100">
        <v>11734</v>
      </c>
      <c r="W29" s="100">
        <v>10552</v>
      </c>
      <c r="X29" s="100">
        <v>11394</v>
      </c>
      <c r="Y29" s="100">
        <v>10802</v>
      </c>
      <c r="Z29" s="100">
        <v>13126</v>
      </c>
      <c r="AA29" s="100">
        <v>13783</v>
      </c>
      <c r="AB29" s="83"/>
      <c r="AC29" s="83"/>
      <c r="AD29" s="83"/>
      <c r="AE29" s="83"/>
      <c r="AF29" s="83"/>
      <c r="AG29" s="103">
        <f t="shared" ref="AG29:AX29" si="37">J29/$G29</f>
        <v>7.6102656169444394E-2</v>
      </c>
      <c r="AH29" s="103">
        <f t="shared" si="37"/>
        <v>7.1012546284963202E-2</v>
      </c>
      <c r="AI29" s="103">
        <f t="shared" si="37"/>
        <v>6.564143103299494E-2</v>
      </c>
      <c r="AJ29" s="103">
        <f t="shared" si="37"/>
        <v>3.8462165046048248E-2</v>
      </c>
      <c r="AK29" s="103">
        <f t="shared" si="37"/>
        <v>3.4407150882310618E-2</v>
      </c>
      <c r="AL29" s="103">
        <f t="shared" si="37"/>
        <v>3.811713313913373E-2</v>
      </c>
      <c r="AM29" s="103">
        <f t="shared" si="37"/>
        <v>3.8849881312581054E-2</v>
      </c>
      <c r="AN29" s="103">
        <f t="shared" si="37"/>
        <v>4.1474969429105939E-2</v>
      </c>
      <c r="AO29" s="103">
        <f t="shared" si="37"/>
        <v>3.9515045916632754E-2</v>
      </c>
      <c r="AP29" s="103">
        <f t="shared" si="37"/>
        <v>4.1876913815511514E-2</v>
      </c>
      <c r="AQ29" s="103">
        <f t="shared" si="37"/>
        <v>4.3808381088239173E-2</v>
      </c>
      <c r="AR29" s="103">
        <f t="shared" si="37"/>
        <v>4.8905605032656736E-2</v>
      </c>
      <c r="AS29" s="103">
        <f t="shared" si="37"/>
        <v>4.173818964675207E-2</v>
      </c>
      <c r="AT29" s="103">
        <f t="shared" si="37"/>
        <v>3.7533780224350416E-2</v>
      </c>
      <c r="AU29" s="103">
        <f t="shared" si="37"/>
        <v>4.0528799457567162E-2</v>
      </c>
      <c r="AV29" s="103">
        <f t="shared" si="37"/>
        <v>3.8423037716398142E-2</v>
      </c>
      <c r="AW29" s="103">
        <f t="shared" si="37"/>
        <v>4.6689575362473805E-2</v>
      </c>
      <c r="AX29" s="103">
        <f t="shared" si="37"/>
        <v>4.9026544051575228E-2</v>
      </c>
      <c r="AY29" s="83" t="str">
        <f t="shared" si="34"/>
        <v>Low</v>
      </c>
      <c r="AZ29" s="83"/>
      <c r="BA29" s="83"/>
      <c r="BB29" s="83"/>
      <c r="BC29" s="103">
        <f t="shared" si="4"/>
        <v>1.4736775158214916E-2</v>
      </c>
      <c r="BD29" s="103">
        <f t="shared" si="5"/>
        <v>8.1420415971889797E-3</v>
      </c>
      <c r="BE29" s="103">
        <f t="shared" si="6"/>
        <v>3.2920312355606815E-2</v>
      </c>
      <c r="BF29" s="103">
        <f t="shared" si="7"/>
        <v>2.0737484714552969E-3</v>
      </c>
      <c r="BG29" s="83"/>
      <c r="BH29" s="83"/>
      <c r="BI29" s="83"/>
      <c r="BJ29" s="83"/>
      <c r="BK29" s="83"/>
      <c r="BL29" s="83"/>
      <c r="BM29" s="83"/>
      <c r="BN29" s="83"/>
    </row>
    <row r="30" spans="1:66" ht="14.25" outlineLevel="1" x14ac:dyDescent="0.2">
      <c r="A30" s="97" t="s">
        <v>1840</v>
      </c>
      <c r="B30" s="97" t="s">
        <v>1506</v>
      </c>
      <c r="C30" s="97" t="s">
        <v>1460</v>
      </c>
      <c r="D30" s="97" t="s">
        <v>151</v>
      </c>
      <c r="E30" s="98">
        <v>635598</v>
      </c>
      <c r="F30" s="105">
        <v>0.62</v>
      </c>
      <c r="G30" s="100">
        <f t="shared" si="0"/>
        <v>394070.76</v>
      </c>
      <c r="H30" s="100"/>
      <c r="I30" s="101">
        <f t="shared" si="1"/>
        <v>0.44149600611490852</v>
      </c>
      <c r="J30" s="100">
        <v>347867</v>
      </c>
      <c r="K30" s="100">
        <v>352494</v>
      </c>
      <c r="L30" s="100">
        <v>313432</v>
      </c>
      <c r="M30" s="102">
        <v>160396</v>
      </c>
      <c r="N30" s="102">
        <v>134910</v>
      </c>
      <c r="O30" s="100">
        <v>150967</v>
      </c>
      <c r="P30" s="100">
        <v>155684</v>
      </c>
      <c r="Q30" s="100">
        <v>175556</v>
      </c>
      <c r="R30" s="100">
        <v>184636</v>
      </c>
      <c r="S30" s="100">
        <v>187220</v>
      </c>
      <c r="T30" s="100">
        <v>186114</v>
      </c>
      <c r="U30" s="100">
        <v>192771</v>
      </c>
      <c r="V30" s="100">
        <v>164300</v>
      </c>
      <c r="W30" s="100">
        <v>155256</v>
      </c>
      <c r="X30" s="100">
        <v>170979</v>
      </c>
      <c r="Y30" s="100">
        <v>163675</v>
      </c>
      <c r="Z30" s="100">
        <v>163372</v>
      </c>
      <c r="AA30" s="100">
        <v>194895</v>
      </c>
      <c r="AB30" s="83"/>
      <c r="AC30" s="83"/>
      <c r="AD30" s="83"/>
      <c r="AE30" s="83"/>
      <c r="AF30" s="83"/>
      <c r="AG30" s="103">
        <f t="shared" ref="AG30:AX30" si="38">J30/$G30</f>
        <v>0.88275263051742281</v>
      </c>
      <c r="AH30" s="103">
        <f t="shared" si="38"/>
        <v>0.89449417662959818</v>
      </c>
      <c r="AI30" s="103">
        <f t="shared" si="38"/>
        <v>0.79536984677574152</v>
      </c>
      <c r="AJ30" s="103">
        <f t="shared" si="38"/>
        <v>0.40702334778657517</v>
      </c>
      <c r="AK30" s="103">
        <f t="shared" si="38"/>
        <v>0.34234968359489548</v>
      </c>
      <c r="AL30" s="103">
        <f t="shared" si="38"/>
        <v>0.3830961728802208</v>
      </c>
      <c r="AM30" s="103">
        <f t="shared" si="38"/>
        <v>0.3950661043717123</v>
      </c>
      <c r="AN30" s="103">
        <f t="shared" si="38"/>
        <v>0.44549359612471628</v>
      </c>
      <c r="AO30" s="103">
        <f t="shared" si="38"/>
        <v>0.46853514328238915</v>
      </c>
      <c r="AP30" s="103">
        <f t="shared" si="38"/>
        <v>0.47509234128408817</v>
      </c>
      <c r="AQ30" s="103">
        <f t="shared" si="38"/>
        <v>0.47228573873382534</v>
      </c>
      <c r="AR30" s="103">
        <f t="shared" si="38"/>
        <v>0.48917864395724259</v>
      </c>
      <c r="AS30" s="103">
        <f t="shared" si="38"/>
        <v>0.41693019801824421</v>
      </c>
      <c r="AT30" s="103">
        <f t="shared" si="38"/>
        <v>0.3939800050122978</v>
      </c>
      <c r="AU30" s="103">
        <f t="shared" si="38"/>
        <v>0.43387893077882761</v>
      </c>
      <c r="AV30" s="103">
        <f t="shared" si="38"/>
        <v>0.41534418843965992</v>
      </c>
      <c r="AW30" s="103">
        <f t="shared" si="38"/>
        <v>0.41457529099596224</v>
      </c>
      <c r="AX30" s="103">
        <f t="shared" si="38"/>
        <v>0.49456853890910352</v>
      </c>
      <c r="AY30" s="83" t="str">
        <f t="shared" ref="AY30:AY31" si="39">IF(AX30&lt;$AY$1,"Low",IF(AX30&gt;$AZ$1,"High","Medium"))</f>
        <v>High</v>
      </c>
      <c r="AZ30" s="83"/>
      <c r="BA30" s="83"/>
      <c r="BB30" s="83"/>
      <c r="BC30" s="103">
        <f t="shared" si="4"/>
        <v>9.2881796152548851E-2</v>
      </c>
      <c r="BD30" s="103">
        <f t="shared" si="5"/>
        <v>9.3995809280546461E-2</v>
      </c>
      <c r="BE30" s="103">
        <f t="shared" si="6"/>
        <v>0.39467277399622341</v>
      </c>
      <c r="BF30" s="103">
        <f t="shared" si="7"/>
        <v>3.8226637266870547E-2</v>
      </c>
      <c r="BG30" s="83"/>
      <c r="BH30" s="83"/>
      <c r="BI30" s="83"/>
      <c r="BJ30" s="83"/>
      <c r="BK30" s="83"/>
      <c r="BL30" s="83"/>
      <c r="BM30" s="83"/>
      <c r="BN30" s="83"/>
    </row>
    <row r="31" spans="1:66" ht="14.25" outlineLevel="1" x14ac:dyDescent="0.2">
      <c r="A31" s="97" t="s">
        <v>1840</v>
      </c>
      <c r="B31" s="97" t="s">
        <v>1506</v>
      </c>
      <c r="C31" s="97" t="s">
        <v>1461</v>
      </c>
      <c r="D31" s="97" t="s">
        <v>172</v>
      </c>
      <c r="E31" s="98">
        <v>578492</v>
      </c>
      <c r="F31" s="105">
        <v>0.62</v>
      </c>
      <c r="G31" s="100">
        <f t="shared" si="0"/>
        <v>358665.04</v>
      </c>
      <c r="H31" s="100"/>
      <c r="I31" s="101">
        <f t="shared" si="1"/>
        <v>0.30915010097815315</v>
      </c>
      <c r="J31" s="100">
        <v>209505</v>
      </c>
      <c r="K31" s="100">
        <v>213312</v>
      </c>
      <c r="L31" s="100">
        <v>181966</v>
      </c>
      <c r="M31" s="102">
        <v>123702</v>
      </c>
      <c r="N31" s="102">
        <v>111225</v>
      </c>
      <c r="O31" s="100">
        <v>114561</v>
      </c>
      <c r="P31" s="100">
        <v>106761</v>
      </c>
      <c r="Q31" s="100">
        <v>112152</v>
      </c>
      <c r="R31" s="100">
        <v>113231</v>
      </c>
      <c r="S31" s="100">
        <v>117279</v>
      </c>
      <c r="T31" s="100">
        <v>115954</v>
      </c>
      <c r="U31" s="100">
        <v>115403</v>
      </c>
      <c r="V31" s="100">
        <v>104554</v>
      </c>
      <c r="W31" s="100">
        <v>98178</v>
      </c>
      <c r="X31" s="100">
        <v>106159</v>
      </c>
      <c r="Y31" s="100">
        <v>101837</v>
      </c>
      <c r="Z31" s="100">
        <v>111195</v>
      </c>
      <c r="AA31" s="100">
        <v>119612</v>
      </c>
      <c r="AB31" s="83"/>
      <c r="AC31" s="83"/>
      <c r="AD31" s="83"/>
      <c r="AE31" s="83"/>
      <c r="AF31" s="83"/>
      <c r="AG31" s="103">
        <f t="shared" ref="AG31:AX31" si="40">J31/$G31</f>
        <v>0.5841243964006082</v>
      </c>
      <c r="AH31" s="103">
        <f t="shared" si="40"/>
        <v>0.59473875680774468</v>
      </c>
      <c r="AI31" s="103">
        <f t="shared" si="40"/>
        <v>0.50734244965720665</v>
      </c>
      <c r="AJ31" s="103">
        <f t="shared" si="40"/>
        <v>0.34489561625521131</v>
      </c>
      <c r="AK31" s="103">
        <f t="shared" si="40"/>
        <v>0.31010828376247657</v>
      </c>
      <c r="AL31" s="103">
        <f t="shared" si="40"/>
        <v>0.31940944118780018</v>
      </c>
      <c r="AM31" s="103">
        <f t="shared" si="40"/>
        <v>0.29766213066096436</v>
      </c>
      <c r="AN31" s="103">
        <f t="shared" si="40"/>
        <v>0.312692867975089</v>
      </c>
      <c r="AO31" s="103">
        <f t="shared" si="40"/>
        <v>0.31570124593130128</v>
      </c>
      <c r="AP31" s="103">
        <f t="shared" si="40"/>
        <v>0.32698754247138223</v>
      </c>
      <c r="AQ31" s="103">
        <f t="shared" si="40"/>
        <v>0.32329328779855437</v>
      </c>
      <c r="AR31" s="103">
        <f t="shared" si="40"/>
        <v>0.32175703547800477</v>
      </c>
      <c r="AS31" s="103">
        <f t="shared" si="40"/>
        <v>0.29150875702856349</v>
      </c>
      <c r="AT31" s="103">
        <f t="shared" si="40"/>
        <v>0.2737317247312423</v>
      </c>
      <c r="AU31" s="103">
        <f t="shared" si="40"/>
        <v>0.29598368438697009</v>
      </c>
      <c r="AV31" s="103">
        <f t="shared" si="40"/>
        <v>0.28393344386171565</v>
      </c>
      <c r="AW31" s="103">
        <f t="shared" si="40"/>
        <v>0.31002464026045029</v>
      </c>
      <c r="AX31" s="103">
        <f t="shared" si="40"/>
        <v>0.33349221881229352</v>
      </c>
      <c r="AY31" s="83" t="str">
        <f t="shared" si="39"/>
        <v>High</v>
      </c>
      <c r="AZ31" s="83"/>
      <c r="BA31" s="83"/>
      <c r="BB31" s="83"/>
      <c r="BC31" s="103">
        <f t="shared" si="4"/>
        <v>6.2802329438074039E-2</v>
      </c>
      <c r="BD31" s="103">
        <f t="shared" si="5"/>
        <v>6.8306071871404028E-2</v>
      </c>
      <c r="BE31" s="103">
        <f t="shared" si="6"/>
        <v>0.25904671389215966</v>
      </c>
      <c r="BF31" s="103">
        <f t="shared" si="7"/>
        <v>2.9353292977759977E-2</v>
      </c>
      <c r="BG31" s="83"/>
      <c r="BH31" s="83"/>
      <c r="BI31" s="83"/>
      <c r="BJ31" s="83"/>
      <c r="BK31" s="83"/>
      <c r="BL31" s="83"/>
      <c r="BM31" s="83"/>
      <c r="BN31" s="83"/>
    </row>
    <row r="32" spans="1:66" ht="14.25" outlineLevel="1" x14ac:dyDescent="0.2">
      <c r="A32" s="97" t="s">
        <v>1840</v>
      </c>
      <c r="B32" s="97" t="s">
        <v>1506</v>
      </c>
      <c r="C32" s="97" t="s">
        <v>1465</v>
      </c>
      <c r="D32" s="97" t="s">
        <v>133</v>
      </c>
      <c r="E32" s="98">
        <v>578410</v>
      </c>
      <c r="F32" s="105">
        <v>0.62</v>
      </c>
      <c r="G32" s="100">
        <f t="shared" si="0"/>
        <v>358614.2</v>
      </c>
      <c r="H32" s="100"/>
      <c r="I32" s="101">
        <f t="shared" si="1"/>
        <v>2.2972691358382723E-2</v>
      </c>
      <c r="J32" s="100">
        <v>12475</v>
      </c>
      <c r="K32" s="100">
        <v>11459</v>
      </c>
      <c r="L32" s="100">
        <v>10668</v>
      </c>
      <c r="M32" s="102">
        <v>7688</v>
      </c>
      <c r="N32" s="102">
        <v>6986</v>
      </c>
      <c r="O32" s="100">
        <v>7124</v>
      </c>
      <c r="P32" s="100">
        <v>6937</v>
      </c>
      <c r="Q32" s="100">
        <v>7294</v>
      </c>
      <c r="R32" s="100">
        <v>7016</v>
      </c>
      <c r="S32" s="100">
        <v>7399</v>
      </c>
      <c r="T32" s="100">
        <v>7458</v>
      </c>
      <c r="U32" s="100">
        <v>7950</v>
      </c>
      <c r="V32" s="100">
        <v>7297</v>
      </c>
      <c r="W32" s="100">
        <v>6497</v>
      </c>
      <c r="X32" s="100">
        <v>6948</v>
      </c>
      <c r="Y32" s="100">
        <v>6666</v>
      </c>
      <c r="Z32" s="100">
        <v>8732</v>
      </c>
      <c r="AA32" s="100">
        <v>9317</v>
      </c>
      <c r="AB32" s="83"/>
      <c r="AC32" s="83"/>
      <c r="AD32" s="83"/>
      <c r="AE32" s="83"/>
      <c r="AF32" s="83"/>
      <c r="AG32" s="103">
        <f t="shared" ref="AG32:AX32" si="41">J32/$G32</f>
        <v>3.4786687197551014E-2</v>
      </c>
      <c r="AH32" s="103">
        <f t="shared" si="41"/>
        <v>3.1953559005750469E-2</v>
      </c>
      <c r="AI32" s="103">
        <f t="shared" si="41"/>
        <v>2.9747846013905749E-2</v>
      </c>
      <c r="AJ32" s="103">
        <f t="shared" si="41"/>
        <v>2.143808025449076E-2</v>
      </c>
      <c r="AK32" s="103">
        <f t="shared" si="41"/>
        <v>1.9480544830628568E-2</v>
      </c>
      <c r="AL32" s="103">
        <f t="shared" si="41"/>
        <v>1.9865359486601477E-2</v>
      </c>
      <c r="AM32" s="103">
        <f t="shared" si="41"/>
        <v>1.9343907742638188E-2</v>
      </c>
      <c r="AN32" s="103">
        <f t="shared" si="41"/>
        <v>2.0339406526568106E-2</v>
      </c>
      <c r="AO32" s="103">
        <f t="shared" si="41"/>
        <v>1.9564200190622681E-2</v>
      </c>
      <c r="AP32" s="103">
        <f t="shared" si="41"/>
        <v>2.0632200286547494E-2</v>
      </c>
      <c r="AQ32" s="103">
        <f t="shared" si="41"/>
        <v>2.0796722494535909E-2</v>
      </c>
      <c r="AR32" s="103">
        <f t="shared" si="41"/>
        <v>2.2168670398439325E-2</v>
      </c>
      <c r="AS32" s="103">
        <f t="shared" si="41"/>
        <v>2.0347772062567517E-2</v>
      </c>
      <c r="AT32" s="103">
        <f t="shared" si="41"/>
        <v>1.8116962462724564E-2</v>
      </c>
      <c r="AU32" s="103">
        <f t="shared" si="41"/>
        <v>1.9374581374636029E-2</v>
      </c>
      <c r="AV32" s="103">
        <f t="shared" si="41"/>
        <v>1.8588220990691389E-2</v>
      </c>
      <c r="AW32" s="103">
        <f t="shared" si="41"/>
        <v>2.434928678228581E-2</v>
      </c>
      <c r="AX32" s="103">
        <f t="shared" si="41"/>
        <v>2.5980566302170969E-2</v>
      </c>
      <c r="AY32" s="83" t="str">
        <f>IF(AX32&lt;$AY$1,"Low",IF(AX32&gt;=$AZ$1,"High","Medium"))</f>
        <v>Low</v>
      </c>
      <c r="AZ32" s="83"/>
      <c r="BA32" s="83"/>
      <c r="BB32" s="83"/>
      <c r="BC32" s="103">
        <f t="shared" si="4"/>
        <v>2.6239897918152711E-3</v>
      </c>
      <c r="BD32" s="103">
        <f t="shared" si="5"/>
        <v>3.0115929597879839E-3</v>
      </c>
      <c r="BE32" s="103">
        <f t="shared" si="6"/>
        <v>2.200693670245071E-2</v>
      </c>
      <c r="BF32" s="103">
        <f t="shared" si="7"/>
        <v>6.1904966395641891E-4</v>
      </c>
      <c r="BG32" s="83"/>
      <c r="BH32" s="83"/>
      <c r="BI32" s="83"/>
      <c r="BJ32" s="83"/>
      <c r="BK32" s="83"/>
      <c r="BL32" s="83"/>
      <c r="BM32" s="83"/>
      <c r="BN32" s="83"/>
    </row>
    <row r="33" spans="1:66" ht="14.25" outlineLevel="1" x14ac:dyDescent="0.2">
      <c r="A33" s="97" t="s">
        <v>1840</v>
      </c>
      <c r="B33" s="97" t="s">
        <v>1506</v>
      </c>
      <c r="C33" s="97" t="s">
        <v>1469</v>
      </c>
      <c r="D33" s="97" t="s">
        <v>151</v>
      </c>
      <c r="E33" s="98">
        <v>526312</v>
      </c>
      <c r="F33" s="105">
        <v>0.62</v>
      </c>
      <c r="G33" s="100">
        <f t="shared" si="0"/>
        <v>326313.44</v>
      </c>
      <c r="H33" s="100"/>
      <c r="I33" s="101">
        <f t="shared" si="1"/>
        <v>0.18900437158416358</v>
      </c>
      <c r="J33" s="100">
        <v>108905</v>
      </c>
      <c r="K33" s="100">
        <v>106745</v>
      </c>
      <c r="L33" s="100">
        <v>96627</v>
      </c>
      <c r="M33" s="102">
        <v>70066</v>
      </c>
      <c r="N33" s="102">
        <v>61884</v>
      </c>
      <c r="O33" s="100">
        <v>63519</v>
      </c>
      <c r="P33" s="100">
        <v>57196</v>
      </c>
      <c r="Q33" s="100">
        <v>59427</v>
      </c>
      <c r="R33" s="100">
        <v>61212</v>
      </c>
      <c r="S33" s="100">
        <v>62578</v>
      </c>
      <c r="T33" s="100">
        <v>61810</v>
      </c>
      <c r="U33" s="100">
        <v>63960</v>
      </c>
      <c r="V33" s="100">
        <v>58289</v>
      </c>
      <c r="W33" s="100">
        <v>54139</v>
      </c>
      <c r="X33" s="100">
        <v>57418</v>
      </c>
      <c r="Y33" s="100">
        <v>54135</v>
      </c>
      <c r="Z33" s="100">
        <v>62886</v>
      </c>
      <c r="AA33" s="100">
        <v>68003</v>
      </c>
      <c r="AB33" s="83"/>
      <c r="AC33" s="83"/>
      <c r="AD33" s="83"/>
      <c r="AE33" s="83"/>
      <c r="AF33" s="83"/>
      <c r="AG33" s="103">
        <f t="shared" ref="AG33:AX33" si="42">J33/$G33</f>
        <v>0.33374353198568835</v>
      </c>
      <c r="AH33" s="103">
        <f t="shared" si="42"/>
        <v>0.3271241294872807</v>
      </c>
      <c r="AI33" s="103">
        <f t="shared" si="42"/>
        <v>0.29611713204335072</v>
      </c>
      <c r="AJ33" s="103">
        <f t="shared" si="42"/>
        <v>0.21471993308029236</v>
      </c>
      <c r="AK33" s="103">
        <f t="shared" si="42"/>
        <v>0.18964588157937962</v>
      </c>
      <c r="AL33" s="103">
        <f t="shared" si="42"/>
        <v>0.19465640152609098</v>
      </c>
      <c r="AM33" s="103">
        <f t="shared" si="42"/>
        <v>0.17527932652728004</v>
      </c>
      <c r="AN33" s="103">
        <f t="shared" si="42"/>
        <v>0.1821163112374409</v>
      </c>
      <c r="AO33" s="103">
        <f t="shared" si="42"/>
        <v>0.18758651191320835</v>
      </c>
      <c r="AP33" s="103">
        <f t="shared" si="42"/>
        <v>0.19177267108581247</v>
      </c>
      <c r="AQ33" s="103">
        <f t="shared" si="42"/>
        <v>0.1894191057530453</v>
      </c>
      <c r="AR33" s="103">
        <f t="shared" si="42"/>
        <v>0.19600786286951588</v>
      </c>
      <c r="AS33" s="103">
        <f t="shared" si="42"/>
        <v>0.17862886677300205</v>
      </c>
      <c r="AT33" s="103">
        <f t="shared" si="42"/>
        <v>0.16591103326911696</v>
      </c>
      <c r="AU33" s="103">
        <f t="shared" si="42"/>
        <v>0.17595965400628305</v>
      </c>
      <c r="AV33" s="103">
        <f t="shared" si="42"/>
        <v>0.16589877511634213</v>
      </c>
      <c r="AW33" s="103">
        <f t="shared" si="42"/>
        <v>0.19271654884947428</v>
      </c>
      <c r="AX33" s="103">
        <f t="shared" si="42"/>
        <v>0.20839779078667431</v>
      </c>
      <c r="AY33" s="83" t="str">
        <f>IF(AX33&lt;$AY$1,"Low",IF(AX33&gt;$AZ$1,"High","Medium"))</f>
        <v>Medium</v>
      </c>
      <c r="AZ33" s="83"/>
      <c r="BA33" s="83"/>
      <c r="BB33" s="83"/>
      <c r="BC33" s="103">
        <f t="shared" si="4"/>
        <v>2.8604399500063497E-2</v>
      </c>
      <c r="BD33" s="103">
        <f t="shared" si="5"/>
        <v>3.2131682961020543E-2</v>
      </c>
      <c r="BE33" s="103">
        <f t="shared" si="6"/>
        <v>0.16583135527608056</v>
      </c>
      <c r="BF33" s="103">
        <f t="shared" si="7"/>
        <v>1.4044778541760339E-2</v>
      </c>
      <c r="BG33" s="83"/>
      <c r="BH33" s="83"/>
      <c r="BI33" s="83"/>
      <c r="BJ33" s="83"/>
      <c r="BK33" s="83"/>
      <c r="BL33" s="83"/>
      <c r="BM33" s="83"/>
      <c r="BN33" s="83"/>
    </row>
    <row r="34" spans="1:66" ht="14.25" outlineLevel="1" x14ac:dyDescent="0.2">
      <c r="A34" s="97" t="s">
        <v>1840</v>
      </c>
      <c r="B34" s="97" t="s">
        <v>1506</v>
      </c>
      <c r="C34" s="97" t="s">
        <v>1491</v>
      </c>
      <c r="D34" s="97" t="s">
        <v>133</v>
      </c>
      <c r="E34" s="98">
        <v>464495</v>
      </c>
      <c r="F34" s="105">
        <v>0.62</v>
      </c>
      <c r="G34" s="100">
        <f t="shared" si="0"/>
        <v>287986.90000000002</v>
      </c>
      <c r="H34" s="100"/>
      <c r="I34" s="101">
        <f t="shared" si="1"/>
        <v>6.1380106757170781E-2</v>
      </c>
      <c r="J34" s="100">
        <v>21267</v>
      </c>
      <c r="K34" s="100">
        <v>20076</v>
      </c>
      <c r="L34" s="100">
        <v>19889</v>
      </c>
      <c r="M34" s="102">
        <v>14875</v>
      </c>
      <c r="N34" s="102">
        <v>14657</v>
      </c>
      <c r="O34" s="100">
        <v>15840</v>
      </c>
      <c r="P34" s="100">
        <v>14850</v>
      </c>
      <c r="Q34" s="100">
        <v>15127</v>
      </c>
      <c r="R34" s="100">
        <v>15568</v>
      </c>
      <c r="S34" s="100">
        <v>16485</v>
      </c>
      <c r="T34" s="100">
        <v>16755</v>
      </c>
      <c r="U34" s="100">
        <v>17323</v>
      </c>
      <c r="V34" s="100">
        <v>16347</v>
      </c>
      <c r="W34" s="100">
        <v>14703</v>
      </c>
      <c r="X34" s="100">
        <v>15562</v>
      </c>
      <c r="Y34" s="100">
        <v>14284</v>
      </c>
      <c r="Z34" s="100">
        <v>19192</v>
      </c>
      <c r="AA34" s="100">
        <v>19554</v>
      </c>
      <c r="AB34" s="83"/>
      <c r="AC34" s="83"/>
      <c r="AD34" s="83"/>
      <c r="AE34" s="83"/>
      <c r="AF34" s="83"/>
      <c r="AG34" s="103">
        <f t="shared" ref="AG34:AX34" si="43">J34/$G34</f>
        <v>7.3847109017806015E-2</v>
      </c>
      <c r="AH34" s="103">
        <f t="shared" si="43"/>
        <v>6.9711504238560845E-2</v>
      </c>
      <c r="AI34" s="103">
        <f t="shared" si="43"/>
        <v>6.9062169147277183E-2</v>
      </c>
      <c r="AJ34" s="103">
        <f t="shared" si="43"/>
        <v>5.1651654988473433E-2</v>
      </c>
      <c r="AK34" s="103">
        <f t="shared" si="43"/>
        <v>5.0894676112003705E-2</v>
      </c>
      <c r="AL34" s="103">
        <f t="shared" si="43"/>
        <v>5.5002501849910533E-2</v>
      </c>
      <c r="AM34" s="103">
        <f t="shared" si="43"/>
        <v>5.1564845484291119E-2</v>
      </c>
      <c r="AN34" s="103">
        <f t="shared" si="43"/>
        <v>5.2526694790631094E-2</v>
      </c>
      <c r="AO34" s="103">
        <f t="shared" si="43"/>
        <v>5.4058014444407013E-2</v>
      </c>
      <c r="AP34" s="103">
        <f t="shared" si="43"/>
        <v>5.7242187057814087E-2</v>
      </c>
      <c r="AQ34" s="103">
        <f t="shared" si="43"/>
        <v>5.8179729702983012E-2</v>
      </c>
      <c r="AR34" s="103">
        <f t="shared" si="43"/>
        <v>6.0152041638005055E-2</v>
      </c>
      <c r="AS34" s="103">
        <f t="shared" si="43"/>
        <v>5.6762998594727741E-2</v>
      </c>
      <c r="AT34" s="103">
        <f t="shared" si="43"/>
        <v>5.1054405599699149E-2</v>
      </c>
      <c r="AU34" s="103">
        <f t="shared" si="43"/>
        <v>5.403718016340326E-2</v>
      </c>
      <c r="AV34" s="103">
        <f t="shared" si="43"/>
        <v>4.9599478309603665E-2</v>
      </c>
      <c r="AW34" s="103">
        <f t="shared" si="43"/>
        <v>6.6641920170674426E-2</v>
      </c>
      <c r="AX34" s="103">
        <f t="shared" si="43"/>
        <v>6.7898921791234246E-2</v>
      </c>
      <c r="AY34" s="83" t="str">
        <f t="shared" ref="AY34:AY38" si="44">IF(AX34&lt;$AY$1,"Low",IF(AX34&gt;=$AZ$1,"High","Medium"))</f>
        <v>Low</v>
      </c>
      <c r="AZ34" s="83"/>
      <c r="BA34" s="83"/>
      <c r="BB34" s="83"/>
      <c r="BC34" s="103">
        <f t="shared" si="4"/>
        <v>1.1823454469630389E-2</v>
      </c>
      <c r="BD34" s="103">
        <f t="shared" si="5"/>
        <v>4.4377018537995992E-3</v>
      </c>
      <c r="BE34" s="103">
        <f t="shared" si="6"/>
        <v>5.9186719951497789E-2</v>
      </c>
      <c r="BF34" s="103">
        <f t="shared" si="7"/>
        <v>3.3994601837791924E-3</v>
      </c>
      <c r="BG34" s="83"/>
      <c r="BH34" s="83"/>
      <c r="BI34" s="83"/>
      <c r="BJ34" s="83"/>
      <c r="BK34" s="83"/>
      <c r="BL34" s="83"/>
      <c r="BM34" s="83"/>
      <c r="BN34" s="83"/>
    </row>
    <row r="35" spans="1:66" ht="14.25" outlineLevel="1" x14ac:dyDescent="0.2">
      <c r="A35" s="97" t="s">
        <v>1840</v>
      </c>
      <c r="B35" s="97" t="s">
        <v>1506</v>
      </c>
      <c r="C35" s="97" t="s">
        <v>1502</v>
      </c>
      <c r="D35" s="97" t="s">
        <v>133</v>
      </c>
      <c r="E35" s="98">
        <v>246683</v>
      </c>
      <c r="F35" s="105">
        <v>0.62</v>
      </c>
      <c r="G35" s="100">
        <f t="shared" si="0"/>
        <v>152943.46</v>
      </c>
      <c r="H35" s="100"/>
      <c r="I35" s="101">
        <f t="shared" si="1"/>
        <v>3.9400180955759735E-2</v>
      </c>
      <c r="J35" s="100">
        <v>7888</v>
      </c>
      <c r="K35" s="100">
        <v>7236</v>
      </c>
      <c r="L35" s="100">
        <v>6618</v>
      </c>
      <c r="M35" s="102">
        <v>3726</v>
      </c>
      <c r="N35" s="102">
        <v>2966</v>
      </c>
      <c r="O35" s="100">
        <v>3939</v>
      </c>
      <c r="P35" s="100">
        <v>4172</v>
      </c>
      <c r="Q35" s="100">
        <v>4750</v>
      </c>
      <c r="R35" s="100">
        <v>4333</v>
      </c>
      <c r="S35" s="100">
        <v>4683</v>
      </c>
      <c r="T35" s="100">
        <v>5305</v>
      </c>
      <c r="U35" s="100">
        <v>5814</v>
      </c>
      <c r="V35" s="100">
        <v>4583</v>
      </c>
      <c r="W35" s="100">
        <v>4045</v>
      </c>
      <c r="X35" s="100">
        <v>4716</v>
      </c>
      <c r="Y35" s="100">
        <v>4574</v>
      </c>
      <c r="Z35" s="100">
        <v>6251</v>
      </c>
      <c r="AA35" s="100">
        <v>7253</v>
      </c>
      <c r="AB35" s="83"/>
      <c r="AC35" s="83"/>
      <c r="AD35" s="83"/>
      <c r="AE35" s="83"/>
      <c r="AF35" s="83"/>
      <c r="AG35" s="103">
        <f t="shared" ref="AG35:AX35" si="45">J35/$G35</f>
        <v>5.1574614566716359E-2</v>
      </c>
      <c r="AH35" s="103">
        <f t="shared" si="45"/>
        <v>4.7311601293706838E-2</v>
      </c>
      <c r="AI35" s="103">
        <f t="shared" si="45"/>
        <v>4.3270892393829724E-2</v>
      </c>
      <c r="AJ35" s="103">
        <f t="shared" si="45"/>
        <v>2.4361943949744568E-2</v>
      </c>
      <c r="AK35" s="103">
        <f t="shared" si="45"/>
        <v>1.9392787373843905E-2</v>
      </c>
      <c r="AL35" s="103">
        <f t="shared" si="45"/>
        <v>2.5754615463779884E-2</v>
      </c>
      <c r="AM35" s="103">
        <f t="shared" si="45"/>
        <v>2.7278054256128378E-2</v>
      </c>
      <c r="AN35" s="103">
        <f t="shared" si="45"/>
        <v>3.1057228599379146E-2</v>
      </c>
      <c r="AO35" s="103">
        <f t="shared" si="45"/>
        <v>2.833073084654944E-2</v>
      </c>
      <c r="AP35" s="103">
        <f t="shared" si="45"/>
        <v>3.0619158217030009E-2</v>
      </c>
      <c r="AQ35" s="103">
        <f t="shared" si="45"/>
        <v>3.468602057256976E-2</v>
      </c>
      <c r="AR35" s="103">
        <f t="shared" si="45"/>
        <v>3.8014047805640071E-2</v>
      </c>
      <c r="AS35" s="103">
        <f t="shared" si="45"/>
        <v>2.9965321825464131E-2</v>
      </c>
      <c r="AT35" s="103">
        <f t="shared" si="45"/>
        <v>2.6447682038839713E-2</v>
      </c>
      <c r="AU35" s="103">
        <f t="shared" si="45"/>
        <v>3.0834924226246747E-2</v>
      </c>
      <c r="AV35" s="103">
        <f t="shared" si="45"/>
        <v>2.9906476550223202E-2</v>
      </c>
      <c r="AW35" s="103">
        <f t="shared" si="45"/>
        <v>4.0871312836782955E-2</v>
      </c>
      <c r="AX35" s="103">
        <f t="shared" si="45"/>
        <v>4.7422753480273042E-2</v>
      </c>
      <c r="AY35" s="83" t="str">
        <f t="shared" si="44"/>
        <v>Low</v>
      </c>
      <c r="AZ35" s="83"/>
      <c r="BA35" s="83"/>
      <c r="BB35" s="83"/>
      <c r="BC35" s="103">
        <f t="shared" si="4"/>
        <v>5.9826029828277724E-3</v>
      </c>
      <c r="BD35" s="103">
        <f t="shared" si="5"/>
        <v>1.3115958014811488E-2</v>
      </c>
      <c r="BE35" s="103">
        <f t="shared" si="6"/>
        <v>3.1004921688053876E-2</v>
      </c>
      <c r="BF35" s="103">
        <f t="shared" si="7"/>
        <v>1.0461382265054028E-3</v>
      </c>
      <c r="BG35" s="83"/>
      <c r="BH35" s="83"/>
      <c r="BI35" s="83"/>
      <c r="BJ35" s="83"/>
      <c r="BK35" s="83"/>
      <c r="BL35" s="83"/>
      <c r="BM35" s="83"/>
      <c r="BN35" s="83"/>
    </row>
    <row r="36" spans="1:66" ht="14.25" outlineLevel="1" x14ac:dyDescent="0.2">
      <c r="A36" s="97" t="s">
        <v>1840</v>
      </c>
      <c r="B36" s="97" t="s">
        <v>1506</v>
      </c>
      <c r="C36" s="97" t="s">
        <v>1503</v>
      </c>
      <c r="D36" s="97" t="s">
        <v>133</v>
      </c>
      <c r="E36" s="98">
        <v>593766</v>
      </c>
      <c r="F36" s="105">
        <v>0.62</v>
      </c>
      <c r="G36" s="100">
        <f t="shared" si="0"/>
        <v>368134.92</v>
      </c>
      <c r="H36" s="100"/>
      <c r="I36" s="101">
        <f t="shared" si="1"/>
        <v>1.8427120868258484E-2</v>
      </c>
      <c r="J36" s="100">
        <v>12075</v>
      </c>
      <c r="K36" s="100">
        <v>11306</v>
      </c>
      <c r="L36" s="100">
        <v>10344</v>
      </c>
      <c r="M36" s="102">
        <v>7283</v>
      </c>
      <c r="N36" s="102">
        <v>6961</v>
      </c>
      <c r="O36" s="100">
        <v>7524</v>
      </c>
      <c r="P36" s="100">
        <v>7017</v>
      </c>
      <c r="Q36" s="100">
        <v>6948</v>
      </c>
      <c r="R36" s="100">
        <v>7222</v>
      </c>
      <c r="S36" s="100">
        <v>7374</v>
      </c>
      <c r="T36" s="100">
        <v>7150</v>
      </c>
      <c r="U36" s="100">
        <v>7339</v>
      </c>
      <c r="V36" s="100">
        <v>6722</v>
      </c>
      <c r="W36" s="100">
        <v>5919</v>
      </c>
      <c r="X36" s="100">
        <v>6241</v>
      </c>
      <c r="Y36" s="100">
        <v>5911</v>
      </c>
      <c r="Z36" s="100">
        <v>7180</v>
      </c>
      <c r="AA36" s="100">
        <v>7260</v>
      </c>
      <c r="AB36" s="83"/>
      <c r="AC36" s="83"/>
      <c r="AD36" s="83"/>
      <c r="AE36" s="83"/>
      <c r="AF36" s="83"/>
      <c r="AG36" s="103">
        <f t="shared" ref="AG36:AX36" si="46">J36/$G36</f>
        <v>3.2800474347828783E-2</v>
      </c>
      <c r="AH36" s="103">
        <f t="shared" si="46"/>
        <v>3.0711566292054012E-2</v>
      </c>
      <c r="AI36" s="103">
        <f t="shared" si="46"/>
        <v>2.809839392579221E-2</v>
      </c>
      <c r="AJ36" s="103">
        <f t="shared" si="46"/>
        <v>1.9783507633560002E-2</v>
      </c>
      <c r="AK36" s="103">
        <f t="shared" si="46"/>
        <v>1.89088283176179E-2</v>
      </c>
      <c r="AL36" s="103">
        <f t="shared" si="46"/>
        <v>2.0438158922821015E-2</v>
      </c>
      <c r="AM36" s="103">
        <f t="shared" si="46"/>
        <v>1.9060946459520875E-2</v>
      </c>
      <c r="AN36" s="103">
        <f t="shared" si="46"/>
        <v>1.887351517753328E-2</v>
      </c>
      <c r="AO36" s="103">
        <f t="shared" si="46"/>
        <v>1.9617807514701404E-2</v>
      </c>
      <c r="AP36" s="103">
        <f t="shared" si="46"/>
        <v>2.0030699614152336E-2</v>
      </c>
      <c r="AQ36" s="103">
        <f t="shared" si="46"/>
        <v>1.9422227046540438E-2</v>
      </c>
      <c r="AR36" s="103">
        <f t="shared" si="46"/>
        <v>1.9935625775462974E-2</v>
      </c>
      <c r="AS36" s="103">
        <f t="shared" si="46"/>
        <v>1.8259609819139135E-2</v>
      </c>
      <c r="AT36" s="103">
        <f t="shared" si="46"/>
        <v>1.6078344320066135E-2</v>
      </c>
      <c r="AU36" s="103">
        <f t="shared" si="46"/>
        <v>1.6953023636008233E-2</v>
      </c>
      <c r="AV36" s="103">
        <f t="shared" si="46"/>
        <v>1.6056613156937138E-2</v>
      </c>
      <c r="AW36" s="103">
        <f t="shared" si="46"/>
        <v>1.9503718908274174E-2</v>
      </c>
      <c r="AX36" s="103">
        <f t="shared" si="46"/>
        <v>1.9721030539564137E-2</v>
      </c>
      <c r="AY36" s="83" t="str">
        <f t="shared" si="44"/>
        <v>Low</v>
      </c>
      <c r="AZ36" s="83"/>
      <c r="BA36" s="83"/>
      <c r="BB36" s="83"/>
      <c r="BC36" s="103">
        <f t="shared" si="4"/>
        <v>2.5941575985239324E-3</v>
      </c>
      <c r="BD36" s="103">
        <f t="shared" si="5"/>
        <v>2.7272609726890348E-3</v>
      </c>
      <c r="BE36" s="103">
        <f t="shared" si="6"/>
        <v>1.6914994100532491E-2</v>
      </c>
      <c r="BF36" s="103">
        <f t="shared" si="7"/>
        <v>5.8402500909177535E-4</v>
      </c>
      <c r="BG36" s="83"/>
      <c r="BH36" s="83"/>
      <c r="BI36" s="83"/>
      <c r="BJ36" s="83"/>
      <c r="BK36" s="83"/>
      <c r="BL36" s="83"/>
      <c r="BM36" s="83"/>
      <c r="BN36" s="83"/>
    </row>
    <row r="37" spans="1:66" ht="14.25" outlineLevel="1" x14ac:dyDescent="0.2">
      <c r="A37" s="97" t="s">
        <v>1840</v>
      </c>
      <c r="B37" s="97" t="s">
        <v>1506</v>
      </c>
      <c r="C37" s="97" t="s">
        <v>1504</v>
      </c>
      <c r="D37" s="97" t="s">
        <v>133</v>
      </c>
      <c r="E37" s="98">
        <v>425787</v>
      </c>
      <c r="F37" s="105">
        <v>0.62</v>
      </c>
      <c r="G37" s="100">
        <f t="shared" si="0"/>
        <v>263987.94</v>
      </c>
      <c r="H37" s="100"/>
      <c r="I37" s="101">
        <f t="shared" si="1"/>
        <v>1.3309951457125907E-2</v>
      </c>
      <c r="J37" s="100">
        <v>5335</v>
      </c>
      <c r="K37" s="100">
        <v>5174</v>
      </c>
      <c r="L37" s="100">
        <v>5082</v>
      </c>
      <c r="M37" s="102">
        <v>3188</v>
      </c>
      <c r="N37" s="102">
        <v>2695</v>
      </c>
      <c r="O37" s="100">
        <v>3189</v>
      </c>
      <c r="P37" s="100">
        <v>3114</v>
      </c>
      <c r="Q37" s="100">
        <v>3233</v>
      </c>
      <c r="R37" s="100">
        <v>3403</v>
      </c>
      <c r="S37" s="100">
        <v>3468</v>
      </c>
      <c r="T37" s="100">
        <v>3452</v>
      </c>
      <c r="U37" s="100">
        <v>3705</v>
      </c>
      <c r="V37" s="100">
        <v>3057</v>
      </c>
      <c r="W37" s="100">
        <v>2765</v>
      </c>
      <c r="X37" s="100">
        <v>3056</v>
      </c>
      <c r="Y37" s="100">
        <v>2913</v>
      </c>
      <c r="Z37" s="100">
        <v>3411</v>
      </c>
      <c r="AA37" s="100">
        <v>4217</v>
      </c>
      <c r="AB37" s="83"/>
      <c r="AC37" s="83"/>
      <c r="AD37" s="83"/>
      <c r="AE37" s="83"/>
      <c r="AF37" s="83"/>
      <c r="AG37" s="103">
        <f t="shared" ref="AG37:AX37" si="47">J37/$G37</f>
        <v>2.0209256528915677E-2</v>
      </c>
      <c r="AH37" s="103">
        <f t="shared" si="47"/>
        <v>1.9599380183806882E-2</v>
      </c>
      <c r="AI37" s="103">
        <f t="shared" si="47"/>
        <v>1.9250879415173283E-2</v>
      </c>
      <c r="AJ37" s="103">
        <f t="shared" si="47"/>
        <v>1.2076309243520746E-2</v>
      </c>
      <c r="AK37" s="103">
        <f t="shared" si="47"/>
        <v>1.020879968986462E-2</v>
      </c>
      <c r="AL37" s="103">
        <f t="shared" si="47"/>
        <v>1.2080097295353719E-2</v>
      </c>
      <c r="AM37" s="103">
        <f t="shared" si="47"/>
        <v>1.1795993407880678E-2</v>
      </c>
      <c r="AN37" s="103">
        <f t="shared" si="47"/>
        <v>1.224677157600457E-2</v>
      </c>
      <c r="AO37" s="103">
        <f t="shared" si="47"/>
        <v>1.2890740387610131E-2</v>
      </c>
      <c r="AP37" s="103">
        <f t="shared" si="47"/>
        <v>1.3136963756753434E-2</v>
      </c>
      <c r="AQ37" s="103">
        <f t="shared" si="47"/>
        <v>1.3076354927425851E-2</v>
      </c>
      <c r="AR37" s="103">
        <f t="shared" si="47"/>
        <v>1.4034732041168244E-2</v>
      </c>
      <c r="AS37" s="103">
        <f t="shared" si="47"/>
        <v>1.1580074453401167E-2</v>
      </c>
      <c r="AT37" s="103">
        <f t="shared" si="47"/>
        <v>1.0473963318172793E-2</v>
      </c>
      <c r="AU37" s="103">
        <f t="shared" si="47"/>
        <v>1.1576286401568193E-2</v>
      </c>
      <c r="AV37" s="103">
        <f t="shared" si="47"/>
        <v>1.1034594989452928E-2</v>
      </c>
      <c r="AW37" s="103">
        <f t="shared" si="47"/>
        <v>1.2921044802273922E-2</v>
      </c>
      <c r="AX37" s="103">
        <f t="shared" si="47"/>
        <v>1.5974214579650873E-2</v>
      </c>
      <c r="AY37" s="83" t="str">
        <f t="shared" si="44"/>
        <v>Low</v>
      </c>
      <c r="AZ37" s="83"/>
      <c r="BA37" s="83"/>
      <c r="BB37" s="83"/>
      <c r="BC37" s="103">
        <f t="shared" si="4"/>
        <v>1.5227968368555019E-3</v>
      </c>
      <c r="BD37" s="103">
        <f t="shared" si="5"/>
        <v>1.4659760593608935E-3</v>
      </c>
      <c r="BE37" s="103">
        <f t="shared" si="6"/>
        <v>1.3974123211840663E-2</v>
      </c>
      <c r="BF37" s="103">
        <f t="shared" si="7"/>
        <v>3.7501713146441461E-4</v>
      </c>
      <c r="BG37" s="83"/>
      <c r="BH37" s="83"/>
      <c r="BI37" s="83"/>
      <c r="BJ37" s="83"/>
      <c r="BK37" s="83"/>
      <c r="BL37" s="83"/>
      <c r="BM37" s="83"/>
      <c r="BN37" s="83"/>
    </row>
    <row r="38" spans="1:66" ht="14.25" outlineLevel="1" x14ac:dyDescent="0.2">
      <c r="A38" s="97" t="s">
        <v>1840</v>
      </c>
      <c r="B38" s="97" t="s">
        <v>1506</v>
      </c>
      <c r="C38" s="97" t="s">
        <v>1505</v>
      </c>
      <c r="D38" s="97" t="s">
        <v>133</v>
      </c>
      <c r="E38" s="98">
        <v>539055</v>
      </c>
      <c r="F38" s="105">
        <v>0.62</v>
      </c>
      <c r="G38" s="100">
        <f t="shared" si="0"/>
        <v>334214.09999999998</v>
      </c>
      <c r="H38" s="100"/>
      <c r="I38" s="101">
        <f t="shared" si="1"/>
        <v>7.2476495356320003E-2</v>
      </c>
      <c r="J38" s="100">
        <v>38637</v>
      </c>
      <c r="K38" s="100">
        <v>35285</v>
      </c>
      <c r="L38" s="100">
        <v>34580</v>
      </c>
      <c r="M38" s="102">
        <v>24328</v>
      </c>
      <c r="N38" s="102">
        <v>22392</v>
      </c>
      <c r="O38" s="100">
        <v>25095</v>
      </c>
      <c r="P38" s="100">
        <v>24955</v>
      </c>
      <c r="Q38" s="100">
        <v>25171</v>
      </c>
      <c r="R38" s="100">
        <v>23630</v>
      </c>
      <c r="S38" s="100">
        <v>25751</v>
      </c>
      <c r="T38" s="100">
        <v>25093</v>
      </c>
      <c r="U38" s="100">
        <v>26169</v>
      </c>
      <c r="V38" s="100">
        <v>24178</v>
      </c>
      <c r="W38" s="100">
        <v>21291</v>
      </c>
      <c r="X38" s="100">
        <v>21888</v>
      </c>
      <c r="Y38" s="100">
        <v>20695</v>
      </c>
      <c r="Z38" s="100">
        <v>25522</v>
      </c>
      <c r="AA38" s="100">
        <v>26451</v>
      </c>
      <c r="AB38" s="83"/>
      <c r="AC38" s="83"/>
      <c r="AD38" s="83"/>
      <c r="AE38" s="83"/>
      <c r="AF38" s="83"/>
      <c r="AG38" s="103">
        <f t="shared" ref="AG38:AX38" si="48">J38/$G38</f>
        <v>0.11560553549356536</v>
      </c>
      <c r="AH38" s="103">
        <f t="shared" si="48"/>
        <v>0.10557603643891746</v>
      </c>
      <c r="AI38" s="103">
        <f t="shared" si="48"/>
        <v>0.10346661017593214</v>
      </c>
      <c r="AJ38" s="103">
        <f t="shared" si="48"/>
        <v>7.2791662589938605E-2</v>
      </c>
      <c r="AK38" s="103">
        <f t="shared" si="48"/>
        <v>6.6998968625201633E-2</v>
      </c>
      <c r="AL38" s="103">
        <f t="shared" si="48"/>
        <v>7.5086598680307023E-2</v>
      </c>
      <c r="AM38" s="103">
        <f t="shared" si="48"/>
        <v>7.4667705521700017E-2</v>
      </c>
      <c r="AN38" s="103">
        <f t="shared" si="48"/>
        <v>7.5313997823550832E-2</v>
      </c>
      <c r="AO38" s="103">
        <f t="shared" si="48"/>
        <v>7.0703180984883651E-2</v>
      </c>
      <c r="AP38" s="103">
        <f t="shared" si="48"/>
        <v>7.7049412337779885E-2</v>
      </c>
      <c r="AQ38" s="103">
        <f t="shared" si="48"/>
        <v>7.5080614492326933E-2</v>
      </c>
      <c r="AR38" s="103">
        <f t="shared" si="48"/>
        <v>7.8300107625620827E-2</v>
      </c>
      <c r="AS38" s="103">
        <f t="shared" si="48"/>
        <v>7.2342848491431092E-2</v>
      </c>
      <c r="AT38" s="103">
        <f t="shared" si="48"/>
        <v>6.3704673142156484E-2</v>
      </c>
      <c r="AU38" s="103">
        <f t="shared" si="48"/>
        <v>6.5490953254216389E-2</v>
      </c>
      <c r="AV38" s="103">
        <f t="shared" si="48"/>
        <v>6.1921385124086632E-2</v>
      </c>
      <c r="AW38" s="103">
        <f t="shared" si="48"/>
        <v>7.6364222814058413E-2</v>
      </c>
      <c r="AX38" s="103">
        <f t="shared" si="48"/>
        <v>7.9143878130814957E-2</v>
      </c>
      <c r="AY38" s="83" t="str">
        <f t="shared" si="44"/>
        <v>Low</v>
      </c>
      <c r="AZ38" s="83"/>
      <c r="BA38" s="83"/>
      <c r="BB38" s="83"/>
      <c r="BC38" s="103">
        <f t="shared" si="4"/>
        <v>1.7381073988200976E-2</v>
      </c>
      <c r="BD38" s="103">
        <f t="shared" si="5"/>
        <v>1.0645870416598223E-2</v>
      </c>
      <c r="BE38" s="103">
        <f t="shared" si="6"/>
        <v>6.4784819072564573E-2</v>
      </c>
      <c r="BF38" s="103">
        <f t="shared" si="7"/>
        <v>7.1002390383888654E-3</v>
      </c>
      <c r="BG38" s="83"/>
      <c r="BH38" s="83"/>
      <c r="BI38" s="83"/>
      <c r="BJ38" s="83"/>
      <c r="BK38" s="83"/>
      <c r="BL38" s="83"/>
      <c r="BM38" s="83"/>
      <c r="BN38" s="83"/>
    </row>
    <row r="39" spans="1:66" ht="14.25" outlineLevel="1" x14ac:dyDescent="0.2">
      <c r="A39" s="97" t="s">
        <v>1840</v>
      </c>
      <c r="B39" s="97" t="s">
        <v>1506</v>
      </c>
      <c r="C39" s="97" t="s">
        <v>1506</v>
      </c>
      <c r="D39" s="97" t="s">
        <v>172</v>
      </c>
      <c r="E39" s="98">
        <v>246212</v>
      </c>
      <c r="F39" s="105">
        <v>0.62</v>
      </c>
      <c r="G39" s="100">
        <f t="shared" si="0"/>
        <v>152651.44</v>
      </c>
      <c r="H39" s="100"/>
      <c r="I39" s="101">
        <f t="shared" si="1"/>
        <v>0.82519802411733989</v>
      </c>
      <c r="J39" s="100">
        <v>300446</v>
      </c>
      <c r="K39" s="100">
        <v>285007</v>
      </c>
      <c r="L39" s="100">
        <v>238330</v>
      </c>
      <c r="M39" s="102">
        <v>107651</v>
      </c>
      <c r="N39" s="102">
        <v>91922</v>
      </c>
      <c r="O39" s="100">
        <v>100949</v>
      </c>
      <c r="P39" s="100">
        <v>105855</v>
      </c>
      <c r="Q39" s="100">
        <v>129036</v>
      </c>
      <c r="R39" s="100">
        <v>133509</v>
      </c>
      <c r="S39" s="100">
        <v>139766</v>
      </c>
      <c r="T39" s="100">
        <v>138501</v>
      </c>
      <c r="U39" s="100">
        <v>142411</v>
      </c>
      <c r="V39" s="100">
        <v>114477</v>
      </c>
      <c r="W39" s="100">
        <v>105893</v>
      </c>
      <c r="X39" s="100">
        <v>122703</v>
      </c>
      <c r="Y39" s="100">
        <v>117054</v>
      </c>
      <c r="Z39" s="100">
        <v>117611</v>
      </c>
      <c r="AA39" s="100">
        <v>143238</v>
      </c>
      <c r="AB39" s="83"/>
      <c r="AC39" s="83"/>
      <c r="AD39" s="83"/>
      <c r="AE39" s="83"/>
      <c r="AF39" s="83"/>
      <c r="AG39" s="103">
        <f t="shared" ref="AG39:AX39" si="49">J39/$G39</f>
        <v>1.9681832022023507</v>
      </c>
      <c r="AH39" s="103">
        <f t="shared" si="49"/>
        <v>1.867044293850094</v>
      </c>
      <c r="AI39" s="103">
        <f t="shared" si="49"/>
        <v>1.5612692549772214</v>
      </c>
      <c r="AJ39" s="103">
        <f t="shared" si="49"/>
        <v>0.7052078906035868</v>
      </c>
      <c r="AK39" s="103">
        <f t="shared" si="49"/>
        <v>0.60216922945502516</v>
      </c>
      <c r="AL39" s="103">
        <f t="shared" si="49"/>
        <v>0.66130394839380491</v>
      </c>
      <c r="AM39" s="103">
        <f t="shared" si="49"/>
        <v>0.69344252500991799</v>
      </c>
      <c r="AN39" s="103">
        <f t="shared" si="49"/>
        <v>0.84529828215180935</v>
      </c>
      <c r="AO39" s="103">
        <f t="shared" si="49"/>
        <v>0.87460033131688764</v>
      </c>
      <c r="AP39" s="103">
        <f t="shared" si="49"/>
        <v>0.91558913561509803</v>
      </c>
      <c r="AQ39" s="103">
        <f t="shared" si="49"/>
        <v>0.907302282900181</v>
      </c>
      <c r="AR39" s="103">
        <f t="shared" si="49"/>
        <v>0.93291619129174275</v>
      </c>
      <c r="AS39" s="103">
        <f t="shared" si="49"/>
        <v>0.74992414090558202</v>
      </c>
      <c r="AT39" s="103">
        <f t="shared" si="49"/>
        <v>0.69369145813495114</v>
      </c>
      <c r="AU39" s="103">
        <f t="shared" si="49"/>
        <v>0.80381161160353287</v>
      </c>
      <c r="AV39" s="103">
        <f t="shared" si="49"/>
        <v>0.76680573730585178</v>
      </c>
      <c r="AW39" s="103">
        <f t="shared" si="49"/>
        <v>0.77045457284909991</v>
      </c>
      <c r="AX39" s="103">
        <f t="shared" si="49"/>
        <v>0.93833376219706799</v>
      </c>
      <c r="AY39" s="83" t="str">
        <f>IF(AX39&lt;$AY$1,"Low",IF(AX39&gt;$AZ$1,"High","Medium"))</f>
        <v>High</v>
      </c>
      <c r="AZ39" s="83"/>
      <c r="BA39" s="83"/>
      <c r="BB39" s="83"/>
      <c r="BC39" s="103">
        <f t="shared" si="4"/>
        <v>0.18287413469535563</v>
      </c>
      <c r="BD39" s="103">
        <f t="shared" si="5"/>
        <v>0.23540557494904732</v>
      </c>
      <c r="BE39" s="103">
        <f t="shared" si="6"/>
        <v>0.64634830827668577</v>
      </c>
      <c r="BF39" s="103">
        <f t="shared" si="7"/>
        <v>6.305869109390648E-2</v>
      </c>
      <c r="BG39" s="83"/>
      <c r="BH39" s="83"/>
      <c r="BI39" s="83"/>
      <c r="BJ39" s="83"/>
      <c r="BK39" s="83"/>
      <c r="BL39" s="83"/>
      <c r="BM39" s="83"/>
      <c r="BN39" s="83"/>
    </row>
    <row r="40" spans="1:66" ht="14.25" outlineLevel="1" x14ac:dyDescent="0.2">
      <c r="A40" s="97" t="s">
        <v>1815</v>
      </c>
      <c r="B40" s="97" t="s">
        <v>1540</v>
      </c>
      <c r="C40" s="97" t="s">
        <v>1232</v>
      </c>
      <c r="D40" s="97" t="s">
        <v>133</v>
      </c>
      <c r="E40" s="98">
        <v>76780</v>
      </c>
      <c r="F40" s="99">
        <v>0.36</v>
      </c>
      <c r="G40" s="100">
        <f t="shared" si="0"/>
        <v>27640.799999999999</v>
      </c>
      <c r="H40" s="106"/>
      <c r="I40" s="101">
        <f t="shared" si="1"/>
        <v>0</v>
      </c>
      <c r="J40" s="106">
        <v>0</v>
      </c>
      <c r="K40" s="106">
        <v>0</v>
      </c>
      <c r="L40" s="106">
        <v>0</v>
      </c>
      <c r="M40" s="107">
        <v>0</v>
      </c>
      <c r="N40" s="107">
        <v>0</v>
      </c>
      <c r="O40" s="106">
        <v>0</v>
      </c>
      <c r="P40" s="106">
        <v>0</v>
      </c>
      <c r="Q40" s="106">
        <v>0</v>
      </c>
      <c r="R40" s="106">
        <v>0</v>
      </c>
      <c r="S40" s="106">
        <v>0</v>
      </c>
      <c r="T40" s="106">
        <v>0</v>
      </c>
      <c r="U40" s="106"/>
      <c r="V40" s="106">
        <v>0</v>
      </c>
      <c r="W40" s="106">
        <v>0</v>
      </c>
      <c r="X40" s="106">
        <v>0</v>
      </c>
      <c r="Y40" s="106">
        <v>0</v>
      </c>
      <c r="Z40" s="106">
        <v>0</v>
      </c>
      <c r="AA40" s="106">
        <v>0</v>
      </c>
      <c r="AB40" s="83"/>
      <c r="AC40" s="83"/>
      <c r="AD40" s="83"/>
      <c r="AE40" s="83"/>
      <c r="AF40" s="83"/>
      <c r="AG40" s="103">
        <f t="shared" ref="AG40:AX40" si="50">J40/$G40</f>
        <v>0</v>
      </c>
      <c r="AH40" s="103">
        <f t="shared" si="50"/>
        <v>0</v>
      </c>
      <c r="AI40" s="103">
        <f t="shared" si="50"/>
        <v>0</v>
      </c>
      <c r="AJ40" s="103">
        <f t="shared" si="50"/>
        <v>0</v>
      </c>
      <c r="AK40" s="103">
        <f t="shared" si="50"/>
        <v>0</v>
      </c>
      <c r="AL40" s="103">
        <f t="shared" si="50"/>
        <v>0</v>
      </c>
      <c r="AM40" s="103">
        <f t="shared" si="50"/>
        <v>0</v>
      </c>
      <c r="AN40" s="103">
        <f t="shared" si="50"/>
        <v>0</v>
      </c>
      <c r="AO40" s="103">
        <f t="shared" si="50"/>
        <v>0</v>
      </c>
      <c r="AP40" s="103">
        <f t="shared" si="50"/>
        <v>0</v>
      </c>
      <c r="AQ40" s="103">
        <f t="shared" si="50"/>
        <v>0</v>
      </c>
      <c r="AR40" s="103">
        <f t="shared" si="50"/>
        <v>0</v>
      </c>
      <c r="AS40" s="103">
        <f t="shared" si="50"/>
        <v>0</v>
      </c>
      <c r="AT40" s="103">
        <f t="shared" si="50"/>
        <v>0</v>
      </c>
      <c r="AU40" s="103">
        <f t="shared" si="50"/>
        <v>0</v>
      </c>
      <c r="AV40" s="103">
        <f t="shared" si="50"/>
        <v>0</v>
      </c>
      <c r="AW40" s="103">
        <f t="shared" si="50"/>
        <v>0</v>
      </c>
      <c r="AX40" s="103">
        <f t="shared" si="50"/>
        <v>0</v>
      </c>
      <c r="AY40" s="83" t="str">
        <f t="shared" ref="AY40:AY49" si="51">IF(AX40&lt;$AY$1,"Low",IF(AX40&gt;=$AZ$1,"High","Medium"))</f>
        <v>Low</v>
      </c>
      <c r="AZ40" s="83"/>
      <c r="BA40" s="83"/>
      <c r="BB40" s="83"/>
      <c r="BC40" s="103">
        <f t="shared" si="4"/>
        <v>0</v>
      </c>
      <c r="BD40" s="103">
        <f t="shared" si="5"/>
        <v>0</v>
      </c>
      <c r="BE40" s="103">
        <f t="shared" si="6"/>
        <v>0</v>
      </c>
      <c r="BF40" s="103">
        <f t="shared" si="7"/>
        <v>0</v>
      </c>
      <c r="BG40" s="83"/>
      <c r="BH40" s="83"/>
      <c r="BI40" s="83"/>
      <c r="BJ40" s="83"/>
      <c r="BK40" s="83"/>
      <c r="BL40" s="83"/>
      <c r="BM40" s="83"/>
      <c r="BN40" s="83"/>
    </row>
    <row r="41" spans="1:66" ht="14.25" outlineLevel="1" x14ac:dyDescent="0.2">
      <c r="A41" s="97" t="s">
        <v>1815</v>
      </c>
      <c r="B41" s="97" t="s">
        <v>1540</v>
      </c>
      <c r="C41" s="97" t="s">
        <v>1233</v>
      </c>
      <c r="D41" s="97" t="s">
        <v>133</v>
      </c>
      <c r="E41" s="98">
        <v>134854</v>
      </c>
      <c r="F41" s="99">
        <v>0.36</v>
      </c>
      <c r="G41" s="100">
        <f t="shared" si="0"/>
        <v>48547.439999999995</v>
      </c>
      <c r="H41" s="106"/>
      <c r="I41" s="101">
        <f t="shared" si="1"/>
        <v>0</v>
      </c>
      <c r="J41" s="106">
        <v>0</v>
      </c>
      <c r="K41" s="106">
        <v>0</v>
      </c>
      <c r="L41" s="106">
        <v>0</v>
      </c>
      <c r="M41" s="107">
        <v>0</v>
      </c>
      <c r="N41" s="107">
        <v>0</v>
      </c>
      <c r="O41" s="106">
        <v>0</v>
      </c>
      <c r="P41" s="106">
        <v>0</v>
      </c>
      <c r="Q41" s="106">
        <v>0</v>
      </c>
      <c r="R41" s="106">
        <v>0</v>
      </c>
      <c r="S41" s="106">
        <v>0</v>
      </c>
      <c r="T41" s="106">
        <v>0</v>
      </c>
      <c r="U41" s="106">
        <v>0</v>
      </c>
      <c r="V41" s="106">
        <v>0</v>
      </c>
      <c r="W41" s="106">
        <v>0</v>
      </c>
      <c r="X41" s="106">
        <v>0</v>
      </c>
      <c r="Y41" s="106">
        <v>0</v>
      </c>
      <c r="Z41" s="106">
        <v>0</v>
      </c>
      <c r="AA41" s="106">
        <v>0</v>
      </c>
      <c r="AB41" s="83"/>
      <c r="AC41" s="83"/>
      <c r="AD41" s="83"/>
      <c r="AE41" s="83"/>
      <c r="AF41" s="83"/>
      <c r="AG41" s="103">
        <f t="shared" ref="AG41:AX41" si="52">J41/$G41</f>
        <v>0</v>
      </c>
      <c r="AH41" s="103">
        <f t="shared" si="52"/>
        <v>0</v>
      </c>
      <c r="AI41" s="103">
        <f t="shared" si="52"/>
        <v>0</v>
      </c>
      <c r="AJ41" s="103">
        <f t="shared" si="52"/>
        <v>0</v>
      </c>
      <c r="AK41" s="103">
        <f t="shared" si="52"/>
        <v>0</v>
      </c>
      <c r="AL41" s="103">
        <f t="shared" si="52"/>
        <v>0</v>
      </c>
      <c r="AM41" s="103">
        <f t="shared" si="52"/>
        <v>0</v>
      </c>
      <c r="AN41" s="103">
        <f t="shared" si="52"/>
        <v>0</v>
      </c>
      <c r="AO41" s="103">
        <f t="shared" si="52"/>
        <v>0</v>
      </c>
      <c r="AP41" s="103">
        <f t="shared" si="52"/>
        <v>0</v>
      </c>
      <c r="AQ41" s="103">
        <f t="shared" si="52"/>
        <v>0</v>
      </c>
      <c r="AR41" s="103">
        <f t="shared" si="52"/>
        <v>0</v>
      </c>
      <c r="AS41" s="103">
        <f t="shared" si="52"/>
        <v>0</v>
      </c>
      <c r="AT41" s="103">
        <f t="shared" si="52"/>
        <v>0</v>
      </c>
      <c r="AU41" s="103">
        <f t="shared" si="52"/>
        <v>0</v>
      </c>
      <c r="AV41" s="103">
        <f t="shared" si="52"/>
        <v>0</v>
      </c>
      <c r="AW41" s="103">
        <f t="shared" si="52"/>
        <v>0</v>
      </c>
      <c r="AX41" s="103">
        <f t="shared" si="52"/>
        <v>0</v>
      </c>
      <c r="AY41" s="83" t="str">
        <f t="shared" si="51"/>
        <v>Low</v>
      </c>
      <c r="AZ41" s="83"/>
      <c r="BA41" s="83"/>
      <c r="BB41" s="83"/>
      <c r="BC41" s="103">
        <f t="shared" si="4"/>
        <v>0</v>
      </c>
      <c r="BD41" s="103">
        <f t="shared" si="5"/>
        <v>0</v>
      </c>
      <c r="BE41" s="103">
        <f t="shared" si="6"/>
        <v>0</v>
      </c>
      <c r="BF41" s="103">
        <f t="shared" si="7"/>
        <v>0</v>
      </c>
      <c r="BG41" s="83"/>
      <c r="BH41" s="83"/>
      <c r="BI41" s="83"/>
      <c r="BJ41" s="83"/>
      <c r="BK41" s="83"/>
      <c r="BL41" s="83"/>
      <c r="BM41" s="83"/>
      <c r="BN41" s="83"/>
    </row>
    <row r="42" spans="1:66" ht="14.25" outlineLevel="1" x14ac:dyDescent="0.2">
      <c r="A42" s="97" t="s">
        <v>1815</v>
      </c>
      <c r="B42" s="97" t="s">
        <v>1540</v>
      </c>
      <c r="C42" s="97" t="s">
        <v>1323</v>
      </c>
      <c r="D42" s="97" t="s">
        <v>133</v>
      </c>
      <c r="E42" s="98">
        <v>119849</v>
      </c>
      <c r="F42" s="99">
        <v>0.36</v>
      </c>
      <c r="G42" s="100">
        <f t="shared" si="0"/>
        <v>43145.64</v>
      </c>
      <c r="H42" s="106"/>
      <c r="I42" s="101">
        <f t="shared" si="1"/>
        <v>0</v>
      </c>
      <c r="J42" s="106">
        <v>0</v>
      </c>
      <c r="K42" s="106">
        <v>1</v>
      </c>
      <c r="L42" s="106">
        <v>0</v>
      </c>
      <c r="M42" s="107">
        <v>0</v>
      </c>
      <c r="N42" s="107">
        <v>0</v>
      </c>
      <c r="O42" s="106">
        <v>0</v>
      </c>
      <c r="P42" s="106">
        <v>135</v>
      </c>
      <c r="Q42" s="106">
        <v>92</v>
      </c>
      <c r="R42" s="106">
        <v>62</v>
      </c>
      <c r="S42" s="106">
        <v>49</v>
      </c>
      <c r="T42" s="106">
        <v>48</v>
      </c>
      <c r="U42" s="106">
        <v>21</v>
      </c>
      <c r="V42" s="106">
        <v>5</v>
      </c>
      <c r="W42" s="106">
        <v>1</v>
      </c>
      <c r="X42" s="106">
        <v>0</v>
      </c>
      <c r="Y42" s="106">
        <v>0</v>
      </c>
      <c r="Z42" s="106">
        <v>0</v>
      </c>
      <c r="AA42" s="106">
        <v>0</v>
      </c>
      <c r="AB42" s="83"/>
      <c r="AC42" s="83"/>
      <c r="AD42" s="83"/>
      <c r="AE42" s="83"/>
      <c r="AF42" s="83"/>
      <c r="AG42" s="103">
        <f t="shared" ref="AG42:AX42" si="53">J42/$G42</f>
        <v>0</v>
      </c>
      <c r="AH42" s="103">
        <f t="shared" si="53"/>
        <v>2.3177312933589583E-5</v>
      </c>
      <c r="AI42" s="103">
        <f t="shared" si="53"/>
        <v>0</v>
      </c>
      <c r="AJ42" s="103">
        <f t="shared" si="53"/>
        <v>0</v>
      </c>
      <c r="AK42" s="103">
        <f t="shared" si="53"/>
        <v>0</v>
      </c>
      <c r="AL42" s="103">
        <f t="shared" si="53"/>
        <v>0</v>
      </c>
      <c r="AM42" s="103">
        <f t="shared" si="53"/>
        <v>3.1289372460345938E-3</v>
      </c>
      <c r="AN42" s="103">
        <f t="shared" si="53"/>
        <v>2.1323127898902417E-3</v>
      </c>
      <c r="AO42" s="103">
        <f t="shared" si="53"/>
        <v>1.4369934018825541E-3</v>
      </c>
      <c r="AP42" s="103">
        <f t="shared" si="53"/>
        <v>1.1356883337458896E-3</v>
      </c>
      <c r="AQ42" s="103">
        <f t="shared" si="53"/>
        <v>1.1125110208122999E-3</v>
      </c>
      <c r="AR42" s="103">
        <f t="shared" si="53"/>
        <v>4.8672357160538124E-4</v>
      </c>
      <c r="AS42" s="103">
        <f t="shared" si="53"/>
        <v>1.1588656466794791E-4</v>
      </c>
      <c r="AT42" s="103">
        <f t="shared" si="53"/>
        <v>2.3177312933589583E-5</v>
      </c>
      <c r="AU42" s="103">
        <f t="shared" si="53"/>
        <v>0</v>
      </c>
      <c r="AV42" s="103">
        <f t="shared" si="53"/>
        <v>0</v>
      </c>
      <c r="AW42" s="103">
        <f t="shared" si="53"/>
        <v>0</v>
      </c>
      <c r="AX42" s="103">
        <f t="shared" si="53"/>
        <v>0</v>
      </c>
      <c r="AY42" s="83" t="str">
        <f t="shared" si="51"/>
        <v>Low</v>
      </c>
      <c r="AZ42" s="83"/>
      <c r="BA42" s="83"/>
      <c r="BB42" s="83"/>
      <c r="BC42" s="103">
        <f t="shared" si="4"/>
        <v>0</v>
      </c>
      <c r="BD42" s="103">
        <f t="shared" si="5"/>
        <v>0</v>
      </c>
      <c r="BE42" s="103">
        <f t="shared" si="6"/>
        <v>0</v>
      </c>
      <c r="BF42" s="103">
        <f t="shared" si="7"/>
        <v>0</v>
      </c>
      <c r="BG42" s="83"/>
      <c r="BH42" s="83"/>
      <c r="BI42" s="83"/>
      <c r="BJ42" s="83"/>
      <c r="BK42" s="83"/>
      <c r="BL42" s="83"/>
      <c r="BM42" s="83"/>
      <c r="BN42" s="83"/>
    </row>
    <row r="43" spans="1:66" ht="14.25" outlineLevel="1" x14ac:dyDescent="0.2">
      <c r="A43" s="97" t="s">
        <v>1815</v>
      </c>
      <c r="B43" s="97" t="s">
        <v>1540</v>
      </c>
      <c r="C43" s="97" t="s">
        <v>1324</v>
      </c>
      <c r="D43" s="97" t="s">
        <v>133</v>
      </c>
      <c r="E43" s="98">
        <v>236825</v>
      </c>
      <c r="F43" s="99">
        <v>0.36</v>
      </c>
      <c r="G43" s="100">
        <f t="shared" si="0"/>
        <v>85257</v>
      </c>
      <c r="H43" s="100"/>
      <c r="I43" s="101">
        <f t="shared" si="1"/>
        <v>5.7692232504857867E-2</v>
      </c>
      <c r="J43" s="100">
        <v>11370</v>
      </c>
      <c r="K43" s="100">
        <v>11704</v>
      </c>
      <c r="L43" s="100">
        <v>9375</v>
      </c>
      <c r="M43" s="102">
        <v>3448</v>
      </c>
      <c r="N43" s="102">
        <v>3936</v>
      </c>
      <c r="O43" s="100">
        <v>5296</v>
      </c>
      <c r="P43" s="100">
        <v>5714</v>
      </c>
      <c r="Q43" s="100">
        <v>5516</v>
      </c>
      <c r="R43" s="100">
        <v>5068</v>
      </c>
      <c r="S43" s="100">
        <v>5177</v>
      </c>
      <c r="T43" s="100">
        <v>5684</v>
      </c>
      <c r="U43" s="100">
        <v>6304</v>
      </c>
      <c r="V43" s="100">
        <v>5915</v>
      </c>
      <c r="W43" s="100">
        <v>5138</v>
      </c>
      <c r="X43" s="100">
        <v>5911</v>
      </c>
      <c r="Y43" s="100">
        <v>5266</v>
      </c>
      <c r="Z43" s="100">
        <v>4674</v>
      </c>
      <c r="AA43" s="100">
        <v>4816</v>
      </c>
      <c r="AB43" s="83"/>
      <c r="AC43" s="83"/>
      <c r="AD43" s="83"/>
      <c r="AE43" s="83"/>
      <c r="AF43" s="83"/>
      <c r="AG43" s="103">
        <f t="shared" ref="AG43:AX43" si="54">J43/$G43</f>
        <v>0.13336148351455013</v>
      </c>
      <c r="AH43" s="103">
        <f t="shared" si="54"/>
        <v>0.13727905040055363</v>
      </c>
      <c r="AI43" s="103">
        <f t="shared" si="54"/>
        <v>0.10996164537809212</v>
      </c>
      <c r="AJ43" s="103">
        <f t="shared" si="54"/>
        <v>4.0442427014790575E-2</v>
      </c>
      <c r="AK43" s="103">
        <f t="shared" si="54"/>
        <v>4.6166297195538199E-2</v>
      </c>
      <c r="AL43" s="103">
        <f t="shared" si="54"/>
        <v>6.2118066551720093E-2</v>
      </c>
      <c r="AM43" s="103">
        <f t="shared" si="54"/>
        <v>6.7020889780311288E-2</v>
      </c>
      <c r="AN43" s="103">
        <f t="shared" si="54"/>
        <v>6.4698499829925982E-2</v>
      </c>
      <c r="AO43" s="103">
        <f t="shared" si="54"/>
        <v>5.944379933612489E-2</v>
      </c>
      <c r="AP43" s="103">
        <f t="shared" si="54"/>
        <v>6.072228673305418E-2</v>
      </c>
      <c r="AQ43" s="103">
        <f t="shared" si="54"/>
        <v>6.6669012515101406E-2</v>
      </c>
      <c r="AR43" s="103">
        <f t="shared" si="54"/>
        <v>7.394114266277256E-2</v>
      </c>
      <c r="AS43" s="103">
        <f t="shared" si="54"/>
        <v>6.9378467457217582E-2</v>
      </c>
      <c r="AT43" s="103">
        <f t="shared" si="54"/>
        <v>6.0264846288281312E-2</v>
      </c>
      <c r="AU43" s="103">
        <f t="shared" si="54"/>
        <v>6.9331550488522936E-2</v>
      </c>
      <c r="AV43" s="103">
        <f t="shared" si="54"/>
        <v>6.1766189286510197E-2</v>
      </c>
      <c r="AW43" s="103">
        <f t="shared" si="54"/>
        <v>5.4822477919701608E-2</v>
      </c>
      <c r="AX43" s="103">
        <f t="shared" si="54"/>
        <v>5.6488030308361775E-2</v>
      </c>
      <c r="AY43" s="83" t="str">
        <f t="shared" si="51"/>
        <v>Low</v>
      </c>
      <c r="AZ43" s="83"/>
      <c r="BA43" s="83"/>
      <c r="BB43" s="83"/>
      <c r="BC43" s="103">
        <f t="shared" si="4"/>
        <v>2.3986300245141163E-2</v>
      </c>
      <c r="BD43" s="103">
        <f t="shared" si="5"/>
        <v>2.2520144973433267E-2</v>
      </c>
      <c r="BE43" s="103">
        <f t="shared" si="6"/>
        <v>1.1518115814537223E-2</v>
      </c>
      <c r="BF43" s="103">
        <f t="shared" si="7"/>
        <v>3.5422311364462743E-3</v>
      </c>
      <c r="BG43" s="83"/>
      <c r="BH43" s="83"/>
      <c r="BI43" s="83"/>
      <c r="BJ43" s="83"/>
      <c r="BK43" s="83"/>
      <c r="BL43" s="83"/>
      <c r="BM43" s="83"/>
      <c r="BN43" s="83"/>
    </row>
    <row r="44" spans="1:66" ht="14.25" outlineLevel="1" x14ac:dyDescent="0.2">
      <c r="A44" s="97" t="s">
        <v>1815</v>
      </c>
      <c r="B44" s="97" t="s">
        <v>1540</v>
      </c>
      <c r="C44" s="97" t="s">
        <v>1325</v>
      </c>
      <c r="D44" s="97" t="s">
        <v>133</v>
      </c>
      <c r="E44" s="98">
        <v>55585</v>
      </c>
      <c r="F44" s="99">
        <v>0.36</v>
      </c>
      <c r="G44" s="100">
        <f t="shared" si="0"/>
        <v>20010.599999999999</v>
      </c>
      <c r="H44" s="106"/>
      <c r="I44" s="101">
        <f t="shared" si="1"/>
        <v>0</v>
      </c>
      <c r="J44" s="106">
        <v>0</v>
      </c>
      <c r="K44" s="106">
        <v>0</v>
      </c>
      <c r="L44" s="106">
        <v>0</v>
      </c>
      <c r="M44" s="107">
        <v>0</v>
      </c>
      <c r="N44" s="107">
        <v>0</v>
      </c>
      <c r="O44" s="106">
        <v>0</v>
      </c>
      <c r="P44" s="106">
        <v>0</v>
      </c>
      <c r="Q44" s="106">
        <v>0</v>
      </c>
      <c r="R44" s="106">
        <v>0</v>
      </c>
      <c r="S44" s="106"/>
      <c r="T44" s="106">
        <v>0</v>
      </c>
      <c r="U44" s="106">
        <v>0</v>
      </c>
      <c r="V44" s="106">
        <v>0</v>
      </c>
      <c r="W44" s="106">
        <v>0</v>
      </c>
      <c r="X44" s="106"/>
      <c r="Y44" s="106"/>
      <c r="Z44" s="106">
        <v>0</v>
      </c>
      <c r="AA44" s="106">
        <v>0</v>
      </c>
      <c r="AB44" s="83"/>
      <c r="AC44" s="83"/>
      <c r="AD44" s="83"/>
      <c r="AE44" s="83"/>
      <c r="AF44" s="83"/>
      <c r="AG44" s="103">
        <f t="shared" ref="AG44:AX44" si="55">J44/$G44</f>
        <v>0</v>
      </c>
      <c r="AH44" s="103">
        <f t="shared" si="55"/>
        <v>0</v>
      </c>
      <c r="AI44" s="103">
        <f t="shared" si="55"/>
        <v>0</v>
      </c>
      <c r="AJ44" s="103">
        <f t="shared" si="55"/>
        <v>0</v>
      </c>
      <c r="AK44" s="103">
        <f t="shared" si="55"/>
        <v>0</v>
      </c>
      <c r="AL44" s="103">
        <f t="shared" si="55"/>
        <v>0</v>
      </c>
      <c r="AM44" s="103">
        <f t="shared" si="55"/>
        <v>0</v>
      </c>
      <c r="AN44" s="103">
        <f t="shared" si="55"/>
        <v>0</v>
      </c>
      <c r="AO44" s="103">
        <f t="shared" si="55"/>
        <v>0</v>
      </c>
      <c r="AP44" s="103">
        <f t="shared" si="55"/>
        <v>0</v>
      </c>
      <c r="AQ44" s="103">
        <f t="shared" si="55"/>
        <v>0</v>
      </c>
      <c r="AR44" s="103">
        <f t="shared" si="55"/>
        <v>0</v>
      </c>
      <c r="AS44" s="103">
        <f t="shared" si="55"/>
        <v>0</v>
      </c>
      <c r="AT44" s="103">
        <f t="shared" si="55"/>
        <v>0</v>
      </c>
      <c r="AU44" s="103">
        <f t="shared" si="55"/>
        <v>0</v>
      </c>
      <c r="AV44" s="103">
        <f t="shared" si="55"/>
        <v>0</v>
      </c>
      <c r="AW44" s="103">
        <f t="shared" si="55"/>
        <v>0</v>
      </c>
      <c r="AX44" s="103">
        <f t="shared" si="55"/>
        <v>0</v>
      </c>
      <c r="AY44" s="83" t="str">
        <f t="shared" si="51"/>
        <v>Low</v>
      </c>
      <c r="AZ44" s="83"/>
      <c r="BA44" s="83"/>
      <c r="BB44" s="83"/>
      <c r="BC44" s="103">
        <f t="shared" si="4"/>
        <v>0</v>
      </c>
      <c r="BD44" s="103">
        <f t="shared" si="5"/>
        <v>0</v>
      </c>
      <c r="BE44" s="103">
        <f t="shared" si="6"/>
        <v>0</v>
      </c>
      <c r="BF44" s="103">
        <f t="shared" si="7"/>
        <v>0</v>
      </c>
      <c r="BG44" s="83"/>
      <c r="BH44" s="83"/>
      <c r="BI44" s="83"/>
      <c r="BJ44" s="83"/>
      <c r="BK44" s="83"/>
      <c r="BL44" s="83"/>
      <c r="BM44" s="83"/>
      <c r="BN44" s="83"/>
    </row>
    <row r="45" spans="1:66" ht="14.25" outlineLevel="1" x14ac:dyDescent="0.2">
      <c r="A45" s="97" t="s">
        <v>1815</v>
      </c>
      <c r="B45" s="97" t="s">
        <v>1540</v>
      </c>
      <c r="C45" s="97" t="s">
        <v>1326</v>
      </c>
      <c r="D45" s="97" t="s">
        <v>133</v>
      </c>
      <c r="E45" s="98">
        <v>179692</v>
      </c>
      <c r="F45" s="99">
        <v>0.36</v>
      </c>
      <c r="G45" s="100">
        <f t="shared" si="0"/>
        <v>64689.119999999995</v>
      </c>
      <c r="H45" s="106"/>
      <c r="I45" s="101">
        <f t="shared" si="1"/>
        <v>0</v>
      </c>
      <c r="J45" s="106">
        <v>0</v>
      </c>
      <c r="K45" s="106">
        <v>0</v>
      </c>
      <c r="L45" s="106">
        <v>0</v>
      </c>
      <c r="M45" s="107">
        <v>0</v>
      </c>
      <c r="N45" s="107">
        <v>0</v>
      </c>
      <c r="O45" s="106">
        <v>0</v>
      </c>
      <c r="P45" s="106">
        <v>0</v>
      </c>
      <c r="Q45" s="106">
        <v>0</v>
      </c>
      <c r="R45" s="106">
        <v>0</v>
      </c>
      <c r="S45" s="106">
        <v>0</v>
      </c>
      <c r="T45" s="106">
        <v>0</v>
      </c>
      <c r="U45" s="106">
        <v>0</v>
      </c>
      <c r="V45" s="106">
        <v>0</v>
      </c>
      <c r="W45" s="106">
        <v>0</v>
      </c>
      <c r="X45" s="106">
        <v>0</v>
      </c>
      <c r="Y45" s="106">
        <v>0</v>
      </c>
      <c r="Z45" s="106">
        <v>0</v>
      </c>
      <c r="AA45" s="106">
        <v>0</v>
      </c>
      <c r="AB45" s="83"/>
      <c r="AC45" s="83"/>
      <c r="AD45" s="83"/>
      <c r="AE45" s="83"/>
      <c r="AF45" s="83"/>
      <c r="AG45" s="103">
        <f t="shared" ref="AG45:AX45" si="56">J45/$G45</f>
        <v>0</v>
      </c>
      <c r="AH45" s="103">
        <f t="shared" si="56"/>
        <v>0</v>
      </c>
      <c r="AI45" s="103">
        <f t="shared" si="56"/>
        <v>0</v>
      </c>
      <c r="AJ45" s="103">
        <f t="shared" si="56"/>
        <v>0</v>
      </c>
      <c r="AK45" s="103">
        <f t="shared" si="56"/>
        <v>0</v>
      </c>
      <c r="AL45" s="103">
        <f t="shared" si="56"/>
        <v>0</v>
      </c>
      <c r="AM45" s="103">
        <f t="shared" si="56"/>
        <v>0</v>
      </c>
      <c r="AN45" s="103">
        <f t="shared" si="56"/>
        <v>0</v>
      </c>
      <c r="AO45" s="103">
        <f t="shared" si="56"/>
        <v>0</v>
      </c>
      <c r="AP45" s="103">
        <f t="shared" si="56"/>
        <v>0</v>
      </c>
      <c r="AQ45" s="103">
        <f t="shared" si="56"/>
        <v>0</v>
      </c>
      <c r="AR45" s="103">
        <f t="shared" si="56"/>
        <v>0</v>
      </c>
      <c r="AS45" s="103">
        <f t="shared" si="56"/>
        <v>0</v>
      </c>
      <c r="AT45" s="103">
        <f t="shared" si="56"/>
        <v>0</v>
      </c>
      <c r="AU45" s="103">
        <f t="shared" si="56"/>
        <v>0</v>
      </c>
      <c r="AV45" s="103">
        <f t="shared" si="56"/>
        <v>0</v>
      </c>
      <c r="AW45" s="103">
        <f t="shared" si="56"/>
        <v>0</v>
      </c>
      <c r="AX45" s="103">
        <f t="shared" si="56"/>
        <v>0</v>
      </c>
      <c r="AY45" s="83" t="str">
        <f t="shared" si="51"/>
        <v>Low</v>
      </c>
      <c r="AZ45" s="83"/>
      <c r="BA45" s="83"/>
      <c r="BB45" s="83"/>
      <c r="BC45" s="103">
        <f t="shared" si="4"/>
        <v>0</v>
      </c>
      <c r="BD45" s="103">
        <f t="shared" si="5"/>
        <v>0</v>
      </c>
      <c r="BE45" s="103">
        <f t="shared" si="6"/>
        <v>0</v>
      </c>
      <c r="BF45" s="103">
        <f t="shared" si="7"/>
        <v>0</v>
      </c>
      <c r="BG45" s="83"/>
      <c r="BH45" s="83"/>
      <c r="BI45" s="83"/>
      <c r="BJ45" s="83"/>
      <c r="BK45" s="83"/>
      <c r="BL45" s="83"/>
      <c r="BM45" s="83"/>
      <c r="BN45" s="83"/>
    </row>
    <row r="46" spans="1:66" ht="14.25" outlineLevel="1" x14ac:dyDescent="0.2">
      <c r="A46" s="97" t="s">
        <v>1815</v>
      </c>
      <c r="B46" s="97" t="s">
        <v>1540</v>
      </c>
      <c r="C46" s="97" t="s">
        <v>1327</v>
      </c>
      <c r="D46" s="97" t="s">
        <v>133</v>
      </c>
      <c r="E46" s="98">
        <v>129329</v>
      </c>
      <c r="F46" s="99">
        <v>0.36</v>
      </c>
      <c r="G46" s="100">
        <f t="shared" si="0"/>
        <v>46558.439999999995</v>
      </c>
      <c r="H46" s="106"/>
      <c r="I46" s="101">
        <f t="shared" si="1"/>
        <v>0</v>
      </c>
      <c r="J46" s="106">
        <v>0</v>
      </c>
      <c r="K46" s="106">
        <v>0</v>
      </c>
      <c r="L46" s="106">
        <v>0</v>
      </c>
      <c r="M46" s="107">
        <v>2</v>
      </c>
      <c r="N46" s="107">
        <v>0</v>
      </c>
      <c r="O46" s="106">
        <v>0</v>
      </c>
      <c r="P46" s="106">
        <v>0</v>
      </c>
      <c r="Q46" s="106">
        <v>0</v>
      </c>
      <c r="R46" s="106">
        <v>0</v>
      </c>
      <c r="S46" s="106">
        <v>0</v>
      </c>
      <c r="T46" s="106">
        <v>0</v>
      </c>
      <c r="U46" s="106">
        <v>0</v>
      </c>
      <c r="V46" s="106">
        <v>0</v>
      </c>
      <c r="W46" s="106">
        <v>0</v>
      </c>
      <c r="X46" s="106">
        <v>0</v>
      </c>
      <c r="Y46" s="106">
        <v>0</v>
      </c>
      <c r="Z46" s="106">
        <v>0</v>
      </c>
      <c r="AA46" s="106">
        <v>0</v>
      </c>
      <c r="AB46" s="83"/>
      <c r="AC46" s="83"/>
      <c r="AD46" s="83"/>
      <c r="AE46" s="83"/>
      <c r="AF46" s="83"/>
      <c r="AG46" s="103">
        <f t="shared" ref="AG46:AX46" si="57">J46/$G46</f>
        <v>0</v>
      </c>
      <c r="AH46" s="103">
        <f t="shared" si="57"/>
        <v>0</v>
      </c>
      <c r="AI46" s="103">
        <f t="shared" si="57"/>
        <v>0</v>
      </c>
      <c r="AJ46" s="103">
        <f t="shared" si="57"/>
        <v>4.2956765733559805E-5</v>
      </c>
      <c r="AK46" s="103">
        <f t="shared" si="57"/>
        <v>0</v>
      </c>
      <c r="AL46" s="103">
        <f t="shared" si="57"/>
        <v>0</v>
      </c>
      <c r="AM46" s="103">
        <f t="shared" si="57"/>
        <v>0</v>
      </c>
      <c r="AN46" s="103">
        <f t="shared" si="57"/>
        <v>0</v>
      </c>
      <c r="AO46" s="103">
        <f t="shared" si="57"/>
        <v>0</v>
      </c>
      <c r="AP46" s="103">
        <f t="shared" si="57"/>
        <v>0</v>
      </c>
      <c r="AQ46" s="103">
        <f t="shared" si="57"/>
        <v>0</v>
      </c>
      <c r="AR46" s="103">
        <f t="shared" si="57"/>
        <v>0</v>
      </c>
      <c r="AS46" s="103">
        <f t="shared" si="57"/>
        <v>0</v>
      </c>
      <c r="AT46" s="103">
        <f t="shared" si="57"/>
        <v>0</v>
      </c>
      <c r="AU46" s="103">
        <f t="shared" si="57"/>
        <v>0</v>
      </c>
      <c r="AV46" s="103">
        <f t="shared" si="57"/>
        <v>0</v>
      </c>
      <c r="AW46" s="103">
        <f t="shared" si="57"/>
        <v>0</v>
      </c>
      <c r="AX46" s="103">
        <f t="shared" si="57"/>
        <v>0</v>
      </c>
      <c r="AY46" s="83" t="str">
        <f t="shared" si="51"/>
        <v>Low</v>
      </c>
      <c r="AZ46" s="83"/>
      <c r="BA46" s="83"/>
      <c r="BB46" s="83"/>
      <c r="BC46" s="103">
        <f t="shared" si="4"/>
        <v>0</v>
      </c>
      <c r="BD46" s="103">
        <f t="shared" si="5"/>
        <v>0</v>
      </c>
      <c r="BE46" s="103">
        <f t="shared" si="6"/>
        <v>0</v>
      </c>
      <c r="BF46" s="103">
        <f t="shared" si="7"/>
        <v>0</v>
      </c>
      <c r="BG46" s="83"/>
      <c r="BH46" s="83"/>
      <c r="BI46" s="83"/>
      <c r="BJ46" s="83"/>
      <c r="BK46" s="83"/>
      <c r="BL46" s="83"/>
      <c r="BM46" s="83"/>
      <c r="BN46" s="83"/>
    </row>
    <row r="47" spans="1:66" ht="14.25" outlineLevel="1" x14ac:dyDescent="0.2">
      <c r="A47" s="97" t="s">
        <v>1815</v>
      </c>
      <c r="B47" s="97" t="s">
        <v>1540</v>
      </c>
      <c r="C47" s="97" t="s">
        <v>1328</v>
      </c>
      <c r="D47" s="97" t="s">
        <v>133</v>
      </c>
      <c r="E47" s="98">
        <v>246065</v>
      </c>
      <c r="F47" s="99">
        <v>0.36</v>
      </c>
      <c r="G47" s="100">
        <f t="shared" si="0"/>
        <v>88583.4</v>
      </c>
      <c r="H47" s="106"/>
      <c r="I47" s="101">
        <f t="shared" si="1"/>
        <v>7.5258645148714843E-6</v>
      </c>
      <c r="J47" s="106">
        <v>0</v>
      </c>
      <c r="K47" s="106">
        <v>0</v>
      </c>
      <c r="L47" s="106">
        <v>0</v>
      </c>
      <c r="M47" s="107">
        <v>0</v>
      </c>
      <c r="N47" s="107">
        <v>0</v>
      </c>
      <c r="O47" s="106">
        <v>0</v>
      </c>
      <c r="P47" s="106">
        <v>0</v>
      </c>
      <c r="Q47" s="106">
        <v>0</v>
      </c>
      <c r="R47" s="106">
        <v>0</v>
      </c>
      <c r="S47" s="106">
        <v>0</v>
      </c>
      <c r="T47" s="106">
        <v>0</v>
      </c>
      <c r="U47" s="106">
        <v>0</v>
      </c>
      <c r="V47" s="106">
        <v>0</v>
      </c>
      <c r="W47" s="106">
        <v>0</v>
      </c>
      <c r="X47" s="106">
        <v>0</v>
      </c>
      <c r="Y47" s="106">
        <v>0</v>
      </c>
      <c r="Z47" s="106">
        <v>0</v>
      </c>
      <c r="AA47" s="106">
        <v>2</v>
      </c>
      <c r="AB47" s="83"/>
      <c r="AC47" s="83"/>
      <c r="AD47" s="83"/>
      <c r="AE47" s="83"/>
      <c r="AF47" s="83"/>
      <c r="AG47" s="103">
        <f t="shared" ref="AG47:AX47" si="58">J47/$G47</f>
        <v>0</v>
      </c>
      <c r="AH47" s="103">
        <f t="shared" si="58"/>
        <v>0</v>
      </c>
      <c r="AI47" s="103">
        <f t="shared" si="58"/>
        <v>0</v>
      </c>
      <c r="AJ47" s="103">
        <f t="shared" si="58"/>
        <v>0</v>
      </c>
      <c r="AK47" s="103">
        <f t="shared" si="58"/>
        <v>0</v>
      </c>
      <c r="AL47" s="103">
        <f t="shared" si="58"/>
        <v>0</v>
      </c>
      <c r="AM47" s="103">
        <f t="shared" si="58"/>
        <v>0</v>
      </c>
      <c r="AN47" s="103">
        <f t="shared" si="58"/>
        <v>0</v>
      </c>
      <c r="AO47" s="103">
        <f t="shared" si="58"/>
        <v>0</v>
      </c>
      <c r="AP47" s="103">
        <f t="shared" si="58"/>
        <v>0</v>
      </c>
      <c r="AQ47" s="103">
        <f t="shared" si="58"/>
        <v>0</v>
      </c>
      <c r="AR47" s="103">
        <f t="shared" si="58"/>
        <v>0</v>
      </c>
      <c r="AS47" s="103">
        <f t="shared" si="58"/>
        <v>0</v>
      </c>
      <c r="AT47" s="103">
        <f t="shared" si="58"/>
        <v>0</v>
      </c>
      <c r="AU47" s="103">
        <f t="shared" si="58"/>
        <v>0</v>
      </c>
      <c r="AV47" s="103">
        <f t="shared" si="58"/>
        <v>0</v>
      </c>
      <c r="AW47" s="103">
        <f t="shared" si="58"/>
        <v>0</v>
      </c>
      <c r="AX47" s="103">
        <f t="shared" si="58"/>
        <v>2.2577593544614456E-5</v>
      </c>
      <c r="AY47" s="83" t="str">
        <f t="shared" si="51"/>
        <v>Low</v>
      </c>
      <c r="AZ47" s="83"/>
      <c r="BA47" s="83"/>
      <c r="BB47" s="83"/>
      <c r="BC47" s="103">
        <f t="shared" si="4"/>
        <v>0</v>
      </c>
      <c r="BD47" s="103">
        <f t="shared" si="5"/>
        <v>2.2577593544614456E-5</v>
      </c>
      <c r="BE47" s="103">
        <f t="shared" si="6"/>
        <v>0</v>
      </c>
      <c r="BF47" s="103">
        <f t="shared" si="7"/>
        <v>0</v>
      </c>
      <c r="BG47" s="83"/>
      <c r="BH47" s="83"/>
      <c r="BI47" s="83"/>
      <c r="BJ47" s="83"/>
      <c r="BK47" s="83"/>
      <c r="BL47" s="83"/>
      <c r="BM47" s="83"/>
      <c r="BN47" s="83"/>
    </row>
    <row r="48" spans="1:66" ht="14.25" outlineLevel="1" x14ac:dyDescent="0.2">
      <c r="A48" s="97" t="s">
        <v>1815</v>
      </c>
      <c r="B48" s="97" t="s">
        <v>1540</v>
      </c>
      <c r="C48" s="97" t="s">
        <v>1334</v>
      </c>
      <c r="D48" s="97" t="s">
        <v>133</v>
      </c>
      <c r="E48" s="98">
        <v>260044</v>
      </c>
      <c r="F48" s="99">
        <v>0.36</v>
      </c>
      <c r="G48" s="100">
        <f t="shared" si="0"/>
        <v>93615.84</v>
      </c>
      <c r="H48" s="106"/>
      <c r="I48" s="101">
        <f t="shared" si="1"/>
        <v>0</v>
      </c>
      <c r="J48" s="106">
        <v>0</v>
      </c>
      <c r="K48" s="106">
        <v>0</v>
      </c>
      <c r="L48" s="106">
        <v>0</v>
      </c>
      <c r="M48" s="107">
        <v>0</v>
      </c>
      <c r="N48" s="107">
        <v>0</v>
      </c>
      <c r="O48" s="106">
        <v>0</v>
      </c>
      <c r="P48" s="106">
        <v>0</v>
      </c>
      <c r="Q48" s="106">
        <v>0</v>
      </c>
      <c r="R48" s="106">
        <v>0</v>
      </c>
      <c r="S48" s="106">
        <v>0</v>
      </c>
      <c r="T48" s="106">
        <v>0</v>
      </c>
      <c r="U48" s="106">
        <v>0</v>
      </c>
      <c r="V48" s="106">
        <v>0</v>
      </c>
      <c r="W48" s="106">
        <v>0</v>
      </c>
      <c r="X48" s="106">
        <v>0</v>
      </c>
      <c r="Y48" s="106">
        <v>0</v>
      </c>
      <c r="Z48" s="106">
        <v>0</v>
      </c>
      <c r="AA48" s="106">
        <v>0</v>
      </c>
      <c r="AB48" s="83"/>
      <c r="AC48" s="83"/>
      <c r="AD48" s="83"/>
      <c r="AE48" s="83"/>
      <c r="AF48" s="83"/>
      <c r="AG48" s="103">
        <f t="shared" ref="AG48:AX48" si="59">J48/$G48</f>
        <v>0</v>
      </c>
      <c r="AH48" s="103">
        <f t="shared" si="59"/>
        <v>0</v>
      </c>
      <c r="AI48" s="103">
        <f t="shared" si="59"/>
        <v>0</v>
      </c>
      <c r="AJ48" s="103">
        <f t="shared" si="59"/>
        <v>0</v>
      </c>
      <c r="AK48" s="103">
        <f t="shared" si="59"/>
        <v>0</v>
      </c>
      <c r="AL48" s="103">
        <f t="shared" si="59"/>
        <v>0</v>
      </c>
      <c r="AM48" s="103">
        <f t="shared" si="59"/>
        <v>0</v>
      </c>
      <c r="AN48" s="103">
        <f t="shared" si="59"/>
        <v>0</v>
      </c>
      <c r="AO48" s="103">
        <f t="shared" si="59"/>
        <v>0</v>
      </c>
      <c r="AP48" s="103">
        <f t="shared" si="59"/>
        <v>0</v>
      </c>
      <c r="AQ48" s="103">
        <f t="shared" si="59"/>
        <v>0</v>
      </c>
      <c r="AR48" s="103">
        <f t="shared" si="59"/>
        <v>0</v>
      </c>
      <c r="AS48" s="103">
        <f t="shared" si="59"/>
        <v>0</v>
      </c>
      <c r="AT48" s="103">
        <f t="shared" si="59"/>
        <v>0</v>
      </c>
      <c r="AU48" s="103">
        <f t="shared" si="59"/>
        <v>0</v>
      </c>
      <c r="AV48" s="103">
        <f t="shared" si="59"/>
        <v>0</v>
      </c>
      <c r="AW48" s="103">
        <f t="shared" si="59"/>
        <v>0</v>
      </c>
      <c r="AX48" s="103">
        <f t="shared" si="59"/>
        <v>0</v>
      </c>
      <c r="AY48" s="83" t="str">
        <f t="shared" si="51"/>
        <v>Low</v>
      </c>
      <c r="AZ48" s="83"/>
      <c r="BA48" s="83"/>
      <c r="BB48" s="83"/>
      <c r="BC48" s="103">
        <f t="shared" si="4"/>
        <v>0</v>
      </c>
      <c r="BD48" s="103">
        <f t="shared" si="5"/>
        <v>0</v>
      </c>
      <c r="BE48" s="103">
        <f t="shared" si="6"/>
        <v>0</v>
      </c>
      <c r="BF48" s="103">
        <f t="shared" si="7"/>
        <v>0</v>
      </c>
      <c r="BG48" s="83"/>
      <c r="BH48" s="83"/>
      <c r="BI48" s="83"/>
      <c r="BJ48" s="83"/>
      <c r="BK48" s="83"/>
      <c r="BL48" s="83"/>
      <c r="BM48" s="83"/>
      <c r="BN48" s="83"/>
    </row>
    <row r="49" spans="1:66" ht="14.25" outlineLevel="1" x14ac:dyDescent="0.2">
      <c r="A49" s="97" t="s">
        <v>1815</v>
      </c>
      <c r="B49" s="97" t="s">
        <v>1540</v>
      </c>
      <c r="C49" s="97" t="s">
        <v>1338</v>
      </c>
      <c r="D49" s="97" t="s">
        <v>133</v>
      </c>
      <c r="E49" s="98">
        <v>352298</v>
      </c>
      <c r="F49" s="99">
        <v>0.36</v>
      </c>
      <c r="G49" s="100">
        <f t="shared" si="0"/>
        <v>126827.28</v>
      </c>
      <c r="H49" s="106"/>
      <c r="I49" s="101">
        <f t="shared" si="1"/>
        <v>0</v>
      </c>
      <c r="J49" s="106">
        <v>0</v>
      </c>
      <c r="K49" s="106">
        <v>0</v>
      </c>
      <c r="L49" s="106">
        <v>0</v>
      </c>
      <c r="M49" s="107">
        <v>1</v>
      </c>
      <c r="N49" s="107">
        <v>0</v>
      </c>
      <c r="O49" s="106">
        <v>0</v>
      </c>
      <c r="P49" s="106">
        <v>0</v>
      </c>
      <c r="Q49" s="106">
        <v>0</v>
      </c>
      <c r="R49" s="106">
        <v>0</v>
      </c>
      <c r="S49" s="106">
        <v>0</v>
      </c>
      <c r="T49" s="106">
        <v>0</v>
      </c>
      <c r="U49" s="106">
        <v>1</v>
      </c>
      <c r="V49" s="106">
        <v>0</v>
      </c>
      <c r="W49" s="106">
        <v>0</v>
      </c>
      <c r="X49" s="106">
        <v>0</v>
      </c>
      <c r="Y49" s="106">
        <v>0</v>
      </c>
      <c r="Z49" s="106">
        <v>0</v>
      </c>
      <c r="AA49" s="106">
        <v>0</v>
      </c>
      <c r="AB49" s="83"/>
      <c r="AC49" s="83"/>
      <c r="AD49" s="83"/>
      <c r="AE49" s="83"/>
      <c r="AF49" s="83"/>
      <c r="AG49" s="103">
        <f t="shared" ref="AG49:AX49" si="60">J49/$G49</f>
        <v>0</v>
      </c>
      <c r="AH49" s="103">
        <f t="shared" si="60"/>
        <v>0</v>
      </c>
      <c r="AI49" s="103">
        <f t="shared" si="60"/>
        <v>0</v>
      </c>
      <c r="AJ49" s="103">
        <f t="shared" si="60"/>
        <v>7.8847389930620608E-6</v>
      </c>
      <c r="AK49" s="103">
        <f t="shared" si="60"/>
        <v>0</v>
      </c>
      <c r="AL49" s="103">
        <f t="shared" si="60"/>
        <v>0</v>
      </c>
      <c r="AM49" s="103">
        <f t="shared" si="60"/>
        <v>0</v>
      </c>
      <c r="AN49" s="103">
        <f t="shared" si="60"/>
        <v>0</v>
      </c>
      <c r="AO49" s="103">
        <f t="shared" si="60"/>
        <v>0</v>
      </c>
      <c r="AP49" s="103">
        <f t="shared" si="60"/>
        <v>0</v>
      </c>
      <c r="AQ49" s="103">
        <f t="shared" si="60"/>
        <v>0</v>
      </c>
      <c r="AR49" s="103">
        <f t="shared" si="60"/>
        <v>7.8847389930620608E-6</v>
      </c>
      <c r="AS49" s="103">
        <f t="shared" si="60"/>
        <v>0</v>
      </c>
      <c r="AT49" s="103">
        <f t="shared" si="60"/>
        <v>0</v>
      </c>
      <c r="AU49" s="103">
        <f t="shared" si="60"/>
        <v>0</v>
      </c>
      <c r="AV49" s="103">
        <f t="shared" si="60"/>
        <v>0</v>
      </c>
      <c r="AW49" s="103">
        <f t="shared" si="60"/>
        <v>0</v>
      </c>
      <c r="AX49" s="103">
        <f t="shared" si="60"/>
        <v>0</v>
      </c>
      <c r="AY49" s="83" t="str">
        <f t="shared" si="51"/>
        <v>Low</v>
      </c>
      <c r="AZ49" s="83"/>
      <c r="BA49" s="83"/>
      <c r="BB49" s="83"/>
      <c r="BC49" s="103">
        <f t="shared" si="4"/>
        <v>0</v>
      </c>
      <c r="BD49" s="103">
        <f t="shared" si="5"/>
        <v>0</v>
      </c>
      <c r="BE49" s="103">
        <f t="shared" si="6"/>
        <v>0</v>
      </c>
      <c r="BF49" s="103">
        <f t="shared" si="7"/>
        <v>0</v>
      </c>
      <c r="BG49" s="83"/>
      <c r="BH49" s="83"/>
      <c r="BI49" s="83"/>
      <c r="BJ49" s="83"/>
      <c r="BK49" s="83"/>
      <c r="BL49" s="83"/>
      <c r="BM49" s="83"/>
      <c r="BN49" s="83"/>
    </row>
    <row r="50" spans="1:66" ht="14.25" outlineLevel="1" x14ac:dyDescent="0.2">
      <c r="A50" s="97" t="s">
        <v>1815</v>
      </c>
      <c r="B50" s="97" t="s">
        <v>1540</v>
      </c>
      <c r="C50" s="97" t="s">
        <v>1357</v>
      </c>
      <c r="D50" s="97" t="s">
        <v>201</v>
      </c>
      <c r="E50" s="98">
        <v>148208</v>
      </c>
      <c r="F50" s="99">
        <v>0.36</v>
      </c>
      <c r="G50" s="100">
        <f t="shared" si="0"/>
        <v>53354.879999999997</v>
      </c>
      <c r="H50" s="100"/>
      <c r="I50" s="101">
        <f t="shared" si="1"/>
        <v>0.39737695970827785</v>
      </c>
      <c r="J50" s="100">
        <v>42816</v>
      </c>
      <c r="K50" s="100">
        <v>43326</v>
      </c>
      <c r="L50" s="100">
        <v>37902</v>
      </c>
      <c r="M50" s="102">
        <v>16627</v>
      </c>
      <c r="N50" s="102">
        <v>17108</v>
      </c>
      <c r="O50" s="100">
        <v>23558</v>
      </c>
      <c r="P50" s="100">
        <v>24343</v>
      </c>
      <c r="Q50" s="100">
        <v>23769</v>
      </c>
      <c r="R50" s="100">
        <v>22744</v>
      </c>
      <c r="S50" s="100">
        <v>23449</v>
      </c>
      <c r="T50" s="100">
        <v>25411</v>
      </c>
      <c r="U50" s="100">
        <v>27449</v>
      </c>
      <c r="V50" s="100">
        <v>25312</v>
      </c>
      <c r="W50" s="100">
        <v>21976</v>
      </c>
      <c r="X50" s="100">
        <v>25024</v>
      </c>
      <c r="Y50" s="100">
        <v>21994</v>
      </c>
      <c r="Z50" s="100">
        <v>20453</v>
      </c>
      <c r="AA50" s="100">
        <v>21159</v>
      </c>
      <c r="AB50" s="83"/>
      <c r="AC50" s="83"/>
      <c r="AD50" s="83"/>
      <c r="AE50" s="83"/>
      <c r="AF50" s="83"/>
      <c r="AG50" s="103">
        <f t="shared" ref="AG50:AX50" si="61">J50/$G50</f>
        <v>0.80247579977689021</v>
      </c>
      <c r="AH50" s="103">
        <f t="shared" si="61"/>
        <v>0.81203443808701292</v>
      </c>
      <c r="AI50" s="103">
        <f t="shared" si="61"/>
        <v>0.71037550829464902</v>
      </c>
      <c r="AJ50" s="103">
        <f t="shared" si="61"/>
        <v>0.31163035133805944</v>
      </c>
      <c r="AK50" s="103">
        <f t="shared" si="61"/>
        <v>0.3206454592344693</v>
      </c>
      <c r="AL50" s="103">
        <f t="shared" si="61"/>
        <v>0.44153412021543298</v>
      </c>
      <c r="AM50" s="103">
        <f t="shared" si="61"/>
        <v>0.45624692624179836</v>
      </c>
      <c r="AN50" s="103">
        <f t="shared" si="61"/>
        <v>0.44548877253589553</v>
      </c>
      <c r="AO50" s="103">
        <f t="shared" si="61"/>
        <v>0.4262777837753548</v>
      </c>
      <c r="AP50" s="103">
        <f t="shared" si="61"/>
        <v>0.43949119555699501</v>
      </c>
      <c r="AQ50" s="103">
        <f t="shared" si="61"/>
        <v>0.47626383940887884</v>
      </c>
      <c r="AR50" s="103">
        <f t="shared" si="61"/>
        <v>0.5144609077932516</v>
      </c>
      <c r="AS50" s="103">
        <f t="shared" si="61"/>
        <v>0.47440833903103147</v>
      </c>
      <c r="AT50" s="103">
        <f t="shared" si="61"/>
        <v>0.41188359902599353</v>
      </c>
      <c r="AU50" s="103">
        <f t="shared" si="61"/>
        <v>0.469010519750021</v>
      </c>
      <c r="AV50" s="103">
        <f t="shared" si="61"/>
        <v>0.41222096273105668</v>
      </c>
      <c r="AW50" s="103">
        <f t="shared" si="61"/>
        <v>0.38333888109203884</v>
      </c>
      <c r="AX50" s="103">
        <f t="shared" si="61"/>
        <v>0.3965710353017381</v>
      </c>
      <c r="AY50" s="83" t="str">
        <f>IF(AX50&lt;$AY$1,"Low",IF(AX50&gt;$AZ$1,"High","Medium"))</f>
        <v>High</v>
      </c>
      <c r="AZ50" s="83"/>
      <c r="BA50" s="83"/>
      <c r="BB50" s="83"/>
      <c r="BC50" s="103">
        <f t="shared" si="4"/>
        <v>0.13175926925522088</v>
      </c>
      <c r="BD50" s="103">
        <f t="shared" si="5"/>
        <v>0.13906881619825592</v>
      </c>
      <c r="BE50" s="103">
        <f t="shared" si="6"/>
        <v>0.19156635719169457</v>
      </c>
      <c r="BF50" s="103">
        <f t="shared" si="7"/>
        <v>2.8301066369186851E-2</v>
      </c>
      <c r="BG50" s="83"/>
      <c r="BH50" s="83"/>
      <c r="BI50" s="83"/>
      <c r="BJ50" s="83"/>
      <c r="BK50" s="83"/>
      <c r="BL50" s="83"/>
      <c r="BM50" s="83"/>
      <c r="BN50" s="83"/>
    </row>
    <row r="51" spans="1:66" ht="14.25" outlineLevel="1" x14ac:dyDescent="0.2">
      <c r="A51" s="97" t="s">
        <v>1815</v>
      </c>
      <c r="B51" s="97" t="s">
        <v>1540</v>
      </c>
      <c r="C51" s="97" t="s">
        <v>1359</v>
      </c>
      <c r="D51" s="97" t="s">
        <v>133</v>
      </c>
      <c r="E51" s="98">
        <v>115880</v>
      </c>
      <c r="F51" s="99">
        <v>0.36</v>
      </c>
      <c r="G51" s="100">
        <f t="shared" si="0"/>
        <v>41716.799999999996</v>
      </c>
      <c r="H51" s="106"/>
      <c r="I51" s="101">
        <f t="shared" si="1"/>
        <v>0</v>
      </c>
      <c r="J51" s="106">
        <v>0</v>
      </c>
      <c r="K51" s="106">
        <v>0</v>
      </c>
      <c r="L51" s="106">
        <v>1</v>
      </c>
      <c r="M51" s="107">
        <v>1</v>
      </c>
      <c r="N51" s="107">
        <v>0</v>
      </c>
      <c r="O51" s="106">
        <v>0</v>
      </c>
      <c r="P51" s="106">
        <v>0</v>
      </c>
      <c r="Q51" s="106">
        <v>0</v>
      </c>
      <c r="R51" s="106">
        <v>0</v>
      </c>
      <c r="S51" s="106">
        <v>0</v>
      </c>
      <c r="T51" s="106">
        <v>0</v>
      </c>
      <c r="U51" s="106">
        <v>0</v>
      </c>
      <c r="V51" s="106">
        <v>0</v>
      </c>
      <c r="W51" s="106">
        <v>0</v>
      </c>
      <c r="X51" s="106">
        <v>0</v>
      </c>
      <c r="Y51" s="106">
        <v>0</v>
      </c>
      <c r="Z51" s="106">
        <v>0</v>
      </c>
      <c r="AA51" s="106">
        <v>0</v>
      </c>
      <c r="AB51" s="83"/>
      <c r="AC51" s="83"/>
      <c r="AD51" s="83"/>
      <c r="AE51" s="83"/>
      <c r="AF51" s="83"/>
      <c r="AG51" s="103">
        <f t="shared" ref="AG51:AX51" si="62">J51/$G51</f>
        <v>0</v>
      </c>
      <c r="AH51" s="103">
        <f t="shared" si="62"/>
        <v>0</v>
      </c>
      <c r="AI51" s="103">
        <f t="shared" si="62"/>
        <v>2.3971157902811338E-5</v>
      </c>
      <c r="AJ51" s="103">
        <f t="shared" si="62"/>
        <v>2.3971157902811338E-5</v>
      </c>
      <c r="AK51" s="103">
        <f t="shared" si="62"/>
        <v>0</v>
      </c>
      <c r="AL51" s="103">
        <f t="shared" si="62"/>
        <v>0</v>
      </c>
      <c r="AM51" s="103">
        <f t="shared" si="62"/>
        <v>0</v>
      </c>
      <c r="AN51" s="103">
        <f t="shared" si="62"/>
        <v>0</v>
      </c>
      <c r="AO51" s="103">
        <f t="shared" si="62"/>
        <v>0</v>
      </c>
      <c r="AP51" s="103">
        <f t="shared" si="62"/>
        <v>0</v>
      </c>
      <c r="AQ51" s="103">
        <f t="shared" si="62"/>
        <v>0</v>
      </c>
      <c r="AR51" s="103">
        <f t="shared" si="62"/>
        <v>0</v>
      </c>
      <c r="AS51" s="103">
        <f t="shared" si="62"/>
        <v>0</v>
      </c>
      <c r="AT51" s="103">
        <f t="shared" si="62"/>
        <v>0</v>
      </c>
      <c r="AU51" s="103">
        <f t="shared" si="62"/>
        <v>0</v>
      </c>
      <c r="AV51" s="103">
        <f t="shared" si="62"/>
        <v>0</v>
      </c>
      <c r="AW51" s="103">
        <f t="shared" si="62"/>
        <v>0</v>
      </c>
      <c r="AX51" s="103">
        <f t="shared" si="62"/>
        <v>0</v>
      </c>
      <c r="AY51" s="83" t="str">
        <f t="shared" ref="AY51:AY56" si="63">IF(AX51&lt;$AY$1,"Low",IF(AX51&gt;=$AZ$1,"High","Medium"))</f>
        <v>Low</v>
      </c>
      <c r="AZ51" s="83"/>
      <c r="BA51" s="83"/>
      <c r="BB51" s="83"/>
      <c r="BC51" s="103">
        <f t="shared" si="4"/>
        <v>0</v>
      </c>
      <c r="BD51" s="103">
        <f t="shared" si="5"/>
        <v>0</v>
      </c>
      <c r="BE51" s="103">
        <f t="shared" si="6"/>
        <v>0</v>
      </c>
      <c r="BF51" s="103">
        <f t="shared" si="7"/>
        <v>0</v>
      </c>
      <c r="BG51" s="83"/>
      <c r="BH51" s="83"/>
      <c r="BI51" s="83"/>
      <c r="BJ51" s="83"/>
      <c r="BK51" s="83"/>
      <c r="BL51" s="83"/>
      <c r="BM51" s="83"/>
      <c r="BN51" s="83"/>
    </row>
    <row r="52" spans="1:66" ht="14.25" outlineLevel="1" x14ac:dyDescent="0.2">
      <c r="A52" s="97" t="s">
        <v>1815</v>
      </c>
      <c r="B52" s="97" t="s">
        <v>1540</v>
      </c>
      <c r="C52" s="97" t="s">
        <v>1360</v>
      </c>
      <c r="D52" s="97" t="s">
        <v>133</v>
      </c>
      <c r="E52" s="98">
        <v>54824</v>
      </c>
      <c r="F52" s="99">
        <v>0.36</v>
      </c>
      <c r="G52" s="100">
        <f t="shared" si="0"/>
        <v>19736.64</v>
      </c>
      <c r="H52" s="106"/>
      <c r="I52" s="101">
        <f t="shared" si="1"/>
        <v>0</v>
      </c>
      <c r="J52" s="106">
        <v>0</v>
      </c>
      <c r="K52" s="106">
        <v>0</v>
      </c>
      <c r="L52" s="106">
        <v>0</v>
      </c>
      <c r="M52" s="107">
        <v>0</v>
      </c>
      <c r="N52" s="107">
        <v>0</v>
      </c>
      <c r="O52" s="106">
        <v>0</v>
      </c>
      <c r="P52" s="106">
        <v>0</v>
      </c>
      <c r="Q52" s="106">
        <v>0</v>
      </c>
      <c r="R52" s="106">
        <v>0</v>
      </c>
      <c r="S52" s="106">
        <v>0</v>
      </c>
      <c r="T52" s="106">
        <v>0</v>
      </c>
      <c r="U52" s="106">
        <v>0</v>
      </c>
      <c r="V52" s="106">
        <v>0</v>
      </c>
      <c r="W52" s="106">
        <v>0</v>
      </c>
      <c r="X52" s="106">
        <v>0</v>
      </c>
      <c r="Y52" s="106">
        <v>0</v>
      </c>
      <c r="Z52" s="106">
        <v>0</v>
      </c>
      <c r="AA52" s="106">
        <v>0</v>
      </c>
      <c r="AB52" s="83"/>
      <c r="AC52" s="83"/>
      <c r="AD52" s="83"/>
      <c r="AE52" s="83"/>
      <c r="AF52" s="83"/>
      <c r="AG52" s="103">
        <f t="shared" ref="AG52:AX52" si="64">J52/$G52</f>
        <v>0</v>
      </c>
      <c r="AH52" s="103">
        <f t="shared" si="64"/>
        <v>0</v>
      </c>
      <c r="AI52" s="103">
        <f t="shared" si="64"/>
        <v>0</v>
      </c>
      <c r="AJ52" s="103">
        <f t="shared" si="64"/>
        <v>0</v>
      </c>
      <c r="AK52" s="103">
        <f t="shared" si="64"/>
        <v>0</v>
      </c>
      <c r="AL52" s="103">
        <f t="shared" si="64"/>
        <v>0</v>
      </c>
      <c r="AM52" s="103">
        <f t="shared" si="64"/>
        <v>0</v>
      </c>
      <c r="AN52" s="103">
        <f t="shared" si="64"/>
        <v>0</v>
      </c>
      <c r="AO52" s="103">
        <f t="shared" si="64"/>
        <v>0</v>
      </c>
      <c r="AP52" s="103">
        <f t="shared" si="64"/>
        <v>0</v>
      </c>
      <c r="AQ52" s="103">
        <f t="shared" si="64"/>
        <v>0</v>
      </c>
      <c r="AR52" s="103">
        <f t="shared" si="64"/>
        <v>0</v>
      </c>
      <c r="AS52" s="103">
        <f t="shared" si="64"/>
        <v>0</v>
      </c>
      <c r="AT52" s="103">
        <f t="shared" si="64"/>
        <v>0</v>
      </c>
      <c r="AU52" s="103">
        <f t="shared" si="64"/>
        <v>0</v>
      </c>
      <c r="AV52" s="103">
        <f t="shared" si="64"/>
        <v>0</v>
      </c>
      <c r="AW52" s="103">
        <f t="shared" si="64"/>
        <v>0</v>
      </c>
      <c r="AX52" s="103">
        <f t="shared" si="64"/>
        <v>0</v>
      </c>
      <c r="AY52" s="83" t="str">
        <f t="shared" si="63"/>
        <v>Low</v>
      </c>
      <c r="AZ52" s="83"/>
      <c r="BA52" s="83"/>
      <c r="BB52" s="83"/>
      <c r="BC52" s="103">
        <f t="shared" si="4"/>
        <v>0</v>
      </c>
      <c r="BD52" s="103">
        <f t="shared" si="5"/>
        <v>0</v>
      </c>
      <c r="BE52" s="103">
        <f t="shared" si="6"/>
        <v>0</v>
      </c>
      <c r="BF52" s="103">
        <f t="shared" si="7"/>
        <v>0</v>
      </c>
      <c r="BG52" s="83"/>
      <c r="BH52" s="83"/>
      <c r="BI52" s="83"/>
      <c r="BJ52" s="83"/>
      <c r="BK52" s="83"/>
      <c r="BL52" s="83"/>
      <c r="BM52" s="83"/>
      <c r="BN52" s="83"/>
    </row>
    <row r="53" spans="1:66" ht="14.25" outlineLevel="1" x14ac:dyDescent="0.2">
      <c r="A53" s="97" t="s">
        <v>1815</v>
      </c>
      <c r="B53" s="97" t="s">
        <v>1540</v>
      </c>
      <c r="C53" s="97" t="s">
        <v>1444</v>
      </c>
      <c r="D53" s="97" t="s">
        <v>133</v>
      </c>
      <c r="E53" s="98">
        <v>25099</v>
      </c>
      <c r="F53" s="99">
        <v>0.36</v>
      </c>
      <c r="G53" s="100">
        <f t="shared" si="0"/>
        <v>9035.64</v>
      </c>
      <c r="H53" s="106"/>
      <c r="I53" s="101">
        <f t="shared" si="1"/>
        <v>0</v>
      </c>
      <c r="J53" s="106">
        <v>0</v>
      </c>
      <c r="K53" s="106">
        <v>0</v>
      </c>
      <c r="L53" s="106">
        <v>0</v>
      </c>
      <c r="M53" s="107">
        <v>0</v>
      </c>
      <c r="N53" s="107">
        <v>0</v>
      </c>
      <c r="O53" s="106">
        <v>0</v>
      </c>
      <c r="P53" s="106">
        <v>0</v>
      </c>
      <c r="Q53" s="106">
        <v>0</v>
      </c>
      <c r="R53" s="106">
        <v>0</v>
      </c>
      <c r="S53" s="106">
        <v>0</v>
      </c>
      <c r="T53" s="106">
        <v>0</v>
      </c>
      <c r="U53" s="106">
        <v>0</v>
      </c>
      <c r="V53" s="106">
        <v>0</v>
      </c>
      <c r="W53" s="106">
        <v>1</v>
      </c>
      <c r="X53" s="106">
        <v>1</v>
      </c>
      <c r="Y53" s="106">
        <v>0</v>
      </c>
      <c r="Z53" s="106">
        <v>0</v>
      </c>
      <c r="AA53" s="106">
        <v>0</v>
      </c>
      <c r="AB53" s="83"/>
      <c r="AC53" s="83"/>
      <c r="AD53" s="83"/>
      <c r="AE53" s="83"/>
      <c r="AF53" s="83"/>
      <c r="AG53" s="103">
        <f t="shared" ref="AG53:AX53" si="65">J53/$G53</f>
        <v>0</v>
      </c>
      <c r="AH53" s="103">
        <f t="shared" si="65"/>
        <v>0</v>
      </c>
      <c r="AI53" s="103">
        <f t="shared" si="65"/>
        <v>0</v>
      </c>
      <c r="AJ53" s="103">
        <f t="shared" si="65"/>
        <v>0</v>
      </c>
      <c r="AK53" s="103">
        <f t="shared" si="65"/>
        <v>0</v>
      </c>
      <c r="AL53" s="103">
        <f t="shared" si="65"/>
        <v>0</v>
      </c>
      <c r="AM53" s="103">
        <f t="shared" si="65"/>
        <v>0</v>
      </c>
      <c r="AN53" s="103">
        <f t="shared" si="65"/>
        <v>0</v>
      </c>
      <c r="AO53" s="103">
        <f t="shared" si="65"/>
        <v>0</v>
      </c>
      <c r="AP53" s="103">
        <f t="shared" si="65"/>
        <v>0</v>
      </c>
      <c r="AQ53" s="103">
        <f t="shared" si="65"/>
        <v>0</v>
      </c>
      <c r="AR53" s="103">
        <f t="shared" si="65"/>
        <v>0</v>
      </c>
      <c r="AS53" s="103">
        <f t="shared" si="65"/>
        <v>0</v>
      </c>
      <c r="AT53" s="103">
        <f t="shared" si="65"/>
        <v>1.1067284663842296E-4</v>
      </c>
      <c r="AU53" s="103">
        <f t="shared" si="65"/>
        <v>1.1067284663842296E-4</v>
      </c>
      <c r="AV53" s="103">
        <f t="shared" si="65"/>
        <v>0</v>
      </c>
      <c r="AW53" s="103">
        <f t="shared" si="65"/>
        <v>0</v>
      </c>
      <c r="AX53" s="103">
        <f t="shared" si="65"/>
        <v>0</v>
      </c>
      <c r="AY53" s="83" t="str">
        <f t="shared" si="63"/>
        <v>Low</v>
      </c>
      <c r="AZ53" s="83"/>
      <c r="BA53" s="83"/>
      <c r="BB53" s="83"/>
      <c r="BC53" s="103">
        <f t="shared" si="4"/>
        <v>0</v>
      </c>
      <c r="BD53" s="103">
        <f t="shared" si="5"/>
        <v>0</v>
      </c>
      <c r="BE53" s="103">
        <f t="shared" si="6"/>
        <v>0</v>
      </c>
      <c r="BF53" s="103">
        <f t="shared" si="7"/>
        <v>0</v>
      </c>
      <c r="BG53" s="83"/>
      <c r="BH53" s="83"/>
      <c r="BI53" s="83"/>
      <c r="BJ53" s="83"/>
      <c r="BK53" s="83"/>
      <c r="BL53" s="83"/>
      <c r="BM53" s="83"/>
      <c r="BN53" s="83"/>
    </row>
    <row r="54" spans="1:66" ht="14.25" outlineLevel="1" x14ac:dyDescent="0.2">
      <c r="A54" s="97" t="s">
        <v>1815</v>
      </c>
      <c r="B54" s="97" t="s">
        <v>1732</v>
      </c>
      <c r="C54" s="97" t="s">
        <v>1488</v>
      </c>
      <c r="D54" s="97" t="s">
        <v>133</v>
      </c>
      <c r="E54" s="98">
        <v>180578</v>
      </c>
      <c r="F54" s="99">
        <v>0.41</v>
      </c>
      <c r="G54" s="100">
        <f t="shared" si="0"/>
        <v>74036.98</v>
      </c>
      <c r="H54" s="100"/>
      <c r="I54" s="101">
        <f t="shared" si="1"/>
        <v>1.1525771760724618E-3</v>
      </c>
      <c r="J54" s="100">
        <v>1466</v>
      </c>
      <c r="K54" s="100">
        <v>1366</v>
      </c>
      <c r="L54" s="100">
        <v>1113</v>
      </c>
      <c r="M54" s="107">
        <v>608</v>
      </c>
      <c r="N54" s="107">
        <v>536</v>
      </c>
      <c r="O54" s="106">
        <v>612</v>
      </c>
      <c r="P54" s="106">
        <v>753</v>
      </c>
      <c r="Q54" s="106">
        <v>765</v>
      </c>
      <c r="R54" s="106">
        <v>722</v>
      </c>
      <c r="S54" s="106">
        <v>546</v>
      </c>
      <c r="T54" s="106">
        <v>382</v>
      </c>
      <c r="U54" s="106">
        <v>267</v>
      </c>
      <c r="V54" s="106">
        <v>200</v>
      </c>
      <c r="W54" s="106">
        <v>176</v>
      </c>
      <c r="X54" s="106">
        <v>154</v>
      </c>
      <c r="Y54" s="106">
        <v>97</v>
      </c>
      <c r="Z54" s="106">
        <v>72</v>
      </c>
      <c r="AA54" s="106">
        <v>87</v>
      </c>
      <c r="AB54" s="83"/>
      <c r="AC54" s="83"/>
      <c r="AD54" s="83"/>
      <c r="AE54" s="83"/>
      <c r="AF54" s="83"/>
      <c r="AG54" s="103">
        <f t="shared" ref="AG54:AX54" si="66">J54/$G54</f>
        <v>1.9800915704557373E-2</v>
      </c>
      <c r="AH54" s="103">
        <f t="shared" si="66"/>
        <v>1.8450239326347456E-2</v>
      </c>
      <c r="AI54" s="103">
        <f t="shared" si="66"/>
        <v>1.5033028089476368E-2</v>
      </c>
      <c r="AJ54" s="103">
        <f t="shared" si="66"/>
        <v>8.2121123795162905E-3</v>
      </c>
      <c r="AK54" s="103">
        <f t="shared" si="66"/>
        <v>7.2396253872051512E-3</v>
      </c>
      <c r="AL54" s="103">
        <f t="shared" si="66"/>
        <v>8.266139434644687E-3</v>
      </c>
      <c r="AM54" s="103">
        <f t="shared" si="66"/>
        <v>1.0170593127920669E-2</v>
      </c>
      <c r="AN54" s="103">
        <f t="shared" si="66"/>
        <v>1.0332674293305859E-2</v>
      </c>
      <c r="AO54" s="103">
        <f t="shared" si="66"/>
        <v>9.7518834506755952E-3</v>
      </c>
      <c r="AP54" s="103">
        <f t="shared" si="66"/>
        <v>7.3746930250261425E-3</v>
      </c>
      <c r="AQ54" s="103">
        <f t="shared" si="66"/>
        <v>5.1595837647618803E-3</v>
      </c>
      <c r="AR54" s="103">
        <f t="shared" si="66"/>
        <v>3.6063059298204764E-3</v>
      </c>
      <c r="AS54" s="103">
        <f t="shared" si="66"/>
        <v>2.7013527564198323E-3</v>
      </c>
      <c r="AT54" s="103">
        <f t="shared" si="66"/>
        <v>2.3771904256494527E-3</v>
      </c>
      <c r="AU54" s="103">
        <f t="shared" si="66"/>
        <v>2.0800416224432709E-3</v>
      </c>
      <c r="AV54" s="103">
        <f t="shared" si="66"/>
        <v>1.3101560868636188E-3</v>
      </c>
      <c r="AW54" s="103">
        <f t="shared" si="66"/>
        <v>9.7248699231113967E-4</v>
      </c>
      <c r="AX54" s="103">
        <f t="shared" si="66"/>
        <v>1.1750884490426272E-3</v>
      </c>
      <c r="AY54" s="83" t="str">
        <f t="shared" si="63"/>
        <v>Low</v>
      </c>
      <c r="AZ54" s="83"/>
      <c r="BA54" s="83"/>
      <c r="BB54" s="83"/>
      <c r="BC54" s="103">
        <f t="shared" si="4"/>
        <v>1.6208116538518995E-4</v>
      </c>
      <c r="BD54" s="103">
        <f t="shared" si="5"/>
        <v>2.7013527564198327E-4</v>
      </c>
      <c r="BE54" s="103">
        <f t="shared" si="6"/>
        <v>7.4287200801545397E-4</v>
      </c>
      <c r="BF54" s="103">
        <f t="shared" si="7"/>
        <v>0</v>
      </c>
      <c r="BG54" s="83"/>
      <c r="BH54" s="83"/>
      <c r="BI54" s="83"/>
      <c r="BJ54" s="83"/>
      <c r="BK54" s="83"/>
      <c r="BL54" s="83"/>
      <c r="BM54" s="83"/>
      <c r="BN54" s="83"/>
    </row>
    <row r="55" spans="1:66" ht="14.25" outlineLevel="1" x14ac:dyDescent="0.2">
      <c r="A55" s="97" t="s">
        <v>1815</v>
      </c>
      <c r="B55" s="97" t="s">
        <v>1732</v>
      </c>
      <c r="C55" s="97" t="s">
        <v>1495</v>
      </c>
      <c r="D55" s="97" t="s">
        <v>133</v>
      </c>
      <c r="E55" s="98">
        <v>121732</v>
      </c>
      <c r="F55" s="99">
        <v>0.41</v>
      </c>
      <c r="G55" s="100">
        <f t="shared" si="0"/>
        <v>49910.119999999995</v>
      </c>
      <c r="H55" s="100"/>
      <c r="I55" s="101">
        <f t="shared" si="1"/>
        <v>1.156746033336192E-2</v>
      </c>
      <c r="J55" s="100">
        <v>1138</v>
      </c>
      <c r="K55" s="100">
        <v>1110</v>
      </c>
      <c r="L55" s="100">
        <v>1060</v>
      </c>
      <c r="M55" s="107">
        <v>674</v>
      </c>
      <c r="N55" s="107">
        <v>581</v>
      </c>
      <c r="O55" s="106">
        <v>756</v>
      </c>
      <c r="P55" s="106">
        <v>868</v>
      </c>
      <c r="Q55" s="106">
        <v>914</v>
      </c>
      <c r="R55" s="106">
        <v>922</v>
      </c>
      <c r="S55" s="106">
        <v>994</v>
      </c>
      <c r="T55" s="100">
        <v>1038</v>
      </c>
      <c r="U55" s="100">
        <v>1144</v>
      </c>
      <c r="V55" s="106">
        <v>981</v>
      </c>
      <c r="W55" s="106">
        <v>777</v>
      </c>
      <c r="X55" s="106">
        <v>799</v>
      </c>
      <c r="Y55" s="106">
        <v>694</v>
      </c>
      <c r="Z55" s="106">
        <v>527</v>
      </c>
      <c r="AA55" s="106">
        <v>511</v>
      </c>
      <c r="AB55" s="83"/>
      <c r="AC55" s="83"/>
      <c r="AD55" s="83"/>
      <c r="AE55" s="83"/>
      <c r="AF55" s="83"/>
      <c r="AG55" s="103">
        <f t="shared" ref="AG55:AX55" si="67">J55/$G55</f>
        <v>2.2800987054328863E-2</v>
      </c>
      <c r="AH55" s="103">
        <f t="shared" si="67"/>
        <v>2.2239978585505308E-2</v>
      </c>
      <c r="AI55" s="103">
        <f t="shared" si="67"/>
        <v>2.1238177748320382E-2</v>
      </c>
      <c r="AJ55" s="103">
        <f t="shared" si="67"/>
        <v>1.3504275285252772E-2</v>
      </c>
      <c r="AK55" s="103">
        <f t="shared" si="67"/>
        <v>1.1640925728088813E-2</v>
      </c>
      <c r="AL55" s="103">
        <f t="shared" si="67"/>
        <v>1.5147228658236046E-2</v>
      </c>
      <c r="AM55" s="103">
        <f t="shared" si="67"/>
        <v>1.7391262533530277E-2</v>
      </c>
      <c r="AN55" s="103">
        <f t="shared" si="67"/>
        <v>1.8312919303740405E-2</v>
      </c>
      <c r="AO55" s="103">
        <f t="shared" si="67"/>
        <v>1.8473207437689994E-2</v>
      </c>
      <c r="AP55" s="103">
        <f t="shared" si="67"/>
        <v>1.9915800643236285E-2</v>
      </c>
      <c r="AQ55" s="103">
        <f t="shared" si="67"/>
        <v>2.0797385379959017E-2</v>
      </c>
      <c r="AR55" s="103">
        <f t="shared" si="67"/>
        <v>2.2921203154791056E-2</v>
      </c>
      <c r="AS55" s="103">
        <f t="shared" si="67"/>
        <v>1.9655332425568203E-2</v>
      </c>
      <c r="AT55" s="103">
        <f t="shared" si="67"/>
        <v>1.5567985009853715E-2</v>
      </c>
      <c r="AU55" s="103">
        <f t="shared" si="67"/>
        <v>1.6008777378215083E-2</v>
      </c>
      <c r="AV55" s="103">
        <f t="shared" si="67"/>
        <v>1.3904995620126741E-2</v>
      </c>
      <c r="AW55" s="103">
        <f t="shared" si="67"/>
        <v>1.0558980823929096E-2</v>
      </c>
      <c r="AX55" s="103">
        <f t="shared" si="67"/>
        <v>1.023840455602992E-2</v>
      </c>
      <c r="AY55" s="83" t="str">
        <f t="shared" si="63"/>
        <v>Low</v>
      </c>
      <c r="AZ55" s="83"/>
      <c r="BA55" s="83"/>
      <c r="BB55" s="83"/>
      <c r="BC55" s="103">
        <f t="shared" si="4"/>
        <v>3.0855465785295652E-3</v>
      </c>
      <c r="BD55" s="103">
        <f t="shared" si="5"/>
        <v>6.0108050231095426E-4</v>
      </c>
      <c r="BE55" s="103">
        <f t="shared" si="6"/>
        <v>7.4533982286558321E-3</v>
      </c>
      <c r="BF55" s="103">
        <f t="shared" si="7"/>
        <v>1.4025211720588931E-4</v>
      </c>
      <c r="BG55" s="83"/>
      <c r="BH55" s="83"/>
      <c r="BI55" s="83"/>
      <c r="BJ55" s="83"/>
      <c r="BK55" s="83"/>
      <c r="BL55" s="83"/>
      <c r="BM55" s="83"/>
      <c r="BN55" s="83"/>
    </row>
    <row r="56" spans="1:66" ht="14.25" outlineLevel="1" x14ac:dyDescent="0.2">
      <c r="A56" s="97" t="s">
        <v>1815</v>
      </c>
      <c r="B56" s="97" t="s">
        <v>1239</v>
      </c>
      <c r="C56" s="97" t="s">
        <v>1239</v>
      </c>
      <c r="D56" s="97" t="s">
        <v>133</v>
      </c>
      <c r="E56" s="98">
        <v>854674</v>
      </c>
      <c r="F56" s="105">
        <v>0.4</v>
      </c>
      <c r="G56" s="100">
        <f t="shared" si="0"/>
        <v>341869.60000000003</v>
      </c>
      <c r="H56" s="100"/>
      <c r="I56" s="101">
        <f t="shared" si="1"/>
        <v>3.3190042831145752E-3</v>
      </c>
      <c r="J56" s="100">
        <v>1990</v>
      </c>
      <c r="K56" s="100">
        <v>1869</v>
      </c>
      <c r="L56" s="100">
        <v>1653</v>
      </c>
      <c r="M56" s="107">
        <v>875</v>
      </c>
      <c r="N56" s="107">
        <v>813</v>
      </c>
      <c r="O56" s="106">
        <v>943</v>
      </c>
      <c r="P56" s="100">
        <v>1134</v>
      </c>
      <c r="Q56" s="100">
        <v>1091</v>
      </c>
      <c r="R56" s="106">
        <v>883</v>
      </c>
      <c r="S56" s="106">
        <v>859</v>
      </c>
      <c r="T56" s="106">
        <v>972</v>
      </c>
      <c r="U56" s="100">
        <v>1272</v>
      </c>
      <c r="V56" s="100">
        <v>1117</v>
      </c>
      <c r="W56" s="100">
        <v>1016</v>
      </c>
      <c r="X56" s="100">
        <v>1082</v>
      </c>
      <c r="Y56" s="100">
        <v>1045</v>
      </c>
      <c r="Z56" s="100">
        <v>1188</v>
      </c>
      <c r="AA56" s="100">
        <v>1171</v>
      </c>
      <c r="AB56" s="83"/>
      <c r="AC56" s="83"/>
      <c r="AD56" s="83"/>
      <c r="AE56" s="83"/>
      <c r="AF56" s="83"/>
      <c r="AG56" s="103">
        <f t="shared" ref="AG56:AX56" si="68">J56/$G56</f>
        <v>5.8209328937115197E-3</v>
      </c>
      <c r="AH56" s="103">
        <f t="shared" si="68"/>
        <v>5.466996773038608E-3</v>
      </c>
      <c r="AI56" s="103">
        <f t="shared" si="68"/>
        <v>4.8351769212588653E-3</v>
      </c>
      <c r="AJ56" s="103">
        <f t="shared" si="68"/>
        <v>2.559455418089236E-3</v>
      </c>
      <c r="AK56" s="103">
        <f t="shared" si="68"/>
        <v>2.3780997198931987E-3</v>
      </c>
      <c r="AL56" s="103">
        <f t="shared" si="68"/>
        <v>2.7583616677235995E-3</v>
      </c>
      <c r="AM56" s="103">
        <f t="shared" si="68"/>
        <v>3.3170542218436501E-3</v>
      </c>
      <c r="AN56" s="103">
        <f t="shared" si="68"/>
        <v>3.1912752698689791E-3</v>
      </c>
      <c r="AO56" s="103">
        <f t="shared" si="68"/>
        <v>2.5828561533403375E-3</v>
      </c>
      <c r="AP56" s="103">
        <f t="shared" si="68"/>
        <v>2.5126539475870328E-3</v>
      </c>
      <c r="AQ56" s="103">
        <f t="shared" si="68"/>
        <v>2.843189333008843E-3</v>
      </c>
      <c r="AR56" s="103">
        <f t="shared" si="68"/>
        <v>3.7207169049251524E-3</v>
      </c>
      <c r="AS56" s="103">
        <f t="shared" si="68"/>
        <v>3.2673276594350591E-3</v>
      </c>
      <c r="AT56" s="103">
        <f t="shared" si="68"/>
        <v>2.9718933768899014E-3</v>
      </c>
      <c r="AU56" s="103">
        <f t="shared" si="68"/>
        <v>3.1649494427114897E-3</v>
      </c>
      <c r="AV56" s="103">
        <f t="shared" si="68"/>
        <v>3.056721042175145E-3</v>
      </c>
      <c r="AW56" s="103">
        <f t="shared" si="68"/>
        <v>3.4750091847885857E-3</v>
      </c>
      <c r="AX56" s="103">
        <f t="shared" si="68"/>
        <v>3.4252826223799947E-3</v>
      </c>
      <c r="AY56" s="83" t="str">
        <f t="shared" si="63"/>
        <v>Low</v>
      </c>
      <c r="AZ56" s="83"/>
      <c r="BA56" s="83"/>
      <c r="BB56" s="83"/>
      <c r="BC56" s="103">
        <f t="shared" si="4"/>
        <v>2.0797403454416536E-3</v>
      </c>
      <c r="BD56" s="103">
        <f t="shared" si="5"/>
        <v>2.3400735251101587E-4</v>
      </c>
      <c r="BE56" s="103">
        <f t="shared" si="6"/>
        <v>1.348467368844729E-3</v>
      </c>
      <c r="BF56" s="103">
        <f t="shared" si="7"/>
        <v>1.784306062896496E-4</v>
      </c>
      <c r="BG56" s="83"/>
      <c r="BH56" s="83"/>
      <c r="BI56" s="83"/>
      <c r="BJ56" s="83"/>
      <c r="BK56" s="83"/>
      <c r="BL56" s="83"/>
      <c r="BM56" s="83"/>
      <c r="BN56" s="83"/>
    </row>
    <row r="57" spans="1:66" ht="14.25" outlineLevel="1" x14ac:dyDescent="0.2">
      <c r="A57" s="97" t="s">
        <v>1815</v>
      </c>
      <c r="B57" s="97" t="s">
        <v>1257</v>
      </c>
      <c r="C57" s="97" t="s">
        <v>1257</v>
      </c>
      <c r="D57" s="97" t="s">
        <v>201</v>
      </c>
      <c r="E57" s="98">
        <v>760885</v>
      </c>
      <c r="F57" s="99">
        <v>0.65</v>
      </c>
      <c r="G57" s="100">
        <f t="shared" si="0"/>
        <v>494575.25</v>
      </c>
      <c r="H57" s="100"/>
      <c r="I57" s="101">
        <f t="shared" si="1"/>
        <v>0.10699012266923318</v>
      </c>
      <c r="J57" s="100">
        <v>110455</v>
      </c>
      <c r="K57" s="100">
        <v>96011</v>
      </c>
      <c r="L57" s="100">
        <v>83515</v>
      </c>
      <c r="M57" s="102">
        <v>51798</v>
      </c>
      <c r="N57" s="102">
        <v>48736</v>
      </c>
      <c r="O57" s="100">
        <v>50843</v>
      </c>
      <c r="P57" s="100">
        <v>64911</v>
      </c>
      <c r="Q57" s="100">
        <v>56458</v>
      </c>
      <c r="R57" s="100">
        <v>55264</v>
      </c>
      <c r="S57" s="100">
        <v>54539</v>
      </c>
      <c r="T57" s="100">
        <v>54576</v>
      </c>
      <c r="U57" s="100">
        <v>58964</v>
      </c>
      <c r="V57" s="100">
        <v>54347</v>
      </c>
      <c r="W57" s="100">
        <v>48408</v>
      </c>
      <c r="X57" s="100">
        <v>52109</v>
      </c>
      <c r="Y57" s="100">
        <v>52149</v>
      </c>
      <c r="Z57" s="100">
        <v>54154</v>
      </c>
      <c r="AA57" s="100">
        <v>52441</v>
      </c>
      <c r="AB57" s="83"/>
      <c r="AC57" s="83"/>
      <c r="AD57" s="83"/>
      <c r="AE57" s="83"/>
      <c r="AF57" s="83"/>
      <c r="AG57" s="103">
        <f t="shared" ref="AG57:AX57" si="69">J57/$G57</f>
        <v>0.22333305194710007</v>
      </c>
      <c r="AH57" s="103">
        <f t="shared" si="69"/>
        <v>0.19412819383905686</v>
      </c>
      <c r="AI57" s="103">
        <f t="shared" si="69"/>
        <v>0.1688620690178087</v>
      </c>
      <c r="AJ57" s="103">
        <f t="shared" si="69"/>
        <v>0.10473229301304503</v>
      </c>
      <c r="AK57" s="103">
        <f t="shared" si="69"/>
        <v>9.8541121902076576E-2</v>
      </c>
      <c r="AL57" s="103">
        <f t="shared" si="69"/>
        <v>0.10280134317275279</v>
      </c>
      <c r="AM57" s="103">
        <f t="shared" si="69"/>
        <v>0.13124595296671235</v>
      </c>
      <c r="AN57" s="103">
        <f t="shared" si="69"/>
        <v>0.11415451945886899</v>
      </c>
      <c r="AO57" s="103">
        <f t="shared" si="69"/>
        <v>0.11174032667425229</v>
      </c>
      <c r="AP57" s="103">
        <f t="shared" si="69"/>
        <v>0.11027442234523463</v>
      </c>
      <c r="AQ57" s="103">
        <f t="shared" si="69"/>
        <v>0.11034923401443966</v>
      </c>
      <c r="AR57" s="103">
        <f t="shared" si="69"/>
        <v>0.11922149359475631</v>
      </c>
      <c r="AS57" s="103">
        <f t="shared" si="69"/>
        <v>0.10988621044017063</v>
      </c>
      <c r="AT57" s="103">
        <f t="shared" si="69"/>
        <v>9.7877926564258921E-2</v>
      </c>
      <c r="AU57" s="103">
        <f t="shared" si="69"/>
        <v>0.10536111542176847</v>
      </c>
      <c r="AV57" s="103">
        <f t="shared" si="69"/>
        <v>0.10544199290199015</v>
      </c>
      <c r="AW57" s="103">
        <f t="shared" si="69"/>
        <v>0.10949597659810109</v>
      </c>
      <c r="AX57" s="103">
        <f t="shared" si="69"/>
        <v>0.1060323985076083</v>
      </c>
      <c r="AY57" s="83" t="str">
        <f>IF(AX57&lt;$AY$1,"Low",IF(AX57&gt;$AZ$1,"High","Medium"))</f>
        <v>Medium</v>
      </c>
      <c r="AZ57" s="83"/>
      <c r="BA57" s="83"/>
      <c r="BB57" s="83"/>
      <c r="BC57" s="103">
        <f t="shared" si="4"/>
        <v>2.2506180808683815E-2</v>
      </c>
      <c r="BD57" s="103">
        <f t="shared" si="5"/>
        <v>3.1287453223751087E-2</v>
      </c>
      <c r="BE57" s="103">
        <f t="shared" si="6"/>
        <v>7.4498268969181131E-2</v>
      </c>
      <c r="BF57" s="103">
        <f t="shared" si="7"/>
        <v>1.2305508615726322E-2</v>
      </c>
      <c r="BG57" s="83"/>
      <c r="BH57" s="83"/>
      <c r="BI57" s="83"/>
      <c r="BJ57" s="83"/>
      <c r="BK57" s="83"/>
      <c r="BL57" s="83"/>
      <c r="BM57" s="83"/>
      <c r="BN57" s="83"/>
    </row>
    <row r="58" spans="1:66" ht="14.25" outlineLevel="1" x14ac:dyDescent="0.2">
      <c r="A58" s="97" t="s">
        <v>1815</v>
      </c>
      <c r="B58" s="97" t="s">
        <v>1262</v>
      </c>
      <c r="C58" s="97" t="s">
        <v>1262</v>
      </c>
      <c r="D58" s="97" t="s">
        <v>133</v>
      </c>
      <c r="E58" s="98">
        <v>231900</v>
      </c>
      <c r="F58" s="99">
        <v>0.41</v>
      </c>
      <c r="G58" s="100">
        <f t="shared" si="0"/>
        <v>95079</v>
      </c>
      <c r="H58" s="100"/>
      <c r="I58" s="101">
        <f t="shared" si="1"/>
        <v>0.27310972980363696</v>
      </c>
      <c r="J58" s="100">
        <v>43743</v>
      </c>
      <c r="K58" s="100">
        <v>41516</v>
      </c>
      <c r="L58" s="100">
        <v>39043</v>
      </c>
      <c r="M58" s="102">
        <v>24848</v>
      </c>
      <c r="N58" s="102">
        <v>24538</v>
      </c>
      <c r="O58" s="100">
        <v>31235</v>
      </c>
      <c r="P58" s="100">
        <v>30389</v>
      </c>
      <c r="Q58" s="100">
        <v>29441</v>
      </c>
      <c r="R58" s="100">
        <v>28106</v>
      </c>
      <c r="S58" s="100">
        <v>27713</v>
      </c>
      <c r="T58" s="100">
        <v>27795</v>
      </c>
      <c r="U58" s="100">
        <v>28363</v>
      </c>
      <c r="V58" s="100">
        <v>23930</v>
      </c>
      <c r="W58" s="100">
        <v>21163</v>
      </c>
      <c r="X58" s="100">
        <v>23529</v>
      </c>
      <c r="Y58" s="100">
        <v>23326</v>
      </c>
      <c r="Z58" s="100">
        <v>26811</v>
      </c>
      <c r="AA58" s="100">
        <v>27764</v>
      </c>
      <c r="AB58" s="83"/>
      <c r="AC58" s="83"/>
      <c r="AD58" s="83"/>
      <c r="AE58" s="83"/>
      <c r="AF58" s="83"/>
      <c r="AG58" s="103">
        <f t="shared" ref="AG58:AX58" si="70">J58/$G58</f>
        <v>0.4600700470135361</v>
      </c>
      <c r="AH58" s="103">
        <f t="shared" si="70"/>
        <v>0.43664741951429864</v>
      </c>
      <c r="AI58" s="103">
        <f t="shared" si="70"/>
        <v>0.41063746989345701</v>
      </c>
      <c r="AJ58" s="103">
        <f t="shared" si="70"/>
        <v>0.26134056942121814</v>
      </c>
      <c r="AK58" s="103">
        <f t="shared" si="70"/>
        <v>0.25808012284521292</v>
      </c>
      <c r="AL58" s="103">
        <f t="shared" si="70"/>
        <v>0.32851628645652564</v>
      </c>
      <c r="AM58" s="103">
        <f t="shared" si="70"/>
        <v>0.31961842257491141</v>
      </c>
      <c r="AN58" s="103">
        <f t="shared" si="70"/>
        <v>0.30964776659409543</v>
      </c>
      <c r="AO58" s="103">
        <f t="shared" si="70"/>
        <v>0.29560681117807297</v>
      </c>
      <c r="AP58" s="103">
        <f t="shared" si="70"/>
        <v>0.29147340632526636</v>
      </c>
      <c r="AQ58" s="103">
        <f t="shared" si="70"/>
        <v>0.29233584703246773</v>
      </c>
      <c r="AR58" s="103">
        <f t="shared" si="70"/>
        <v>0.29830982656527727</v>
      </c>
      <c r="AS58" s="103">
        <f t="shared" si="70"/>
        <v>0.25168544052840269</v>
      </c>
      <c r="AT58" s="103">
        <f t="shared" si="70"/>
        <v>0.22258332544515613</v>
      </c>
      <c r="AU58" s="103">
        <f t="shared" si="70"/>
        <v>0.24746789511879594</v>
      </c>
      <c r="AV58" s="103">
        <f t="shared" si="70"/>
        <v>0.24533282848999252</v>
      </c>
      <c r="AW58" s="103">
        <f t="shared" si="70"/>
        <v>0.2819865585460512</v>
      </c>
      <c r="AX58" s="103">
        <f t="shared" si="70"/>
        <v>0.29200980237486723</v>
      </c>
      <c r="AY58" s="83" t="str">
        <f>IF(AX58&lt;$AY$1,"Low",IF(AX58&gt;=$AZ$1,"High","Medium"))</f>
        <v>High</v>
      </c>
      <c r="AZ58" s="83"/>
      <c r="BA58" s="83"/>
      <c r="BB58" s="83"/>
      <c r="BC58" s="103">
        <f t="shared" si="4"/>
        <v>5.2861304809684581E-2</v>
      </c>
      <c r="BD58" s="103">
        <f t="shared" si="5"/>
        <v>5.4680844350487492E-2</v>
      </c>
      <c r="BE58" s="103">
        <f t="shared" si="6"/>
        <v>0.22534944624996056</v>
      </c>
      <c r="BF58" s="103">
        <f t="shared" si="7"/>
        <v>4.5667287203273066E-2</v>
      </c>
      <c r="BG58" s="83"/>
      <c r="BH58" s="83"/>
      <c r="BI58" s="83"/>
      <c r="BJ58" s="83"/>
      <c r="BK58" s="83"/>
      <c r="BL58" s="83"/>
      <c r="BM58" s="83"/>
      <c r="BN58" s="83"/>
    </row>
    <row r="59" spans="1:66" ht="14.25" outlineLevel="1" x14ac:dyDescent="0.2">
      <c r="A59" s="97" t="s">
        <v>1815</v>
      </c>
      <c r="B59" s="97" t="s">
        <v>1310</v>
      </c>
      <c r="C59" s="97" t="s">
        <v>1310</v>
      </c>
      <c r="D59" s="97" t="s">
        <v>151</v>
      </c>
      <c r="E59" s="98">
        <v>381974</v>
      </c>
      <c r="F59" s="99">
        <v>0.43</v>
      </c>
      <c r="G59" s="100">
        <f t="shared" si="0"/>
        <v>164248.82</v>
      </c>
      <c r="H59" s="100"/>
      <c r="I59" s="101">
        <f t="shared" si="1"/>
        <v>0.36651912222768684</v>
      </c>
      <c r="J59" s="100">
        <v>101197</v>
      </c>
      <c r="K59" s="100">
        <v>98934</v>
      </c>
      <c r="L59" s="100">
        <v>92077</v>
      </c>
      <c r="M59" s="102">
        <v>61677</v>
      </c>
      <c r="N59" s="102">
        <v>56505</v>
      </c>
      <c r="O59" s="100">
        <v>62241</v>
      </c>
      <c r="P59" s="100">
        <v>65510</v>
      </c>
      <c r="Q59" s="100">
        <v>64133</v>
      </c>
      <c r="R59" s="100">
        <v>63163</v>
      </c>
      <c r="S59" s="100">
        <v>59398</v>
      </c>
      <c r="T59" s="100">
        <v>61491</v>
      </c>
      <c r="U59" s="100">
        <v>64544</v>
      </c>
      <c r="V59" s="100">
        <v>60281</v>
      </c>
      <c r="W59" s="100">
        <v>54489</v>
      </c>
      <c r="X59" s="100">
        <v>58661</v>
      </c>
      <c r="Y59" s="100">
        <v>59167</v>
      </c>
      <c r="Z59" s="100">
        <v>59552</v>
      </c>
      <c r="AA59" s="100">
        <v>61882</v>
      </c>
      <c r="AB59" s="83"/>
      <c r="AC59" s="83"/>
      <c r="AD59" s="83"/>
      <c r="AE59" s="83"/>
      <c r="AF59" s="83"/>
      <c r="AG59" s="103">
        <f t="shared" ref="AG59:AX59" si="71">J59/$G59</f>
        <v>0.61612010363301239</v>
      </c>
      <c r="AH59" s="103">
        <f t="shared" si="71"/>
        <v>0.60234222687261918</v>
      </c>
      <c r="AI59" s="103">
        <f t="shared" si="71"/>
        <v>0.56059459057300987</v>
      </c>
      <c r="AJ59" s="103">
        <f t="shared" si="71"/>
        <v>0.37550954703966821</v>
      </c>
      <c r="AK59" s="103">
        <f t="shared" si="71"/>
        <v>0.34402073634379837</v>
      </c>
      <c r="AL59" s="103">
        <f t="shared" si="71"/>
        <v>0.37894336166311576</v>
      </c>
      <c r="AM59" s="103">
        <f t="shared" si="71"/>
        <v>0.39884609216675043</v>
      </c>
      <c r="AN59" s="103">
        <f t="shared" si="71"/>
        <v>0.39046247029354608</v>
      </c>
      <c r="AO59" s="103">
        <f t="shared" si="71"/>
        <v>0.38455679620712035</v>
      </c>
      <c r="AP59" s="103">
        <f t="shared" si="71"/>
        <v>0.36163425709846803</v>
      </c>
      <c r="AQ59" s="103">
        <f t="shared" si="71"/>
        <v>0.37437711881278657</v>
      </c>
      <c r="AR59" s="103">
        <f t="shared" si="71"/>
        <v>0.39296477137552643</v>
      </c>
      <c r="AS59" s="103">
        <f t="shared" si="71"/>
        <v>0.36701024701425555</v>
      </c>
      <c r="AT59" s="103">
        <f t="shared" si="71"/>
        <v>0.33174667556211362</v>
      </c>
      <c r="AU59" s="103">
        <f t="shared" si="71"/>
        <v>0.35714716245754458</v>
      </c>
      <c r="AV59" s="103">
        <f t="shared" si="71"/>
        <v>0.36022785430056664</v>
      </c>
      <c r="AW59" s="103">
        <f t="shared" si="71"/>
        <v>0.36257185896373562</v>
      </c>
      <c r="AX59" s="103">
        <f t="shared" si="71"/>
        <v>0.37675765341875816</v>
      </c>
      <c r="AY59" s="83" t="str">
        <f>IF(AX59&lt;$AY$1,"Low",IF(AX59&gt;$AZ$1,"High","Medium"))</f>
        <v>High</v>
      </c>
      <c r="AZ59" s="83"/>
      <c r="BA59" s="83"/>
      <c r="BB59" s="83"/>
      <c r="BC59" s="103">
        <f t="shared" si="4"/>
        <v>8.7330916593495164E-2</v>
      </c>
      <c r="BD59" s="103">
        <f t="shared" si="5"/>
        <v>8.7160443527082868E-2</v>
      </c>
      <c r="BE59" s="103">
        <f t="shared" si="6"/>
        <v>0.27974630198256523</v>
      </c>
      <c r="BF59" s="103">
        <f t="shared" si="7"/>
        <v>5.4539204604331398E-2</v>
      </c>
      <c r="BG59" s="83"/>
      <c r="BH59" s="83"/>
      <c r="BI59" s="83"/>
      <c r="BJ59" s="83"/>
      <c r="BK59" s="83"/>
      <c r="BL59" s="83"/>
      <c r="BM59" s="83"/>
      <c r="BN59" s="83"/>
    </row>
    <row r="60" spans="1:66" ht="14.25" outlineLevel="1" x14ac:dyDescent="0.2">
      <c r="A60" s="97" t="s">
        <v>1815</v>
      </c>
      <c r="B60" s="97" t="s">
        <v>1310</v>
      </c>
      <c r="C60" s="97" t="s">
        <v>1450</v>
      </c>
      <c r="D60" s="97" t="s">
        <v>133</v>
      </c>
      <c r="E60" s="98">
        <v>169374</v>
      </c>
      <c r="F60" s="99">
        <v>0.43</v>
      </c>
      <c r="G60" s="100">
        <f t="shared" si="0"/>
        <v>72830.819999999992</v>
      </c>
      <c r="H60" s="100"/>
      <c r="I60" s="101">
        <f t="shared" si="1"/>
        <v>2.0490409600404519E-2</v>
      </c>
      <c r="J60" s="100">
        <v>3896</v>
      </c>
      <c r="K60" s="100">
        <v>3499</v>
      </c>
      <c r="L60" s="100">
        <v>2989</v>
      </c>
      <c r="M60" s="102">
        <v>1467</v>
      </c>
      <c r="N60" s="102">
        <v>1420</v>
      </c>
      <c r="O60" s="100">
        <v>1558</v>
      </c>
      <c r="P60" s="100">
        <v>1851</v>
      </c>
      <c r="Q60" s="100">
        <v>1900</v>
      </c>
      <c r="R60" s="100">
        <v>1674</v>
      </c>
      <c r="S60" s="100">
        <v>1444</v>
      </c>
      <c r="T60" s="100">
        <v>1510</v>
      </c>
      <c r="U60" s="100">
        <v>1632</v>
      </c>
      <c r="V60" s="100">
        <v>1490</v>
      </c>
      <c r="W60" s="100">
        <v>1320</v>
      </c>
      <c r="X60" s="100">
        <v>1391</v>
      </c>
      <c r="Y60" s="100">
        <v>1470</v>
      </c>
      <c r="Z60" s="100">
        <v>1501</v>
      </c>
      <c r="AA60" s="100">
        <v>1506</v>
      </c>
      <c r="AB60" s="83"/>
      <c r="AC60" s="83"/>
      <c r="AD60" s="83"/>
      <c r="AE60" s="83"/>
      <c r="AF60" s="83"/>
      <c r="AG60" s="103">
        <f t="shared" ref="AG60:AX60" si="72">J60/$G60</f>
        <v>5.3493836812492299E-2</v>
      </c>
      <c r="AH60" s="103">
        <f t="shared" si="72"/>
        <v>4.804284779438156E-2</v>
      </c>
      <c r="AI60" s="103">
        <f t="shared" si="72"/>
        <v>4.1040317821493706E-2</v>
      </c>
      <c r="AJ60" s="103">
        <f t="shared" si="72"/>
        <v>2.0142571510247998E-2</v>
      </c>
      <c r="AK60" s="103">
        <f t="shared" si="72"/>
        <v>1.9497240316668139E-2</v>
      </c>
      <c r="AL60" s="103">
        <f t="shared" si="72"/>
        <v>2.1392042544626028E-2</v>
      </c>
      <c r="AM60" s="103">
        <f t="shared" si="72"/>
        <v>2.5415064666304735E-2</v>
      </c>
      <c r="AN60" s="103">
        <f t="shared" si="72"/>
        <v>2.6087856761739057E-2</v>
      </c>
      <c r="AO60" s="103">
        <f t="shared" si="72"/>
        <v>2.2984774852184833E-2</v>
      </c>
      <c r="AP60" s="103">
        <f t="shared" si="72"/>
        <v>1.9826771138921683E-2</v>
      </c>
      <c r="AQ60" s="103">
        <f t="shared" si="72"/>
        <v>2.0732980900118936E-2</v>
      </c>
      <c r="AR60" s="103">
        <f t="shared" si="72"/>
        <v>2.2408095913241128E-2</v>
      </c>
      <c r="AS60" s="103">
        <f t="shared" si="72"/>
        <v>2.0458371881574313E-2</v>
      </c>
      <c r="AT60" s="103">
        <f t="shared" si="72"/>
        <v>1.8124195223945028E-2</v>
      </c>
      <c r="AU60" s="103">
        <f t="shared" si="72"/>
        <v>1.9099057239778436E-2</v>
      </c>
      <c r="AV60" s="103">
        <f t="shared" si="72"/>
        <v>2.018376286302969E-2</v>
      </c>
      <c r="AW60" s="103">
        <f t="shared" si="72"/>
        <v>2.0609406841773856E-2</v>
      </c>
      <c r="AX60" s="103">
        <f t="shared" si="72"/>
        <v>2.0678059096410011E-2</v>
      </c>
      <c r="AY60" s="83" t="str">
        <f t="shared" ref="AY60:AY62" si="73">IF(AX60&lt;$AY$1,"Low",IF(AX60&gt;=$AZ$1,"High","Medium"))</f>
        <v>Low</v>
      </c>
      <c r="AZ60" s="83"/>
      <c r="BA60" s="83"/>
      <c r="BB60" s="83"/>
      <c r="BC60" s="103">
        <f t="shared" si="4"/>
        <v>9.0758280628997455E-3</v>
      </c>
      <c r="BD60" s="103">
        <f t="shared" si="5"/>
        <v>7.1810258349418567E-3</v>
      </c>
      <c r="BE60" s="103">
        <f t="shared" si="6"/>
        <v>3.5012649864439261E-3</v>
      </c>
      <c r="BF60" s="103">
        <f t="shared" si="7"/>
        <v>2.4577507159743639E-3</v>
      </c>
      <c r="BG60" s="83"/>
      <c r="BH60" s="83"/>
      <c r="BI60" s="83"/>
      <c r="BJ60" s="83"/>
      <c r="BK60" s="83"/>
      <c r="BL60" s="83"/>
      <c r="BM60" s="83"/>
      <c r="BN60" s="83"/>
    </row>
    <row r="61" spans="1:66" ht="14.25" outlineLevel="1" x14ac:dyDescent="0.2">
      <c r="A61" s="97" t="s">
        <v>1815</v>
      </c>
      <c r="B61" s="97" t="s">
        <v>1369</v>
      </c>
      <c r="C61" s="97" t="s">
        <v>1369</v>
      </c>
      <c r="D61" s="97" t="s">
        <v>133</v>
      </c>
      <c r="E61" s="98">
        <v>262073</v>
      </c>
      <c r="F61" s="99">
        <v>0.38</v>
      </c>
      <c r="G61" s="100">
        <f t="shared" si="0"/>
        <v>99587.74</v>
      </c>
      <c r="H61" s="100"/>
      <c r="I61" s="101">
        <f t="shared" si="1"/>
        <v>3.5322286324267087E-2</v>
      </c>
      <c r="J61" s="100">
        <v>8343</v>
      </c>
      <c r="K61" s="100">
        <v>8961</v>
      </c>
      <c r="L61" s="100">
        <v>6799</v>
      </c>
      <c r="M61" s="102">
        <v>4680</v>
      </c>
      <c r="N61" s="102">
        <v>4123</v>
      </c>
      <c r="O61" s="100">
        <v>4920</v>
      </c>
      <c r="P61" s="100">
        <v>4854</v>
      </c>
      <c r="Q61" s="100">
        <v>4912</v>
      </c>
      <c r="R61" s="100">
        <v>4530</v>
      </c>
      <c r="S61" s="100">
        <v>4522</v>
      </c>
      <c r="T61" s="100">
        <v>4437</v>
      </c>
      <c r="U61" s="100">
        <v>4657</v>
      </c>
      <c r="V61" s="100">
        <v>4149</v>
      </c>
      <c r="W61" s="100">
        <v>3774</v>
      </c>
      <c r="X61" s="100">
        <v>3888</v>
      </c>
      <c r="Y61" s="100">
        <v>3340</v>
      </c>
      <c r="Z61" s="100">
        <v>3544</v>
      </c>
      <c r="AA61" s="100">
        <v>3669</v>
      </c>
      <c r="AB61" s="83"/>
      <c r="AC61" s="83"/>
      <c r="AD61" s="83"/>
      <c r="AE61" s="83"/>
      <c r="AF61" s="83"/>
      <c r="AG61" s="103">
        <f t="shared" ref="AG61:AX61" si="74">J61/$G61</f>
        <v>8.3775372350050309E-2</v>
      </c>
      <c r="AH61" s="103">
        <f t="shared" si="74"/>
        <v>8.9980955487091077E-2</v>
      </c>
      <c r="AI61" s="103">
        <f t="shared" si="74"/>
        <v>6.8271455904110281E-2</v>
      </c>
      <c r="AJ61" s="103">
        <f t="shared" si="74"/>
        <v>4.6993736377590252E-2</v>
      </c>
      <c r="AK61" s="103">
        <f t="shared" si="74"/>
        <v>4.1400678436924063E-2</v>
      </c>
      <c r="AL61" s="103">
        <f t="shared" si="74"/>
        <v>4.940367157644103E-2</v>
      </c>
      <c r="AM61" s="103">
        <f t="shared" si="74"/>
        <v>4.8740939396757069E-2</v>
      </c>
      <c r="AN61" s="103">
        <f t="shared" si="74"/>
        <v>4.932334040314601E-2</v>
      </c>
      <c r="AO61" s="103">
        <f t="shared" si="74"/>
        <v>4.548752687830851E-2</v>
      </c>
      <c r="AP61" s="103">
        <f t="shared" si="74"/>
        <v>4.5407195705013489E-2</v>
      </c>
      <c r="AQ61" s="103">
        <f t="shared" si="74"/>
        <v>4.4553676988753836E-2</v>
      </c>
      <c r="AR61" s="103">
        <f t="shared" si="74"/>
        <v>4.676278425436705E-2</v>
      </c>
      <c r="AS61" s="103">
        <f t="shared" si="74"/>
        <v>4.1661754750132896E-2</v>
      </c>
      <c r="AT61" s="103">
        <f t="shared" si="74"/>
        <v>3.789623100192855E-2</v>
      </c>
      <c r="AU61" s="103">
        <f t="shared" si="74"/>
        <v>3.9040950221382667E-2</v>
      </c>
      <c r="AV61" s="103">
        <f t="shared" si="74"/>
        <v>3.3538264850673384E-2</v>
      </c>
      <c r="AW61" s="103">
        <f t="shared" si="74"/>
        <v>3.5586709769696551E-2</v>
      </c>
      <c r="AX61" s="103">
        <f t="shared" si="74"/>
        <v>3.6841884352431332E-2</v>
      </c>
      <c r="AY61" s="83" t="str">
        <f t="shared" si="73"/>
        <v>Low</v>
      </c>
      <c r="AZ61" s="83"/>
      <c r="BA61" s="83"/>
      <c r="BB61" s="83"/>
      <c r="BC61" s="103">
        <f t="shared" si="4"/>
        <v>8.6657253192009374E-3</v>
      </c>
      <c r="BD61" s="103">
        <f t="shared" si="5"/>
        <v>6.7980255400915809E-3</v>
      </c>
      <c r="BE61" s="103">
        <f t="shared" si="6"/>
        <v>2.5354526571242604E-2</v>
      </c>
      <c r="BF61" s="103">
        <f t="shared" si="7"/>
        <v>3.1730813451535298E-3</v>
      </c>
      <c r="BG61" s="83"/>
      <c r="BH61" s="83"/>
      <c r="BI61" s="83"/>
      <c r="BJ61" s="83"/>
      <c r="BK61" s="83"/>
      <c r="BL61" s="83"/>
      <c r="BM61" s="83"/>
      <c r="BN61" s="83"/>
    </row>
    <row r="62" spans="1:66" ht="14.25" outlineLevel="1" x14ac:dyDescent="0.2">
      <c r="A62" s="97" t="s">
        <v>1815</v>
      </c>
      <c r="B62" s="97" t="s">
        <v>1369</v>
      </c>
      <c r="C62" s="97" t="s">
        <v>1405</v>
      </c>
      <c r="D62" s="97" t="s">
        <v>133</v>
      </c>
      <c r="E62" s="98">
        <v>147537</v>
      </c>
      <c r="F62" s="99">
        <v>0.38</v>
      </c>
      <c r="G62" s="100">
        <f t="shared" si="0"/>
        <v>56064.06</v>
      </c>
      <c r="H62" s="100"/>
      <c r="I62" s="101">
        <f t="shared" si="1"/>
        <v>1.0517730372482241E-2</v>
      </c>
      <c r="J62" s="100">
        <v>2216</v>
      </c>
      <c r="K62" s="100">
        <v>1903</v>
      </c>
      <c r="L62" s="100">
        <v>1618</v>
      </c>
      <c r="M62" s="102">
        <v>1118</v>
      </c>
      <c r="N62" s="102">
        <v>1020</v>
      </c>
      <c r="O62" s="100">
        <v>1260</v>
      </c>
      <c r="P62" s="100">
        <v>1219</v>
      </c>
      <c r="Q62" s="100">
        <v>1352</v>
      </c>
      <c r="R62" s="100">
        <v>1190</v>
      </c>
      <c r="S62" s="100">
        <v>1229</v>
      </c>
      <c r="T62" s="100">
        <v>1180</v>
      </c>
      <c r="U62" s="100">
        <v>1144</v>
      </c>
      <c r="V62" s="106">
        <v>965</v>
      </c>
      <c r="W62" s="106">
        <v>797</v>
      </c>
      <c r="X62" s="106">
        <v>775</v>
      </c>
      <c r="Y62" s="106">
        <v>568</v>
      </c>
      <c r="Z62" s="106">
        <v>605</v>
      </c>
      <c r="AA62" s="106">
        <v>596</v>
      </c>
      <c r="AB62" s="83"/>
      <c r="AC62" s="83"/>
      <c r="AD62" s="83"/>
      <c r="AE62" s="83"/>
      <c r="AF62" s="83"/>
      <c r="AG62" s="103">
        <f t="shared" ref="AG62:AX62" si="75">J62/$G62</f>
        <v>3.9526213406592389E-2</v>
      </c>
      <c r="AH62" s="103">
        <f t="shared" si="75"/>
        <v>3.3943314130300231E-2</v>
      </c>
      <c r="AI62" s="103">
        <f t="shared" si="75"/>
        <v>2.885984354326105E-2</v>
      </c>
      <c r="AJ62" s="103">
        <f t="shared" si="75"/>
        <v>1.9941474092315115E-2</v>
      </c>
      <c r="AK62" s="103">
        <f t="shared" si="75"/>
        <v>1.8193473679929711E-2</v>
      </c>
      <c r="AL62" s="103">
        <f t="shared" si="75"/>
        <v>2.2474291016383759E-2</v>
      </c>
      <c r="AM62" s="103">
        <f t="shared" si="75"/>
        <v>2.1742984721406192E-2</v>
      </c>
      <c r="AN62" s="103">
        <f t="shared" si="75"/>
        <v>2.4115270995357811E-2</v>
      </c>
      <c r="AO62" s="103">
        <f t="shared" si="75"/>
        <v>2.1225719293251327E-2</v>
      </c>
      <c r="AP62" s="103">
        <f t="shared" si="75"/>
        <v>2.1921352110425112E-2</v>
      </c>
      <c r="AQ62" s="103">
        <f t="shared" si="75"/>
        <v>2.104735190423241E-2</v>
      </c>
      <c r="AR62" s="103">
        <f t="shared" si="75"/>
        <v>2.0405229303764302E-2</v>
      </c>
      <c r="AS62" s="103">
        <f t="shared" si="75"/>
        <v>1.7212453040325655E-2</v>
      </c>
      <c r="AT62" s="103">
        <f t="shared" si="75"/>
        <v>1.4215880904807823E-2</v>
      </c>
      <c r="AU62" s="103">
        <f t="shared" si="75"/>
        <v>1.3823472648966202E-2</v>
      </c>
      <c r="AV62" s="103">
        <f t="shared" si="75"/>
        <v>1.0131267696274584E-2</v>
      </c>
      <c r="AW62" s="103">
        <f t="shared" si="75"/>
        <v>1.0791227035644583E-2</v>
      </c>
      <c r="AX62" s="103">
        <f t="shared" si="75"/>
        <v>1.0630696385527556E-2</v>
      </c>
      <c r="AY62" s="83" t="str">
        <f t="shared" si="73"/>
        <v>Low</v>
      </c>
      <c r="AZ62" s="83"/>
      <c r="BA62" s="83"/>
      <c r="BB62" s="83"/>
      <c r="BC62" s="103">
        <f t="shared" si="4"/>
        <v>1.1772247675248635E-3</v>
      </c>
      <c r="BD62" s="103">
        <f t="shared" si="5"/>
        <v>1.248571723132431E-4</v>
      </c>
      <c r="BE62" s="103">
        <f t="shared" si="6"/>
        <v>9.4177981401989078E-3</v>
      </c>
      <c r="BF62" s="103">
        <f t="shared" si="7"/>
        <v>4.2808173364540492E-4</v>
      </c>
      <c r="BG62" s="83"/>
      <c r="BH62" s="83"/>
      <c r="BI62" s="83"/>
      <c r="BJ62" s="83"/>
      <c r="BK62" s="83"/>
      <c r="BL62" s="83"/>
      <c r="BM62" s="83"/>
      <c r="BN62" s="83"/>
    </row>
    <row r="63" spans="1:66" ht="14.25" outlineLevel="1" x14ac:dyDescent="0.2">
      <c r="A63" s="97" t="s">
        <v>1815</v>
      </c>
      <c r="B63" s="97" t="s">
        <v>1371</v>
      </c>
      <c r="C63" s="97" t="s">
        <v>1240</v>
      </c>
      <c r="D63" s="97" t="s">
        <v>151</v>
      </c>
      <c r="E63" s="98">
        <v>676602</v>
      </c>
      <c r="F63" s="105">
        <v>0.4</v>
      </c>
      <c r="G63" s="100">
        <f t="shared" si="0"/>
        <v>270640.8</v>
      </c>
      <c r="H63" s="100"/>
      <c r="I63" s="101">
        <f t="shared" si="1"/>
        <v>0.13022549938269964</v>
      </c>
      <c r="J63" s="100">
        <v>77642</v>
      </c>
      <c r="K63" s="100">
        <v>71499</v>
      </c>
      <c r="L63" s="100">
        <v>62552</v>
      </c>
      <c r="M63" s="102">
        <v>30368</v>
      </c>
      <c r="N63" s="102">
        <v>25665</v>
      </c>
      <c r="O63" s="100">
        <v>30706</v>
      </c>
      <c r="P63" s="100">
        <v>35315</v>
      </c>
      <c r="Q63" s="100">
        <v>37292</v>
      </c>
      <c r="R63" s="100">
        <v>33015</v>
      </c>
      <c r="S63" s="100">
        <v>32693</v>
      </c>
      <c r="T63" s="100">
        <v>33627</v>
      </c>
      <c r="U63" s="100">
        <v>37745</v>
      </c>
      <c r="V63" s="100">
        <v>31101</v>
      </c>
      <c r="W63" s="100">
        <v>26536</v>
      </c>
      <c r="X63" s="100">
        <v>28668</v>
      </c>
      <c r="Y63" s="100">
        <v>28049</v>
      </c>
      <c r="Z63" s="100">
        <v>34569</v>
      </c>
      <c r="AA63" s="100">
        <v>43115</v>
      </c>
      <c r="AB63" s="83"/>
      <c r="AC63" s="83"/>
      <c r="AD63" s="83"/>
      <c r="AE63" s="83"/>
      <c r="AF63" s="83"/>
      <c r="AG63" s="103">
        <f t="shared" ref="AG63:AX63" si="76">J63/$G63</f>
        <v>0.28688209612150128</v>
      </c>
      <c r="AH63" s="103">
        <f t="shared" si="76"/>
        <v>0.26418411414686921</v>
      </c>
      <c r="AI63" s="103">
        <f t="shared" si="76"/>
        <v>0.23112553613498041</v>
      </c>
      <c r="AJ63" s="103">
        <f t="shared" si="76"/>
        <v>0.11220776763887781</v>
      </c>
      <c r="AK63" s="103">
        <f t="shared" si="76"/>
        <v>9.4830491189798444E-2</v>
      </c>
      <c r="AL63" s="103">
        <f t="shared" si="76"/>
        <v>0.11345665546362559</v>
      </c>
      <c r="AM63" s="103">
        <f t="shared" si="76"/>
        <v>0.13048660807978693</v>
      </c>
      <c r="AN63" s="103">
        <f t="shared" si="76"/>
        <v>0.13779149337424365</v>
      </c>
      <c r="AO63" s="103">
        <f t="shared" si="76"/>
        <v>0.12198825897647361</v>
      </c>
      <c r="AP63" s="103">
        <f t="shared" si="76"/>
        <v>0.12079849010200976</v>
      </c>
      <c r="AQ63" s="103">
        <f t="shared" si="76"/>
        <v>0.12424955882483352</v>
      </c>
      <c r="AR63" s="103">
        <f t="shared" si="76"/>
        <v>0.1394652986541571</v>
      </c>
      <c r="AS63" s="103">
        <f t="shared" si="76"/>
        <v>0.11491615454875984</v>
      </c>
      <c r="AT63" s="103">
        <f t="shared" si="76"/>
        <v>9.8048779045879261E-2</v>
      </c>
      <c r="AU63" s="103">
        <f t="shared" si="76"/>
        <v>0.10592637917121143</v>
      </c>
      <c r="AV63" s="103">
        <f t="shared" si="76"/>
        <v>0.10363921478210233</v>
      </c>
      <c r="AW63" s="103">
        <f t="shared" si="76"/>
        <v>0.12773018702279923</v>
      </c>
      <c r="AX63" s="103">
        <f t="shared" si="76"/>
        <v>0.15930709634319734</v>
      </c>
      <c r="AY63" s="83" t="str">
        <f>IF(AX63&lt;$AY$1,"Low",IF(AX63&gt;$AZ$1,"High","Medium"))</f>
        <v>Medium</v>
      </c>
      <c r="AZ63" s="83"/>
      <c r="BA63" s="83"/>
      <c r="BB63" s="83"/>
      <c r="BC63" s="103">
        <f t="shared" si="4"/>
        <v>2.5495047309939966E-2</v>
      </c>
      <c r="BD63" s="103">
        <f t="shared" si="5"/>
        <v>2.9851374958986231E-2</v>
      </c>
      <c r="BE63" s="103">
        <f t="shared" si="6"/>
        <v>0.12530631006115855</v>
      </c>
      <c r="BF63" s="103">
        <f t="shared" si="7"/>
        <v>6.1779303046695109E-3</v>
      </c>
      <c r="BG63" s="83"/>
      <c r="BH63" s="83"/>
      <c r="BI63" s="83"/>
      <c r="BJ63" s="83"/>
      <c r="BK63" s="83"/>
      <c r="BL63" s="83"/>
      <c r="BM63" s="83"/>
      <c r="BN63" s="83"/>
    </row>
    <row r="64" spans="1:66" ht="14.25" outlineLevel="1" x14ac:dyDescent="0.2">
      <c r="A64" s="97" t="s">
        <v>1815</v>
      </c>
      <c r="B64" s="97" t="s">
        <v>1371</v>
      </c>
      <c r="C64" s="97" t="s">
        <v>1371</v>
      </c>
      <c r="D64" s="97" t="s">
        <v>133</v>
      </c>
      <c r="E64" s="98">
        <v>90838.711625151336</v>
      </c>
      <c r="F64" s="105">
        <v>0.4</v>
      </c>
      <c r="G64" s="100">
        <f t="shared" si="0"/>
        <v>36335.484650060534</v>
      </c>
      <c r="H64" s="100"/>
      <c r="I64" s="101">
        <f t="shared" si="1"/>
        <v>0.10474609150407078</v>
      </c>
      <c r="J64" s="100">
        <v>10424</v>
      </c>
      <c r="K64" s="100">
        <v>11331</v>
      </c>
      <c r="L64" s="100">
        <v>8240</v>
      </c>
      <c r="M64" s="102">
        <v>2968</v>
      </c>
      <c r="N64" s="102">
        <v>2540</v>
      </c>
      <c r="O64" s="100">
        <v>3791</v>
      </c>
      <c r="P64" s="100">
        <v>4955</v>
      </c>
      <c r="Q64" s="100">
        <v>5458</v>
      </c>
      <c r="R64" s="100">
        <v>5016</v>
      </c>
      <c r="S64" s="100">
        <v>4522</v>
      </c>
      <c r="T64" s="100">
        <v>4411</v>
      </c>
      <c r="U64" s="100">
        <v>4718</v>
      </c>
      <c r="V64" s="100">
        <v>3939</v>
      </c>
      <c r="W64" s="100">
        <v>3279</v>
      </c>
      <c r="X64" s="100">
        <v>3540</v>
      </c>
      <c r="Y64" s="100">
        <v>3567</v>
      </c>
      <c r="Z64" s="100">
        <v>3742</v>
      </c>
      <c r="AA64" s="100">
        <v>4109</v>
      </c>
      <c r="AB64" s="83"/>
      <c r="AC64" s="83"/>
      <c r="AD64" s="83"/>
      <c r="AE64" s="83"/>
      <c r="AF64" s="83"/>
      <c r="AG64" s="103">
        <f t="shared" ref="AG64:AX64" si="77">J64/$G64</f>
        <v>0.28688209612150128</v>
      </c>
      <c r="AH64" s="103">
        <f t="shared" si="77"/>
        <v>0.31184392087036944</v>
      </c>
      <c r="AI64" s="103">
        <f t="shared" si="77"/>
        <v>0.22677556331937551</v>
      </c>
      <c r="AJ64" s="103">
        <f t="shared" si="77"/>
        <v>8.1683236884940114E-2</v>
      </c>
      <c r="AK64" s="103">
        <f t="shared" si="77"/>
        <v>6.990411781932207E-2</v>
      </c>
      <c r="AL64" s="103">
        <f t="shared" si="77"/>
        <v>0.10433327191064959</v>
      </c>
      <c r="AM64" s="103">
        <f t="shared" si="77"/>
        <v>0.13636807236013418</v>
      </c>
      <c r="AN64" s="103">
        <f t="shared" si="77"/>
        <v>0.15021128939285822</v>
      </c>
      <c r="AO64" s="103">
        <f t="shared" si="77"/>
        <v>0.13804687204004704</v>
      </c>
      <c r="AP64" s="103">
        <f t="shared" si="77"/>
        <v>0.12445134676337574</v>
      </c>
      <c r="AQ64" s="103">
        <f t="shared" si="77"/>
        <v>0.1213964817720589</v>
      </c>
      <c r="AR64" s="103">
        <f t="shared" si="77"/>
        <v>0.12984552278407932</v>
      </c>
      <c r="AS64" s="103">
        <f t="shared" si="77"/>
        <v>0.10840642523240536</v>
      </c>
      <c r="AT64" s="103">
        <f t="shared" si="77"/>
        <v>9.0242363121872851E-2</v>
      </c>
      <c r="AU64" s="103">
        <f t="shared" si="77"/>
        <v>9.7425424047401621E-2</v>
      </c>
      <c r="AV64" s="103">
        <f t="shared" si="77"/>
        <v>9.8168499315559765E-2</v>
      </c>
      <c r="AW64" s="103">
        <f t="shared" si="77"/>
        <v>0.10298472790547369</v>
      </c>
      <c r="AX64" s="103">
        <f t="shared" si="77"/>
        <v>0.11308504729117888</v>
      </c>
      <c r="AY64" s="83" t="str">
        <f t="shared" ref="AY64:AY71" si="78">IF(AX64&lt;$AY$1,"Low",IF(AX64&gt;=$AZ$1,"High","Medium"))</f>
        <v>Medium</v>
      </c>
      <c r="AZ64" s="83"/>
      <c r="BA64" s="83"/>
      <c r="BB64" s="83"/>
      <c r="BC64" s="103">
        <f t="shared" si="4"/>
        <v>3.8337179575714815E-2</v>
      </c>
      <c r="BD64" s="103">
        <f t="shared" si="5"/>
        <v>2.8842328927027372E-2</v>
      </c>
      <c r="BE64" s="103">
        <f t="shared" si="6"/>
        <v>5.1767577015017642E-2</v>
      </c>
      <c r="BF64" s="103">
        <f t="shared" si="7"/>
        <v>4.0731533217557743E-3</v>
      </c>
      <c r="BG64" s="83"/>
      <c r="BH64" s="83"/>
      <c r="BI64" s="83"/>
      <c r="BJ64" s="83"/>
      <c r="BK64" s="83"/>
      <c r="BL64" s="83"/>
      <c r="BM64" s="83"/>
      <c r="BN64" s="83"/>
    </row>
    <row r="65" spans="1:66" ht="14.25" outlineLevel="1" x14ac:dyDescent="0.2">
      <c r="A65" s="97" t="s">
        <v>1815</v>
      </c>
      <c r="B65" s="97" t="s">
        <v>1371</v>
      </c>
      <c r="C65" s="97" t="s">
        <v>1391</v>
      </c>
      <c r="D65" s="97" t="s">
        <v>133</v>
      </c>
      <c r="E65" s="98">
        <v>105106</v>
      </c>
      <c r="F65" s="105">
        <v>0.4</v>
      </c>
      <c r="G65" s="100">
        <f t="shared" si="0"/>
        <v>42042.400000000001</v>
      </c>
      <c r="H65" s="100"/>
      <c r="I65" s="101">
        <f t="shared" si="1"/>
        <v>0.3187337862094774</v>
      </c>
      <c r="J65" s="100">
        <v>22039</v>
      </c>
      <c r="K65" s="100">
        <v>20538</v>
      </c>
      <c r="L65" s="100">
        <v>19064</v>
      </c>
      <c r="M65" s="102">
        <v>11449</v>
      </c>
      <c r="N65" s="102">
        <v>10798</v>
      </c>
      <c r="O65" s="100">
        <v>13149</v>
      </c>
      <c r="P65" s="100">
        <v>13680</v>
      </c>
      <c r="Q65" s="100">
        <v>13661</v>
      </c>
      <c r="R65" s="100">
        <v>12496</v>
      </c>
      <c r="S65" s="100">
        <v>12397</v>
      </c>
      <c r="T65" s="100">
        <v>12672</v>
      </c>
      <c r="U65" s="100">
        <v>14287</v>
      </c>
      <c r="V65" s="100">
        <v>13048</v>
      </c>
      <c r="W65" s="100">
        <v>11599</v>
      </c>
      <c r="X65" s="100">
        <v>12412</v>
      </c>
      <c r="Y65" s="100">
        <v>11758</v>
      </c>
      <c r="Z65" s="100">
        <v>14096</v>
      </c>
      <c r="AA65" s="100">
        <v>14347</v>
      </c>
      <c r="AB65" s="83"/>
      <c r="AC65" s="83"/>
      <c r="AD65" s="83"/>
      <c r="AE65" s="83"/>
      <c r="AF65" s="83"/>
      <c r="AG65" s="103">
        <f t="shared" ref="AG65:AX65" si="79">J65/$G65</f>
        <v>0.52420889387856062</v>
      </c>
      <c r="AH65" s="103">
        <f t="shared" si="79"/>
        <v>0.48850684071318479</v>
      </c>
      <c r="AI65" s="103">
        <f t="shared" si="79"/>
        <v>0.45344699636557378</v>
      </c>
      <c r="AJ65" s="103">
        <f t="shared" si="79"/>
        <v>0.27232032424409641</v>
      </c>
      <c r="AK65" s="103">
        <f t="shared" si="79"/>
        <v>0.25683595608243104</v>
      </c>
      <c r="AL65" s="103">
        <f t="shared" si="79"/>
        <v>0.3127556942515175</v>
      </c>
      <c r="AM65" s="103">
        <f t="shared" si="79"/>
        <v>0.32538580100089431</v>
      </c>
      <c r="AN65" s="103">
        <f t="shared" si="79"/>
        <v>0.32493387627728199</v>
      </c>
      <c r="AO65" s="103">
        <f t="shared" si="79"/>
        <v>0.29722375506631399</v>
      </c>
      <c r="AP65" s="103">
        <f t="shared" si="79"/>
        <v>0.29486898940117595</v>
      </c>
      <c r="AQ65" s="103">
        <f t="shared" si="79"/>
        <v>0.30141000513767052</v>
      </c>
      <c r="AR65" s="103">
        <f t="shared" si="79"/>
        <v>0.33982360664472056</v>
      </c>
      <c r="AS65" s="103">
        <f t="shared" si="79"/>
        <v>0.31035335756284133</v>
      </c>
      <c r="AT65" s="103">
        <f t="shared" si="79"/>
        <v>0.27588815100945713</v>
      </c>
      <c r="AU65" s="103">
        <f t="shared" si="79"/>
        <v>0.295225772077712</v>
      </c>
      <c r="AV65" s="103">
        <f t="shared" si="79"/>
        <v>0.27967004738073942</v>
      </c>
      <c r="AW65" s="103">
        <f t="shared" si="79"/>
        <v>0.33528057389682797</v>
      </c>
      <c r="AX65" s="103">
        <f t="shared" si="79"/>
        <v>0.34125073735086481</v>
      </c>
      <c r="AY65" s="83" t="str">
        <f t="shared" si="78"/>
        <v>High</v>
      </c>
      <c r="AZ65" s="83"/>
      <c r="BA65" s="83"/>
      <c r="BB65" s="83"/>
      <c r="BC65" s="103">
        <f t="shared" si="4"/>
        <v>9.5593971799897245E-2</v>
      </c>
      <c r="BD65" s="103">
        <f t="shared" si="5"/>
        <v>5.5301314863090589E-2</v>
      </c>
      <c r="BE65" s="103">
        <f t="shared" si="6"/>
        <v>0.25750195041196505</v>
      </c>
      <c r="BF65" s="103">
        <f t="shared" si="7"/>
        <v>2.7329553022662836E-2</v>
      </c>
      <c r="BG65" s="83"/>
      <c r="BH65" s="83"/>
      <c r="BI65" s="83"/>
      <c r="BJ65" s="83"/>
      <c r="BK65" s="83"/>
      <c r="BL65" s="83"/>
      <c r="BM65" s="83"/>
      <c r="BN65" s="83"/>
    </row>
    <row r="66" spans="1:66" ht="14.25" outlineLevel="1" x14ac:dyDescent="0.2">
      <c r="A66" s="97" t="s">
        <v>1815</v>
      </c>
      <c r="B66" s="97" t="s">
        <v>1371</v>
      </c>
      <c r="C66" s="97" t="s">
        <v>1427</v>
      </c>
      <c r="D66" s="97" t="s">
        <v>133</v>
      </c>
      <c r="E66" s="98">
        <v>282541</v>
      </c>
      <c r="F66" s="105">
        <v>0.4</v>
      </c>
      <c r="G66" s="100">
        <f t="shared" si="0"/>
        <v>113016.40000000001</v>
      </c>
      <c r="H66" s="100"/>
      <c r="I66" s="101">
        <f t="shared" si="1"/>
        <v>1.353785822234649E-3</v>
      </c>
      <c r="J66" s="100">
        <v>1123</v>
      </c>
      <c r="K66" s="106">
        <v>938</v>
      </c>
      <c r="L66" s="106">
        <v>751</v>
      </c>
      <c r="M66" s="107">
        <v>299</v>
      </c>
      <c r="N66" s="107">
        <v>193</v>
      </c>
      <c r="O66" s="106">
        <v>298</v>
      </c>
      <c r="P66" s="106">
        <v>303</v>
      </c>
      <c r="Q66" s="106">
        <v>355</v>
      </c>
      <c r="R66" s="106">
        <v>245</v>
      </c>
      <c r="S66" s="106">
        <v>223</v>
      </c>
      <c r="T66" s="106">
        <v>232</v>
      </c>
      <c r="U66" s="106">
        <v>248</v>
      </c>
      <c r="V66" s="106">
        <v>235</v>
      </c>
      <c r="W66" s="106">
        <v>195</v>
      </c>
      <c r="X66" s="106">
        <v>155</v>
      </c>
      <c r="Y66" s="106">
        <v>125</v>
      </c>
      <c r="Z66" s="106">
        <v>157</v>
      </c>
      <c r="AA66" s="106">
        <v>177</v>
      </c>
      <c r="AB66" s="83"/>
      <c r="AC66" s="83"/>
      <c r="AD66" s="83"/>
      <c r="AE66" s="83"/>
      <c r="AF66" s="83"/>
      <c r="AG66" s="103">
        <f t="shared" ref="AG66:AX66" si="80">J66/$G66</f>
        <v>9.9366109697353652E-3</v>
      </c>
      <c r="AH66" s="103">
        <f t="shared" si="80"/>
        <v>8.2996804003666724E-3</v>
      </c>
      <c r="AI66" s="103">
        <f t="shared" si="80"/>
        <v>6.6450532843021007E-3</v>
      </c>
      <c r="AJ66" s="103">
        <f t="shared" si="80"/>
        <v>2.6456337310337258E-3</v>
      </c>
      <c r="AK66" s="103">
        <f t="shared" si="80"/>
        <v>1.7077167561522044E-3</v>
      </c>
      <c r="AL66" s="103">
        <f t="shared" si="80"/>
        <v>2.6367854576857868E-3</v>
      </c>
      <c r="AM66" s="103">
        <f t="shared" si="80"/>
        <v>2.6810268244254814E-3</v>
      </c>
      <c r="AN66" s="103">
        <f t="shared" si="80"/>
        <v>3.1411370385183031E-3</v>
      </c>
      <c r="AO66" s="103">
        <f t="shared" si="80"/>
        <v>2.1678269702450261E-3</v>
      </c>
      <c r="AP66" s="103">
        <f t="shared" si="80"/>
        <v>1.9731649565903706E-3</v>
      </c>
      <c r="AQ66" s="103">
        <f t="shared" si="80"/>
        <v>2.0527994167218208E-3</v>
      </c>
      <c r="AR66" s="103">
        <f t="shared" si="80"/>
        <v>2.1943717902888427E-3</v>
      </c>
      <c r="AS66" s="103">
        <f t="shared" si="80"/>
        <v>2.0793442367656374E-3</v>
      </c>
      <c r="AT66" s="103">
        <f t="shared" si="80"/>
        <v>1.7254133028480822E-3</v>
      </c>
      <c r="AU66" s="103">
        <f t="shared" si="80"/>
        <v>1.3714823689305268E-3</v>
      </c>
      <c r="AV66" s="103">
        <f t="shared" si="80"/>
        <v>1.1060341684923604E-3</v>
      </c>
      <c r="AW66" s="103">
        <f t="shared" si="80"/>
        <v>1.3891789156264046E-3</v>
      </c>
      <c r="AX66" s="103">
        <f t="shared" si="80"/>
        <v>1.5661443825851823E-3</v>
      </c>
      <c r="AY66" s="83" t="str">
        <f t="shared" si="78"/>
        <v>Low</v>
      </c>
      <c r="AZ66" s="83"/>
      <c r="BA66" s="83"/>
      <c r="BB66" s="83"/>
      <c r="BC66" s="103">
        <f t="shared" si="4"/>
        <v>6.7246877444335511E-4</v>
      </c>
      <c r="BD66" s="103">
        <f t="shared" si="5"/>
        <v>5.3089640087633299E-4</v>
      </c>
      <c r="BE66" s="103">
        <f t="shared" si="6"/>
        <v>2.9199302048198313E-4</v>
      </c>
      <c r="BF66" s="103">
        <f t="shared" si="7"/>
        <v>1.0617928017526659E-4</v>
      </c>
      <c r="BG66" s="83"/>
      <c r="BH66" s="83"/>
      <c r="BI66" s="83"/>
      <c r="BJ66" s="83"/>
      <c r="BK66" s="83"/>
      <c r="BL66" s="83"/>
      <c r="BM66" s="83"/>
      <c r="BN66" s="83"/>
    </row>
    <row r="67" spans="1:66" ht="14.25" outlineLevel="1" x14ac:dyDescent="0.2">
      <c r="A67" s="97" t="s">
        <v>1815</v>
      </c>
      <c r="B67" s="97" t="s">
        <v>1371</v>
      </c>
      <c r="C67" s="97" t="s">
        <v>1434</v>
      </c>
      <c r="D67" s="97" t="s">
        <v>133</v>
      </c>
      <c r="E67" s="98">
        <v>245753</v>
      </c>
      <c r="F67" s="105">
        <v>0.4</v>
      </c>
      <c r="G67" s="100">
        <f t="shared" si="0"/>
        <v>98301.200000000012</v>
      </c>
      <c r="H67" s="100"/>
      <c r="I67" s="101">
        <f t="shared" si="1"/>
        <v>2.2034319011365069E-2</v>
      </c>
      <c r="J67" s="100">
        <v>4121</v>
      </c>
      <c r="K67" s="100">
        <v>3805</v>
      </c>
      <c r="L67" s="100">
        <v>3644</v>
      </c>
      <c r="M67" s="102">
        <v>2069</v>
      </c>
      <c r="N67" s="102">
        <v>1953</v>
      </c>
      <c r="O67" s="100">
        <v>2371</v>
      </c>
      <c r="P67" s="100">
        <v>2393</v>
      </c>
      <c r="Q67" s="100">
        <v>2297</v>
      </c>
      <c r="R67" s="100">
        <v>1929</v>
      </c>
      <c r="S67" s="100">
        <v>1915</v>
      </c>
      <c r="T67" s="100">
        <v>1848</v>
      </c>
      <c r="U67" s="100">
        <v>2102</v>
      </c>
      <c r="V67" s="100">
        <v>1879</v>
      </c>
      <c r="W67" s="100">
        <v>1643</v>
      </c>
      <c r="X67" s="100">
        <v>1807</v>
      </c>
      <c r="Y67" s="100">
        <v>1628</v>
      </c>
      <c r="Z67" s="100">
        <v>2283</v>
      </c>
      <c r="AA67" s="100">
        <v>2587</v>
      </c>
      <c r="AB67" s="83"/>
      <c r="AC67" s="83"/>
      <c r="AD67" s="83"/>
      <c r="AE67" s="83"/>
      <c r="AF67" s="83"/>
      <c r="AG67" s="103">
        <f t="shared" ref="AG67:AX67" si="81">J67/$G67</f>
        <v>4.1922173890044066E-2</v>
      </c>
      <c r="AH67" s="103">
        <f t="shared" si="81"/>
        <v>3.8707564098912316E-2</v>
      </c>
      <c r="AI67" s="103">
        <f t="shared" si="81"/>
        <v>3.7069740755962283E-2</v>
      </c>
      <c r="AJ67" s="103">
        <f t="shared" si="81"/>
        <v>2.1047555879277157E-2</v>
      </c>
      <c r="AK67" s="103">
        <f t="shared" si="81"/>
        <v>1.9867509247089556E-2</v>
      </c>
      <c r="AL67" s="103">
        <f t="shared" si="81"/>
        <v>2.4119746249282814E-2</v>
      </c>
      <c r="AM67" s="103">
        <f t="shared" si="81"/>
        <v>2.4343548196766669E-2</v>
      </c>
      <c r="AN67" s="103">
        <f t="shared" si="81"/>
        <v>2.336695788047348E-2</v>
      </c>
      <c r="AO67" s="103">
        <f t="shared" si="81"/>
        <v>1.9623361668016259E-2</v>
      </c>
      <c r="AP67" s="103">
        <f t="shared" si="81"/>
        <v>1.9480942246890169E-2</v>
      </c>
      <c r="AQ67" s="103">
        <f t="shared" si="81"/>
        <v>1.879936358864388E-2</v>
      </c>
      <c r="AR67" s="103">
        <f t="shared" si="81"/>
        <v>2.138325880050294E-2</v>
      </c>
      <c r="AS67" s="103">
        <f t="shared" si="81"/>
        <v>1.9114720878280221E-2</v>
      </c>
      <c r="AT67" s="103">
        <f t="shared" si="81"/>
        <v>1.6713936350726134E-2</v>
      </c>
      <c r="AU67" s="103">
        <f t="shared" si="81"/>
        <v>1.8382278141060332E-2</v>
      </c>
      <c r="AV67" s="103">
        <f t="shared" si="81"/>
        <v>1.6561344113805321E-2</v>
      </c>
      <c r="AW67" s="103">
        <f t="shared" si="81"/>
        <v>2.3224538459347389E-2</v>
      </c>
      <c r="AX67" s="103">
        <f t="shared" si="81"/>
        <v>2.6317074460942488E-2</v>
      </c>
      <c r="AY67" s="83" t="str">
        <f t="shared" si="78"/>
        <v>Low</v>
      </c>
      <c r="AZ67" s="83"/>
      <c r="BA67" s="83"/>
      <c r="BB67" s="83"/>
      <c r="BC67" s="103">
        <f t="shared" si="4"/>
        <v>6.8259593982575991E-3</v>
      </c>
      <c r="BD67" s="103">
        <f t="shared" si="5"/>
        <v>1.7700699482814043E-3</v>
      </c>
      <c r="BE67" s="103">
        <f t="shared" si="6"/>
        <v>1.9572497589042653E-2</v>
      </c>
      <c r="BF67" s="103">
        <f t="shared" si="7"/>
        <v>1.0071087636773508E-3</v>
      </c>
      <c r="BG67" s="83"/>
      <c r="BH67" s="83"/>
      <c r="BI67" s="83"/>
      <c r="BJ67" s="83"/>
      <c r="BK67" s="83"/>
      <c r="BL67" s="83"/>
      <c r="BM67" s="83"/>
      <c r="BN67" s="83"/>
    </row>
    <row r="68" spans="1:66" ht="14.25" outlineLevel="1" x14ac:dyDescent="0.2">
      <c r="A68" s="97" t="s">
        <v>1815</v>
      </c>
      <c r="B68" s="97" t="s">
        <v>1371</v>
      </c>
      <c r="C68" s="97" t="s">
        <v>1468</v>
      </c>
      <c r="D68" s="97" t="s">
        <v>133</v>
      </c>
      <c r="E68" s="98">
        <v>665767</v>
      </c>
      <c r="F68" s="105">
        <v>0.4</v>
      </c>
      <c r="G68" s="100">
        <f t="shared" si="0"/>
        <v>266306.8</v>
      </c>
      <c r="H68" s="106"/>
      <c r="I68" s="101">
        <f t="shared" si="1"/>
        <v>0</v>
      </c>
      <c r="J68" s="106">
        <v>6</v>
      </c>
      <c r="K68" s="106">
        <v>2</v>
      </c>
      <c r="L68" s="106">
        <v>1</v>
      </c>
      <c r="M68" s="107">
        <v>0</v>
      </c>
      <c r="N68" s="107">
        <v>1</v>
      </c>
      <c r="O68" s="106">
        <v>1</v>
      </c>
      <c r="P68" s="106">
        <v>1</v>
      </c>
      <c r="Q68" s="106">
        <v>0</v>
      </c>
      <c r="R68" s="106">
        <v>0</v>
      </c>
      <c r="S68" s="106">
        <v>0</v>
      </c>
      <c r="T68" s="106">
        <v>7</v>
      </c>
      <c r="U68" s="106">
        <v>0</v>
      </c>
      <c r="V68" s="106">
        <v>1</v>
      </c>
      <c r="W68" s="106">
        <v>0</v>
      </c>
      <c r="X68" s="106">
        <v>0</v>
      </c>
      <c r="Y68" s="106">
        <v>0</v>
      </c>
      <c r="Z68" s="106">
        <v>0</v>
      </c>
      <c r="AA68" s="106">
        <v>0</v>
      </c>
      <c r="AB68" s="83"/>
      <c r="AC68" s="83"/>
      <c r="AD68" s="83"/>
      <c r="AE68" s="83"/>
      <c r="AF68" s="83"/>
      <c r="AG68" s="103">
        <f t="shared" ref="AG68:AX68" si="82">J68/$G68</f>
        <v>2.2530404781252302E-5</v>
      </c>
      <c r="AH68" s="103">
        <f t="shared" si="82"/>
        <v>7.5101349270841007E-6</v>
      </c>
      <c r="AI68" s="103">
        <f t="shared" si="82"/>
        <v>3.7550674635420503E-6</v>
      </c>
      <c r="AJ68" s="103">
        <f t="shared" si="82"/>
        <v>0</v>
      </c>
      <c r="AK68" s="103">
        <f t="shared" si="82"/>
        <v>3.7550674635420503E-6</v>
      </c>
      <c r="AL68" s="103">
        <f t="shared" si="82"/>
        <v>3.7550674635420503E-6</v>
      </c>
      <c r="AM68" s="103">
        <f t="shared" si="82"/>
        <v>3.7550674635420503E-6</v>
      </c>
      <c r="AN68" s="103">
        <f t="shared" si="82"/>
        <v>0</v>
      </c>
      <c r="AO68" s="103">
        <f t="shared" si="82"/>
        <v>0</v>
      </c>
      <c r="AP68" s="103">
        <f t="shared" si="82"/>
        <v>0</v>
      </c>
      <c r="AQ68" s="103">
        <f t="shared" si="82"/>
        <v>2.6285472244794352E-5</v>
      </c>
      <c r="AR68" s="103">
        <f t="shared" si="82"/>
        <v>0</v>
      </c>
      <c r="AS68" s="103">
        <f t="shared" si="82"/>
        <v>3.7550674635420503E-6</v>
      </c>
      <c r="AT68" s="103">
        <f t="shared" si="82"/>
        <v>0</v>
      </c>
      <c r="AU68" s="103">
        <f t="shared" si="82"/>
        <v>0</v>
      </c>
      <c r="AV68" s="103">
        <f t="shared" si="82"/>
        <v>0</v>
      </c>
      <c r="AW68" s="103">
        <f t="shared" si="82"/>
        <v>0</v>
      </c>
      <c r="AX68" s="103">
        <f t="shared" si="82"/>
        <v>0</v>
      </c>
      <c r="AY68" s="83" t="str">
        <f t="shared" si="78"/>
        <v>Low</v>
      </c>
      <c r="AZ68" s="83"/>
      <c r="BA68" s="83"/>
      <c r="BB68" s="83"/>
      <c r="BC68" s="103">
        <f t="shared" si="4"/>
        <v>0</v>
      </c>
      <c r="BD68" s="103">
        <f t="shared" si="5"/>
        <v>0</v>
      </c>
      <c r="BE68" s="103">
        <f t="shared" si="6"/>
        <v>0</v>
      </c>
      <c r="BF68" s="103">
        <f t="shared" si="7"/>
        <v>0</v>
      </c>
      <c r="BG68" s="83"/>
      <c r="BH68" s="83"/>
      <c r="BI68" s="83"/>
      <c r="BJ68" s="83"/>
      <c r="BK68" s="83"/>
      <c r="BL68" s="83"/>
      <c r="BM68" s="83"/>
      <c r="BN68" s="83"/>
    </row>
    <row r="69" spans="1:66" ht="14.25" outlineLevel="1" x14ac:dyDescent="0.2">
      <c r="A69" s="97" t="s">
        <v>1815</v>
      </c>
      <c r="B69" s="97" t="s">
        <v>1371</v>
      </c>
      <c r="C69" s="97" t="s">
        <v>1499</v>
      </c>
      <c r="D69" s="97" t="s">
        <v>133</v>
      </c>
      <c r="E69" s="98">
        <v>264873</v>
      </c>
      <c r="F69" s="105">
        <v>0.4</v>
      </c>
      <c r="G69" s="100">
        <f t="shared" si="0"/>
        <v>105949.20000000001</v>
      </c>
      <c r="H69" s="106"/>
      <c r="I69" s="101">
        <f t="shared" si="1"/>
        <v>0</v>
      </c>
      <c r="J69" s="106">
        <v>0</v>
      </c>
      <c r="K69" s="106">
        <v>0</v>
      </c>
      <c r="L69" s="106">
        <v>0</v>
      </c>
      <c r="M69" s="107">
        <v>0</v>
      </c>
      <c r="N69" s="107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/>
      <c r="X69" s="106">
        <v>0</v>
      </c>
      <c r="Y69" s="106">
        <v>0</v>
      </c>
      <c r="Z69" s="106">
        <v>0</v>
      </c>
      <c r="AA69" s="106">
        <v>0</v>
      </c>
      <c r="AB69" s="83"/>
      <c r="AC69" s="83"/>
      <c r="AD69" s="83"/>
      <c r="AE69" s="83"/>
      <c r="AF69" s="83"/>
      <c r="AG69" s="103">
        <f t="shared" ref="AG69:AX69" si="83">J69/$G69</f>
        <v>0</v>
      </c>
      <c r="AH69" s="103">
        <f t="shared" si="83"/>
        <v>0</v>
      </c>
      <c r="AI69" s="103">
        <f t="shared" si="83"/>
        <v>0</v>
      </c>
      <c r="AJ69" s="103">
        <f t="shared" si="83"/>
        <v>0</v>
      </c>
      <c r="AK69" s="103">
        <f t="shared" si="83"/>
        <v>0</v>
      </c>
      <c r="AL69" s="103">
        <f t="shared" si="83"/>
        <v>0</v>
      </c>
      <c r="AM69" s="103">
        <f t="shared" si="83"/>
        <v>0</v>
      </c>
      <c r="AN69" s="103">
        <f t="shared" si="83"/>
        <v>0</v>
      </c>
      <c r="AO69" s="103">
        <f t="shared" si="83"/>
        <v>0</v>
      </c>
      <c r="AP69" s="103">
        <f t="shared" si="83"/>
        <v>0</v>
      </c>
      <c r="AQ69" s="103">
        <f t="shared" si="83"/>
        <v>0</v>
      </c>
      <c r="AR69" s="103">
        <f t="shared" si="83"/>
        <v>0</v>
      </c>
      <c r="AS69" s="103">
        <f t="shared" si="83"/>
        <v>0</v>
      </c>
      <c r="AT69" s="103">
        <f t="shared" si="83"/>
        <v>0</v>
      </c>
      <c r="AU69" s="103">
        <f t="shared" si="83"/>
        <v>0</v>
      </c>
      <c r="AV69" s="103">
        <f t="shared" si="83"/>
        <v>0</v>
      </c>
      <c r="AW69" s="103">
        <f t="shared" si="83"/>
        <v>0</v>
      </c>
      <c r="AX69" s="103">
        <f t="shared" si="83"/>
        <v>0</v>
      </c>
      <c r="AY69" s="83" t="str">
        <f t="shared" si="78"/>
        <v>Low</v>
      </c>
      <c r="AZ69" s="83"/>
      <c r="BA69" s="83"/>
      <c r="BB69" s="83"/>
      <c r="BC69" s="103">
        <f t="shared" si="4"/>
        <v>0</v>
      </c>
      <c r="BD69" s="103">
        <f t="shared" si="5"/>
        <v>0</v>
      </c>
      <c r="BE69" s="103">
        <f t="shared" si="6"/>
        <v>0</v>
      </c>
      <c r="BF69" s="103">
        <f t="shared" si="7"/>
        <v>0</v>
      </c>
      <c r="BG69" s="83"/>
      <c r="BH69" s="83"/>
      <c r="BI69" s="83"/>
      <c r="BJ69" s="83"/>
      <c r="BK69" s="83"/>
      <c r="BL69" s="83"/>
      <c r="BM69" s="83"/>
      <c r="BN69" s="83"/>
    </row>
    <row r="70" spans="1:66" ht="14.25" outlineLevel="1" x14ac:dyDescent="0.2">
      <c r="A70" s="97" t="s">
        <v>1815</v>
      </c>
      <c r="B70" s="97" t="s">
        <v>1373</v>
      </c>
      <c r="C70" s="97" t="s">
        <v>1373</v>
      </c>
      <c r="D70" s="97" t="s">
        <v>133</v>
      </c>
      <c r="E70" s="98">
        <v>139596</v>
      </c>
      <c r="F70" s="99">
        <v>0.38</v>
      </c>
      <c r="G70" s="100">
        <f t="shared" si="0"/>
        <v>53046.48</v>
      </c>
      <c r="H70" s="100"/>
      <c r="I70" s="101">
        <f t="shared" si="1"/>
        <v>0.1623356221436999</v>
      </c>
      <c r="J70" s="100">
        <v>18755</v>
      </c>
      <c r="K70" s="100">
        <v>17768</v>
      </c>
      <c r="L70" s="100">
        <v>17028</v>
      </c>
      <c r="M70" s="102">
        <v>9886</v>
      </c>
      <c r="N70" s="102">
        <v>8942</v>
      </c>
      <c r="O70" s="100">
        <v>10571</v>
      </c>
      <c r="P70" s="100">
        <v>10666</v>
      </c>
      <c r="Q70" s="100">
        <v>10909</v>
      </c>
      <c r="R70" s="100">
        <v>10314</v>
      </c>
      <c r="S70" s="100">
        <v>10713</v>
      </c>
      <c r="T70" s="100">
        <v>11011</v>
      </c>
      <c r="U70" s="100">
        <v>11002</v>
      </c>
      <c r="V70" s="100">
        <v>10047</v>
      </c>
      <c r="W70" s="100">
        <v>8941</v>
      </c>
      <c r="X70" s="100">
        <v>9261</v>
      </c>
      <c r="Y70" s="100">
        <v>8189</v>
      </c>
      <c r="Z70" s="100">
        <v>8765</v>
      </c>
      <c r="AA70" s="100">
        <v>8880</v>
      </c>
      <c r="AB70" s="83"/>
      <c r="AC70" s="83"/>
      <c r="AD70" s="83"/>
      <c r="AE70" s="83"/>
      <c r="AF70" s="83"/>
      <c r="AG70" s="103">
        <f t="shared" ref="AG70:AX70" si="84">J70/$G70</f>
        <v>0.35355786095514724</v>
      </c>
      <c r="AH70" s="103">
        <f t="shared" si="84"/>
        <v>0.33495153684089873</v>
      </c>
      <c r="AI70" s="103">
        <f t="shared" si="84"/>
        <v>0.32100150660326565</v>
      </c>
      <c r="AJ70" s="103">
        <f t="shared" si="84"/>
        <v>0.18636486341789313</v>
      </c>
      <c r="AK70" s="103">
        <f t="shared" si="84"/>
        <v>0.16856914916880442</v>
      </c>
      <c r="AL70" s="103">
        <f t="shared" si="84"/>
        <v>0.19927806708381027</v>
      </c>
      <c r="AM70" s="103">
        <f t="shared" si="84"/>
        <v>0.20106894934404695</v>
      </c>
      <c r="AN70" s="103">
        <f t="shared" si="84"/>
        <v>0.20564983765181025</v>
      </c>
      <c r="AO70" s="103">
        <f t="shared" si="84"/>
        <v>0.19443325928506472</v>
      </c>
      <c r="AP70" s="103">
        <f t="shared" si="84"/>
        <v>0.20195496477805877</v>
      </c>
      <c r="AQ70" s="103">
        <f t="shared" si="84"/>
        <v>0.20757267965753806</v>
      </c>
      <c r="AR70" s="103">
        <f t="shared" si="84"/>
        <v>0.20740301712762091</v>
      </c>
      <c r="AS70" s="103">
        <f t="shared" si="84"/>
        <v>0.18939993756418899</v>
      </c>
      <c r="AT70" s="103">
        <f t="shared" si="84"/>
        <v>0.16855029777659139</v>
      </c>
      <c r="AU70" s="103">
        <f t="shared" si="84"/>
        <v>0.17458274328475706</v>
      </c>
      <c r="AV70" s="103">
        <f t="shared" si="84"/>
        <v>0.15437405083240208</v>
      </c>
      <c r="AW70" s="103">
        <f t="shared" si="84"/>
        <v>0.16523245274710027</v>
      </c>
      <c r="AX70" s="103">
        <f t="shared" si="84"/>
        <v>0.16740036285159732</v>
      </c>
      <c r="AY70" s="83" t="str">
        <f t="shared" si="78"/>
        <v>Medium</v>
      </c>
      <c r="AZ70" s="83"/>
      <c r="BA70" s="83"/>
      <c r="BB70" s="83"/>
      <c r="BC70" s="103">
        <f t="shared" si="4"/>
        <v>3.3932505983431886E-2</v>
      </c>
      <c r="BD70" s="103">
        <f t="shared" si="5"/>
        <v>3.4799670025230704E-2</v>
      </c>
      <c r="BE70" s="103">
        <f t="shared" si="6"/>
        <v>0.12622892225836663</v>
      </c>
      <c r="BF70" s="103">
        <f t="shared" si="7"/>
        <v>1.0594482423715955E-2</v>
      </c>
      <c r="BG70" s="83"/>
      <c r="BH70" s="83"/>
      <c r="BI70" s="83"/>
      <c r="BJ70" s="83"/>
      <c r="BK70" s="83"/>
      <c r="BL70" s="83"/>
      <c r="BM70" s="83"/>
      <c r="BN70" s="83"/>
    </row>
    <row r="71" spans="1:66" ht="14.25" outlineLevel="1" x14ac:dyDescent="0.2">
      <c r="A71" s="97" t="s">
        <v>1815</v>
      </c>
      <c r="B71" s="97" t="s">
        <v>1389</v>
      </c>
      <c r="C71" s="97" t="s">
        <v>1732</v>
      </c>
      <c r="D71" s="97" t="s">
        <v>133</v>
      </c>
      <c r="E71" s="98">
        <v>121732</v>
      </c>
      <c r="F71" s="99">
        <v>0.42</v>
      </c>
      <c r="G71" s="100">
        <f t="shared" si="0"/>
        <v>51127.439999999995</v>
      </c>
      <c r="H71" s="106"/>
      <c r="I71" s="101">
        <f t="shared" si="1"/>
        <v>0</v>
      </c>
      <c r="J71" s="106">
        <v>0</v>
      </c>
      <c r="K71" s="106">
        <v>0</v>
      </c>
      <c r="L71" s="106">
        <v>0</v>
      </c>
      <c r="M71" s="107">
        <v>0</v>
      </c>
      <c r="N71" s="107"/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/>
      <c r="X71" s="106">
        <v>0</v>
      </c>
      <c r="Y71" s="106">
        <v>0</v>
      </c>
      <c r="Z71" s="106">
        <v>0</v>
      </c>
      <c r="AA71" s="106">
        <v>0</v>
      </c>
      <c r="AB71" s="83"/>
      <c r="AC71" s="83"/>
      <c r="AD71" s="83"/>
      <c r="AE71" s="83"/>
      <c r="AF71" s="83"/>
      <c r="AG71" s="103">
        <f t="shared" ref="AG71:AX71" si="85">J71/$G71</f>
        <v>0</v>
      </c>
      <c r="AH71" s="103">
        <f t="shared" si="85"/>
        <v>0</v>
      </c>
      <c r="AI71" s="103">
        <f t="shared" si="85"/>
        <v>0</v>
      </c>
      <c r="AJ71" s="103">
        <f t="shared" si="85"/>
        <v>0</v>
      </c>
      <c r="AK71" s="103">
        <f t="shared" si="85"/>
        <v>0</v>
      </c>
      <c r="AL71" s="103">
        <f t="shared" si="85"/>
        <v>0</v>
      </c>
      <c r="AM71" s="103">
        <f t="shared" si="85"/>
        <v>0</v>
      </c>
      <c r="AN71" s="103">
        <f t="shared" si="85"/>
        <v>0</v>
      </c>
      <c r="AO71" s="103">
        <f t="shared" si="85"/>
        <v>0</v>
      </c>
      <c r="AP71" s="103">
        <f t="shared" si="85"/>
        <v>0</v>
      </c>
      <c r="AQ71" s="103">
        <f t="shared" si="85"/>
        <v>0</v>
      </c>
      <c r="AR71" s="103">
        <f t="shared" si="85"/>
        <v>0</v>
      </c>
      <c r="AS71" s="103">
        <f t="shared" si="85"/>
        <v>0</v>
      </c>
      <c r="AT71" s="103">
        <f t="shared" si="85"/>
        <v>0</v>
      </c>
      <c r="AU71" s="103">
        <f t="shared" si="85"/>
        <v>0</v>
      </c>
      <c r="AV71" s="103">
        <f t="shared" si="85"/>
        <v>0</v>
      </c>
      <c r="AW71" s="103">
        <f t="shared" si="85"/>
        <v>0</v>
      </c>
      <c r="AX71" s="103">
        <f t="shared" si="85"/>
        <v>0</v>
      </c>
      <c r="AY71" s="83" t="str">
        <f t="shared" si="78"/>
        <v>Low</v>
      </c>
      <c r="AZ71" s="83"/>
      <c r="BA71" s="83"/>
      <c r="BB71" s="83"/>
      <c r="BC71" s="103">
        <f t="shared" si="4"/>
        <v>0</v>
      </c>
      <c r="BD71" s="103">
        <f t="shared" si="5"/>
        <v>0</v>
      </c>
      <c r="BE71" s="103">
        <f t="shared" si="6"/>
        <v>0</v>
      </c>
      <c r="BF71" s="103">
        <f t="shared" si="7"/>
        <v>0</v>
      </c>
      <c r="BG71" s="83"/>
      <c r="BH71" s="83"/>
      <c r="BI71" s="83"/>
      <c r="BJ71" s="83"/>
      <c r="BK71" s="83"/>
      <c r="BL71" s="83"/>
      <c r="BM71" s="83"/>
      <c r="BN71" s="83"/>
    </row>
    <row r="72" spans="1:66" ht="14.25" outlineLevel="1" x14ac:dyDescent="0.2">
      <c r="A72" s="97" t="s">
        <v>1815</v>
      </c>
      <c r="B72" s="97" t="s">
        <v>1389</v>
      </c>
      <c r="C72" s="97" t="s">
        <v>1265</v>
      </c>
      <c r="D72" s="97" t="s">
        <v>151</v>
      </c>
      <c r="E72" s="98">
        <v>180305</v>
      </c>
      <c r="F72" s="99">
        <v>0.42</v>
      </c>
      <c r="G72" s="100">
        <f t="shared" si="0"/>
        <v>75728.099999999991</v>
      </c>
      <c r="H72" s="100"/>
      <c r="I72" s="101">
        <f t="shared" si="1"/>
        <v>0.17435623852528542</v>
      </c>
      <c r="J72" s="100">
        <v>20939</v>
      </c>
      <c r="K72" s="100">
        <v>18841</v>
      </c>
      <c r="L72" s="100">
        <v>16139</v>
      </c>
      <c r="M72" s="102">
        <v>9435</v>
      </c>
      <c r="N72" s="102">
        <v>10143</v>
      </c>
      <c r="O72" s="100">
        <v>10331</v>
      </c>
      <c r="P72" s="100">
        <v>10344</v>
      </c>
      <c r="Q72" s="100">
        <v>10816</v>
      </c>
      <c r="R72" s="100">
        <v>10823</v>
      </c>
      <c r="S72" s="100">
        <v>11241</v>
      </c>
      <c r="T72" s="100">
        <v>11189</v>
      </c>
      <c r="U72" s="100">
        <v>12525</v>
      </c>
      <c r="V72" s="100">
        <v>11445</v>
      </c>
      <c r="W72" s="100">
        <v>11209</v>
      </c>
      <c r="X72" s="100">
        <v>12014</v>
      </c>
      <c r="Y72" s="100">
        <v>11675</v>
      </c>
      <c r="Z72" s="100">
        <v>14378</v>
      </c>
      <c r="AA72" s="100">
        <v>13558</v>
      </c>
      <c r="AB72" s="83"/>
      <c r="AC72" s="83"/>
      <c r="AD72" s="83"/>
      <c r="AE72" s="83"/>
      <c r="AF72" s="83"/>
      <c r="AG72" s="103">
        <f t="shared" ref="AG72:AX72" si="86">J72/$G72</f>
        <v>0.27650238154661216</v>
      </c>
      <c r="AH72" s="103">
        <f t="shared" si="86"/>
        <v>0.24879800232674532</v>
      </c>
      <c r="AI72" s="103">
        <f t="shared" si="86"/>
        <v>0.21311771984243633</v>
      </c>
      <c r="AJ72" s="103">
        <f t="shared" si="86"/>
        <v>0.12459047566227069</v>
      </c>
      <c r="AK72" s="103">
        <f t="shared" si="86"/>
        <v>0.13393971326363663</v>
      </c>
      <c r="AL72" s="103">
        <f t="shared" si="86"/>
        <v>0.13642227918038352</v>
      </c>
      <c r="AM72" s="103">
        <f t="shared" si="86"/>
        <v>0.13659394597249899</v>
      </c>
      <c r="AN72" s="103">
        <f t="shared" si="86"/>
        <v>0.14282677104007629</v>
      </c>
      <c r="AO72" s="103">
        <f t="shared" si="86"/>
        <v>0.14291920700506155</v>
      </c>
      <c r="AP72" s="103">
        <f t="shared" si="86"/>
        <v>0.14843895462846687</v>
      </c>
      <c r="AQ72" s="103">
        <f t="shared" si="86"/>
        <v>0.14775228746000496</v>
      </c>
      <c r="AR72" s="103">
        <f t="shared" si="86"/>
        <v>0.16539435163433391</v>
      </c>
      <c r="AS72" s="103">
        <f t="shared" si="86"/>
        <v>0.15113280275089433</v>
      </c>
      <c r="AT72" s="103">
        <f t="shared" si="86"/>
        <v>0.14801639021710569</v>
      </c>
      <c r="AU72" s="103">
        <f t="shared" si="86"/>
        <v>0.15864652619041017</v>
      </c>
      <c r="AV72" s="103">
        <f t="shared" si="86"/>
        <v>0.15416998445755276</v>
      </c>
      <c r="AW72" s="103">
        <f t="shared" si="86"/>
        <v>0.18986347207971679</v>
      </c>
      <c r="AX72" s="103">
        <f t="shared" si="86"/>
        <v>0.17903525903858675</v>
      </c>
      <c r="AY72" s="83" t="str">
        <f>IF(AX72&lt;$AY$1,"Low",IF(AX72&gt;$AZ$1,"High","Medium"))</f>
        <v>Medium</v>
      </c>
      <c r="AZ72" s="83"/>
      <c r="BA72" s="83"/>
      <c r="BB72" s="83"/>
      <c r="BC72" s="103">
        <f t="shared" si="4"/>
        <v>4.2388492514667614E-2</v>
      </c>
      <c r="BD72" s="103">
        <f t="shared" si="5"/>
        <v>5.3137474728667436E-2</v>
      </c>
      <c r="BE72" s="103">
        <f t="shared" si="6"/>
        <v>0.11146456863436427</v>
      </c>
      <c r="BF72" s="103">
        <f t="shared" si="7"/>
        <v>9.0983399821202449E-3</v>
      </c>
      <c r="BG72" s="83"/>
      <c r="BH72" s="83"/>
      <c r="BI72" s="83"/>
      <c r="BJ72" s="83"/>
      <c r="BK72" s="83"/>
      <c r="BL72" s="83"/>
      <c r="BM72" s="83"/>
      <c r="BN72" s="83"/>
    </row>
    <row r="73" spans="1:66" ht="14.25" outlineLevel="1" x14ac:dyDescent="0.2">
      <c r="A73" s="97" t="s">
        <v>1815</v>
      </c>
      <c r="B73" s="97" t="s">
        <v>1389</v>
      </c>
      <c r="C73" s="97" t="s">
        <v>1290</v>
      </c>
      <c r="D73" s="97" t="s">
        <v>133</v>
      </c>
      <c r="E73" s="98">
        <v>1172416</v>
      </c>
      <c r="F73" s="99">
        <v>0.42</v>
      </c>
      <c r="G73" s="100">
        <f t="shared" si="0"/>
        <v>492414.71999999997</v>
      </c>
      <c r="H73" s="100"/>
      <c r="I73" s="101">
        <f t="shared" si="1"/>
        <v>0.21500846549293517</v>
      </c>
      <c r="J73" s="100">
        <v>171341</v>
      </c>
      <c r="K73" s="100">
        <v>157317</v>
      </c>
      <c r="L73" s="100">
        <v>141019</v>
      </c>
      <c r="M73" s="102">
        <v>75552</v>
      </c>
      <c r="N73" s="102">
        <v>82261</v>
      </c>
      <c r="O73" s="100">
        <v>85971</v>
      </c>
      <c r="P73" s="100">
        <v>92596</v>
      </c>
      <c r="Q73" s="100">
        <v>95112</v>
      </c>
      <c r="R73" s="100">
        <v>95304</v>
      </c>
      <c r="S73" s="100">
        <v>98449</v>
      </c>
      <c r="T73" s="100">
        <v>98472</v>
      </c>
      <c r="U73" s="100">
        <v>107207</v>
      </c>
      <c r="V73" s="100">
        <v>102393</v>
      </c>
      <c r="W73" s="100">
        <v>97802</v>
      </c>
      <c r="X73" s="100">
        <v>101776</v>
      </c>
      <c r="Y73" s="100">
        <v>98304</v>
      </c>
      <c r="Z73" s="100">
        <v>110411</v>
      </c>
      <c r="AA73" s="100">
        <v>108905</v>
      </c>
      <c r="AB73" s="83"/>
      <c r="AC73" s="83"/>
      <c r="AD73" s="83"/>
      <c r="AE73" s="83"/>
      <c r="AF73" s="83"/>
      <c r="AG73" s="103">
        <f t="shared" ref="AG73:AX73" si="87">J73/$G73</f>
        <v>0.34796075958086714</v>
      </c>
      <c r="AH73" s="103">
        <f t="shared" si="87"/>
        <v>0.31948070114557098</v>
      </c>
      <c r="AI73" s="103">
        <f t="shared" si="87"/>
        <v>0.28638258417620011</v>
      </c>
      <c r="AJ73" s="103">
        <f t="shared" si="87"/>
        <v>0.15343164396060296</v>
      </c>
      <c r="AK73" s="103">
        <f t="shared" si="87"/>
        <v>0.16705633820207488</v>
      </c>
      <c r="AL73" s="103">
        <f t="shared" si="87"/>
        <v>0.17459063774535416</v>
      </c>
      <c r="AM73" s="103">
        <f t="shared" si="87"/>
        <v>0.18804474407263863</v>
      </c>
      <c r="AN73" s="103">
        <f t="shared" si="87"/>
        <v>0.19315425826425336</v>
      </c>
      <c r="AO73" s="103">
        <f t="shared" si="87"/>
        <v>0.19354417349668182</v>
      </c>
      <c r="AP73" s="103">
        <f t="shared" si="87"/>
        <v>0.19993106623620027</v>
      </c>
      <c r="AQ73" s="103">
        <f t="shared" si="87"/>
        <v>0.19997777483175158</v>
      </c>
      <c r="AR73" s="103">
        <f t="shared" si="87"/>
        <v>0.21771688709874473</v>
      </c>
      <c r="AS73" s="103">
        <f t="shared" si="87"/>
        <v>0.20794057496900176</v>
      </c>
      <c r="AT73" s="103">
        <f t="shared" si="87"/>
        <v>0.19861713313525642</v>
      </c>
      <c r="AU73" s="103">
        <f t="shared" si="87"/>
        <v>0.20668756612312483</v>
      </c>
      <c r="AV73" s="103">
        <f t="shared" si="87"/>
        <v>0.19963659900337669</v>
      </c>
      <c r="AW73" s="103">
        <f t="shared" si="87"/>
        <v>0.22422359753989485</v>
      </c>
      <c r="AX73" s="103">
        <f t="shared" si="87"/>
        <v>0.22116519993553402</v>
      </c>
      <c r="AY73" s="83" t="str">
        <f>IF(AX73&lt;$AY$1,"Low",IF(AX73&gt;=$AZ$1,"High","Medium"))</f>
        <v>High</v>
      </c>
      <c r="AZ73" s="83"/>
      <c r="BA73" s="83"/>
      <c r="BB73" s="83"/>
      <c r="BC73" s="103">
        <f t="shared" si="4"/>
        <v>6.6864369935975929E-2</v>
      </c>
      <c r="BD73" s="103">
        <f t="shared" si="5"/>
        <v>4.9919303793355324E-2</v>
      </c>
      <c r="BE73" s="103">
        <f t="shared" si="6"/>
        <v>0.11855453874327722</v>
      </c>
      <c r="BF73" s="103">
        <f t="shared" si="7"/>
        <v>2.6703100995843505E-2</v>
      </c>
      <c r="BG73" s="83"/>
      <c r="BH73" s="83"/>
      <c r="BI73" s="83"/>
      <c r="BJ73" s="83"/>
      <c r="BK73" s="83"/>
      <c r="BL73" s="83"/>
      <c r="BM73" s="83"/>
      <c r="BN73" s="83"/>
    </row>
    <row r="74" spans="1:66" ht="14.25" outlineLevel="1" x14ac:dyDescent="0.2">
      <c r="A74" s="97" t="s">
        <v>1815</v>
      </c>
      <c r="B74" s="97" t="s">
        <v>1389</v>
      </c>
      <c r="C74" s="97" t="s">
        <v>1316</v>
      </c>
      <c r="D74" s="97" t="s">
        <v>151</v>
      </c>
      <c r="E74" s="98">
        <v>247407</v>
      </c>
      <c r="F74" s="99">
        <v>0.42</v>
      </c>
      <c r="G74" s="100">
        <f t="shared" si="0"/>
        <v>103910.94</v>
      </c>
      <c r="H74" s="106"/>
      <c r="I74" s="101">
        <f t="shared" si="1"/>
        <v>0</v>
      </c>
      <c r="J74" s="106">
        <v>0</v>
      </c>
      <c r="K74" s="106">
        <v>0</v>
      </c>
      <c r="L74" s="106">
        <v>0</v>
      </c>
      <c r="M74" s="107">
        <v>0</v>
      </c>
      <c r="N74" s="107">
        <v>0</v>
      </c>
      <c r="O74" s="106">
        <v>0</v>
      </c>
      <c r="P74" s="106">
        <v>0</v>
      </c>
      <c r="Q74" s="106">
        <v>0</v>
      </c>
      <c r="R74" s="106">
        <v>0</v>
      </c>
      <c r="S74" s="106">
        <v>0</v>
      </c>
      <c r="T74" s="106">
        <v>1</v>
      </c>
      <c r="U74" s="106">
        <v>0</v>
      </c>
      <c r="V74" s="106">
        <v>0</v>
      </c>
      <c r="W74" s="106">
        <v>1</v>
      </c>
      <c r="X74" s="106">
        <v>0</v>
      </c>
      <c r="Y74" s="106">
        <v>0</v>
      </c>
      <c r="Z74" s="106">
        <v>0</v>
      </c>
      <c r="AA74" s="106">
        <v>0</v>
      </c>
      <c r="AB74" s="83"/>
      <c r="AC74" s="83"/>
      <c r="AD74" s="83"/>
      <c r="AE74" s="83"/>
      <c r="AF74" s="83"/>
      <c r="AG74" s="103">
        <f t="shared" ref="AG74:AX74" si="88">J74/$G74</f>
        <v>0</v>
      </c>
      <c r="AH74" s="103">
        <f t="shared" si="88"/>
        <v>0</v>
      </c>
      <c r="AI74" s="103">
        <f t="shared" si="88"/>
        <v>0</v>
      </c>
      <c r="AJ74" s="103">
        <f t="shared" si="88"/>
        <v>0</v>
      </c>
      <c r="AK74" s="103">
        <f t="shared" si="88"/>
        <v>0</v>
      </c>
      <c r="AL74" s="103">
        <f t="shared" si="88"/>
        <v>0</v>
      </c>
      <c r="AM74" s="103">
        <f t="shared" si="88"/>
        <v>0</v>
      </c>
      <c r="AN74" s="103">
        <f t="shared" si="88"/>
        <v>0</v>
      </c>
      <c r="AO74" s="103">
        <f t="shared" si="88"/>
        <v>0</v>
      </c>
      <c r="AP74" s="103">
        <f t="shared" si="88"/>
        <v>0</v>
      </c>
      <c r="AQ74" s="103">
        <f t="shared" si="88"/>
        <v>9.6236257702990659E-6</v>
      </c>
      <c r="AR74" s="103">
        <f t="shared" si="88"/>
        <v>0</v>
      </c>
      <c r="AS74" s="103">
        <f t="shared" si="88"/>
        <v>0</v>
      </c>
      <c r="AT74" s="103">
        <f t="shared" si="88"/>
        <v>9.6236257702990659E-6</v>
      </c>
      <c r="AU74" s="103">
        <f t="shared" si="88"/>
        <v>0</v>
      </c>
      <c r="AV74" s="103">
        <f t="shared" si="88"/>
        <v>0</v>
      </c>
      <c r="AW74" s="103">
        <f t="shared" si="88"/>
        <v>0</v>
      </c>
      <c r="AX74" s="103">
        <f t="shared" si="88"/>
        <v>0</v>
      </c>
      <c r="AY74" s="83" t="str">
        <f>IF(AX74&lt;$AY$1,"Low",IF(AX74&gt;$AZ$1,"High","Medium"))</f>
        <v>Low</v>
      </c>
      <c r="AZ74" s="83"/>
      <c r="BA74" s="83"/>
      <c r="BB74" s="83"/>
      <c r="BC74" s="103">
        <f t="shared" si="4"/>
        <v>0</v>
      </c>
      <c r="BD74" s="103">
        <f t="shared" si="5"/>
        <v>0</v>
      </c>
      <c r="BE74" s="103">
        <f t="shared" si="6"/>
        <v>0</v>
      </c>
      <c r="BF74" s="103">
        <f t="shared" si="7"/>
        <v>0</v>
      </c>
      <c r="BG74" s="83"/>
      <c r="BH74" s="83"/>
      <c r="BI74" s="83"/>
      <c r="BJ74" s="83"/>
      <c r="BK74" s="83"/>
      <c r="BL74" s="83"/>
      <c r="BM74" s="83"/>
      <c r="BN74" s="83"/>
    </row>
    <row r="75" spans="1:66" ht="14.25" outlineLevel="1" x14ac:dyDescent="0.2">
      <c r="A75" s="97" t="s">
        <v>1815</v>
      </c>
      <c r="B75" s="97" t="s">
        <v>1389</v>
      </c>
      <c r="C75" s="97" t="s">
        <v>1317</v>
      </c>
      <c r="D75" s="97" t="s">
        <v>133</v>
      </c>
      <c r="E75" s="98">
        <v>478182</v>
      </c>
      <c r="F75" s="99">
        <v>0.42</v>
      </c>
      <c r="G75" s="100">
        <f t="shared" si="0"/>
        <v>200836.44</v>
      </c>
      <c r="H75" s="106"/>
      <c r="I75" s="101">
        <f t="shared" si="1"/>
        <v>4.8132035534321687E-5</v>
      </c>
      <c r="J75" s="106">
        <v>45</v>
      </c>
      <c r="K75" s="106">
        <v>126</v>
      </c>
      <c r="L75" s="106">
        <v>34</v>
      </c>
      <c r="M75" s="107">
        <v>4</v>
      </c>
      <c r="N75" s="107">
        <v>5</v>
      </c>
      <c r="O75" s="106">
        <v>0</v>
      </c>
      <c r="P75" s="106">
        <v>2</v>
      </c>
      <c r="Q75" s="106">
        <v>3</v>
      </c>
      <c r="R75" s="106">
        <v>5</v>
      </c>
      <c r="S75" s="106">
        <v>12</v>
      </c>
      <c r="T75" s="106">
        <v>3</v>
      </c>
      <c r="U75" s="106">
        <v>10</v>
      </c>
      <c r="V75" s="106">
        <v>10</v>
      </c>
      <c r="W75" s="106">
        <v>15</v>
      </c>
      <c r="X75" s="106">
        <v>5</v>
      </c>
      <c r="Y75" s="106">
        <v>12</v>
      </c>
      <c r="Z75" s="106">
        <v>13</v>
      </c>
      <c r="AA75" s="106">
        <v>4</v>
      </c>
      <c r="AB75" s="83"/>
      <c r="AC75" s="83"/>
      <c r="AD75" s="83"/>
      <c r="AE75" s="83"/>
      <c r="AF75" s="83"/>
      <c r="AG75" s="103">
        <f t="shared" ref="AG75:AX75" si="89">J75/$G75</f>
        <v>2.2406292403908374E-4</v>
      </c>
      <c r="AH75" s="103">
        <f t="shared" si="89"/>
        <v>6.2737618730943447E-4</v>
      </c>
      <c r="AI75" s="103">
        <f t="shared" si="89"/>
        <v>1.6929198705175217E-4</v>
      </c>
      <c r="AJ75" s="103">
        <f t="shared" si="89"/>
        <v>1.9916704359029666E-5</v>
      </c>
      <c r="AK75" s="103">
        <f t="shared" si="89"/>
        <v>2.4895880448787084E-5</v>
      </c>
      <c r="AL75" s="103">
        <f t="shared" si="89"/>
        <v>0</v>
      </c>
      <c r="AM75" s="103">
        <f t="shared" si="89"/>
        <v>9.9583521795148331E-6</v>
      </c>
      <c r="AN75" s="103">
        <f t="shared" si="89"/>
        <v>1.4937528269272249E-5</v>
      </c>
      <c r="AO75" s="103">
        <f t="shared" si="89"/>
        <v>2.4895880448787084E-5</v>
      </c>
      <c r="AP75" s="103">
        <f t="shared" si="89"/>
        <v>5.9750113077088995E-5</v>
      </c>
      <c r="AQ75" s="103">
        <f t="shared" si="89"/>
        <v>1.4937528269272249E-5</v>
      </c>
      <c r="AR75" s="103">
        <f t="shared" si="89"/>
        <v>4.9791760897574167E-5</v>
      </c>
      <c r="AS75" s="103">
        <f t="shared" si="89"/>
        <v>4.9791760897574167E-5</v>
      </c>
      <c r="AT75" s="103">
        <f t="shared" si="89"/>
        <v>7.4687641346361244E-5</v>
      </c>
      <c r="AU75" s="103">
        <f t="shared" si="89"/>
        <v>2.4895880448787084E-5</v>
      </c>
      <c r="AV75" s="103">
        <f t="shared" si="89"/>
        <v>5.9750113077088995E-5</v>
      </c>
      <c r="AW75" s="103">
        <f t="shared" si="89"/>
        <v>6.4729289166846416E-5</v>
      </c>
      <c r="AX75" s="103">
        <f t="shared" si="89"/>
        <v>1.9916704359029666E-5</v>
      </c>
      <c r="AY75" s="83" t="str">
        <f t="shared" ref="AY75:AY81" si="90">IF(AX75&lt;$AY$1,"Low",IF(AX75&gt;=$AZ$1,"High","Medium"))</f>
        <v>Low</v>
      </c>
      <c r="AZ75" s="83"/>
      <c r="BA75" s="83"/>
      <c r="BB75" s="83"/>
      <c r="BC75" s="103">
        <f t="shared" si="4"/>
        <v>4.9791760897574165E-6</v>
      </c>
      <c r="BD75" s="103">
        <f t="shared" si="5"/>
        <v>4.9791760897574165E-6</v>
      </c>
      <c r="BE75" s="103">
        <f t="shared" si="6"/>
        <v>9.9583521795148331E-6</v>
      </c>
      <c r="BF75" s="103">
        <f t="shared" si="7"/>
        <v>0</v>
      </c>
      <c r="BG75" s="83"/>
      <c r="BH75" s="83"/>
      <c r="BI75" s="83"/>
      <c r="BJ75" s="83"/>
      <c r="BK75" s="83"/>
      <c r="BL75" s="83"/>
      <c r="BM75" s="83"/>
      <c r="BN75" s="83"/>
    </row>
    <row r="76" spans="1:66" ht="14.25" outlineLevel="1" x14ac:dyDescent="0.2">
      <c r="A76" s="97" t="s">
        <v>1815</v>
      </c>
      <c r="B76" s="97" t="s">
        <v>1389</v>
      </c>
      <c r="C76" s="97" t="s">
        <v>1318</v>
      </c>
      <c r="D76" s="97" t="s">
        <v>133</v>
      </c>
      <c r="E76" s="98">
        <v>250371</v>
      </c>
      <c r="F76" s="99">
        <v>0.42</v>
      </c>
      <c r="G76" s="100">
        <f t="shared" si="0"/>
        <v>105155.81999999999</v>
      </c>
      <c r="H76" s="106"/>
      <c r="I76" s="101">
        <f t="shared" si="1"/>
        <v>6.3397980888425069E-6</v>
      </c>
      <c r="J76" s="106">
        <v>11</v>
      </c>
      <c r="K76" s="106">
        <v>1</v>
      </c>
      <c r="L76" s="106">
        <v>2</v>
      </c>
      <c r="M76" s="107">
        <v>1</v>
      </c>
      <c r="N76" s="107">
        <v>0</v>
      </c>
      <c r="O76" s="106">
        <v>1</v>
      </c>
      <c r="P76" s="106">
        <v>1</v>
      </c>
      <c r="Q76" s="106">
        <v>2</v>
      </c>
      <c r="R76" s="106">
        <v>2</v>
      </c>
      <c r="S76" s="106">
        <v>1</v>
      </c>
      <c r="T76" s="106">
        <v>6</v>
      </c>
      <c r="U76" s="106">
        <v>0</v>
      </c>
      <c r="V76" s="106">
        <v>3</v>
      </c>
      <c r="W76" s="106">
        <v>1</v>
      </c>
      <c r="X76" s="106">
        <v>1</v>
      </c>
      <c r="Y76" s="106">
        <v>0</v>
      </c>
      <c r="Z76" s="106">
        <v>1</v>
      </c>
      <c r="AA76" s="106">
        <v>1</v>
      </c>
      <c r="AB76" s="83"/>
      <c r="AC76" s="83"/>
      <c r="AD76" s="83"/>
      <c r="AE76" s="83"/>
      <c r="AF76" s="83"/>
      <c r="AG76" s="103">
        <f t="shared" ref="AG76:AX76" si="91">J76/$G76</f>
        <v>1.0460666846590137E-4</v>
      </c>
      <c r="AH76" s="103">
        <f t="shared" si="91"/>
        <v>9.5096971332637613E-6</v>
      </c>
      <c r="AI76" s="103">
        <f t="shared" si="91"/>
        <v>1.9019394266527523E-5</v>
      </c>
      <c r="AJ76" s="103">
        <f t="shared" si="91"/>
        <v>9.5096971332637613E-6</v>
      </c>
      <c r="AK76" s="103">
        <f t="shared" si="91"/>
        <v>0</v>
      </c>
      <c r="AL76" s="103">
        <f t="shared" si="91"/>
        <v>9.5096971332637613E-6</v>
      </c>
      <c r="AM76" s="103">
        <f t="shared" si="91"/>
        <v>9.5096971332637613E-6</v>
      </c>
      <c r="AN76" s="103">
        <f t="shared" si="91"/>
        <v>1.9019394266527523E-5</v>
      </c>
      <c r="AO76" s="103">
        <f t="shared" si="91"/>
        <v>1.9019394266527523E-5</v>
      </c>
      <c r="AP76" s="103">
        <f t="shared" si="91"/>
        <v>9.5096971332637613E-6</v>
      </c>
      <c r="AQ76" s="103">
        <f t="shared" si="91"/>
        <v>5.7058182799582568E-5</v>
      </c>
      <c r="AR76" s="103">
        <f t="shared" si="91"/>
        <v>0</v>
      </c>
      <c r="AS76" s="103">
        <f t="shared" si="91"/>
        <v>2.8529091399791284E-5</v>
      </c>
      <c r="AT76" s="103">
        <f t="shared" si="91"/>
        <v>9.5096971332637613E-6</v>
      </c>
      <c r="AU76" s="103">
        <f t="shared" si="91"/>
        <v>9.5096971332637613E-6</v>
      </c>
      <c r="AV76" s="103">
        <f t="shared" si="91"/>
        <v>0</v>
      </c>
      <c r="AW76" s="103">
        <f t="shared" si="91"/>
        <v>9.5096971332637613E-6</v>
      </c>
      <c r="AX76" s="103">
        <f t="shared" si="91"/>
        <v>9.5096971332637613E-6</v>
      </c>
      <c r="AY76" s="83" t="str">
        <f t="shared" si="90"/>
        <v>Low</v>
      </c>
      <c r="AZ76" s="83"/>
      <c r="BA76" s="83"/>
      <c r="BB76" s="83"/>
      <c r="BC76" s="103">
        <f t="shared" si="4"/>
        <v>0</v>
      </c>
      <c r="BD76" s="103">
        <f t="shared" si="5"/>
        <v>9.5096971332637613E-6</v>
      </c>
      <c r="BE76" s="103">
        <f t="shared" si="6"/>
        <v>0</v>
      </c>
      <c r="BF76" s="103">
        <f t="shared" si="7"/>
        <v>0</v>
      </c>
      <c r="BG76" s="83"/>
      <c r="BH76" s="83"/>
      <c r="BI76" s="83"/>
      <c r="BJ76" s="83"/>
      <c r="BK76" s="83"/>
      <c r="BL76" s="83"/>
      <c r="BM76" s="83"/>
      <c r="BN76" s="83"/>
    </row>
    <row r="77" spans="1:66" ht="14.25" hidden="1" outlineLevel="1" x14ac:dyDescent="0.2">
      <c r="A77" s="108" t="s">
        <v>1815</v>
      </c>
      <c r="B77" s="108" t="s">
        <v>1389</v>
      </c>
      <c r="C77" s="108" t="s">
        <v>1319</v>
      </c>
      <c r="D77" s="108" t="e">
        <v>#N/A</v>
      </c>
      <c r="E77" s="109">
        <v>242889</v>
      </c>
      <c r="F77" s="110">
        <v>0.42</v>
      </c>
      <c r="G77" s="111">
        <f t="shared" si="0"/>
        <v>102013.37999999999</v>
      </c>
      <c r="H77" s="112"/>
      <c r="I77" s="113">
        <f t="shared" si="1"/>
        <v>0</v>
      </c>
      <c r="J77" s="112">
        <v>0</v>
      </c>
      <c r="K77" s="112">
        <v>0</v>
      </c>
      <c r="L77" s="112">
        <v>0</v>
      </c>
      <c r="M77" s="114">
        <v>0</v>
      </c>
      <c r="N77" s="114">
        <v>0</v>
      </c>
      <c r="O77" s="112"/>
      <c r="P77" s="112">
        <v>0</v>
      </c>
      <c r="Q77" s="112">
        <v>0</v>
      </c>
      <c r="R77" s="112">
        <v>0</v>
      </c>
      <c r="S77" s="112"/>
      <c r="T77" s="112"/>
      <c r="U77" s="112"/>
      <c r="V77" s="112">
        <v>0</v>
      </c>
      <c r="W77" s="112"/>
      <c r="X77" s="112"/>
      <c r="Y77" s="112">
        <v>0</v>
      </c>
      <c r="Z77" s="112"/>
      <c r="AA77" s="112"/>
      <c r="AB77" s="115"/>
      <c r="AC77" s="115"/>
      <c r="AD77" s="115"/>
      <c r="AE77" s="115"/>
      <c r="AF77" s="115"/>
      <c r="AG77" s="116">
        <f t="shared" ref="AG77:AX77" si="92">J77/$G77</f>
        <v>0</v>
      </c>
      <c r="AH77" s="116">
        <f t="shared" si="92"/>
        <v>0</v>
      </c>
      <c r="AI77" s="116">
        <f t="shared" si="92"/>
        <v>0</v>
      </c>
      <c r="AJ77" s="116">
        <f t="shared" si="92"/>
        <v>0</v>
      </c>
      <c r="AK77" s="116">
        <f t="shared" si="92"/>
        <v>0</v>
      </c>
      <c r="AL77" s="116">
        <f t="shared" si="92"/>
        <v>0</v>
      </c>
      <c r="AM77" s="116">
        <f t="shared" si="92"/>
        <v>0</v>
      </c>
      <c r="AN77" s="116">
        <f t="shared" si="92"/>
        <v>0</v>
      </c>
      <c r="AO77" s="116">
        <f t="shared" si="92"/>
        <v>0</v>
      </c>
      <c r="AP77" s="116">
        <f t="shared" si="92"/>
        <v>0</v>
      </c>
      <c r="AQ77" s="116">
        <f t="shared" si="92"/>
        <v>0</v>
      </c>
      <c r="AR77" s="116">
        <f t="shared" si="92"/>
        <v>0</v>
      </c>
      <c r="AS77" s="116">
        <f t="shared" si="92"/>
        <v>0</v>
      </c>
      <c r="AT77" s="116">
        <f t="shared" si="92"/>
        <v>0</v>
      </c>
      <c r="AU77" s="116">
        <f t="shared" si="92"/>
        <v>0</v>
      </c>
      <c r="AV77" s="116">
        <f t="shared" si="92"/>
        <v>0</v>
      </c>
      <c r="AW77" s="116">
        <f t="shared" si="92"/>
        <v>0</v>
      </c>
      <c r="AX77" s="116">
        <f t="shared" si="92"/>
        <v>0</v>
      </c>
      <c r="AY77" s="115" t="str">
        <f t="shared" si="90"/>
        <v>Low</v>
      </c>
      <c r="AZ77" s="115"/>
      <c r="BA77" s="115"/>
      <c r="BB77" s="115"/>
      <c r="BC77" s="116">
        <f t="shared" si="4"/>
        <v>0</v>
      </c>
      <c r="BD77" s="116">
        <f t="shared" si="5"/>
        <v>0</v>
      </c>
      <c r="BE77" s="116">
        <f t="shared" si="6"/>
        <v>0</v>
      </c>
      <c r="BF77" s="116">
        <f t="shared" si="7"/>
        <v>0</v>
      </c>
      <c r="BG77" s="115"/>
      <c r="BH77" s="115"/>
      <c r="BI77" s="115"/>
      <c r="BJ77" s="115"/>
      <c r="BK77" s="115"/>
      <c r="BL77" s="115"/>
      <c r="BM77" s="115"/>
      <c r="BN77" s="115"/>
    </row>
    <row r="78" spans="1:66" ht="14.25" outlineLevel="1" x14ac:dyDescent="0.2">
      <c r="A78" s="97" t="s">
        <v>1815</v>
      </c>
      <c r="B78" s="97" t="s">
        <v>1389</v>
      </c>
      <c r="C78" s="97" t="s">
        <v>1320</v>
      </c>
      <c r="D78" s="97" t="s">
        <v>133</v>
      </c>
      <c r="E78" s="98">
        <v>642224</v>
      </c>
      <c r="F78" s="99">
        <v>0.42</v>
      </c>
      <c r="G78" s="100">
        <f t="shared" si="0"/>
        <v>269734.08</v>
      </c>
      <c r="H78" s="106"/>
      <c r="I78" s="101">
        <f t="shared" si="1"/>
        <v>9.7132701955941194E-4</v>
      </c>
      <c r="J78" s="106">
        <v>696</v>
      </c>
      <c r="K78" s="106">
        <v>606</v>
      </c>
      <c r="L78" s="106">
        <v>486</v>
      </c>
      <c r="M78" s="107">
        <v>249</v>
      </c>
      <c r="N78" s="107">
        <v>268</v>
      </c>
      <c r="O78" s="106">
        <v>249</v>
      </c>
      <c r="P78" s="106">
        <v>256</v>
      </c>
      <c r="Q78" s="106">
        <v>364</v>
      </c>
      <c r="R78" s="106">
        <v>341</v>
      </c>
      <c r="S78" s="106">
        <v>243</v>
      </c>
      <c r="T78" s="106">
        <v>268</v>
      </c>
      <c r="U78" s="106">
        <v>273</v>
      </c>
      <c r="V78" s="106">
        <v>286</v>
      </c>
      <c r="W78" s="106">
        <v>317</v>
      </c>
      <c r="X78" s="106">
        <v>285</v>
      </c>
      <c r="Y78" s="106">
        <v>262</v>
      </c>
      <c r="Z78" s="106">
        <v>273</v>
      </c>
      <c r="AA78" s="106">
        <v>251</v>
      </c>
      <c r="AB78" s="83"/>
      <c r="AC78" s="83"/>
      <c r="AD78" s="83"/>
      <c r="AE78" s="83"/>
      <c r="AF78" s="83"/>
      <c r="AG78" s="103">
        <f t="shared" ref="AG78:AX78" si="93">J78/$G78</f>
        <v>2.5803191053944685E-3</v>
      </c>
      <c r="AH78" s="103">
        <f t="shared" si="93"/>
        <v>2.2466571521107008E-3</v>
      </c>
      <c r="AI78" s="103">
        <f t="shared" si="93"/>
        <v>1.8017745477323442E-3</v>
      </c>
      <c r="AJ78" s="103">
        <f t="shared" si="93"/>
        <v>9.2313140408508993E-4</v>
      </c>
      <c r="AK78" s="103">
        <f t="shared" si="93"/>
        <v>9.9357114977832966E-4</v>
      </c>
      <c r="AL78" s="103">
        <f t="shared" si="93"/>
        <v>9.2313140408508993E-4</v>
      </c>
      <c r="AM78" s="103">
        <f t="shared" si="93"/>
        <v>9.4908288934049412E-4</v>
      </c>
      <c r="AN78" s="103">
        <f t="shared" si="93"/>
        <v>1.3494772332810151E-3</v>
      </c>
      <c r="AO78" s="103">
        <f t="shared" si="93"/>
        <v>1.2642080674418301E-3</v>
      </c>
      <c r="AP78" s="103">
        <f t="shared" si="93"/>
        <v>9.008872738661721E-4</v>
      </c>
      <c r="AQ78" s="103">
        <f t="shared" si="93"/>
        <v>9.9357114977832966E-4</v>
      </c>
      <c r="AR78" s="103">
        <f t="shared" si="93"/>
        <v>1.0121079249607613E-3</v>
      </c>
      <c r="AS78" s="103">
        <f t="shared" si="93"/>
        <v>1.0603035404350833E-3</v>
      </c>
      <c r="AT78" s="103">
        <f t="shared" si="93"/>
        <v>1.1752315465661588E-3</v>
      </c>
      <c r="AU78" s="103">
        <f t="shared" si="93"/>
        <v>1.056596185398597E-3</v>
      </c>
      <c r="AV78" s="103">
        <f t="shared" si="93"/>
        <v>9.7132701955941194E-4</v>
      </c>
      <c r="AW78" s="103">
        <f t="shared" si="93"/>
        <v>1.0121079249607613E-3</v>
      </c>
      <c r="AX78" s="103">
        <f t="shared" si="93"/>
        <v>9.3054611415806254E-4</v>
      </c>
      <c r="AY78" s="83" t="str">
        <f t="shared" si="90"/>
        <v>Low</v>
      </c>
      <c r="AZ78" s="83"/>
      <c r="BA78" s="83"/>
      <c r="BB78" s="83"/>
      <c r="BC78" s="103">
        <f t="shared" si="4"/>
        <v>3.6332079357565792E-4</v>
      </c>
      <c r="BD78" s="103">
        <f t="shared" si="5"/>
        <v>4.1893111912295249E-4</v>
      </c>
      <c r="BE78" s="103">
        <f t="shared" si="6"/>
        <v>1.1122065109458915E-4</v>
      </c>
      <c r="BF78" s="103">
        <f t="shared" si="7"/>
        <v>8.5269165839185022E-5</v>
      </c>
      <c r="BG78" s="83"/>
      <c r="BH78" s="83"/>
      <c r="BI78" s="83"/>
      <c r="BJ78" s="83"/>
      <c r="BK78" s="83"/>
      <c r="BL78" s="83"/>
      <c r="BM78" s="83"/>
      <c r="BN78" s="83"/>
    </row>
    <row r="79" spans="1:66" ht="14.25" hidden="1" outlineLevel="1" x14ac:dyDescent="0.2">
      <c r="A79" s="117" t="s">
        <v>1815</v>
      </c>
      <c r="B79" s="117" t="s">
        <v>1389</v>
      </c>
      <c r="C79" s="117" t="s">
        <v>2454</v>
      </c>
      <c r="D79" s="117" t="e">
        <v>#N/A</v>
      </c>
      <c r="E79" s="118">
        <v>121732</v>
      </c>
      <c r="F79" s="119">
        <v>0.42</v>
      </c>
      <c r="G79" s="120">
        <f t="shared" si="0"/>
        <v>51127.439999999995</v>
      </c>
      <c r="H79" s="121"/>
      <c r="I79" s="122" t="e">
        <f t="shared" si="1"/>
        <v>#DIV/0!</v>
      </c>
      <c r="J79" s="121"/>
      <c r="K79" s="121"/>
      <c r="L79" s="121"/>
      <c r="M79" s="123"/>
      <c r="N79" s="123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4"/>
      <c r="AC79" s="124"/>
      <c r="AD79" s="124"/>
      <c r="AE79" s="124"/>
      <c r="AF79" s="124"/>
      <c r="AG79" s="125">
        <f t="shared" ref="AG79:AX79" si="94">J79/$G79</f>
        <v>0</v>
      </c>
      <c r="AH79" s="125">
        <f t="shared" si="94"/>
        <v>0</v>
      </c>
      <c r="AI79" s="125">
        <f t="shared" si="94"/>
        <v>0</v>
      </c>
      <c r="AJ79" s="125">
        <f t="shared" si="94"/>
        <v>0</v>
      </c>
      <c r="AK79" s="125">
        <f t="shared" si="94"/>
        <v>0</v>
      </c>
      <c r="AL79" s="125">
        <f t="shared" si="94"/>
        <v>0</v>
      </c>
      <c r="AM79" s="125">
        <f t="shared" si="94"/>
        <v>0</v>
      </c>
      <c r="AN79" s="125">
        <f t="shared" si="94"/>
        <v>0</v>
      </c>
      <c r="AO79" s="125">
        <f t="shared" si="94"/>
        <v>0</v>
      </c>
      <c r="AP79" s="125">
        <f t="shared" si="94"/>
        <v>0</v>
      </c>
      <c r="AQ79" s="125">
        <f t="shared" si="94"/>
        <v>0</v>
      </c>
      <c r="AR79" s="125">
        <f t="shared" si="94"/>
        <v>0</v>
      </c>
      <c r="AS79" s="125">
        <f t="shared" si="94"/>
        <v>0</v>
      </c>
      <c r="AT79" s="125">
        <f t="shared" si="94"/>
        <v>0</v>
      </c>
      <c r="AU79" s="125">
        <f t="shared" si="94"/>
        <v>0</v>
      </c>
      <c r="AV79" s="125">
        <f t="shared" si="94"/>
        <v>0</v>
      </c>
      <c r="AW79" s="125">
        <f t="shared" si="94"/>
        <v>0</v>
      </c>
      <c r="AX79" s="125">
        <f t="shared" si="94"/>
        <v>0</v>
      </c>
      <c r="AY79" s="124" t="str">
        <f t="shared" si="90"/>
        <v>Low</v>
      </c>
      <c r="AZ79" s="124"/>
      <c r="BA79" s="124"/>
      <c r="BB79" s="124"/>
      <c r="BC79" s="125">
        <f t="shared" si="4"/>
        <v>0</v>
      </c>
      <c r="BD79" s="125">
        <f t="shared" si="5"/>
        <v>0</v>
      </c>
      <c r="BE79" s="125">
        <f t="shared" si="6"/>
        <v>0</v>
      </c>
      <c r="BF79" s="125">
        <f t="shared" si="7"/>
        <v>0</v>
      </c>
      <c r="BG79" s="124"/>
      <c r="BH79" s="124"/>
      <c r="BI79" s="124"/>
      <c r="BJ79" s="124"/>
      <c r="BK79" s="124"/>
      <c r="BL79" s="124"/>
      <c r="BM79" s="124"/>
      <c r="BN79" s="124"/>
    </row>
    <row r="80" spans="1:66" ht="14.25" outlineLevel="1" x14ac:dyDescent="0.2">
      <c r="A80" s="97" t="s">
        <v>1815</v>
      </c>
      <c r="B80" s="97" t="s">
        <v>1389</v>
      </c>
      <c r="C80" s="97" t="s">
        <v>1321</v>
      </c>
      <c r="D80" s="97" t="s">
        <v>133</v>
      </c>
      <c r="E80" s="98">
        <v>397760</v>
      </c>
      <c r="F80" s="99">
        <v>0.42</v>
      </c>
      <c r="G80" s="100">
        <f t="shared" si="0"/>
        <v>167059.19999999998</v>
      </c>
      <c r="H80" s="106"/>
      <c r="I80" s="101">
        <f t="shared" si="1"/>
        <v>1.7758175944016655E-4</v>
      </c>
      <c r="J80" s="106">
        <v>62</v>
      </c>
      <c r="K80" s="106">
        <v>65</v>
      </c>
      <c r="L80" s="106">
        <v>29</v>
      </c>
      <c r="M80" s="107">
        <v>17</v>
      </c>
      <c r="N80" s="107">
        <v>17</v>
      </c>
      <c r="O80" s="106">
        <v>17</v>
      </c>
      <c r="P80" s="106">
        <v>21</v>
      </c>
      <c r="Q80" s="106">
        <v>36</v>
      </c>
      <c r="R80" s="106">
        <v>57</v>
      </c>
      <c r="S80" s="106">
        <v>43</v>
      </c>
      <c r="T80" s="106">
        <v>48</v>
      </c>
      <c r="U80" s="106">
        <v>43</v>
      </c>
      <c r="V80" s="106">
        <v>41</v>
      </c>
      <c r="W80" s="106">
        <v>36</v>
      </c>
      <c r="X80" s="106">
        <v>35</v>
      </c>
      <c r="Y80" s="106">
        <v>28</v>
      </c>
      <c r="Z80" s="106">
        <v>34</v>
      </c>
      <c r="AA80" s="106">
        <v>27</v>
      </c>
      <c r="AB80" s="83"/>
      <c r="AC80" s="83"/>
      <c r="AD80" s="83"/>
      <c r="AE80" s="83"/>
      <c r="AF80" s="83"/>
      <c r="AG80" s="103">
        <f t="shared" ref="AG80:AX80" si="95">J80/$G80</f>
        <v>3.711259242232694E-4</v>
      </c>
      <c r="AH80" s="103">
        <f t="shared" si="95"/>
        <v>3.8908363023407275E-4</v>
      </c>
      <c r="AI80" s="103">
        <f t="shared" si="95"/>
        <v>1.7359115810443247E-4</v>
      </c>
      <c r="AJ80" s="103">
        <f t="shared" si="95"/>
        <v>1.0176033406121902E-4</v>
      </c>
      <c r="AK80" s="103">
        <f t="shared" si="95"/>
        <v>1.0176033406121902E-4</v>
      </c>
      <c r="AL80" s="103">
        <f t="shared" si="95"/>
        <v>1.0176033406121902E-4</v>
      </c>
      <c r="AM80" s="103">
        <f t="shared" si="95"/>
        <v>1.257039420756235E-4</v>
      </c>
      <c r="AN80" s="103">
        <f t="shared" si="95"/>
        <v>2.154924721296403E-4</v>
      </c>
      <c r="AO80" s="103">
        <f t="shared" si="95"/>
        <v>3.4119641420526377E-4</v>
      </c>
      <c r="AP80" s="103">
        <f t="shared" si="95"/>
        <v>2.5739378615484811E-4</v>
      </c>
      <c r="AQ80" s="103">
        <f t="shared" si="95"/>
        <v>2.8732329617285374E-4</v>
      </c>
      <c r="AR80" s="103">
        <f t="shared" si="95"/>
        <v>2.5739378615484811E-4</v>
      </c>
      <c r="AS80" s="103">
        <f t="shared" si="95"/>
        <v>2.4542198214764588E-4</v>
      </c>
      <c r="AT80" s="103">
        <f t="shared" si="95"/>
        <v>2.154924721296403E-4</v>
      </c>
      <c r="AU80" s="103">
        <f t="shared" si="95"/>
        <v>2.0950657012603916E-4</v>
      </c>
      <c r="AV80" s="103">
        <f t="shared" si="95"/>
        <v>1.6760525610083133E-4</v>
      </c>
      <c r="AW80" s="103">
        <f t="shared" si="95"/>
        <v>2.0352066812243805E-4</v>
      </c>
      <c r="AX80" s="103">
        <f t="shared" si="95"/>
        <v>1.6161935409723021E-4</v>
      </c>
      <c r="AY80" s="83" t="str">
        <f t="shared" si="90"/>
        <v>Low</v>
      </c>
      <c r="AZ80" s="83"/>
      <c r="BA80" s="83"/>
      <c r="BB80" s="83"/>
      <c r="BC80" s="103">
        <f t="shared" si="4"/>
        <v>3.5915412021606717E-5</v>
      </c>
      <c r="BD80" s="103">
        <f t="shared" si="5"/>
        <v>1.0774623606482015E-4</v>
      </c>
      <c r="BE80" s="103">
        <f t="shared" si="6"/>
        <v>1.1971804007202239E-5</v>
      </c>
      <c r="BF80" s="103">
        <f t="shared" si="7"/>
        <v>1.1971804007202239E-5</v>
      </c>
      <c r="BG80" s="83"/>
      <c r="BH80" s="83"/>
      <c r="BI80" s="83"/>
      <c r="BJ80" s="83"/>
      <c r="BK80" s="83"/>
      <c r="BL80" s="83"/>
      <c r="BM80" s="83"/>
      <c r="BN80" s="83"/>
    </row>
    <row r="81" spans="1:66" ht="14.25" outlineLevel="1" x14ac:dyDescent="0.2">
      <c r="A81" s="97" t="s">
        <v>1815</v>
      </c>
      <c r="B81" s="97" t="s">
        <v>1389</v>
      </c>
      <c r="C81" s="97" t="s">
        <v>1322</v>
      </c>
      <c r="D81" s="97" t="s">
        <v>133</v>
      </c>
      <c r="E81" s="98">
        <v>629757</v>
      </c>
      <c r="F81" s="99">
        <v>0.42</v>
      </c>
      <c r="G81" s="100">
        <f t="shared" si="0"/>
        <v>264497.94</v>
      </c>
      <c r="H81" s="100"/>
      <c r="I81" s="101">
        <f t="shared" si="1"/>
        <v>5.6982170321124868E-2</v>
      </c>
      <c r="J81" s="100">
        <v>31302</v>
      </c>
      <c r="K81" s="100">
        <v>23899</v>
      </c>
      <c r="L81" s="100">
        <v>21136</v>
      </c>
      <c r="M81" s="102">
        <v>12105</v>
      </c>
      <c r="N81" s="102">
        <v>11737</v>
      </c>
      <c r="O81" s="100">
        <v>12538</v>
      </c>
      <c r="P81" s="100">
        <v>14073</v>
      </c>
      <c r="Q81" s="100">
        <v>14701</v>
      </c>
      <c r="R81" s="100">
        <v>14494</v>
      </c>
      <c r="S81" s="100">
        <v>14995</v>
      </c>
      <c r="T81" s="100">
        <v>15351</v>
      </c>
      <c r="U81" s="100">
        <v>19257</v>
      </c>
      <c r="V81" s="100">
        <v>17380</v>
      </c>
      <c r="W81" s="100">
        <v>14798</v>
      </c>
      <c r="X81" s="100">
        <v>14429</v>
      </c>
      <c r="Y81" s="100">
        <v>14089</v>
      </c>
      <c r="Z81" s="100">
        <v>15255</v>
      </c>
      <c r="AA81" s="100">
        <v>15871</v>
      </c>
      <c r="AB81" s="83"/>
      <c r="AC81" s="83"/>
      <c r="AD81" s="83"/>
      <c r="AE81" s="83"/>
      <c r="AF81" s="83"/>
      <c r="AG81" s="103">
        <f t="shared" ref="AG81:AX81" si="96">J81/$G81</f>
        <v>0.11834496707233334</v>
      </c>
      <c r="AH81" s="103">
        <f t="shared" si="96"/>
        <v>9.0356091242147288E-2</v>
      </c>
      <c r="AI81" s="103">
        <f t="shared" si="96"/>
        <v>7.9909885120466345E-2</v>
      </c>
      <c r="AJ81" s="103">
        <f t="shared" si="96"/>
        <v>4.5765951901175488E-2</v>
      </c>
      <c r="AK81" s="103">
        <f t="shared" si="96"/>
        <v>4.4374636717397498E-2</v>
      </c>
      <c r="AL81" s="103">
        <f t="shared" si="96"/>
        <v>4.7403015690783833E-2</v>
      </c>
      <c r="AM81" s="103">
        <f t="shared" si="96"/>
        <v>5.3206463536162131E-2</v>
      </c>
      <c r="AN81" s="103">
        <f t="shared" si="96"/>
        <v>5.5580773143261535E-2</v>
      </c>
      <c r="AO81" s="103">
        <f t="shared" si="96"/>
        <v>5.4798158352386411E-2</v>
      </c>
      <c r="AP81" s="103">
        <f t="shared" si="96"/>
        <v>5.6692312991171119E-2</v>
      </c>
      <c r="AQ81" s="103">
        <f t="shared" si="96"/>
        <v>5.8038259201565044E-2</v>
      </c>
      <c r="AR81" s="103">
        <f t="shared" si="96"/>
        <v>7.280586003807818E-2</v>
      </c>
      <c r="AS81" s="103">
        <f t="shared" si="96"/>
        <v>6.5709396451254024E-2</v>
      </c>
      <c r="AT81" s="103">
        <f t="shared" si="96"/>
        <v>5.5947505678116058E-2</v>
      </c>
      <c r="AU81" s="103">
        <f t="shared" si="96"/>
        <v>5.4552409746556063E-2</v>
      </c>
      <c r="AV81" s="103">
        <f t="shared" si="96"/>
        <v>5.3266955500674222E-2</v>
      </c>
      <c r="AW81" s="103">
        <f t="shared" si="96"/>
        <v>5.7675307414492526E-2</v>
      </c>
      <c r="AX81" s="103">
        <f t="shared" si="96"/>
        <v>6.0004248048207857E-2</v>
      </c>
      <c r="AY81" s="83" t="str">
        <f t="shared" si="90"/>
        <v>Low</v>
      </c>
      <c r="AZ81" s="83"/>
      <c r="BA81" s="83"/>
      <c r="BB81" s="83"/>
      <c r="BC81" s="103">
        <f t="shared" si="4"/>
        <v>2.2665582953122432E-2</v>
      </c>
      <c r="BD81" s="103">
        <f t="shared" si="5"/>
        <v>1.5243975057045812E-2</v>
      </c>
      <c r="BE81" s="103">
        <f t="shared" si="6"/>
        <v>3.756550996200575E-2</v>
      </c>
      <c r="BF81" s="103">
        <f t="shared" si="7"/>
        <v>3.5917103929051395E-3</v>
      </c>
      <c r="BG81" s="83"/>
      <c r="BH81" s="83"/>
      <c r="BI81" s="83"/>
      <c r="BJ81" s="83"/>
      <c r="BK81" s="83"/>
      <c r="BL81" s="83"/>
      <c r="BM81" s="83"/>
      <c r="BN81" s="83"/>
    </row>
    <row r="82" spans="1:66" ht="14.25" outlineLevel="1" x14ac:dyDescent="0.2">
      <c r="A82" s="97" t="s">
        <v>1815</v>
      </c>
      <c r="B82" s="97" t="s">
        <v>1389</v>
      </c>
      <c r="C82" s="97" t="s">
        <v>1361</v>
      </c>
      <c r="D82" s="97" t="s">
        <v>151</v>
      </c>
      <c r="E82" s="98">
        <v>108568</v>
      </c>
      <c r="F82" s="99">
        <v>0.42</v>
      </c>
      <c r="G82" s="100">
        <f t="shared" si="0"/>
        <v>45598.559999999998</v>
      </c>
      <c r="H82" s="106"/>
      <c r="I82" s="101">
        <f t="shared" si="1"/>
        <v>0</v>
      </c>
      <c r="J82" s="106">
        <v>1</v>
      </c>
      <c r="K82" s="106">
        <v>1</v>
      </c>
      <c r="L82" s="106">
        <v>0</v>
      </c>
      <c r="M82" s="107">
        <v>0</v>
      </c>
      <c r="N82" s="107">
        <v>0</v>
      </c>
      <c r="O82" s="106">
        <v>0</v>
      </c>
      <c r="P82" s="106">
        <v>0</v>
      </c>
      <c r="Q82" s="106">
        <v>1</v>
      </c>
      <c r="R82" s="106">
        <v>0</v>
      </c>
      <c r="S82" s="106">
        <v>0</v>
      </c>
      <c r="T82" s="106">
        <v>0</v>
      </c>
      <c r="U82" s="106">
        <v>0</v>
      </c>
      <c r="V82" s="106">
        <v>0</v>
      </c>
      <c r="W82" s="106">
        <v>1</v>
      </c>
      <c r="X82" s="106">
        <v>0</v>
      </c>
      <c r="Y82" s="106">
        <v>0</v>
      </c>
      <c r="Z82" s="106">
        <v>0</v>
      </c>
      <c r="AA82" s="106">
        <v>0</v>
      </c>
      <c r="AB82" s="83"/>
      <c r="AC82" s="83"/>
      <c r="AD82" s="83"/>
      <c r="AE82" s="83"/>
      <c r="AF82" s="83"/>
      <c r="AG82" s="103">
        <f t="shared" ref="AG82:AX82" si="97">J82/$G82</f>
        <v>2.19305171040489E-5</v>
      </c>
      <c r="AH82" s="103">
        <f t="shared" si="97"/>
        <v>2.19305171040489E-5</v>
      </c>
      <c r="AI82" s="103">
        <f t="shared" si="97"/>
        <v>0</v>
      </c>
      <c r="AJ82" s="103">
        <f t="shared" si="97"/>
        <v>0</v>
      </c>
      <c r="AK82" s="103">
        <f t="shared" si="97"/>
        <v>0</v>
      </c>
      <c r="AL82" s="103">
        <f t="shared" si="97"/>
        <v>0</v>
      </c>
      <c r="AM82" s="103">
        <f t="shared" si="97"/>
        <v>0</v>
      </c>
      <c r="AN82" s="103">
        <f t="shared" si="97"/>
        <v>2.19305171040489E-5</v>
      </c>
      <c r="AO82" s="103">
        <f t="shared" si="97"/>
        <v>0</v>
      </c>
      <c r="AP82" s="103">
        <f t="shared" si="97"/>
        <v>0</v>
      </c>
      <c r="AQ82" s="103">
        <f t="shared" si="97"/>
        <v>0</v>
      </c>
      <c r="AR82" s="103">
        <f t="shared" si="97"/>
        <v>0</v>
      </c>
      <c r="AS82" s="103">
        <f t="shared" si="97"/>
        <v>0</v>
      </c>
      <c r="AT82" s="103">
        <f t="shared" si="97"/>
        <v>2.19305171040489E-5</v>
      </c>
      <c r="AU82" s="103">
        <f t="shared" si="97"/>
        <v>0</v>
      </c>
      <c r="AV82" s="103">
        <f t="shared" si="97"/>
        <v>0</v>
      </c>
      <c r="AW82" s="103">
        <f t="shared" si="97"/>
        <v>0</v>
      </c>
      <c r="AX82" s="103">
        <f t="shared" si="97"/>
        <v>0</v>
      </c>
      <c r="AY82" s="83" t="str">
        <f>IF(AX82&lt;$AY$1,"Low",IF(AX82&gt;$AZ$1,"High","Medium"))</f>
        <v>Low</v>
      </c>
      <c r="AZ82" s="83"/>
      <c r="BA82" s="83"/>
      <c r="BB82" s="83"/>
      <c r="BC82" s="103">
        <f t="shared" si="4"/>
        <v>0</v>
      </c>
      <c r="BD82" s="103">
        <f t="shared" si="5"/>
        <v>0</v>
      </c>
      <c r="BE82" s="103">
        <f t="shared" si="6"/>
        <v>0</v>
      </c>
      <c r="BF82" s="103">
        <f t="shared" si="7"/>
        <v>0</v>
      </c>
      <c r="BG82" s="83"/>
      <c r="BH82" s="83"/>
      <c r="BI82" s="83"/>
      <c r="BJ82" s="83"/>
      <c r="BK82" s="83"/>
      <c r="BL82" s="83"/>
      <c r="BM82" s="83"/>
      <c r="BN82" s="83"/>
    </row>
    <row r="83" spans="1:66" ht="14.25" outlineLevel="1" x14ac:dyDescent="0.2">
      <c r="A83" s="97" t="s">
        <v>1815</v>
      </c>
      <c r="B83" s="97" t="s">
        <v>1389</v>
      </c>
      <c r="C83" s="97" t="s">
        <v>1362</v>
      </c>
      <c r="D83" s="97" t="s">
        <v>133</v>
      </c>
      <c r="E83" s="98">
        <v>105193</v>
      </c>
      <c r="F83" s="99">
        <v>0.42</v>
      </c>
      <c r="G83" s="100">
        <f t="shared" si="0"/>
        <v>44181.06</v>
      </c>
      <c r="H83" s="106"/>
      <c r="I83" s="101">
        <f t="shared" si="1"/>
        <v>6.9637683357227443E-3</v>
      </c>
      <c r="J83" s="106">
        <v>99</v>
      </c>
      <c r="K83" s="106">
        <v>90</v>
      </c>
      <c r="L83" s="106">
        <v>32</v>
      </c>
      <c r="M83" s="107">
        <v>52</v>
      </c>
      <c r="N83" s="107">
        <v>30</v>
      </c>
      <c r="O83" s="106">
        <v>19</v>
      </c>
      <c r="P83" s="106">
        <v>61</v>
      </c>
      <c r="Q83" s="106">
        <v>165</v>
      </c>
      <c r="R83" s="106">
        <v>367</v>
      </c>
      <c r="S83" s="106">
        <v>314</v>
      </c>
      <c r="T83" s="106">
        <v>297</v>
      </c>
      <c r="U83" s="106">
        <v>326</v>
      </c>
      <c r="V83" s="106">
        <v>309</v>
      </c>
      <c r="W83" s="106">
        <v>341</v>
      </c>
      <c r="X83" s="106">
        <v>325</v>
      </c>
      <c r="Y83" s="106">
        <v>237</v>
      </c>
      <c r="Z83" s="106">
        <v>331</v>
      </c>
      <c r="AA83" s="106">
        <v>355</v>
      </c>
      <c r="AB83" s="83"/>
      <c r="AC83" s="83"/>
      <c r="AD83" s="83"/>
      <c r="AE83" s="83"/>
      <c r="AF83" s="83"/>
      <c r="AG83" s="103">
        <f t="shared" ref="AG83:AX83" si="98">J83/$G83</f>
        <v>2.2407791936182608E-3</v>
      </c>
      <c r="AH83" s="103">
        <f t="shared" si="98"/>
        <v>2.037071994198419E-3</v>
      </c>
      <c r="AI83" s="103">
        <f t="shared" si="98"/>
        <v>7.2429226460388229E-4</v>
      </c>
      <c r="AJ83" s="103">
        <f t="shared" si="98"/>
        <v>1.1769749299813089E-3</v>
      </c>
      <c r="AK83" s="103">
        <f t="shared" si="98"/>
        <v>6.7902399806613967E-4</v>
      </c>
      <c r="AL83" s="103">
        <f t="shared" si="98"/>
        <v>4.3004853210855512E-4</v>
      </c>
      <c r="AM83" s="103">
        <f t="shared" si="98"/>
        <v>1.3806821294011506E-3</v>
      </c>
      <c r="AN83" s="103">
        <f t="shared" si="98"/>
        <v>3.7346319893637684E-3</v>
      </c>
      <c r="AO83" s="103">
        <f t="shared" si="98"/>
        <v>8.3067269096757761E-3</v>
      </c>
      <c r="AP83" s="103">
        <f t="shared" si="98"/>
        <v>7.107117846425595E-3</v>
      </c>
      <c r="AQ83" s="103">
        <f t="shared" si="98"/>
        <v>6.7223375808547828E-3</v>
      </c>
      <c r="AR83" s="103">
        <f t="shared" si="98"/>
        <v>7.3787274456520516E-3</v>
      </c>
      <c r="AS83" s="103">
        <f t="shared" si="98"/>
        <v>6.9939471800812385E-3</v>
      </c>
      <c r="AT83" s="103">
        <f t="shared" si="98"/>
        <v>7.7182394446851212E-3</v>
      </c>
      <c r="AU83" s="103">
        <f t="shared" si="98"/>
        <v>7.3560933123831803E-3</v>
      </c>
      <c r="AV83" s="103">
        <f t="shared" si="98"/>
        <v>5.3642895847225034E-3</v>
      </c>
      <c r="AW83" s="103">
        <f t="shared" si="98"/>
        <v>7.4918981119964081E-3</v>
      </c>
      <c r="AX83" s="103">
        <f t="shared" si="98"/>
        <v>8.0351173104493204E-3</v>
      </c>
      <c r="AY83" s="83" t="str">
        <f>IF(AX83&lt;$AY$1,"Low",IF(AX83&gt;=$AZ$1,"High","Medium"))</f>
        <v>Low</v>
      </c>
      <c r="AZ83" s="83"/>
      <c r="BA83" s="83"/>
      <c r="BB83" s="83"/>
      <c r="BC83" s="103">
        <f t="shared" si="4"/>
        <v>1.0864383969058234E-3</v>
      </c>
      <c r="BD83" s="103">
        <f t="shared" si="5"/>
        <v>1.5843893288209926E-4</v>
      </c>
      <c r="BE83" s="103">
        <f t="shared" si="6"/>
        <v>6.8355082471991393E-3</v>
      </c>
      <c r="BF83" s="103">
        <f t="shared" si="7"/>
        <v>1.3580479961322793E-4</v>
      </c>
      <c r="BG83" s="83"/>
      <c r="BH83" s="83"/>
      <c r="BI83" s="83"/>
      <c r="BJ83" s="83"/>
      <c r="BK83" s="83"/>
      <c r="BL83" s="83"/>
      <c r="BM83" s="83"/>
      <c r="BN83" s="83"/>
    </row>
    <row r="84" spans="1:66" ht="14.25" outlineLevel="1" x14ac:dyDescent="0.2">
      <c r="A84" s="97" t="s">
        <v>1815</v>
      </c>
      <c r="B84" s="97" t="s">
        <v>1389</v>
      </c>
      <c r="C84" s="97" t="s">
        <v>1389</v>
      </c>
      <c r="D84" s="97" t="s">
        <v>172</v>
      </c>
      <c r="E84" s="98">
        <v>1564114</v>
      </c>
      <c r="F84" s="99">
        <v>0.42</v>
      </c>
      <c r="G84" s="100">
        <f t="shared" si="0"/>
        <v>656927.88</v>
      </c>
      <c r="H84" s="100"/>
      <c r="I84" s="101">
        <f t="shared" si="1"/>
        <v>0.61801203099088031</v>
      </c>
      <c r="J84" s="100">
        <v>662372</v>
      </c>
      <c r="K84" s="100">
        <v>619313</v>
      </c>
      <c r="L84" s="100">
        <v>556979</v>
      </c>
      <c r="M84" s="102">
        <v>329176</v>
      </c>
      <c r="N84" s="102">
        <v>332508</v>
      </c>
      <c r="O84" s="100">
        <v>359262</v>
      </c>
      <c r="P84" s="100">
        <v>383261</v>
      </c>
      <c r="Q84" s="100">
        <v>380995</v>
      </c>
      <c r="R84" s="100">
        <v>381836</v>
      </c>
      <c r="S84" s="100">
        <v>387609</v>
      </c>
      <c r="T84" s="100">
        <v>394951</v>
      </c>
      <c r="U84" s="100">
        <v>421657</v>
      </c>
      <c r="V84" s="100">
        <v>408099</v>
      </c>
      <c r="W84" s="100">
        <v>381605</v>
      </c>
      <c r="X84" s="100">
        <v>393749</v>
      </c>
      <c r="Y84" s="100">
        <v>391225</v>
      </c>
      <c r="Z84" s="100">
        <v>411470</v>
      </c>
      <c r="AA84" s="100">
        <v>415273</v>
      </c>
      <c r="AB84" s="83"/>
      <c r="AC84" s="83"/>
      <c r="AD84" s="83"/>
      <c r="AE84" s="83"/>
      <c r="AF84" s="83"/>
      <c r="AG84" s="103">
        <f t="shared" ref="AG84:AX84" si="99">J84/$G84</f>
        <v>1.0082872415157658</v>
      </c>
      <c r="AH84" s="103">
        <f t="shared" si="99"/>
        <v>0.94274123363435269</v>
      </c>
      <c r="AI84" s="103">
        <f t="shared" si="99"/>
        <v>0.847854105385206</v>
      </c>
      <c r="AJ84" s="103">
        <f t="shared" si="99"/>
        <v>0.50108392415922431</v>
      </c>
      <c r="AK84" s="103">
        <f t="shared" si="99"/>
        <v>0.5061560182222743</v>
      </c>
      <c r="AL84" s="103">
        <f t="shared" si="99"/>
        <v>0.54688194996382256</v>
      </c>
      <c r="AM84" s="103">
        <f t="shared" si="99"/>
        <v>0.58341411845696056</v>
      </c>
      <c r="AN84" s="103">
        <f t="shared" si="99"/>
        <v>0.57996472915717934</v>
      </c>
      <c r="AO84" s="103">
        <f t="shared" si="99"/>
        <v>0.58124493056985194</v>
      </c>
      <c r="AP84" s="103">
        <f t="shared" si="99"/>
        <v>0.59003280542759118</v>
      </c>
      <c r="AQ84" s="103">
        <f t="shared" si="99"/>
        <v>0.6012090703168208</v>
      </c>
      <c r="AR84" s="103">
        <f t="shared" si="99"/>
        <v>0.64186193467690855</v>
      </c>
      <c r="AS84" s="103">
        <f t="shared" si="99"/>
        <v>0.62122344388854378</v>
      </c>
      <c r="AT84" s="103">
        <f t="shared" si="99"/>
        <v>0.58089329379657317</v>
      </c>
      <c r="AU84" s="103">
        <f t="shared" si="99"/>
        <v>0.59937934130608062</v>
      </c>
      <c r="AV84" s="103">
        <f t="shared" si="99"/>
        <v>0.59553721483094912</v>
      </c>
      <c r="AW84" s="103">
        <f t="shared" si="99"/>
        <v>0.62635490519903037</v>
      </c>
      <c r="AX84" s="103">
        <f t="shared" si="99"/>
        <v>0.63214397294266156</v>
      </c>
      <c r="AY84" s="83" t="str">
        <f>IF(AX84&lt;$AY$1,"Low",IF(AX84&gt;$AZ$1,"High","Medium"))</f>
        <v>High</v>
      </c>
      <c r="AZ84" s="83"/>
      <c r="BA84" s="83"/>
      <c r="BB84" s="83"/>
      <c r="BC84" s="103">
        <f t="shared" si="4"/>
        <v>0.21347853283377163</v>
      </c>
      <c r="BD84" s="103">
        <f t="shared" si="5"/>
        <v>0.19760616644859097</v>
      </c>
      <c r="BE84" s="103">
        <f t="shared" si="6"/>
        <v>0.44741593247648431</v>
      </c>
      <c r="BF84" s="103">
        <f t="shared" si="7"/>
        <v>0.11281603697501771</v>
      </c>
      <c r="BG84" s="83"/>
      <c r="BH84" s="83"/>
      <c r="BI84" s="83"/>
      <c r="BJ84" s="83"/>
      <c r="BK84" s="83"/>
      <c r="BL84" s="83"/>
      <c r="BM84" s="83"/>
      <c r="BN84" s="83"/>
    </row>
    <row r="85" spans="1:66" ht="14.25" outlineLevel="1" x14ac:dyDescent="0.2">
      <c r="A85" s="97" t="s">
        <v>1815</v>
      </c>
      <c r="B85" s="97" t="s">
        <v>1397</v>
      </c>
      <c r="C85" s="97" t="s">
        <v>1397</v>
      </c>
      <c r="D85" s="97" t="s">
        <v>133</v>
      </c>
      <c r="E85" s="98">
        <v>355788</v>
      </c>
      <c r="F85" s="99">
        <v>0.38</v>
      </c>
      <c r="G85" s="100">
        <f t="shared" si="0"/>
        <v>135199.44</v>
      </c>
      <c r="H85" s="100"/>
      <c r="I85" s="101">
        <f t="shared" si="1"/>
        <v>1.317559697979025E-2</v>
      </c>
      <c r="J85" s="100">
        <v>4443</v>
      </c>
      <c r="K85" s="100">
        <v>4363</v>
      </c>
      <c r="L85" s="100">
        <v>4054</v>
      </c>
      <c r="M85" s="102">
        <v>3032</v>
      </c>
      <c r="N85" s="102">
        <v>2388</v>
      </c>
      <c r="O85" s="100">
        <v>2963</v>
      </c>
      <c r="P85" s="100">
        <v>2785</v>
      </c>
      <c r="Q85" s="100">
        <v>2784</v>
      </c>
      <c r="R85" s="100">
        <v>2531</v>
      </c>
      <c r="S85" s="100">
        <v>2466</v>
      </c>
      <c r="T85" s="100">
        <v>2427</v>
      </c>
      <c r="U85" s="100">
        <v>2343</v>
      </c>
      <c r="V85" s="100">
        <v>2019</v>
      </c>
      <c r="W85" s="100">
        <v>1916</v>
      </c>
      <c r="X85" s="100">
        <v>2098</v>
      </c>
      <c r="Y85" s="100">
        <v>1686</v>
      </c>
      <c r="Z85" s="100">
        <v>1791</v>
      </c>
      <c r="AA85" s="100">
        <v>1867</v>
      </c>
      <c r="AB85" s="83"/>
      <c r="AC85" s="83"/>
      <c r="AD85" s="83"/>
      <c r="AE85" s="83"/>
      <c r="AF85" s="83"/>
      <c r="AG85" s="103">
        <f t="shared" ref="AG85:AX85" si="100">J85/$G85</f>
        <v>3.28625621526243E-2</v>
      </c>
      <c r="AH85" s="103">
        <f t="shared" si="100"/>
        <v>3.2270843725388208E-2</v>
      </c>
      <c r="AI85" s="103">
        <f t="shared" si="100"/>
        <v>2.9985331300188815E-2</v>
      </c>
      <c r="AJ85" s="103">
        <f t="shared" si="100"/>
        <v>2.2426128392247779E-2</v>
      </c>
      <c r="AK85" s="103">
        <f t="shared" si="100"/>
        <v>1.7662795052997261E-2</v>
      </c>
      <c r="AL85" s="103">
        <f t="shared" si="100"/>
        <v>2.1915771248756651E-2</v>
      </c>
      <c r="AM85" s="103">
        <f t="shared" si="100"/>
        <v>2.0599197748156352E-2</v>
      </c>
      <c r="AN85" s="103">
        <f t="shared" si="100"/>
        <v>2.0591801267815901E-2</v>
      </c>
      <c r="AO85" s="103">
        <f t="shared" si="100"/>
        <v>1.872049174168177E-2</v>
      </c>
      <c r="AP85" s="103">
        <f t="shared" si="100"/>
        <v>1.8239720519552447E-2</v>
      </c>
      <c r="AQ85" s="103">
        <f t="shared" si="100"/>
        <v>1.7951257786274852E-2</v>
      </c>
      <c r="AR85" s="103">
        <f t="shared" si="100"/>
        <v>1.7329953437676959E-2</v>
      </c>
      <c r="AS85" s="103">
        <f t="shared" si="100"/>
        <v>1.4933493807370799E-2</v>
      </c>
      <c r="AT85" s="103">
        <f t="shared" si="100"/>
        <v>1.4171656332304335E-2</v>
      </c>
      <c r="AU85" s="103">
        <f t="shared" si="100"/>
        <v>1.5517815754266438E-2</v>
      </c>
      <c r="AV85" s="103">
        <f t="shared" si="100"/>
        <v>1.2470465854000579E-2</v>
      </c>
      <c r="AW85" s="103">
        <f t="shared" si="100"/>
        <v>1.3247096289747946E-2</v>
      </c>
      <c r="AX85" s="103">
        <f t="shared" si="100"/>
        <v>1.3809228795622229E-2</v>
      </c>
      <c r="AY85" s="83" t="str">
        <f t="shared" ref="AY85:AY86" si="101">IF(AX85&lt;$AY$1,"Low",IF(AX85&gt;=$AZ$1,"High","Medium"))</f>
        <v>Low</v>
      </c>
      <c r="AZ85" s="83"/>
      <c r="BA85" s="83"/>
      <c r="BB85" s="83"/>
      <c r="BC85" s="103">
        <f t="shared" si="4"/>
        <v>3.4615527993311214E-3</v>
      </c>
      <c r="BD85" s="103">
        <f t="shared" si="5"/>
        <v>5.9171842723608913E-5</v>
      </c>
      <c r="BE85" s="103">
        <f t="shared" si="6"/>
        <v>1.0806257777399077E-2</v>
      </c>
      <c r="BF85" s="103">
        <f t="shared" si="7"/>
        <v>1.4053312646857116E-3</v>
      </c>
      <c r="BG85" s="83"/>
      <c r="BH85" s="83"/>
      <c r="BI85" s="83"/>
      <c r="BJ85" s="83"/>
      <c r="BK85" s="83"/>
      <c r="BL85" s="83"/>
      <c r="BM85" s="83"/>
      <c r="BN85" s="83"/>
    </row>
    <row r="86" spans="1:66" ht="14.25" outlineLevel="1" x14ac:dyDescent="0.2">
      <c r="A86" s="97" t="s">
        <v>1815</v>
      </c>
      <c r="B86" s="97" t="s">
        <v>1402</v>
      </c>
      <c r="C86" s="97" t="s">
        <v>1234</v>
      </c>
      <c r="D86" s="97" t="s">
        <v>133</v>
      </c>
      <c r="E86" s="98">
        <v>303929</v>
      </c>
      <c r="F86" s="99">
        <v>0.41</v>
      </c>
      <c r="G86" s="100">
        <f t="shared" si="0"/>
        <v>124610.89</v>
      </c>
      <c r="H86" s="100"/>
      <c r="I86" s="101">
        <f t="shared" si="1"/>
        <v>4.9754880973885991E-3</v>
      </c>
      <c r="J86" s="100">
        <v>1834</v>
      </c>
      <c r="K86" s="100">
        <v>1708</v>
      </c>
      <c r="L86" s="100">
        <v>1355</v>
      </c>
      <c r="M86" s="107">
        <v>471</v>
      </c>
      <c r="N86" s="107">
        <v>418</v>
      </c>
      <c r="O86" s="106">
        <v>696</v>
      </c>
      <c r="P86" s="106">
        <v>657</v>
      </c>
      <c r="Q86" s="106">
        <v>706</v>
      </c>
      <c r="R86" s="106">
        <v>448</v>
      </c>
      <c r="S86" s="106">
        <v>413</v>
      </c>
      <c r="T86" s="106">
        <v>531</v>
      </c>
      <c r="U86" s="106">
        <v>670</v>
      </c>
      <c r="V86" s="106">
        <v>559</v>
      </c>
      <c r="W86" s="106">
        <v>482</v>
      </c>
      <c r="X86" s="106">
        <v>453</v>
      </c>
      <c r="Y86" s="106">
        <v>491</v>
      </c>
      <c r="Z86" s="106">
        <v>765</v>
      </c>
      <c r="AA86" s="106">
        <v>604</v>
      </c>
      <c r="AB86" s="83"/>
      <c r="AC86" s="83"/>
      <c r="AD86" s="83"/>
      <c r="AE86" s="83"/>
      <c r="AF86" s="83"/>
      <c r="AG86" s="103">
        <f t="shared" ref="AG86:AX86" si="102">J86/$G86</f>
        <v>1.4717814791307566E-2</v>
      </c>
      <c r="AH86" s="103">
        <f t="shared" si="102"/>
        <v>1.3706667210225367E-2</v>
      </c>
      <c r="AI86" s="103">
        <f t="shared" si="102"/>
        <v>1.0873848987034761E-2</v>
      </c>
      <c r="AJ86" s="103">
        <f t="shared" si="102"/>
        <v>3.7797659578548875E-3</v>
      </c>
      <c r="AK86" s="103">
        <f t="shared" si="102"/>
        <v>3.3544419753361843E-3</v>
      </c>
      <c r="AL86" s="103">
        <f t="shared" si="102"/>
        <v>5.5853866383588141E-3</v>
      </c>
      <c r="AM86" s="103">
        <f t="shared" si="102"/>
        <v>5.2724123870714667E-3</v>
      </c>
      <c r="AN86" s="103">
        <f t="shared" si="102"/>
        <v>5.6656364463812114E-3</v>
      </c>
      <c r="AO86" s="103">
        <f t="shared" si="102"/>
        <v>3.5951913994033747E-3</v>
      </c>
      <c r="AP86" s="103">
        <f t="shared" si="102"/>
        <v>3.3143170713249861E-3</v>
      </c>
      <c r="AQ86" s="103">
        <f t="shared" si="102"/>
        <v>4.2612648059892682E-3</v>
      </c>
      <c r="AR86" s="103">
        <f t="shared" si="102"/>
        <v>5.3767371375005825E-3</v>
      </c>
      <c r="AS86" s="103">
        <f t="shared" si="102"/>
        <v>4.4859642684519788E-3</v>
      </c>
      <c r="AT86" s="103">
        <f t="shared" si="102"/>
        <v>3.8680407466795239E-3</v>
      </c>
      <c r="AU86" s="103">
        <f t="shared" si="102"/>
        <v>3.635316303414573E-3</v>
      </c>
      <c r="AV86" s="103">
        <f t="shared" si="102"/>
        <v>3.9402655738996805E-3</v>
      </c>
      <c r="AW86" s="103">
        <f t="shared" si="102"/>
        <v>6.1391103137133519E-3</v>
      </c>
      <c r="AX86" s="103">
        <f t="shared" si="102"/>
        <v>4.8470884045527639E-3</v>
      </c>
      <c r="AY86" s="83" t="str">
        <f t="shared" si="101"/>
        <v>Low</v>
      </c>
      <c r="AZ86" s="83"/>
      <c r="BA86" s="83"/>
      <c r="BB86" s="83"/>
      <c r="BC86" s="103">
        <f t="shared" si="4"/>
        <v>2.0062452005599192E-3</v>
      </c>
      <c r="BD86" s="103">
        <f t="shared" si="5"/>
        <v>1.9179704117352825E-3</v>
      </c>
      <c r="BE86" s="103">
        <f t="shared" si="6"/>
        <v>1.1074473507090752E-3</v>
      </c>
      <c r="BF86" s="103">
        <f t="shared" si="7"/>
        <v>1.4444965444031417E-4</v>
      </c>
      <c r="BG86" s="83"/>
      <c r="BH86" s="83"/>
      <c r="BI86" s="83"/>
      <c r="BJ86" s="83"/>
      <c r="BK86" s="83"/>
      <c r="BL86" s="83"/>
      <c r="BM86" s="83"/>
      <c r="BN86" s="83"/>
    </row>
    <row r="87" spans="1:66" ht="14.25" outlineLevel="1" x14ac:dyDescent="0.2">
      <c r="A87" s="97" t="s">
        <v>1815</v>
      </c>
      <c r="B87" s="97" t="s">
        <v>1402</v>
      </c>
      <c r="C87" s="97" t="s">
        <v>1280</v>
      </c>
      <c r="D87" s="97" t="s">
        <v>151</v>
      </c>
      <c r="E87" s="98">
        <v>76089</v>
      </c>
      <c r="F87" s="99">
        <v>0.41</v>
      </c>
      <c r="G87" s="100">
        <f t="shared" si="0"/>
        <v>31196.489999999998</v>
      </c>
      <c r="H87" s="100"/>
      <c r="I87" s="101">
        <f t="shared" si="1"/>
        <v>8.7563269671256827E-2</v>
      </c>
      <c r="J87" s="100">
        <v>6611</v>
      </c>
      <c r="K87" s="100">
        <v>5687</v>
      </c>
      <c r="L87" s="100">
        <v>5150</v>
      </c>
      <c r="M87" s="102">
        <v>2243</v>
      </c>
      <c r="N87" s="102">
        <v>1847</v>
      </c>
      <c r="O87" s="100">
        <v>2956</v>
      </c>
      <c r="P87" s="100">
        <v>2654</v>
      </c>
      <c r="Q87" s="100">
        <v>3046</v>
      </c>
      <c r="R87" s="100">
        <v>2145</v>
      </c>
      <c r="S87" s="100">
        <v>2321</v>
      </c>
      <c r="T87" s="100">
        <v>2650</v>
      </c>
      <c r="U87" s="100">
        <v>3500</v>
      </c>
      <c r="V87" s="100">
        <v>2719</v>
      </c>
      <c r="W87" s="100">
        <v>2218</v>
      </c>
      <c r="X87" s="100">
        <v>2325</v>
      </c>
      <c r="Y87" s="100">
        <v>2241</v>
      </c>
      <c r="Z87" s="100">
        <v>3133</v>
      </c>
      <c r="AA87" s="100">
        <v>2821</v>
      </c>
      <c r="AB87" s="83"/>
      <c r="AC87" s="83"/>
      <c r="AD87" s="83"/>
      <c r="AE87" s="83"/>
      <c r="AF87" s="83"/>
      <c r="AG87" s="103">
        <f t="shared" ref="AG87:AX87" si="103">J87/$G87</f>
        <v>0.2119148660634578</v>
      </c>
      <c r="AH87" s="103">
        <f t="shared" si="103"/>
        <v>0.18229614934244207</v>
      </c>
      <c r="AI87" s="103">
        <f t="shared" si="103"/>
        <v>0.16508267436496862</v>
      </c>
      <c r="AJ87" s="103">
        <f t="shared" si="103"/>
        <v>7.1899114291383431E-2</v>
      </c>
      <c r="AK87" s="103">
        <f t="shared" si="103"/>
        <v>5.9205378553805255E-2</v>
      </c>
      <c r="AL87" s="103">
        <f t="shared" si="103"/>
        <v>9.4754249596669379E-2</v>
      </c>
      <c r="AM87" s="103">
        <f t="shared" si="103"/>
        <v>8.5073673352354703E-2</v>
      </c>
      <c r="AN87" s="103">
        <f t="shared" si="103"/>
        <v>9.7639189537028048E-2</v>
      </c>
      <c r="AO87" s="103">
        <f t="shared" si="103"/>
        <v>6.8757735245215085E-2</v>
      </c>
      <c r="AP87" s="103">
        <f t="shared" si="103"/>
        <v>7.4399395573027605E-2</v>
      </c>
      <c r="AQ87" s="103">
        <f t="shared" si="103"/>
        <v>8.4945453799449885E-2</v>
      </c>
      <c r="AR87" s="103">
        <f t="shared" si="103"/>
        <v>0.11219210879172625</v>
      </c>
      <c r="AS87" s="103">
        <f t="shared" si="103"/>
        <v>8.715724108705819E-2</v>
      </c>
      <c r="AT87" s="103">
        <f t="shared" si="103"/>
        <v>7.1097742085728236E-2</v>
      </c>
      <c r="AU87" s="103">
        <f t="shared" si="103"/>
        <v>7.4527615125932437E-2</v>
      </c>
      <c r="AV87" s="103">
        <f t="shared" si="103"/>
        <v>7.1835004514931008E-2</v>
      </c>
      <c r="AW87" s="103">
        <f t="shared" si="103"/>
        <v>0.1004279648127081</v>
      </c>
      <c r="AX87" s="103">
        <f t="shared" si="103"/>
        <v>9.0426839686131369E-2</v>
      </c>
      <c r="AY87" s="83" t="str">
        <f>IF(AX87&lt;$AY$1,"Low",IF(AX87&gt;$AZ$1,"High","Medium"))</f>
        <v>Low</v>
      </c>
      <c r="AZ87" s="83"/>
      <c r="BA87" s="83"/>
      <c r="BB87" s="83"/>
      <c r="BC87" s="103">
        <f t="shared" si="4"/>
        <v>2.9843100938599185E-2</v>
      </c>
      <c r="BD87" s="103">
        <f t="shared" si="5"/>
        <v>3.6702847019007591E-2</v>
      </c>
      <c r="BE87" s="103">
        <f t="shared" si="6"/>
        <v>3.9587786959366267E-2</v>
      </c>
      <c r="BF87" s="103">
        <f t="shared" si="7"/>
        <v>2.5323361698703925E-3</v>
      </c>
      <c r="BG87" s="83"/>
      <c r="BH87" s="83"/>
      <c r="BI87" s="83"/>
      <c r="BJ87" s="83"/>
      <c r="BK87" s="83"/>
      <c r="BL87" s="83"/>
      <c r="BM87" s="83"/>
      <c r="BN87" s="83"/>
    </row>
    <row r="88" spans="1:66" ht="14.25" outlineLevel="1" x14ac:dyDescent="0.2">
      <c r="A88" s="97" t="s">
        <v>1815</v>
      </c>
      <c r="B88" s="97" t="s">
        <v>1402</v>
      </c>
      <c r="C88" s="97" t="s">
        <v>1372</v>
      </c>
      <c r="D88" s="97" t="s">
        <v>133</v>
      </c>
      <c r="E88" s="98">
        <v>226345</v>
      </c>
      <c r="F88" s="99">
        <v>0.41</v>
      </c>
      <c r="G88" s="100">
        <f t="shared" si="0"/>
        <v>92801.45</v>
      </c>
      <c r="H88" s="106"/>
      <c r="I88" s="101">
        <f t="shared" si="1"/>
        <v>0</v>
      </c>
      <c r="J88" s="106">
        <v>3</v>
      </c>
      <c r="K88" s="106">
        <v>1</v>
      </c>
      <c r="L88" s="106">
        <v>1</v>
      </c>
      <c r="M88" s="107">
        <v>0</v>
      </c>
      <c r="N88" s="107">
        <v>0</v>
      </c>
      <c r="O88" s="106">
        <v>1</v>
      </c>
      <c r="P88" s="106">
        <v>0</v>
      </c>
      <c r="Q88" s="106">
        <v>2</v>
      </c>
      <c r="R88" s="106">
        <v>1</v>
      </c>
      <c r="S88" s="106">
        <v>1</v>
      </c>
      <c r="T88" s="106">
        <v>8</v>
      </c>
      <c r="U88" s="106">
        <v>1</v>
      </c>
      <c r="V88" s="106">
        <v>1</v>
      </c>
      <c r="W88" s="106">
        <v>1</v>
      </c>
      <c r="X88" s="106">
        <v>0</v>
      </c>
      <c r="Y88" s="106">
        <v>0</v>
      </c>
      <c r="Z88" s="106">
        <v>0</v>
      </c>
      <c r="AA88" s="106">
        <v>0</v>
      </c>
      <c r="AB88" s="83"/>
      <c r="AC88" s="83"/>
      <c r="AD88" s="83"/>
      <c r="AE88" s="83"/>
      <c r="AF88" s="83"/>
      <c r="AG88" s="103">
        <f t="shared" ref="AG88:AX88" si="104">J88/$G88</f>
        <v>3.2327081096254424E-5</v>
      </c>
      <c r="AH88" s="103">
        <f t="shared" si="104"/>
        <v>1.0775693698751475E-5</v>
      </c>
      <c r="AI88" s="103">
        <f t="shared" si="104"/>
        <v>1.0775693698751475E-5</v>
      </c>
      <c r="AJ88" s="103">
        <f t="shared" si="104"/>
        <v>0</v>
      </c>
      <c r="AK88" s="103">
        <f t="shared" si="104"/>
        <v>0</v>
      </c>
      <c r="AL88" s="103">
        <f t="shared" si="104"/>
        <v>1.0775693698751475E-5</v>
      </c>
      <c r="AM88" s="103">
        <f t="shared" si="104"/>
        <v>0</v>
      </c>
      <c r="AN88" s="103">
        <f t="shared" si="104"/>
        <v>2.1551387397502949E-5</v>
      </c>
      <c r="AO88" s="103">
        <f t="shared" si="104"/>
        <v>1.0775693698751475E-5</v>
      </c>
      <c r="AP88" s="103">
        <f t="shared" si="104"/>
        <v>1.0775693698751475E-5</v>
      </c>
      <c r="AQ88" s="103">
        <f t="shared" si="104"/>
        <v>8.6205549590011798E-5</v>
      </c>
      <c r="AR88" s="103">
        <f t="shared" si="104"/>
        <v>1.0775693698751475E-5</v>
      </c>
      <c r="AS88" s="103">
        <f t="shared" si="104"/>
        <v>1.0775693698751475E-5</v>
      </c>
      <c r="AT88" s="103">
        <f t="shared" si="104"/>
        <v>1.0775693698751475E-5</v>
      </c>
      <c r="AU88" s="103">
        <f t="shared" si="104"/>
        <v>0</v>
      </c>
      <c r="AV88" s="103">
        <f t="shared" si="104"/>
        <v>0</v>
      </c>
      <c r="AW88" s="103">
        <f t="shared" si="104"/>
        <v>0</v>
      </c>
      <c r="AX88" s="103">
        <f t="shared" si="104"/>
        <v>0</v>
      </c>
      <c r="AY88" s="83" t="str">
        <f>IF(AX88&lt;$AY$1,"Low",IF(AX88&gt;=$AZ$1,"High","Medium"))</f>
        <v>Low</v>
      </c>
      <c r="AZ88" s="83"/>
      <c r="BA88" s="83"/>
      <c r="BB88" s="83"/>
      <c r="BC88" s="103">
        <f t="shared" si="4"/>
        <v>0</v>
      </c>
      <c r="BD88" s="103">
        <f t="shared" si="5"/>
        <v>0</v>
      </c>
      <c r="BE88" s="103">
        <f t="shared" si="6"/>
        <v>0</v>
      </c>
      <c r="BF88" s="103">
        <f t="shared" si="7"/>
        <v>0</v>
      </c>
      <c r="BG88" s="83"/>
      <c r="BH88" s="83"/>
      <c r="BI88" s="83"/>
      <c r="BJ88" s="83"/>
      <c r="BK88" s="83"/>
      <c r="BL88" s="83"/>
      <c r="BM88" s="83"/>
      <c r="BN88" s="83"/>
    </row>
    <row r="89" spans="1:66" ht="14.25" outlineLevel="1" x14ac:dyDescent="0.2">
      <c r="A89" s="97" t="s">
        <v>1815</v>
      </c>
      <c r="B89" s="97" t="s">
        <v>1402</v>
      </c>
      <c r="C89" s="97" t="s">
        <v>1402</v>
      </c>
      <c r="D89" s="97" t="s">
        <v>151</v>
      </c>
      <c r="E89" s="98">
        <v>549675</v>
      </c>
      <c r="F89" s="99">
        <v>0.41</v>
      </c>
      <c r="G89" s="100">
        <f t="shared" si="0"/>
        <v>225366.75</v>
      </c>
      <c r="H89" s="100"/>
      <c r="I89" s="101">
        <f t="shared" si="1"/>
        <v>5.0769098221750394E-2</v>
      </c>
      <c r="J89" s="100">
        <v>30445</v>
      </c>
      <c r="K89" s="100">
        <v>27760</v>
      </c>
      <c r="L89" s="100">
        <v>23739</v>
      </c>
      <c r="M89" s="102">
        <v>9142</v>
      </c>
      <c r="N89" s="102">
        <v>6421</v>
      </c>
      <c r="O89" s="100">
        <v>9678</v>
      </c>
      <c r="P89" s="100">
        <v>12146</v>
      </c>
      <c r="Q89" s="100">
        <v>12311</v>
      </c>
      <c r="R89" s="100">
        <v>10742</v>
      </c>
      <c r="S89" s="100">
        <v>11156</v>
      </c>
      <c r="T89" s="100">
        <v>12069</v>
      </c>
      <c r="U89" s="100">
        <v>12732</v>
      </c>
      <c r="V89" s="100">
        <v>10871</v>
      </c>
      <c r="W89" s="100">
        <v>9589</v>
      </c>
      <c r="X89" s="100">
        <v>11007</v>
      </c>
      <c r="Y89" s="100">
        <v>9976</v>
      </c>
      <c r="Z89" s="100">
        <v>10947</v>
      </c>
      <c r="AA89" s="100">
        <v>13402</v>
      </c>
      <c r="AB89" s="83"/>
      <c r="AC89" s="83"/>
      <c r="AD89" s="83"/>
      <c r="AE89" s="83"/>
      <c r="AF89" s="83"/>
      <c r="AG89" s="103">
        <f t="shared" ref="AG89:AX89" si="105">J89/$G89</f>
        <v>0.13509091292304654</v>
      </c>
      <c r="AH89" s="103">
        <f t="shared" si="105"/>
        <v>0.12317699926896936</v>
      </c>
      <c r="AI89" s="103">
        <f t="shared" si="105"/>
        <v>0.10533497066448357</v>
      </c>
      <c r="AJ89" s="103">
        <f t="shared" si="105"/>
        <v>4.0564990177122402E-2</v>
      </c>
      <c r="AK89" s="103">
        <f t="shared" si="105"/>
        <v>2.8491336898633007E-2</v>
      </c>
      <c r="AL89" s="103">
        <f t="shared" si="105"/>
        <v>4.294333569614861E-2</v>
      </c>
      <c r="AM89" s="103">
        <f t="shared" si="105"/>
        <v>5.3894374391963325E-2</v>
      </c>
      <c r="AN89" s="103">
        <f t="shared" si="105"/>
        <v>5.462651433718594E-2</v>
      </c>
      <c r="AO89" s="103">
        <f t="shared" si="105"/>
        <v>4.7664529039887209E-2</v>
      </c>
      <c r="AP89" s="103">
        <f t="shared" si="105"/>
        <v>4.9501534720627599E-2</v>
      </c>
      <c r="AQ89" s="103">
        <f t="shared" si="105"/>
        <v>5.3552709084192768E-2</v>
      </c>
      <c r="AR89" s="103">
        <f t="shared" si="105"/>
        <v>5.6494580500450933E-2</v>
      </c>
      <c r="AS89" s="103">
        <f t="shared" si="105"/>
        <v>4.8236929360697615E-2</v>
      </c>
      <c r="AT89" s="103">
        <f t="shared" si="105"/>
        <v>4.2548423846907317E-2</v>
      </c>
      <c r="AU89" s="103">
        <f t="shared" si="105"/>
        <v>4.8840390164032625E-2</v>
      </c>
      <c r="AV89" s="103">
        <f t="shared" si="105"/>
        <v>4.4265624809338558E-2</v>
      </c>
      <c r="AW89" s="103">
        <f t="shared" si="105"/>
        <v>4.8574157456678944E-2</v>
      </c>
      <c r="AX89" s="103">
        <f t="shared" si="105"/>
        <v>5.9467512399233695E-2</v>
      </c>
      <c r="AY89" s="83" t="str">
        <f t="shared" ref="AY89:AY90" si="106">IF(AX89&lt;$AY$1,"Low",IF(AX89&gt;$AZ$1,"High","Medium"))</f>
        <v>Low</v>
      </c>
      <c r="AZ89" s="83"/>
      <c r="BA89" s="83"/>
      <c r="BB89" s="83"/>
      <c r="BC89" s="103">
        <f t="shared" si="4"/>
        <v>1.310752362537952E-2</v>
      </c>
      <c r="BD89" s="103">
        <f t="shared" si="5"/>
        <v>2.1560412083858865E-2</v>
      </c>
      <c r="BE89" s="103">
        <f t="shared" si="6"/>
        <v>3.5337954689411817E-2</v>
      </c>
      <c r="BF89" s="103">
        <f t="shared" si="7"/>
        <v>1.8503173161080772E-3</v>
      </c>
      <c r="BG89" s="83"/>
      <c r="BH89" s="83"/>
      <c r="BI89" s="83"/>
      <c r="BJ89" s="83"/>
      <c r="BK89" s="83"/>
      <c r="BL89" s="83"/>
      <c r="BM89" s="83"/>
      <c r="BN89" s="83"/>
    </row>
    <row r="90" spans="1:66" ht="14.25" outlineLevel="1" x14ac:dyDescent="0.2">
      <c r="A90" s="97" t="s">
        <v>1815</v>
      </c>
      <c r="B90" s="97" t="s">
        <v>1402</v>
      </c>
      <c r="C90" s="97" t="s">
        <v>1403</v>
      </c>
      <c r="D90" s="97" t="s">
        <v>151</v>
      </c>
      <c r="E90" s="98">
        <v>35331</v>
      </c>
      <c r="F90" s="99">
        <v>0.41</v>
      </c>
      <c r="G90" s="100">
        <f t="shared" si="0"/>
        <v>14485.71</v>
      </c>
      <c r="H90" s="106"/>
      <c r="I90" s="101">
        <f t="shared" si="1"/>
        <v>1.1758714853005711E-2</v>
      </c>
      <c r="J90" s="106">
        <v>58</v>
      </c>
      <c r="K90" s="106">
        <v>87</v>
      </c>
      <c r="L90" s="106">
        <v>51</v>
      </c>
      <c r="M90" s="107">
        <v>31</v>
      </c>
      <c r="N90" s="107">
        <v>15</v>
      </c>
      <c r="O90" s="106">
        <v>17</v>
      </c>
      <c r="P90" s="106">
        <v>25</v>
      </c>
      <c r="Q90" s="106">
        <v>107</v>
      </c>
      <c r="R90" s="106">
        <v>148</v>
      </c>
      <c r="S90" s="106">
        <v>130</v>
      </c>
      <c r="T90" s="106">
        <v>121</v>
      </c>
      <c r="U90" s="106">
        <v>246</v>
      </c>
      <c r="V90" s="106">
        <v>264</v>
      </c>
      <c r="W90" s="106">
        <v>223</v>
      </c>
      <c r="X90" s="106">
        <v>203</v>
      </c>
      <c r="Y90" s="106">
        <v>152</v>
      </c>
      <c r="Z90" s="106">
        <v>176</v>
      </c>
      <c r="AA90" s="106">
        <v>183</v>
      </c>
      <c r="AB90" s="83"/>
      <c r="AC90" s="83"/>
      <c r="AD90" s="83"/>
      <c r="AE90" s="83"/>
      <c r="AF90" s="83"/>
      <c r="AG90" s="103">
        <f t="shared" ref="AG90:AX90" si="107">J90/$G90</f>
        <v>4.0039459577749384E-3</v>
      </c>
      <c r="AH90" s="103">
        <f t="shared" si="107"/>
        <v>6.0059189366624081E-3</v>
      </c>
      <c r="AI90" s="103">
        <f t="shared" si="107"/>
        <v>3.5207111008021012E-3</v>
      </c>
      <c r="AJ90" s="103">
        <f t="shared" si="107"/>
        <v>2.1400400808797085E-3</v>
      </c>
      <c r="AK90" s="103">
        <f t="shared" si="107"/>
        <v>1.0355032649417943E-3</v>
      </c>
      <c r="AL90" s="103">
        <f t="shared" si="107"/>
        <v>1.1735703669340336E-3</v>
      </c>
      <c r="AM90" s="103">
        <f t="shared" si="107"/>
        <v>1.7258387749029907E-3</v>
      </c>
      <c r="AN90" s="103">
        <f t="shared" si="107"/>
        <v>7.3865899565847999E-3</v>
      </c>
      <c r="AO90" s="103">
        <f t="shared" si="107"/>
        <v>1.0216965547425705E-2</v>
      </c>
      <c r="AP90" s="103">
        <f t="shared" si="107"/>
        <v>8.9743616294955513E-3</v>
      </c>
      <c r="AQ90" s="103">
        <f t="shared" si="107"/>
        <v>8.3530596705304744E-3</v>
      </c>
      <c r="AR90" s="103">
        <f t="shared" si="107"/>
        <v>1.6982253545045428E-2</v>
      </c>
      <c r="AS90" s="103">
        <f t="shared" si="107"/>
        <v>1.8224857462975582E-2</v>
      </c>
      <c r="AT90" s="103">
        <f t="shared" si="107"/>
        <v>1.5394481872134677E-2</v>
      </c>
      <c r="AU90" s="103">
        <f t="shared" si="107"/>
        <v>1.4013810852212285E-2</v>
      </c>
      <c r="AV90" s="103">
        <f t="shared" si="107"/>
        <v>1.0493099751410183E-2</v>
      </c>
      <c r="AW90" s="103">
        <f t="shared" si="107"/>
        <v>1.2149904975317054E-2</v>
      </c>
      <c r="AX90" s="103">
        <f t="shared" si="107"/>
        <v>1.2633139832289891E-2</v>
      </c>
      <c r="AY90" s="83" t="str">
        <f t="shared" si="106"/>
        <v>Low</v>
      </c>
      <c r="AZ90" s="83"/>
      <c r="BA90" s="83"/>
      <c r="BB90" s="83"/>
      <c r="BC90" s="103">
        <f t="shared" si="4"/>
        <v>3.1755433458215028E-3</v>
      </c>
      <c r="BD90" s="103">
        <f t="shared" si="5"/>
        <v>2.9684426928331441E-3</v>
      </c>
      <c r="BE90" s="103">
        <f t="shared" si="6"/>
        <v>7.3865899565847999E-3</v>
      </c>
      <c r="BF90" s="103">
        <f t="shared" si="7"/>
        <v>0</v>
      </c>
      <c r="BG90" s="83"/>
      <c r="BH90" s="83"/>
      <c r="BI90" s="83"/>
      <c r="BJ90" s="83"/>
      <c r="BK90" s="83"/>
      <c r="BL90" s="83"/>
      <c r="BM90" s="83"/>
      <c r="BN90" s="83"/>
    </row>
    <row r="91" spans="1:66" ht="14.25" outlineLevel="1" x14ac:dyDescent="0.2">
      <c r="A91" s="97" t="s">
        <v>1815</v>
      </c>
      <c r="B91" s="97" t="s">
        <v>1402</v>
      </c>
      <c r="C91" s="97" t="s">
        <v>1404</v>
      </c>
      <c r="D91" s="97" t="s">
        <v>133</v>
      </c>
      <c r="E91" s="98">
        <v>248966</v>
      </c>
      <c r="F91" s="99">
        <v>0.41</v>
      </c>
      <c r="G91" s="100">
        <f t="shared" si="0"/>
        <v>102076.06</v>
      </c>
      <c r="H91" s="100"/>
      <c r="I91" s="101">
        <f t="shared" si="1"/>
        <v>6.2665689356217963E-3</v>
      </c>
      <c r="J91" s="100">
        <v>2202</v>
      </c>
      <c r="K91" s="100">
        <v>1894</v>
      </c>
      <c r="L91" s="100">
        <v>1420</v>
      </c>
      <c r="M91" s="107">
        <v>187</v>
      </c>
      <c r="N91" s="107">
        <v>4</v>
      </c>
      <c r="O91" s="106">
        <v>94</v>
      </c>
      <c r="P91" s="106">
        <v>276</v>
      </c>
      <c r="Q91" s="106">
        <v>405</v>
      </c>
      <c r="R91" s="106">
        <v>359</v>
      </c>
      <c r="S91" s="106">
        <v>468</v>
      </c>
      <c r="T91" s="106">
        <v>614</v>
      </c>
      <c r="U91" s="106">
        <v>831</v>
      </c>
      <c r="V91" s="106">
        <v>578</v>
      </c>
      <c r="W91" s="106">
        <v>523</v>
      </c>
      <c r="X91" s="106">
        <v>705</v>
      </c>
      <c r="Y91" s="106">
        <v>624</v>
      </c>
      <c r="Z91" s="106">
        <v>604</v>
      </c>
      <c r="AA91" s="106">
        <v>691</v>
      </c>
      <c r="AB91" s="83"/>
      <c r="AC91" s="83"/>
      <c r="AD91" s="83"/>
      <c r="AE91" s="83"/>
      <c r="AF91" s="83"/>
      <c r="AG91" s="103">
        <f t="shared" ref="AG91:AX91" si="108">J91/$G91</f>
        <v>2.1572149238518808E-2</v>
      </c>
      <c r="AH91" s="103">
        <f t="shared" si="108"/>
        <v>1.8554791397708728E-2</v>
      </c>
      <c r="AI91" s="103">
        <f t="shared" si="108"/>
        <v>1.3911195240098413E-2</v>
      </c>
      <c r="AJ91" s="103">
        <f t="shared" si="108"/>
        <v>1.8319672604918333E-3</v>
      </c>
      <c r="AK91" s="103">
        <f t="shared" si="108"/>
        <v>3.9186465465065953E-5</v>
      </c>
      <c r="AL91" s="103">
        <f t="shared" si="108"/>
        <v>9.2088193842904988E-4</v>
      </c>
      <c r="AM91" s="103">
        <f t="shared" si="108"/>
        <v>2.7038661170895508E-3</v>
      </c>
      <c r="AN91" s="103">
        <f t="shared" si="108"/>
        <v>3.967629628337928E-3</v>
      </c>
      <c r="AO91" s="103">
        <f t="shared" si="108"/>
        <v>3.5169852754896691E-3</v>
      </c>
      <c r="AP91" s="103">
        <f t="shared" si="108"/>
        <v>4.5848164594127164E-3</v>
      </c>
      <c r="AQ91" s="103">
        <f t="shared" si="108"/>
        <v>6.0151224488876236E-3</v>
      </c>
      <c r="AR91" s="103">
        <f t="shared" si="108"/>
        <v>8.1409882003674518E-3</v>
      </c>
      <c r="AS91" s="103">
        <f t="shared" si="108"/>
        <v>5.6624442597020298E-3</v>
      </c>
      <c r="AT91" s="103">
        <f t="shared" si="108"/>
        <v>5.1236303595573731E-3</v>
      </c>
      <c r="AU91" s="103">
        <f t="shared" si="108"/>
        <v>6.9066145382178741E-3</v>
      </c>
      <c r="AV91" s="103">
        <f t="shared" si="108"/>
        <v>6.1130886125502883E-3</v>
      </c>
      <c r="AW91" s="103">
        <f t="shared" si="108"/>
        <v>5.9171562852249589E-3</v>
      </c>
      <c r="AX91" s="103">
        <f t="shared" si="108"/>
        <v>6.7694619090901435E-3</v>
      </c>
      <c r="AY91" s="83" t="str">
        <f>IF(AX91&lt;$AY$1,"Low",IF(AX91&gt;=$AZ$1,"High","Medium"))</f>
        <v>Low</v>
      </c>
      <c r="AZ91" s="83"/>
      <c r="BA91" s="83"/>
      <c r="BB91" s="83"/>
      <c r="BC91" s="103">
        <f t="shared" si="4"/>
        <v>5.8779698197598926E-5</v>
      </c>
      <c r="BD91" s="103">
        <f t="shared" si="5"/>
        <v>6.6910889781600117E-3</v>
      </c>
      <c r="BE91" s="103">
        <f t="shared" si="6"/>
        <v>2.9389849098799463E-5</v>
      </c>
      <c r="BF91" s="103">
        <f t="shared" si="7"/>
        <v>0</v>
      </c>
      <c r="BG91" s="83"/>
      <c r="BH91" s="83"/>
      <c r="BI91" s="83"/>
      <c r="BJ91" s="83"/>
      <c r="BK91" s="83"/>
      <c r="BL91" s="83"/>
      <c r="BM91" s="83"/>
      <c r="BN91" s="83"/>
    </row>
    <row r="92" spans="1:66" ht="14.25" outlineLevel="1" x14ac:dyDescent="0.2">
      <c r="A92" s="97" t="s">
        <v>1815</v>
      </c>
      <c r="B92" s="97" t="s">
        <v>1402</v>
      </c>
      <c r="C92" s="97" t="s">
        <v>1416</v>
      </c>
      <c r="D92" s="97" t="s">
        <v>151</v>
      </c>
      <c r="E92" s="98">
        <v>56746</v>
      </c>
      <c r="F92" s="99">
        <v>0.41</v>
      </c>
      <c r="G92" s="100">
        <f t="shared" si="0"/>
        <v>23265.859999999997</v>
      </c>
      <c r="H92" s="106"/>
      <c r="I92" s="101">
        <f t="shared" si="1"/>
        <v>2.865428858708282E-5</v>
      </c>
      <c r="J92" s="106">
        <v>6</v>
      </c>
      <c r="K92" s="106">
        <v>6</v>
      </c>
      <c r="L92" s="106">
        <v>3</v>
      </c>
      <c r="M92" s="107">
        <v>0</v>
      </c>
      <c r="N92" s="107">
        <v>0</v>
      </c>
      <c r="O92" s="106">
        <v>1</v>
      </c>
      <c r="P92" s="106">
        <v>0</v>
      </c>
      <c r="Q92" s="106">
        <v>0</v>
      </c>
      <c r="R92" s="106">
        <v>1</v>
      </c>
      <c r="S92" s="106">
        <v>0</v>
      </c>
      <c r="T92" s="106">
        <v>0</v>
      </c>
      <c r="U92" s="106">
        <v>0</v>
      </c>
      <c r="V92" s="106">
        <v>0</v>
      </c>
      <c r="W92" s="106">
        <v>0</v>
      </c>
      <c r="X92" s="106">
        <v>1</v>
      </c>
      <c r="Y92" s="106">
        <v>0</v>
      </c>
      <c r="Z92" s="106">
        <v>1</v>
      </c>
      <c r="AA92" s="106">
        <v>1</v>
      </c>
      <c r="AB92" s="83"/>
      <c r="AC92" s="83"/>
      <c r="AD92" s="83"/>
      <c r="AE92" s="83"/>
      <c r="AF92" s="83"/>
      <c r="AG92" s="103">
        <f t="shared" ref="AG92:AX92" si="109">J92/$G92</f>
        <v>2.5788859728374542E-4</v>
      </c>
      <c r="AH92" s="103">
        <f t="shared" si="109"/>
        <v>2.5788859728374542E-4</v>
      </c>
      <c r="AI92" s="103">
        <f t="shared" si="109"/>
        <v>1.2894429864187271E-4</v>
      </c>
      <c r="AJ92" s="103">
        <f t="shared" si="109"/>
        <v>0</v>
      </c>
      <c r="AK92" s="103">
        <f t="shared" si="109"/>
        <v>0</v>
      </c>
      <c r="AL92" s="103">
        <f t="shared" si="109"/>
        <v>4.2981432880624237E-5</v>
      </c>
      <c r="AM92" s="103">
        <f t="shared" si="109"/>
        <v>0</v>
      </c>
      <c r="AN92" s="103">
        <f t="shared" si="109"/>
        <v>0</v>
      </c>
      <c r="AO92" s="103">
        <f t="shared" si="109"/>
        <v>4.2981432880624237E-5</v>
      </c>
      <c r="AP92" s="103">
        <f t="shared" si="109"/>
        <v>0</v>
      </c>
      <c r="AQ92" s="103">
        <f t="shared" si="109"/>
        <v>0</v>
      </c>
      <c r="AR92" s="103">
        <f t="shared" si="109"/>
        <v>0</v>
      </c>
      <c r="AS92" s="103">
        <f t="shared" si="109"/>
        <v>0</v>
      </c>
      <c r="AT92" s="103">
        <f t="shared" si="109"/>
        <v>0</v>
      </c>
      <c r="AU92" s="103">
        <f t="shared" si="109"/>
        <v>4.2981432880624237E-5</v>
      </c>
      <c r="AV92" s="103">
        <f t="shared" si="109"/>
        <v>0</v>
      </c>
      <c r="AW92" s="103">
        <f t="shared" si="109"/>
        <v>4.2981432880624237E-5</v>
      </c>
      <c r="AX92" s="103">
        <f t="shared" si="109"/>
        <v>4.2981432880624237E-5</v>
      </c>
      <c r="AY92" s="83" t="str">
        <f>IF(AX92&lt;$AY$1,"Low",IF(AX92&gt;$AZ$1,"High","Medium"))</f>
        <v>Low</v>
      </c>
      <c r="AZ92" s="83"/>
      <c r="BA92" s="83"/>
      <c r="BB92" s="83"/>
      <c r="BC92" s="103">
        <f t="shared" si="4"/>
        <v>0</v>
      </c>
      <c r="BD92" s="103">
        <f t="shared" si="5"/>
        <v>4.2981432880624237E-5</v>
      </c>
      <c r="BE92" s="103">
        <f t="shared" si="6"/>
        <v>0</v>
      </c>
      <c r="BF92" s="103">
        <f t="shared" si="7"/>
        <v>0</v>
      </c>
      <c r="BG92" s="83"/>
      <c r="BH92" s="83"/>
      <c r="BI92" s="83"/>
      <c r="BJ92" s="83"/>
      <c r="BK92" s="83"/>
      <c r="BL92" s="83"/>
      <c r="BM92" s="83"/>
      <c r="BN92" s="83"/>
    </row>
    <row r="93" spans="1:66" ht="14.25" outlineLevel="1" x14ac:dyDescent="0.2">
      <c r="A93" s="97" t="s">
        <v>1815</v>
      </c>
      <c r="B93" s="97" t="s">
        <v>1402</v>
      </c>
      <c r="C93" s="97" t="s">
        <v>1418</v>
      </c>
      <c r="D93" s="97" t="e">
        <v>#N/A</v>
      </c>
      <c r="E93" s="98">
        <v>301791</v>
      </c>
      <c r="F93" s="99">
        <v>0.41</v>
      </c>
      <c r="G93" s="100">
        <f t="shared" si="0"/>
        <v>123734.31</v>
      </c>
      <c r="H93" s="106"/>
      <c r="I93" s="101">
        <f t="shared" si="1"/>
        <v>0</v>
      </c>
      <c r="J93" s="106"/>
      <c r="K93" s="106"/>
      <c r="L93" s="106">
        <v>0</v>
      </c>
      <c r="M93" s="107"/>
      <c r="N93" s="107">
        <v>0</v>
      </c>
      <c r="O93" s="106"/>
      <c r="P93" s="106">
        <v>0</v>
      </c>
      <c r="Q93" s="106">
        <v>0</v>
      </c>
      <c r="R93" s="106">
        <v>0</v>
      </c>
      <c r="S93" s="106"/>
      <c r="T93" s="106"/>
      <c r="U93" s="106"/>
      <c r="V93" s="106"/>
      <c r="W93" s="106"/>
      <c r="X93" s="106">
        <v>0</v>
      </c>
      <c r="Y93" s="106">
        <v>0</v>
      </c>
      <c r="Z93" s="106"/>
      <c r="AA93" s="106">
        <v>0</v>
      </c>
      <c r="AB93" s="83"/>
      <c r="AC93" s="83"/>
      <c r="AD93" s="83"/>
      <c r="AE93" s="83"/>
      <c r="AF93" s="83"/>
      <c r="AG93" s="103">
        <f t="shared" ref="AG93:AX93" si="110">J93/$G93</f>
        <v>0</v>
      </c>
      <c r="AH93" s="103">
        <f t="shared" si="110"/>
        <v>0</v>
      </c>
      <c r="AI93" s="103">
        <f t="shared" si="110"/>
        <v>0</v>
      </c>
      <c r="AJ93" s="103">
        <f t="shared" si="110"/>
        <v>0</v>
      </c>
      <c r="AK93" s="103">
        <f t="shared" si="110"/>
        <v>0</v>
      </c>
      <c r="AL93" s="103">
        <f t="shared" si="110"/>
        <v>0</v>
      </c>
      <c r="AM93" s="103">
        <f t="shared" si="110"/>
        <v>0</v>
      </c>
      <c r="AN93" s="103">
        <f t="shared" si="110"/>
        <v>0</v>
      </c>
      <c r="AO93" s="103">
        <f t="shared" si="110"/>
        <v>0</v>
      </c>
      <c r="AP93" s="103">
        <f t="shared" si="110"/>
        <v>0</v>
      </c>
      <c r="AQ93" s="103">
        <f t="shared" si="110"/>
        <v>0</v>
      </c>
      <c r="AR93" s="103">
        <f t="shared" si="110"/>
        <v>0</v>
      </c>
      <c r="AS93" s="103">
        <f t="shared" si="110"/>
        <v>0</v>
      </c>
      <c r="AT93" s="103">
        <f t="shared" si="110"/>
        <v>0</v>
      </c>
      <c r="AU93" s="103">
        <f t="shared" si="110"/>
        <v>0</v>
      </c>
      <c r="AV93" s="103">
        <f t="shared" si="110"/>
        <v>0</v>
      </c>
      <c r="AW93" s="103">
        <f t="shared" si="110"/>
        <v>0</v>
      </c>
      <c r="AX93" s="103">
        <f t="shared" si="110"/>
        <v>0</v>
      </c>
      <c r="AY93" s="83" t="str">
        <f>IF(AX93&lt;$AY$1,"Low",IF(AX93&gt;=$AZ$1,"High","Medium"))</f>
        <v>Low</v>
      </c>
      <c r="AZ93" s="83"/>
      <c r="BA93" s="83"/>
      <c r="BB93" s="83"/>
      <c r="BC93" s="103">
        <f t="shared" si="4"/>
        <v>0</v>
      </c>
      <c r="BD93" s="103">
        <f t="shared" si="5"/>
        <v>0</v>
      </c>
      <c r="BE93" s="103">
        <f t="shared" si="6"/>
        <v>0</v>
      </c>
      <c r="BF93" s="103">
        <f t="shared" si="7"/>
        <v>0</v>
      </c>
      <c r="BG93" s="83"/>
      <c r="BH93" s="83"/>
      <c r="BI93" s="83"/>
      <c r="BJ93" s="83"/>
      <c r="BK93" s="83"/>
      <c r="BL93" s="83"/>
      <c r="BM93" s="83"/>
      <c r="BN93" s="83"/>
    </row>
    <row r="94" spans="1:66" ht="14.25" outlineLevel="1" x14ac:dyDescent="0.2">
      <c r="A94" s="97" t="s">
        <v>1815</v>
      </c>
      <c r="B94" s="97" t="s">
        <v>1402</v>
      </c>
      <c r="C94" s="97" t="s">
        <v>1421</v>
      </c>
      <c r="D94" s="97" t="s">
        <v>151</v>
      </c>
      <c r="E94" s="98">
        <v>82547</v>
      </c>
      <c r="F94" s="99">
        <v>0.41</v>
      </c>
      <c r="G94" s="100">
        <f t="shared" si="0"/>
        <v>33844.269999999997</v>
      </c>
      <c r="H94" s="106"/>
      <c r="I94" s="101">
        <f t="shared" si="1"/>
        <v>5.8798727229158734E-3</v>
      </c>
      <c r="J94" s="106">
        <v>198</v>
      </c>
      <c r="K94" s="106">
        <v>160</v>
      </c>
      <c r="L94" s="106">
        <v>178</v>
      </c>
      <c r="M94" s="107">
        <v>109</v>
      </c>
      <c r="N94" s="107">
        <v>67</v>
      </c>
      <c r="O94" s="106">
        <v>115</v>
      </c>
      <c r="P94" s="106">
        <v>78</v>
      </c>
      <c r="Q94" s="106">
        <v>83</v>
      </c>
      <c r="R94" s="106">
        <v>47</v>
      </c>
      <c r="S94" s="106">
        <v>149</v>
      </c>
      <c r="T94" s="106">
        <v>214</v>
      </c>
      <c r="U94" s="106">
        <v>260</v>
      </c>
      <c r="V94" s="106">
        <v>220</v>
      </c>
      <c r="W94" s="106">
        <v>184</v>
      </c>
      <c r="X94" s="106">
        <v>207</v>
      </c>
      <c r="Y94" s="106">
        <v>155</v>
      </c>
      <c r="Z94" s="106">
        <v>198</v>
      </c>
      <c r="AA94" s="106">
        <v>244</v>
      </c>
      <c r="AB94" s="83"/>
      <c r="AC94" s="83"/>
      <c r="AD94" s="83"/>
      <c r="AE94" s="83"/>
      <c r="AF94" s="83"/>
      <c r="AG94" s="103">
        <f t="shared" ref="AG94:AX94" si="111">J94/$G94</f>
        <v>5.850325623805744E-3</v>
      </c>
      <c r="AH94" s="103">
        <f t="shared" si="111"/>
        <v>4.7275358576208031E-3</v>
      </c>
      <c r="AI94" s="103">
        <f t="shared" si="111"/>
        <v>5.2593836416031433E-3</v>
      </c>
      <c r="AJ94" s="103">
        <f t="shared" si="111"/>
        <v>3.2206338030041719E-3</v>
      </c>
      <c r="AK94" s="103">
        <f t="shared" si="111"/>
        <v>1.9796556403787113E-3</v>
      </c>
      <c r="AL94" s="103">
        <f t="shared" si="111"/>
        <v>3.3979163976649521E-3</v>
      </c>
      <c r="AM94" s="103">
        <f t="shared" si="111"/>
        <v>2.3046737305901415E-3</v>
      </c>
      <c r="AN94" s="103">
        <f t="shared" si="111"/>
        <v>2.4524092261407914E-3</v>
      </c>
      <c r="AO94" s="103">
        <f t="shared" si="111"/>
        <v>1.3887136581761108E-3</v>
      </c>
      <c r="AP94" s="103">
        <f t="shared" si="111"/>
        <v>4.4025177674093729E-3</v>
      </c>
      <c r="AQ94" s="103">
        <f t="shared" si="111"/>
        <v>6.3230792095678237E-3</v>
      </c>
      <c r="AR94" s="103">
        <f t="shared" si="111"/>
        <v>7.6822457686338049E-3</v>
      </c>
      <c r="AS94" s="103">
        <f t="shared" si="111"/>
        <v>6.5003618042286044E-3</v>
      </c>
      <c r="AT94" s="103">
        <f t="shared" si="111"/>
        <v>5.4366662362639231E-3</v>
      </c>
      <c r="AU94" s="103">
        <f t="shared" si="111"/>
        <v>6.1162495157969137E-3</v>
      </c>
      <c r="AV94" s="103">
        <f t="shared" si="111"/>
        <v>4.5798003620701527E-3</v>
      </c>
      <c r="AW94" s="103">
        <f t="shared" si="111"/>
        <v>5.850325623805744E-3</v>
      </c>
      <c r="AX94" s="103">
        <f t="shared" si="111"/>
        <v>7.2094921828717243E-3</v>
      </c>
      <c r="AY94" s="83" t="str">
        <f>IF(AX94&lt;$AY$1,"Low",IF(AX94&gt;$AZ$1,"High","Medium"))</f>
        <v>Low</v>
      </c>
      <c r="AZ94" s="83"/>
      <c r="BA94" s="83"/>
      <c r="BB94" s="83"/>
      <c r="BC94" s="103">
        <f t="shared" si="4"/>
        <v>1.2409781626254608E-3</v>
      </c>
      <c r="BD94" s="103">
        <f t="shared" si="5"/>
        <v>7.6822457686338049E-4</v>
      </c>
      <c r="BE94" s="103">
        <f t="shared" si="6"/>
        <v>5.2593836416031433E-3</v>
      </c>
      <c r="BF94" s="103">
        <f t="shared" si="7"/>
        <v>1.1818839644052007E-4</v>
      </c>
      <c r="BG94" s="83"/>
      <c r="BH94" s="83"/>
      <c r="BI94" s="83"/>
      <c r="BJ94" s="83"/>
      <c r="BK94" s="83"/>
      <c r="BL94" s="83"/>
      <c r="BM94" s="83"/>
      <c r="BN94" s="83"/>
    </row>
    <row r="95" spans="1:66" ht="14.25" outlineLevel="1" x14ac:dyDescent="0.2">
      <c r="A95" s="97" t="s">
        <v>1815</v>
      </c>
      <c r="B95" s="97" t="s">
        <v>1402</v>
      </c>
      <c r="C95" s="97" t="s">
        <v>1462</v>
      </c>
      <c r="D95" s="97" t="s">
        <v>133</v>
      </c>
      <c r="E95" s="98">
        <v>228191</v>
      </c>
      <c r="F95" s="99">
        <v>0.41</v>
      </c>
      <c r="G95" s="100">
        <f t="shared" si="0"/>
        <v>93558.31</v>
      </c>
      <c r="H95" s="106"/>
      <c r="I95" s="101">
        <f t="shared" si="1"/>
        <v>0</v>
      </c>
      <c r="J95" s="106">
        <v>0</v>
      </c>
      <c r="K95" s="106">
        <v>1</v>
      </c>
      <c r="L95" s="106">
        <v>0</v>
      </c>
      <c r="M95" s="107">
        <v>0</v>
      </c>
      <c r="N95" s="107">
        <v>0</v>
      </c>
      <c r="O95" s="106">
        <v>0</v>
      </c>
      <c r="P95" s="106">
        <v>0</v>
      </c>
      <c r="Q95" s="106">
        <v>0</v>
      </c>
      <c r="R95" s="106">
        <v>0</v>
      </c>
      <c r="S95" s="106">
        <v>0</v>
      </c>
      <c r="T95" s="106">
        <v>1</v>
      </c>
      <c r="U95" s="106">
        <v>0</v>
      </c>
      <c r="V95" s="106">
        <v>0</v>
      </c>
      <c r="W95" s="106">
        <v>0</v>
      </c>
      <c r="X95" s="106">
        <v>0</v>
      </c>
      <c r="Y95" s="106">
        <v>0</v>
      </c>
      <c r="Z95" s="106">
        <v>0</v>
      </c>
      <c r="AA95" s="106">
        <v>0</v>
      </c>
      <c r="AB95" s="83"/>
      <c r="AC95" s="83"/>
      <c r="AD95" s="83"/>
      <c r="AE95" s="83"/>
      <c r="AF95" s="83"/>
      <c r="AG95" s="103">
        <f t="shared" ref="AG95:AX95" si="112">J95/$G95</f>
        <v>0</v>
      </c>
      <c r="AH95" s="103">
        <f t="shared" si="112"/>
        <v>1.0688521415147409E-5</v>
      </c>
      <c r="AI95" s="103">
        <f t="shared" si="112"/>
        <v>0</v>
      </c>
      <c r="AJ95" s="103">
        <f t="shared" si="112"/>
        <v>0</v>
      </c>
      <c r="AK95" s="103">
        <f t="shared" si="112"/>
        <v>0</v>
      </c>
      <c r="AL95" s="103">
        <f t="shared" si="112"/>
        <v>0</v>
      </c>
      <c r="AM95" s="103">
        <f t="shared" si="112"/>
        <v>0</v>
      </c>
      <c r="AN95" s="103">
        <f t="shared" si="112"/>
        <v>0</v>
      </c>
      <c r="AO95" s="103">
        <f t="shared" si="112"/>
        <v>0</v>
      </c>
      <c r="AP95" s="103">
        <f t="shared" si="112"/>
        <v>0</v>
      </c>
      <c r="AQ95" s="103">
        <f t="shared" si="112"/>
        <v>1.0688521415147409E-5</v>
      </c>
      <c r="AR95" s="103">
        <f t="shared" si="112"/>
        <v>0</v>
      </c>
      <c r="AS95" s="103">
        <f t="shared" si="112"/>
        <v>0</v>
      </c>
      <c r="AT95" s="103">
        <f t="shared" si="112"/>
        <v>0</v>
      </c>
      <c r="AU95" s="103">
        <f t="shared" si="112"/>
        <v>0</v>
      </c>
      <c r="AV95" s="103">
        <f t="shared" si="112"/>
        <v>0</v>
      </c>
      <c r="AW95" s="103">
        <f t="shared" si="112"/>
        <v>0</v>
      </c>
      <c r="AX95" s="103">
        <f t="shared" si="112"/>
        <v>0</v>
      </c>
      <c r="AY95" s="83" t="str">
        <f t="shared" ref="AY95:AY100" si="113">IF(AX95&lt;$AY$1,"Low",IF(AX95&gt;=$AZ$1,"High","Medium"))</f>
        <v>Low</v>
      </c>
      <c r="AZ95" s="83"/>
      <c r="BA95" s="83"/>
      <c r="BB95" s="83"/>
      <c r="BC95" s="103">
        <f t="shared" si="4"/>
        <v>0</v>
      </c>
      <c r="BD95" s="103">
        <f t="shared" si="5"/>
        <v>0</v>
      </c>
      <c r="BE95" s="103">
        <f t="shared" si="6"/>
        <v>0</v>
      </c>
      <c r="BF95" s="103">
        <f t="shared" si="7"/>
        <v>0</v>
      </c>
      <c r="BG95" s="83"/>
      <c r="BH95" s="83"/>
      <c r="BI95" s="83"/>
      <c r="BJ95" s="83"/>
      <c r="BK95" s="83"/>
      <c r="BL95" s="83"/>
      <c r="BM95" s="83"/>
      <c r="BN95" s="83"/>
    </row>
    <row r="96" spans="1:66" ht="14.25" outlineLevel="1" x14ac:dyDescent="0.2">
      <c r="A96" s="97" t="s">
        <v>1815</v>
      </c>
      <c r="B96" s="97" t="s">
        <v>1402</v>
      </c>
      <c r="C96" s="97" t="s">
        <v>1478</v>
      </c>
      <c r="D96" s="97" t="s">
        <v>133</v>
      </c>
      <c r="E96" s="98">
        <v>213206</v>
      </c>
      <c r="F96" s="99">
        <v>0.41</v>
      </c>
      <c r="G96" s="100">
        <f t="shared" si="0"/>
        <v>87414.459999999992</v>
      </c>
      <c r="H96" s="106"/>
      <c r="I96" s="101">
        <f t="shared" si="1"/>
        <v>2.1354209208255328E-4</v>
      </c>
      <c r="J96" s="106">
        <v>12</v>
      </c>
      <c r="K96" s="106">
        <v>14</v>
      </c>
      <c r="L96" s="106">
        <v>7</v>
      </c>
      <c r="M96" s="107">
        <v>1</v>
      </c>
      <c r="N96" s="107">
        <v>1</v>
      </c>
      <c r="O96" s="106">
        <v>5</v>
      </c>
      <c r="P96" s="106">
        <v>5</v>
      </c>
      <c r="Q96" s="106">
        <v>15</v>
      </c>
      <c r="R96" s="106">
        <v>9</v>
      </c>
      <c r="S96" s="106">
        <v>7</v>
      </c>
      <c r="T96" s="106">
        <v>15</v>
      </c>
      <c r="U96" s="106">
        <v>20</v>
      </c>
      <c r="V96" s="106">
        <v>15</v>
      </c>
      <c r="W96" s="106">
        <v>10</v>
      </c>
      <c r="X96" s="106">
        <v>23</v>
      </c>
      <c r="Y96" s="106">
        <v>15</v>
      </c>
      <c r="Z96" s="106">
        <v>13</v>
      </c>
      <c r="AA96" s="106">
        <v>28</v>
      </c>
      <c r="AB96" s="83"/>
      <c r="AC96" s="83"/>
      <c r="AD96" s="83"/>
      <c r="AE96" s="83"/>
      <c r="AF96" s="83"/>
      <c r="AG96" s="103">
        <f t="shared" ref="AG96:AX96" si="114">J96/$G96</f>
        <v>1.372770591959271E-4</v>
      </c>
      <c r="AH96" s="103">
        <f t="shared" si="114"/>
        <v>1.6015656906191494E-4</v>
      </c>
      <c r="AI96" s="103">
        <f t="shared" si="114"/>
        <v>8.0078284530957472E-5</v>
      </c>
      <c r="AJ96" s="103">
        <f t="shared" si="114"/>
        <v>1.1439754932993924E-5</v>
      </c>
      <c r="AK96" s="103">
        <f t="shared" si="114"/>
        <v>1.1439754932993924E-5</v>
      </c>
      <c r="AL96" s="103">
        <f t="shared" si="114"/>
        <v>5.719877466496962E-5</v>
      </c>
      <c r="AM96" s="103">
        <f t="shared" si="114"/>
        <v>5.719877466496962E-5</v>
      </c>
      <c r="AN96" s="103">
        <f t="shared" si="114"/>
        <v>1.7159632399490888E-4</v>
      </c>
      <c r="AO96" s="103">
        <f t="shared" si="114"/>
        <v>1.0295779439694532E-4</v>
      </c>
      <c r="AP96" s="103">
        <f t="shared" si="114"/>
        <v>8.0078284530957472E-5</v>
      </c>
      <c r="AQ96" s="103">
        <f t="shared" si="114"/>
        <v>1.7159632399490888E-4</v>
      </c>
      <c r="AR96" s="103">
        <f t="shared" si="114"/>
        <v>2.2879509865987848E-4</v>
      </c>
      <c r="AS96" s="103">
        <f t="shared" si="114"/>
        <v>1.7159632399490888E-4</v>
      </c>
      <c r="AT96" s="103">
        <f t="shared" si="114"/>
        <v>1.1439754932993924E-4</v>
      </c>
      <c r="AU96" s="103">
        <f t="shared" si="114"/>
        <v>2.6311436345886029E-4</v>
      </c>
      <c r="AV96" s="103">
        <f t="shared" si="114"/>
        <v>1.7159632399490888E-4</v>
      </c>
      <c r="AW96" s="103">
        <f t="shared" si="114"/>
        <v>1.4871681412892101E-4</v>
      </c>
      <c r="AX96" s="103">
        <f t="shared" si="114"/>
        <v>3.2031313812382989E-4</v>
      </c>
      <c r="AY96" s="83" t="str">
        <f t="shared" si="113"/>
        <v>Low</v>
      </c>
      <c r="AZ96" s="83"/>
      <c r="BA96" s="83"/>
      <c r="BB96" s="83"/>
      <c r="BC96" s="103">
        <f t="shared" si="4"/>
        <v>9.1518039463951394E-5</v>
      </c>
      <c r="BD96" s="103">
        <f t="shared" si="5"/>
        <v>8.0078284530957472E-5</v>
      </c>
      <c r="BE96" s="103">
        <f t="shared" si="6"/>
        <v>1.6015656906191494E-4</v>
      </c>
      <c r="BF96" s="103">
        <f t="shared" si="7"/>
        <v>0</v>
      </c>
      <c r="BG96" s="83"/>
      <c r="BH96" s="83"/>
      <c r="BI96" s="83"/>
      <c r="BJ96" s="83"/>
      <c r="BK96" s="83"/>
      <c r="BL96" s="83"/>
      <c r="BM96" s="83"/>
      <c r="BN96" s="83"/>
    </row>
    <row r="97" spans="1:66" ht="14.25" outlineLevel="1" x14ac:dyDescent="0.2">
      <c r="A97" s="97" t="s">
        <v>1815</v>
      </c>
      <c r="B97" s="97" t="s">
        <v>1407</v>
      </c>
      <c r="C97" s="97" t="s">
        <v>1252</v>
      </c>
      <c r="D97" s="97" t="s">
        <v>133</v>
      </c>
      <c r="E97" s="98">
        <v>509996</v>
      </c>
      <c r="F97" s="99">
        <v>0.38</v>
      </c>
      <c r="G97" s="100">
        <f t="shared" si="0"/>
        <v>193798.48</v>
      </c>
      <c r="H97" s="100"/>
      <c r="I97" s="101">
        <f t="shared" si="1"/>
        <v>2.780379564036484E-2</v>
      </c>
      <c r="J97" s="100">
        <v>11555</v>
      </c>
      <c r="K97" s="100">
        <v>11168</v>
      </c>
      <c r="L97" s="100">
        <v>10116</v>
      </c>
      <c r="M97" s="102">
        <v>4814</v>
      </c>
      <c r="N97" s="102">
        <v>4513</v>
      </c>
      <c r="O97" s="100">
        <v>4287</v>
      </c>
      <c r="P97" s="100">
        <v>4810</v>
      </c>
      <c r="Q97" s="100">
        <v>5488</v>
      </c>
      <c r="R97" s="100">
        <v>4678</v>
      </c>
      <c r="S97" s="100">
        <v>4609</v>
      </c>
      <c r="T97" s="100">
        <v>4980</v>
      </c>
      <c r="U97" s="100">
        <v>5835</v>
      </c>
      <c r="V97" s="100">
        <v>5348</v>
      </c>
      <c r="W97" s="100">
        <v>4644</v>
      </c>
      <c r="X97" s="100">
        <v>4664</v>
      </c>
      <c r="Y97" s="100">
        <v>4463</v>
      </c>
      <c r="Z97" s="100">
        <v>5806</v>
      </c>
      <c r="AA97" s="100">
        <v>5896</v>
      </c>
      <c r="AB97" s="83"/>
      <c r="AC97" s="83"/>
      <c r="AD97" s="83"/>
      <c r="AE97" s="83"/>
      <c r="AF97" s="83"/>
      <c r="AG97" s="103">
        <f t="shared" ref="AG97:AX97" si="115">J97/$G97</f>
        <v>5.9623790650989619E-2</v>
      </c>
      <c r="AH97" s="103">
        <f t="shared" si="115"/>
        <v>5.7626870964106632E-2</v>
      </c>
      <c r="AI97" s="103">
        <f t="shared" si="115"/>
        <v>5.2198551815267072E-2</v>
      </c>
      <c r="AJ97" s="103">
        <f t="shared" si="115"/>
        <v>2.4840236105050977E-2</v>
      </c>
      <c r="AK97" s="103">
        <f t="shared" si="115"/>
        <v>2.3287076348586427E-2</v>
      </c>
      <c r="AL97" s="103">
        <f t="shared" si="115"/>
        <v>2.2120916531440285E-2</v>
      </c>
      <c r="AM97" s="103">
        <f t="shared" si="115"/>
        <v>2.481959610828733E-2</v>
      </c>
      <c r="AN97" s="103">
        <f t="shared" si="115"/>
        <v>2.831807555972575E-2</v>
      </c>
      <c r="AO97" s="103">
        <f t="shared" si="115"/>
        <v>2.413847621508693E-2</v>
      </c>
      <c r="AP97" s="103">
        <f t="shared" si="115"/>
        <v>2.378243627091399E-2</v>
      </c>
      <c r="AQ97" s="103">
        <f t="shared" si="115"/>
        <v>2.5696795970742391E-2</v>
      </c>
      <c r="AR97" s="103">
        <f t="shared" si="115"/>
        <v>3.0108595278972257E-2</v>
      </c>
      <c r="AS97" s="103">
        <f t="shared" si="115"/>
        <v>2.7595675672998053E-2</v>
      </c>
      <c r="AT97" s="103">
        <f t="shared" si="115"/>
        <v>2.3963036242595916E-2</v>
      </c>
      <c r="AU97" s="103">
        <f t="shared" si="115"/>
        <v>2.406623622641416E-2</v>
      </c>
      <c r="AV97" s="103">
        <f t="shared" si="115"/>
        <v>2.3029076389040819E-2</v>
      </c>
      <c r="AW97" s="103">
        <f t="shared" si="115"/>
        <v>2.9958955302435808E-2</v>
      </c>
      <c r="AX97" s="103">
        <f t="shared" si="115"/>
        <v>3.0423355229617897E-2</v>
      </c>
      <c r="AY97" s="83" t="str">
        <f t="shared" si="113"/>
        <v>Low</v>
      </c>
      <c r="AZ97" s="83"/>
      <c r="BA97" s="83"/>
      <c r="BB97" s="83"/>
      <c r="BC97" s="103">
        <f t="shared" si="4"/>
        <v>1.1222998240233876E-2</v>
      </c>
      <c r="BD97" s="103">
        <f t="shared" si="5"/>
        <v>7.9051187604773782E-3</v>
      </c>
      <c r="BE97" s="103">
        <f t="shared" si="6"/>
        <v>1.2961917967571263E-2</v>
      </c>
      <c r="BF97" s="103">
        <f t="shared" si="7"/>
        <v>2.8792795485289668E-3</v>
      </c>
      <c r="BG97" s="83"/>
      <c r="BH97" s="83"/>
      <c r="BI97" s="83"/>
      <c r="BJ97" s="83"/>
      <c r="BK97" s="83"/>
      <c r="BL97" s="83"/>
      <c r="BM97" s="83"/>
      <c r="BN97" s="83"/>
    </row>
    <row r="98" spans="1:66" ht="14.25" outlineLevel="1" x14ac:dyDescent="0.2">
      <c r="A98" s="97" t="s">
        <v>1815</v>
      </c>
      <c r="B98" s="97" t="s">
        <v>1407</v>
      </c>
      <c r="C98" s="97" t="s">
        <v>1307</v>
      </c>
      <c r="D98" s="97" t="s">
        <v>133</v>
      </c>
      <c r="E98" s="98">
        <v>252959</v>
      </c>
      <c r="F98" s="99">
        <v>0.38</v>
      </c>
      <c r="G98" s="100">
        <f t="shared" si="0"/>
        <v>96124.42</v>
      </c>
      <c r="H98" s="106"/>
      <c r="I98" s="101">
        <f t="shared" si="1"/>
        <v>7.802387780337192E-4</v>
      </c>
      <c r="J98" s="106">
        <v>289</v>
      </c>
      <c r="K98" s="106">
        <v>286</v>
      </c>
      <c r="L98" s="106">
        <v>271</v>
      </c>
      <c r="M98" s="107">
        <v>81</v>
      </c>
      <c r="N98" s="107">
        <v>69</v>
      </c>
      <c r="O98" s="106">
        <v>45</v>
      </c>
      <c r="P98" s="106">
        <v>65</v>
      </c>
      <c r="Q98" s="106">
        <v>78</v>
      </c>
      <c r="R98" s="106">
        <v>70</v>
      </c>
      <c r="S98" s="106">
        <v>81</v>
      </c>
      <c r="T98" s="106">
        <v>72</v>
      </c>
      <c r="U98" s="106">
        <v>92</v>
      </c>
      <c r="V98" s="106">
        <v>74</v>
      </c>
      <c r="W98" s="106">
        <v>56</v>
      </c>
      <c r="X98" s="106">
        <v>85</v>
      </c>
      <c r="Y98" s="106">
        <v>66</v>
      </c>
      <c r="Z98" s="106">
        <v>71</v>
      </c>
      <c r="AA98" s="106">
        <v>88</v>
      </c>
      <c r="AB98" s="83"/>
      <c r="AC98" s="83"/>
      <c r="AD98" s="83"/>
      <c r="AE98" s="83"/>
      <c r="AF98" s="83"/>
      <c r="AG98" s="103">
        <f t="shared" ref="AG98:AX98" si="116">J98/$G98</f>
        <v>3.006520091356598E-3</v>
      </c>
      <c r="AH98" s="103">
        <f t="shared" si="116"/>
        <v>2.9753105402352494E-3</v>
      </c>
      <c r="AI98" s="103">
        <f t="shared" si="116"/>
        <v>2.8192627846285053E-3</v>
      </c>
      <c r="AJ98" s="103">
        <f t="shared" si="116"/>
        <v>8.4265788027641677E-4</v>
      </c>
      <c r="AK98" s="103">
        <f t="shared" si="116"/>
        <v>7.1781967579102174E-4</v>
      </c>
      <c r="AL98" s="103">
        <f t="shared" si="116"/>
        <v>4.6814326682023151E-4</v>
      </c>
      <c r="AM98" s="103">
        <f t="shared" si="116"/>
        <v>6.7620694096255662E-4</v>
      </c>
      <c r="AN98" s="103">
        <f t="shared" si="116"/>
        <v>8.1144832915506799E-4</v>
      </c>
      <c r="AO98" s="103">
        <f t="shared" si="116"/>
        <v>7.2822285949813797E-4</v>
      </c>
      <c r="AP98" s="103">
        <f t="shared" si="116"/>
        <v>8.4265788027641677E-4</v>
      </c>
      <c r="AQ98" s="103">
        <f t="shared" si="116"/>
        <v>7.4902922691237042E-4</v>
      </c>
      <c r="AR98" s="103">
        <f t="shared" si="116"/>
        <v>9.5709290105469558E-4</v>
      </c>
      <c r="AS98" s="103">
        <f t="shared" si="116"/>
        <v>7.6983559432660298E-4</v>
      </c>
      <c r="AT98" s="103">
        <f t="shared" si="116"/>
        <v>5.8257828759851037E-4</v>
      </c>
      <c r="AU98" s="103">
        <f t="shared" si="116"/>
        <v>8.8427061510488179E-4</v>
      </c>
      <c r="AV98" s="103">
        <f t="shared" si="116"/>
        <v>6.8661012466967296E-4</v>
      </c>
      <c r="AW98" s="103">
        <f t="shared" si="116"/>
        <v>7.3862604320525419E-4</v>
      </c>
      <c r="AX98" s="103">
        <f t="shared" si="116"/>
        <v>9.1548016622623057E-4</v>
      </c>
      <c r="AY98" s="83" t="str">
        <f t="shared" si="113"/>
        <v>Low</v>
      </c>
      <c r="AZ98" s="83"/>
      <c r="BA98" s="83"/>
      <c r="BB98" s="83"/>
      <c r="BC98" s="103">
        <f t="shared" si="4"/>
        <v>5.7217510389139415E-4</v>
      </c>
      <c r="BD98" s="103">
        <f t="shared" si="5"/>
        <v>2.9128914379925519E-4</v>
      </c>
      <c r="BE98" s="103">
        <f t="shared" si="6"/>
        <v>0</v>
      </c>
      <c r="BF98" s="103">
        <f t="shared" si="7"/>
        <v>9.3628653364046302E-5</v>
      </c>
      <c r="BG98" s="83"/>
      <c r="BH98" s="83"/>
      <c r="BI98" s="83"/>
      <c r="BJ98" s="83"/>
      <c r="BK98" s="83"/>
      <c r="BL98" s="83"/>
      <c r="BM98" s="83"/>
      <c r="BN98" s="83"/>
    </row>
    <row r="99" spans="1:66" ht="14.25" outlineLevel="1" x14ac:dyDescent="0.2">
      <c r="A99" s="97" t="s">
        <v>1815</v>
      </c>
      <c r="B99" s="97" t="s">
        <v>1407</v>
      </c>
      <c r="C99" s="97" t="s">
        <v>1344</v>
      </c>
      <c r="D99" s="97" t="e">
        <v>#N/A</v>
      </c>
      <c r="E99" s="98">
        <v>453013</v>
      </c>
      <c r="F99" s="99">
        <v>0.38</v>
      </c>
      <c r="G99" s="100">
        <f t="shared" si="0"/>
        <v>172144.94</v>
      </c>
      <c r="H99" s="106"/>
      <c r="I99" s="101">
        <f t="shared" si="1"/>
        <v>5.8090583435098352E-6</v>
      </c>
      <c r="J99" s="106"/>
      <c r="K99" s="106">
        <v>0</v>
      </c>
      <c r="L99" s="106">
        <v>1</v>
      </c>
      <c r="M99" s="107">
        <v>0</v>
      </c>
      <c r="N99" s="107">
        <v>0</v>
      </c>
      <c r="O99" s="106"/>
      <c r="P99" s="106">
        <v>0</v>
      </c>
      <c r="Q99" s="106">
        <v>0</v>
      </c>
      <c r="R99" s="106">
        <v>0</v>
      </c>
      <c r="S99" s="106">
        <v>0</v>
      </c>
      <c r="T99" s="106">
        <v>1</v>
      </c>
      <c r="U99" s="106">
        <v>0</v>
      </c>
      <c r="V99" s="106"/>
      <c r="W99" s="106"/>
      <c r="X99" s="106"/>
      <c r="Y99" s="106"/>
      <c r="Z99" s="106">
        <v>1</v>
      </c>
      <c r="AA99" s="106"/>
      <c r="AB99" s="83"/>
      <c r="AC99" s="83"/>
      <c r="AD99" s="83"/>
      <c r="AE99" s="83"/>
      <c r="AF99" s="83"/>
      <c r="AG99" s="103">
        <f t="shared" ref="AG99:AX99" si="117">J99/$G99</f>
        <v>0</v>
      </c>
      <c r="AH99" s="103">
        <f t="shared" si="117"/>
        <v>0</v>
      </c>
      <c r="AI99" s="103">
        <f t="shared" si="117"/>
        <v>5.8090583435098352E-6</v>
      </c>
      <c r="AJ99" s="103">
        <f t="shared" si="117"/>
        <v>0</v>
      </c>
      <c r="AK99" s="103">
        <f t="shared" si="117"/>
        <v>0</v>
      </c>
      <c r="AL99" s="103">
        <f t="shared" si="117"/>
        <v>0</v>
      </c>
      <c r="AM99" s="103">
        <f t="shared" si="117"/>
        <v>0</v>
      </c>
      <c r="AN99" s="103">
        <f t="shared" si="117"/>
        <v>0</v>
      </c>
      <c r="AO99" s="103">
        <f t="shared" si="117"/>
        <v>0</v>
      </c>
      <c r="AP99" s="103">
        <f t="shared" si="117"/>
        <v>0</v>
      </c>
      <c r="AQ99" s="103">
        <f t="shared" si="117"/>
        <v>5.8090583435098352E-6</v>
      </c>
      <c r="AR99" s="103">
        <f t="shared" si="117"/>
        <v>0</v>
      </c>
      <c r="AS99" s="103">
        <f t="shared" si="117"/>
        <v>0</v>
      </c>
      <c r="AT99" s="103">
        <f t="shared" si="117"/>
        <v>0</v>
      </c>
      <c r="AU99" s="103">
        <f t="shared" si="117"/>
        <v>0</v>
      </c>
      <c r="AV99" s="103">
        <f t="shared" si="117"/>
        <v>0</v>
      </c>
      <c r="AW99" s="103">
        <f t="shared" si="117"/>
        <v>5.8090583435098352E-6</v>
      </c>
      <c r="AX99" s="103">
        <f t="shared" si="117"/>
        <v>0</v>
      </c>
      <c r="AY99" s="83" t="str">
        <f t="shared" si="113"/>
        <v>Low</v>
      </c>
      <c r="AZ99" s="83"/>
      <c r="BA99" s="83"/>
      <c r="BB99" s="83"/>
      <c r="BC99" s="103">
        <f t="shared" si="4"/>
        <v>0</v>
      </c>
      <c r="BD99" s="103">
        <f t="shared" si="5"/>
        <v>0</v>
      </c>
      <c r="BE99" s="103">
        <f t="shared" si="6"/>
        <v>0</v>
      </c>
      <c r="BF99" s="103">
        <f t="shared" si="7"/>
        <v>0</v>
      </c>
      <c r="BG99" s="83"/>
      <c r="BH99" s="83"/>
      <c r="BI99" s="83"/>
      <c r="BJ99" s="83"/>
      <c r="BK99" s="83"/>
      <c r="BL99" s="83"/>
      <c r="BM99" s="83"/>
      <c r="BN99" s="83"/>
    </row>
    <row r="100" spans="1:66" ht="14.25" outlineLevel="1" x14ac:dyDescent="0.2">
      <c r="A100" s="97" t="s">
        <v>1815</v>
      </c>
      <c r="B100" s="97" t="s">
        <v>1407</v>
      </c>
      <c r="C100" s="97" t="s">
        <v>1397</v>
      </c>
      <c r="D100" s="97" t="s">
        <v>133</v>
      </c>
      <c r="E100" s="98">
        <v>355788</v>
      </c>
      <c r="F100" s="99">
        <v>0.38</v>
      </c>
      <c r="G100" s="100">
        <f t="shared" si="0"/>
        <v>135199.44</v>
      </c>
      <c r="H100" s="106"/>
      <c r="I100" s="101">
        <f t="shared" si="1"/>
        <v>0</v>
      </c>
      <c r="J100" s="106">
        <v>0</v>
      </c>
      <c r="K100" s="106">
        <v>1</v>
      </c>
      <c r="L100" s="106">
        <v>1</v>
      </c>
      <c r="M100" s="107">
        <v>0</v>
      </c>
      <c r="N100" s="107"/>
      <c r="O100" s="106">
        <v>0</v>
      </c>
      <c r="P100" s="106">
        <v>0</v>
      </c>
      <c r="Q100" s="106">
        <v>0</v>
      </c>
      <c r="R100" s="106">
        <v>0</v>
      </c>
      <c r="S100" s="106">
        <v>1</v>
      </c>
      <c r="T100" s="106">
        <v>1</v>
      </c>
      <c r="U100" s="106">
        <v>0</v>
      </c>
      <c r="V100" s="106">
        <v>1</v>
      </c>
      <c r="W100" s="106">
        <v>0</v>
      </c>
      <c r="X100" s="106"/>
      <c r="Y100" s="106">
        <v>0</v>
      </c>
      <c r="Z100" s="106">
        <v>0</v>
      </c>
      <c r="AA100" s="106"/>
      <c r="AB100" s="83"/>
      <c r="AC100" s="83"/>
      <c r="AD100" s="83"/>
      <c r="AE100" s="83"/>
      <c r="AF100" s="83"/>
      <c r="AG100" s="103">
        <f t="shared" ref="AG100:AX100" si="118">J100/$G100</f>
        <v>0</v>
      </c>
      <c r="AH100" s="103">
        <f t="shared" si="118"/>
        <v>7.3964803404511142E-6</v>
      </c>
      <c r="AI100" s="103">
        <f t="shared" si="118"/>
        <v>7.3964803404511142E-6</v>
      </c>
      <c r="AJ100" s="103">
        <f t="shared" si="118"/>
        <v>0</v>
      </c>
      <c r="AK100" s="103">
        <f t="shared" si="118"/>
        <v>0</v>
      </c>
      <c r="AL100" s="103">
        <f t="shared" si="118"/>
        <v>0</v>
      </c>
      <c r="AM100" s="103">
        <f t="shared" si="118"/>
        <v>0</v>
      </c>
      <c r="AN100" s="103">
        <f t="shared" si="118"/>
        <v>0</v>
      </c>
      <c r="AO100" s="103">
        <f t="shared" si="118"/>
        <v>0</v>
      </c>
      <c r="AP100" s="103">
        <f t="shared" si="118"/>
        <v>7.3964803404511142E-6</v>
      </c>
      <c r="AQ100" s="103">
        <f t="shared" si="118"/>
        <v>7.3964803404511142E-6</v>
      </c>
      <c r="AR100" s="103">
        <f t="shared" si="118"/>
        <v>0</v>
      </c>
      <c r="AS100" s="103">
        <f t="shared" si="118"/>
        <v>7.3964803404511142E-6</v>
      </c>
      <c r="AT100" s="103">
        <f t="shared" si="118"/>
        <v>0</v>
      </c>
      <c r="AU100" s="103">
        <f t="shared" si="118"/>
        <v>0</v>
      </c>
      <c r="AV100" s="103">
        <f t="shared" si="118"/>
        <v>0</v>
      </c>
      <c r="AW100" s="103">
        <f t="shared" si="118"/>
        <v>0</v>
      </c>
      <c r="AX100" s="103">
        <f t="shared" si="118"/>
        <v>0</v>
      </c>
      <c r="AY100" s="83" t="str">
        <f t="shared" si="113"/>
        <v>Low</v>
      </c>
      <c r="AZ100" s="83"/>
      <c r="BA100" s="83"/>
      <c r="BB100" s="83"/>
      <c r="BC100" s="103">
        <f t="shared" si="4"/>
        <v>0</v>
      </c>
      <c r="BD100" s="103">
        <f t="shared" si="5"/>
        <v>0</v>
      </c>
      <c r="BE100" s="103">
        <f t="shared" si="6"/>
        <v>0</v>
      </c>
      <c r="BF100" s="103">
        <f t="shared" si="7"/>
        <v>0</v>
      </c>
      <c r="BG100" s="83"/>
      <c r="BH100" s="83"/>
      <c r="BI100" s="83"/>
      <c r="BJ100" s="83"/>
      <c r="BK100" s="83"/>
      <c r="BL100" s="83"/>
      <c r="BM100" s="83"/>
      <c r="BN100" s="83"/>
    </row>
    <row r="101" spans="1:66" ht="14.25" outlineLevel="1" x14ac:dyDescent="0.2">
      <c r="A101" s="97" t="s">
        <v>1815</v>
      </c>
      <c r="B101" s="97" t="s">
        <v>1407</v>
      </c>
      <c r="C101" s="97" t="s">
        <v>1407</v>
      </c>
      <c r="D101" s="97" t="s">
        <v>201</v>
      </c>
      <c r="E101" s="98">
        <v>992704</v>
      </c>
      <c r="F101" s="99">
        <v>0.38</v>
      </c>
      <c r="G101" s="100">
        <f t="shared" si="0"/>
        <v>377227.52000000002</v>
      </c>
      <c r="H101" s="100"/>
      <c r="I101" s="101">
        <f t="shared" si="1"/>
        <v>0.33147722979843391</v>
      </c>
      <c r="J101" s="100">
        <v>232011</v>
      </c>
      <c r="K101" s="100">
        <v>232279</v>
      </c>
      <c r="L101" s="100">
        <v>215717</v>
      </c>
      <c r="M101" s="102">
        <v>122593</v>
      </c>
      <c r="N101" s="102">
        <v>110907</v>
      </c>
      <c r="O101" s="100">
        <v>111759</v>
      </c>
      <c r="P101" s="100">
        <v>114953</v>
      </c>
      <c r="Q101" s="100">
        <v>116954</v>
      </c>
      <c r="R101" s="100">
        <v>116476</v>
      </c>
      <c r="S101" s="100">
        <v>120444</v>
      </c>
      <c r="T101" s="100">
        <v>123735</v>
      </c>
      <c r="U101" s="100">
        <v>131936</v>
      </c>
      <c r="V101" s="100">
        <v>121701</v>
      </c>
      <c r="W101" s="100">
        <v>109626</v>
      </c>
      <c r="X101" s="100">
        <v>115376</v>
      </c>
      <c r="Y101" s="100">
        <v>113836</v>
      </c>
      <c r="Z101" s="100">
        <v>130063</v>
      </c>
      <c r="AA101" s="100">
        <v>131228</v>
      </c>
      <c r="AB101" s="83"/>
      <c r="AC101" s="83"/>
      <c r="AD101" s="83"/>
      <c r="AE101" s="83"/>
      <c r="AF101" s="83"/>
      <c r="AG101" s="103">
        <f t="shared" ref="AG101:AX101" si="119">J101/$G101</f>
        <v>0.61504261407015048</v>
      </c>
      <c r="AH101" s="103">
        <f t="shared" si="119"/>
        <v>0.61575306064626456</v>
      </c>
      <c r="AI101" s="103">
        <f t="shared" si="119"/>
        <v>0.57184852261043939</v>
      </c>
      <c r="AJ101" s="103">
        <f t="shared" si="119"/>
        <v>0.32498424293116257</v>
      </c>
      <c r="AK101" s="103">
        <f t="shared" si="119"/>
        <v>0.29400559110851721</v>
      </c>
      <c r="AL101" s="103">
        <f t="shared" si="119"/>
        <v>0.2962641749997455</v>
      </c>
      <c r="AM101" s="103">
        <f t="shared" si="119"/>
        <v>0.30473121367179146</v>
      </c>
      <c r="AN101" s="103">
        <f t="shared" si="119"/>
        <v>0.31003570471210584</v>
      </c>
      <c r="AO101" s="103">
        <f t="shared" si="119"/>
        <v>0.30876856492336507</v>
      </c>
      <c r="AP101" s="103">
        <f t="shared" si="119"/>
        <v>0.31928741572194941</v>
      </c>
      <c r="AQ101" s="103">
        <f t="shared" si="119"/>
        <v>0.32801159363982774</v>
      </c>
      <c r="AR101" s="103">
        <f t="shared" si="119"/>
        <v>0.34975178905293014</v>
      </c>
      <c r="AS101" s="103">
        <f t="shared" si="119"/>
        <v>0.32261962223752921</v>
      </c>
      <c r="AT101" s="103">
        <f t="shared" si="119"/>
        <v>0.2906097625114944</v>
      </c>
      <c r="AU101" s="103">
        <f t="shared" si="119"/>
        <v>0.30585255285722523</v>
      </c>
      <c r="AV101" s="103">
        <f t="shared" si="119"/>
        <v>0.30177013596462948</v>
      </c>
      <c r="AW101" s="103">
        <f t="shared" si="119"/>
        <v>0.34478661578031211</v>
      </c>
      <c r="AX101" s="103">
        <f t="shared" si="119"/>
        <v>0.34787493765036015</v>
      </c>
      <c r="AY101" s="83" t="str">
        <f>IF(AX101&lt;$AY$1,"Low",IF(AX101&gt;$AZ$1,"High","Medium"))</f>
        <v>High</v>
      </c>
      <c r="AZ101" s="83"/>
      <c r="BA101" s="83"/>
      <c r="BB101" s="83"/>
      <c r="BC101" s="103">
        <f t="shared" si="4"/>
        <v>0.10201270575381138</v>
      </c>
      <c r="BD101" s="103">
        <f t="shared" si="5"/>
        <v>0.10128900457739669</v>
      </c>
      <c r="BE101" s="103">
        <f t="shared" si="6"/>
        <v>0.25323974242388253</v>
      </c>
      <c r="BF101" s="103">
        <f t="shared" si="7"/>
        <v>4.3602333148970676E-2</v>
      </c>
      <c r="BG101" s="83"/>
      <c r="BH101" s="83"/>
      <c r="BI101" s="83"/>
      <c r="BJ101" s="83"/>
      <c r="BK101" s="83"/>
      <c r="BL101" s="83"/>
      <c r="BM101" s="83"/>
      <c r="BN101" s="83"/>
    </row>
    <row r="102" spans="1:66" ht="14.25" outlineLevel="1" x14ac:dyDescent="0.2">
      <c r="A102" s="97" t="s">
        <v>1815</v>
      </c>
      <c r="B102" s="97" t="s">
        <v>1407</v>
      </c>
      <c r="C102" s="97" t="s">
        <v>1432</v>
      </c>
      <c r="D102" s="97" t="s">
        <v>133</v>
      </c>
      <c r="E102" s="98">
        <v>118469</v>
      </c>
      <c r="F102" s="99">
        <v>0.38</v>
      </c>
      <c r="G102" s="100">
        <f t="shared" si="0"/>
        <v>45018.22</v>
      </c>
      <c r="H102" s="100"/>
      <c r="I102" s="101">
        <f t="shared" si="1"/>
        <v>0.15033172494751385</v>
      </c>
      <c r="J102" s="100">
        <v>10823</v>
      </c>
      <c r="K102" s="100">
        <v>10555</v>
      </c>
      <c r="L102" s="100">
        <v>10297</v>
      </c>
      <c r="M102" s="102">
        <v>6574</v>
      </c>
      <c r="N102" s="102">
        <v>6550</v>
      </c>
      <c r="O102" s="100">
        <v>7841</v>
      </c>
      <c r="P102" s="100">
        <v>7614</v>
      </c>
      <c r="Q102" s="100">
        <v>7627</v>
      </c>
      <c r="R102" s="100">
        <v>7327</v>
      </c>
      <c r="S102" s="100">
        <v>7290</v>
      </c>
      <c r="T102" s="100">
        <v>7599</v>
      </c>
      <c r="U102" s="100">
        <v>8159</v>
      </c>
      <c r="V102" s="100">
        <v>7309</v>
      </c>
      <c r="W102" s="100">
        <v>6534</v>
      </c>
      <c r="X102" s="100">
        <v>6847</v>
      </c>
      <c r="Y102" s="100">
        <v>6197</v>
      </c>
      <c r="Z102" s="100">
        <v>7071</v>
      </c>
      <c r="AA102" s="100">
        <v>7035</v>
      </c>
      <c r="AB102" s="83"/>
      <c r="AC102" s="83"/>
      <c r="AD102" s="83"/>
      <c r="AE102" s="83"/>
      <c r="AF102" s="83"/>
      <c r="AG102" s="103">
        <f t="shared" ref="AG102:AX102" si="120">J102/$G102</f>
        <v>0.2404137702468023</v>
      </c>
      <c r="AH102" s="103">
        <f t="shared" si="120"/>
        <v>0.23446062505358942</v>
      </c>
      <c r="AI102" s="103">
        <f t="shared" si="120"/>
        <v>0.22872961214370535</v>
      </c>
      <c r="AJ102" s="103">
        <f t="shared" si="120"/>
        <v>0.14602976306037865</v>
      </c>
      <c r="AK102" s="103">
        <f t="shared" si="120"/>
        <v>0.14549664558038944</v>
      </c>
      <c r="AL102" s="103">
        <f t="shared" si="120"/>
        <v>0.17417392335814255</v>
      </c>
      <c r="AM102" s="103">
        <f t="shared" si="120"/>
        <v>0.1691315205265779</v>
      </c>
      <c r="AN102" s="103">
        <f t="shared" si="120"/>
        <v>0.16942029249490539</v>
      </c>
      <c r="AO102" s="103">
        <f t="shared" si="120"/>
        <v>0.16275632399504023</v>
      </c>
      <c r="AP102" s="103">
        <f t="shared" si="120"/>
        <v>0.16193443454672352</v>
      </c>
      <c r="AQ102" s="103">
        <f t="shared" si="120"/>
        <v>0.16879832210158463</v>
      </c>
      <c r="AR102" s="103">
        <f t="shared" si="120"/>
        <v>0.18123772996799961</v>
      </c>
      <c r="AS102" s="103">
        <f t="shared" si="120"/>
        <v>0.16235648588504831</v>
      </c>
      <c r="AT102" s="103">
        <f t="shared" si="120"/>
        <v>0.1451412339270633</v>
      </c>
      <c r="AU102" s="103">
        <f t="shared" si="120"/>
        <v>0.15209397439525596</v>
      </c>
      <c r="AV102" s="103">
        <f t="shared" si="120"/>
        <v>0.13765537597888144</v>
      </c>
      <c r="AW102" s="103">
        <f t="shared" si="120"/>
        <v>0.15706973754182196</v>
      </c>
      <c r="AX102" s="103">
        <f t="shared" si="120"/>
        <v>0.15627006132183813</v>
      </c>
      <c r="AY102" s="83" t="str">
        <f t="shared" ref="AY102:AY106" si="121">IF(AX102&lt;$AY$1,"Low",IF(AX102&gt;=$AZ$1,"High","Medium"))</f>
        <v>Medium</v>
      </c>
      <c r="AZ102" s="83"/>
      <c r="BA102" s="83"/>
      <c r="BB102" s="83"/>
      <c r="BC102" s="103">
        <f t="shared" si="4"/>
        <v>3.0565402186048227E-2</v>
      </c>
      <c r="BD102" s="103">
        <f t="shared" si="5"/>
        <v>1.1328746449770782E-2</v>
      </c>
      <c r="BE102" s="103">
        <f t="shared" si="6"/>
        <v>0.13156895141567126</v>
      </c>
      <c r="BF102" s="103">
        <f t="shared" si="7"/>
        <v>1.2950312118071305E-2</v>
      </c>
      <c r="BG102" s="83"/>
      <c r="BH102" s="83"/>
      <c r="BI102" s="83"/>
      <c r="BJ102" s="83"/>
      <c r="BK102" s="83"/>
      <c r="BL102" s="83"/>
      <c r="BM102" s="83"/>
      <c r="BN102" s="83"/>
    </row>
    <row r="103" spans="1:66" ht="14.25" outlineLevel="1" x14ac:dyDescent="0.2">
      <c r="A103" s="97" t="s">
        <v>1815</v>
      </c>
      <c r="B103" s="97" t="s">
        <v>1412</v>
      </c>
      <c r="C103" s="97" t="s">
        <v>1329</v>
      </c>
      <c r="D103" s="97" t="s">
        <v>133</v>
      </c>
      <c r="E103" s="98">
        <v>194172</v>
      </c>
      <c r="F103" s="99">
        <v>0.46</v>
      </c>
      <c r="G103" s="100">
        <f t="shared" si="0"/>
        <v>89319.12000000001</v>
      </c>
      <c r="H103" s="106"/>
      <c r="I103" s="101">
        <f t="shared" si="1"/>
        <v>4.1797694976544019E-3</v>
      </c>
      <c r="J103" s="106">
        <v>712</v>
      </c>
      <c r="K103" s="106">
        <v>773</v>
      </c>
      <c r="L103" s="106">
        <v>630</v>
      </c>
      <c r="M103" s="107">
        <v>230</v>
      </c>
      <c r="N103" s="107">
        <v>270</v>
      </c>
      <c r="O103" s="106">
        <v>285</v>
      </c>
      <c r="P103" s="106">
        <v>352</v>
      </c>
      <c r="Q103" s="106">
        <v>396</v>
      </c>
      <c r="R103" s="106">
        <v>394</v>
      </c>
      <c r="S103" s="106">
        <v>395</v>
      </c>
      <c r="T103" s="106">
        <v>390</v>
      </c>
      <c r="U103" s="106">
        <v>398</v>
      </c>
      <c r="V103" s="106">
        <v>319</v>
      </c>
      <c r="W103" s="106">
        <v>276</v>
      </c>
      <c r="X103" s="106">
        <v>368</v>
      </c>
      <c r="Y103" s="106">
        <v>356</v>
      </c>
      <c r="Z103" s="106">
        <v>368</v>
      </c>
      <c r="AA103" s="106">
        <v>396</v>
      </c>
      <c r="AB103" s="83"/>
      <c r="AC103" s="83"/>
      <c r="AD103" s="83"/>
      <c r="AE103" s="83"/>
      <c r="AF103" s="83"/>
      <c r="AG103" s="103">
        <f t="shared" ref="AG103:AX103" si="122">J103/$G103</f>
        <v>7.9714175419551819E-3</v>
      </c>
      <c r="AH103" s="103">
        <f t="shared" si="122"/>
        <v>8.6543620223754995E-3</v>
      </c>
      <c r="AI103" s="103">
        <f t="shared" si="122"/>
        <v>7.0533610272918044E-3</v>
      </c>
      <c r="AJ103" s="103">
        <f t="shared" si="122"/>
        <v>2.5750365655192301E-3</v>
      </c>
      <c r="AK103" s="103">
        <f t="shared" si="122"/>
        <v>3.0228690116964876E-3</v>
      </c>
      <c r="AL103" s="103">
        <f t="shared" si="122"/>
        <v>3.190806179012959E-3</v>
      </c>
      <c r="AM103" s="103">
        <f t="shared" si="122"/>
        <v>3.9409255263598651E-3</v>
      </c>
      <c r="AN103" s="103">
        <f t="shared" si="122"/>
        <v>4.433541217154848E-3</v>
      </c>
      <c r="AO103" s="103">
        <f t="shared" si="122"/>
        <v>4.4111495948459855E-3</v>
      </c>
      <c r="AP103" s="103">
        <f t="shared" si="122"/>
        <v>4.4223454060004167E-3</v>
      </c>
      <c r="AQ103" s="103">
        <f t="shared" si="122"/>
        <v>4.3663663502282596E-3</v>
      </c>
      <c r="AR103" s="103">
        <f t="shared" si="122"/>
        <v>4.4559328394637113E-3</v>
      </c>
      <c r="AS103" s="103">
        <f t="shared" si="122"/>
        <v>3.5714637582636276E-3</v>
      </c>
      <c r="AT103" s="103">
        <f t="shared" si="122"/>
        <v>3.090043878623076E-3</v>
      </c>
      <c r="AU103" s="103">
        <f t="shared" si="122"/>
        <v>4.1200585048307686E-3</v>
      </c>
      <c r="AV103" s="103">
        <f t="shared" si="122"/>
        <v>3.9857087709775909E-3</v>
      </c>
      <c r="AW103" s="103">
        <f t="shared" si="122"/>
        <v>4.1200585048307686E-3</v>
      </c>
      <c r="AX103" s="103">
        <f t="shared" si="122"/>
        <v>4.433541217154848E-3</v>
      </c>
      <c r="AY103" s="83" t="str">
        <f t="shared" si="121"/>
        <v>Low</v>
      </c>
      <c r="AZ103" s="83"/>
      <c r="BA103" s="83"/>
      <c r="BB103" s="83"/>
      <c r="BC103" s="103">
        <f t="shared" si="4"/>
        <v>2.519057509747073E-3</v>
      </c>
      <c r="BD103" s="103">
        <f t="shared" si="5"/>
        <v>1.7913297847090297E-3</v>
      </c>
      <c r="BE103" s="103">
        <f t="shared" si="6"/>
        <v>1.0076230038988291E-4</v>
      </c>
      <c r="BF103" s="103">
        <f t="shared" si="7"/>
        <v>3.1348271232408016E-4</v>
      </c>
      <c r="BG103" s="83"/>
      <c r="BH103" s="83"/>
      <c r="BI103" s="83"/>
      <c r="BJ103" s="83"/>
      <c r="BK103" s="83"/>
      <c r="BL103" s="83"/>
      <c r="BM103" s="83"/>
      <c r="BN103" s="83"/>
    </row>
    <row r="104" spans="1:66" ht="14.25" outlineLevel="1" x14ac:dyDescent="0.2">
      <c r="A104" s="97" t="s">
        <v>1815</v>
      </c>
      <c r="B104" s="97" t="s">
        <v>1412</v>
      </c>
      <c r="C104" s="97" t="s">
        <v>1330</v>
      </c>
      <c r="D104" s="97" t="s">
        <v>133</v>
      </c>
      <c r="E104" s="98">
        <v>124632</v>
      </c>
      <c r="F104" s="99">
        <v>0.46</v>
      </c>
      <c r="G104" s="100">
        <f t="shared" si="0"/>
        <v>57330.720000000001</v>
      </c>
      <c r="H104" s="106"/>
      <c r="I104" s="101">
        <f t="shared" si="1"/>
        <v>0</v>
      </c>
      <c r="J104" s="106">
        <v>0</v>
      </c>
      <c r="K104" s="106">
        <v>0</v>
      </c>
      <c r="L104" s="106">
        <v>0</v>
      </c>
      <c r="M104" s="107">
        <v>0</v>
      </c>
      <c r="N104" s="107">
        <v>0</v>
      </c>
      <c r="O104" s="106">
        <v>0</v>
      </c>
      <c r="P104" s="106">
        <v>0</v>
      </c>
      <c r="Q104" s="106">
        <v>0</v>
      </c>
      <c r="R104" s="106">
        <v>0</v>
      </c>
      <c r="S104" s="106">
        <v>0</v>
      </c>
      <c r="T104" s="106">
        <v>0</v>
      </c>
      <c r="U104" s="106">
        <v>0</v>
      </c>
      <c r="V104" s="106">
        <v>0</v>
      </c>
      <c r="W104" s="106">
        <v>0</v>
      </c>
      <c r="X104" s="106">
        <v>0</v>
      </c>
      <c r="Y104" s="106">
        <v>0</v>
      </c>
      <c r="Z104" s="106">
        <v>0</v>
      </c>
      <c r="AA104" s="106">
        <v>0</v>
      </c>
      <c r="AB104" s="83"/>
      <c r="AC104" s="83"/>
      <c r="AD104" s="83"/>
      <c r="AE104" s="83"/>
      <c r="AF104" s="83"/>
      <c r="AG104" s="103">
        <f t="shared" ref="AG104:AX104" si="123">J104/$G104</f>
        <v>0</v>
      </c>
      <c r="AH104" s="103">
        <f t="shared" si="123"/>
        <v>0</v>
      </c>
      <c r="AI104" s="103">
        <f t="shared" si="123"/>
        <v>0</v>
      </c>
      <c r="AJ104" s="103">
        <f t="shared" si="123"/>
        <v>0</v>
      </c>
      <c r="AK104" s="103">
        <f t="shared" si="123"/>
        <v>0</v>
      </c>
      <c r="AL104" s="103">
        <f t="shared" si="123"/>
        <v>0</v>
      </c>
      <c r="AM104" s="103">
        <f t="shared" si="123"/>
        <v>0</v>
      </c>
      <c r="AN104" s="103">
        <f t="shared" si="123"/>
        <v>0</v>
      </c>
      <c r="AO104" s="103">
        <f t="shared" si="123"/>
        <v>0</v>
      </c>
      <c r="AP104" s="103">
        <f t="shared" si="123"/>
        <v>0</v>
      </c>
      <c r="AQ104" s="103">
        <f t="shared" si="123"/>
        <v>0</v>
      </c>
      <c r="AR104" s="103">
        <f t="shared" si="123"/>
        <v>0</v>
      </c>
      <c r="AS104" s="103">
        <f t="shared" si="123"/>
        <v>0</v>
      </c>
      <c r="AT104" s="103">
        <f t="shared" si="123"/>
        <v>0</v>
      </c>
      <c r="AU104" s="103">
        <f t="shared" si="123"/>
        <v>0</v>
      </c>
      <c r="AV104" s="103">
        <f t="shared" si="123"/>
        <v>0</v>
      </c>
      <c r="AW104" s="103">
        <f t="shared" si="123"/>
        <v>0</v>
      </c>
      <c r="AX104" s="103">
        <f t="shared" si="123"/>
        <v>0</v>
      </c>
      <c r="AY104" s="83" t="str">
        <f t="shared" si="121"/>
        <v>Low</v>
      </c>
      <c r="AZ104" s="83"/>
      <c r="BA104" s="83"/>
      <c r="BB104" s="83"/>
      <c r="BC104" s="103">
        <f t="shared" si="4"/>
        <v>0</v>
      </c>
      <c r="BD104" s="103">
        <f t="shared" si="5"/>
        <v>0</v>
      </c>
      <c r="BE104" s="103">
        <f t="shared" si="6"/>
        <v>0</v>
      </c>
      <c r="BF104" s="103">
        <f t="shared" si="7"/>
        <v>0</v>
      </c>
      <c r="BG104" s="83"/>
      <c r="BH104" s="83"/>
      <c r="BI104" s="83"/>
      <c r="BJ104" s="83"/>
      <c r="BK104" s="83"/>
      <c r="BL104" s="83"/>
      <c r="BM104" s="83"/>
      <c r="BN104" s="83"/>
    </row>
    <row r="105" spans="1:66" ht="14.25" outlineLevel="1" x14ac:dyDescent="0.2">
      <c r="A105" s="97" t="s">
        <v>1815</v>
      </c>
      <c r="B105" s="97" t="s">
        <v>1412</v>
      </c>
      <c r="C105" s="97" t="s">
        <v>1331</v>
      </c>
      <c r="D105" s="97" t="s">
        <v>133</v>
      </c>
      <c r="E105" s="98">
        <v>124258</v>
      </c>
      <c r="F105" s="99">
        <v>0.46</v>
      </c>
      <c r="G105" s="100">
        <f t="shared" si="0"/>
        <v>57158.68</v>
      </c>
      <c r="H105" s="106"/>
      <c r="I105" s="101">
        <f t="shared" si="1"/>
        <v>0</v>
      </c>
      <c r="J105" s="106">
        <v>0</v>
      </c>
      <c r="K105" s="106">
        <v>0</v>
      </c>
      <c r="L105" s="106">
        <v>0</v>
      </c>
      <c r="M105" s="107">
        <v>0</v>
      </c>
      <c r="N105" s="107">
        <v>0</v>
      </c>
      <c r="O105" s="106">
        <v>0</v>
      </c>
      <c r="P105" s="106">
        <v>0</v>
      </c>
      <c r="Q105" s="106">
        <v>0</v>
      </c>
      <c r="R105" s="106">
        <v>0</v>
      </c>
      <c r="S105" s="106">
        <v>0</v>
      </c>
      <c r="T105" s="106">
        <v>0</v>
      </c>
      <c r="U105" s="106">
        <v>0</v>
      </c>
      <c r="V105" s="106">
        <v>0</v>
      </c>
      <c r="W105" s="106">
        <v>0</v>
      </c>
      <c r="X105" s="106">
        <v>0</v>
      </c>
      <c r="Y105" s="106">
        <v>0</v>
      </c>
      <c r="Z105" s="106">
        <v>0</v>
      </c>
      <c r="AA105" s="106">
        <v>0</v>
      </c>
      <c r="AB105" s="83"/>
      <c r="AC105" s="83"/>
      <c r="AD105" s="83"/>
      <c r="AE105" s="83"/>
      <c r="AF105" s="83"/>
      <c r="AG105" s="103">
        <f t="shared" ref="AG105:AX105" si="124">J105/$G105</f>
        <v>0</v>
      </c>
      <c r="AH105" s="103">
        <f t="shared" si="124"/>
        <v>0</v>
      </c>
      <c r="AI105" s="103">
        <f t="shared" si="124"/>
        <v>0</v>
      </c>
      <c r="AJ105" s="103">
        <f t="shared" si="124"/>
        <v>0</v>
      </c>
      <c r="AK105" s="103">
        <f t="shared" si="124"/>
        <v>0</v>
      </c>
      <c r="AL105" s="103">
        <f t="shared" si="124"/>
        <v>0</v>
      </c>
      <c r="AM105" s="103">
        <f t="shared" si="124"/>
        <v>0</v>
      </c>
      <c r="AN105" s="103">
        <f t="shared" si="124"/>
        <v>0</v>
      </c>
      <c r="AO105" s="103">
        <f t="shared" si="124"/>
        <v>0</v>
      </c>
      <c r="AP105" s="103">
        <f t="shared" si="124"/>
        <v>0</v>
      </c>
      <c r="AQ105" s="103">
        <f t="shared" si="124"/>
        <v>0</v>
      </c>
      <c r="AR105" s="103">
        <f t="shared" si="124"/>
        <v>0</v>
      </c>
      <c r="AS105" s="103">
        <f t="shared" si="124"/>
        <v>0</v>
      </c>
      <c r="AT105" s="103">
        <f t="shared" si="124"/>
        <v>0</v>
      </c>
      <c r="AU105" s="103">
        <f t="shared" si="124"/>
        <v>0</v>
      </c>
      <c r="AV105" s="103">
        <f t="shared" si="124"/>
        <v>0</v>
      </c>
      <c r="AW105" s="103">
        <f t="shared" si="124"/>
        <v>0</v>
      </c>
      <c r="AX105" s="103">
        <f t="shared" si="124"/>
        <v>0</v>
      </c>
      <c r="AY105" s="83" t="str">
        <f t="shared" si="121"/>
        <v>Low</v>
      </c>
      <c r="AZ105" s="83"/>
      <c r="BA105" s="83"/>
      <c r="BB105" s="83"/>
      <c r="BC105" s="103">
        <f t="shared" si="4"/>
        <v>0</v>
      </c>
      <c r="BD105" s="103">
        <f t="shared" si="5"/>
        <v>0</v>
      </c>
      <c r="BE105" s="103">
        <f t="shared" si="6"/>
        <v>0</v>
      </c>
      <c r="BF105" s="103">
        <f t="shared" si="7"/>
        <v>0</v>
      </c>
      <c r="BG105" s="83"/>
      <c r="BH105" s="83"/>
      <c r="BI105" s="83"/>
      <c r="BJ105" s="83"/>
      <c r="BK105" s="83"/>
      <c r="BL105" s="83"/>
      <c r="BM105" s="83"/>
      <c r="BN105" s="83"/>
    </row>
    <row r="106" spans="1:66" ht="14.25" outlineLevel="1" x14ac:dyDescent="0.2">
      <c r="A106" s="97" t="s">
        <v>1815</v>
      </c>
      <c r="B106" s="97" t="s">
        <v>1412</v>
      </c>
      <c r="C106" s="97" t="s">
        <v>1332</v>
      </c>
      <c r="D106" s="97" t="s">
        <v>133</v>
      </c>
      <c r="E106" s="98">
        <v>120415</v>
      </c>
      <c r="F106" s="99">
        <v>0.46</v>
      </c>
      <c r="G106" s="100">
        <f t="shared" si="0"/>
        <v>55390.9</v>
      </c>
      <c r="H106" s="100"/>
      <c r="I106" s="101">
        <f t="shared" si="1"/>
        <v>3.50779640699104E-2</v>
      </c>
      <c r="J106" s="100">
        <v>3596</v>
      </c>
      <c r="K106" s="100">
        <v>4108</v>
      </c>
      <c r="L106" s="100">
        <v>3259</v>
      </c>
      <c r="M106" s="107">
        <v>921</v>
      </c>
      <c r="N106" s="102">
        <v>1010</v>
      </c>
      <c r="O106" s="100">
        <v>1223</v>
      </c>
      <c r="P106" s="100">
        <v>1688</v>
      </c>
      <c r="Q106" s="100">
        <v>1796</v>
      </c>
      <c r="R106" s="100">
        <v>1977</v>
      </c>
      <c r="S106" s="100">
        <v>2139</v>
      </c>
      <c r="T106" s="100">
        <v>2364</v>
      </c>
      <c r="U106" s="100">
        <v>2211</v>
      </c>
      <c r="V106" s="100">
        <v>1658</v>
      </c>
      <c r="W106" s="100">
        <v>1703</v>
      </c>
      <c r="X106" s="100">
        <v>1917</v>
      </c>
      <c r="Y106" s="100">
        <v>1886</v>
      </c>
      <c r="Z106" s="100">
        <v>1752</v>
      </c>
      <c r="AA106" s="100">
        <v>2191</v>
      </c>
      <c r="AB106" s="83"/>
      <c r="AC106" s="83"/>
      <c r="AD106" s="83"/>
      <c r="AE106" s="83"/>
      <c r="AF106" s="83"/>
      <c r="AG106" s="103">
        <f t="shared" ref="AG106:AX106" si="125">J106/$G106</f>
        <v>6.4920411114461035E-2</v>
      </c>
      <c r="AH106" s="103">
        <f t="shared" si="125"/>
        <v>7.4163806690268619E-2</v>
      </c>
      <c r="AI106" s="103">
        <f t="shared" si="125"/>
        <v>5.8836379260853312E-2</v>
      </c>
      <c r="AJ106" s="103">
        <f t="shared" si="125"/>
        <v>1.6627279932263241E-2</v>
      </c>
      <c r="AK106" s="103">
        <f t="shared" si="125"/>
        <v>1.8234042053839168E-2</v>
      </c>
      <c r="AL106" s="103">
        <f t="shared" si="125"/>
        <v>2.2079439041430993E-2</v>
      </c>
      <c r="AM106" s="103">
        <f t="shared" si="125"/>
        <v>3.0474319788990609E-2</v>
      </c>
      <c r="AN106" s="103">
        <f t="shared" si="125"/>
        <v>3.2424098543262524E-2</v>
      </c>
      <c r="AO106" s="103">
        <f t="shared" si="125"/>
        <v>3.5691783307366373E-2</v>
      </c>
      <c r="AP106" s="103">
        <f t="shared" si="125"/>
        <v>3.8616451438774235E-2</v>
      </c>
      <c r="AQ106" s="103">
        <f t="shared" si="125"/>
        <v>4.2678490510174055E-2</v>
      </c>
      <c r="AR106" s="103">
        <f t="shared" si="125"/>
        <v>3.9916303941622176E-2</v>
      </c>
      <c r="AS106" s="103">
        <f t="shared" si="125"/>
        <v>2.9932714579470634E-2</v>
      </c>
      <c r="AT106" s="103">
        <f t="shared" si="125"/>
        <v>3.0745122393750598E-2</v>
      </c>
      <c r="AU106" s="103">
        <f t="shared" si="125"/>
        <v>3.4608572888326423E-2</v>
      </c>
      <c r="AV106" s="103">
        <f t="shared" si="125"/>
        <v>3.4048914171822445E-2</v>
      </c>
      <c r="AW106" s="103">
        <f t="shared" si="125"/>
        <v>3.162974423596656E-2</v>
      </c>
      <c r="AX106" s="103">
        <f t="shared" si="125"/>
        <v>3.9555233801942195E-2</v>
      </c>
      <c r="AY106" s="83" t="str">
        <f t="shared" si="121"/>
        <v>Low</v>
      </c>
      <c r="AZ106" s="83"/>
      <c r="BA106" s="83"/>
      <c r="BB106" s="83"/>
      <c r="BC106" s="103">
        <f t="shared" si="4"/>
        <v>1.2854096972607414E-2</v>
      </c>
      <c r="BD106" s="103">
        <f t="shared" si="5"/>
        <v>2.2801579320790959E-2</v>
      </c>
      <c r="BE106" s="103">
        <f t="shared" si="6"/>
        <v>4.8925003926637766E-3</v>
      </c>
      <c r="BF106" s="103">
        <f t="shared" si="7"/>
        <v>2.2025278520478994E-3</v>
      </c>
      <c r="BG106" s="83"/>
      <c r="BH106" s="83"/>
      <c r="BI106" s="83"/>
      <c r="BJ106" s="83"/>
      <c r="BK106" s="83"/>
      <c r="BL106" s="83"/>
      <c r="BM106" s="83"/>
      <c r="BN106" s="83"/>
    </row>
    <row r="107" spans="1:66" ht="14.25" outlineLevel="1" x14ac:dyDescent="0.2">
      <c r="A107" s="97" t="s">
        <v>1815</v>
      </c>
      <c r="B107" s="97" t="s">
        <v>1412</v>
      </c>
      <c r="C107" s="97" t="s">
        <v>1412</v>
      </c>
      <c r="D107" s="97" t="s">
        <v>151</v>
      </c>
      <c r="E107" s="98">
        <v>131396</v>
      </c>
      <c r="F107" s="99">
        <v>0.46</v>
      </c>
      <c r="G107" s="100">
        <f t="shared" si="0"/>
        <v>60442.16</v>
      </c>
      <c r="H107" s="100"/>
      <c r="I107" s="101">
        <f t="shared" si="1"/>
        <v>0.32854550532277466</v>
      </c>
      <c r="J107" s="100">
        <v>30093</v>
      </c>
      <c r="K107" s="100">
        <v>29006</v>
      </c>
      <c r="L107" s="100">
        <v>26066</v>
      </c>
      <c r="M107" s="102">
        <v>15192</v>
      </c>
      <c r="N107" s="102">
        <v>15967</v>
      </c>
      <c r="O107" s="100">
        <v>17629</v>
      </c>
      <c r="P107" s="100">
        <v>19077</v>
      </c>
      <c r="Q107" s="100">
        <v>20280</v>
      </c>
      <c r="R107" s="100">
        <v>19990</v>
      </c>
      <c r="S107" s="100">
        <v>20681</v>
      </c>
      <c r="T107" s="100">
        <v>21098</v>
      </c>
      <c r="U107" s="100">
        <v>21634</v>
      </c>
      <c r="V107" s="100">
        <v>18887</v>
      </c>
      <c r="W107" s="100">
        <v>17533</v>
      </c>
      <c r="X107" s="100">
        <v>19788</v>
      </c>
      <c r="Y107" s="100">
        <v>19076</v>
      </c>
      <c r="Z107" s="100">
        <v>19757</v>
      </c>
      <c r="AA107" s="100">
        <v>20741</v>
      </c>
      <c r="AB107" s="83"/>
      <c r="AC107" s="83"/>
      <c r="AD107" s="83"/>
      <c r="AE107" s="83"/>
      <c r="AF107" s="83"/>
      <c r="AG107" s="103">
        <f t="shared" ref="AG107:AX107" si="126">J107/$G107</f>
        <v>0.49788094932411414</v>
      </c>
      <c r="AH107" s="103">
        <f t="shared" si="126"/>
        <v>0.47989681374722543</v>
      </c>
      <c r="AI107" s="103">
        <f t="shared" si="126"/>
        <v>0.4312552695006267</v>
      </c>
      <c r="AJ107" s="103">
        <f t="shared" si="126"/>
        <v>0.25134773475997546</v>
      </c>
      <c r="AK107" s="103">
        <f t="shared" si="126"/>
        <v>0.26416991053926597</v>
      </c>
      <c r="AL107" s="103">
        <f t="shared" si="126"/>
        <v>0.29166727330724118</v>
      </c>
      <c r="AM107" s="103">
        <f t="shared" si="126"/>
        <v>0.31562406108583807</v>
      </c>
      <c r="AN107" s="103">
        <f t="shared" si="126"/>
        <v>0.33552738684388511</v>
      </c>
      <c r="AO107" s="103">
        <f t="shared" si="126"/>
        <v>0.33072941139098933</v>
      </c>
      <c r="AP107" s="103">
        <f t="shared" si="126"/>
        <v>0.34216182876323414</v>
      </c>
      <c r="AQ107" s="103">
        <f t="shared" si="126"/>
        <v>0.34906098656963946</v>
      </c>
      <c r="AR107" s="103">
        <f t="shared" si="126"/>
        <v>0.35792896878602615</v>
      </c>
      <c r="AS107" s="103">
        <f t="shared" si="126"/>
        <v>0.31248055992704427</v>
      </c>
      <c r="AT107" s="103">
        <f t="shared" si="126"/>
        <v>0.29007897798490323</v>
      </c>
      <c r="AU107" s="103">
        <f t="shared" si="126"/>
        <v>0.32738737331690326</v>
      </c>
      <c r="AV107" s="103">
        <f t="shared" si="126"/>
        <v>0.31560751634289708</v>
      </c>
      <c r="AW107" s="103">
        <f t="shared" si="126"/>
        <v>0.32687448628573168</v>
      </c>
      <c r="AX107" s="103">
        <f t="shared" si="126"/>
        <v>0.34315451333969532</v>
      </c>
      <c r="AY107" s="83" t="str">
        <f t="shared" ref="AY107:AY108" si="127">IF(AX107&lt;$AY$1,"Low",IF(AX107&gt;$AZ$1,"High","Medium"))</f>
        <v>High</v>
      </c>
      <c r="AZ107" s="83"/>
      <c r="BA107" s="83"/>
      <c r="BB107" s="83"/>
      <c r="BC107" s="103">
        <f t="shared" si="4"/>
        <v>0.11756694333888795</v>
      </c>
      <c r="BD107" s="103">
        <f t="shared" si="5"/>
        <v>9.8325407298481715E-2</v>
      </c>
      <c r="BE107" s="103">
        <f t="shared" si="6"/>
        <v>0.19675008305460956</v>
      </c>
      <c r="BF107" s="103">
        <f t="shared" si="7"/>
        <v>3.3221843825568115E-2</v>
      </c>
      <c r="BG107" s="83"/>
      <c r="BH107" s="83"/>
      <c r="BI107" s="83"/>
      <c r="BJ107" s="83"/>
      <c r="BK107" s="83"/>
      <c r="BL107" s="83"/>
      <c r="BM107" s="83"/>
      <c r="BN107" s="83"/>
    </row>
    <row r="108" spans="1:66" ht="14.25" outlineLevel="1" x14ac:dyDescent="0.2">
      <c r="A108" s="97" t="s">
        <v>1815</v>
      </c>
      <c r="B108" s="97" t="s">
        <v>1423</v>
      </c>
      <c r="C108" s="97" t="s">
        <v>1261</v>
      </c>
      <c r="D108" s="97" t="s">
        <v>151</v>
      </c>
      <c r="E108" s="98">
        <v>367451</v>
      </c>
      <c r="F108" s="99">
        <v>0.45</v>
      </c>
      <c r="G108" s="100">
        <f t="shared" si="0"/>
        <v>165352.95000000001</v>
      </c>
      <c r="H108" s="100"/>
      <c r="I108" s="101">
        <f t="shared" si="1"/>
        <v>4.4813231333338775E-3</v>
      </c>
      <c r="J108" s="100">
        <v>1617</v>
      </c>
      <c r="K108" s="100">
        <v>1475</v>
      </c>
      <c r="L108" s="100">
        <v>1245</v>
      </c>
      <c r="M108" s="107">
        <v>638</v>
      </c>
      <c r="N108" s="107">
        <v>536</v>
      </c>
      <c r="O108" s="106">
        <v>723</v>
      </c>
      <c r="P108" s="106">
        <v>694</v>
      </c>
      <c r="Q108" s="106">
        <v>671</v>
      </c>
      <c r="R108" s="106">
        <v>705</v>
      </c>
      <c r="S108" s="106">
        <v>699</v>
      </c>
      <c r="T108" s="106">
        <v>708</v>
      </c>
      <c r="U108" s="106">
        <v>721</v>
      </c>
      <c r="V108" s="106">
        <v>637</v>
      </c>
      <c r="W108" s="106">
        <v>603</v>
      </c>
      <c r="X108" s="106">
        <v>746</v>
      </c>
      <c r="Y108" s="106">
        <v>740</v>
      </c>
      <c r="Z108" s="106">
        <v>804</v>
      </c>
      <c r="AA108" s="106">
        <v>679</v>
      </c>
      <c r="AB108" s="83"/>
      <c r="AC108" s="83"/>
      <c r="AD108" s="83"/>
      <c r="AE108" s="83"/>
      <c r="AF108" s="83"/>
      <c r="AG108" s="103">
        <f t="shared" ref="AG108:AX108" si="128">J108/$G108</f>
        <v>9.779081655331822E-3</v>
      </c>
      <c r="AH108" s="103">
        <f t="shared" si="128"/>
        <v>8.9203125798481362E-3</v>
      </c>
      <c r="AI108" s="103">
        <f t="shared" si="128"/>
        <v>7.5293485843463933E-3</v>
      </c>
      <c r="AJ108" s="103">
        <f t="shared" si="128"/>
        <v>3.8584131701309226E-3</v>
      </c>
      <c r="AK108" s="103">
        <f t="shared" si="128"/>
        <v>3.2415508764736278E-3</v>
      </c>
      <c r="AL108" s="103">
        <f t="shared" si="128"/>
        <v>4.3724650815120019E-3</v>
      </c>
      <c r="AM108" s="103">
        <f t="shared" si="128"/>
        <v>4.1970826646878685E-3</v>
      </c>
      <c r="AN108" s="103">
        <f t="shared" si="128"/>
        <v>4.0579862651376943E-3</v>
      </c>
      <c r="AO108" s="103">
        <f t="shared" si="128"/>
        <v>4.2636070296901262E-3</v>
      </c>
      <c r="AP108" s="103">
        <f t="shared" si="128"/>
        <v>4.227321012416168E-3</v>
      </c>
      <c r="AQ108" s="103">
        <f t="shared" si="128"/>
        <v>4.2817500383271053E-3</v>
      </c>
      <c r="AR108" s="103">
        <f t="shared" si="128"/>
        <v>4.3603697424206824E-3</v>
      </c>
      <c r="AS108" s="103">
        <f t="shared" si="128"/>
        <v>3.8523655005852629E-3</v>
      </c>
      <c r="AT108" s="103">
        <f t="shared" si="128"/>
        <v>3.6467447360328314E-3</v>
      </c>
      <c r="AU108" s="103">
        <f t="shared" si="128"/>
        <v>4.5115614810621761E-3</v>
      </c>
      <c r="AV108" s="103">
        <f t="shared" si="128"/>
        <v>4.4752754637882178E-3</v>
      </c>
      <c r="AW108" s="103">
        <f t="shared" si="128"/>
        <v>4.8623263147104419E-3</v>
      </c>
      <c r="AX108" s="103">
        <f t="shared" si="128"/>
        <v>4.1063676215029729E-3</v>
      </c>
      <c r="AY108" s="83" t="str">
        <f t="shared" si="127"/>
        <v>Low</v>
      </c>
      <c r="AZ108" s="83"/>
      <c r="BA108" s="83"/>
      <c r="BB108" s="83"/>
      <c r="BC108" s="103">
        <f t="shared" si="4"/>
        <v>1.5300603950519176E-3</v>
      </c>
      <c r="BD108" s="103">
        <f t="shared" si="5"/>
        <v>2.5400212091770963E-4</v>
      </c>
      <c r="BE108" s="103">
        <f t="shared" si="6"/>
        <v>2.3344004446246647E-3</v>
      </c>
      <c r="BF108" s="103">
        <f t="shared" si="7"/>
        <v>1.7538241682413285E-4</v>
      </c>
      <c r="BG108" s="83"/>
      <c r="BH108" s="83"/>
      <c r="BI108" s="83"/>
      <c r="BJ108" s="83"/>
      <c r="BK108" s="83"/>
      <c r="BL108" s="83"/>
      <c r="BM108" s="83"/>
      <c r="BN108" s="83"/>
    </row>
    <row r="109" spans="1:66" ht="14.25" outlineLevel="1" x14ac:dyDescent="0.2">
      <c r="A109" s="97" t="s">
        <v>1815</v>
      </c>
      <c r="B109" s="97" t="s">
        <v>1423</v>
      </c>
      <c r="C109" s="97" t="s">
        <v>1295</v>
      </c>
      <c r="D109" s="97" t="s">
        <v>133</v>
      </c>
      <c r="E109" s="98">
        <v>194591</v>
      </c>
      <c r="F109" s="99">
        <v>0.45</v>
      </c>
      <c r="G109" s="100">
        <f t="shared" si="0"/>
        <v>87565.95</v>
      </c>
      <c r="H109" s="100"/>
      <c r="I109" s="101">
        <f t="shared" si="1"/>
        <v>0.15550945696738669</v>
      </c>
      <c r="J109" s="100">
        <v>23124</v>
      </c>
      <c r="K109" s="100">
        <v>22426</v>
      </c>
      <c r="L109" s="100">
        <v>21315</v>
      </c>
      <c r="M109" s="102">
        <v>16186</v>
      </c>
      <c r="N109" s="102">
        <v>15527</v>
      </c>
      <c r="O109" s="100">
        <v>17389</v>
      </c>
      <c r="P109" s="100">
        <v>16735</v>
      </c>
      <c r="Q109" s="100">
        <v>16102</v>
      </c>
      <c r="R109" s="100">
        <v>15458</v>
      </c>
      <c r="S109" s="100">
        <v>16331</v>
      </c>
      <c r="T109" s="100">
        <v>16065</v>
      </c>
      <c r="U109" s="100">
        <v>16048</v>
      </c>
      <c r="V109" s="100">
        <v>14237</v>
      </c>
      <c r="W109" s="100">
        <v>12775</v>
      </c>
      <c r="X109" s="100">
        <v>13454</v>
      </c>
      <c r="Y109" s="100">
        <v>13030</v>
      </c>
      <c r="Z109" s="100">
        <v>14395</v>
      </c>
      <c r="AA109" s="100">
        <v>13427</v>
      </c>
      <c r="AB109" s="83"/>
      <c r="AC109" s="83"/>
      <c r="AD109" s="83"/>
      <c r="AE109" s="83"/>
      <c r="AF109" s="83"/>
      <c r="AG109" s="103">
        <f t="shared" ref="AG109:AX109" si="129">J109/$G109</f>
        <v>0.26407524842704272</v>
      </c>
      <c r="AH109" s="103">
        <f t="shared" si="129"/>
        <v>0.25610411352814649</v>
      </c>
      <c r="AI109" s="103">
        <f t="shared" si="129"/>
        <v>0.24341653348133607</v>
      </c>
      <c r="AJ109" s="103">
        <f t="shared" si="129"/>
        <v>0.18484353792769906</v>
      </c>
      <c r="AK109" s="103">
        <f t="shared" si="129"/>
        <v>0.17731778162630565</v>
      </c>
      <c r="AL109" s="103">
        <f t="shared" si="129"/>
        <v>0.19858175466605457</v>
      </c>
      <c r="AM109" s="103">
        <f t="shared" si="129"/>
        <v>0.19111309818485384</v>
      </c>
      <c r="AN109" s="103">
        <f t="shared" si="129"/>
        <v>0.18388426094846227</v>
      </c>
      <c r="AO109" s="103">
        <f t="shared" si="129"/>
        <v>0.17652980410764688</v>
      </c>
      <c r="AP109" s="103">
        <f t="shared" si="129"/>
        <v>0.18649943271328639</v>
      </c>
      <c r="AQ109" s="103">
        <f t="shared" si="129"/>
        <v>0.18346172227903654</v>
      </c>
      <c r="AR109" s="103">
        <f t="shared" si="129"/>
        <v>0.18326758289038148</v>
      </c>
      <c r="AS109" s="103">
        <f t="shared" si="129"/>
        <v>0.16258602801659777</v>
      </c>
      <c r="AT109" s="103">
        <f t="shared" si="129"/>
        <v>0.14589004059226218</v>
      </c>
      <c r="AU109" s="103">
        <f t="shared" si="129"/>
        <v>0.15364419617442626</v>
      </c>
      <c r="AV109" s="103">
        <f t="shared" si="129"/>
        <v>0.14880213142208815</v>
      </c>
      <c r="AW109" s="103">
        <f t="shared" si="129"/>
        <v>0.16439038233468603</v>
      </c>
      <c r="AX109" s="103">
        <f t="shared" si="129"/>
        <v>0.15333585714538586</v>
      </c>
      <c r="AY109" s="83" t="str">
        <f t="shared" ref="AY109:AY112" si="130">IF(AX109&lt;$AY$1,"Low",IF(AX109&gt;=$AZ$1,"High","Medium"))</f>
        <v>Medium</v>
      </c>
      <c r="AZ109" s="83"/>
      <c r="BA109" s="83"/>
      <c r="BB109" s="83"/>
      <c r="BC109" s="103">
        <f t="shared" si="4"/>
        <v>3.1290701465581085E-2</v>
      </c>
      <c r="BD109" s="103">
        <f t="shared" si="5"/>
        <v>1.6296288682986937E-2</v>
      </c>
      <c r="BE109" s="103">
        <f t="shared" si="6"/>
        <v>0.12761809813060898</v>
      </c>
      <c r="BF109" s="103">
        <f t="shared" si="7"/>
        <v>5.6643021631124883E-3</v>
      </c>
      <c r="BG109" s="83"/>
      <c r="BH109" s="83"/>
      <c r="BI109" s="83"/>
      <c r="BJ109" s="83"/>
      <c r="BK109" s="83"/>
      <c r="BL109" s="83"/>
      <c r="BM109" s="83"/>
      <c r="BN109" s="83"/>
    </row>
    <row r="110" spans="1:66" ht="14.25" outlineLevel="1" x14ac:dyDescent="0.2">
      <c r="A110" s="97" t="s">
        <v>1815</v>
      </c>
      <c r="B110" s="97" t="s">
        <v>1423</v>
      </c>
      <c r="C110" s="97" t="s">
        <v>2455</v>
      </c>
      <c r="D110" s="97" t="e">
        <v>#N/A</v>
      </c>
      <c r="E110" s="98">
        <v>367451</v>
      </c>
      <c r="F110" s="99">
        <v>0.45</v>
      </c>
      <c r="G110" s="100">
        <f t="shared" si="0"/>
        <v>165352.95000000001</v>
      </c>
      <c r="H110" s="100"/>
      <c r="I110" s="101">
        <f t="shared" si="1"/>
        <v>7.4610099184804379E-2</v>
      </c>
      <c r="J110" s="100">
        <v>19394</v>
      </c>
      <c r="K110" s="100">
        <v>18411</v>
      </c>
      <c r="L110" s="100">
        <v>17845</v>
      </c>
      <c r="M110" s="102">
        <v>11947</v>
      </c>
      <c r="N110" s="102">
        <v>11034</v>
      </c>
      <c r="O110" s="100">
        <v>13276</v>
      </c>
      <c r="P110" s="100">
        <v>12407</v>
      </c>
      <c r="Q110" s="100">
        <v>12173</v>
      </c>
      <c r="R110" s="100">
        <v>12422</v>
      </c>
      <c r="S110" s="100">
        <v>12565</v>
      </c>
      <c r="T110" s="100">
        <v>12346</v>
      </c>
      <c r="U110" s="100">
        <v>13263</v>
      </c>
      <c r="V110" s="100">
        <v>12213</v>
      </c>
      <c r="W110" s="100">
        <v>10893</v>
      </c>
      <c r="X110" s="100">
        <v>11902</v>
      </c>
      <c r="Y110" s="100">
        <v>11103</v>
      </c>
      <c r="Z110" s="100">
        <v>13204</v>
      </c>
      <c r="AA110" s="100">
        <v>12704</v>
      </c>
      <c r="AB110" s="83"/>
      <c r="AC110" s="83"/>
      <c r="AD110" s="83"/>
      <c r="AE110" s="83"/>
      <c r="AF110" s="83"/>
      <c r="AG110" s="103">
        <f t="shared" ref="AG110:AX110" si="131">J110/$G110</f>
        <v>0.11728850316852525</v>
      </c>
      <c r="AH110" s="103">
        <f t="shared" si="131"/>
        <v>0.11134364400514173</v>
      </c>
      <c r="AI110" s="103">
        <f t="shared" si="131"/>
        <v>0.1079206630422983</v>
      </c>
      <c r="AJ110" s="103">
        <f t="shared" si="131"/>
        <v>7.225150806199708E-2</v>
      </c>
      <c r="AK110" s="103">
        <f t="shared" si="131"/>
        <v>6.6729985766809718E-2</v>
      </c>
      <c r="AL110" s="103">
        <f t="shared" si="131"/>
        <v>8.0288860888178881E-2</v>
      </c>
      <c r="AM110" s="103">
        <f t="shared" si="131"/>
        <v>7.5033436053000557E-2</v>
      </c>
      <c r="AN110" s="103">
        <f t="shared" si="131"/>
        <v>7.3618281379316183E-2</v>
      </c>
      <c r="AO110" s="103">
        <f t="shared" si="131"/>
        <v>7.5124151096185462E-2</v>
      </c>
      <c r="AP110" s="103">
        <f t="shared" si="131"/>
        <v>7.5988967841214797E-2</v>
      </c>
      <c r="AQ110" s="103">
        <f t="shared" si="131"/>
        <v>7.4664528210715314E-2</v>
      </c>
      <c r="AR110" s="103">
        <f t="shared" si="131"/>
        <v>8.0210241184085304E-2</v>
      </c>
      <c r="AS110" s="103">
        <f t="shared" si="131"/>
        <v>7.3860188161142565E-2</v>
      </c>
      <c r="AT110" s="103">
        <f t="shared" si="131"/>
        <v>6.5877264360871698E-2</v>
      </c>
      <c r="AU110" s="103">
        <f t="shared" si="131"/>
        <v>7.1979362932442392E-2</v>
      </c>
      <c r="AV110" s="103">
        <f t="shared" si="131"/>
        <v>6.7147274965460246E-2</v>
      </c>
      <c r="AW110" s="103">
        <f t="shared" si="131"/>
        <v>7.9853428680891389E-2</v>
      </c>
      <c r="AX110" s="103">
        <f t="shared" si="131"/>
        <v>7.6829593908061503E-2</v>
      </c>
      <c r="AY110" s="83" t="str">
        <f t="shared" si="130"/>
        <v>Low</v>
      </c>
      <c r="AZ110" s="83"/>
      <c r="BA110" s="83"/>
      <c r="BB110" s="83"/>
      <c r="BC110" s="103">
        <f t="shared" si="4"/>
        <v>1.6812521336934113E-2</v>
      </c>
      <c r="BD110" s="103">
        <f t="shared" si="5"/>
        <v>4.6748485587949891E-3</v>
      </c>
      <c r="BE110" s="103">
        <f t="shared" si="6"/>
        <v>6.4976161598568394E-2</v>
      </c>
      <c r="BF110" s="103">
        <f t="shared" si="7"/>
        <v>4.4571324551512387E-3</v>
      </c>
      <c r="BG110" s="83"/>
      <c r="BH110" s="83"/>
      <c r="BI110" s="83"/>
      <c r="BJ110" s="83"/>
      <c r="BK110" s="83"/>
      <c r="BL110" s="83"/>
      <c r="BM110" s="83"/>
      <c r="BN110" s="83"/>
    </row>
    <row r="111" spans="1:66" ht="14.25" outlineLevel="1" x14ac:dyDescent="0.2">
      <c r="A111" s="97" t="s">
        <v>1815</v>
      </c>
      <c r="B111" s="97" t="s">
        <v>1423</v>
      </c>
      <c r="C111" s="97" t="s">
        <v>1340</v>
      </c>
      <c r="D111" s="97" t="s">
        <v>133</v>
      </c>
      <c r="E111" s="98">
        <v>489964</v>
      </c>
      <c r="F111" s="99">
        <v>0.45</v>
      </c>
      <c r="G111" s="100">
        <f t="shared" si="0"/>
        <v>220483.80000000002</v>
      </c>
      <c r="H111" s="100"/>
      <c r="I111" s="101">
        <f t="shared" si="1"/>
        <v>1.0836775007203855E-2</v>
      </c>
      <c r="J111" s="100">
        <v>5378</v>
      </c>
      <c r="K111" s="100">
        <v>5281</v>
      </c>
      <c r="L111" s="100">
        <v>4775</v>
      </c>
      <c r="M111" s="102">
        <v>2201</v>
      </c>
      <c r="N111" s="102">
        <v>1806</v>
      </c>
      <c r="O111" s="100">
        <v>2646</v>
      </c>
      <c r="P111" s="100">
        <v>2844</v>
      </c>
      <c r="Q111" s="100">
        <v>2667</v>
      </c>
      <c r="R111" s="100">
        <v>2249</v>
      </c>
      <c r="S111" s="100">
        <v>2337</v>
      </c>
      <c r="T111" s="100">
        <v>2558</v>
      </c>
      <c r="U111" s="100">
        <v>2719</v>
      </c>
      <c r="V111" s="100">
        <v>2537</v>
      </c>
      <c r="W111" s="100">
        <v>2170</v>
      </c>
      <c r="X111" s="100">
        <v>2346</v>
      </c>
      <c r="Y111" s="100">
        <v>2278</v>
      </c>
      <c r="Z111" s="100">
        <v>2338</v>
      </c>
      <c r="AA111" s="100">
        <v>2552</v>
      </c>
      <c r="AB111" s="83"/>
      <c r="AC111" s="83"/>
      <c r="AD111" s="83"/>
      <c r="AE111" s="83"/>
      <c r="AF111" s="83"/>
      <c r="AG111" s="103">
        <f t="shared" ref="AG111:AX111" si="132">J111/$G111</f>
        <v>2.4391814727431221E-2</v>
      </c>
      <c r="AH111" s="103">
        <f t="shared" si="132"/>
        <v>2.3951873108137647E-2</v>
      </c>
      <c r="AI111" s="103">
        <f t="shared" si="132"/>
        <v>2.1656919918833038E-2</v>
      </c>
      <c r="AJ111" s="103">
        <f t="shared" si="132"/>
        <v>9.9825928254139301E-3</v>
      </c>
      <c r="AK111" s="103">
        <f t="shared" si="132"/>
        <v>8.1910779839607251E-3</v>
      </c>
      <c r="AL111" s="103">
        <f t="shared" si="132"/>
        <v>1.2000881697430832E-2</v>
      </c>
      <c r="AM111" s="103">
        <f t="shared" si="132"/>
        <v>1.289890685846307E-2</v>
      </c>
      <c r="AN111" s="103">
        <f t="shared" si="132"/>
        <v>1.2096126790267583E-2</v>
      </c>
      <c r="AO111" s="103">
        <f t="shared" si="132"/>
        <v>1.0200295894755079E-2</v>
      </c>
      <c r="AP111" s="103">
        <f t="shared" si="132"/>
        <v>1.0599418188547184E-2</v>
      </c>
      <c r="AQ111" s="103">
        <f t="shared" si="132"/>
        <v>1.1601759403638725E-2</v>
      </c>
      <c r="AR111" s="103">
        <f t="shared" si="132"/>
        <v>1.2331971782053829E-2</v>
      </c>
      <c r="AS111" s="103">
        <f t="shared" si="132"/>
        <v>1.1506514310801972E-2</v>
      </c>
      <c r="AT111" s="103">
        <f t="shared" si="132"/>
        <v>9.8419929264644372E-3</v>
      </c>
      <c r="AU111" s="103">
        <f t="shared" si="132"/>
        <v>1.0640237514048651E-2</v>
      </c>
      <c r="AV111" s="103">
        <f t="shared" si="132"/>
        <v>1.0331824832482022E-2</v>
      </c>
      <c r="AW111" s="103">
        <f t="shared" si="132"/>
        <v>1.0603953669158459E-2</v>
      </c>
      <c r="AX111" s="103">
        <f t="shared" si="132"/>
        <v>1.1574546519971082E-2</v>
      </c>
      <c r="AY111" s="83" t="str">
        <f t="shared" si="130"/>
        <v>Low</v>
      </c>
      <c r="AZ111" s="83"/>
      <c r="BA111" s="83"/>
      <c r="BB111" s="83"/>
      <c r="BC111" s="103">
        <f t="shared" si="4"/>
        <v>2.843746343268757E-3</v>
      </c>
      <c r="BD111" s="103">
        <f t="shared" si="5"/>
        <v>4.0456487052563496E-3</v>
      </c>
      <c r="BE111" s="103">
        <f t="shared" si="6"/>
        <v>5.1250930907395459E-3</v>
      </c>
      <c r="BF111" s="103">
        <f t="shared" si="7"/>
        <v>5.1250930907395455E-4</v>
      </c>
      <c r="BG111" s="83"/>
      <c r="BH111" s="83"/>
      <c r="BI111" s="83"/>
      <c r="BJ111" s="83"/>
      <c r="BK111" s="83"/>
      <c r="BL111" s="83"/>
      <c r="BM111" s="83"/>
      <c r="BN111" s="83"/>
    </row>
    <row r="112" spans="1:66" ht="14.25" hidden="1" outlineLevel="1" x14ac:dyDescent="0.2">
      <c r="A112" s="117" t="s">
        <v>1815</v>
      </c>
      <c r="B112" s="117" t="s">
        <v>1423</v>
      </c>
      <c r="C112" s="117" t="s">
        <v>2456</v>
      </c>
      <c r="D112" s="117" t="e">
        <v>#N/A</v>
      </c>
      <c r="E112" s="118">
        <v>208168</v>
      </c>
      <c r="F112" s="119">
        <v>0.45</v>
      </c>
      <c r="G112" s="120">
        <f t="shared" si="0"/>
        <v>93675.6</v>
      </c>
      <c r="H112" s="121"/>
      <c r="I112" s="122" t="e">
        <f t="shared" si="1"/>
        <v>#DIV/0!</v>
      </c>
      <c r="J112" s="121"/>
      <c r="K112" s="121"/>
      <c r="L112" s="121"/>
      <c r="M112" s="123"/>
      <c r="N112" s="123"/>
      <c r="O112" s="121"/>
      <c r="P112" s="121"/>
      <c r="Q112" s="121"/>
      <c r="R112" s="121"/>
      <c r="S112" s="121">
        <v>0</v>
      </c>
      <c r="T112" s="121"/>
      <c r="U112" s="121"/>
      <c r="V112" s="121"/>
      <c r="W112" s="121"/>
      <c r="X112" s="121"/>
      <c r="Y112" s="121"/>
      <c r="Z112" s="121"/>
      <c r="AA112" s="121"/>
      <c r="AB112" s="124"/>
      <c r="AC112" s="124"/>
      <c r="AD112" s="124"/>
      <c r="AE112" s="124"/>
      <c r="AF112" s="124"/>
      <c r="AG112" s="125">
        <f t="shared" ref="AG112:AX112" si="133">J112/$G112</f>
        <v>0</v>
      </c>
      <c r="AH112" s="125">
        <f t="shared" si="133"/>
        <v>0</v>
      </c>
      <c r="AI112" s="125">
        <f t="shared" si="133"/>
        <v>0</v>
      </c>
      <c r="AJ112" s="125">
        <f t="shared" si="133"/>
        <v>0</v>
      </c>
      <c r="AK112" s="125">
        <f t="shared" si="133"/>
        <v>0</v>
      </c>
      <c r="AL112" s="125">
        <f t="shared" si="133"/>
        <v>0</v>
      </c>
      <c r="AM112" s="125">
        <f t="shared" si="133"/>
        <v>0</v>
      </c>
      <c r="AN112" s="125">
        <f t="shared" si="133"/>
        <v>0</v>
      </c>
      <c r="AO112" s="125">
        <f t="shared" si="133"/>
        <v>0</v>
      </c>
      <c r="AP112" s="125">
        <f t="shared" si="133"/>
        <v>0</v>
      </c>
      <c r="AQ112" s="125">
        <f t="shared" si="133"/>
        <v>0</v>
      </c>
      <c r="AR112" s="125">
        <f t="shared" si="133"/>
        <v>0</v>
      </c>
      <c r="AS112" s="125">
        <f t="shared" si="133"/>
        <v>0</v>
      </c>
      <c r="AT112" s="125">
        <f t="shared" si="133"/>
        <v>0</v>
      </c>
      <c r="AU112" s="125">
        <f t="shared" si="133"/>
        <v>0</v>
      </c>
      <c r="AV112" s="125">
        <f t="shared" si="133"/>
        <v>0</v>
      </c>
      <c r="AW112" s="125">
        <f t="shared" si="133"/>
        <v>0</v>
      </c>
      <c r="AX112" s="125">
        <f t="shared" si="133"/>
        <v>0</v>
      </c>
      <c r="AY112" s="124" t="str">
        <f t="shared" si="130"/>
        <v>Low</v>
      </c>
      <c r="AZ112" s="124"/>
      <c r="BA112" s="124"/>
      <c r="BB112" s="124"/>
      <c r="BC112" s="125">
        <f t="shared" si="4"/>
        <v>0</v>
      </c>
      <c r="BD112" s="125">
        <f t="shared" si="5"/>
        <v>0</v>
      </c>
      <c r="BE112" s="125">
        <f t="shared" si="6"/>
        <v>0</v>
      </c>
      <c r="BF112" s="125">
        <f t="shared" si="7"/>
        <v>0</v>
      </c>
      <c r="BG112" s="124"/>
      <c r="BH112" s="124"/>
      <c r="BI112" s="124"/>
      <c r="BJ112" s="124"/>
      <c r="BK112" s="124"/>
      <c r="BL112" s="124"/>
      <c r="BM112" s="124"/>
      <c r="BN112" s="124"/>
    </row>
    <row r="113" spans="1:66" ht="14.25" outlineLevel="1" x14ac:dyDescent="0.2">
      <c r="A113" s="97" t="s">
        <v>1815</v>
      </c>
      <c r="B113" s="97" t="s">
        <v>1423</v>
      </c>
      <c r="C113" s="97" t="s">
        <v>1423</v>
      </c>
      <c r="D113" s="97" t="s">
        <v>201</v>
      </c>
      <c r="E113" s="98">
        <v>644331</v>
      </c>
      <c r="F113" s="99">
        <v>0.45</v>
      </c>
      <c r="G113" s="100">
        <f t="shared" si="0"/>
        <v>289948.95</v>
      </c>
      <c r="H113" s="100"/>
      <c r="I113" s="101">
        <f t="shared" si="1"/>
        <v>0.20943111997244113</v>
      </c>
      <c r="J113" s="100">
        <v>99004</v>
      </c>
      <c r="K113" s="100">
        <v>97491</v>
      </c>
      <c r="L113" s="100">
        <v>92465</v>
      </c>
      <c r="M113" s="102">
        <v>53954</v>
      </c>
      <c r="N113" s="102">
        <v>45939</v>
      </c>
      <c r="O113" s="100">
        <v>57906</v>
      </c>
      <c r="P113" s="100">
        <v>64488</v>
      </c>
      <c r="Q113" s="100">
        <v>60016</v>
      </c>
      <c r="R113" s="100">
        <v>57965</v>
      </c>
      <c r="S113" s="100">
        <v>57670</v>
      </c>
      <c r="T113" s="100">
        <v>59371</v>
      </c>
      <c r="U113" s="100">
        <v>64691</v>
      </c>
      <c r="V113" s="100">
        <v>59954</v>
      </c>
      <c r="W113" s="100">
        <v>54875</v>
      </c>
      <c r="X113" s="100">
        <v>59513</v>
      </c>
      <c r="Y113" s="100">
        <v>59385</v>
      </c>
      <c r="Z113" s="100">
        <v>59274</v>
      </c>
      <c r="AA113" s="100">
        <v>63514</v>
      </c>
      <c r="AB113" s="83"/>
      <c r="AC113" s="83"/>
      <c r="AD113" s="83"/>
      <c r="AE113" s="83"/>
      <c r="AF113" s="83"/>
      <c r="AG113" s="103">
        <f t="shared" ref="AG113:AX113" si="134">J113/$G113</f>
        <v>0.34145321098765835</v>
      </c>
      <c r="AH113" s="103">
        <f t="shared" si="134"/>
        <v>0.33623505103225931</v>
      </c>
      <c r="AI113" s="103">
        <f t="shared" si="134"/>
        <v>0.31890096515265876</v>
      </c>
      <c r="AJ113" s="103">
        <f t="shared" si="134"/>
        <v>0.18608103254038338</v>
      </c>
      <c r="AK113" s="103">
        <f t="shared" si="134"/>
        <v>0.15843823542040761</v>
      </c>
      <c r="AL113" s="103">
        <f t="shared" si="134"/>
        <v>0.19971101809473701</v>
      </c>
      <c r="AM113" s="103">
        <f t="shared" si="134"/>
        <v>0.22241156589806585</v>
      </c>
      <c r="AN113" s="103">
        <f t="shared" si="134"/>
        <v>0.20698816119182359</v>
      </c>
      <c r="AO113" s="103">
        <f t="shared" si="134"/>
        <v>0.19991450219081669</v>
      </c>
      <c r="AP113" s="103">
        <f t="shared" si="134"/>
        <v>0.19889708171041834</v>
      </c>
      <c r="AQ113" s="103">
        <f t="shared" si="134"/>
        <v>0.2047636316668848</v>
      </c>
      <c r="AR113" s="103">
        <f t="shared" si="134"/>
        <v>0.22311168914389928</v>
      </c>
      <c r="AS113" s="103">
        <f t="shared" si="134"/>
        <v>0.20677433044679072</v>
      </c>
      <c r="AT113" s="103">
        <f t="shared" si="134"/>
        <v>0.18925745376901693</v>
      </c>
      <c r="AU113" s="103">
        <f t="shared" si="134"/>
        <v>0.20525337305066976</v>
      </c>
      <c r="AV113" s="103">
        <f t="shared" si="134"/>
        <v>0.20481191602866641</v>
      </c>
      <c r="AW113" s="103">
        <f t="shared" si="134"/>
        <v>0.20442909001739787</v>
      </c>
      <c r="AX113" s="103">
        <f t="shared" si="134"/>
        <v>0.21905235387125904</v>
      </c>
      <c r="AY113" s="83" t="str">
        <f>IF(AX113&lt;$AY$1,"Low",IF(AX113&gt;$AZ$1,"High","Medium"))</f>
        <v>High</v>
      </c>
      <c r="AZ113" s="83"/>
      <c r="BA113" s="83"/>
      <c r="BB113" s="83"/>
      <c r="BC113" s="103">
        <f t="shared" si="4"/>
        <v>3.8348129903557161E-2</v>
      </c>
      <c r="BD113" s="103">
        <f t="shared" si="5"/>
        <v>6.5577061065404785E-2</v>
      </c>
      <c r="BE113" s="103">
        <f t="shared" si="6"/>
        <v>0.15830028010103156</v>
      </c>
      <c r="BF113" s="103">
        <f t="shared" si="7"/>
        <v>2.1617598546226843E-2</v>
      </c>
      <c r="BG113" s="83"/>
      <c r="BH113" s="83"/>
      <c r="BI113" s="83"/>
      <c r="BJ113" s="83"/>
      <c r="BK113" s="83"/>
      <c r="BL113" s="83"/>
      <c r="BM113" s="83"/>
      <c r="BN113" s="83"/>
    </row>
    <row r="114" spans="1:66" ht="14.25" outlineLevel="1" x14ac:dyDescent="0.2">
      <c r="A114" s="97" t="s">
        <v>1815</v>
      </c>
      <c r="B114" s="97" t="s">
        <v>1423</v>
      </c>
      <c r="C114" s="97" t="s">
        <v>1424</v>
      </c>
      <c r="D114" s="97" t="s">
        <v>133</v>
      </c>
      <c r="E114" s="98">
        <v>231922</v>
      </c>
      <c r="F114" s="99">
        <v>0.45</v>
      </c>
      <c r="G114" s="100">
        <f t="shared" si="0"/>
        <v>104364.90000000001</v>
      </c>
      <c r="H114" s="106"/>
      <c r="I114" s="101">
        <f t="shared" si="1"/>
        <v>0</v>
      </c>
      <c r="J114" s="106">
        <v>1</v>
      </c>
      <c r="K114" s="106">
        <v>0</v>
      </c>
      <c r="L114" s="106">
        <v>0</v>
      </c>
      <c r="M114" s="107">
        <v>0</v>
      </c>
      <c r="N114" s="107">
        <v>0</v>
      </c>
      <c r="O114" s="106">
        <v>0</v>
      </c>
      <c r="P114" s="106">
        <v>1</v>
      </c>
      <c r="Q114" s="106">
        <v>0</v>
      </c>
      <c r="R114" s="106">
        <v>0</v>
      </c>
      <c r="S114" s="106">
        <v>0</v>
      </c>
      <c r="T114" s="106">
        <v>1</v>
      </c>
      <c r="U114" s="106">
        <v>0</v>
      </c>
      <c r="V114" s="106">
        <v>0</v>
      </c>
      <c r="W114" s="106">
        <v>0</v>
      </c>
      <c r="X114" s="106">
        <v>0</v>
      </c>
      <c r="Y114" s="106">
        <v>0</v>
      </c>
      <c r="Z114" s="106">
        <v>0</v>
      </c>
      <c r="AA114" s="106">
        <v>0</v>
      </c>
      <c r="AB114" s="83"/>
      <c r="AC114" s="83"/>
      <c r="AD114" s="83"/>
      <c r="AE114" s="83"/>
      <c r="AF114" s="83"/>
      <c r="AG114" s="103">
        <f t="shared" ref="AG114:AX114" si="135">J114/$G114</f>
        <v>9.581765516950621E-6</v>
      </c>
      <c r="AH114" s="103">
        <f t="shared" si="135"/>
        <v>0</v>
      </c>
      <c r="AI114" s="103">
        <f t="shared" si="135"/>
        <v>0</v>
      </c>
      <c r="AJ114" s="103">
        <f t="shared" si="135"/>
        <v>0</v>
      </c>
      <c r="AK114" s="103">
        <f t="shared" si="135"/>
        <v>0</v>
      </c>
      <c r="AL114" s="103">
        <f t="shared" si="135"/>
        <v>0</v>
      </c>
      <c r="AM114" s="103">
        <f t="shared" si="135"/>
        <v>9.581765516950621E-6</v>
      </c>
      <c r="AN114" s="103">
        <f t="shared" si="135"/>
        <v>0</v>
      </c>
      <c r="AO114" s="103">
        <f t="shared" si="135"/>
        <v>0</v>
      </c>
      <c r="AP114" s="103">
        <f t="shared" si="135"/>
        <v>0</v>
      </c>
      <c r="AQ114" s="103">
        <f t="shared" si="135"/>
        <v>9.581765516950621E-6</v>
      </c>
      <c r="AR114" s="103">
        <f t="shared" si="135"/>
        <v>0</v>
      </c>
      <c r="AS114" s="103">
        <f t="shared" si="135"/>
        <v>0</v>
      </c>
      <c r="AT114" s="103">
        <f t="shared" si="135"/>
        <v>0</v>
      </c>
      <c r="AU114" s="103">
        <f t="shared" si="135"/>
        <v>0</v>
      </c>
      <c r="AV114" s="103">
        <f t="shared" si="135"/>
        <v>0</v>
      </c>
      <c r="AW114" s="103">
        <f t="shared" si="135"/>
        <v>0</v>
      </c>
      <c r="AX114" s="103">
        <f t="shared" si="135"/>
        <v>0</v>
      </c>
      <c r="AY114" s="83" t="str">
        <f t="shared" ref="AY114:AY116" si="136">IF(AX114&lt;$AY$1,"Low",IF(AX114&gt;=$AZ$1,"High","Medium"))</f>
        <v>Low</v>
      </c>
      <c r="AZ114" s="83"/>
      <c r="BA114" s="83"/>
      <c r="BB114" s="83"/>
      <c r="BC114" s="103">
        <f t="shared" si="4"/>
        <v>0</v>
      </c>
      <c r="BD114" s="103">
        <f t="shared" si="5"/>
        <v>0</v>
      </c>
      <c r="BE114" s="103">
        <f t="shared" si="6"/>
        <v>0</v>
      </c>
      <c r="BF114" s="103">
        <f t="shared" si="7"/>
        <v>0</v>
      </c>
      <c r="BG114" s="83"/>
      <c r="BH114" s="83"/>
      <c r="BI114" s="83"/>
      <c r="BJ114" s="83"/>
      <c r="BK114" s="83"/>
      <c r="BL114" s="83"/>
      <c r="BM114" s="83"/>
      <c r="BN114" s="83"/>
    </row>
    <row r="115" spans="1:66" ht="14.25" outlineLevel="1" x14ac:dyDescent="0.2">
      <c r="A115" s="97" t="s">
        <v>1815</v>
      </c>
      <c r="B115" s="97" t="s">
        <v>1423</v>
      </c>
      <c r="C115" s="97" t="s">
        <v>1441</v>
      </c>
      <c r="D115" s="97" t="s">
        <v>133</v>
      </c>
      <c r="E115" s="98">
        <v>397939</v>
      </c>
      <c r="F115" s="99">
        <v>0.45</v>
      </c>
      <c r="G115" s="100">
        <f t="shared" si="0"/>
        <v>179072.55000000002</v>
      </c>
      <c r="H115" s="106"/>
      <c r="I115" s="101">
        <f t="shared" si="1"/>
        <v>0</v>
      </c>
      <c r="J115" s="106">
        <v>0</v>
      </c>
      <c r="K115" s="106">
        <v>0</v>
      </c>
      <c r="L115" s="106">
        <v>0</v>
      </c>
      <c r="M115" s="107"/>
      <c r="N115" s="107">
        <v>0</v>
      </c>
      <c r="O115" s="106"/>
      <c r="P115" s="106">
        <v>0</v>
      </c>
      <c r="Q115" s="106">
        <v>0</v>
      </c>
      <c r="R115" s="106">
        <v>0</v>
      </c>
      <c r="S115" s="106"/>
      <c r="T115" s="106"/>
      <c r="U115" s="106">
        <v>0</v>
      </c>
      <c r="V115" s="106"/>
      <c r="W115" s="106"/>
      <c r="X115" s="106"/>
      <c r="Y115" s="106">
        <v>0</v>
      </c>
      <c r="Z115" s="106">
        <v>0</v>
      </c>
      <c r="AA115" s="106">
        <v>0</v>
      </c>
      <c r="AB115" s="83"/>
      <c r="AC115" s="83"/>
      <c r="AD115" s="83"/>
      <c r="AE115" s="83"/>
      <c r="AF115" s="83"/>
      <c r="AG115" s="103">
        <f t="shared" ref="AG115:AX115" si="137">J115/$G115</f>
        <v>0</v>
      </c>
      <c r="AH115" s="103">
        <f t="shared" si="137"/>
        <v>0</v>
      </c>
      <c r="AI115" s="103">
        <f t="shared" si="137"/>
        <v>0</v>
      </c>
      <c r="AJ115" s="103">
        <f t="shared" si="137"/>
        <v>0</v>
      </c>
      <c r="AK115" s="103">
        <f t="shared" si="137"/>
        <v>0</v>
      </c>
      <c r="AL115" s="103">
        <f t="shared" si="137"/>
        <v>0</v>
      </c>
      <c r="AM115" s="103">
        <f t="shared" si="137"/>
        <v>0</v>
      </c>
      <c r="AN115" s="103">
        <f t="shared" si="137"/>
        <v>0</v>
      </c>
      <c r="AO115" s="103">
        <f t="shared" si="137"/>
        <v>0</v>
      </c>
      <c r="AP115" s="103">
        <f t="shared" si="137"/>
        <v>0</v>
      </c>
      <c r="AQ115" s="103">
        <f t="shared" si="137"/>
        <v>0</v>
      </c>
      <c r="AR115" s="103">
        <f t="shared" si="137"/>
        <v>0</v>
      </c>
      <c r="AS115" s="103">
        <f t="shared" si="137"/>
        <v>0</v>
      </c>
      <c r="AT115" s="103">
        <f t="shared" si="137"/>
        <v>0</v>
      </c>
      <c r="AU115" s="103">
        <f t="shared" si="137"/>
        <v>0</v>
      </c>
      <c r="AV115" s="103">
        <f t="shared" si="137"/>
        <v>0</v>
      </c>
      <c r="AW115" s="103">
        <f t="shared" si="137"/>
        <v>0</v>
      </c>
      <c r="AX115" s="103">
        <f t="shared" si="137"/>
        <v>0</v>
      </c>
      <c r="AY115" s="83" t="str">
        <f t="shared" si="136"/>
        <v>Low</v>
      </c>
      <c r="AZ115" s="83"/>
      <c r="BA115" s="83"/>
      <c r="BB115" s="83"/>
      <c r="BC115" s="103">
        <f t="shared" si="4"/>
        <v>0</v>
      </c>
      <c r="BD115" s="103">
        <f t="shared" si="5"/>
        <v>0</v>
      </c>
      <c r="BE115" s="103">
        <f t="shared" si="6"/>
        <v>0</v>
      </c>
      <c r="BF115" s="103">
        <f t="shared" si="7"/>
        <v>0</v>
      </c>
      <c r="BG115" s="83"/>
      <c r="BH115" s="83"/>
      <c r="BI115" s="83"/>
      <c r="BJ115" s="83"/>
      <c r="BK115" s="83"/>
      <c r="BL115" s="83"/>
      <c r="BM115" s="83"/>
      <c r="BN115" s="83"/>
    </row>
    <row r="116" spans="1:66" ht="14.25" outlineLevel="1" x14ac:dyDescent="0.2">
      <c r="A116" s="97" t="s">
        <v>1815</v>
      </c>
      <c r="B116" s="97" t="s">
        <v>1423</v>
      </c>
      <c r="C116" s="97" t="s">
        <v>1442</v>
      </c>
      <c r="D116" s="97" t="s">
        <v>133</v>
      </c>
      <c r="E116" s="98">
        <v>350490</v>
      </c>
      <c r="F116" s="99">
        <v>0.45</v>
      </c>
      <c r="G116" s="100">
        <f t="shared" si="0"/>
        <v>157720.5</v>
      </c>
      <c r="H116" s="106"/>
      <c r="I116" s="101">
        <f t="shared" si="1"/>
        <v>0</v>
      </c>
      <c r="J116" s="106">
        <v>0</v>
      </c>
      <c r="K116" s="106">
        <v>0</v>
      </c>
      <c r="L116" s="106">
        <v>0</v>
      </c>
      <c r="M116" s="107">
        <v>0</v>
      </c>
      <c r="N116" s="107">
        <v>0</v>
      </c>
      <c r="O116" s="106">
        <v>0</v>
      </c>
      <c r="P116" s="106">
        <v>0</v>
      </c>
      <c r="Q116" s="106">
        <v>0</v>
      </c>
      <c r="R116" s="106">
        <v>0</v>
      </c>
      <c r="S116" s="106">
        <v>0</v>
      </c>
      <c r="T116" s="106">
        <v>0</v>
      </c>
      <c r="U116" s="106">
        <v>0</v>
      </c>
      <c r="V116" s="106">
        <v>0</v>
      </c>
      <c r="W116" s="106">
        <v>0</v>
      </c>
      <c r="X116" s="106">
        <v>0</v>
      </c>
      <c r="Y116" s="106">
        <v>0</v>
      </c>
      <c r="Z116" s="106">
        <v>0</v>
      </c>
      <c r="AA116" s="106">
        <v>0</v>
      </c>
      <c r="AB116" s="83"/>
      <c r="AC116" s="83"/>
      <c r="AD116" s="83"/>
      <c r="AE116" s="83"/>
      <c r="AF116" s="83"/>
      <c r="AG116" s="103">
        <f t="shared" ref="AG116:AX116" si="138">J116/$G116</f>
        <v>0</v>
      </c>
      <c r="AH116" s="103">
        <f t="shared" si="138"/>
        <v>0</v>
      </c>
      <c r="AI116" s="103">
        <f t="shared" si="138"/>
        <v>0</v>
      </c>
      <c r="AJ116" s="103">
        <f t="shared" si="138"/>
        <v>0</v>
      </c>
      <c r="AK116" s="103">
        <f t="shared" si="138"/>
        <v>0</v>
      </c>
      <c r="AL116" s="103">
        <f t="shared" si="138"/>
        <v>0</v>
      </c>
      <c r="AM116" s="103">
        <f t="shared" si="138"/>
        <v>0</v>
      </c>
      <c r="AN116" s="103">
        <f t="shared" si="138"/>
        <v>0</v>
      </c>
      <c r="AO116" s="103">
        <f t="shared" si="138"/>
        <v>0</v>
      </c>
      <c r="AP116" s="103">
        <f t="shared" si="138"/>
        <v>0</v>
      </c>
      <c r="AQ116" s="103">
        <f t="shared" si="138"/>
        <v>0</v>
      </c>
      <c r="AR116" s="103">
        <f t="shared" si="138"/>
        <v>0</v>
      </c>
      <c r="AS116" s="103">
        <f t="shared" si="138"/>
        <v>0</v>
      </c>
      <c r="AT116" s="103">
        <f t="shared" si="138"/>
        <v>0</v>
      </c>
      <c r="AU116" s="103">
        <f t="shared" si="138"/>
        <v>0</v>
      </c>
      <c r="AV116" s="103">
        <f t="shared" si="138"/>
        <v>0</v>
      </c>
      <c r="AW116" s="103">
        <f t="shared" si="138"/>
        <v>0</v>
      </c>
      <c r="AX116" s="103">
        <f t="shared" si="138"/>
        <v>0</v>
      </c>
      <c r="AY116" s="83" t="str">
        <f t="shared" si="136"/>
        <v>Low</v>
      </c>
      <c r="AZ116" s="83"/>
      <c r="BA116" s="83"/>
      <c r="BB116" s="83"/>
      <c r="BC116" s="103">
        <f t="shared" si="4"/>
        <v>0</v>
      </c>
      <c r="BD116" s="103">
        <f t="shared" si="5"/>
        <v>0</v>
      </c>
      <c r="BE116" s="103">
        <f t="shared" si="6"/>
        <v>0</v>
      </c>
      <c r="BF116" s="103">
        <f t="shared" si="7"/>
        <v>0</v>
      </c>
      <c r="BG116" s="83"/>
      <c r="BH116" s="83"/>
      <c r="BI116" s="83"/>
      <c r="BJ116" s="83"/>
      <c r="BK116" s="83"/>
      <c r="BL116" s="83"/>
      <c r="BM116" s="83"/>
      <c r="BN116" s="83"/>
    </row>
    <row r="117" spans="1:66" ht="14.25" outlineLevel="1" x14ac:dyDescent="0.2">
      <c r="A117" s="97" t="s">
        <v>1815</v>
      </c>
      <c r="B117" s="97" t="s">
        <v>1423</v>
      </c>
      <c r="C117" s="97" t="s">
        <v>1454</v>
      </c>
      <c r="D117" s="97" t="s">
        <v>151</v>
      </c>
      <c r="E117" s="98">
        <v>281603</v>
      </c>
      <c r="F117" s="99">
        <v>0.45</v>
      </c>
      <c r="G117" s="100">
        <f t="shared" si="0"/>
        <v>126721.35</v>
      </c>
      <c r="H117" s="106"/>
      <c r="I117" s="101">
        <f t="shared" si="1"/>
        <v>0</v>
      </c>
      <c r="J117" s="106">
        <v>0</v>
      </c>
      <c r="K117" s="106">
        <v>1</v>
      </c>
      <c r="L117" s="106">
        <v>0</v>
      </c>
      <c r="M117" s="107">
        <v>1</v>
      </c>
      <c r="N117" s="107">
        <v>0</v>
      </c>
      <c r="O117" s="106">
        <v>0</v>
      </c>
      <c r="P117" s="106">
        <v>0</v>
      </c>
      <c r="Q117" s="106">
        <v>0</v>
      </c>
      <c r="R117" s="106">
        <v>0</v>
      </c>
      <c r="S117" s="106">
        <v>0</v>
      </c>
      <c r="T117" s="106">
        <v>2</v>
      </c>
      <c r="U117" s="106">
        <v>0</v>
      </c>
      <c r="V117" s="106">
        <v>0</v>
      </c>
      <c r="W117" s="106">
        <v>0</v>
      </c>
      <c r="X117" s="106">
        <v>0</v>
      </c>
      <c r="Y117" s="106">
        <v>0</v>
      </c>
      <c r="Z117" s="106">
        <v>0</v>
      </c>
      <c r="AA117" s="106">
        <v>0</v>
      </c>
      <c r="AB117" s="83"/>
      <c r="AC117" s="83"/>
      <c r="AD117" s="83"/>
      <c r="AE117" s="83"/>
      <c r="AF117" s="83"/>
      <c r="AG117" s="103">
        <f t="shared" ref="AG117:AX117" si="139">J117/$G117</f>
        <v>0</v>
      </c>
      <c r="AH117" s="103">
        <f t="shared" si="139"/>
        <v>7.8913300718466142E-6</v>
      </c>
      <c r="AI117" s="103">
        <f t="shared" si="139"/>
        <v>0</v>
      </c>
      <c r="AJ117" s="103">
        <f t="shared" si="139"/>
        <v>7.8913300718466142E-6</v>
      </c>
      <c r="AK117" s="103">
        <f t="shared" si="139"/>
        <v>0</v>
      </c>
      <c r="AL117" s="103">
        <f t="shared" si="139"/>
        <v>0</v>
      </c>
      <c r="AM117" s="103">
        <f t="shared" si="139"/>
        <v>0</v>
      </c>
      <c r="AN117" s="103">
        <f t="shared" si="139"/>
        <v>0</v>
      </c>
      <c r="AO117" s="103">
        <f t="shared" si="139"/>
        <v>0</v>
      </c>
      <c r="AP117" s="103">
        <f t="shared" si="139"/>
        <v>0</v>
      </c>
      <c r="AQ117" s="103">
        <f t="shared" si="139"/>
        <v>1.5782660143693228E-5</v>
      </c>
      <c r="AR117" s="103">
        <f t="shared" si="139"/>
        <v>0</v>
      </c>
      <c r="AS117" s="103">
        <f t="shared" si="139"/>
        <v>0</v>
      </c>
      <c r="AT117" s="103">
        <f t="shared" si="139"/>
        <v>0</v>
      </c>
      <c r="AU117" s="103">
        <f t="shared" si="139"/>
        <v>0</v>
      </c>
      <c r="AV117" s="103">
        <f t="shared" si="139"/>
        <v>0</v>
      </c>
      <c r="AW117" s="103">
        <f t="shared" si="139"/>
        <v>0</v>
      </c>
      <c r="AX117" s="103">
        <f t="shared" si="139"/>
        <v>0</v>
      </c>
      <c r="AY117" s="83" t="str">
        <f>IF(AX117&lt;$AY$1,"Low",IF(AX117&gt;$AZ$1,"High","Medium"))</f>
        <v>Low</v>
      </c>
      <c r="AZ117" s="83"/>
      <c r="BA117" s="83"/>
      <c r="BB117" s="83"/>
      <c r="BC117" s="103">
        <f t="shared" si="4"/>
        <v>0</v>
      </c>
      <c r="BD117" s="103">
        <f t="shared" si="5"/>
        <v>0</v>
      </c>
      <c r="BE117" s="103">
        <f t="shared" si="6"/>
        <v>0</v>
      </c>
      <c r="BF117" s="103">
        <f t="shared" si="7"/>
        <v>0</v>
      </c>
      <c r="BG117" s="83"/>
      <c r="BH117" s="83"/>
      <c r="BI117" s="83"/>
      <c r="BJ117" s="83"/>
      <c r="BK117" s="83"/>
      <c r="BL117" s="83"/>
      <c r="BM117" s="83"/>
      <c r="BN117" s="83"/>
    </row>
    <row r="118" spans="1:66" ht="14.25" outlineLevel="1" x14ac:dyDescent="0.2">
      <c r="A118" s="97" t="s">
        <v>1815</v>
      </c>
      <c r="B118" s="97" t="s">
        <v>1483</v>
      </c>
      <c r="C118" s="97" t="s">
        <v>1386</v>
      </c>
      <c r="D118" s="97" t="s">
        <v>133</v>
      </c>
      <c r="E118" s="98">
        <v>77627</v>
      </c>
      <c r="F118" s="99">
        <v>0.46</v>
      </c>
      <c r="G118" s="100">
        <f t="shared" si="0"/>
        <v>35708.42</v>
      </c>
      <c r="H118" s="106"/>
      <c r="I118" s="101">
        <f t="shared" si="1"/>
        <v>0</v>
      </c>
      <c r="J118" s="106">
        <v>0</v>
      </c>
      <c r="K118" s="106">
        <v>0</v>
      </c>
      <c r="L118" s="106">
        <v>0</v>
      </c>
      <c r="M118" s="107">
        <v>0</v>
      </c>
      <c r="N118" s="107">
        <v>0</v>
      </c>
      <c r="O118" s="106">
        <v>0</v>
      </c>
      <c r="P118" s="106">
        <v>0</v>
      </c>
      <c r="Q118" s="106">
        <v>0</v>
      </c>
      <c r="R118" s="106">
        <v>0</v>
      </c>
      <c r="S118" s="106">
        <v>0</v>
      </c>
      <c r="T118" s="106">
        <v>0</v>
      </c>
      <c r="U118" s="106">
        <v>0</v>
      </c>
      <c r="V118" s="106">
        <v>4</v>
      </c>
      <c r="W118" s="106">
        <v>0</v>
      </c>
      <c r="X118" s="106">
        <v>0</v>
      </c>
      <c r="Y118" s="106">
        <v>0</v>
      </c>
      <c r="Z118" s="106">
        <v>0</v>
      </c>
      <c r="AA118" s="106">
        <v>0</v>
      </c>
      <c r="AB118" s="83"/>
      <c r="AC118" s="83"/>
      <c r="AD118" s="83"/>
      <c r="AE118" s="83"/>
      <c r="AF118" s="83"/>
      <c r="AG118" s="103">
        <f t="shared" ref="AG118:AX118" si="140">J118/$G118</f>
        <v>0</v>
      </c>
      <c r="AH118" s="103">
        <f t="shared" si="140"/>
        <v>0</v>
      </c>
      <c r="AI118" s="103">
        <f t="shared" si="140"/>
        <v>0</v>
      </c>
      <c r="AJ118" s="103">
        <f t="shared" si="140"/>
        <v>0</v>
      </c>
      <c r="AK118" s="103">
        <f t="shared" si="140"/>
        <v>0</v>
      </c>
      <c r="AL118" s="103">
        <f t="shared" si="140"/>
        <v>0</v>
      </c>
      <c r="AM118" s="103">
        <f t="shared" si="140"/>
        <v>0</v>
      </c>
      <c r="AN118" s="103">
        <f t="shared" si="140"/>
        <v>0</v>
      </c>
      <c r="AO118" s="103">
        <f t="shared" si="140"/>
        <v>0</v>
      </c>
      <c r="AP118" s="103">
        <f t="shared" si="140"/>
        <v>0</v>
      </c>
      <c r="AQ118" s="103">
        <f t="shared" si="140"/>
        <v>0</v>
      </c>
      <c r="AR118" s="103">
        <f t="shared" si="140"/>
        <v>0</v>
      </c>
      <c r="AS118" s="103">
        <f t="shared" si="140"/>
        <v>1.1201839790167138E-4</v>
      </c>
      <c r="AT118" s="103">
        <f t="shared" si="140"/>
        <v>0</v>
      </c>
      <c r="AU118" s="103">
        <f t="shared" si="140"/>
        <v>0</v>
      </c>
      <c r="AV118" s="103">
        <f t="shared" si="140"/>
        <v>0</v>
      </c>
      <c r="AW118" s="103">
        <f t="shared" si="140"/>
        <v>0</v>
      </c>
      <c r="AX118" s="103">
        <f t="shared" si="140"/>
        <v>0</v>
      </c>
      <c r="AY118" s="83" t="str">
        <f t="shared" ref="AY118:AY119" si="141">IF(AX118&lt;$AY$1,"Low",IF(AX118&gt;=$AZ$1,"High","Medium"))</f>
        <v>Low</v>
      </c>
      <c r="AZ118" s="83"/>
      <c r="BA118" s="83"/>
      <c r="BB118" s="83"/>
      <c r="BC118" s="103">
        <f t="shared" si="4"/>
        <v>0</v>
      </c>
      <c r="BD118" s="103">
        <f t="shared" si="5"/>
        <v>0</v>
      </c>
      <c r="BE118" s="103">
        <f t="shared" si="6"/>
        <v>0</v>
      </c>
      <c r="BF118" s="103">
        <f t="shared" si="7"/>
        <v>0</v>
      </c>
      <c r="BG118" s="83"/>
      <c r="BH118" s="83"/>
      <c r="BI118" s="83"/>
      <c r="BJ118" s="83"/>
      <c r="BK118" s="83"/>
      <c r="BL118" s="83"/>
      <c r="BM118" s="83"/>
      <c r="BN118" s="83"/>
    </row>
    <row r="119" spans="1:66" ht="14.25" outlineLevel="1" x14ac:dyDescent="0.2">
      <c r="A119" s="97" t="s">
        <v>1815</v>
      </c>
      <c r="B119" s="97" t="s">
        <v>1483</v>
      </c>
      <c r="C119" s="97" t="s">
        <v>1483</v>
      </c>
      <c r="D119" s="97" t="s">
        <v>133</v>
      </c>
      <c r="E119" s="98">
        <v>140568</v>
      </c>
      <c r="F119" s="99">
        <v>0.46</v>
      </c>
      <c r="G119" s="100">
        <f t="shared" si="0"/>
        <v>64661.280000000006</v>
      </c>
      <c r="H119" s="100"/>
      <c r="I119" s="101">
        <f t="shared" si="1"/>
        <v>1.0500874712037868E-2</v>
      </c>
      <c r="J119" s="100">
        <v>2855</v>
      </c>
      <c r="K119" s="100">
        <v>2796</v>
      </c>
      <c r="L119" s="100">
        <v>2101</v>
      </c>
      <c r="M119" s="107">
        <v>443</v>
      </c>
      <c r="N119" s="107">
        <v>414</v>
      </c>
      <c r="O119" s="106">
        <v>454</v>
      </c>
      <c r="P119" s="106">
        <v>738</v>
      </c>
      <c r="Q119" s="106">
        <v>842</v>
      </c>
      <c r="R119" s="106">
        <v>973</v>
      </c>
      <c r="S119" s="100">
        <v>1041</v>
      </c>
      <c r="T119" s="100">
        <v>1112</v>
      </c>
      <c r="U119" s="100">
        <v>1046</v>
      </c>
      <c r="V119" s="106">
        <v>743</v>
      </c>
      <c r="W119" s="106">
        <v>552</v>
      </c>
      <c r="X119" s="106">
        <v>751</v>
      </c>
      <c r="Y119" s="106">
        <v>711</v>
      </c>
      <c r="Z119" s="106">
        <v>551</v>
      </c>
      <c r="AA119" s="106">
        <v>775</v>
      </c>
      <c r="AB119" s="83"/>
      <c r="AC119" s="83"/>
      <c r="AD119" s="83"/>
      <c r="AE119" s="83"/>
      <c r="AF119" s="83"/>
      <c r="AG119" s="103">
        <f t="shared" ref="AG119:AX119" si="142">J119/$G119</f>
        <v>4.4153162448995746E-2</v>
      </c>
      <c r="AH119" s="103">
        <f t="shared" si="142"/>
        <v>4.324071530906904E-2</v>
      </c>
      <c r="AI119" s="103">
        <f t="shared" si="142"/>
        <v>3.249239730484766E-2</v>
      </c>
      <c r="AJ119" s="103">
        <f t="shared" si="142"/>
        <v>6.8510861523310386E-3</v>
      </c>
      <c r="AK119" s="103">
        <f t="shared" si="142"/>
        <v>6.4025951852484204E-3</v>
      </c>
      <c r="AL119" s="103">
        <f t="shared" si="142"/>
        <v>7.0212034157072049E-3</v>
      </c>
      <c r="AM119" s="103">
        <f t="shared" si="142"/>
        <v>1.1413321851964574E-2</v>
      </c>
      <c r="AN119" s="103">
        <f t="shared" si="142"/>
        <v>1.3021703251157415E-2</v>
      </c>
      <c r="AO119" s="103">
        <f t="shared" si="142"/>
        <v>1.5047645205909933E-2</v>
      </c>
      <c r="AP119" s="103">
        <f t="shared" si="142"/>
        <v>1.6099279197689869E-2</v>
      </c>
      <c r="AQ119" s="103">
        <f t="shared" si="142"/>
        <v>1.719730880675421E-2</v>
      </c>
      <c r="AR119" s="103">
        <f t="shared" si="142"/>
        <v>1.6176605226497217E-2</v>
      </c>
      <c r="AS119" s="103">
        <f t="shared" si="142"/>
        <v>1.1490647880771924E-2</v>
      </c>
      <c r="AT119" s="103">
        <f t="shared" si="142"/>
        <v>8.5367935803312266E-3</v>
      </c>
      <c r="AU119" s="103">
        <f t="shared" si="142"/>
        <v>1.1614369526863681E-2</v>
      </c>
      <c r="AV119" s="103">
        <f t="shared" si="142"/>
        <v>1.0995761296404895E-2</v>
      </c>
      <c r="AW119" s="103">
        <f t="shared" si="142"/>
        <v>8.521328374569757E-3</v>
      </c>
      <c r="AX119" s="103">
        <f t="shared" si="142"/>
        <v>1.1985534465138951E-2</v>
      </c>
      <c r="AY119" s="83" t="str">
        <f t="shared" si="141"/>
        <v>Low</v>
      </c>
      <c r="AZ119" s="83"/>
      <c r="BA119" s="83"/>
      <c r="BB119" s="83"/>
      <c r="BC119" s="103">
        <f t="shared" si="4"/>
        <v>1.9176855144222322E-3</v>
      </c>
      <c r="BD119" s="103">
        <f t="shared" si="5"/>
        <v>1.0918435267597547E-2</v>
      </c>
      <c r="BE119" s="103">
        <f t="shared" si="6"/>
        <v>0</v>
      </c>
      <c r="BF119" s="103">
        <f t="shared" si="7"/>
        <v>1.5465205761469615E-5</v>
      </c>
      <c r="BG119" s="83"/>
      <c r="BH119" s="83"/>
      <c r="BI119" s="83"/>
      <c r="BJ119" s="83"/>
      <c r="BK119" s="83"/>
      <c r="BL119" s="83"/>
      <c r="BM119" s="83"/>
      <c r="BN119" s="83"/>
    </row>
    <row r="120" spans="1:66" ht="14.25" outlineLevel="1" x14ac:dyDescent="0.2">
      <c r="A120" s="97" t="s">
        <v>1828</v>
      </c>
      <c r="B120" s="97" t="s">
        <v>1241</v>
      </c>
      <c r="C120" s="97" t="s">
        <v>1241</v>
      </c>
      <c r="D120" s="97" t="s">
        <v>151</v>
      </c>
      <c r="E120" s="98">
        <v>2198831</v>
      </c>
      <c r="F120" s="105">
        <v>0.54</v>
      </c>
      <c r="G120" s="100">
        <f t="shared" si="0"/>
        <v>1187368.74</v>
      </c>
      <c r="H120" s="100"/>
      <c r="I120" s="101">
        <f t="shared" si="1"/>
        <v>0.52032614569253355</v>
      </c>
      <c r="J120" s="100">
        <v>1054226</v>
      </c>
      <c r="K120" s="100">
        <v>1068383</v>
      </c>
      <c r="L120" s="100">
        <v>916951</v>
      </c>
      <c r="M120" s="102">
        <v>476799</v>
      </c>
      <c r="N120" s="102">
        <v>420567</v>
      </c>
      <c r="O120" s="100">
        <v>431131</v>
      </c>
      <c r="P120" s="100">
        <v>488015</v>
      </c>
      <c r="Q120" s="100">
        <v>561658</v>
      </c>
      <c r="R120" s="100">
        <v>540807</v>
      </c>
      <c r="S120" s="100">
        <v>585583</v>
      </c>
      <c r="T120" s="100">
        <v>597092</v>
      </c>
      <c r="U120" s="100">
        <v>614182</v>
      </c>
      <c r="V120" s="100">
        <v>567501</v>
      </c>
      <c r="W120" s="100">
        <v>526615</v>
      </c>
      <c r="X120" s="100">
        <v>588421</v>
      </c>
      <c r="Y120" s="100">
        <v>586364</v>
      </c>
      <c r="Z120" s="100">
        <v>639092</v>
      </c>
      <c r="AA120" s="100">
        <v>628001</v>
      </c>
      <c r="AB120" s="83"/>
      <c r="AC120" s="83"/>
      <c r="AD120" s="83"/>
      <c r="AE120" s="83"/>
      <c r="AF120" s="83"/>
      <c r="AG120" s="103">
        <f t="shared" ref="AG120:AX120" si="143">J120/$G120</f>
        <v>0.88786740334767444</v>
      </c>
      <c r="AH120" s="103">
        <f t="shared" si="143"/>
        <v>0.89979040546410205</v>
      </c>
      <c r="AI120" s="103">
        <f t="shared" si="143"/>
        <v>0.77225462411954693</v>
      </c>
      <c r="AJ120" s="103">
        <f t="shared" si="143"/>
        <v>0.40155933362368962</v>
      </c>
      <c r="AK120" s="103">
        <f t="shared" si="143"/>
        <v>0.35420083570669042</v>
      </c>
      <c r="AL120" s="103">
        <f t="shared" si="143"/>
        <v>0.36309781913241207</v>
      </c>
      <c r="AM120" s="103">
        <f t="shared" si="143"/>
        <v>0.41100543037708742</v>
      </c>
      <c r="AN120" s="103">
        <f t="shared" si="143"/>
        <v>0.47302744385876289</v>
      </c>
      <c r="AO120" s="103">
        <f t="shared" si="143"/>
        <v>0.4554667659517464</v>
      </c>
      <c r="AP120" s="103">
        <f t="shared" si="143"/>
        <v>0.4931770395100683</v>
      </c>
      <c r="AQ120" s="103">
        <f t="shared" si="143"/>
        <v>0.50286990038157819</v>
      </c>
      <c r="AR120" s="103">
        <f t="shared" si="143"/>
        <v>0.51726307027419305</v>
      </c>
      <c r="AS120" s="103">
        <f t="shared" si="143"/>
        <v>0.47794840884896467</v>
      </c>
      <c r="AT120" s="103">
        <f t="shared" si="143"/>
        <v>0.44351428689288214</v>
      </c>
      <c r="AU120" s="103">
        <f t="shared" si="143"/>
        <v>0.49556719844249902</v>
      </c>
      <c r="AV120" s="103">
        <f t="shared" si="143"/>
        <v>0.49383479642558215</v>
      </c>
      <c r="AW120" s="103">
        <f t="shared" si="143"/>
        <v>0.53824223130549997</v>
      </c>
      <c r="AX120" s="103">
        <f t="shared" si="143"/>
        <v>0.52890140934651864</v>
      </c>
      <c r="AY120" s="83" t="str">
        <f>IF(AX120&lt;$AY$1,"Low",IF(AX120&gt;$AZ$1,"High","Medium"))</f>
        <v>High</v>
      </c>
      <c r="AZ120" s="83"/>
      <c r="BA120" s="83"/>
      <c r="BB120" s="83"/>
      <c r="BC120" s="103">
        <f t="shared" si="4"/>
        <v>0.2007455577784539</v>
      </c>
      <c r="BD120" s="103">
        <f t="shared" si="5"/>
        <v>0.12764189833732695</v>
      </c>
      <c r="BE120" s="103">
        <f t="shared" si="6"/>
        <v>0.34662105050870717</v>
      </c>
      <c r="BF120" s="103">
        <f t="shared" si="7"/>
        <v>9.0900995085991573E-2</v>
      </c>
      <c r="BG120" s="83"/>
      <c r="BH120" s="83"/>
      <c r="BI120" s="83"/>
      <c r="BJ120" s="83"/>
      <c r="BK120" s="83"/>
      <c r="BL120" s="83"/>
      <c r="BM120" s="83"/>
      <c r="BN120" s="83"/>
    </row>
    <row r="121" spans="1:66" ht="14.25" outlineLevel="1" x14ac:dyDescent="0.2">
      <c r="A121" s="97" t="s">
        <v>1828</v>
      </c>
      <c r="B121" s="97" t="s">
        <v>1241</v>
      </c>
      <c r="C121" s="97" t="s">
        <v>1916</v>
      </c>
      <c r="D121" s="97" t="s">
        <v>133</v>
      </c>
      <c r="E121" s="98">
        <v>120893</v>
      </c>
      <c r="F121" s="105">
        <v>0.54</v>
      </c>
      <c r="G121" s="100">
        <f t="shared" si="0"/>
        <v>65282.22</v>
      </c>
      <c r="H121" s="100"/>
      <c r="I121" s="101">
        <f t="shared" si="1"/>
        <v>9.5779014051094874E-2</v>
      </c>
      <c r="J121" s="100">
        <v>8089</v>
      </c>
      <c r="K121" s="100">
        <v>7562</v>
      </c>
      <c r="L121" s="100">
        <v>6628</v>
      </c>
      <c r="M121" s="102">
        <v>3525</v>
      </c>
      <c r="N121" s="102">
        <v>2800</v>
      </c>
      <c r="O121" s="100">
        <v>3168</v>
      </c>
      <c r="P121" s="100">
        <v>3607</v>
      </c>
      <c r="Q121" s="100">
        <v>3775</v>
      </c>
      <c r="R121" s="100">
        <v>3586</v>
      </c>
      <c r="S121" s="100">
        <v>4303</v>
      </c>
      <c r="T121" s="100">
        <v>4396</v>
      </c>
      <c r="U121" s="100">
        <v>5025</v>
      </c>
      <c r="V121" s="100">
        <v>4462</v>
      </c>
      <c r="W121" s="100">
        <v>3792</v>
      </c>
      <c r="X121" s="100">
        <v>4205</v>
      </c>
      <c r="Y121" s="100">
        <v>4184</v>
      </c>
      <c r="Z121" s="100">
        <v>6504</v>
      </c>
      <c r="AA121" s="100">
        <v>8070</v>
      </c>
      <c r="AB121" s="83"/>
      <c r="AC121" s="83"/>
      <c r="AD121" s="83"/>
      <c r="AE121" s="83"/>
      <c r="AF121" s="83"/>
      <c r="AG121" s="103">
        <f t="shared" ref="AG121:AX121" si="144">J121/$G121</f>
        <v>0.12390816366232643</v>
      </c>
      <c r="AH121" s="103">
        <f t="shared" si="144"/>
        <v>0.1158355215248501</v>
      </c>
      <c r="AI121" s="103">
        <f t="shared" si="144"/>
        <v>0.1015284100326245</v>
      </c>
      <c r="AJ121" s="103">
        <f t="shared" si="144"/>
        <v>5.3996325492607328E-2</v>
      </c>
      <c r="AK121" s="103">
        <f t="shared" si="144"/>
        <v>4.2890698263631351E-2</v>
      </c>
      <c r="AL121" s="103">
        <f t="shared" si="144"/>
        <v>4.8527761463994332E-2</v>
      </c>
      <c r="AM121" s="103">
        <f t="shared" si="144"/>
        <v>5.5252410227470815E-2</v>
      </c>
      <c r="AN121" s="103">
        <f t="shared" si="144"/>
        <v>5.7825852123288696E-2</v>
      </c>
      <c r="AO121" s="103">
        <f t="shared" si="144"/>
        <v>5.4930729990493581E-2</v>
      </c>
      <c r="AP121" s="103">
        <f t="shared" si="144"/>
        <v>6.5913812367287758E-2</v>
      </c>
      <c r="AQ121" s="103">
        <f t="shared" si="144"/>
        <v>6.733839627390123E-2</v>
      </c>
      <c r="AR121" s="103">
        <f t="shared" si="144"/>
        <v>7.697348527669555E-2</v>
      </c>
      <c r="AS121" s="103">
        <f t="shared" si="144"/>
        <v>6.8349391304401111E-2</v>
      </c>
      <c r="AT121" s="103">
        <f t="shared" si="144"/>
        <v>5.808625993417503E-2</v>
      </c>
      <c r="AU121" s="103">
        <f t="shared" si="144"/>
        <v>6.4412637928060651E-2</v>
      </c>
      <c r="AV121" s="103">
        <f t="shared" si="144"/>
        <v>6.4090957691083417E-2</v>
      </c>
      <c r="AW121" s="103">
        <f t="shared" si="144"/>
        <v>9.9628964823806537E-2</v>
      </c>
      <c r="AX121" s="103">
        <f t="shared" si="144"/>
        <v>0.12361711963839465</v>
      </c>
      <c r="AY121" s="83" t="str">
        <f t="shared" ref="AY121:AY123" si="145">IF(AX121&lt;$AY$1,"Low",IF(AX121&gt;=$AZ$1,"High","Medium"))</f>
        <v>Medium</v>
      </c>
      <c r="AZ121" s="83"/>
      <c r="BA121" s="83"/>
      <c r="BB121" s="83"/>
      <c r="BC121" s="103">
        <f t="shared" si="4"/>
        <v>2.5259557655974322E-2</v>
      </c>
      <c r="BD121" s="103">
        <f t="shared" si="5"/>
        <v>1.5042380605316425E-2</v>
      </c>
      <c r="BE121" s="103">
        <f t="shared" si="6"/>
        <v>9.8495424941124857E-2</v>
      </c>
      <c r="BF121" s="103">
        <f t="shared" si="7"/>
        <v>1.7615822501134307E-3</v>
      </c>
      <c r="BG121" s="83"/>
      <c r="BH121" s="83"/>
      <c r="BI121" s="83"/>
      <c r="BJ121" s="83"/>
      <c r="BK121" s="83"/>
      <c r="BL121" s="83"/>
      <c r="BM121" s="83"/>
      <c r="BN121" s="83"/>
    </row>
    <row r="122" spans="1:66" ht="14.25" outlineLevel="1" x14ac:dyDescent="0.2">
      <c r="A122" s="97" t="s">
        <v>1828</v>
      </c>
      <c r="B122" s="97" t="s">
        <v>1241</v>
      </c>
      <c r="C122" s="97" t="s">
        <v>1283</v>
      </c>
      <c r="D122" s="97" t="s">
        <v>133</v>
      </c>
      <c r="E122" s="98">
        <v>720171</v>
      </c>
      <c r="F122" s="105">
        <v>0.54</v>
      </c>
      <c r="G122" s="100">
        <f t="shared" si="0"/>
        <v>388892.34</v>
      </c>
      <c r="H122" s="100"/>
      <c r="I122" s="101">
        <f t="shared" si="1"/>
        <v>2.8870029513395231E-2</v>
      </c>
      <c r="J122" s="100">
        <v>16957</v>
      </c>
      <c r="K122" s="100">
        <v>15898</v>
      </c>
      <c r="L122" s="100">
        <v>13593</v>
      </c>
      <c r="M122" s="102">
        <v>6897</v>
      </c>
      <c r="N122" s="102">
        <v>5731</v>
      </c>
      <c r="O122" s="100">
        <v>6132</v>
      </c>
      <c r="P122" s="100">
        <v>7424</v>
      </c>
      <c r="Q122" s="100">
        <v>8114</v>
      </c>
      <c r="R122" s="100">
        <v>7182</v>
      </c>
      <c r="S122" s="100">
        <v>8105</v>
      </c>
      <c r="T122" s="100">
        <v>8070</v>
      </c>
      <c r="U122" s="100">
        <v>9561</v>
      </c>
      <c r="V122" s="100">
        <v>8903</v>
      </c>
      <c r="W122" s="100">
        <v>7299</v>
      </c>
      <c r="X122" s="100">
        <v>8233</v>
      </c>
      <c r="Y122" s="100">
        <v>8025</v>
      </c>
      <c r="Z122" s="100">
        <v>11683</v>
      </c>
      <c r="AA122" s="100">
        <v>13974</v>
      </c>
      <c r="AB122" s="83"/>
      <c r="AC122" s="83"/>
      <c r="AD122" s="83"/>
      <c r="AE122" s="83"/>
      <c r="AF122" s="83"/>
      <c r="AG122" s="103">
        <f t="shared" ref="AG122:AX122" si="146">J122/$G122</f>
        <v>4.3603327337329398E-2</v>
      </c>
      <c r="AH122" s="103">
        <f t="shared" si="146"/>
        <v>4.088020864591984E-2</v>
      </c>
      <c r="AI122" s="103">
        <f t="shared" si="146"/>
        <v>3.4953118387469395E-2</v>
      </c>
      <c r="AJ122" s="103">
        <f t="shared" si="146"/>
        <v>1.7734985471814641E-2</v>
      </c>
      <c r="AK122" s="103">
        <f t="shared" si="146"/>
        <v>1.4736726364936887E-2</v>
      </c>
      <c r="AL122" s="103">
        <f t="shared" si="146"/>
        <v>1.5767860071504623E-2</v>
      </c>
      <c r="AM122" s="103">
        <f t="shared" si="146"/>
        <v>1.909011630313932E-2</v>
      </c>
      <c r="AN122" s="103">
        <f t="shared" si="146"/>
        <v>2.0864386272046394E-2</v>
      </c>
      <c r="AO122" s="103">
        <f t="shared" si="146"/>
        <v>1.8467836111145823E-2</v>
      </c>
      <c r="AP122" s="103">
        <f t="shared" si="146"/>
        <v>2.0841243620278043E-2</v>
      </c>
      <c r="AQ122" s="103">
        <f t="shared" si="146"/>
        <v>2.075124441895667E-2</v>
      </c>
      <c r="AR122" s="103">
        <f t="shared" si="146"/>
        <v>2.4585210395247175E-2</v>
      </c>
      <c r="AS122" s="103">
        <f t="shared" si="146"/>
        <v>2.2893225410405355E-2</v>
      </c>
      <c r="AT122" s="103">
        <f t="shared" si="146"/>
        <v>1.8768690584134416E-2</v>
      </c>
      <c r="AU122" s="103">
        <f t="shared" si="146"/>
        <v>2.1170383556539066E-2</v>
      </c>
      <c r="AV122" s="103">
        <f t="shared" si="146"/>
        <v>2.0635531160114903E-2</v>
      </c>
      <c r="AW122" s="103">
        <f t="shared" si="146"/>
        <v>3.0041733401074446E-2</v>
      </c>
      <c r="AX122" s="103">
        <f t="shared" si="146"/>
        <v>3.5932823978996345E-2</v>
      </c>
      <c r="AY122" s="83" t="str">
        <f t="shared" si="145"/>
        <v>Low</v>
      </c>
      <c r="AZ122" s="83"/>
      <c r="BA122" s="83"/>
      <c r="BB122" s="83"/>
      <c r="BC122" s="103">
        <f t="shared" si="4"/>
        <v>8.2979263618306286E-3</v>
      </c>
      <c r="BD122" s="103">
        <f t="shared" si="5"/>
        <v>7.6370750835565437E-3</v>
      </c>
      <c r="BE122" s="103">
        <f t="shared" si="6"/>
        <v>2.5323203846082439E-2</v>
      </c>
      <c r="BF122" s="103">
        <f t="shared" si="7"/>
        <v>9.848484030310291E-4</v>
      </c>
      <c r="BG122" s="83"/>
      <c r="BH122" s="83"/>
      <c r="BI122" s="83"/>
      <c r="BJ122" s="83"/>
      <c r="BK122" s="83"/>
      <c r="BL122" s="83"/>
      <c r="BM122" s="83"/>
      <c r="BN122" s="83"/>
    </row>
    <row r="123" spans="1:66" ht="14.25" outlineLevel="1" x14ac:dyDescent="0.2">
      <c r="A123" s="97" t="s">
        <v>1828</v>
      </c>
      <c r="B123" s="97" t="s">
        <v>1241</v>
      </c>
      <c r="C123" s="97" t="s">
        <v>1284</v>
      </c>
      <c r="D123" s="97" t="s">
        <v>133</v>
      </c>
      <c r="E123" s="98">
        <v>1389048</v>
      </c>
      <c r="F123" s="105">
        <v>0.54</v>
      </c>
      <c r="G123" s="100">
        <f t="shared" si="0"/>
        <v>750085.92</v>
      </c>
      <c r="H123" s="100"/>
      <c r="I123" s="101">
        <f t="shared" si="1"/>
        <v>7.4677222755138953E-2</v>
      </c>
      <c r="J123" s="100">
        <v>81308</v>
      </c>
      <c r="K123" s="100">
        <v>78040</v>
      </c>
      <c r="L123" s="100">
        <v>72641</v>
      </c>
      <c r="M123" s="102">
        <v>47049</v>
      </c>
      <c r="N123" s="102">
        <v>40452</v>
      </c>
      <c r="O123" s="100">
        <v>41324</v>
      </c>
      <c r="P123" s="100">
        <v>49187</v>
      </c>
      <c r="Q123" s="100">
        <v>51681</v>
      </c>
      <c r="R123" s="100">
        <v>48548</v>
      </c>
      <c r="S123" s="100">
        <v>52582</v>
      </c>
      <c r="T123" s="100">
        <v>52577</v>
      </c>
      <c r="U123" s="100">
        <v>55409</v>
      </c>
      <c r="V123" s="100">
        <v>51139</v>
      </c>
      <c r="W123" s="100">
        <v>46019</v>
      </c>
      <c r="X123" s="100">
        <v>49856</v>
      </c>
      <c r="Y123" s="100">
        <v>49070</v>
      </c>
      <c r="Z123" s="100">
        <v>60280</v>
      </c>
      <c r="AA123" s="100">
        <v>58693</v>
      </c>
      <c r="AB123" s="83"/>
      <c r="AC123" s="83"/>
      <c r="AD123" s="83"/>
      <c r="AE123" s="83"/>
      <c r="AF123" s="83"/>
      <c r="AG123" s="103">
        <f t="shared" ref="AG123:AX123" si="147">J123/$G123</f>
        <v>0.10839824856331125</v>
      </c>
      <c r="AH123" s="103">
        <f t="shared" si="147"/>
        <v>0.10404141434890551</v>
      </c>
      <c r="AI123" s="103">
        <f t="shared" si="147"/>
        <v>9.684357226702775E-2</v>
      </c>
      <c r="AJ123" s="103">
        <f t="shared" si="147"/>
        <v>6.2724814245280064E-2</v>
      </c>
      <c r="AK123" s="103">
        <f t="shared" si="147"/>
        <v>5.3929821799614634E-2</v>
      </c>
      <c r="AL123" s="103">
        <f t="shared" si="147"/>
        <v>5.5092355286445051E-2</v>
      </c>
      <c r="AM123" s="103">
        <f t="shared" si="147"/>
        <v>6.5575154376981235E-2</v>
      </c>
      <c r="AN123" s="103">
        <f t="shared" si="147"/>
        <v>6.8900106803764558E-2</v>
      </c>
      <c r="AO123" s="103">
        <f t="shared" si="147"/>
        <v>6.4723251970920881E-2</v>
      </c>
      <c r="AP123" s="103">
        <f t="shared" si="147"/>
        <v>7.0101302528115708E-2</v>
      </c>
      <c r="AQ123" s="103">
        <f t="shared" si="147"/>
        <v>7.0094636625094894E-2</v>
      </c>
      <c r="AR123" s="103">
        <f t="shared" si="147"/>
        <v>7.3870204096085412E-2</v>
      </c>
      <c r="AS123" s="103">
        <f t="shared" si="147"/>
        <v>6.8177522916308034E-2</v>
      </c>
      <c r="AT123" s="103">
        <f t="shared" si="147"/>
        <v>6.135163822299184E-2</v>
      </c>
      <c r="AU123" s="103">
        <f t="shared" si="147"/>
        <v>6.6467052201166499E-2</v>
      </c>
      <c r="AV123" s="103">
        <f t="shared" si="147"/>
        <v>6.5419172246294122E-2</v>
      </c>
      <c r="AW123" s="103">
        <f t="shared" si="147"/>
        <v>8.0364126818964945E-2</v>
      </c>
      <c r="AX123" s="103">
        <f t="shared" si="147"/>
        <v>7.8248369200157764E-2</v>
      </c>
      <c r="AY123" s="83" t="str">
        <f t="shared" si="145"/>
        <v>Low</v>
      </c>
      <c r="AZ123" s="83"/>
      <c r="BA123" s="83"/>
      <c r="BB123" s="83"/>
      <c r="BC123" s="103">
        <f t="shared" si="4"/>
        <v>3.350816130504089E-2</v>
      </c>
      <c r="BD123" s="103">
        <f t="shared" si="5"/>
        <v>2.1857496005257635E-2</v>
      </c>
      <c r="BE123" s="103">
        <f t="shared" si="6"/>
        <v>5.0259575596353009E-2</v>
      </c>
      <c r="BF123" s="103">
        <f t="shared" si="7"/>
        <v>7.1098521620029873E-3</v>
      </c>
      <c r="BG123" s="83"/>
      <c r="BH123" s="83"/>
      <c r="BI123" s="83"/>
      <c r="BJ123" s="83"/>
      <c r="BK123" s="83"/>
      <c r="BL123" s="83"/>
      <c r="BM123" s="83"/>
      <c r="BN123" s="83"/>
    </row>
    <row r="124" spans="1:66" ht="14.25" outlineLevel="1" x14ac:dyDescent="0.2">
      <c r="A124" s="97" t="s">
        <v>1828</v>
      </c>
      <c r="B124" s="97" t="s">
        <v>1241</v>
      </c>
      <c r="C124" s="97" t="s">
        <v>1287</v>
      </c>
      <c r="D124" s="97" t="s">
        <v>201</v>
      </c>
      <c r="E124" s="98">
        <v>348333</v>
      </c>
      <c r="F124" s="105">
        <v>0.54</v>
      </c>
      <c r="G124" s="100">
        <f t="shared" si="0"/>
        <v>188099.82</v>
      </c>
      <c r="H124" s="100"/>
      <c r="I124" s="101">
        <f t="shared" si="1"/>
        <v>0.49561628146870806</v>
      </c>
      <c r="J124" s="100">
        <v>144642</v>
      </c>
      <c r="K124" s="100">
        <v>145512</v>
      </c>
      <c r="L124" s="100">
        <v>128684</v>
      </c>
      <c r="M124" s="102">
        <v>69636</v>
      </c>
      <c r="N124" s="102">
        <v>61635</v>
      </c>
      <c r="O124" s="100">
        <v>60589</v>
      </c>
      <c r="P124" s="100">
        <v>65164</v>
      </c>
      <c r="Q124" s="100">
        <v>76111</v>
      </c>
      <c r="R124" s="100">
        <v>74481</v>
      </c>
      <c r="S124" s="100">
        <v>80403</v>
      </c>
      <c r="T124" s="100">
        <v>82240</v>
      </c>
      <c r="U124" s="100">
        <v>87498</v>
      </c>
      <c r="V124" s="100">
        <v>81375</v>
      </c>
      <c r="W124" s="100">
        <v>75031</v>
      </c>
      <c r="X124" s="100">
        <v>83327</v>
      </c>
      <c r="Y124" s="100">
        <v>82763</v>
      </c>
      <c r="Z124" s="100">
        <v>99050</v>
      </c>
      <c r="AA124" s="100">
        <v>97863</v>
      </c>
      <c r="AB124" s="83"/>
      <c r="AC124" s="83"/>
      <c r="AD124" s="83"/>
      <c r="AE124" s="83"/>
      <c r="AF124" s="83"/>
      <c r="AG124" s="103">
        <f t="shared" ref="AG124:AX124" si="148">J124/$G124</f>
        <v>0.76896405323513861</v>
      </c>
      <c r="AH124" s="103">
        <f t="shared" si="148"/>
        <v>0.77358925702321246</v>
      </c>
      <c r="AI124" s="103">
        <f t="shared" si="148"/>
        <v>0.6841261198442401</v>
      </c>
      <c r="AJ124" s="103">
        <f t="shared" si="148"/>
        <v>0.37020769078885879</v>
      </c>
      <c r="AK124" s="103">
        <f t="shared" si="148"/>
        <v>0.32767176491715938</v>
      </c>
      <c r="AL124" s="103">
        <f t="shared" si="148"/>
        <v>0.32211088771908447</v>
      </c>
      <c r="AM124" s="103">
        <f t="shared" si="148"/>
        <v>0.34643308005292084</v>
      </c>
      <c r="AN124" s="103">
        <f t="shared" si="148"/>
        <v>0.4046309028897529</v>
      </c>
      <c r="AO124" s="103">
        <f t="shared" si="148"/>
        <v>0.39596529119485602</v>
      </c>
      <c r="AP124" s="103">
        <f t="shared" si="148"/>
        <v>0.42744857491091698</v>
      </c>
      <c r="AQ124" s="103">
        <f t="shared" si="148"/>
        <v>0.43721466612780385</v>
      </c>
      <c r="AR124" s="103">
        <f t="shared" si="148"/>
        <v>0.4651679092515878</v>
      </c>
      <c r="AS124" s="103">
        <f t="shared" si="148"/>
        <v>0.43261604397069597</v>
      </c>
      <c r="AT124" s="103">
        <f t="shared" si="148"/>
        <v>0.39888927060110957</v>
      </c>
      <c r="AU124" s="103">
        <f t="shared" si="148"/>
        <v>0.44299351269979947</v>
      </c>
      <c r="AV124" s="103">
        <f t="shared" si="148"/>
        <v>0.43999510472684128</v>
      </c>
      <c r="AW124" s="103">
        <f t="shared" si="148"/>
        <v>0.52658210943529871</v>
      </c>
      <c r="AX124" s="103">
        <f t="shared" si="148"/>
        <v>0.52027163024398426</v>
      </c>
      <c r="AY124" s="83" t="str">
        <f>IF(AX124&lt;$AY$1,"Low",IF(AX124&gt;$AZ$1,"High","Medium"))</f>
        <v>High</v>
      </c>
      <c r="AZ124" s="83"/>
      <c r="BA124" s="83"/>
      <c r="BB124" s="83"/>
      <c r="BC124" s="103">
        <f t="shared" si="4"/>
        <v>0.1590272654168409</v>
      </c>
      <c r="BD124" s="103">
        <f t="shared" si="5"/>
        <v>8.7751280144765686E-2</v>
      </c>
      <c r="BE124" s="103">
        <f t="shared" si="6"/>
        <v>0.34584828417167013</v>
      </c>
      <c r="BF124" s="103">
        <f t="shared" si="7"/>
        <v>5.5295108735351262E-2</v>
      </c>
      <c r="BG124" s="83"/>
      <c r="BH124" s="83"/>
      <c r="BI124" s="83"/>
      <c r="BJ124" s="83"/>
      <c r="BK124" s="83"/>
      <c r="BL124" s="83"/>
      <c r="BM124" s="83"/>
      <c r="BN124" s="83"/>
    </row>
    <row r="125" spans="1:66" ht="14.25" outlineLevel="1" x14ac:dyDescent="0.2">
      <c r="A125" s="97" t="s">
        <v>1828</v>
      </c>
      <c r="B125" s="97" t="s">
        <v>1241</v>
      </c>
      <c r="C125" s="97" t="s">
        <v>1288</v>
      </c>
      <c r="D125" s="97" t="s">
        <v>133</v>
      </c>
      <c r="E125" s="98">
        <v>1440485</v>
      </c>
      <c r="F125" s="105">
        <v>0.54</v>
      </c>
      <c r="G125" s="100">
        <f t="shared" si="0"/>
        <v>777861.9</v>
      </c>
      <c r="H125" s="100"/>
      <c r="I125" s="101">
        <f t="shared" si="1"/>
        <v>0.11577333542967803</v>
      </c>
      <c r="J125" s="100">
        <v>154224</v>
      </c>
      <c r="K125" s="100">
        <v>151038</v>
      </c>
      <c r="L125" s="100">
        <v>130799</v>
      </c>
      <c r="M125" s="102">
        <v>70202</v>
      </c>
      <c r="N125" s="102">
        <v>57141</v>
      </c>
      <c r="O125" s="100">
        <v>60215</v>
      </c>
      <c r="P125" s="100">
        <v>72292</v>
      </c>
      <c r="Q125" s="100">
        <v>79081</v>
      </c>
      <c r="R125" s="100">
        <v>73683</v>
      </c>
      <c r="S125" s="100">
        <v>79971</v>
      </c>
      <c r="T125" s="100">
        <v>83038</v>
      </c>
      <c r="U125" s="100">
        <v>91359</v>
      </c>
      <c r="V125" s="100">
        <v>81687</v>
      </c>
      <c r="W125" s="100">
        <v>74816</v>
      </c>
      <c r="X125" s="100">
        <v>81158</v>
      </c>
      <c r="Y125" s="100">
        <v>79206</v>
      </c>
      <c r="Z125" s="100">
        <v>94225</v>
      </c>
      <c r="AA125" s="100">
        <v>96736</v>
      </c>
      <c r="AB125" s="83"/>
      <c r="AC125" s="83"/>
      <c r="AD125" s="83"/>
      <c r="AE125" s="83"/>
      <c r="AF125" s="83"/>
      <c r="AG125" s="103">
        <f t="shared" ref="AG125:AX125" si="149">J125/$G125</f>
        <v>0.19826655605577287</v>
      </c>
      <c r="AH125" s="103">
        <f t="shared" si="149"/>
        <v>0.19417071333613331</v>
      </c>
      <c r="AI125" s="103">
        <f t="shared" si="149"/>
        <v>0.16815195602201366</v>
      </c>
      <c r="AJ125" s="103">
        <f t="shared" si="149"/>
        <v>9.0249953108643061E-2</v>
      </c>
      <c r="AK125" s="103">
        <f t="shared" si="149"/>
        <v>7.3459054878507346E-2</v>
      </c>
      <c r="AL125" s="103">
        <f t="shared" si="149"/>
        <v>7.7410913171091167E-2</v>
      </c>
      <c r="AM125" s="103">
        <f t="shared" si="149"/>
        <v>9.2936805363522751E-2</v>
      </c>
      <c r="AN125" s="103">
        <f t="shared" si="149"/>
        <v>0.10166457567853625</v>
      </c>
      <c r="AO125" s="103">
        <f t="shared" si="149"/>
        <v>9.4725040524545556E-2</v>
      </c>
      <c r="AP125" s="103">
        <f t="shared" si="149"/>
        <v>0.10280873764353286</v>
      </c>
      <c r="AQ125" s="103">
        <f t="shared" si="149"/>
        <v>0.10675159690942569</v>
      </c>
      <c r="AR125" s="103">
        <f t="shared" si="149"/>
        <v>0.11744886849452325</v>
      </c>
      <c r="AS125" s="103">
        <f t="shared" si="149"/>
        <v>0.10501478475806567</v>
      </c>
      <c r="AT125" s="103">
        <f t="shared" si="149"/>
        <v>9.6181597273243491E-2</v>
      </c>
      <c r="AU125" s="103">
        <f t="shared" si="149"/>
        <v>0.10433471545527555</v>
      </c>
      <c r="AV125" s="103">
        <f t="shared" si="149"/>
        <v>0.1018252725837324</v>
      </c>
      <c r="AW125" s="103">
        <f t="shared" si="149"/>
        <v>0.12113332713686066</v>
      </c>
      <c r="AX125" s="103">
        <f t="shared" si="149"/>
        <v>0.124361406568441</v>
      </c>
      <c r="AY125" s="83" t="str">
        <f t="shared" ref="AY125:AY136" si="150">IF(AX125&lt;$AY$1,"Low",IF(AX125&gt;=$AZ$1,"High","Medium"))</f>
        <v>Medium</v>
      </c>
      <c r="AZ125" s="83"/>
      <c r="BA125" s="83"/>
      <c r="BB125" s="83"/>
      <c r="BC125" s="103">
        <f t="shared" si="4"/>
        <v>4.4594033979553437E-2</v>
      </c>
      <c r="BD125" s="103">
        <f t="shared" si="5"/>
        <v>3.6521907037740248E-2</v>
      </c>
      <c r="BE125" s="103">
        <f t="shared" si="6"/>
        <v>7.9370129839242673E-2</v>
      </c>
      <c r="BF125" s="103">
        <f t="shared" si="7"/>
        <v>1.046201131589039E-2</v>
      </c>
      <c r="BG125" s="83"/>
      <c r="BH125" s="83"/>
      <c r="BI125" s="83"/>
      <c r="BJ125" s="83"/>
      <c r="BK125" s="83"/>
      <c r="BL125" s="83"/>
      <c r="BM125" s="83"/>
      <c r="BN125" s="83"/>
    </row>
    <row r="126" spans="1:66" ht="14.25" outlineLevel="1" x14ac:dyDescent="0.2">
      <c r="A126" s="97" t="s">
        <v>1828</v>
      </c>
      <c r="B126" s="97" t="s">
        <v>1241</v>
      </c>
      <c r="C126" s="97" t="s">
        <v>1297</v>
      </c>
      <c r="D126" s="97" t="s">
        <v>133</v>
      </c>
      <c r="E126" s="98">
        <v>1481517</v>
      </c>
      <c r="F126" s="105">
        <v>0.54</v>
      </c>
      <c r="G126" s="100">
        <f t="shared" si="0"/>
        <v>800019.18</v>
      </c>
      <c r="H126" s="100"/>
      <c r="I126" s="101">
        <f t="shared" si="1"/>
        <v>2.5777715312608713E-2</v>
      </c>
      <c r="J126" s="100">
        <v>33782</v>
      </c>
      <c r="K126" s="100">
        <v>30839</v>
      </c>
      <c r="L126" s="100">
        <v>27857</v>
      </c>
      <c r="M126" s="102">
        <v>13313</v>
      </c>
      <c r="N126" s="102">
        <v>11956</v>
      </c>
      <c r="O126" s="100">
        <v>14637</v>
      </c>
      <c r="P126" s="100">
        <v>16251</v>
      </c>
      <c r="Q126" s="100">
        <v>18064</v>
      </c>
      <c r="R126" s="100">
        <v>15016</v>
      </c>
      <c r="S126" s="100">
        <v>16969</v>
      </c>
      <c r="T126" s="100">
        <v>17489</v>
      </c>
      <c r="U126" s="100">
        <v>20189</v>
      </c>
      <c r="V126" s="100">
        <v>19004</v>
      </c>
      <c r="W126" s="100">
        <v>15607</v>
      </c>
      <c r="X126" s="100">
        <v>18392</v>
      </c>
      <c r="Y126" s="100">
        <v>17710</v>
      </c>
      <c r="Z126" s="100">
        <v>22917</v>
      </c>
      <c r="AA126" s="100">
        <v>21241</v>
      </c>
      <c r="AB126" s="83"/>
      <c r="AC126" s="83"/>
      <c r="AD126" s="83"/>
      <c r="AE126" s="83"/>
      <c r="AF126" s="83"/>
      <c r="AG126" s="103">
        <f t="shared" ref="AG126:AX126" si="151">J126/$G126</f>
        <v>4.2226487619959306E-2</v>
      </c>
      <c r="AH126" s="103">
        <f t="shared" si="151"/>
        <v>3.8547825815876062E-2</v>
      </c>
      <c r="AI126" s="103">
        <f t="shared" si="151"/>
        <v>3.4820415180546044E-2</v>
      </c>
      <c r="AJ126" s="103">
        <f t="shared" si="151"/>
        <v>1.664085103559642E-2</v>
      </c>
      <c r="AK126" s="103">
        <f t="shared" si="151"/>
        <v>1.4944641702215189E-2</v>
      </c>
      <c r="AL126" s="103">
        <f t="shared" si="151"/>
        <v>1.8295811357922694E-2</v>
      </c>
      <c r="AM126" s="103">
        <f t="shared" si="151"/>
        <v>2.0313262989519826E-2</v>
      </c>
      <c r="AN126" s="103">
        <f t="shared" si="151"/>
        <v>2.2579458657478686E-2</v>
      </c>
      <c r="AO126" s="103">
        <f t="shared" si="151"/>
        <v>1.8769550000038746E-2</v>
      </c>
      <c r="AP126" s="103">
        <f t="shared" si="151"/>
        <v>2.1210741472473198E-2</v>
      </c>
      <c r="AQ126" s="103">
        <f t="shared" si="151"/>
        <v>2.1860725889096808E-2</v>
      </c>
      <c r="AR126" s="103">
        <f t="shared" si="151"/>
        <v>2.5235644975411711E-2</v>
      </c>
      <c r="AS126" s="103">
        <f t="shared" si="151"/>
        <v>2.3754430487529059E-2</v>
      </c>
      <c r="AT126" s="103">
        <f t="shared" si="151"/>
        <v>1.9508282288932123E-2</v>
      </c>
      <c r="AU126" s="103">
        <f t="shared" si="151"/>
        <v>2.2989448827964349E-2</v>
      </c>
      <c r="AV126" s="103">
        <f t="shared" si="151"/>
        <v>2.2136969266161842E-2</v>
      </c>
      <c r="AW126" s="103">
        <f t="shared" si="151"/>
        <v>2.8645563222621736E-2</v>
      </c>
      <c r="AX126" s="103">
        <f t="shared" si="151"/>
        <v>2.6550613449042557E-2</v>
      </c>
      <c r="AY126" s="83" t="str">
        <f t="shared" si="150"/>
        <v>Low</v>
      </c>
      <c r="AZ126" s="83"/>
      <c r="BA126" s="83"/>
      <c r="BB126" s="83"/>
      <c r="BC126" s="103">
        <f t="shared" si="4"/>
        <v>9.3110267681332341E-3</v>
      </c>
      <c r="BD126" s="103">
        <f t="shared" si="5"/>
        <v>7.3135746570475967E-3</v>
      </c>
      <c r="BE126" s="103">
        <f t="shared" si="6"/>
        <v>1.5583376388551083E-2</v>
      </c>
      <c r="BF126" s="103">
        <f t="shared" si="7"/>
        <v>1.5362131692892662E-3</v>
      </c>
      <c r="BG126" s="83"/>
      <c r="BH126" s="83"/>
      <c r="BI126" s="83"/>
      <c r="BJ126" s="83"/>
      <c r="BK126" s="83"/>
      <c r="BL126" s="83"/>
      <c r="BM126" s="83"/>
      <c r="BN126" s="83"/>
    </row>
    <row r="127" spans="1:66" ht="14.25" outlineLevel="1" x14ac:dyDescent="0.2">
      <c r="A127" s="97" t="s">
        <v>1828</v>
      </c>
      <c r="B127" s="97" t="s">
        <v>1241</v>
      </c>
      <c r="C127" s="97" t="s">
        <v>1308</v>
      </c>
      <c r="D127" s="97" t="s">
        <v>133</v>
      </c>
      <c r="E127" s="98">
        <v>1176815</v>
      </c>
      <c r="F127" s="105">
        <v>0.54</v>
      </c>
      <c r="G127" s="100">
        <f t="shared" si="0"/>
        <v>635480.10000000009</v>
      </c>
      <c r="H127" s="100"/>
      <c r="I127" s="101">
        <f t="shared" si="1"/>
        <v>2.4413562806031741E-2</v>
      </c>
      <c r="J127" s="100">
        <v>20083</v>
      </c>
      <c r="K127" s="100">
        <v>19269</v>
      </c>
      <c r="L127" s="100">
        <v>17096</v>
      </c>
      <c r="M127" s="102">
        <v>9834</v>
      </c>
      <c r="N127" s="102">
        <v>7710</v>
      </c>
      <c r="O127" s="100">
        <v>8461</v>
      </c>
      <c r="P127" s="100">
        <v>9935</v>
      </c>
      <c r="Q127" s="100">
        <v>10869</v>
      </c>
      <c r="R127" s="100">
        <v>10694</v>
      </c>
      <c r="S127" s="100">
        <v>11681</v>
      </c>
      <c r="T127" s="100">
        <v>12234</v>
      </c>
      <c r="U127" s="100">
        <v>13053</v>
      </c>
      <c r="V127" s="100">
        <v>12418</v>
      </c>
      <c r="W127" s="100">
        <v>11034</v>
      </c>
      <c r="X127" s="100">
        <v>11935</v>
      </c>
      <c r="Y127" s="100">
        <v>11449</v>
      </c>
      <c r="Z127" s="100">
        <v>14975</v>
      </c>
      <c r="AA127" s="100">
        <v>20119</v>
      </c>
      <c r="AB127" s="83"/>
      <c r="AC127" s="83"/>
      <c r="AD127" s="83"/>
      <c r="AE127" s="83"/>
      <c r="AF127" s="83"/>
      <c r="AG127" s="103">
        <f t="shared" ref="AG127:AX127" si="152">J127/$G127</f>
        <v>3.1602877887128171E-2</v>
      </c>
      <c r="AH127" s="103">
        <f t="shared" si="152"/>
        <v>3.0321956580544374E-2</v>
      </c>
      <c r="AI127" s="103">
        <f t="shared" si="152"/>
        <v>2.6902494665057172E-2</v>
      </c>
      <c r="AJ127" s="103">
        <f t="shared" si="152"/>
        <v>1.5474914163323129E-2</v>
      </c>
      <c r="AK127" s="103">
        <f t="shared" si="152"/>
        <v>1.2132559304374754E-2</v>
      </c>
      <c r="AL127" s="103">
        <f t="shared" si="152"/>
        <v>1.3314342966837197E-2</v>
      </c>
      <c r="AM127" s="103">
        <f t="shared" si="152"/>
        <v>1.5633849116597039E-2</v>
      </c>
      <c r="AN127" s="103">
        <f t="shared" si="152"/>
        <v>1.7103604031031023E-2</v>
      </c>
      <c r="AO127" s="103">
        <f t="shared" si="152"/>
        <v>1.6828221686249496E-2</v>
      </c>
      <c r="AP127" s="103">
        <f t="shared" si="152"/>
        <v>1.8381378110817314E-2</v>
      </c>
      <c r="AQ127" s="103">
        <f t="shared" si="152"/>
        <v>1.9251586320326943E-2</v>
      </c>
      <c r="AR127" s="103">
        <f t="shared" si="152"/>
        <v>2.0540375693904496E-2</v>
      </c>
      <c r="AS127" s="103">
        <f t="shared" si="152"/>
        <v>1.9541131185697235E-2</v>
      </c>
      <c r="AT127" s="103">
        <f t="shared" si="152"/>
        <v>1.7363250241825036E-2</v>
      </c>
      <c r="AU127" s="103">
        <f t="shared" si="152"/>
        <v>1.8781075914100217E-2</v>
      </c>
      <c r="AV127" s="103">
        <f t="shared" si="152"/>
        <v>1.8016299802306946E-2</v>
      </c>
      <c r="AW127" s="103">
        <f t="shared" si="152"/>
        <v>2.3564860646305051E-2</v>
      </c>
      <c r="AX127" s="103">
        <f t="shared" si="152"/>
        <v>3.1659527969483223E-2</v>
      </c>
      <c r="AY127" s="83" t="str">
        <f t="shared" si="150"/>
        <v>Low</v>
      </c>
      <c r="AZ127" s="83"/>
      <c r="BA127" s="83"/>
      <c r="BB127" s="83"/>
      <c r="BC127" s="103">
        <f t="shared" si="4"/>
        <v>7.3141550773973872E-3</v>
      </c>
      <c r="BD127" s="103">
        <f t="shared" si="5"/>
        <v>4.5194176812145643E-3</v>
      </c>
      <c r="BE127" s="103">
        <f t="shared" si="6"/>
        <v>2.4716745654191213E-2</v>
      </c>
      <c r="BF127" s="103">
        <f t="shared" si="7"/>
        <v>1.1172655131136285E-3</v>
      </c>
      <c r="BG127" s="83"/>
      <c r="BH127" s="83"/>
      <c r="BI127" s="83"/>
      <c r="BJ127" s="83"/>
      <c r="BK127" s="83"/>
      <c r="BL127" s="83"/>
      <c r="BM127" s="83"/>
      <c r="BN127" s="83"/>
    </row>
    <row r="128" spans="1:66" ht="14.25" outlineLevel="1" x14ac:dyDescent="0.2">
      <c r="A128" s="97" t="s">
        <v>1828</v>
      </c>
      <c r="B128" s="97" t="s">
        <v>1241</v>
      </c>
      <c r="C128" s="97" t="s">
        <v>1365</v>
      </c>
      <c r="D128" s="97" t="s">
        <v>133</v>
      </c>
      <c r="E128" s="98">
        <v>700074</v>
      </c>
      <c r="F128" s="105">
        <v>0.54</v>
      </c>
      <c r="G128" s="100">
        <f t="shared" si="0"/>
        <v>378039.96</v>
      </c>
      <c r="H128" s="100"/>
      <c r="I128" s="101">
        <f t="shared" si="1"/>
        <v>6.4934934391591828E-2</v>
      </c>
      <c r="J128" s="100">
        <v>38887</v>
      </c>
      <c r="K128" s="100">
        <v>37357</v>
      </c>
      <c r="L128" s="100">
        <v>32686</v>
      </c>
      <c r="M128" s="102">
        <v>16626</v>
      </c>
      <c r="N128" s="102">
        <v>13478</v>
      </c>
      <c r="O128" s="100">
        <v>15892</v>
      </c>
      <c r="P128" s="100">
        <v>19387</v>
      </c>
      <c r="Q128" s="100">
        <v>21839</v>
      </c>
      <c r="R128" s="100">
        <v>19846</v>
      </c>
      <c r="S128" s="100">
        <v>21612</v>
      </c>
      <c r="T128" s="100">
        <v>22926</v>
      </c>
      <c r="U128" s="100">
        <v>27235</v>
      </c>
      <c r="V128" s="100">
        <v>24767</v>
      </c>
      <c r="W128" s="100">
        <v>20810</v>
      </c>
      <c r="X128" s="100">
        <v>22315</v>
      </c>
      <c r="Y128" s="100">
        <v>21257</v>
      </c>
      <c r="Z128" s="100">
        <v>26830</v>
      </c>
      <c r="AA128" s="100">
        <v>25557</v>
      </c>
      <c r="AB128" s="83"/>
      <c r="AC128" s="83"/>
      <c r="AD128" s="83"/>
      <c r="AE128" s="83"/>
      <c r="AF128" s="83"/>
      <c r="AG128" s="103">
        <f t="shared" ref="AG128:AX128" si="153">J128/$G128</f>
        <v>0.10286478709816814</v>
      </c>
      <c r="AH128" s="103">
        <f t="shared" si="153"/>
        <v>9.8817595896476124E-2</v>
      </c>
      <c r="AI128" s="103">
        <f t="shared" si="153"/>
        <v>8.6461759227781099E-2</v>
      </c>
      <c r="AJ128" s="103">
        <f t="shared" si="153"/>
        <v>4.3979477725053187E-2</v>
      </c>
      <c r="AK128" s="103">
        <f t="shared" si="153"/>
        <v>3.5652315696996686E-2</v>
      </c>
      <c r="AL128" s="103">
        <f t="shared" si="153"/>
        <v>4.203788403744408E-2</v>
      </c>
      <c r="AM128" s="103">
        <f t="shared" si="153"/>
        <v>5.1282938449152306E-2</v>
      </c>
      <c r="AN128" s="103">
        <f t="shared" si="153"/>
        <v>5.7769025263890092E-2</v>
      </c>
      <c r="AO128" s="103">
        <f t="shared" si="153"/>
        <v>5.2497095809659909E-2</v>
      </c>
      <c r="AP128" s="103">
        <f t="shared" si="153"/>
        <v>5.7168559641155393E-2</v>
      </c>
      <c r="AQ128" s="103">
        <f t="shared" si="153"/>
        <v>6.0644382673196766E-2</v>
      </c>
      <c r="AR128" s="103">
        <f t="shared" si="153"/>
        <v>7.204264861312544E-2</v>
      </c>
      <c r="AS128" s="103">
        <f t="shared" si="153"/>
        <v>6.5514238230265393E-2</v>
      </c>
      <c r="AT128" s="103">
        <f t="shared" si="153"/>
        <v>5.5047090789026636E-2</v>
      </c>
      <c r="AU128" s="103">
        <f t="shared" si="153"/>
        <v>5.9028151415527606E-2</v>
      </c>
      <c r="AV128" s="103">
        <f t="shared" si="153"/>
        <v>5.6229505473442541E-2</v>
      </c>
      <c r="AW128" s="103">
        <f t="shared" si="153"/>
        <v>7.0971333295030498E-2</v>
      </c>
      <c r="AX128" s="103">
        <f t="shared" si="153"/>
        <v>6.7603964406302439E-2</v>
      </c>
      <c r="AY128" s="83" t="str">
        <f t="shared" si="150"/>
        <v>Low</v>
      </c>
      <c r="AZ128" s="83"/>
      <c r="BA128" s="83"/>
      <c r="BB128" s="83"/>
      <c r="BC128" s="103">
        <f t="shared" si="4"/>
        <v>2.3732940824562565E-2</v>
      </c>
      <c r="BD128" s="103">
        <f t="shared" si="5"/>
        <v>2.1246431197379238E-2</v>
      </c>
      <c r="BE128" s="103">
        <f t="shared" si="6"/>
        <v>4.0178292263071867E-2</v>
      </c>
      <c r="BF128" s="103">
        <f t="shared" si="7"/>
        <v>3.2113007312771905E-3</v>
      </c>
      <c r="BG128" s="83"/>
      <c r="BH128" s="83"/>
      <c r="BI128" s="83"/>
      <c r="BJ128" s="83"/>
      <c r="BK128" s="83"/>
      <c r="BL128" s="83"/>
      <c r="BM128" s="83"/>
      <c r="BN128" s="83"/>
    </row>
    <row r="129" spans="1:66" ht="14.25" outlineLevel="1" x14ac:dyDescent="0.2">
      <c r="A129" s="97" t="s">
        <v>1828</v>
      </c>
      <c r="B129" s="97" t="s">
        <v>1241</v>
      </c>
      <c r="C129" s="97" t="s">
        <v>1379</v>
      </c>
      <c r="D129" s="97" t="s">
        <v>133</v>
      </c>
      <c r="E129" s="98">
        <v>783918</v>
      </c>
      <c r="F129" s="105">
        <v>0.54</v>
      </c>
      <c r="G129" s="100">
        <f t="shared" si="0"/>
        <v>423315.72000000003</v>
      </c>
      <c r="H129" s="100"/>
      <c r="I129" s="101">
        <f t="shared" si="1"/>
        <v>2.4146673945079727E-2</v>
      </c>
      <c r="J129" s="100">
        <v>12548</v>
      </c>
      <c r="K129" s="100">
        <v>12013</v>
      </c>
      <c r="L129" s="100">
        <v>11156</v>
      </c>
      <c r="M129" s="102">
        <v>6714</v>
      </c>
      <c r="N129" s="102">
        <v>5257</v>
      </c>
      <c r="O129" s="100">
        <v>5753</v>
      </c>
      <c r="P129" s="100">
        <v>6812</v>
      </c>
      <c r="Q129" s="100">
        <v>6929</v>
      </c>
      <c r="R129" s="100">
        <v>6630</v>
      </c>
      <c r="S129" s="100">
        <v>7579</v>
      </c>
      <c r="T129" s="100">
        <v>8039</v>
      </c>
      <c r="U129" s="100">
        <v>9084</v>
      </c>
      <c r="V129" s="100">
        <v>8806</v>
      </c>
      <c r="W129" s="100">
        <v>7906</v>
      </c>
      <c r="X129" s="100">
        <v>8870</v>
      </c>
      <c r="Y129" s="100">
        <v>8203</v>
      </c>
      <c r="Z129" s="100">
        <v>11124</v>
      </c>
      <c r="AA129" s="100">
        <v>11338</v>
      </c>
      <c r="AB129" s="83"/>
      <c r="AC129" s="83"/>
      <c r="AD129" s="83"/>
      <c r="AE129" s="83"/>
      <c r="AF129" s="83"/>
      <c r="AG129" s="103">
        <f t="shared" ref="AG129:AX129" si="154">J129/$G129</f>
        <v>2.9642178183224566E-2</v>
      </c>
      <c r="AH129" s="103">
        <f t="shared" si="154"/>
        <v>2.8378346072288549E-2</v>
      </c>
      <c r="AI129" s="103">
        <f t="shared" si="154"/>
        <v>2.6353852391779828E-2</v>
      </c>
      <c r="AJ129" s="103">
        <f t="shared" si="154"/>
        <v>1.586050241649424E-2</v>
      </c>
      <c r="AK129" s="103">
        <f t="shared" si="154"/>
        <v>1.2418626929328302E-2</v>
      </c>
      <c r="AL129" s="103">
        <f t="shared" si="154"/>
        <v>1.35903292228316E-2</v>
      </c>
      <c r="AM129" s="103">
        <f t="shared" si="154"/>
        <v>1.6092008111581586E-2</v>
      </c>
      <c r="AN129" s="103">
        <f t="shared" si="154"/>
        <v>1.6368397563879745E-2</v>
      </c>
      <c r="AO129" s="103">
        <f t="shared" si="154"/>
        <v>1.5662068963562231E-2</v>
      </c>
      <c r="AP129" s="103">
        <f t="shared" si="154"/>
        <v>1.7903894521091725E-2</v>
      </c>
      <c r="AQ129" s="103">
        <f t="shared" si="154"/>
        <v>1.8990553906195591E-2</v>
      </c>
      <c r="AR129" s="103">
        <f t="shared" si="154"/>
        <v>2.1459160552790242E-2</v>
      </c>
      <c r="AS129" s="103">
        <f t="shared" si="154"/>
        <v>2.0802440315705731E-2</v>
      </c>
      <c r="AT129" s="103">
        <f t="shared" si="154"/>
        <v>1.8676367605719908E-2</v>
      </c>
      <c r="AU129" s="103">
        <f t="shared" si="154"/>
        <v>2.0953627708415835E-2</v>
      </c>
      <c r="AV129" s="103">
        <f t="shared" si="154"/>
        <v>1.9377971600015229E-2</v>
      </c>
      <c r="AW129" s="103">
        <f t="shared" si="154"/>
        <v>2.6278258695424776E-2</v>
      </c>
      <c r="AX129" s="103">
        <f t="shared" si="154"/>
        <v>2.6783791539799182E-2</v>
      </c>
      <c r="AY129" s="83" t="str">
        <f t="shared" si="150"/>
        <v>Low</v>
      </c>
      <c r="AZ129" s="83"/>
      <c r="BA129" s="83"/>
      <c r="BB129" s="83"/>
      <c r="BC129" s="103">
        <f t="shared" si="4"/>
        <v>6.8813886713207807E-3</v>
      </c>
      <c r="BD129" s="103">
        <f t="shared" si="5"/>
        <v>3.7607863936638115E-3</v>
      </c>
      <c r="BE129" s="103">
        <f t="shared" si="6"/>
        <v>2.0169343108732175E-2</v>
      </c>
      <c r="BF129" s="103">
        <f t="shared" si="7"/>
        <v>7.1105320633970304E-4</v>
      </c>
      <c r="BG129" s="83"/>
      <c r="BH129" s="83"/>
      <c r="BI129" s="83"/>
      <c r="BJ129" s="83"/>
      <c r="BK129" s="83"/>
      <c r="BL129" s="83"/>
      <c r="BM129" s="83"/>
      <c r="BN129" s="83"/>
    </row>
    <row r="130" spans="1:66" ht="14.25" outlineLevel="1" x14ac:dyDescent="0.2">
      <c r="A130" s="97" t="s">
        <v>1828</v>
      </c>
      <c r="B130" s="97" t="s">
        <v>1241</v>
      </c>
      <c r="C130" s="97" t="s">
        <v>1411</v>
      </c>
      <c r="D130" s="97" t="s">
        <v>133</v>
      </c>
      <c r="E130" s="98">
        <v>248746</v>
      </c>
      <c r="F130" s="105">
        <v>0.54</v>
      </c>
      <c r="G130" s="100">
        <f t="shared" si="0"/>
        <v>134322.84</v>
      </c>
      <c r="H130" s="100"/>
      <c r="I130" s="101">
        <f t="shared" si="1"/>
        <v>9.8096992787426677E-3</v>
      </c>
      <c r="J130" s="100">
        <v>3285</v>
      </c>
      <c r="K130" s="100">
        <v>2229</v>
      </c>
      <c r="L130" s="100">
        <v>1266</v>
      </c>
      <c r="M130" s="107">
        <v>280</v>
      </c>
      <c r="N130" s="107">
        <v>205</v>
      </c>
      <c r="O130" s="106">
        <v>363</v>
      </c>
      <c r="P130" s="106">
        <v>968</v>
      </c>
      <c r="Q130" s="100">
        <v>1774</v>
      </c>
      <c r="R130" s="100">
        <v>1435</v>
      </c>
      <c r="S130" s="100">
        <v>1156</v>
      </c>
      <c r="T130" s="100">
        <v>1181</v>
      </c>
      <c r="U130" s="100">
        <v>1696</v>
      </c>
      <c r="V130" s="100">
        <v>1346</v>
      </c>
      <c r="W130" s="106">
        <v>943</v>
      </c>
      <c r="X130" s="100">
        <v>1281</v>
      </c>
      <c r="Y130" s="100">
        <v>1010</v>
      </c>
      <c r="Z130" s="100">
        <v>1375</v>
      </c>
      <c r="AA130" s="100">
        <v>1568</v>
      </c>
      <c r="AB130" s="83"/>
      <c r="AC130" s="83"/>
      <c r="AD130" s="83"/>
      <c r="AE130" s="83"/>
      <c r="AF130" s="83"/>
      <c r="AG130" s="103">
        <f t="shared" ref="AG130:AX130" si="155">J130/$G130</f>
        <v>2.4456004652671132E-2</v>
      </c>
      <c r="AH130" s="103">
        <f t="shared" si="155"/>
        <v>1.6594348362497399E-2</v>
      </c>
      <c r="AI130" s="103">
        <f t="shared" si="155"/>
        <v>9.4250538478787369E-3</v>
      </c>
      <c r="AJ130" s="103">
        <f t="shared" si="155"/>
        <v>2.0845300769400054E-3</v>
      </c>
      <c r="AK130" s="103">
        <f t="shared" si="155"/>
        <v>1.5261738063310753E-3</v>
      </c>
      <c r="AL130" s="103">
        <f t="shared" si="155"/>
        <v>2.7024443497472212E-3</v>
      </c>
      <c r="AM130" s="103">
        <f t="shared" si="155"/>
        <v>7.2065182659925894E-3</v>
      </c>
      <c r="AN130" s="103">
        <f t="shared" si="155"/>
        <v>1.3206986987469889E-2</v>
      </c>
      <c r="AO130" s="103">
        <f t="shared" si="155"/>
        <v>1.0683216644317527E-2</v>
      </c>
      <c r="AP130" s="103">
        <f t="shared" si="155"/>
        <v>8.6061313176523067E-3</v>
      </c>
      <c r="AQ130" s="103">
        <f t="shared" si="155"/>
        <v>8.7922500745219508E-3</v>
      </c>
      <c r="AR130" s="103">
        <f t="shared" si="155"/>
        <v>1.2626296466036602E-2</v>
      </c>
      <c r="AS130" s="103">
        <f t="shared" si="155"/>
        <v>1.0020633869861597E-2</v>
      </c>
      <c r="AT130" s="103">
        <f t="shared" si="155"/>
        <v>7.0203995091229461E-3</v>
      </c>
      <c r="AU130" s="103">
        <f t="shared" si="155"/>
        <v>9.5367251020005237E-3</v>
      </c>
      <c r="AV130" s="103">
        <f t="shared" si="155"/>
        <v>7.5191977775335905E-3</v>
      </c>
      <c r="AW130" s="103">
        <f t="shared" si="155"/>
        <v>1.0236531627830383E-2</v>
      </c>
      <c r="AX130" s="103">
        <f t="shared" si="155"/>
        <v>1.1673368430864028E-2</v>
      </c>
      <c r="AY130" s="83" t="str">
        <f t="shared" si="150"/>
        <v>Low</v>
      </c>
      <c r="AZ130" s="83"/>
      <c r="BA130" s="83"/>
      <c r="BB130" s="83"/>
      <c r="BC130" s="103">
        <f t="shared" si="4"/>
        <v>1.8835218195207904E-3</v>
      </c>
      <c r="BD130" s="103">
        <f t="shared" si="5"/>
        <v>1.1911600439657173E-3</v>
      </c>
      <c r="BE130" s="103">
        <f t="shared" si="6"/>
        <v>9.3431615948560941E-3</v>
      </c>
      <c r="BF130" s="103">
        <f t="shared" si="7"/>
        <v>5.2113251923500128E-5</v>
      </c>
      <c r="BG130" s="83"/>
      <c r="BH130" s="83"/>
      <c r="BI130" s="83"/>
      <c r="BJ130" s="83"/>
      <c r="BK130" s="83"/>
      <c r="BL130" s="83"/>
      <c r="BM130" s="83"/>
      <c r="BN130" s="83"/>
    </row>
    <row r="131" spans="1:66" ht="14.25" outlineLevel="1" x14ac:dyDescent="0.2">
      <c r="A131" s="97" t="s">
        <v>1828</v>
      </c>
      <c r="B131" s="97" t="s">
        <v>1241</v>
      </c>
      <c r="C131" s="97" t="s">
        <v>1438</v>
      </c>
      <c r="D131" s="97" t="s">
        <v>133</v>
      </c>
      <c r="E131" s="98">
        <v>590691</v>
      </c>
      <c r="F131" s="105">
        <v>0.54</v>
      </c>
      <c r="G131" s="100">
        <f t="shared" si="0"/>
        <v>318973.14</v>
      </c>
      <c r="H131" s="100"/>
      <c r="I131" s="101">
        <f t="shared" si="1"/>
        <v>9.0800748928263994E-2</v>
      </c>
      <c r="J131" s="100">
        <v>42478</v>
      </c>
      <c r="K131" s="100">
        <v>41551</v>
      </c>
      <c r="L131" s="100">
        <v>38399</v>
      </c>
      <c r="M131" s="102">
        <v>22040</v>
      </c>
      <c r="N131" s="102">
        <v>19082</v>
      </c>
      <c r="O131" s="100">
        <v>18817</v>
      </c>
      <c r="P131" s="100">
        <v>22672</v>
      </c>
      <c r="Q131" s="100">
        <v>24357</v>
      </c>
      <c r="R131" s="100">
        <v>23247</v>
      </c>
      <c r="S131" s="100">
        <v>25436</v>
      </c>
      <c r="T131" s="100">
        <v>25352</v>
      </c>
      <c r="U131" s="100">
        <v>27141</v>
      </c>
      <c r="V131" s="100">
        <v>26174</v>
      </c>
      <c r="W131" s="100">
        <v>24079</v>
      </c>
      <c r="X131" s="100">
        <v>26198</v>
      </c>
      <c r="Y131" s="100">
        <v>25604</v>
      </c>
      <c r="Z131" s="100">
        <v>30377</v>
      </c>
      <c r="AA131" s="100">
        <v>30908</v>
      </c>
      <c r="AB131" s="83"/>
      <c r="AC131" s="83"/>
      <c r="AD131" s="83"/>
      <c r="AE131" s="83"/>
      <c r="AF131" s="83"/>
      <c r="AG131" s="103">
        <f t="shared" ref="AG131:AX131" si="156">J131/$G131</f>
        <v>0.13317108769722741</v>
      </c>
      <c r="AH131" s="103">
        <f t="shared" si="156"/>
        <v>0.13026488688044391</v>
      </c>
      <c r="AI131" s="103">
        <f t="shared" si="156"/>
        <v>0.12038317709133753</v>
      </c>
      <c r="AJ131" s="103">
        <f t="shared" si="156"/>
        <v>6.9096727078649944E-2</v>
      </c>
      <c r="AK131" s="103">
        <f t="shared" si="156"/>
        <v>5.9823218970725872E-2</v>
      </c>
      <c r="AL131" s="103">
        <f t="shared" si="156"/>
        <v>5.8992428014471687E-2</v>
      </c>
      <c r="AM131" s="103">
        <f t="shared" si="156"/>
        <v>7.1078085132810873E-2</v>
      </c>
      <c r="AN131" s="103">
        <f t="shared" si="156"/>
        <v>7.6360661590502574E-2</v>
      </c>
      <c r="AO131" s="103">
        <f t="shared" si="156"/>
        <v>7.2880744754871829E-2</v>
      </c>
      <c r="AP131" s="103">
        <f t="shared" si="156"/>
        <v>7.9743391559552623E-2</v>
      </c>
      <c r="AQ131" s="103">
        <f t="shared" si="156"/>
        <v>7.9480046501721108E-2</v>
      </c>
      <c r="AR131" s="103">
        <f t="shared" si="156"/>
        <v>8.5088669221489929E-2</v>
      </c>
      <c r="AS131" s="103">
        <f t="shared" si="156"/>
        <v>8.205706599621522E-2</v>
      </c>
      <c r="AT131" s="103">
        <f t="shared" si="156"/>
        <v>7.5489114851488751E-2</v>
      </c>
      <c r="AU131" s="103">
        <f t="shared" si="156"/>
        <v>8.2132307441309949E-2</v>
      </c>
      <c r="AV131" s="103">
        <f t="shared" si="156"/>
        <v>8.0270081675215654E-2</v>
      </c>
      <c r="AW131" s="103">
        <f t="shared" si="156"/>
        <v>9.5233724068427825E-2</v>
      </c>
      <c r="AX131" s="103">
        <f t="shared" si="156"/>
        <v>9.6898441041148475E-2</v>
      </c>
      <c r="AY131" s="83" t="str">
        <f t="shared" si="150"/>
        <v>Medium</v>
      </c>
      <c r="AZ131" s="83"/>
      <c r="BA131" s="83"/>
      <c r="BB131" s="83"/>
      <c r="BC131" s="103">
        <f t="shared" si="4"/>
        <v>3.6761716049194613E-2</v>
      </c>
      <c r="BD131" s="103">
        <f t="shared" si="5"/>
        <v>2.297372123558742E-2</v>
      </c>
      <c r="BE131" s="103">
        <f t="shared" si="6"/>
        <v>5.9566144033318918E-2</v>
      </c>
      <c r="BF131" s="103">
        <f t="shared" si="7"/>
        <v>4.5803229701409966E-3</v>
      </c>
      <c r="BG131" s="83"/>
      <c r="BH131" s="83"/>
      <c r="BI131" s="83"/>
      <c r="BJ131" s="83"/>
      <c r="BK131" s="83"/>
      <c r="BL131" s="83"/>
      <c r="BM131" s="83"/>
      <c r="BN131" s="83"/>
    </row>
    <row r="132" spans="1:66" ht="14.25" outlineLevel="1" x14ac:dyDescent="0.2">
      <c r="A132" s="97" t="s">
        <v>1828</v>
      </c>
      <c r="B132" s="97" t="s">
        <v>1241</v>
      </c>
      <c r="C132" s="97" t="s">
        <v>1466</v>
      </c>
      <c r="D132" s="97" t="s">
        <v>133</v>
      </c>
      <c r="E132" s="98">
        <v>964478</v>
      </c>
      <c r="F132" s="105">
        <v>0.54</v>
      </c>
      <c r="G132" s="100">
        <f t="shared" si="0"/>
        <v>520818.12000000005</v>
      </c>
      <c r="H132" s="100"/>
      <c r="I132" s="101">
        <f t="shared" si="1"/>
        <v>4.4696985581070027E-2</v>
      </c>
      <c r="J132" s="100">
        <v>32580</v>
      </c>
      <c r="K132" s="100">
        <v>31243</v>
      </c>
      <c r="L132" s="100">
        <v>29397</v>
      </c>
      <c r="M132" s="102">
        <v>17606</v>
      </c>
      <c r="N132" s="102">
        <v>14494</v>
      </c>
      <c r="O132" s="100">
        <v>14517</v>
      </c>
      <c r="P132" s="100">
        <v>16852</v>
      </c>
      <c r="Q132" s="100">
        <v>18256</v>
      </c>
      <c r="R132" s="100">
        <v>17931</v>
      </c>
      <c r="S132" s="100">
        <v>19301</v>
      </c>
      <c r="T132" s="100">
        <v>20459</v>
      </c>
      <c r="U132" s="100">
        <v>21466</v>
      </c>
      <c r="V132" s="100">
        <v>20922</v>
      </c>
      <c r="W132" s="100">
        <v>18737</v>
      </c>
      <c r="X132" s="100">
        <v>20591</v>
      </c>
      <c r="Y132" s="100">
        <v>19601</v>
      </c>
      <c r="Z132" s="100">
        <v>24850</v>
      </c>
      <c r="AA132" s="100">
        <v>25386</v>
      </c>
      <c r="AB132" s="83"/>
      <c r="AC132" s="83"/>
      <c r="AD132" s="83"/>
      <c r="AE132" s="83"/>
      <c r="AF132" s="83"/>
      <c r="AG132" s="103">
        <f t="shared" ref="AG132:AX132" si="157">J132/$G132</f>
        <v>6.2555427219006893E-2</v>
      </c>
      <c r="AH132" s="103">
        <f t="shared" si="157"/>
        <v>5.9988312234605039E-2</v>
      </c>
      <c r="AI132" s="103">
        <f t="shared" si="157"/>
        <v>5.6443888703411466E-2</v>
      </c>
      <c r="AJ132" s="103">
        <f t="shared" si="157"/>
        <v>3.3804507416139822E-2</v>
      </c>
      <c r="AK132" s="103">
        <f t="shared" si="157"/>
        <v>2.7829292882513377E-2</v>
      </c>
      <c r="AL132" s="103">
        <f t="shared" si="157"/>
        <v>2.7873454172446993E-2</v>
      </c>
      <c r="AM132" s="103">
        <f t="shared" si="157"/>
        <v>3.2356785128750891E-2</v>
      </c>
      <c r="AN132" s="103">
        <f t="shared" si="157"/>
        <v>3.5052543870785442E-2</v>
      </c>
      <c r="AO132" s="103">
        <f t="shared" si="157"/>
        <v>3.4428525643462632E-2</v>
      </c>
      <c r="AP132" s="103">
        <f t="shared" si="157"/>
        <v>3.7059002478638796E-2</v>
      </c>
      <c r="AQ132" s="103">
        <f t="shared" si="157"/>
        <v>3.9282427423992079E-2</v>
      </c>
      <c r="AR132" s="103">
        <f t="shared" si="157"/>
        <v>4.1215923900650764E-2</v>
      </c>
      <c r="AS132" s="103">
        <f t="shared" si="157"/>
        <v>4.017141339091658E-2</v>
      </c>
      <c r="AT132" s="103">
        <f t="shared" si="157"/>
        <v>3.597609084722321E-2</v>
      </c>
      <c r="AU132" s="103">
        <f t="shared" si="157"/>
        <v>3.9535874827089347E-2</v>
      </c>
      <c r="AV132" s="103">
        <f t="shared" si="157"/>
        <v>3.7635019303859853E-2</v>
      </c>
      <c r="AW132" s="103">
        <f t="shared" si="157"/>
        <v>4.7713393689144297E-2</v>
      </c>
      <c r="AX132" s="103">
        <f t="shared" si="157"/>
        <v>4.8742543750205924E-2</v>
      </c>
      <c r="AY132" s="83" t="str">
        <f t="shared" si="150"/>
        <v>Low</v>
      </c>
      <c r="AZ132" s="83"/>
      <c r="BA132" s="83"/>
      <c r="BB132" s="83"/>
      <c r="BC132" s="103">
        <f t="shared" si="4"/>
        <v>1.6773609950437206E-2</v>
      </c>
      <c r="BD132" s="103">
        <f t="shared" si="5"/>
        <v>8.2908021710150943E-3</v>
      </c>
      <c r="BE132" s="103">
        <f t="shared" si="6"/>
        <v>3.4334442895343195E-2</v>
      </c>
      <c r="BF132" s="103">
        <f t="shared" si="7"/>
        <v>1.541805035508365E-3</v>
      </c>
      <c r="BG132" s="83"/>
      <c r="BH132" s="83"/>
      <c r="BI132" s="83"/>
      <c r="BJ132" s="83"/>
      <c r="BK132" s="83"/>
      <c r="BL132" s="83"/>
      <c r="BM132" s="83"/>
      <c r="BN132" s="83"/>
    </row>
    <row r="133" spans="1:66" ht="14.25" outlineLevel="1" x14ac:dyDescent="0.2">
      <c r="A133" s="97" t="s">
        <v>1828</v>
      </c>
      <c r="B133" s="97" t="s">
        <v>1241</v>
      </c>
      <c r="C133" s="97" t="s">
        <v>1467</v>
      </c>
      <c r="D133" s="97" t="s">
        <v>133</v>
      </c>
      <c r="E133" s="98">
        <v>1564262</v>
      </c>
      <c r="F133" s="105">
        <v>0.54</v>
      </c>
      <c r="G133" s="100">
        <f t="shared" si="0"/>
        <v>844701.4800000001</v>
      </c>
      <c r="H133" s="100"/>
      <c r="I133" s="101">
        <f t="shared" si="1"/>
        <v>7.6655877687503676E-2</v>
      </c>
      <c r="J133" s="100">
        <v>109980</v>
      </c>
      <c r="K133" s="100">
        <v>106272</v>
      </c>
      <c r="L133" s="100">
        <v>99384</v>
      </c>
      <c r="M133" s="102">
        <v>60595</v>
      </c>
      <c r="N133" s="102">
        <v>50541</v>
      </c>
      <c r="O133" s="100">
        <v>55500</v>
      </c>
      <c r="P133" s="100">
        <v>63958</v>
      </c>
      <c r="Q133" s="100">
        <v>65534</v>
      </c>
      <c r="R133" s="100">
        <v>60333</v>
      </c>
      <c r="S133" s="100">
        <v>63880</v>
      </c>
      <c r="T133" s="100">
        <v>64769</v>
      </c>
      <c r="U133" s="100">
        <v>68740</v>
      </c>
      <c r="V133" s="100">
        <v>63199</v>
      </c>
      <c r="W133" s="100">
        <v>55858</v>
      </c>
      <c r="X133" s="100">
        <v>60211</v>
      </c>
      <c r="Y133" s="100">
        <v>58905</v>
      </c>
      <c r="Z133" s="100">
        <v>70285</v>
      </c>
      <c r="AA133" s="100">
        <v>65064</v>
      </c>
      <c r="AB133" s="83"/>
      <c r="AC133" s="83"/>
      <c r="AD133" s="83"/>
      <c r="AE133" s="83"/>
      <c r="AF133" s="83"/>
      <c r="AG133" s="103">
        <f t="shared" ref="AG133:AX133" si="158">J133/$G133</f>
        <v>0.13019984290781636</v>
      </c>
      <c r="AH133" s="103">
        <f t="shared" si="158"/>
        <v>0.12581012643661993</v>
      </c>
      <c r="AI133" s="103">
        <f t="shared" si="158"/>
        <v>0.11765576638980198</v>
      </c>
      <c r="AJ133" s="103">
        <f t="shared" si="158"/>
        <v>7.1735401718486386E-2</v>
      </c>
      <c r="AK133" s="103">
        <f t="shared" si="158"/>
        <v>5.9832971998581078E-2</v>
      </c>
      <c r="AL133" s="103">
        <f t="shared" si="158"/>
        <v>6.5703685046224841E-2</v>
      </c>
      <c r="AM133" s="103">
        <f t="shared" si="158"/>
        <v>7.5716689877233304E-2</v>
      </c>
      <c r="AN133" s="103">
        <f t="shared" si="158"/>
        <v>7.7582437762509893E-2</v>
      </c>
      <c r="AO133" s="103">
        <f t="shared" si="158"/>
        <v>7.1425232971060959E-2</v>
      </c>
      <c r="AP133" s="103">
        <f t="shared" si="158"/>
        <v>7.5624349563114285E-2</v>
      </c>
      <c r="AQ133" s="103">
        <f t="shared" si="158"/>
        <v>7.6676792374034894E-2</v>
      </c>
      <c r="AR133" s="103">
        <f t="shared" si="158"/>
        <v>8.1377861442837762E-2</v>
      </c>
      <c r="AS133" s="103">
        <f t="shared" si="158"/>
        <v>7.4818147589844397E-2</v>
      </c>
      <c r="AT133" s="103">
        <f t="shared" si="158"/>
        <v>6.6127503411027522E-2</v>
      </c>
      <c r="AU133" s="103">
        <f t="shared" si="158"/>
        <v>7.128080324897737E-2</v>
      </c>
      <c r="AV133" s="103">
        <f t="shared" si="158"/>
        <v>6.9734694912574308E-2</v>
      </c>
      <c r="AW133" s="103">
        <f t="shared" si="158"/>
        <v>8.3206909972502935E-2</v>
      </c>
      <c r="AX133" s="103">
        <f t="shared" si="158"/>
        <v>7.7026028177433745E-2</v>
      </c>
      <c r="AY133" s="83" t="str">
        <f t="shared" si="150"/>
        <v>Low</v>
      </c>
      <c r="AZ133" s="83"/>
      <c r="BA133" s="83"/>
      <c r="BB133" s="83"/>
      <c r="BC133" s="103">
        <f t="shared" si="4"/>
        <v>3.7828748684091328E-2</v>
      </c>
      <c r="BD133" s="103">
        <f t="shared" si="5"/>
        <v>2.2926442605498924E-2</v>
      </c>
      <c r="BE133" s="103">
        <f t="shared" si="6"/>
        <v>4.2633996568823336E-2</v>
      </c>
      <c r="BF133" s="103">
        <f t="shared" si="7"/>
        <v>9.0931532403613156E-3</v>
      </c>
      <c r="BG133" s="83"/>
      <c r="BH133" s="83"/>
      <c r="BI133" s="83"/>
      <c r="BJ133" s="83"/>
      <c r="BK133" s="83"/>
      <c r="BL133" s="83"/>
      <c r="BM133" s="83"/>
      <c r="BN133" s="83"/>
    </row>
    <row r="134" spans="1:66" ht="14.25" outlineLevel="1" x14ac:dyDescent="0.2">
      <c r="A134" s="97" t="s">
        <v>1828</v>
      </c>
      <c r="B134" s="97" t="s">
        <v>1241</v>
      </c>
      <c r="C134" s="97" t="s">
        <v>1471</v>
      </c>
      <c r="D134" s="97" t="s">
        <v>133</v>
      </c>
      <c r="E134" s="98">
        <v>672329</v>
      </c>
      <c r="F134" s="105">
        <v>0.54</v>
      </c>
      <c r="G134" s="100">
        <f t="shared" si="0"/>
        <v>363057.66000000003</v>
      </c>
      <c r="H134" s="100"/>
      <c r="I134" s="101">
        <f t="shared" si="1"/>
        <v>6.8759509623531057E-2</v>
      </c>
      <c r="J134" s="100">
        <v>43591</v>
      </c>
      <c r="K134" s="100">
        <v>48948</v>
      </c>
      <c r="L134" s="100">
        <v>41351</v>
      </c>
      <c r="M134" s="102">
        <v>14358</v>
      </c>
      <c r="N134" s="102">
        <v>12237</v>
      </c>
      <c r="O134" s="100">
        <v>13125</v>
      </c>
      <c r="P134" s="100">
        <v>16712</v>
      </c>
      <c r="Q134" s="100">
        <v>18791</v>
      </c>
      <c r="R134" s="100">
        <v>18190</v>
      </c>
      <c r="S134" s="100">
        <v>20794</v>
      </c>
      <c r="T134" s="100">
        <v>21553</v>
      </c>
      <c r="U134" s="100">
        <v>23907</v>
      </c>
      <c r="V134" s="100">
        <v>21417</v>
      </c>
      <c r="W134" s="100">
        <v>19532</v>
      </c>
      <c r="X134" s="100">
        <v>23338</v>
      </c>
      <c r="Y134" s="100">
        <v>21682</v>
      </c>
      <c r="Z134" s="100">
        <v>26226</v>
      </c>
      <c r="AA134" s="100">
        <v>26983</v>
      </c>
      <c r="AB134" s="83"/>
      <c r="AC134" s="83"/>
      <c r="AD134" s="83"/>
      <c r="AE134" s="83"/>
      <c r="AF134" s="83"/>
      <c r="AG134" s="103">
        <f t="shared" ref="AG134:AX134" si="159">J134/$G134</f>
        <v>0.12006632775631286</v>
      </c>
      <c r="AH134" s="103">
        <f t="shared" si="159"/>
        <v>0.13482155974893903</v>
      </c>
      <c r="AI134" s="103">
        <f t="shared" si="159"/>
        <v>0.11389650889062634</v>
      </c>
      <c r="AJ134" s="103">
        <f t="shared" si="159"/>
        <v>3.9547437175681675E-2</v>
      </c>
      <c r="AK134" s="103">
        <f t="shared" si="159"/>
        <v>3.3705389937234757E-2</v>
      </c>
      <c r="AL134" s="103">
        <f t="shared" si="159"/>
        <v>3.6151282416131914E-2</v>
      </c>
      <c r="AM134" s="103">
        <f t="shared" si="159"/>
        <v>4.6031255751496879E-2</v>
      </c>
      <c r="AN134" s="103">
        <f t="shared" si="159"/>
        <v>5.1757618886212171E-2</v>
      </c>
      <c r="AO134" s="103">
        <f t="shared" si="159"/>
        <v>5.0102234449481108E-2</v>
      </c>
      <c r="AP134" s="103">
        <f t="shared" si="159"/>
        <v>5.7274648880841675E-2</v>
      </c>
      <c r="AQ134" s="103">
        <f t="shared" si="159"/>
        <v>5.9365225898277418E-2</v>
      </c>
      <c r="AR134" s="103">
        <f t="shared" si="159"/>
        <v>6.5849044474092622E-2</v>
      </c>
      <c r="AS134" s="103">
        <f t="shared" si="159"/>
        <v>5.8990629752860742E-2</v>
      </c>
      <c r="AT134" s="103">
        <f t="shared" si="159"/>
        <v>5.3798617002048653E-2</v>
      </c>
      <c r="AU134" s="103">
        <f t="shared" si="159"/>
        <v>6.4281800306871362E-2</v>
      </c>
      <c r="AV134" s="103">
        <f t="shared" si="159"/>
        <v>5.9720541359738831E-2</v>
      </c>
      <c r="AW134" s="103">
        <f t="shared" si="159"/>
        <v>7.2236459630131478E-2</v>
      </c>
      <c r="AX134" s="103">
        <f t="shared" si="159"/>
        <v>7.4321527880722854E-2</v>
      </c>
      <c r="AY134" s="83" t="str">
        <f t="shared" si="150"/>
        <v>Low</v>
      </c>
      <c r="AZ134" s="83"/>
      <c r="BA134" s="83"/>
      <c r="BB134" s="83"/>
      <c r="BC134" s="103">
        <f t="shared" si="4"/>
        <v>2.0456805676541845E-2</v>
      </c>
      <c r="BD134" s="103">
        <f t="shared" si="5"/>
        <v>1.5925844947053312E-2</v>
      </c>
      <c r="BE134" s="103">
        <f t="shared" si="6"/>
        <v>4.8119078385510439E-2</v>
      </c>
      <c r="BF134" s="103">
        <f t="shared" si="7"/>
        <v>2.3109276912102608E-3</v>
      </c>
      <c r="BG134" s="83"/>
      <c r="BH134" s="83"/>
      <c r="BI134" s="83"/>
      <c r="BJ134" s="83"/>
      <c r="BK134" s="83"/>
      <c r="BL134" s="83"/>
      <c r="BM134" s="83"/>
      <c r="BN134" s="83"/>
    </row>
    <row r="135" spans="1:66" ht="14.25" outlineLevel="1" x14ac:dyDescent="0.2">
      <c r="A135" s="97" t="s">
        <v>1828</v>
      </c>
      <c r="B135" s="97" t="s">
        <v>1241</v>
      </c>
      <c r="C135" s="97" t="s">
        <v>1489</v>
      </c>
      <c r="D135" s="97" t="s">
        <v>133</v>
      </c>
      <c r="E135" s="98">
        <v>1057131</v>
      </c>
      <c r="F135" s="105">
        <v>0.54</v>
      </c>
      <c r="G135" s="100">
        <f t="shared" si="0"/>
        <v>570850.74</v>
      </c>
      <c r="H135" s="100"/>
      <c r="I135" s="101">
        <f t="shared" si="1"/>
        <v>6.1923951142348235E-2</v>
      </c>
      <c r="J135" s="100">
        <v>52293</v>
      </c>
      <c r="K135" s="100">
        <v>50856</v>
      </c>
      <c r="L135" s="100">
        <v>42733</v>
      </c>
      <c r="M135" s="102">
        <v>21264</v>
      </c>
      <c r="N135" s="102">
        <v>17469</v>
      </c>
      <c r="O135" s="100">
        <v>20060</v>
      </c>
      <c r="P135" s="100">
        <v>23137</v>
      </c>
      <c r="Q135" s="100">
        <v>24877</v>
      </c>
      <c r="R135" s="100">
        <v>22207</v>
      </c>
      <c r="S135" s="100">
        <v>24966</v>
      </c>
      <c r="T135" s="100">
        <v>24858</v>
      </c>
      <c r="U135" s="100">
        <v>28855</v>
      </c>
      <c r="V135" s="100">
        <v>25795</v>
      </c>
      <c r="W135" s="100">
        <v>21858</v>
      </c>
      <c r="X135" s="100">
        <v>24607</v>
      </c>
      <c r="Y135" s="100">
        <v>24748</v>
      </c>
      <c r="Z135" s="100">
        <v>34005</v>
      </c>
      <c r="AA135" s="100">
        <v>47295</v>
      </c>
      <c r="AB135" s="83"/>
      <c r="AC135" s="83"/>
      <c r="AD135" s="83"/>
      <c r="AE135" s="83"/>
      <c r="AF135" s="83"/>
      <c r="AG135" s="103">
        <f t="shared" ref="AG135:AX135" si="160">J135/$G135</f>
        <v>9.1605381820123413E-2</v>
      </c>
      <c r="AH135" s="103">
        <f t="shared" si="160"/>
        <v>8.9088086318325529E-2</v>
      </c>
      <c r="AI135" s="103">
        <f t="shared" si="160"/>
        <v>7.4858447236137424E-2</v>
      </c>
      <c r="AJ135" s="103">
        <f t="shared" si="160"/>
        <v>3.7249667049568863E-2</v>
      </c>
      <c r="AK135" s="103">
        <f t="shared" si="160"/>
        <v>3.0601694586574416E-2</v>
      </c>
      <c r="AL135" s="103">
        <f t="shared" si="160"/>
        <v>3.5140534283970626E-2</v>
      </c>
      <c r="AM135" s="103">
        <f t="shared" si="160"/>
        <v>4.0530734881766117E-2</v>
      </c>
      <c r="AN135" s="103">
        <f t="shared" si="160"/>
        <v>4.3578817117763569E-2</v>
      </c>
      <c r="AO135" s="103">
        <f t="shared" si="160"/>
        <v>3.8901587479767477E-2</v>
      </c>
      <c r="AP135" s="103">
        <f t="shared" si="160"/>
        <v>4.373472477236344E-2</v>
      </c>
      <c r="AQ135" s="103">
        <f t="shared" si="160"/>
        <v>4.3545533461163598E-2</v>
      </c>
      <c r="AR135" s="103">
        <f t="shared" si="160"/>
        <v>5.0547363746957744E-2</v>
      </c>
      <c r="AS135" s="103">
        <f t="shared" si="160"/>
        <v>4.5186943262962222E-2</v>
      </c>
      <c r="AT135" s="103">
        <f t="shared" si="160"/>
        <v>3.829021926116799E-2</v>
      </c>
      <c r="AU135" s="103">
        <f t="shared" si="160"/>
        <v>4.3105838839763967E-2</v>
      </c>
      <c r="AV135" s="103">
        <f t="shared" si="160"/>
        <v>4.3352838607163754E-2</v>
      </c>
      <c r="AW135" s="103">
        <f t="shared" si="160"/>
        <v>5.9568986456950204E-2</v>
      </c>
      <c r="AX135" s="103">
        <f t="shared" si="160"/>
        <v>8.2850028362930733E-2</v>
      </c>
      <c r="AY135" s="83" t="str">
        <f t="shared" si="150"/>
        <v>Low</v>
      </c>
      <c r="AZ135" s="83"/>
      <c r="BA135" s="83"/>
      <c r="BB135" s="83"/>
      <c r="BC135" s="103">
        <f t="shared" si="4"/>
        <v>1.239378265498964E-2</v>
      </c>
      <c r="BD135" s="103">
        <f t="shared" si="5"/>
        <v>1.241655568318962E-2</v>
      </c>
      <c r="BE135" s="103">
        <f t="shared" si="6"/>
        <v>6.6607603942144322E-2</v>
      </c>
      <c r="BF135" s="103">
        <f t="shared" si="7"/>
        <v>2.2265014493981386E-3</v>
      </c>
      <c r="BG135" s="83"/>
      <c r="BH135" s="83"/>
      <c r="BI135" s="83"/>
      <c r="BJ135" s="83"/>
      <c r="BK135" s="83"/>
      <c r="BL135" s="83"/>
      <c r="BM135" s="83"/>
      <c r="BN135" s="83"/>
    </row>
    <row r="136" spans="1:66" ht="14.25" x14ac:dyDescent="0.2">
      <c r="A136" s="126" t="s">
        <v>2457</v>
      </c>
      <c r="B136" s="126" t="s">
        <v>2458</v>
      </c>
      <c r="C136" s="1" t="s">
        <v>2459</v>
      </c>
      <c r="D136" s="97"/>
      <c r="E136" s="127">
        <f>SUM(E3:E39)</f>
        <v>24151855</v>
      </c>
      <c r="F136" s="128">
        <f t="shared" ref="F136:F139" si="161">G136/E136</f>
        <v>0.53402889922947927</v>
      </c>
      <c r="G136" s="127">
        <f>SUM(G3:G39)</f>
        <v>12897788.539999995</v>
      </c>
      <c r="H136" s="127"/>
      <c r="I136" s="101">
        <f t="shared" ref="I136:I139" si="162">AVERAGE(AB136:AD136)/G136</f>
        <v>7.8064364564831595E-2</v>
      </c>
      <c r="J136" s="127">
        <v>1818579</v>
      </c>
      <c r="K136" s="127">
        <v>1762693</v>
      </c>
      <c r="L136" s="127">
        <v>1624035</v>
      </c>
      <c r="M136" s="129">
        <v>1014835</v>
      </c>
      <c r="N136" s="129">
        <v>907205</v>
      </c>
      <c r="O136" s="127">
        <v>961620</v>
      </c>
      <c r="P136" s="127">
        <v>1032698</v>
      </c>
      <c r="Q136" s="127">
        <v>1029426</v>
      </c>
      <c r="R136" s="127">
        <v>1021208</v>
      </c>
      <c r="S136" s="127">
        <v>1178889</v>
      </c>
      <c r="T136" s="127">
        <v>1061668</v>
      </c>
      <c r="U136" s="127">
        <v>1124444</v>
      </c>
      <c r="V136" s="127">
        <v>1008437</v>
      </c>
      <c r="W136" s="127">
        <v>925219</v>
      </c>
      <c r="X136" s="127">
        <v>997681</v>
      </c>
      <c r="Y136" s="127">
        <v>975183</v>
      </c>
      <c r="Z136" s="127">
        <v>1126944</v>
      </c>
      <c r="AA136" s="127">
        <v>1219028</v>
      </c>
      <c r="AB136" s="127">
        <v>978336</v>
      </c>
      <c r="AC136" s="127">
        <v>977639</v>
      </c>
      <c r="AD136" s="127">
        <v>1064598</v>
      </c>
      <c r="AE136" s="127"/>
      <c r="AF136" s="127"/>
      <c r="AG136" s="103">
        <f t="shared" ref="AG136:AX136" si="163">J136/$G136</f>
        <v>0.1409992879290918</v>
      </c>
      <c r="AH136" s="103">
        <f t="shared" si="163"/>
        <v>0.1366662970580847</v>
      </c>
      <c r="AI136" s="103">
        <f t="shared" si="163"/>
        <v>0.12591577191418279</v>
      </c>
      <c r="AJ136" s="103">
        <f t="shared" si="163"/>
        <v>7.8682868528405905E-2</v>
      </c>
      <c r="AK136" s="103">
        <f t="shared" si="163"/>
        <v>7.0338027111119028E-2</v>
      </c>
      <c r="AL136" s="103">
        <f t="shared" si="163"/>
        <v>7.455696742257184E-2</v>
      </c>
      <c r="AM136" s="103">
        <f t="shared" si="163"/>
        <v>8.0067834636712104E-2</v>
      </c>
      <c r="AN136" s="103">
        <f t="shared" si="163"/>
        <v>7.9814147736058355E-2</v>
      </c>
      <c r="AO136" s="103">
        <f t="shared" si="163"/>
        <v>7.9176984242912724E-2</v>
      </c>
      <c r="AP136" s="103">
        <f t="shared" si="163"/>
        <v>9.140241339388562E-2</v>
      </c>
      <c r="AQ136" s="103">
        <f t="shared" si="163"/>
        <v>8.2313956125691021E-2</v>
      </c>
      <c r="AR136" s="103">
        <f t="shared" si="163"/>
        <v>8.7181147102292342E-2</v>
      </c>
      <c r="AS136" s="103">
        <f t="shared" si="163"/>
        <v>7.8186814497115356E-2</v>
      </c>
      <c r="AT136" s="103">
        <f t="shared" si="163"/>
        <v>7.1734700652798911E-2</v>
      </c>
      <c r="AU136" s="103">
        <f t="shared" si="163"/>
        <v>7.7352873084086116E-2</v>
      </c>
      <c r="AV136" s="103">
        <f t="shared" si="163"/>
        <v>7.5608543044077561E-2</v>
      </c>
      <c r="AW136" s="103">
        <f t="shared" si="163"/>
        <v>8.7374978780664705E-2</v>
      </c>
      <c r="AX136" s="103">
        <f t="shared" si="163"/>
        <v>9.4514497289160893E-2</v>
      </c>
      <c r="AY136" s="83" t="str">
        <f t="shared" si="150"/>
        <v>Low</v>
      </c>
      <c r="AZ136" s="127"/>
      <c r="BA136" s="127"/>
      <c r="BB136" s="127"/>
      <c r="BC136" s="103">
        <f t="shared" si="4"/>
        <v>2.087761007748698E-2</v>
      </c>
      <c r="BD136" s="103">
        <f t="shared" si="5"/>
        <v>1.8826018060922566E-2</v>
      </c>
      <c r="BE136" s="103">
        <f t="shared" si="6"/>
        <v>7.2821321041754372E-2</v>
      </c>
      <c r="BF136" s="103">
        <f t="shared" si="7"/>
        <v>1.0157710338767893E-2</v>
      </c>
      <c r="BG136" s="127"/>
      <c r="BH136" s="127"/>
      <c r="BI136" s="127"/>
      <c r="BJ136" s="127"/>
      <c r="BK136" s="127"/>
      <c r="BL136" s="127"/>
      <c r="BM136" s="127"/>
      <c r="BN136" s="127"/>
    </row>
    <row r="137" spans="1:66" ht="14.25" x14ac:dyDescent="0.2">
      <c r="A137" s="126" t="s">
        <v>1815</v>
      </c>
      <c r="B137" s="126" t="s">
        <v>2458</v>
      </c>
      <c r="C137" s="1" t="s">
        <v>2459</v>
      </c>
      <c r="D137" s="97"/>
      <c r="E137" s="127">
        <f>SUM(E40:E119)</f>
        <v>23788296.711625151</v>
      </c>
      <c r="F137" s="128">
        <f t="shared" si="161"/>
        <v>0.41828179609797239</v>
      </c>
      <c r="G137" s="127">
        <f>SUM(G40:G119)</f>
        <v>9950211.4746500589</v>
      </c>
      <c r="H137" s="16"/>
      <c r="I137" s="101">
        <f t="shared" si="162"/>
        <v>8.9613438763423467E-2</v>
      </c>
      <c r="J137" s="16">
        <v>1610060</v>
      </c>
      <c r="K137" s="130">
        <v>1527778</v>
      </c>
      <c r="L137" s="130">
        <v>1398605</v>
      </c>
      <c r="M137" s="131">
        <v>839618</v>
      </c>
      <c r="N137" s="131">
        <v>806808</v>
      </c>
      <c r="O137" s="16">
        <v>887848</v>
      </c>
      <c r="P137" s="16">
        <v>1019748</v>
      </c>
      <c r="Q137" s="16">
        <v>939926</v>
      </c>
      <c r="R137" s="16">
        <v>927331</v>
      </c>
      <c r="S137" s="16">
        <v>1044670</v>
      </c>
      <c r="T137" s="16">
        <v>947507</v>
      </c>
      <c r="U137" s="16">
        <v>1011353</v>
      </c>
      <c r="V137" s="16">
        <v>946030</v>
      </c>
      <c r="W137" s="16">
        <v>863519</v>
      </c>
      <c r="X137" s="16">
        <v>907170</v>
      </c>
      <c r="Y137" s="16">
        <v>900107</v>
      </c>
      <c r="Z137" s="16">
        <v>965889</v>
      </c>
      <c r="AA137" s="16">
        <v>987477</v>
      </c>
      <c r="AB137" s="16">
        <v>887963</v>
      </c>
      <c r="AC137" s="16">
        <v>864764</v>
      </c>
      <c r="AD137" s="16">
        <v>922291</v>
      </c>
      <c r="AE137" s="16"/>
      <c r="AF137" s="16"/>
      <c r="AG137" s="103">
        <f t="shared" ref="AG137:AX137" si="164">J137/$G137</f>
        <v>0.16181163627546163</v>
      </c>
      <c r="AH137" s="103">
        <f t="shared" si="164"/>
        <v>0.15354226429179796</v>
      </c>
      <c r="AI137" s="103">
        <f t="shared" si="164"/>
        <v>0.14056032915111363</v>
      </c>
      <c r="AJ137" s="103">
        <f t="shared" si="164"/>
        <v>8.4381925162000507E-2</v>
      </c>
      <c r="AK137" s="103">
        <f t="shared" si="164"/>
        <v>8.1084507807244854E-2</v>
      </c>
      <c r="AL137" s="103">
        <f t="shared" si="164"/>
        <v>8.9229058323227736E-2</v>
      </c>
      <c r="AM137" s="103">
        <f t="shared" si="164"/>
        <v>0.1024850579907764</v>
      </c>
      <c r="AN137" s="103">
        <f t="shared" si="164"/>
        <v>9.4462916933436974E-2</v>
      </c>
      <c r="AO137" s="103">
        <f t="shared" si="164"/>
        <v>9.3197114690732094E-2</v>
      </c>
      <c r="AP137" s="103">
        <f t="shared" si="164"/>
        <v>0.10498972837526956</v>
      </c>
      <c r="AQ137" s="103">
        <f t="shared" si="164"/>
        <v>9.522481028809722E-2</v>
      </c>
      <c r="AR137" s="103">
        <f t="shared" si="164"/>
        <v>0.10164135732960072</v>
      </c>
      <c r="AS137" s="103">
        <f t="shared" si="164"/>
        <v>9.507637123192611E-2</v>
      </c>
      <c r="AT137" s="103">
        <f t="shared" si="164"/>
        <v>8.6783984662031452E-2</v>
      </c>
      <c r="AU137" s="103">
        <f t="shared" si="164"/>
        <v>9.1170926599015267E-2</v>
      </c>
      <c r="AV137" s="103">
        <f t="shared" si="164"/>
        <v>9.0461092439410293E-2</v>
      </c>
      <c r="AW137" s="103">
        <f t="shared" si="164"/>
        <v>9.7072208209923447E-2</v>
      </c>
      <c r="AX137" s="103">
        <f t="shared" si="164"/>
        <v>9.924181033898366E-2</v>
      </c>
      <c r="AY137" s="16"/>
      <c r="AZ137" s="16"/>
      <c r="BA137" s="16"/>
      <c r="BB137" s="16"/>
      <c r="BC137" s="103">
        <f t="shared" si="4"/>
        <v>2.9051442849878352E-2</v>
      </c>
      <c r="BD137" s="103">
        <f t="shared" si="5"/>
        <v>2.7846242334235872E-2</v>
      </c>
      <c r="BE137" s="103">
        <f t="shared" si="6"/>
        <v>6.9323250240192411E-2</v>
      </c>
      <c r="BF137" s="103">
        <f t="shared" si="7"/>
        <v>1.5999659947488597E-2</v>
      </c>
      <c r="BG137" s="16"/>
      <c r="BH137" s="16"/>
      <c r="BI137" s="16"/>
      <c r="BJ137" s="16"/>
      <c r="BK137" s="16"/>
      <c r="BL137" s="16"/>
      <c r="BM137" s="16"/>
      <c r="BN137" s="16"/>
    </row>
    <row r="138" spans="1:66" ht="14.25" x14ac:dyDescent="0.2">
      <c r="A138" s="126" t="s">
        <v>1828</v>
      </c>
      <c r="B138" s="126" t="s">
        <v>2458</v>
      </c>
      <c r="C138" s="1" t="s">
        <v>2459</v>
      </c>
      <c r="D138" s="97"/>
      <c r="E138" s="127">
        <f>SUM(E120:E135)</f>
        <v>15457722</v>
      </c>
      <c r="F138" s="128">
        <f t="shared" si="161"/>
        <v>0.54</v>
      </c>
      <c r="G138" s="127">
        <f>SUM(G120:G135)</f>
        <v>8347169.8800000008</v>
      </c>
      <c r="H138" s="16"/>
      <c r="I138" s="101">
        <f t="shared" si="162"/>
        <v>0.11465938121452648</v>
      </c>
      <c r="J138" s="16">
        <v>1676033</v>
      </c>
      <c r="K138" s="130">
        <v>1672379</v>
      </c>
      <c r="L138" s="130">
        <v>1481553</v>
      </c>
      <c r="M138" s="131">
        <v>824042</v>
      </c>
      <c r="N138" s="131">
        <v>718560</v>
      </c>
      <c r="O138" s="16">
        <v>740828</v>
      </c>
      <c r="P138" s="16">
        <v>896988</v>
      </c>
      <c r="Q138" s="16">
        <v>944135</v>
      </c>
      <c r="R138" s="16">
        <v>901470</v>
      </c>
      <c r="S138" s="16">
        <v>1077375</v>
      </c>
      <c r="T138" s="16">
        <v>997159</v>
      </c>
      <c r="U138" s="16">
        <v>1059525</v>
      </c>
      <c r="V138" s="16">
        <v>980816</v>
      </c>
      <c r="W138" s="16">
        <v>895552</v>
      </c>
      <c r="X138" s="16">
        <v>983795</v>
      </c>
      <c r="Y138" s="16">
        <v>982196</v>
      </c>
      <c r="Z138" s="16">
        <v>1120215</v>
      </c>
      <c r="AA138" s="16">
        <v>1128534</v>
      </c>
      <c r="AB138" s="16">
        <v>926770</v>
      </c>
      <c r="AC138" s="16">
        <v>944404</v>
      </c>
      <c r="AD138" s="16">
        <v>1000070</v>
      </c>
      <c r="AE138" s="16"/>
      <c r="AF138" s="16"/>
      <c r="AG138" s="103">
        <f t="shared" ref="AG138:AX138" si="165">J138/$G138</f>
        <v>0.20079057022857666</v>
      </c>
      <c r="AH138" s="103">
        <f t="shared" si="165"/>
        <v>0.20035281706762148</v>
      </c>
      <c r="AI138" s="103">
        <f t="shared" si="165"/>
        <v>0.17749165541123502</v>
      </c>
      <c r="AJ138" s="103">
        <f t="shared" si="165"/>
        <v>9.8721124865856921E-2</v>
      </c>
      <c r="AK138" s="103">
        <f t="shared" si="165"/>
        <v>8.6084266922814789E-2</v>
      </c>
      <c r="AL138" s="103">
        <f t="shared" si="165"/>
        <v>8.8751997461443771E-2</v>
      </c>
      <c r="AM138" s="103">
        <f t="shared" si="165"/>
        <v>0.10746013473970413</v>
      </c>
      <c r="AN138" s="103">
        <f t="shared" si="165"/>
        <v>0.11310839644729979</v>
      </c>
      <c r="AO138" s="103">
        <f t="shared" si="165"/>
        <v>0.10799708319821567</v>
      </c>
      <c r="AP138" s="103">
        <f t="shared" si="165"/>
        <v>0.12907069288015974</v>
      </c>
      <c r="AQ138" s="103">
        <f t="shared" si="165"/>
        <v>0.11946072912559436</v>
      </c>
      <c r="AR138" s="103">
        <f t="shared" si="165"/>
        <v>0.12693224353066598</v>
      </c>
      <c r="AS138" s="103">
        <f t="shared" si="165"/>
        <v>0.1175028200096965</v>
      </c>
      <c r="AT138" s="103">
        <f t="shared" si="165"/>
        <v>0.10728810038307258</v>
      </c>
      <c r="AU138" s="103">
        <f t="shared" si="165"/>
        <v>0.11785970743894815</v>
      </c>
      <c r="AV138" s="103">
        <f t="shared" si="165"/>
        <v>0.11766814550562375</v>
      </c>
      <c r="AW138" s="103">
        <f t="shared" si="165"/>
        <v>0.13420297131894479</v>
      </c>
      <c r="AX138" s="103">
        <f t="shared" si="165"/>
        <v>0.13519959653678451</v>
      </c>
      <c r="AY138" s="16"/>
      <c r="AZ138" s="16"/>
      <c r="BA138" s="16"/>
      <c r="BB138" s="16"/>
      <c r="BC138" s="103">
        <f t="shared" si="4"/>
        <v>4.847822744922977E-2</v>
      </c>
      <c r="BD138" s="103">
        <f t="shared" si="5"/>
        <v>3.2113519175196177E-2</v>
      </c>
      <c r="BE138" s="103">
        <f t="shared" si="6"/>
        <v>8.617543554774279E-2</v>
      </c>
      <c r="BF138" s="103">
        <f t="shared" si="7"/>
        <v>2.5389683335401338E-2</v>
      </c>
      <c r="BG138" s="16"/>
      <c r="BH138" s="16"/>
      <c r="BI138" s="16"/>
      <c r="BJ138" s="16"/>
      <c r="BK138" s="16"/>
      <c r="BL138" s="16"/>
      <c r="BM138" s="16"/>
      <c r="BN138" s="16"/>
    </row>
    <row r="139" spans="1:66" ht="14.25" x14ac:dyDescent="0.2">
      <c r="A139" s="126" t="s">
        <v>2460</v>
      </c>
      <c r="B139" s="126" t="s">
        <v>2458</v>
      </c>
      <c r="C139" s="1" t="s">
        <v>2459</v>
      </c>
      <c r="D139" s="97"/>
      <c r="E139" s="127">
        <f>SUM(E136:E138)</f>
        <v>63397873.711625151</v>
      </c>
      <c r="F139" s="128">
        <f t="shared" si="161"/>
        <v>0.49205388238328024</v>
      </c>
      <c r="G139" s="127">
        <f>SUM(G136:G138)</f>
        <v>31195169.894650057</v>
      </c>
      <c r="H139" s="16"/>
      <c r="I139" s="101">
        <f t="shared" si="162"/>
        <v>9.0947626707852336E-2</v>
      </c>
      <c r="J139" s="16">
        <v>5030658</v>
      </c>
      <c r="K139" s="130">
        <v>4897655</v>
      </c>
      <c r="L139" s="130">
        <v>4459081</v>
      </c>
      <c r="M139" s="131">
        <v>2670778</v>
      </c>
      <c r="N139" s="131">
        <v>2428155</v>
      </c>
      <c r="O139" s="16">
        <v>2581789</v>
      </c>
      <c r="P139" s="16">
        <v>2935673</v>
      </c>
      <c r="Q139" s="16">
        <v>2891568</v>
      </c>
      <c r="R139" s="16">
        <v>2832410</v>
      </c>
      <c r="S139" s="16">
        <v>3278233</v>
      </c>
      <c r="T139" s="16">
        <v>2981709</v>
      </c>
      <c r="U139" s="16">
        <v>3164067</v>
      </c>
      <c r="V139" s="16">
        <v>2914874</v>
      </c>
      <c r="W139" s="16">
        <v>2666440</v>
      </c>
      <c r="X139" s="16">
        <v>2864679</v>
      </c>
      <c r="Y139" s="16">
        <v>2832734</v>
      </c>
      <c r="Z139" s="16">
        <v>3191073</v>
      </c>
      <c r="AA139" s="16">
        <v>3307532</v>
      </c>
      <c r="AB139" s="16">
        <v>2779806</v>
      </c>
      <c r="AC139" s="16">
        <v>2769203</v>
      </c>
      <c r="AD139" s="16">
        <v>2962371</v>
      </c>
      <c r="AE139" s="16"/>
      <c r="AF139" s="16"/>
      <c r="AG139" s="103">
        <f t="shared" ref="AG139:AW139" si="166">J139/$G139</f>
        <v>0.16126400391436091</v>
      </c>
      <c r="AH139" s="103">
        <f t="shared" si="166"/>
        <v>0.15700042719882554</v>
      </c>
      <c r="AI139" s="103">
        <f t="shared" si="166"/>
        <v>0.14294139173015782</v>
      </c>
      <c r="AJ139" s="103">
        <f t="shared" si="166"/>
        <v>8.5615113141539134E-2</v>
      </c>
      <c r="AK139" s="103">
        <f t="shared" si="166"/>
        <v>7.7837530880587591E-2</v>
      </c>
      <c r="AL139" s="103">
        <f t="shared" si="166"/>
        <v>8.2762459980792555E-2</v>
      </c>
      <c r="AM139" s="103">
        <f t="shared" si="166"/>
        <v>9.4106652084733969E-2</v>
      </c>
      <c r="AN139" s="103">
        <f t="shared" si="166"/>
        <v>9.2692811411676304E-2</v>
      </c>
      <c r="AO139" s="103">
        <f t="shared" si="166"/>
        <v>9.079642808695701E-2</v>
      </c>
      <c r="AP139" s="103">
        <f t="shared" si="166"/>
        <v>0.10508783927354773</v>
      </c>
      <c r="AQ139" s="103">
        <f t="shared" si="166"/>
        <v>9.5582393366332022E-2</v>
      </c>
      <c r="AR139" s="103">
        <f t="shared" si="166"/>
        <v>0.1014281060396672</v>
      </c>
      <c r="AS139" s="103">
        <f t="shared" si="166"/>
        <v>9.3439914250952619E-2</v>
      </c>
      <c r="AT139" s="103">
        <f t="shared" si="166"/>
        <v>8.547605315197504E-2</v>
      </c>
      <c r="AU139" s="103">
        <f t="shared" si="166"/>
        <v>9.1830851047594059E-2</v>
      </c>
      <c r="AV139" s="103">
        <f t="shared" si="166"/>
        <v>9.0806814310243955E-2</v>
      </c>
      <c r="AW139" s="103">
        <f t="shared" si="166"/>
        <v>0.10229381698438085</v>
      </c>
      <c r="AX139" s="103"/>
      <c r="AY139" s="16"/>
      <c r="AZ139" s="16"/>
      <c r="BA139" s="16"/>
      <c r="BB139" s="16"/>
      <c r="BC139" s="103">
        <f t="shared" si="4"/>
        <v>3.0750786203107519E-2</v>
      </c>
      <c r="BD139" s="103">
        <f t="shared" si="5"/>
        <v>2.5066188215698823E-2</v>
      </c>
      <c r="BE139" s="103">
        <f t="shared" si="6"/>
        <v>7.4836393194331358E-2</v>
      </c>
      <c r="BF139" s="103">
        <f t="shared" si="7"/>
        <v>1.607790570443458E-2</v>
      </c>
      <c r="BG139" s="16"/>
      <c r="BH139" s="16"/>
      <c r="BI139" s="16"/>
      <c r="BJ139" s="16"/>
      <c r="BK139" s="16"/>
      <c r="BL139" s="16"/>
      <c r="BM139" s="16"/>
      <c r="BN139" s="16"/>
    </row>
    <row r="140" spans="1:66" ht="12.75" x14ac:dyDescent="0.2">
      <c r="A140" s="126"/>
      <c r="B140" s="126"/>
      <c r="I140" s="53"/>
      <c r="K140" s="61"/>
      <c r="L140" s="61"/>
      <c r="M140" s="32"/>
      <c r="N140" s="32"/>
    </row>
    <row r="141" spans="1:66" ht="12.75" x14ac:dyDescent="0.2">
      <c r="A141" s="82" t="s">
        <v>2461</v>
      </c>
      <c r="B141" s="82"/>
      <c r="C141" s="83" t="s">
        <v>1840</v>
      </c>
      <c r="D141" s="83"/>
      <c r="E141" s="82"/>
      <c r="F141" s="83" t="s">
        <v>1815</v>
      </c>
      <c r="G141" s="84"/>
      <c r="H141" s="83" t="s">
        <v>1828</v>
      </c>
      <c r="I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4"/>
      <c r="AK141" s="84"/>
      <c r="AL141" s="84"/>
      <c r="AM141" s="84"/>
      <c r="AN141" s="84"/>
      <c r="AO141" s="84"/>
      <c r="AP141" s="84"/>
      <c r="AQ141" s="84"/>
      <c r="AR141" s="84"/>
      <c r="AS141" s="84"/>
      <c r="AT141" s="84"/>
      <c r="AU141" s="84"/>
      <c r="AV141" s="84"/>
      <c r="AW141" s="84"/>
      <c r="AX141" s="84"/>
      <c r="AY141" s="84"/>
      <c r="AZ141" s="84"/>
      <c r="BA141" s="84"/>
      <c r="BB141" s="84"/>
      <c r="BC141" s="84"/>
      <c r="BD141" s="84"/>
      <c r="BE141" s="84"/>
      <c r="BF141" s="84"/>
      <c r="BG141" s="84"/>
      <c r="BH141" s="84"/>
      <c r="BI141" s="84"/>
      <c r="BJ141" s="84"/>
      <c r="BK141" s="84"/>
      <c r="BL141" s="84"/>
      <c r="BM141" s="84"/>
      <c r="BN141" s="84"/>
    </row>
    <row r="142" spans="1:66" ht="12.75" collapsed="1" x14ac:dyDescent="0.2">
      <c r="A142" s="88" t="s">
        <v>34</v>
      </c>
      <c r="B142" s="88" t="s">
        <v>2440</v>
      </c>
      <c r="C142" s="88" t="s">
        <v>2462</v>
      </c>
      <c r="D142" s="88" t="s">
        <v>2442</v>
      </c>
      <c r="E142" s="88" t="s">
        <v>31</v>
      </c>
      <c r="F142" s="91"/>
      <c r="G142" s="91"/>
      <c r="H142" s="91"/>
      <c r="I142" s="90" t="s">
        <v>2447</v>
      </c>
      <c r="J142" s="91">
        <v>43831</v>
      </c>
      <c r="K142" s="91">
        <v>43862</v>
      </c>
      <c r="L142" s="91">
        <v>43891</v>
      </c>
      <c r="M142" s="91">
        <v>43922</v>
      </c>
      <c r="N142" s="91">
        <v>43952</v>
      </c>
      <c r="O142" s="91">
        <v>43983</v>
      </c>
      <c r="P142" s="91">
        <v>44013</v>
      </c>
      <c r="Q142" s="91">
        <v>44044</v>
      </c>
      <c r="R142" s="91">
        <v>44075</v>
      </c>
      <c r="S142" s="91">
        <v>44105</v>
      </c>
      <c r="T142" s="91">
        <v>44136</v>
      </c>
      <c r="U142" s="91">
        <v>44166</v>
      </c>
      <c r="V142" s="91">
        <v>44197</v>
      </c>
      <c r="W142" s="91">
        <v>44228</v>
      </c>
      <c r="X142" s="91">
        <v>44256</v>
      </c>
      <c r="Y142" s="91">
        <v>44287</v>
      </c>
      <c r="Z142" s="91">
        <v>44317</v>
      </c>
      <c r="AA142" s="91">
        <v>44348</v>
      </c>
      <c r="AB142" s="91">
        <v>44378</v>
      </c>
      <c r="AC142" s="91">
        <v>44409</v>
      </c>
      <c r="AD142" s="91">
        <v>44440</v>
      </c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</row>
    <row r="143" spans="1:66" ht="14.25" hidden="1" outlineLevel="1" x14ac:dyDescent="0.2">
      <c r="A143" s="83" t="s">
        <v>1840</v>
      </c>
      <c r="B143" s="83" t="s">
        <v>1452</v>
      </c>
      <c r="C143" s="1" t="s">
        <v>1249</v>
      </c>
      <c r="D143" s="97" t="s">
        <v>133</v>
      </c>
      <c r="E143" s="16">
        <f t="shared" ref="E143:G143" si="167">E3</f>
        <v>612047</v>
      </c>
      <c r="F143" s="52">
        <f t="shared" si="167"/>
        <v>0.48</v>
      </c>
      <c r="G143" s="16">
        <f t="shared" si="167"/>
        <v>293782.56</v>
      </c>
      <c r="H143" s="16"/>
      <c r="I143" s="132">
        <f t="shared" ref="I143:I275" si="168">AVERAGE(Y143:AA143)/G143</f>
        <v>1.0474867307757593E-2</v>
      </c>
      <c r="J143" s="16">
        <v>8423</v>
      </c>
      <c r="K143" s="130">
        <v>7906</v>
      </c>
      <c r="L143" s="130">
        <v>6457</v>
      </c>
      <c r="M143" s="131">
        <v>2502</v>
      </c>
      <c r="N143" s="131">
        <v>2478</v>
      </c>
      <c r="O143" s="16">
        <v>2852</v>
      </c>
      <c r="P143" s="16">
        <v>3046</v>
      </c>
      <c r="Q143" s="16">
        <v>3377</v>
      </c>
      <c r="R143" s="16">
        <v>3162</v>
      </c>
      <c r="S143" s="16">
        <v>3154</v>
      </c>
      <c r="T143" s="16">
        <v>3205</v>
      </c>
      <c r="U143" s="16">
        <v>3161</v>
      </c>
      <c r="V143" s="16">
        <v>2778</v>
      </c>
      <c r="W143" s="16">
        <v>2479</v>
      </c>
      <c r="X143" s="16">
        <v>2890</v>
      </c>
      <c r="Y143" s="16">
        <v>2826</v>
      </c>
      <c r="Z143" s="16">
        <v>3383</v>
      </c>
      <c r="AA143" s="16">
        <v>3023</v>
      </c>
      <c r="AG143" s="103">
        <f t="shared" ref="AG143:AX143" si="169">J143/$G143</f>
        <v>2.8670864601356868E-2</v>
      </c>
      <c r="AH143" s="103">
        <f t="shared" si="169"/>
        <v>2.6911059662629397E-2</v>
      </c>
      <c r="AI143" s="103">
        <f t="shared" si="169"/>
        <v>2.1978840404958008E-2</v>
      </c>
      <c r="AJ143" s="103">
        <f t="shared" si="169"/>
        <v>8.5165028175940745E-3</v>
      </c>
      <c r="AK143" s="103">
        <f t="shared" si="169"/>
        <v>8.4348097450032428E-3</v>
      </c>
      <c r="AL143" s="103">
        <f t="shared" si="169"/>
        <v>9.7078601262103516E-3</v>
      </c>
      <c r="AM143" s="103">
        <f t="shared" si="169"/>
        <v>1.0368212462986231E-2</v>
      </c>
      <c r="AN143" s="103">
        <f t="shared" si="169"/>
        <v>1.1494896089134767E-2</v>
      </c>
      <c r="AO143" s="103">
        <f t="shared" si="169"/>
        <v>1.0763062313841911E-2</v>
      </c>
      <c r="AP143" s="103">
        <f t="shared" si="169"/>
        <v>1.0735831289644967E-2</v>
      </c>
      <c r="AQ143" s="103">
        <f t="shared" si="169"/>
        <v>1.0909429068900483E-2</v>
      </c>
      <c r="AR143" s="103">
        <f t="shared" si="169"/>
        <v>1.0759658435817294E-2</v>
      </c>
      <c r="AS143" s="103">
        <f t="shared" si="169"/>
        <v>9.4559731523886238E-3</v>
      </c>
      <c r="AT143" s="103">
        <f t="shared" si="169"/>
        <v>8.4382136230278619E-3</v>
      </c>
      <c r="AU143" s="103">
        <f t="shared" si="169"/>
        <v>9.8372074911458329E-3</v>
      </c>
      <c r="AV143" s="103">
        <f t="shared" si="169"/>
        <v>9.6193592975702853E-3</v>
      </c>
      <c r="AW143" s="103">
        <f t="shared" si="169"/>
        <v>1.1515319357282474E-2</v>
      </c>
      <c r="AX143" s="103">
        <f t="shared" si="169"/>
        <v>1.0289923268420018E-2</v>
      </c>
    </row>
    <row r="144" spans="1:66" ht="14.25" hidden="1" outlineLevel="1" x14ac:dyDescent="0.2">
      <c r="A144" s="83" t="s">
        <v>1840</v>
      </c>
      <c r="B144" s="83" t="s">
        <v>1452</v>
      </c>
      <c r="C144" s="1" t="s">
        <v>1253</v>
      </c>
      <c r="D144" s="97" t="s">
        <v>133</v>
      </c>
      <c r="E144" s="16">
        <f t="shared" ref="E144:G144" si="170">E4</f>
        <v>1059849</v>
      </c>
      <c r="F144" s="52">
        <f t="shared" si="170"/>
        <v>0.48</v>
      </c>
      <c r="G144" s="16">
        <f t="shared" si="170"/>
        <v>508727.51999999996</v>
      </c>
      <c r="H144" s="16"/>
      <c r="I144" s="132">
        <f t="shared" si="168"/>
        <v>5.8760991214576591E-3</v>
      </c>
      <c r="J144" s="16">
        <v>8165</v>
      </c>
      <c r="K144" s="130">
        <v>7681</v>
      </c>
      <c r="L144" s="130">
        <v>6595</v>
      </c>
      <c r="M144" s="131">
        <v>2208</v>
      </c>
      <c r="N144" s="131">
        <v>1986</v>
      </c>
      <c r="O144" s="16">
        <v>2235</v>
      </c>
      <c r="P144" s="16">
        <v>2647</v>
      </c>
      <c r="Q144" s="16">
        <v>3056</v>
      </c>
      <c r="R144" s="16">
        <v>2726</v>
      </c>
      <c r="S144" s="16">
        <v>2782</v>
      </c>
      <c r="T144" s="16">
        <v>2870</v>
      </c>
      <c r="U144" s="16">
        <v>2939</v>
      </c>
      <c r="V144" s="16">
        <v>2650</v>
      </c>
      <c r="W144" s="16">
        <v>2410</v>
      </c>
      <c r="X144" s="16">
        <v>2918</v>
      </c>
      <c r="Y144" s="16">
        <v>2795</v>
      </c>
      <c r="Z144" s="16">
        <v>3200</v>
      </c>
      <c r="AA144" s="16">
        <v>2973</v>
      </c>
      <c r="AG144" s="103">
        <f t="shared" ref="AG144:AX144" si="171">J144/$G144</f>
        <v>1.6049849239530036E-2</v>
      </c>
      <c r="AH144" s="103">
        <f t="shared" si="171"/>
        <v>1.5098455849213741E-2</v>
      </c>
      <c r="AI144" s="103">
        <f t="shared" si="171"/>
        <v>1.2963717787470984E-2</v>
      </c>
      <c r="AJ144" s="103">
        <f t="shared" si="171"/>
        <v>4.3402409211123474E-3</v>
      </c>
      <c r="AK144" s="103">
        <f t="shared" si="171"/>
        <v>3.9038580024135516E-3</v>
      </c>
      <c r="AL144" s="103">
        <f t="shared" si="171"/>
        <v>4.3933145193324717E-3</v>
      </c>
      <c r="AM144" s="103">
        <f t="shared" si="171"/>
        <v>5.2031783143951012E-3</v>
      </c>
      <c r="AN144" s="103">
        <f t="shared" si="171"/>
        <v>6.0071450429888288E-3</v>
      </c>
      <c r="AO144" s="103">
        <f t="shared" si="171"/>
        <v>5.3584677314095375E-3</v>
      </c>
      <c r="AP144" s="103">
        <f t="shared" si="171"/>
        <v>5.4685463054957202E-3</v>
      </c>
      <c r="AQ144" s="103">
        <f t="shared" si="171"/>
        <v>5.6415269219168649E-3</v>
      </c>
      <c r="AR144" s="103">
        <f t="shared" si="171"/>
        <v>5.7771594507016258E-3</v>
      </c>
      <c r="AS144" s="103">
        <f t="shared" si="171"/>
        <v>5.209075380864004E-3</v>
      </c>
      <c r="AT144" s="103">
        <f t="shared" si="171"/>
        <v>4.7373100633517923E-3</v>
      </c>
      <c r="AU144" s="103">
        <f t="shared" si="171"/>
        <v>5.7358799854193071E-3</v>
      </c>
      <c r="AV144" s="103">
        <f t="shared" si="171"/>
        <v>5.4941002601942984E-3</v>
      </c>
      <c r="AW144" s="103">
        <f t="shared" si="171"/>
        <v>6.2902042334961553E-3</v>
      </c>
      <c r="AX144" s="103">
        <f t="shared" si="171"/>
        <v>5.8439928706825219E-3</v>
      </c>
    </row>
    <row r="145" spans="1:50" ht="14.25" hidden="1" outlineLevel="1" x14ac:dyDescent="0.2">
      <c r="A145" s="83" t="s">
        <v>1840</v>
      </c>
      <c r="B145" s="83" t="s">
        <v>1452</v>
      </c>
      <c r="C145" s="1" t="s">
        <v>1258</v>
      </c>
      <c r="D145" s="97" t="s">
        <v>133</v>
      </c>
      <c r="E145" s="16">
        <f t="shared" ref="E145:G145" si="172">E5</f>
        <v>482616</v>
      </c>
      <c r="F145" s="52">
        <f t="shared" si="172"/>
        <v>0.48</v>
      </c>
      <c r="G145" s="16">
        <f t="shared" si="172"/>
        <v>231655.67999999999</v>
      </c>
      <c r="H145" s="16"/>
      <c r="I145" s="132">
        <f t="shared" si="168"/>
        <v>7.8665601177287485E-3</v>
      </c>
      <c r="J145" s="16">
        <v>4246</v>
      </c>
      <c r="K145" s="130">
        <v>4073</v>
      </c>
      <c r="L145" s="130">
        <v>3655</v>
      </c>
      <c r="M145" s="131">
        <v>1412</v>
      </c>
      <c r="N145" s="131">
        <v>1130</v>
      </c>
      <c r="O145" s="16">
        <v>1263</v>
      </c>
      <c r="P145" s="16">
        <v>1535</v>
      </c>
      <c r="Q145" s="16">
        <v>1719</v>
      </c>
      <c r="R145" s="16">
        <v>1569</v>
      </c>
      <c r="S145" s="16">
        <v>1649</v>
      </c>
      <c r="T145" s="16">
        <v>1767</v>
      </c>
      <c r="U145" s="16">
        <v>1805</v>
      </c>
      <c r="V145" s="16">
        <v>1551</v>
      </c>
      <c r="W145" s="16">
        <v>1490</v>
      </c>
      <c r="X145" s="16">
        <v>1759</v>
      </c>
      <c r="Y145" s="16">
        <v>1796</v>
      </c>
      <c r="Z145" s="16">
        <v>1910</v>
      </c>
      <c r="AA145" s="16">
        <v>1761</v>
      </c>
      <c r="AG145" s="103">
        <f t="shared" ref="AG145:AX145" si="173">J145/$G145</f>
        <v>1.8328926793420304E-2</v>
      </c>
      <c r="AH145" s="103">
        <f t="shared" si="173"/>
        <v>1.7582128786999742E-2</v>
      </c>
      <c r="AI145" s="103">
        <f t="shared" si="173"/>
        <v>1.577772666744023E-2</v>
      </c>
      <c r="AJ145" s="103">
        <f t="shared" si="173"/>
        <v>6.0952530928661021E-3</v>
      </c>
      <c r="AK145" s="103">
        <f t="shared" si="173"/>
        <v>4.8779291748857617E-3</v>
      </c>
      <c r="AL145" s="103">
        <f t="shared" si="173"/>
        <v>5.4520571220183335E-3</v>
      </c>
      <c r="AM145" s="103">
        <f t="shared" si="173"/>
        <v>6.6262135251766762E-3</v>
      </c>
      <c r="AN145" s="103">
        <f t="shared" si="173"/>
        <v>7.4204957979014377E-3</v>
      </c>
      <c r="AO145" s="103">
        <f t="shared" si="173"/>
        <v>6.772983075571469E-3</v>
      </c>
      <c r="AP145" s="103">
        <f t="shared" si="173"/>
        <v>7.1183231941474518E-3</v>
      </c>
      <c r="AQ145" s="103">
        <f t="shared" si="173"/>
        <v>7.627699869047027E-3</v>
      </c>
      <c r="AR145" s="103">
        <f t="shared" si="173"/>
        <v>7.7917364253706194E-3</v>
      </c>
      <c r="AS145" s="103">
        <f t="shared" si="173"/>
        <v>6.6952815488918729E-3</v>
      </c>
      <c r="AT145" s="103">
        <f t="shared" si="173"/>
        <v>6.4319597084776855E-3</v>
      </c>
      <c r="AU145" s="103">
        <f t="shared" si="173"/>
        <v>7.5931658571894286E-3</v>
      </c>
      <c r="AV145" s="103">
        <f t="shared" si="173"/>
        <v>7.7528856620308209E-3</v>
      </c>
      <c r="AW145" s="103">
        <f t="shared" si="173"/>
        <v>8.2449953310015974E-3</v>
      </c>
      <c r="AX145" s="103">
        <f t="shared" si="173"/>
        <v>7.6017993601538289E-3</v>
      </c>
    </row>
    <row r="146" spans="1:50" ht="14.25" hidden="1" outlineLevel="1" x14ac:dyDescent="0.2">
      <c r="A146" s="83" t="s">
        <v>1840</v>
      </c>
      <c r="B146" s="83" t="s">
        <v>1452</v>
      </c>
      <c r="C146" s="1" t="s">
        <v>1268</v>
      </c>
      <c r="D146" s="97" t="s">
        <v>133</v>
      </c>
      <c r="E146" s="16">
        <f t="shared" ref="E146:G146" si="174">E6</f>
        <v>538647</v>
      </c>
      <c r="F146" s="52">
        <f t="shared" si="174"/>
        <v>0.48</v>
      </c>
      <c r="G146" s="16">
        <f t="shared" si="174"/>
        <v>258550.56</v>
      </c>
      <c r="H146" s="16"/>
      <c r="I146" s="132">
        <f t="shared" si="168"/>
        <v>5.1092521323488913E-3</v>
      </c>
      <c r="J146" s="16">
        <v>4135</v>
      </c>
      <c r="K146" s="130">
        <v>3832</v>
      </c>
      <c r="L146" s="130">
        <v>3150</v>
      </c>
      <c r="M146" s="131">
        <v>1151</v>
      </c>
      <c r="N146" s="131">
        <v>832</v>
      </c>
      <c r="O146" s="16">
        <v>922</v>
      </c>
      <c r="P146" s="16">
        <v>1176</v>
      </c>
      <c r="Q146" s="16">
        <v>1417</v>
      </c>
      <c r="R146" s="16">
        <v>1310</v>
      </c>
      <c r="S146" s="16">
        <v>1419</v>
      </c>
      <c r="T146" s="16">
        <v>1423</v>
      </c>
      <c r="U146" s="16">
        <v>1410</v>
      </c>
      <c r="V146" s="16">
        <v>1243</v>
      </c>
      <c r="W146" s="16">
        <v>1071</v>
      </c>
      <c r="X146" s="16">
        <v>1318</v>
      </c>
      <c r="Y146" s="16">
        <v>1301</v>
      </c>
      <c r="Z146" s="16">
        <v>1343</v>
      </c>
      <c r="AA146" s="16">
        <v>1319</v>
      </c>
      <c r="AG146" s="103">
        <f t="shared" ref="AG146:AX146" si="175">J146/$G146</f>
        <v>1.5993003457428212E-2</v>
      </c>
      <c r="AH146" s="103">
        <f t="shared" si="175"/>
        <v>1.4821085670825853E-2</v>
      </c>
      <c r="AI146" s="103">
        <f t="shared" si="175"/>
        <v>1.2183303722103715E-2</v>
      </c>
      <c r="AJ146" s="103">
        <f t="shared" si="175"/>
        <v>4.4517405029020239E-3</v>
      </c>
      <c r="AK146" s="103">
        <f t="shared" si="175"/>
        <v>3.2179392688223146E-3</v>
      </c>
      <c r="AL146" s="103">
        <f t="shared" si="175"/>
        <v>3.566033660882421E-3</v>
      </c>
      <c r="AM146" s="103">
        <f t="shared" si="175"/>
        <v>4.5484333895853876E-3</v>
      </c>
      <c r="AN146" s="103">
        <f t="shared" si="175"/>
        <v>5.4805528172130044E-3</v>
      </c>
      <c r="AO146" s="103">
        <f t="shared" si="175"/>
        <v>5.0667072622082119E-3</v>
      </c>
      <c r="AP146" s="103">
        <f t="shared" si="175"/>
        <v>5.4882882481476734E-3</v>
      </c>
      <c r="AQ146" s="103">
        <f t="shared" si="175"/>
        <v>5.5037591100170116E-3</v>
      </c>
      <c r="AR146" s="103">
        <f t="shared" si="175"/>
        <v>5.4534788089416631E-3</v>
      </c>
      <c r="AS146" s="103">
        <f t="shared" si="175"/>
        <v>4.8075703258967997E-3</v>
      </c>
      <c r="AT146" s="103">
        <f t="shared" si="175"/>
        <v>4.1423232655152633E-3</v>
      </c>
      <c r="AU146" s="103">
        <f t="shared" si="175"/>
        <v>5.0976489859468881E-3</v>
      </c>
      <c r="AV146" s="103">
        <f t="shared" si="175"/>
        <v>5.0318978230022016E-3</v>
      </c>
      <c r="AW146" s="103">
        <f t="shared" si="175"/>
        <v>5.1943418726302509E-3</v>
      </c>
      <c r="AX146" s="103">
        <f t="shared" si="175"/>
        <v>5.1015167014142222E-3</v>
      </c>
    </row>
    <row r="147" spans="1:50" ht="14.25" hidden="1" outlineLevel="1" x14ac:dyDescent="0.2">
      <c r="A147" s="83" t="s">
        <v>1840</v>
      </c>
      <c r="B147" s="83" t="s">
        <v>1452</v>
      </c>
      <c r="C147" s="1" t="s">
        <v>1279</v>
      </c>
      <c r="D147" s="97" t="s">
        <v>133</v>
      </c>
      <c r="E147" s="16">
        <f t="shared" ref="E147:G147" si="176">E7</f>
        <v>1214033</v>
      </c>
      <c r="F147" s="52">
        <f t="shared" si="176"/>
        <v>0.48</v>
      </c>
      <c r="G147" s="16">
        <f t="shared" si="176"/>
        <v>582735.84</v>
      </c>
      <c r="H147" s="16"/>
      <c r="I147" s="132">
        <f t="shared" si="168"/>
        <v>5.3477632907104767E-3</v>
      </c>
      <c r="J147" s="16">
        <v>8567</v>
      </c>
      <c r="K147" s="130">
        <v>7968</v>
      </c>
      <c r="L147" s="130">
        <v>7006</v>
      </c>
      <c r="M147" s="131">
        <v>2404</v>
      </c>
      <c r="N147" s="131">
        <v>2160</v>
      </c>
      <c r="O147" s="16">
        <v>2335</v>
      </c>
      <c r="P147" s="16">
        <v>2855</v>
      </c>
      <c r="Q147" s="16">
        <v>3434</v>
      </c>
      <c r="R147" s="16">
        <v>2694</v>
      </c>
      <c r="S147" s="16">
        <v>3042</v>
      </c>
      <c r="T147" s="16">
        <v>3237</v>
      </c>
      <c r="U147" s="16">
        <v>3383</v>
      </c>
      <c r="V147" s="16">
        <v>3002</v>
      </c>
      <c r="W147" s="16">
        <v>2548</v>
      </c>
      <c r="X147" s="16">
        <v>2940</v>
      </c>
      <c r="Y147" s="16">
        <v>2921</v>
      </c>
      <c r="Z147" s="16">
        <v>3446</v>
      </c>
      <c r="AA147" s="16">
        <v>2982</v>
      </c>
      <c r="AG147" s="103">
        <f t="shared" ref="AG147:AX147" si="177">J147/$G147</f>
        <v>1.4701343922831313E-2</v>
      </c>
      <c r="AH147" s="103">
        <f t="shared" si="177"/>
        <v>1.3673433918188387E-2</v>
      </c>
      <c r="AI147" s="103">
        <f t="shared" si="177"/>
        <v>1.2022600154471364E-2</v>
      </c>
      <c r="AJ147" s="103">
        <f t="shared" si="177"/>
        <v>4.1253683658791264E-3</v>
      </c>
      <c r="AK147" s="103">
        <f t="shared" si="177"/>
        <v>3.7066537730028755E-3</v>
      </c>
      <c r="AL147" s="103">
        <f t="shared" si="177"/>
        <v>4.006961370352646E-3</v>
      </c>
      <c r="AM147" s="103">
        <f t="shared" si="177"/>
        <v>4.8993039453348198E-3</v>
      </c>
      <c r="AN147" s="103">
        <f t="shared" si="177"/>
        <v>5.8928930817092016E-3</v>
      </c>
      <c r="AO147" s="103">
        <f t="shared" si="177"/>
        <v>4.6230209557730313E-3</v>
      </c>
      <c r="AP147" s="103">
        <f t="shared" si="177"/>
        <v>5.2202040636457163E-3</v>
      </c>
      <c r="AQ147" s="103">
        <f t="shared" si="177"/>
        <v>5.5548325292640319E-3</v>
      </c>
      <c r="AR147" s="103">
        <f t="shared" si="177"/>
        <v>5.805374867624411E-3</v>
      </c>
      <c r="AS147" s="103">
        <f t="shared" si="177"/>
        <v>5.1515623271086268E-3</v>
      </c>
      <c r="AT147" s="103">
        <f t="shared" si="177"/>
        <v>4.3724786174126513E-3</v>
      </c>
      <c r="AU147" s="103">
        <f t="shared" si="177"/>
        <v>5.0451676354761367E-3</v>
      </c>
      <c r="AV147" s="103">
        <f t="shared" si="177"/>
        <v>5.0125628106210181E-3</v>
      </c>
      <c r="AW147" s="103">
        <f t="shared" si="177"/>
        <v>5.913485602670329E-3</v>
      </c>
      <c r="AX147" s="103">
        <f t="shared" si="177"/>
        <v>5.1172414588400812E-3</v>
      </c>
    </row>
    <row r="148" spans="1:50" ht="14.25" hidden="1" outlineLevel="1" x14ac:dyDescent="0.2">
      <c r="A148" s="83" t="s">
        <v>1840</v>
      </c>
      <c r="B148" s="83" t="s">
        <v>1452</v>
      </c>
      <c r="C148" s="1" t="s">
        <v>1285</v>
      </c>
      <c r="D148" s="97" t="s">
        <v>133</v>
      </c>
      <c r="E148" s="16">
        <f t="shared" ref="E148:G148" si="178">E8</f>
        <v>1169577</v>
      </c>
      <c r="F148" s="52">
        <f t="shared" si="178"/>
        <v>0.48</v>
      </c>
      <c r="G148" s="16">
        <f t="shared" si="178"/>
        <v>561396.96</v>
      </c>
      <c r="H148" s="16"/>
      <c r="I148" s="132">
        <f t="shared" si="168"/>
        <v>6.2178225308998228E-3</v>
      </c>
      <c r="J148" s="16">
        <v>10022</v>
      </c>
      <c r="K148" s="130">
        <v>9698</v>
      </c>
      <c r="L148" s="130">
        <v>8013</v>
      </c>
      <c r="M148" s="131">
        <v>2667</v>
      </c>
      <c r="N148" s="131">
        <v>2119</v>
      </c>
      <c r="O148" s="16">
        <v>2568</v>
      </c>
      <c r="P148" s="16">
        <v>3139</v>
      </c>
      <c r="Q148" s="16">
        <v>3645</v>
      </c>
      <c r="R148" s="16">
        <v>3317</v>
      </c>
      <c r="S148" s="16">
        <v>3456</v>
      </c>
      <c r="T148" s="16">
        <v>3497</v>
      </c>
      <c r="U148" s="16">
        <v>3780</v>
      </c>
      <c r="V148" s="16">
        <v>3177</v>
      </c>
      <c r="W148" s="16">
        <v>2850</v>
      </c>
      <c r="X148" s="16">
        <v>3445</v>
      </c>
      <c r="Y148" s="16">
        <v>3377</v>
      </c>
      <c r="Z148" s="16">
        <v>3694</v>
      </c>
      <c r="AA148" s="16">
        <v>3401</v>
      </c>
      <c r="AG148" s="103">
        <f t="shared" ref="AG148:AX148" si="179">J148/$G148</f>
        <v>1.7851895742363837E-2</v>
      </c>
      <c r="AH148" s="103">
        <f t="shared" si="179"/>
        <v>1.7274764010122179E-2</v>
      </c>
      <c r="AI148" s="103">
        <f t="shared" si="179"/>
        <v>1.427332274830986E-2</v>
      </c>
      <c r="AJ148" s="103">
        <f t="shared" si="179"/>
        <v>4.7506491663225252E-3</v>
      </c>
      <c r="AK148" s="103">
        <f t="shared" si="179"/>
        <v>3.7745127796915755E-3</v>
      </c>
      <c r="AL148" s="103">
        <f t="shared" si="179"/>
        <v>4.5743033592486855E-3</v>
      </c>
      <c r="AM148" s="103">
        <f t="shared" si="179"/>
        <v>5.5914089737856797E-3</v>
      </c>
      <c r="AN148" s="103">
        <f t="shared" si="179"/>
        <v>6.4927319877186368E-3</v>
      </c>
      <c r="AO148" s="103">
        <f t="shared" si="179"/>
        <v>5.908475172362886E-3</v>
      </c>
      <c r="AP148" s="103">
        <f t="shared" si="179"/>
        <v>6.1560718105776709E-3</v>
      </c>
      <c r="AQ148" s="103">
        <f t="shared" si="179"/>
        <v>6.2291039124971401E-3</v>
      </c>
      <c r="AR148" s="103">
        <f t="shared" si="179"/>
        <v>6.7332035428193278E-3</v>
      </c>
      <c r="AS148" s="103">
        <f t="shared" si="179"/>
        <v>5.659097263369578E-3</v>
      </c>
      <c r="AT148" s="103">
        <f t="shared" si="179"/>
        <v>5.0766217187923502E-3</v>
      </c>
      <c r="AU148" s="103">
        <f t="shared" si="179"/>
        <v>6.1364778320139104E-3</v>
      </c>
      <c r="AV148" s="103">
        <f t="shared" si="179"/>
        <v>6.0153514190743043E-3</v>
      </c>
      <c r="AW148" s="103">
        <f t="shared" si="179"/>
        <v>6.5800142558662955E-3</v>
      </c>
      <c r="AX148" s="103">
        <f t="shared" si="179"/>
        <v>6.0581019177588713E-3</v>
      </c>
    </row>
    <row r="149" spans="1:50" ht="14.25" hidden="1" outlineLevel="1" x14ac:dyDescent="0.2">
      <c r="A149" s="83" t="s">
        <v>1840</v>
      </c>
      <c r="B149" s="83" t="s">
        <v>1452</v>
      </c>
      <c r="C149" s="1" t="s">
        <v>1291</v>
      </c>
      <c r="D149" s="97" t="s">
        <v>133</v>
      </c>
      <c r="E149" s="16">
        <f t="shared" ref="E149:G149" si="180">E9</f>
        <v>723649</v>
      </c>
      <c r="F149" s="52">
        <f t="shared" si="180"/>
        <v>0.48</v>
      </c>
      <c r="G149" s="16">
        <f t="shared" si="180"/>
        <v>347351.51999999996</v>
      </c>
      <c r="H149" s="16"/>
      <c r="I149" s="132">
        <f t="shared" si="168"/>
        <v>1.4824559666050501E-2</v>
      </c>
      <c r="J149" s="16">
        <v>13011</v>
      </c>
      <c r="K149" s="130">
        <v>12326</v>
      </c>
      <c r="L149" s="130">
        <v>10793</v>
      </c>
      <c r="M149" s="131">
        <v>4290</v>
      </c>
      <c r="N149" s="131">
        <v>3768</v>
      </c>
      <c r="O149" s="16">
        <v>4143</v>
      </c>
      <c r="P149" s="16">
        <v>4838</v>
      </c>
      <c r="Q149" s="16">
        <v>5341</v>
      </c>
      <c r="R149" s="16">
        <v>5066</v>
      </c>
      <c r="S149" s="16">
        <v>5312</v>
      </c>
      <c r="T149" s="16">
        <v>5487</v>
      </c>
      <c r="U149" s="16">
        <v>5260</v>
      </c>
      <c r="V149" s="16">
        <v>4487</v>
      </c>
      <c r="W149" s="16">
        <v>4204</v>
      </c>
      <c r="X149" s="16">
        <v>5044</v>
      </c>
      <c r="Y149" s="16">
        <v>5078</v>
      </c>
      <c r="Z149" s="16">
        <v>5490</v>
      </c>
      <c r="AA149" s="16">
        <v>4880</v>
      </c>
      <c r="AG149" s="103">
        <f t="shared" ref="AG149:AX149" si="181">J149/$G149</f>
        <v>3.7457731579812872E-2</v>
      </c>
      <c r="AH149" s="103">
        <f t="shared" si="181"/>
        <v>3.5485665932885511E-2</v>
      </c>
      <c r="AI149" s="103">
        <f t="shared" si="181"/>
        <v>3.1072269382900645E-2</v>
      </c>
      <c r="AJ149" s="103">
        <f t="shared" si="181"/>
        <v>1.2350600912873507E-2</v>
      </c>
      <c r="AK149" s="103">
        <f t="shared" si="181"/>
        <v>1.0847800522076312E-2</v>
      </c>
      <c r="AL149" s="103">
        <f t="shared" si="181"/>
        <v>1.192739850397085E-2</v>
      </c>
      <c r="AM149" s="103">
        <f t="shared" si="181"/>
        <v>1.3928253430415392E-2</v>
      </c>
      <c r="AN149" s="103">
        <f t="shared" si="181"/>
        <v>1.5376354190129931E-2</v>
      </c>
      <c r="AO149" s="103">
        <f t="shared" si="181"/>
        <v>1.4584649003407271E-2</v>
      </c>
      <c r="AP149" s="103">
        <f t="shared" si="181"/>
        <v>1.5292865279530088E-2</v>
      </c>
      <c r="AQ149" s="103">
        <f t="shared" si="181"/>
        <v>1.579667767108087E-2</v>
      </c>
      <c r="AR149" s="103">
        <f t="shared" si="181"/>
        <v>1.5143161026040712E-2</v>
      </c>
      <c r="AS149" s="103">
        <f t="shared" si="181"/>
        <v>1.2917749719362106E-2</v>
      </c>
      <c r="AT149" s="103">
        <f t="shared" si="181"/>
        <v>1.2103013109025694E-2</v>
      </c>
      <c r="AU149" s="103">
        <f t="shared" si="181"/>
        <v>1.4521312588469457E-2</v>
      </c>
      <c r="AV149" s="103">
        <f t="shared" si="181"/>
        <v>1.4619196138827896E-2</v>
      </c>
      <c r="AW149" s="103">
        <f t="shared" si="181"/>
        <v>1.5805314454936027E-2</v>
      </c>
      <c r="AX149" s="103">
        <f t="shared" si="181"/>
        <v>1.404916840438758E-2</v>
      </c>
    </row>
    <row r="150" spans="1:50" ht="14.25" hidden="1" outlineLevel="1" x14ac:dyDescent="0.2">
      <c r="A150" s="83" t="s">
        <v>1840</v>
      </c>
      <c r="B150" s="83" t="s">
        <v>1452</v>
      </c>
      <c r="C150" s="1" t="s">
        <v>1304</v>
      </c>
      <c r="D150" s="97" t="s">
        <v>133</v>
      </c>
      <c r="E150" s="16">
        <f t="shared" ref="E150:G150" si="182">E10</f>
        <v>875249</v>
      </c>
      <c r="F150" s="52">
        <f t="shared" si="182"/>
        <v>0.48</v>
      </c>
      <c r="G150" s="16">
        <f t="shared" si="182"/>
        <v>420119.51999999996</v>
      </c>
      <c r="H150" s="16"/>
      <c r="I150" s="132">
        <f t="shared" si="168"/>
        <v>5.5174775025925958E-3</v>
      </c>
      <c r="J150" s="16">
        <v>6549</v>
      </c>
      <c r="K150" s="130">
        <v>6219</v>
      </c>
      <c r="L150" s="130">
        <v>5460</v>
      </c>
      <c r="M150" s="131">
        <v>1844</v>
      </c>
      <c r="N150" s="131">
        <v>1496</v>
      </c>
      <c r="O150" s="16">
        <v>1695</v>
      </c>
      <c r="P150" s="16">
        <v>1907</v>
      </c>
      <c r="Q150" s="16">
        <v>2238</v>
      </c>
      <c r="R150" s="16">
        <v>2260</v>
      </c>
      <c r="S150" s="16">
        <v>2431</v>
      </c>
      <c r="T150" s="16">
        <v>2484</v>
      </c>
      <c r="U150" s="16">
        <v>2571</v>
      </c>
      <c r="V150" s="16">
        <v>2065</v>
      </c>
      <c r="W150" s="16">
        <v>1991</v>
      </c>
      <c r="X150" s="16">
        <v>2474</v>
      </c>
      <c r="Y150" s="16">
        <v>2383</v>
      </c>
      <c r="Z150" s="16">
        <v>2448</v>
      </c>
      <c r="AA150" s="16">
        <v>2123</v>
      </c>
      <c r="AG150" s="103">
        <f t="shared" ref="AG150:AX150" si="183">J150/$G150</f>
        <v>1.5588421123588832E-2</v>
      </c>
      <c r="AH150" s="103">
        <f t="shared" si="183"/>
        <v>1.4802930366101533E-2</v>
      </c>
      <c r="AI150" s="103">
        <f t="shared" si="183"/>
        <v>1.2996301623880747E-2</v>
      </c>
      <c r="AJ150" s="103">
        <f t="shared" si="183"/>
        <v>4.3892271418381132E-3</v>
      </c>
      <c r="AK150" s="103">
        <f t="shared" si="183"/>
        <v>3.5608914339424176E-3</v>
      </c>
      <c r="AL150" s="103">
        <f t="shared" si="183"/>
        <v>4.0345661634574852E-3</v>
      </c>
      <c r="AM150" s="103">
        <f t="shared" si="183"/>
        <v>4.5391844682675072E-3</v>
      </c>
      <c r="AN150" s="103">
        <f t="shared" si="183"/>
        <v>5.3270555007774939E-3</v>
      </c>
      <c r="AO150" s="103">
        <f t="shared" si="183"/>
        <v>5.3794215512766464E-3</v>
      </c>
      <c r="AP150" s="103">
        <f t="shared" si="183"/>
        <v>5.7864485801564286E-3</v>
      </c>
      <c r="AQ150" s="103">
        <f t="shared" si="183"/>
        <v>5.9126031563589343E-3</v>
      </c>
      <c r="AR150" s="103">
        <f t="shared" si="183"/>
        <v>6.1196870833328575E-3</v>
      </c>
      <c r="AS150" s="103">
        <f t="shared" si="183"/>
        <v>4.9152679218523341E-3</v>
      </c>
      <c r="AT150" s="103">
        <f t="shared" si="183"/>
        <v>4.7391275701733643E-3</v>
      </c>
      <c r="AU150" s="103">
        <f t="shared" si="183"/>
        <v>5.888800406132046E-3</v>
      </c>
      <c r="AV150" s="103">
        <f t="shared" si="183"/>
        <v>5.6721953790673666E-3</v>
      </c>
      <c r="AW150" s="103">
        <f t="shared" si="183"/>
        <v>5.8269132555421373E-3</v>
      </c>
      <c r="AX150" s="103">
        <f t="shared" si="183"/>
        <v>5.0533238731682835E-3</v>
      </c>
    </row>
    <row r="151" spans="1:50" ht="14.25" hidden="1" outlineLevel="1" x14ac:dyDescent="0.2">
      <c r="A151" s="83" t="s">
        <v>1840</v>
      </c>
      <c r="B151" s="83" t="s">
        <v>1452</v>
      </c>
      <c r="C151" s="1" t="s">
        <v>1314</v>
      </c>
      <c r="D151" s="97" t="s">
        <v>133</v>
      </c>
      <c r="E151" s="16">
        <f t="shared" ref="E151:G151" si="184">E11</f>
        <v>736187</v>
      </c>
      <c r="F151" s="52">
        <f t="shared" si="184"/>
        <v>0.48</v>
      </c>
      <c r="G151" s="16">
        <f t="shared" si="184"/>
        <v>353369.76</v>
      </c>
      <c r="H151" s="16"/>
      <c r="I151" s="132">
        <f t="shared" si="168"/>
        <v>8.1416134759239155E-3</v>
      </c>
      <c r="J151" s="16">
        <v>6758</v>
      </c>
      <c r="K151" s="130">
        <v>6496</v>
      </c>
      <c r="L151" s="130">
        <v>5843</v>
      </c>
      <c r="M151" s="131">
        <v>2636</v>
      </c>
      <c r="N151" s="131">
        <v>2227</v>
      </c>
      <c r="O151" s="16">
        <v>2054</v>
      </c>
      <c r="P151" s="16">
        <v>2213</v>
      </c>
      <c r="Q151" s="16">
        <v>2584</v>
      </c>
      <c r="R151" s="16">
        <v>2607</v>
      </c>
      <c r="S151" s="16">
        <v>2808</v>
      </c>
      <c r="T151" s="16">
        <v>3066</v>
      </c>
      <c r="U151" s="16">
        <v>2901</v>
      </c>
      <c r="V151" s="16">
        <v>2699</v>
      </c>
      <c r="W151" s="16">
        <v>2546</v>
      </c>
      <c r="X151" s="16">
        <v>3186</v>
      </c>
      <c r="Y151" s="16">
        <v>3085</v>
      </c>
      <c r="Z151" s="16">
        <v>2960</v>
      </c>
      <c r="AA151" s="16">
        <v>2586</v>
      </c>
      <c r="AG151" s="103">
        <f t="shared" ref="AG151:AX151" si="185">J151/$G151</f>
        <v>1.9124443472469176E-2</v>
      </c>
      <c r="AH151" s="103">
        <f t="shared" si="185"/>
        <v>1.8383010476052054E-2</v>
      </c>
      <c r="AI151" s="103">
        <f t="shared" si="185"/>
        <v>1.6535087778875024E-2</v>
      </c>
      <c r="AJ151" s="103">
        <f t="shared" si="185"/>
        <v>7.4596083150974771E-3</v>
      </c>
      <c r="AK151" s="103">
        <f t="shared" si="185"/>
        <v>6.3021804695455545E-3</v>
      </c>
      <c r="AL151" s="103">
        <f t="shared" si="185"/>
        <v>5.8126083001556212E-3</v>
      </c>
      <c r="AM151" s="103">
        <f t="shared" si="185"/>
        <v>6.2625619124850977E-3</v>
      </c>
      <c r="AN151" s="103">
        <f t="shared" si="185"/>
        <v>7.3124536745872082E-3</v>
      </c>
      <c r="AO151" s="103">
        <f t="shared" si="185"/>
        <v>7.3775413040436735E-3</v>
      </c>
      <c r="AP151" s="103">
        <f t="shared" si="185"/>
        <v>7.9463505875545203E-3</v>
      </c>
      <c r="AQ151" s="103">
        <f t="shared" si="185"/>
        <v>8.6764639962400858E-3</v>
      </c>
      <c r="AR151" s="103">
        <f t="shared" si="185"/>
        <v>8.2095310023132702E-3</v>
      </c>
      <c r="AS151" s="103">
        <f t="shared" si="185"/>
        <v>7.6378918218695342E-3</v>
      </c>
      <c r="AT151" s="103">
        <f t="shared" si="185"/>
        <v>7.2049175911373968E-3</v>
      </c>
      <c r="AU151" s="103">
        <f t="shared" si="185"/>
        <v>9.0160516281868591E-3</v>
      </c>
      <c r="AV151" s="103">
        <f t="shared" si="185"/>
        <v>8.7302320379649915E-3</v>
      </c>
      <c r="AW151" s="103">
        <f t="shared" si="185"/>
        <v>8.3764949213537675E-3</v>
      </c>
      <c r="AX151" s="103">
        <f t="shared" si="185"/>
        <v>7.3181134684529876E-3</v>
      </c>
    </row>
    <row r="152" spans="1:50" ht="14.25" hidden="1" outlineLevel="1" x14ac:dyDescent="0.2">
      <c r="A152" s="83" t="s">
        <v>1840</v>
      </c>
      <c r="B152" s="83" t="s">
        <v>1452</v>
      </c>
      <c r="C152" s="1" t="s">
        <v>1347</v>
      </c>
      <c r="D152" s="97" t="s">
        <v>133</v>
      </c>
      <c r="E152" s="16">
        <f t="shared" ref="E152:G152" si="186">E12</f>
        <v>619260</v>
      </c>
      <c r="F152" s="52">
        <f t="shared" si="186"/>
        <v>0.48</v>
      </c>
      <c r="G152" s="16">
        <f t="shared" si="186"/>
        <v>297244.79999999999</v>
      </c>
      <c r="H152" s="16"/>
      <c r="I152" s="132">
        <f t="shared" si="168"/>
        <v>2.4784285545112986E-2</v>
      </c>
      <c r="J152" s="16">
        <v>14608</v>
      </c>
      <c r="K152" s="130">
        <v>14189</v>
      </c>
      <c r="L152" s="130">
        <v>12662</v>
      </c>
      <c r="M152" s="131">
        <v>5835</v>
      </c>
      <c r="N152" s="131">
        <v>5264</v>
      </c>
      <c r="O152" s="16">
        <v>5367</v>
      </c>
      <c r="P152" s="16">
        <v>6039</v>
      </c>
      <c r="Q152" s="16">
        <v>6502</v>
      </c>
      <c r="R152" s="16">
        <v>6476</v>
      </c>
      <c r="S152" s="16">
        <v>6782</v>
      </c>
      <c r="T152" s="16">
        <v>7026</v>
      </c>
      <c r="U152" s="16">
        <v>7264</v>
      </c>
      <c r="V152" s="16">
        <v>6348</v>
      </c>
      <c r="W152" s="16">
        <v>5991</v>
      </c>
      <c r="X152" s="16">
        <v>7148</v>
      </c>
      <c r="Y152" s="16">
        <v>7147</v>
      </c>
      <c r="Z152" s="16">
        <v>7672</v>
      </c>
      <c r="AA152" s="16">
        <v>7282</v>
      </c>
      <c r="AG152" s="103">
        <f t="shared" ref="AG152:AX152" si="187">J152/$G152</f>
        <v>4.9144678056605197E-2</v>
      </c>
      <c r="AH152" s="103">
        <f t="shared" si="187"/>
        <v>4.7735065508294851E-2</v>
      </c>
      <c r="AI152" s="103">
        <f t="shared" si="187"/>
        <v>4.2597885648462147E-2</v>
      </c>
      <c r="AJ152" s="103">
        <f t="shared" si="187"/>
        <v>1.9630284533152471E-2</v>
      </c>
      <c r="AK152" s="103">
        <f t="shared" si="187"/>
        <v>1.7709308960156746E-2</v>
      </c>
      <c r="AL152" s="103">
        <f t="shared" si="187"/>
        <v>1.80558246939896E-2</v>
      </c>
      <c r="AM152" s="103">
        <f t="shared" si="187"/>
        <v>2.0316587539967058E-2</v>
      </c>
      <c r="AN152" s="103">
        <f t="shared" si="187"/>
        <v>2.1874226227002122E-2</v>
      </c>
      <c r="AO152" s="103">
        <f t="shared" si="187"/>
        <v>2.1786756235937517E-2</v>
      </c>
      <c r="AP152" s="103">
        <f t="shared" si="187"/>
        <v>2.2816210746159395E-2</v>
      </c>
      <c r="AQ152" s="103">
        <f t="shared" si="187"/>
        <v>2.3637082969996448E-2</v>
      </c>
      <c r="AR152" s="103">
        <f t="shared" si="187"/>
        <v>2.4437769811280131E-2</v>
      </c>
      <c r="AS152" s="103">
        <f t="shared" si="187"/>
        <v>2.135613474146562E-2</v>
      </c>
      <c r="AT152" s="103">
        <f t="shared" si="187"/>
        <v>2.0155104479540099E-2</v>
      </c>
      <c r="AU152" s="103">
        <f t="shared" si="187"/>
        <v>2.4047519081914975E-2</v>
      </c>
      <c r="AV152" s="103">
        <f t="shared" si="187"/>
        <v>2.4044154851489412E-2</v>
      </c>
      <c r="AW152" s="103">
        <f t="shared" si="187"/>
        <v>2.5810375824909301E-2</v>
      </c>
      <c r="AX152" s="103">
        <f t="shared" si="187"/>
        <v>2.4498325958940241E-2</v>
      </c>
    </row>
    <row r="153" spans="1:50" ht="14.25" hidden="1" outlineLevel="1" x14ac:dyDescent="0.2">
      <c r="A153" s="83" t="s">
        <v>1840</v>
      </c>
      <c r="B153" s="83" t="s">
        <v>1452</v>
      </c>
      <c r="C153" s="1" t="s">
        <v>1364</v>
      </c>
      <c r="D153" s="97" t="s">
        <v>201</v>
      </c>
      <c r="E153" s="16">
        <f t="shared" ref="E153:G153" si="188">E13</f>
        <v>527955</v>
      </c>
      <c r="F153" s="52">
        <f t="shared" si="188"/>
        <v>0.48</v>
      </c>
      <c r="G153" s="16">
        <f t="shared" si="188"/>
        <v>253418.4</v>
      </c>
      <c r="H153" s="16"/>
      <c r="I153" s="132">
        <f t="shared" si="168"/>
        <v>3.2623255980360283E-2</v>
      </c>
      <c r="J153" s="16">
        <v>22261</v>
      </c>
      <c r="K153" s="130">
        <v>21438</v>
      </c>
      <c r="L153" s="130">
        <v>18576</v>
      </c>
      <c r="M153" s="131">
        <v>7399</v>
      </c>
      <c r="N153" s="131">
        <v>6574</v>
      </c>
      <c r="O153" s="16">
        <v>6938</v>
      </c>
      <c r="P153" s="16">
        <v>7764</v>
      </c>
      <c r="Q153" s="16">
        <v>8786</v>
      </c>
      <c r="R153" s="16">
        <v>8553</v>
      </c>
      <c r="S153" s="16">
        <v>9011</v>
      </c>
      <c r="T153" s="16">
        <v>9731</v>
      </c>
      <c r="U153" s="16">
        <v>9207</v>
      </c>
      <c r="V153" s="16">
        <v>8029</v>
      </c>
      <c r="W153" s="16">
        <v>7816</v>
      </c>
      <c r="X153" s="16">
        <v>9065</v>
      </c>
      <c r="Y153" s="16">
        <v>9248</v>
      </c>
      <c r="Z153" s="16">
        <v>8998</v>
      </c>
      <c r="AA153" s="16">
        <v>6556</v>
      </c>
      <c r="AG153" s="103">
        <f t="shared" ref="AG153:AX153" si="189">J153/$G153</f>
        <v>8.7842871709394421E-2</v>
      </c>
      <c r="AH153" s="103">
        <f t="shared" si="189"/>
        <v>8.4595278006648289E-2</v>
      </c>
      <c r="AI153" s="103">
        <f t="shared" si="189"/>
        <v>7.3301701849589451E-2</v>
      </c>
      <c r="AJ153" s="103">
        <f t="shared" si="189"/>
        <v>2.9196774977665395E-2</v>
      </c>
      <c r="AK153" s="103">
        <f t="shared" si="189"/>
        <v>2.5941289188156819E-2</v>
      </c>
      <c r="AL153" s="103">
        <f t="shared" si="189"/>
        <v>2.7377648978921816E-2</v>
      </c>
      <c r="AM153" s="103">
        <f t="shared" si="189"/>
        <v>3.0637080811811615E-2</v>
      </c>
      <c r="AN153" s="103">
        <f t="shared" si="189"/>
        <v>3.4669937147421025E-2</v>
      </c>
      <c r="AO153" s="103">
        <f t="shared" si="189"/>
        <v>3.3750509039596178E-2</v>
      </c>
      <c r="AP153" s="103">
        <f t="shared" si="189"/>
        <v>3.555779690819609E-2</v>
      </c>
      <c r="AQ153" s="103">
        <f t="shared" si="189"/>
        <v>3.8398948142676304E-2</v>
      </c>
      <c r="AR153" s="103">
        <f t="shared" si="189"/>
        <v>3.6331221410915701E-2</v>
      </c>
      <c r="AS153" s="103">
        <f t="shared" si="189"/>
        <v>3.1682782307835583E-2</v>
      </c>
      <c r="AT153" s="103">
        <f t="shared" si="189"/>
        <v>3.0842275067635185E-2</v>
      </c>
      <c r="AU153" s="103">
        <f t="shared" si="189"/>
        <v>3.5770883250782107E-2</v>
      </c>
      <c r="AV153" s="103">
        <f t="shared" si="189"/>
        <v>3.649300918954583E-2</v>
      </c>
      <c r="AW153" s="103">
        <f t="shared" si="189"/>
        <v>3.5506498344240196E-2</v>
      </c>
      <c r="AX153" s="103">
        <f t="shared" si="189"/>
        <v>2.5870260407294815E-2</v>
      </c>
    </row>
    <row r="154" spans="1:50" ht="14.25" hidden="1" outlineLevel="1" x14ac:dyDescent="0.2">
      <c r="A154" s="83" t="s">
        <v>1840</v>
      </c>
      <c r="B154" s="83" t="s">
        <v>1452</v>
      </c>
      <c r="C154" s="1" t="s">
        <v>1420</v>
      </c>
      <c r="D154" s="97" t="s">
        <v>133</v>
      </c>
      <c r="E154" s="16">
        <f t="shared" ref="E154:G154" si="190">E14</f>
        <v>796655</v>
      </c>
      <c r="F154" s="52">
        <f t="shared" si="190"/>
        <v>0.48</v>
      </c>
      <c r="G154" s="16">
        <f t="shared" si="190"/>
        <v>382394.39999999997</v>
      </c>
      <c r="H154" s="16"/>
      <c r="I154" s="132">
        <f t="shared" si="168"/>
        <v>1.0504860949846546E-2</v>
      </c>
      <c r="J154" s="16">
        <v>10505</v>
      </c>
      <c r="K154" s="130">
        <v>10030</v>
      </c>
      <c r="L154" s="130">
        <v>8373</v>
      </c>
      <c r="M154" s="131">
        <v>3260</v>
      </c>
      <c r="N154" s="131">
        <v>3054</v>
      </c>
      <c r="O154" s="16">
        <v>3221</v>
      </c>
      <c r="P154" s="16">
        <v>3711</v>
      </c>
      <c r="Q154" s="16">
        <v>4075</v>
      </c>
      <c r="R154" s="16">
        <v>3817</v>
      </c>
      <c r="S154" s="16">
        <v>4042</v>
      </c>
      <c r="T154" s="16">
        <v>4407</v>
      </c>
      <c r="U154" s="16">
        <v>4235</v>
      </c>
      <c r="V154" s="16">
        <v>3725</v>
      </c>
      <c r="W154" s="16">
        <v>3564</v>
      </c>
      <c r="X154" s="16">
        <v>4147</v>
      </c>
      <c r="Y154" s="16">
        <v>4152</v>
      </c>
      <c r="Z154" s="16">
        <v>4173</v>
      </c>
      <c r="AA154" s="16">
        <v>3726</v>
      </c>
      <c r="AG154" s="103">
        <f t="shared" ref="AG154:AX154" si="191">J154/$G154</f>
        <v>2.7471636613925311E-2</v>
      </c>
      <c r="AH154" s="103">
        <f t="shared" si="191"/>
        <v>2.62294636113918E-2</v>
      </c>
      <c r="AI154" s="103">
        <f t="shared" si="191"/>
        <v>2.1896241158343325E-2</v>
      </c>
      <c r="AJ154" s="103">
        <f t="shared" si="191"/>
        <v>8.525229448966826E-3</v>
      </c>
      <c r="AK154" s="103">
        <f t="shared" si="191"/>
        <v>7.9865186310259777E-3</v>
      </c>
      <c r="AL154" s="103">
        <f t="shared" si="191"/>
        <v>8.4232405077061812E-3</v>
      </c>
      <c r="AM154" s="103">
        <f t="shared" si="191"/>
        <v>9.7046400261091691E-3</v>
      </c>
      <c r="AN154" s="103">
        <f t="shared" si="191"/>
        <v>1.0656536811208534E-2</v>
      </c>
      <c r="AO154" s="103">
        <f t="shared" si="191"/>
        <v>9.9818407382534901E-3</v>
      </c>
      <c r="AP154" s="103">
        <f t="shared" si="191"/>
        <v>1.0570238476295679E-2</v>
      </c>
      <c r="AQ154" s="103">
        <f t="shared" si="191"/>
        <v>1.1524750362453007E-2</v>
      </c>
      <c r="AR154" s="103">
        <f t="shared" si="191"/>
        <v>1.1074952980482979E-2</v>
      </c>
      <c r="AS154" s="103">
        <f t="shared" si="191"/>
        <v>9.741251440920683E-3</v>
      </c>
      <c r="AT154" s="103">
        <f t="shared" si="191"/>
        <v>9.3202201705882733E-3</v>
      </c>
      <c r="AU154" s="103">
        <f t="shared" si="191"/>
        <v>1.0844824087382033E-2</v>
      </c>
      <c r="AV154" s="103">
        <f t="shared" si="191"/>
        <v>1.085789959267186E-2</v>
      </c>
      <c r="AW154" s="103">
        <f t="shared" si="191"/>
        <v>1.0912816714889131E-2</v>
      </c>
      <c r="AX154" s="103">
        <f t="shared" si="191"/>
        <v>9.7438665419786498E-3</v>
      </c>
    </row>
    <row r="155" spans="1:50" ht="14.25" hidden="1" outlineLevel="1" x14ac:dyDescent="0.2">
      <c r="A155" s="83" t="s">
        <v>1840</v>
      </c>
      <c r="B155" s="83" t="s">
        <v>1452</v>
      </c>
      <c r="C155" s="1" t="s">
        <v>1422</v>
      </c>
      <c r="D155" s="97" t="s">
        <v>133</v>
      </c>
      <c r="E155" s="16">
        <f t="shared" ref="E155:G155" si="192">E15</f>
        <v>780643</v>
      </c>
      <c r="F155" s="52">
        <f t="shared" si="192"/>
        <v>0.48</v>
      </c>
      <c r="G155" s="16">
        <f t="shared" si="192"/>
        <v>374708.64</v>
      </c>
      <c r="H155" s="16"/>
      <c r="I155" s="132">
        <f t="shared" si="168"/>
        <v>1.7603899748170559E-2</v>
      </c>
      <c r="J155" s="16">
        <v>15501</v>
      </c>
      <c r="K155" s="130">
        <v>15250</v>
      </c>
      <c r="L155" s="130">
        <v>12599</v>
      </c>
      <c r="M155" s="131">
        <v>4506</v>
      </c>
      <c r="N155" s="131">
        <v>3953</v>
      </c>
      <c r="O155" s="16">
        <v>4256</v>
      </c>
      <c r="P155" s="16">
        <v>5230</v>
      </c>
      <c r="Q155" s="16">
        <v>6144</v>
      </c>
      <c r="R155" s="16">
        <v>5549</v>
      </c>
      <c r="S155" s="16">
        <v>5814</v>
      </c>
      <c r="T155" s="16">
        <v>6474</v>
      </c>
      <c r="U155" s="16">
        <v>6669</v>
      </c>
      <c r="V155" s="16">
        <v>5958</v>
      </c>
      <c r="W155" s="16">
        <v>5536</v>
      </c>
      <c r="X155" s="16">
        <v>6316</v>
      </c>
      <c r="Y155" s="16">
        <v>6224</v>
      </c>
      <c r="Z155" s="16">
        <v>7243</v>
      </c>
      <c r="AA155" s="16">
        <v>6322</v>
      </c>
      <c r="AG155" s="103">
        <f t="shared" ref="AG155:AX155" si="193">J155/$G155</f>
        <v>4.1368141391135253E-2</v>
      </c>
      <c r="AH155" s="103">
        <f t="shared" si="193"/>
        <v>4.0698287608206735E-2</v>
      </c>
      <c r="AI155" s="103">
        <f t="shared" si="193"/>
        <v>3.3623457414806338E-2</v>
      </c>
      <c r="AJ155" s="103">
        <f t="shared" si="193"/>
        <v>1.2025343210660955E-2</v>
      </c>
      <c r="AK155" s="103">
        <f t="shared" si="193"/>
        <v>1.0549529896081392E-2</v>
      </c>
      <c r="AL155" s="103">
        <f t="shared" si="193"/>
        <v>1.1358158167903467E-2</v>
      </c>
      <c r="AM155" s="103">
        <f t="shared" si="193"/>
        <v>1.3957511094486638E-2</v>
      </c>
      <c r="AN155" s="103">
        <f t="shared" si="193"/>
        <v>1.6396739610808012E-2</v>
      </c>
      <c r="AO155" s="103">
        <f t="shared" si="193"/>
        <v>1.4808839209045193E-2</v>
      </c>
      <c r="AP155" s="103">
        <f t="shared" si="193"/>
        <v>1.5516055354368129E-2</v>
      </c>
      <c r="AQ155" s="103">
        <f t="shared" si="193"/>
        <v>1.7277423867247895E-2</v>
      </c>
      <c r="AR155" s="103">
        <f t="shared" si="193"/>
        <v>1.7797828200598737E-2</v>
      </c>
      <c r="AS155" s="103">
        <f t="shared" si="193"/>
        <v>1.5900353938996442E-2</v>
      </c>
      <c r="AT155" s="103">
        <f t="shared" si="193"/>
        <v>1.4774145586821804E-2</v>
      </c>
      <c r="AU155" s="103">
        <f t="shared" si="193"/>
        <v>1.6855762920225163E-2</v>
      </c>
      <c r="AV155" s="103">
        <f t="shared" si="193"/>
        <v>1.6610238824490409E-2</v>
      </c>
      <c r="AW155" s="103">
        <f t="shared" si="193"/>
        <v>1.9329685058769929E-2</v>
      </c>
      <c r="AX155" s="103">
        <f t="shared" si="193"/>
        <v>1.6871775361251343E-2</v>
      </c>
    </row>
    <row r="156" spans="1:50" ht="14.25" hidden="1" outlineLevel="1" x14ac:dyDescent="0.2">
      <c r="A156" s="83" t="s">
        <v>1840</v>
      </c>
      <c r="B156" s="83" t="s">
        <v>1452</v>
      </c>
      <c r="C156" s="1" t="s">
        <v>1425</v>
      </c>
      <c r="D156" s="97" t="s">
        <v>133</v>
      </c>
      <c r="E156" s="16">
        <f t="shared" ref="E156:G156" si="194">E16</f>
        <v>917249</v>
      </c>
      <c r="F156" s="52">
        <f t="shared" si="194"/>
        <v>0.48</v>
      </c>
      <c r="G156" s="16">
        <f t="shared" si="194"/>
        <v>440279.51999999996</v>
      </c>
      <c r="H156" s="16"/>
      <c r="I156" s="132">
        <f t="shared" si="168"/>
        <v>2.3719779955545819E-2</v>
      </c>
      <c r="J156" s="16">
        <v>24338</v>
      </c>
      <c r="K156" s="130">
        <v>22802</v>
      </c>
      <c r="L156" s="130">
        <v>19641</v>
      </c>
      <c r="M156" s="131">
        <v>7924</v>
      </c>
      <c r="N156" s="131">
        <v>6802</v>
      </c>
      <c r="O156" s="16">
        <v>7661</v>
      </c>
      <c r="P156" s="16">
        <v>8922</v>
      </c>
      <c r="Q156" s="16">
        <v>10101</v>
      </c>
      <c r="R156" s="16">
        <v>9467</v>
      </c>
      <c r="S156" s="16">
        <v>10016</v>
      </c>
      <c r="T156" s="16">
        <v>10243</v>
      </c>
      <c r="U156" s="16">
        <v>10636</v>
      </c>
      <c r="V156" s="16">
        <v>9891</v>
      </c>
      <c r="W156" s="16">
        <v>8608</v>
      </c>
      <c r="X156" s="16">
        <v>10201</v>
      </c>
      <c r="Y156" s="16">
        <v>10062</v>
      </c>
      <c r="Z156" s="16">
        <v>10887</v>
      </c>
      <c r="AA156" s="16">
        <v>10381</v>
      </c>
      <c r="AG156" s="103">
        <f t="shared" ref="AG156:AX156" si="195">J156/$G156</f>
        <v>5.5278519427839845E-2</v>
      </c>
      <c r="AH156" s="103">
        <f t="shared" si="195"/>
        <v>5.1789826608332819E-2</v>
      </c>
      <c r="AI156" s="103">
        <f t="shared" si="195"/>
        <v>4.4610296658813477E-2</v>
      </c>
      <c r="AJ156" s="103">
        <f t="shared" si="195"/>
        <v>1.7997657488133905E-2</v>
      </c>
      <c r="AK156" s="103">
        <f t="shared" si="195"/>
        <v>1.544927640513463E-2</v>
      </c>
      <c r="AL156" s="103">
        <f t="shared" si="195"/>
        <v>1.7400309694168833E-2</v>
      </c>
      <c r="AM156" s="103">
        <f t="shared" si="195"/>
        <v>2.0264399307058392E-2</v>
      </c>
      <c r="AN156" s="103">
        <f t="shared" si="195"/>
        <v>2.2942243600156557E-2</v>
      </c>
      <c r="AO156" s="103">
        <f t="shared" si="195"/>
        <v>2.1502249298354828E-2</v>
      </c>
      <c r="AP156" s="103">
        <f t="shared" si="195"/>
        <v>2.2749184427202068E-2</v>
      </c>
      <c r="AQ156" s="103">
        <f t="shared" si="195"/>
        <v>2.326476598320994E-2</v>
      </c>
      <c r="AR156" s="103">
        <f t="shared" si="195"/>
        <v>2.4157380747575997E-2</v>
      </c>
      <c r="AS156" s="103">
        <f t="shared" si="195"/>
        <v>2.2465273878739582E-2</v>
      </c>
      <c r="AT156" s="103">
        <f t="shared" si="195"/>
        <v>1.9551216009320627E-2</v>
      </c>
      <c r="AU156" s="103">
        <f t="shared" si="195"/>
        <v>2.3169372038926547E-2</v>
      </c>
      <c r="AV156" s="103">
        <f t="shared" si="195"/>
        <v>2.2853663509036261E-2</v>
      </c>
      <c r="AW156" s="103">
        <f t="shared" si="195"/>
        <v>2.4727473128888667E-2</v>
      </c>
      <c r="AX156" s="103">
        <f t="shared" si="195"/>
        <v>2.3578203228712527E-2</v>
      </c>
    </row>
    <row r="157" spans="1:50" ht="14.25" hidden="1" outlineLevel="1" x14ac:dyDescent="0.2">
      <c r="A157" s="83" t="s">
        <v>1840</v>
      </c>
      <c r="B157" s="83" t="s">
        <v>1452</v>
      </c>
      <c r="C157" s="1" t="s">
        <v>1437</v>
      </c>
      <c r="D157" s="97" t="s">
        <v>133</v>
      </c>
      <c r="E157" s="16">
        <f t="shared" ref="E157:G157" si="196">E17</f>
        <v>599861</v>
      </c>
      <c r="F157" s="52">
        <f t="shared" si="196"/>
        <v>0.48</v>
      </c>
      <c r="G157" s="16">
        <f t="shared" si="196"/>
        <v>287933.27999999997</v>
      </c>
      <c r="H157" s="16"/>
      <c r="I157" s="132">
        <f t="shared" si="168"/>
        <v>9.5068320457202225E-3</v>
      </c>
      <c r="J157" s="16">
        <v>6668</v>
      </c>
      <c r="K157" s="130">
        <v>6506</v>
      </c>
      <c r="L157" s="130">
        <v>5513</v>
      </c>
      <c r="M157" s="131">
        <v>1930</v>
      </c>
      <c r="N157" s="131">
        <v>1629</v>
      </c>
      <c r="O157" s="16">
        <v>1860</v>
      </c>
      <c r="P157" s="16">
        <v>2381</v>
      </c>
      <c r="Q157" s="16">
        <v>2677</v>
      </c>
      <c r="R157" s="16">
        <v>2368</v>
      </c>
      <c r="S157" s="16">
        <v>2443</v>
      </c>
      <c r="T157" s="16">
        <v>2526</v>
      </c>
      <c r="U157" s="16">
        <v>2643</v>
      </c>
      <c r="V157" s="16">
        <v>2391</v>
      </c>
      <c r="W157" s="16">
        <v>2065</v>
      </c>
      <c r="X157" s="16">
        <v>2603</v>
      </c>
      <c r="Y157" s="16">
        <v>2578</v>
      </c>
      <c r="Z157" s="16">
        <v>2865</v>
      </c>
      <c r="AA157" s="16">
        <v>2769</v>
      </c>
      <c r="AG157" s="103">
        <f t="shared" ref="AG157:AX157" si="197">J157/$G157</f>
        <v>2.3158142747514286E-2</v>
      </c>
      <c r="AH157" s="103">
        <f t="shared" si="197"/>
        <v>2.2595512404818229E-2</v>
      </c>
      <c r="AI157" s="103">
        <f t="shared" si="197"/>
        <v>1.9146796785699801E-2</v>
      </c>
      <c r="AJ157" s="103">
        <f t="shared" si="197"/>
        <v>6.702941737057975E-3</v>
      </c>
      <c r="AK157" s="103">
        <f t="shared" si="197"/>
        <v>5.6575606682214719E-3</v>
      </c>
      <c r="AL157" s="103">
        <f t="shared" si="197"/>
        <v>6.4598298605843697E-3</v>
      </c>
      <c r="AM157" s="103">
        <f t="shared" si="197"/>
        <v>8.2692768269093456E-3</v>
      </c>
      <c r="AN157" s="103">
        <f t="shared" si="197"/>
        <v>9.2972927617120203E-3</v>
      </c>
      <c r="AO157" s="103">
        <f t="shared" si="197"/>
        <v>8.2241274784213905E-3</v>
      </c>
      <c r="AP157" s="103">
        <f t="shared" si="197"/>
        <v>8.4846044889288243E-3</v>
      </c>
      <c r="AQ157" s="103">
        <f t="shared" si="197"/>
        <v>8.7728657138903855E-3</v>
      </c>
      <c r="AR157" s="103">
        <f t="shared" si="197"/>
        <v>9.1792098502819826E-3</v>
      </c>
      <c r="AS157" s="103">
        <f t="shared" si="197"/>
        <v>8.3040070949770041E-3</v>
      </c>
      <c r="AT157" s="103">
        <f t="shared" si="197"/>
        <v>7.1718003559713564E-3</v>
      </c>
      <c r="AU157" s="103">
        <f t="shared" si="197"/>
        <v>9.040288778011352E-3</v>
      </c>
      <c r="AV157" s="103">
        <f t="shared" si="197"/>
        <v>8.9534631078422074E-3</v>
      </c>
      <c r="AW157" s="103">
        <f t="shared" si="197"/>
        <v>9.9502218013839891E-3</v>
      </c>
      <c r="AX157" s="103">
        <f t="shared" si="197"/>
        <v>9.6168112279344728E-3</v>
      </c>
    </row>
    <row r="158" spans="1:50" ht="14.25" hidden="1" outlineLevel="1" x14ac:dyDescent="0.2">
      <c r="A158" s="83" t="s">
        <v>1840</v>
      </c>
      <c r="B158" s="83" t="s">
        <v>1452</v>
      </c>
      <c r="C158" s="1" t="s">
        <v>2453</v>
      </c>
      <c r="D158" s="97" t="e">
        <v>#N/A</v>
      </c>
      <c r="E158" s="16">
        <f t="shared" ref="E158:G158" si="198">E18</f>
        <v>1059849</v>
      </c>
      <c r="F158" s="52">
        <f t="shared" si="198"/>
        <v>0.48</v>
      </c>
      <c r="G158" s="16">
        <f t="shared" si="198"/>
        <v>508727.51999999996</v>
      </c>
      <c r="H158" s="16"/>
      <c r="I158" s="132">
        <f t="shared" si="168"/>
        <v>2.5271550737678464E-2</v>
      </c>
      <c r="J158" s="16">
        <v>39188</v>
      </c>
      <c r="K158" s="130">
        <v>39134</v>
      </c>
      <c r="L158" s="130">
        <v>33818</v>
      </c>
      <c r="M158" s="131">
        <v>9809</v>
      </c>
      <c r="N158" s="131">
        <v>8226</v>
      </c>
      <c r="O158" s="16">
        <v>9338</v>
      </c>
      <c r="P158" s="16">
        <v>11525</v>
      </c>
      <c r="Q158" s="16">
        <v>13275</v>
      </c>
      <c r="R158" s="16">
        <v>12236</v>
      </c>
      <c r="S158" s="16">
        <v>12479</v>
      </c>
      <c r="T158" s="16">
        <v>13318</v>
      </c>
      <c r="U158" s="16">
        <v>12873</v>
      </c>
      <c r="V158" s="16">
        <v>11166</v>
      </c>
      <c r="W158" s="16">
        <v>10595</v>
      </c>
      <c r="X158" s="16">
        <v>12710</v>
      </c>
      <c r="Y158" s="16">
        <v>13005</v>
      </c>
      <c r="Z158" s="16">
        <v>13053</v>
      </c>
      <c r="AA158" s="16">
        <v>12511</v>
      </c>
      <c r="AG158" s="103">
        <f t="shared" ref="AG158:AX158" si="199">J158/$G158</f>
        <v>7.70314135944523E-2</v>
      </c>
      <c r="AH158" s="103">
        <f t="shared" si="199"/>
        <v>7.6925266398012046E-2</v>
      </c>
      <c r="AI158" s="103">
        <f t="shared" si="199"/>
        <v>6.6475664615116559E-2</v>
      </c>
      <c r="AJ158" s="103">
        <f t="shared" si="199"/>
        <v>1.9281441664488686E-2</v>
      </c>
      <c r="AK158" s="103">
        <f t="shared" si="199"/>
        <v>1.6169756257731056E-2</v>
      </c>
      <c r="AL158" s="103">
        <f t="shared" si="199"/>
        <v>1.8355602228870969E-2</v>
      </c>
      <c r="AM158" s="103">
        <f t="shared" si="199"/>
        <v>2.2654563684701E-2</v>
      </c>
      <c r="AN158" s="103">
        <f t="shared" si="199"/>
        <v>2.609451912489421E-2</v>
      </c>
      <c r="AO158" s="103">
        <f t="shared" si="199"/>
        <v>2.4052168437830927E-2</v>
      </c>
      <c r="AP158" s="103">
        <f t="shared" si="199"/>
        <v>2.4529830821812041E-2</v>
      </c>
      <c r="AQ158" s="103">
        <f t="shared" si="199"/>
        <v>2.6179043744281812E-2</v>
      </c>
      <c r="AR158" s="103">
        <f t="shared" si="199"/>
        <v>2.5304312218061255E-2</v>
      </c>
      <c r="AS158" s="103">
        <f t="shared" si="199"/>
        <v>2.1948881397255648E-2</v>
      </c>
      <c r="AT158" s="103">
        <f t="shared" si="199"/>
        <v>2.0826473079341178E-2</v>
      </c>
      <c r="AU158" s="103">
        <f t="shared" si="199"/>
        <v>2.4983904939917544E-2</v>
      </c>
      <c r="AV158" s="103">
        <f t="shared" si="199"/>
        <v>2.5563783142692972E-2</v>
      </c>
      <c r="AW158" s="103">
        <f t="shared" si="199"/>
        <v>2.5658136206195413E-2</v>
      </c>
      <c r="AX158" s="103">
        <f t="shared" si="199"/>
        <v>2.4592732864147003E-2</v>
      </c>
    </row>
    <row r="159" spans="1:50" ht="14.25" hidden="1" outlineLevel="1" x14ac:dyDescent="0.2">
      <c r="A159" s="83" t="s">
        <v>1840</v>
      </c>
      <c r="B159" s="83" t="s">
        <v>1452</v>
      </c>
      <c r="C159" s="1" t="s">
        <v>1440</v>
      </c>
      <c r="D159" s="97" t="s">
        <v>133</v>
      </c>
      <c r="E159" s="16">
        <f t="shared" ref="E159:G159" si="200">E19</f>
        <v>386013</v>
      </c>
      <c r="F159" s="52">
        <f t="shared" si="200"/>
        <v>0.48</v>
      </c>
      <c r="G159" s="16">
        <f t="shared" si="200"/>
        <v>185286.24</v>
      </c>
      <c r="H159" s="16"/>
      <c r="I159" s="132">
        <f t="shared" si="168"/>
        <v>7.7915481833225548E-3</v>
      </c>
      <c r="J159" s="16">
        <v>4613</v>
      </c>
      <c r="K159" s="130">
        <v>4527</v>
      </c>
      <c r="L159" s="130">
        <v>3784</v>
      </c>
      <c r="M159" s="131">
        <v>1428</v>
      </c>
      <c r="N159" s="131">
        <v>1154</v>
      </c>
      <c r="O159" s="16">
        <v>1136</v>
      </c>
      <c r="P159" s="16">
        <v>1273</v>
      </c>
      <c r="Q159" s="16">
        <v>1581</v>
      </c>
      <c r="R159" s="16">
        <v>1522</v>
      </c>
      <c r="S159" s="16">
        <v>1668</v>
      </c>
      <c r="T159" s="16">
        <v>1771</v>
      </c>
      <c r="U159" s="16">
        <v>1731</v>
      </c>
      <c r="V159" s="16">
        <v>1312</v>
      </c>
      <c r="W159" s="16">
        <v>1394</v>
      </c>
      <c r="X159" s="16">
        <v>1596</v>
      </c>
      <c r="Y159" s="16">
        <v>1533</v>
      </c>
      <c r="Z159" s="16">
        <v>1434</v>
      </c>
      <c r="AA159" s="16">
        <v>1364</v>
      </c>
      <c r="AG159" s="103">
        <f t="shared" ref="AG159:AX159" si="201">J159/$G159</f>
        <v>2.4896614017317208E-2</v>
      </c>
      <c r="AH159" s="103">
        <f t="shared" si="201"/>
        <v>2.4432467300324084E-2</v>
      </c>
      <c r="AI159" s="103">
        <f t="shared" si="201"/>
        <v>2.0422455547697446E-2</v>
      </c>
      <c r="AJ159" s="103">
        <f t="shared" si="201"/>
        <v>7.7069943240253569E-3</v>
      </c>
      <c r="AK159" s="103">
        <f t="shared" si="201"/>
        <v>6.2282012954658697E-3</v>
      </c>
      <c r="AL159" s="103">
        <f t="shared" si="201"/>
        <v>6.1310543081882392E-3</v>
      </c>
      <c r="AM159" s="103">
        <f t="shared" si="201"/>
        <v>6.8704508224679828E-3</v>
      </c>
      <c r="AN159" s="103">
        <f t="shared" si="201"/>
        <v>8.5327437158852163E-3</v>
      </c>
      <c r="AO159" s="103">
        <f t="shared" si="201"/>
        <v>8.2143174798085389E-3</v>
      </c>
      <c r="AP159" s="103">
        <f t="shared" si="201"/>
        <v>9.0022874877270977E-3</v>
      </c>
      <c r="AQ159" s="103">
        <f t="shared" si="201"/>
        <v>9.558184137149095E-3</v>
      </c>
      <c r="AR159" s="103">
        <f t="shared" si="201"/>
        <v>9.3423019431988046E-3</v>
      </c>
      <c r="AS159" s="103">
        <f t="shared" si="201"/>
        <v>7.0809359615695159E-3</v>
      </c>
      <c r="AT159" s="103">
        <f t="shared" si="201"/>
        <v>7.5234944591676105E-3</v>
      </c>
      <c r="AU159" s="103">
        <f t="shared" si="201"/>
        <v>8.6136995386165757E-3</v>
      </c>
      <c r="AV159" s="103">
        <f t="shared" si="201"/>
        <v>8.2736850831448688E-3</v>
      </c>
      <c r="AW159" s="103">
        <f t="shared" si="201"/>
        <v>7.739376653117901E-3</v>
      </c>
      <c r="AX159" s="103">
        <f t="shared" si="201"/>
        <v>7.3615828137048927E-3</v>
      </c>
    </row>
    <row r="160" spans="1:50" ht="14.25" hidden="1" outlineLevel="1" x14ac:dyDescent="0.2">
      <c r="A160" s="83" t="s">
        <v>1840</v>
      </c>
      <c r="B160" s="83" t="s">
        <v>1452</v>
      </c>
      <c r="C160" s="1" t="s">
        <v>1445</v>
      </c>
      <c r="D160" s="97" t="s">
        <v>151</v>
      </c>
      <c r="E160" s="16">
        <f t="shared" ref="E160:G160" si="202">E20</f>
        <v>117045</v>
      </c>
      <c r="F160" s="52">
        <f t="shared" si="202"/>
        <v>0.48</v>
      </c>
      <c r="G160" s="16">
        <f t="shared" si="202"/>
        <v>56181.599999999999</v>
      </c>
      <c r="H160" s="16"/>
      <c r="I160" s="132">
        <f t="shared" si="168"/>
        <v>4.4480755265068991E-2</v>
      </c>
      <c r="J160" s="16">
        <v>8339</v>
      </c>
      <c r="K160" s="130">
        <v>8483</v>
      </c>
      <c r="L160" s="130">
        <v>6877</v>
      </c>
      <c r="M160" s="131">
        <v>2173</v>
      </c>
      <c r="N160" s="131">
        <v>1645</v>
      </c>
      <c r="O160" s="16">
        <v>1684</v>
      </c>
      <c r="P160" s="16">
        <v>2154</v>
      </c>
      <c r="Q160" s="16">
        <v>2601</v>
      </c>
      <c r="R160" s="16">
        <v>2351</v>
      </c>
      <c r="S160" s="16">
        <v>2303</v>
      </c>
      <c r="T160" s="16">
        <v>2401</v>
      </c>
      <c r="U160" s="16">
        <v>2236</v>
      </c>
      <c r="V160" s="16">
        <v>2021</v>
      </c>
      <c r="W160" s="16">
        <v>1872</v>
      </c>
      <c r="X160" s="16">
        <v>2337</v>
      </c>
      <c r="Y160" s="16">
        <v>2414</v>
      </c>
      <c r="Z160" s="16">
        <v>2534</v>
      </c>
      <c r="AA160" s="16">
        <v>2549</v>
      </c>
      <c r="AG160" s="103">
        <f t="shared" ref="AG160:AX160" si="203">J160/$G160</f>
        <v>0.14842937901376962</v>
      </c>
      <c r="AH160" s="103">
        <f t="shared" si="203"/>
        <v>0.15099249576373761</v>
      </c>
      <c r="AI160" s="103">
        <f t="shared" si="203"/>
        <v>0.12240662423284492</v>
      </c>
      <c r="AJ160" s="103">
        <f t="shared" si="203"/>
        <v>3.8678143733891522E-2</v>
      </c>
      <c r="AK160" s="103">
        <f t="shared" si="203"/>
        <v>2.9280048984008999E-2</v>
      </c>
      <c r="AL160" s="103">
        <f t="shared" si="203"/>
        <v>2.9974226437125322E-2</v>
      </c>
      <c r="AM160" s="103">
        <f t="shared" si="203"/>
        <v>3.8339954718270751E-2</v>
      </c>
      <c r="AN160" s="103">
        <f t="shared" si="203"/>
        <v>4.6296296296296301E-2</v>
      </c>
      <c r="AO160" s="103">
        <f t="shared" si="203"/>
        <v>4.1846440827601923E-2</v>
      </c>
      <c r="AP160" s="103">
        <f t="shared" si="203"/>
        <v>4.0992068577612603E-2</v>
      </c>
      <c r="AQ160" s="103">
        <f t="shared" si="203"/>
        <v>4.2736411921340797E-2</v>
      </c>
      <c r="AR160" s="103">
        <f t="shared" si="203"/>
        <v>3.9799507312002505E-2</v>
      </c>
      <c r="AS160" s="103">
        <f t="shared" si="203"/>
        <v>3.5972631608925346E-2</v>
      </c>
      <c r="AT160" s="103">
        <f t="shared" si="203"/>
        <v>3.3320517749583493E-2</v>
      </c>
      <c r="AU160" s="103">
        <f t="shared" si="203"/>
        <v>4.1597248921355037E-2</v>
      </c>
      <c r="AV160" s="103">
        <f t="shared" si="203"/>
        <v>4.2967804405712906E-2</v>
      </c>
      <c r="AW160" s="103">
        <f t="shared" si="203"/>
        <v>4.5103735030686203E-2</v>
      </c>
      <c r="AX160" s="103">
        <f t="shared" si="203"/>
        <v>4.5370726358807865E-2</v>
      </c>
    </row>
    <row r="161" spans="1:50" ht="14.25" hidden="1" outlineLevel="1" x14ac:dyDescent="0.2">
      <c r="A161" s="83" t="s">
        <v>1840</v>
      </c>
      <c r="B161" s="83" t="s">
        <v>1452</v>
      </c>
      <c r="C161" s="1" t="s">
        <v>1452</v>
      </c>
      <c r="D161" s="97" t="s">
        <v>201</v>
      </c>
      <c r="E161" s="16">
        <f t="shared" ref="E161:G161" si="204">E21</f>
        <v>622905</v>
      </c>
      <c r="F161" s="52">
        <f t="shared" si="204"/>
        <v>0.48</v>
      </c>
      <c r="G161" s="16">
        <f t="shared" si="204"/>
        <v>298994.39999999997</v>
      </c>
      <c r="H161" s="16"/>
      <c r="I161" s="132">
        <f t="shared" si="168"/>
        <v>0.2515086124244022</v>
      </c>
      <c r="J161" s="16">
        <v>229881</v>
      </c>
      <c r="K161" s="130">
        <v>233370</v>
      </c>
      <c r="L161" s="130">
        <v>197167</v>
      </c>
      <c r="M161" s="131">
        <v>70872</v>
      </c>
      <c r="N161" s="131">
        <v>59968</v>
      </c>
      <c r="O161" s="16">
        <v>66827</v>
      </c>
      <c r="P161" s="16">
        <v>78995</v>
      </c>
      <c r="Q161" s="16">
        <v>85358</v>
      </c>
      <c r="R161" s="16">
        <v>82101</v>
      </c>
      <c r="S161" s="16">
        <v>83401</v>
      </c>
      <c r="T161" s="16">
        <v>83596</v>
      </c>
      <c r="U161" s="16">
        <v>80640</v>
      </c>
      <c r="V161" s="16">
        <v>66904</v>
      </c>
      <c r="W161" s="16">
        <v>65591</v>
      </c>
      <c r="X161" s="16">
        <v>75101</v>
      </c>
      <c r="Y161" s="16">
        <v>74117</v>
      </c>
      <c r="Z161" s="16">
        <v>76067</v>
      </c>
      <c r="AA161" s="16">
        <v>75415</v>
      </c>
      <c r="AG161" s="103">
        <f t="shared" ref="AG161:AX161" si="205">J161/$G161</f>
        <v>0.76884717573305728</v>
      </c>
      <c r="AH161" s="103">
        <f t="shared" si="205"/>
        <v>0.78051629060611183</v>
      </c>
      <c r="AI161" s="103">
        <f t="shared" si="205"/>
        <v>0.65943375528103543</v>
      </c>
      <c r="AJ161" s="103">
        <f t="shared" si="205"/>
        <v>0.23703453977733366</v>
      </c>
      <c r="AK161" s="103">
        <f t="shared" si="205"/>
        <v>0.20056562932282346</v>
      </c>
      <c r="AL161" s="103">
        <f t="shared" si="205"/>
        <v>0.22350585830370071</v>
      </c>
      <c r="AM161" s="103">
        <f t="shared" si="205"/>
        <v>0.26420227268470581</v>
      </c>
      <c r="AN161" s="103">
        <f t="shared" si="205"/>
        <v>0.28548360771974329</v>
      </c>
      <c r="AO161" s="103">
        <f t="shared" si="205"/>
        <v>0.27459042711167836</v>
      </c>
      <c r="AP161" s="103">
        <f t="shared" si="205"/>
        <v>0.27893833463101653</v>
      </c>
      <c r="AQ161" s="103">
        <f t="shared" si="205"/>
        <v>0.27959052075891727</v>
      </c>
      <c r="AR161" s="103">
        <f t="shared" si="205"/>
        <v>0.26970404796879144</v>
      </c>
      <c r="AS161" s="103">
        <f t="shared" si="205"/>
        <v>0.22376338821061534</v>
      </c>
      <c r="AT161" s="103">
        <f t="shared" si="205"/>
        <v>0.21937200161608381</v>
      </c>
      <c r="AU161" s="103">
        <f t="shared" si="205"/>
        <v>0.25117861739216524</v>
      </c>
      <c r="AV161" s="103">
        <f t="shared" si="205"/>
        <v>0.24788758585445081</v>
      </c>
      <c r="AW161" s="103">
        <f t="shared" si="205"/>
        <v>0.25440944713345803</v>
      </c>
      <c r="AX161" s="103">
        <f t="shared" si="205"/>
        <v>0.2522288042852977</v>
      </c>
    </row>
    <row r="162" spans="1:50" ht="14.25" hidden="1" outlineLevel="1" x14ac:dyDescent="0.2">
      <c r="A162" s="83" t="s">
        <v>1840</v>
      </c>
      <c r="B162" s="83" t="s">
        <v>1452</v>
      </c>
      <c r="C162" s="1" t="s">
        <v>1490</v>
      </c>
      <c r="D162" s="97" t="s">
        <v>133</v>
      </c>
      <c r="E162" s="16">
        <f t="shared" ref="E162:G162" si="206">E22</f>
        <v>991865</v>
      </c>
      <c r="F162" s="52">
        <f t="shared" si="206"/>
        <v>0.48</v>
      </c>
      <c r="G162" s="16">
        <f t="shared" si="206"/>
        <v>476095.19999999995</v>
      </c>
      <c r="H162" s="16"/>
      <c r="I162" s="132">
        <f t="shared" si="168"/>
        <v>1.6329367179785333E-2</v>
      </c>
      <c r="J162" s="16">
        <v>20365</v>
      </c>
      <c r="K162" s="130">
        <v>19346</v>
      </c>
      <c r="L162" s="130">
        <v>16487</v>
      </c>
      <c r="M162" s="131">
        <v>5045</v>
      </c>
      <c r="N162" s="131">
        <v>2313</v>
      </c>
      <c r="O162" s="16">
        <v>4931</v>
      </c>
      <c r="P162" s="16">
        <v>6594</v>
      </c>
      <c r="Q162" s="16">
        <v>8062</v>
      </c>
      <c r="R162" s="16">
        <v>7163</v>
      </c>
      <c r="S162" s="16">
        <v>7384</v>
      </c>
      <c r="T162" s="16">
        <v>7896</v>
      </c>
      <c r="U162" s="16">
        <v>8050</v>
      </c>
      <c r="V162" s="16">
        <v>7174</v>
      </c>
      <c r="W162" s="16">
        <v>6571</v>
      </c>
      <c r="X162" s="16">
        <v>7793</v>
      </c>
      <c r="Y162" s="16">
        <v>7576</v>
      </c>
      <c r="Z162" s="16">
        <v>8320</v>
      </c>
      <c r="AA162" s="16">
        <v>7427</v>
      </c>
      <c r="AG162" s="103">
        <f t="shared" ref="AG162:AX162" si="207">J162/$G162</f>
        <v>4.2775058433691414E-2</v>
      </c>
      <c r="AH162" s="103">
        <f t="shared" si="207"/>
        <v>4.0634730196817785E-2</v>
      </c>
      <c r="AI162" s="103">
        <f t="shared" si="207"/>
        <v>3.462962869610952E-2</v>
      </c>
      <c r="AJ162" s="103">
        <f t="shared" si="207"/>
        <v>1.0596620171763967E-2</v>
      </c>
      <c r="AK162" s="103">
        <f t="shared" si="207"/>
        <v>4.8582720430703783E-3</v>
      </c>
      <c r="AL162" s="103">
        <f t="shared" si="207"/>
        <v>1.0357172263026387E-2</v>
      </c>
      <c r="AM162" s="103">
        <f t="shared" si="207"/>
        <v>1.3850171142242141E-2</v>
      </c>
      <c r="AN162" s="103">
        <f t="shared" si="207"/>
        <v>1.6933588072301508E-2</v>
      </c>
      <c r="AO162" s="103">
        <f t="shared" si="207"/>
        <v>1.5045310265677958E-2</v>
      </c>
      <c r="AP162" s="103">
        <f t="shared" si="207"/>
        <v>1.550950314138853E-2</v>
      </c>
      <c r="AQ162" s="103">
        <f t="shared" si="207"/>
        <v>1.6584918310455558E-2</v>
      </c>
      <c r="AR162" s="103">
        <f t="shared" si="207"/>
        <v>1.69083830292765E-2</v>
      </c>
      <c r="AS162" s="103">
        <f t="shared" si="207"/>
        <v>1.5068414888450883E-2</v>
      </c>
      <c r="AT162" s="103">
        <f t="shared" si="207"/>
        <v>1.3801861476444209E-2</v>
      </c>
      <c r="AU162" s="103">
        <f t="shared" si="207"/>
        <v>1.6368575024490902E-2</v>
      </c>
      <c r="AV162" s="103">
        <f t="shared" si="207"/>
        <v>1.5912783829788665E-2</v>
      </c>
      <c r="AW162" s="103">
        <f t="shared" si="207"/>
        <v>1.7475496497339191E-2</v>
      </c>
      <c r="AX162" s="103">
        <f t="shared" si="207"/>
        <v>1.5599821212228145E-2</v>
      </c>
    </row>
    <row r="163" spans="1:50" ht="14.25" hidden="1" outlineLevel="1" x14ac:dyDescent="0.2">
      <c r="A163" s="83" t="s">
        <v>1840</v>
      </c>
      <c r="B163" s="83" t="s">
        <v>1506</v>
      </c>
      <c r="C163" s="1" t="s">
        <v>1251</v>
      </c>
      <c r="D163" s="97" t="s">
        <v>133</v>
      </c>
      <c r="E163" s="16">
        <f t="shared" ref="E163:G163" si="208">E23</f>
        <v>551397</v>
      </c>
      <c r="F163" s="52">
        <f t="shared" si="208"/>
        <v>0.62</v>
      </c>
      <c r="G163" s="16">
        <f t="shared" si="208"/>
        <v>341866.14</v>
      </c>
      <c r="H163" s="16"/>
      <c r="I163" s="132">
        <f t="shared" si="168"/>
        <v>3.1148643930243181E-2</v>
      </c>
      <c r="J163" s="16">
        <v>37158</v>
      </c>
      <c r="K163" s="130">
        <v>37244</v>
      </c>
      <c r="L163" s="130">
        <v>29194</v>
      </c>
      <c r="M163" s="131">
        <v>6609</v>
      </c>
      <c r="N163" s="131">
        <v>4978</v>
      </c>
      <c r="O163" s="16">
        <v>6577</v>
      </c>
      <c r="P163" s="16">
        <v>9123</v>
      </c>
      <c r="Q163" s="16">
        <v>10910</v>
      </c>
      <c r="R163" s="16">
        <v>11298</v>
      </c>
      <c r="S163" s="16">
        <v>12045</v>
      </c>
      <c r="T163" s="16">
        <v>11848</v>
      </c>
      <c r="U163" s="16">
        <v>11597</v>
      </c>
      <c r="V163" s="16">
        <v>9852</v>
      </c>
      <c r="W163" s="16">
        <v>9363</v>
      </c>
      <c r="X163" s="16">
        <v>11343</v>
      </c>
      <c r="Y163" s="16">
        <v>10930</v>
      </c>
      <c r="Z163" s="16">
        <v>9777</v>
      </c>
      <c r="AA163" s="16">
        <v>11239</v>
      </c>
      <c r="AG163" s="103">
        <f t="shared" ref="AG163:AX163" si="209">J163/$G163</f>
        <v>0.10869166510611433</v>
      </c>
      <c r="AH163" s="103">
        <f t="shared" si="209"/>
        <v>0.1089432255560612</v>
      </c>
      <c r="AI163" s="103">
        <f t="shared" si="209"/>
        <v>8.5395997392429673E-2</v>
      </c>
      <c r="AJ163" s="103">
        <f t="shared" si="209"/>
        <v>1.9332128066265934E-2</v>
      </c>
      <c r="AK163" s="103">
        <f t="shared" si="209"/>
        <v>1.4561254881808417E-2</v>
      </c>
      <c r="AL163" s="103">
        <f t="shared" si="209"/>
        <v>1.9238524177913611E-2</v>
      </c>
      <c r="AM163" s="103">
        <f t="shared" si="209"/>
        <v>2.6685883544945398E-2</v>
      </c>
      <c r="AN163" s="103">
        <f t="shared" si="209"/>
        <v>3.1913075685120494E-2</v>
      </c>
      <c r="AO163" s="103">
        <f t="shared" si="209"/>
        <v>3.3048022831392423E-2</v>
      </c>
      <c r="AP163" s="103">
        <f t="shared" si="209"/>
        <v>3.5233088600116994E-2</v>
      </c>
      <c r="AQ163" s="103">
        <f t="shared" si="209"/>
        <v>3.4656839662447994E-2</v>
      </c>
      <c r="AR163" s="103">
        <f t="shared" si="209"/>
        <v>3.3922634163184452E-2</v>
      </c>
      <c r="AS163" s="103">
        <f t="shared" si="209"/>
        <v>2.8818297126471781E-2</v>
      </c>
      <c r="AT163" s="103">
        <f t="shared" si="209"/>
        <v>2.7387912707587829E-2</v>
      </c>
      <c r="AU163" s="103">
        <f t="shared" si="209"/>
        <v>3.3179653299387879E-2</v>
      </c>
      <c r="AV163" s="103">
        <f t="shared" si="209"/>
        <v>3.1971578115340696E-2</v>
      </c>
      <c r="AW163" s="103">
        <f t="shared" si="209"/>
        <v>2.8598913013146023E-2</v>
      </c>
      <c r="AX163" s="103">
        <f t="shared" si="209"/>
        <v>3.2875440662242829E-2</v>
      </c>
    </row>
    <row r="164" spans="1:50" ht="14.25" hidden="1" outlineLevel="1" x14ac:dyDescent="0.2">
      <c r="A164" s="83" t="s">
        <v>1840</v>
      </c>
      <c r="B164" s="83" t="s">
        <v>1506</v>
      </c>
      <c r="C164" s="1" t="s">
        <v>1278</v>
      </c>
      <c r="D164" s="97" t="s">
        <v>133</v>
      </c>
      <c r="E164" s="16">
        <f t="shared" ref="E164:G164" si="210">E24</f>
        <v>618349</v>
      </c>
      <c r="F164" s="52">
        <f t="shared" si="210"/>
        <v>0.62</v>
      </c>
      <c r="G164" s="16">
        <f t="shared" si="210"/>
        <v>383376.38</v>
      </c>
      <c r="H164" s="16"/>
      <c r="I164" s="132">
        <f t="shared" si="168"/>
        <v>3.9604248267285881E-3</v>
      </c>
      <c r="J164" s="16">
        <v>4137</v>
      </c>
      <c r="K164" s="130">
        <v>5424</v>
      </c>
      <c r="L164" s="130">
        <v>4292</v>
      </c>
      <c r="M164" s="131">
        <v>1374</v>
      </c>
      <c r="N164" s="131">
        <v>1133</v>
      </c>
      <c r="O164" s="16">
        <v>1167</v>
      </c>
      <c r="P164" s="16">
        <v>1403</v>
      </c>
      <c r="Q164" s="16">
        <v>1556</v>
      </c>
      <c r="R164" s="16">
        <v>1572</v>
      </c>
      <c r="S164" s="16">
        <v>1666</v>
      </c>
      <c r="T164" s="16">
        <v>1640</v>
      </c>
      <c r="U164" s="16">
        <v>1548</v>
      </c>
      <c r="V164" s="16">
        <v>1358</v>
      </c>
      <c r="W164" s="16">
        <v>1308</v>
      </c>
      <c r="X164" s="16">
        <v>1599</v>
      </c>
      <c r="Y164" s="16">
        <v>1517</v>
      </c>
      <c r="Z164" s="16">
        <v>1513</v>
      </c>
      <c r="AA164" s="16">
        <v>1525</v>
      </c>
      <c r="AG164" s="103">
        <f t="shared" ref="AG164:AX164" si="211">J164/$G164</f>
        <v>1.0790962134912954E-2</v>
      </c>
      <c r="AH164" s="103">
        <f t="shared" si="211"/>
        <v>1.4147976461147658E-2</v>
      </c>
      <c r="AI164" s="103">
        <f t="shared" si="211"/>
        <v>1.1195264559595455E-2</v>
      </c>
      <c r="AJ164" s="103">
        <f t="shared" si="211"/>
        <v>3.5839453646048826E-3</v>
      </c>
      <c r="AK164" s="103">
        <f t="shared" si="211"/>
        <v>2.9553203042920902E-3</v>
      </c>
      <c r="AL164" s="103">
        <f t="shared" si="211"/>
        <v>3.0440059974482518E-3</v>
      </c>
      <c r="AM164" s="103">
        <f t="shared" si="211"/>
        <v>3.6595890440616085E-3</v>
      </c>
      <c r="AN164" s="103">
        <f t="shared" si="211"/>
        <v>4.0586746632643358E-3</v>
      </c>
      <c r="AO164" s="103">
        <f t="shared" si="211"/>
        <v>4.1004091071025293E-3</v>
      </c>
      <c r="AP164" s="103">
        <f t="shared" si="211"/>
        <v>4.3455989646519174E-3</v>
      </c>
      <c r="AQ164" s="103">
        <f t="shared" si="211"/>
        <v>4.2777804934148525E-3</v>
      </c>
      <c r="AR164" s="103">
        <f t="shared" si="211"/>
        <v>4.037807441345239E-3</v>
      </c>
      <c r="AS164" s="103">
        <f t="shared" si="211"/>
        <v>3.5422109207666887E-3</v>
      </c>
      <c r="AT164" s="103">
        <f t="shared" si="211"/>
        <v>3.4117907837723335E-3</v>
      </c>
      <c r="AU164" s="103">
        <f t="shared" si="211"/>
        <v>4.170835981079481E-3</v>
      </c>
      <c r="AV164" s="103">
        <f t="shared" si="211"/>
        <v>3.9569469564087389E-3</v>
      </c>
      <c r="AW164" s="103">
        <f t="shared" si="211"/>
        <v>3.9465133454491905E-3</v>
      </c>
      <c r="AX164" s="103">
        <f t="shared" si="211"/>
        <v>3.9778141783278357E-3</v>
      </c>
    </row>
    <row r="165" spans="1:50" ht="14.25" hidden="1" outlineLevel="1" x14ac:dyDescent="0.2">
      <c r="A165" s="83" t="s">
        <v>1840</v>
      </c>
      <c r="B165" s="83" t="s">
        <v>1506</v>
      </c>
      <c r="C165" s="1" t="s">
        <v>1341</v>
      </c>
      <c r="D165" s="97" t="s">
        <v>151</v>
      </c>
      <c r="E165" s="16">
        <f t="shared" ref="E165:G165" si="212">E25</f>
        <v>543365</v>
      </c>
      <c r="F165" s="52">
        <f t="shared" si="212"/>
        <v>0.62</v>
      </c>
      <c r="G165" s="16">
        <f t="shared" si="212"/>
        <v>336886.3</v>
      </c>
      <c r="H165" s="16"/>
      <c r="I165" s="132">
        <f t="shared" si="168"/>
        <v>7.7355475719849695E-3</v>
      </c>
      <c r="J165" s="16">
        <v>7351</v>
      </c>
      <c r="K165" s="130">
        <v>8280</v>
      </c>
      <c r="L165" s="130">
        <v>6496</v>
      </c>
      <c r="M165" s="131">
        <v>2294</v>
      </c>
      <c r="N165" s="131">
        <v>1879</v>
      </c>
      <c r="O165" s="16">
        <v>2050</v>
      </c>
      <c r="P165" s="16">
        <v>2542</v>
      </c>
      <c r="Q165" s="16">
        <v>2812</v>
      </c>
      <c r="R165" s="16">
        <v>2733</v>
      </c>
      <c r="S165" s="16">
        <v>2815</v>
      </c>
      <c r="T165" s="16">
        <v>2657</v>
      </c>
      <c r="U165" s="16">
        <v>2651</v>
      </c>
      <c r="V165" s="16">
        <v>2267</v>
      </c>
      <c r="W165" s="16">
        <v>2230</v>
      </c>
      <c r="X165" s="16">
        <v>2673</v>
      </c>
      <c r="Y165" s="16">
        <v>2663</v>
      </c>
      <c r="Z165" s="16">
        <v>2567</v>
      </c>
      <c r="AA165" s="16">
        <v>2588</v>
      </c>
      <c r="AG165" s="103">
        <f t="shared" ref="AG165:AX165" si="213">J165/$G165</f>
        <v>2.1820418342924603E-2</v>
      </c>
      <c r="AH165" s="103">
        <f t="shared" si="213"/>
        <v>2.4578025286276114E-2</v>
      </c>
      <c r="AI165" s="103">
        <f t="shared" si="213"/>
        <v>1.9282470079667831E-2</v>
      </c>
      <c r="AJ165" s="103">
        <f t="shared" si="213"/>
        <v>6.8094190829368845E-3</v>
      </c>
      <c r="AK165" s="103">
        <f t="shared" si="213"/>
        <v>5.577549458081258E-3</v>
      </c>
      <c r="AL165" s="103">
        <f t="shared" si="213"/>
        <v>6.0851391107326121E-3</v>
      </c>
      <c r="AM165" s="103">
        <f t="shared" si="213"/>
        <v>7.5455724973084396E-3</v>
      </c>
      <c r="AN165" s="103">
        <f t="shared" si="213"/>
        <v>8.3470298436000515E-3</v>
      </c>
      <c r="AO165" s="103">
        <f t="shared" si="213"/>
        <v>8.1125293607962091E-3</v>
      </c>
      <c r="AP165" s="103">
        <f t="shared" si="213"/>
        <v>8.3559349252255149E-3</v>
      </c>
      <c r="AQ165" s="103">
        <f t="shared" si="213"/>
        <v>7.8869339596178301E-3</v>
      </c>
      <c r="AR165" s="103">
        <f t="shared" si="213"/>
        <v>7.8691237963669051E-3</v>
      </c>
      <c r="AS165" s="103">
        <f t="shared" si="213"/>
        <v>6.729273348307723E-3</v>
      </c>
      <c r="AT165" s="103">
        <f t="shared" si="213"/>
        <v>6.6194440082603537E-3</v>
      </c>
      <c r="AU165" s="103">
        <f t="shared" si="213"/>
        <v>7.9344277282869628E-3</v>
      </c>
      <c r="AV165" s="103">
        <f t="shared" si="213"/>
        <v>7.9047441228687551E-3</v>
      </c>
      <c r="AW165" s="103">
        <f t="shared" si="213"/>
        <v>7.6197815108539589E-3</v>
      </c>
      <c r="AX165" s="103">
        <f t="shared" si="213"/>
        <v>7.6821170822321955E-3</v>
      </c>
    </row>
    <row r="166" spans="1:50" ht="14.25" hidden="1" outlineLevel="1" x14ac:dyDescent="0.2">
      <c r="A166" s="83" t="s">
        <v>1840</v>
      </c>
      <c r="B166" s="83" t="s">
        <v>1506</v>
      </c>
      <c r="C166" s="1" t="s">
        <v>1345</v>
      </c>
      <c r="D166" s="97" t="s">
        <v>133</v>
      </c>
      <c r="E166" s="16">
        <f t="shared" ref="E166:G166" si="214">E26</f>
        <v>817617</v>
      </c>
      <c r="F166" s="52">
        <f t="shared" si="214"/>
        <v>0.62</v>
      </c>
      <c r="G166" s="16">
        <f t="shared" si="214"/>
        <v>506922.54</v>
      </c>
      <c r="H166" s="16"/>
      <c r="I166" s="132">
        <f t="shared" si="168"/>
        <v>7.3620715306918494E-3</v>
      </c>
      <c r="J166" s="16">
        <v>10837</v>
      </c>
      <c r="K166" s="130">
        <v>10285</v>
      </c>
      <c r="L166" s="130">
        <v>8471</v>
      </c>
      <c r="M166" s="131">
        <v>2617</v>
      </c>
      <c r="N166" s="131">
        <v>2204</v>
      </c>
      <c r="O166" s="16">
        <v>2710</v>
      </c>
      <c r="P166" s="16">
        <v>3313</v>
      </c>
      <c r="Q166" s="16">
        <v>3792</v>
      </c>
      <c r="R166" s="16">
        <v>3341</v>
      </c>
      <c r="S166" s="16">
        <v>3181</v>
      </c>
      <c r="T166" s="16">
        <v>3552</v>
      </c>
      <c r="U166" s="16">
        <v>3812</v>
      </c>
      <c r="V166" s="16">
        <v>3285</v>
      </c>
      <c r="W166" s="16">
        <v>2958</v>
      </c>
      <c r="X166" s="16">
        <v>3479</v>
      </c>
      <c r="Y166" s="16">
        <v>3526</v>
      </c>
      <c r="Z166" s="16">
        <v>4059</v>
      </c>
      <c r="AA166" s="16">
        <v>3611</v>
      </c>
      <c r="AG166" s="103">
        <f t="shared" ref="AG166:AX166" si="215">J166/$G166</f>
        <v>2.137801960828177E-2</v>
      </c>
      <c r="AH166" s="103">
        <f t="shared" si="215"/>
        <v>2.0289095844899695E-2</v>
      </c>
      <c r="AI166" s="103">
        <f t="shared" si="215"/>
        <v>1.6710639854365127E-2</v>
      </c>
      <c r="AJ166" s="103">
        <f t="shared" si="215"/>
        <v>5.1625244361791448E-3</v>
      </c>
      <c r="AK166" s="103">
        <f t="shared" si="215"/>
        <v>4.3478043016197312E-3</v>
      </c>
      <c r="AL166" s="103">
        <f t="shared" si="215"/>
        <v>5.3459844180532992E-3</v>
      </c>
      <c r="AM166" s="103">
        <f t="shared" si="215"/>
        <v>6.5355152682695867E-3</v>
      </c>
      <c r="AN166" s="103">
        <f t="shared" si="215"/>
        <v>7.4804328093203351E-3</v>
      </c>
      <c r="AO166" s="103">
        <f t="shared" si="215"/>
        <v>6.5907505316295471E-3</v>
      </c>
      <c r="AP166" s="103">
        <f t="shared" si="215"/>
        <v>6.2751204552869162E-3</v>
      </c>
      <c r="AQ166" s="103">
        <f t="shared" si="215"/>
        <v>7.0069876948063905E-3</v>
      </c>
      <c r="AR166" s="103">
        <f t="shared" si="215"/>
        <v>7.519886568863164E-3</v>
      </c>
      <c r="AS166" s="103">
        <f t="shared" si="215"/>
        <v>6.4802800049096262E-3</v>
      </c>
      <c r="AT166" s="103">
        <f t="shared" si="215"/>
        <v>5.8352110363843754E-3</v>
      </c>
      <c r="AU166" s="103">
        <f t="shared" si="215"/>
        <v>6.8629814724750649E-3</v>
      </c>
      <c r="AV166" s="103">
        <f t="shared" si="215"/>
        <v>6.9556978074007125E-3</v>
      </c>
      <c r="AW166" s="103">
        <f t="shared" si="215"/>
        <v>8.0071404992170993E-3</v>
      </c>
      <c r="AX166" s="103">
        <f t="shared" si="215"/>
        <v>7.1233762854577354E-3</v>
      </c>
    </row>
    <row r="167" spans="1:50" ht="14.25" hidden="1" outlineLevel="1" x14ac:dyDescent="0.2">
      <c r="A167" s="83" t="s">
        <v>1840</v>
      </c>
      <c r="B167" s="83" t="s">
        <v>1506</v>
      </c>
      <c r="C167" s="1" t="s">
        <v>1352</v>
      </c>
      <c r="D167" s="97" t="s">
        <v>133</v>
      </c>
      <c r="E167" s="16">
        <f t="shared" ref="E167:G167" si="216">E27</f>
        <v>734108</v>
      </c>
      <c r="F167" s="52">
        <f t="shared" si="216"/>
        <v>0.62</v>
      </c>
      <c r="G167" s="16">
        <f t="shared" si="216"/>
        <v>455146.96</v>
      </c>
      <c r="H167" s="16"/>
      <c r="I167" s="132">
        <f t="shared" si="168"/>
        <v>7.3602600795136582E-3</v>
      </c>
      <c r="J167" s="16">
        <v>8985</v>
      </c>
      <c r="K167" s="130">
        <v>8806</v>
      </c>
      <c r="L167" s="130">
        <v>7180</v>
      </c>
      <c r="M167" s="131">
        <v>2465</v>
      </c>
      <c r="N167" s="131">
        <v>1869</v>
      </c>
      <c r="O167" s="16">
        <v>2001</v>
      </c>
      <c r="P167" s="16">
        <v>2666</v>
      </c>
      <c r="Q167" s="16">
        <v>3103</v>
      </c>
      <c r="R167" s="16">
        <v>2837</v>
      </c>
      <c r="S167" s="16">
        <v>3237</v>
      </c>
      <c r="T167" s="16">
        <v>3273</v>
      </c>
      <c r="U167" s="16">
        <v>3399</v>
      </c>
      <c r="V167" s="16">
        <v>2740</v>
      </c>
      <c r="W167" s="16">
        <v>2531</v>
      </c>
      <c r="X167" s="16">
        <v>3269</v>
      </c>
      <c r="Y167" s="16">
        <v>3446</v>
      </c>
      <c r="Z167" s="16">
        <v>3369</v>
      </c>
      <c r="AA167" s="16">
        <v>3235</v>
      </c>
      <c r="AG167" s="103">
        <f t="shared" ref="AG167:AX167" si="217">J167/$G167</f>
        <v>1.9740876661023945E-2</v>
      </c>
      <c r="AH167" s="103">
        <f t="shared" si="217"/>
        <v>1.9347597092596203E-2</v>
      </c>
      <c r="AI167" s="103">
        <f t="shared" si="217"/>
        <v>1.5775124588330768E-2</v>
      </c>
      <c r="AJ167" s="103">
        <f t="shared" si="217"/>
        <v>5.415833162985423E-3</v>
      </c>
      <c r="AK167" s="103">
        <f t="shared" si="217"/>
        <v>4.1063659966003065E-3</v>
      </c>
      <c r="AL167" s="103">
        <f t="shared" si="217"/>
        <v>4.3963822146587551E-3</v>
      </c>
      <c r="AM167" s="103">
        <f t="shared" si="217"/>
        <v>5.8574487677562426E-3</v>
      </c>
      <c r="AN167" s="103">
        <f t="shared" si="217"/>
        <v>6.8175782169345913E-3</v>
      </c>
      <c r="AO167" s="103">
        <f t="shared" si="217"/>
        <v>6.2331515956955963E-3</v>
      </c>
      <c r="AP167" s="103">
        <f t="shared" si="217"/>
        <v>7.1119886201151377E-3</v>
      </c>
      <c r="AQ167" s="103">
        <f t="shared" si="217"/>
        <v>7.191083952312897E-3</v>
      </c>
      <c r="AR167" s="103">
        <f t="shared" si="217"/>
        <v>7.4679176150050522E-3</v>
      </c>
      <c r="AS167" s="103">
        <f t="shared" si="217"/>
        <v>6.0200336172738581E-3</v>
      </c>
      <c r="AT167" s="103">
        <f t="shared" si="217"/>
        <v>5.5608412720146473E-3</v>
      </c>
      <c r="AU167" s="103">
        <f t="shared" si="217"/>
        <v>7.1822955820687014E-3</v>
      </c>
      <c r="AV167" s="103">
        <f t="shared" si="217"/>
        <v>7.5711809653743484E-3</v>
      </c>
      <c r="AW167" s="103">
        <f t="shared" si="217"/>
        <v>7.4020048381735863E-3</v>
      </c>
      <c r="AX167" s="103">
        <f t="shared" si="217"/>
        <v>7.1075944349930399E-3</v>
      </c>
    </row>
    <row r="168" spans="1:50" ht="14.25" hidden="1" outlineLevel="1" x14ac:dyDescent="0.2">
      <c r="A168" s="83" t="s">
        <v>1840</v>
      </c>
      <c r="B168" s="83" t="s">
        <v>1506</v>
      </c>
      <c r="C168" s="1" t="s">
        <v>1377</v>
      </c>
      <c r="D168" s="97" t="s">
        <v>133</v>
      </c>
      <c r="E168" s="16">
        <f t="shared" ref="E168:G168" si="218">E28</f>
        <v>767614</v>
      </c>
      <c r="F168" s="52">
        <f t="shared" si="218"/>
        <v>0.62</v>
      </c>
      <c r="G168" s="16">
        <f t="shared" si="218"/>
        <v>475920.68</v>
      </c>
      <c r="H168" s="16"/>
      <c r="I168" s="132">
        <f t="shared" si="168"/>
        <v>1.5620249996280894E-2</v>
      </c>
      <c r="J168" s="16">
        <v>17701</v>
      </c>
      <c r="K168" s="130">
        <v>17848</v>
      </c>
      <c r="L168" s="130">
        <v>14957</v>
      </c>
      <c r="M168" s="131">
        <v>5919</v>
      </c>
      <c r="N168" s="131">
        <v>5402</v>
      </c>
      <c r="O168" s="16">
        <v>5861</v>
      </c>
      <c r="P168" s="16">
        <v>7147</v>
      </c>
      <c r="Q168" s="16">
        <v>7576</v>
      </c>
      <c r="R168" s="16">
        <v>7143</v>
      </c>
      <c r="S168" s="16">
        <v>7427</v>
      </c>
      <c r="T168" s="16">
        <v>7520</v>
      </c>
      <c r="U168" s="16">
        <v>7477</v>
      </c>
      <c r="V168" s="16">
        <v>6531</v>
      </c>
      <c r="W168" s="16">
        <v>5986</v>
      </c>
      <c r="X168" s="16">
        <v>7077</v>
      </c>
      <c r="Y168" s="16">
        <v>7340</v>
      </c>
      <c r="Z168" s="16">
        <v>7813</v>
      </c>
      <c r="AA168" s="16">
        <v>7149</v>
      </c>
      <c r="AG168" s="103">
        <f t="shared" ref="AG168:AX168" si="219">J168/$G168</f>
        <v>3.7193172610192102E-2</v>
      </c>
      <c r="AH168" s="103">
        <f t="shared" si="219"/>
        <v>3.7502047610118563E-2</v>
      </c>
      <c r="AI168" s="103">
        <f t="shared" si="219"/>
        <v>3.1427505944898217E-2</v>
      </c>
      <c r="AJ168" s="103">
        <f t="shared" si="219"/>
        <v>1.2436946425610251E-2</v>
      </c>
      <c r="AK168" s="103">
        <f t="shared" si="219"/>
        <v>1.1350630949678421E-2</v>
      </c>
      <c r="AL168" s="103">
        <f t="shared" si="219"/>
        <v>1.231507737802022E-2</v>
      </c>
      <c r="AM168" s="103">
        <f t="shared" si="219"/>
        <v>1.5017208329757809E-2</v>
      </c>
      <c r="AN168" s="103">
        <f t="shared" si="219"/>
        <v>1.5918619043828901E-2</v>
      </c>
      <c r="AO168" s="103">
        <f t="shared" si="219"/>
        <v>1.5008803567855047E-2</v>
      </c>
      <c r="AP168" s="103">
        <f t="shared" si="219"/>
        <v>1.5605541662951061E-2</v>
      </c>
      <c r="AQ168" s="103">
        <f t="shared" si="219"/>
        <v>1.5800952377190251E-2</v>
      </c>
      <c r="AR168" s="103">
        <f t="shared" si="219"/>
        <v>1.5710601186735573E-2</v>
      </c>
      <c r="AS168" s="103">
        <f t="shared" si="219"/>
        <v>1.3722874996732649E-2</v>
      </c>
      <c r="AT168" s="103">
        <f t="shared" si="219"/>
        <v>1.2577726187481495E-2</v>
      </c>
      <c r="AU168" s="103">
        <f t="shared" si="219"/>
        <v>1.4870124996459495E-2</v>
      </c>
      <c r="AV168" s="103">
        <f t="shared" si="219"/>
        <v>1.5422738091566015E-2</v>
      </c>
      <c r="AW168" s="103">
        <f t="shared" si="219"/>
        <v>1.6416601186567476E-2</v>
      </c>
      <c r="AX168" s="103">
        <f t="shared" si="219"/>
        <v>1.5021410710709188E-2</v>
      </c>
    </row>
    <row r="169" spans="1:50" ht="14.25" hidden="1" outlineLevel="1" x14ac:dyDescent="0.2">
      <c r="A169" s="83" t="s">
        <v>1840</v>
      </c>
      <c r="B169" s="83" t="s">
        <v>1506</v>
      </c>
      <c r="C169" s="1" t="s">
        <v>1439</v>
      </c>
      <c r="D169" s="97" t="s">
        <v>133</v>
      </c>
      <c r="E169" s="16">
        <f t="shared" ref="E169:G169" si="220">E29</f>
        <v>453441</v>
      </c>
      <c r="F169" s="52">
        <f t="shared" si="220"/>
        <v>0.62</v>
      </c>
      <c r="G169" s="16">
        <f t="shared" si="220"/>
        <v>281133.42</v>
      </c>
      <c r="H169" s="16"/>
      <c r="I169" s="132">
        <f t="shared" si="168"/>
        <v>1.4817401170827244E-2</v>
      </c>
      <c r="J169" s="16">
        <v>11037</v>
      </c>
      <c r="K169" s="130">
        <v>10778</v>
      </c>
      <c r="L169" s="130">
        <v>8775</v>
      </c>
      <c r="M169" s="131">
        <v>2976</v>
      </c>
      <c r="N169" s="131">
        <v>2444</v>
      </c>
      <c r="O169" s="16">
        <v>2972</v>
      </c>
      <c r="P169" s="16">
        <v>3688</v>
      </c>
      <c r="Q169" s="16">
        <v>4079</v>
      </c>
      <c r="R169" s="16">
        <v>3802</v>
      </c>
      <c r="S169" s="16">
        <v>4086</v>
      </c>
      <c r="T169" s="16">
        <v>4553</v>
      </c>
      <c r="U169" s="16">
        <v>4431</v>
      </c>
      <c r="V169" s="16">
        <v>3829</v>
      </c>
      <c r="W169" s="16">
        <v>3391</v>
      </c>
      <c r="X169" s="16">
        <v>4024</v>
      </c>
      <c r="Y169" s="16">
        <v>4012</v>
      </c>
      <c r="Z169" s="16">
        <v>4342</v>
      </c>
      <c r="AA169" s="16">
        <v>4143</v>
      </c>
      <c r="AG169" s="103">
        <f t="shared" ref="AG169:AX169" si="221">J169/$G169</f>
        <v>3.9258939758923007E-2</v>
      </c>
      <c r="AH169" s="103">
        <f t="shared" si="221"/>
        <v>3.833766899716156E-2</v>
      </c>
      <c r="AI169" s="103">
        <f t="shared" si="221"/>
        <v>3.1212937970875182E-2</v>
      </c>
      <c r="AJ169" s="103">
        <f t="shared" si="221"/>
        <v>1.0585721185336131E-2</v>
      </c>
      <c r="AK169" s="103">
        <f t="shared" si="221"/>
        <v>8.6933812422585691E-3</v>
      </c>
      <c r="AL169" s="103">
        <f t="shared" si="221"/>
        <v>1.0571493065463367E-2</v>
      </c>
      <c r="AM169" s="103">
        <f t="shared" si="221"/>
        <v>1.3118326522688054E-2</v>
      </c>
      <c r="AN169" s="103">
        <f t="shared" si="221"/>
        <v>1.4509125240250697E-2</v>
      </c>
      <c r="AO169" s="103">
        <f t="shared" si="221"/>
        <v>1.3523827939061817E-2</v>
      </c>
      <c r="AP169" s="103">
        <f t="shared" si="221"/>
        <v>1.4534024450028033E-2</v>
      </c>
      <c r="AQ169" s="103">
        <f t="shared" si="221"/>
        <v>1.6195157445173185E-2</v>
      </c>
      <c r="AR169" s="103">
        <f t="shared" si="221"/>
        <v>1.5761199789053895E-2</v>
      </c>
      <c r="AS169" s="103">
        <f t="shared" si="221"/>
        <v>1.3619867748202971E-2</v>
      </c>
      <c r="AT169" s="103">
        <f t="shared" si="221"/>
        <v>1.2061888622135355E-2</v>
      </c>
      <c r="AU169" s="103">
        <f t="shared" si="221"/>
        <v>1.4313488592000198E-2</v>
      </c>
      <c r="AV169" s="103">
        <f t="shared" si="221"/>
        <v>1.4270804232381907E-2</v>
      </c>
      <c r="AW169" s="103">
        <f t="shared" si="221"/>
        <v>1.5444624121884905E-2</v>
      </c>
      <c r="AX169" s="103">
        <f t="shared" si="221"/>
        <v>1.4736775158214916E-2</v>
      </c>
    </row>
    <row r="170" spans="1:50" ht="14.25" hidden="1" outlineLevel="1" x14ac:dyDescent="0.2">
      <c r="A170" s="83" t="s">
        <v>1840</v>
      </c>
      <c r="B170" s="83" t="s">
        <v>1506</v>
      </c>
      <c r="C170" s="1" t="s">
        <v>1460</v>
      </c>
      <c r="D170" s="97" t="s">
        <v>151</v>
      </c>
      <c r="E170" s="16">
        <f t="shared" ref="E170:G170" si="222">E30</f>
        <v>635598</v>
      </c>
      <c r="F170" s="52">
        <f t="shared" si="222"/>
        <v>0.62</v>
      </c>
      <c r="G170" s="16">
        <f t="shared" si="222"/>
        <v>394070.76</v>
      </c>
      <c r="H170" s="16"/>
      <c r="I170" s="132">
        <f t="shared" si="168"/>
        <v>8.6246777947527331E-2</v>
      </c>
      <c r="J170" s="16">
        <v>118182</v>
      </c>
      <c r="K170" s="130">
        <v>129974</v>
      </c>
      <c r="L170" s="130">
        <v>101128</v>
      </c>
      <c r="M170" s="131">
        <v>22169</v>
      </c>
      <c r="N170" s="131">
        <v>16909</v>
      </c>
      <c r="O170" s="16">
        <v>20911</v>
      </c>
      <c r="P170" s="16">
        <v>30777</v>
      </c>
      <c r="Q170" s="16">
        <v>36435</v>
      </c>
      <c r="R170" s="16">
        <v>36621</v>
      </c>
      <c r="S170" s="16">
        <v>37552</v>
      </c>
      <c r="T170" s="16">
        <v>37950</v>
      </c>
      <c r="U170" s="16">
        <v>36814</v>
      </c>
      <c r="V170" s="16">
        <v>29222</v>
      </c>
      <c r="W170" s="16">
        <v>28849</v>
      </c>
      <c r="X170" s="16">
        <v>35052</v>
      </c>
      <c r="Y170" s="16">
        <v>34622</v>
      </c>
      <c r="Z170" s="16">
        <v>30738</v>
      </c>
      <c r="AA170" s="16">
        <v>36602</v>
      </c>
      <c r="AG170" s="103">
        <f t="shared" ref="AG170:AX170" si="223">J170/$G170</f>
        <v>0.29990045442600205</v>
      </c>
      <c r="AH170" s="103">
        <f t="shared" si="223"/>
        <v>0.32982401434706804</v>
      </c>
      <c r="AI170" s="103">
        <f t="shared" si="223"/>
        <v>0.25662396266091908</v>
      </c>
      <c r="AJ170" s="103">
        <f t="shared" si="223"/>
        <v>5.625639415621702E-2</v>
      </c>
      <c r="AK170" s="103">
        <f t="shared" si="223"/>
        <v>4.2908537542851441E-2</v>
      </c>
      <c r="AL170" s="103">
        <f t="shared" si="223"/>
        <v>5.3064074076442515E-2</v>
      </c>
      <c r="AM170" s="103">
        <f t="shared" si="223"/>
        <v>7.8100186880143044E-2</v>
      </c>
      <c r="AN170" s="103">
        <f t="shared" si="223"/>
        <v>9.2458014393151114E-2</v>
      </c>
      <c r="AO170" s="103">
        <f t="shared" si="223"/>
        <v>9.2930010843737809E-2</v>
      </c>
      <c r="AP170" s="103">
        <f t="shared" si="223"/>
        <v>9.5292530711997003E-2</v>
      </c>
      <c r="AQ170" s="103">
        <f t="shared" si="223"/>
        <v>9.6302501611639488E-2</v>
      </c>
      <c r="AR170" s="103">
        <f t="shared" si="223"/>
        <v>9.341977060160464E-2</v>
      </c>
      <c r="AS170" s="103">
        <f t="shared" si="223"/>
        <v>7.4154195048625277E-2</v>
      </c>
      <c r="AT170" s="103">
        <f t="shared" si="223"/>
        <v>7.3207664532126154E-2</v>
      </c>
      <c r="AU170" s="103">
        <f t="shared" si="223"/>
        <v>8.8948492397659742E-2</v>
      </c>
      <c r="AV170" s="103">
        <f t="shared" si="223"/>
        <v>8.7857317807593746E-2</v>
      </c>
      <c r="AW170" s="103">
        <f t="shared" si="223"/>
        <v>7.8001219882439382E-2</v>
      </c>
      <c r="AX170" s="103">
        <f t="shared" si="223"/>
        <v>9.2881796152548851E-2</v>
      </c>
    </row>
    <row r="171" spans="1:50" ht="14.25" hidden="1" outlineLevel="1" x14ac:dyDescent="0.2">
      <c r="A171" s="83" t="s">
        <v>1840</v>
      </c>
      <c r="B171" s="83" t="s">
        <v>1506</v>
      </c>
      <c r="C171" s="1" t="s">
        <v>1461</v>
      </c>
      <c r="D171" s="97" t="s">
        <v>172</v>
      </c>
      <c r="E171" s="16">
        <f t="shared" ref="E171:G171" si="224">E31</f>
        <v>578492</v>
      </c>
      <c r="F171" s="52">
        <f t="shared" si="224"/>
        <v>0.62</v>
      </c>
      <c r="G171" s="16">
        <f t="shared" si="224"/>
        <v>358665.04</v>
      </c>
      <c r="H171" s="16"/>
      <c r="I171" s="132">
        <f t="shared" si="168"/>
        <v>6.3139691562913408E-2</v>
      </c>
      <c r="J171" s="16">
        <v>75255</v>
      </c>
      <c r="K171" s="130">
        <v>81286</v>
      </c>
      <c r="L171" s="130">
        <v>63227</v>
      </c>
      <c r="M171" s="131">
        <v>19152</v>
      </c>
      <c r="N171" s="131">
        <v>16607</v>
      </c>
      <c r="O171" s="16">
        <v>18240</v>
      </c>
      <c r="P171" s="16">
        <v>21841</v>
      </c>
      <c r="Q171" s="16">
        <v>24807</v>
      </c>
      <c r="R171" s="16">
        <v>24177</v>
      </c>
      <c r="S171" s="16">
        <v>25749</v>
      </c>
      <c r="T171" s="16">
        <v>25446</v>
      </c>
      <c r="U171" s="16">
        <v>22803</v>
      </c>
      <c r="V171" s="16">
        <v>19029</v>
      </c>
      <c r="W171" s="16">
        <v>18922</v>
      </c>
      <c r="X171" s="16">
        <v>22820</v>
      </c>
      <c r="Y171" s="16">
        <v>23094</v>
      </c>
      <c r="Z171" s="16">
        <v>22319</v>
      </c>
      <c r="AA171" s="16">
        <v>22525</v>
      </c>
      <c r="AG171" s="103">
        <f t="shared" ref="AG171:AX171" si="225">J171/$G171</f>
        <v>0.20981972483295278</v>
      </c>
      <c r="AH171" s="103">
        <f t="shared" si="225"/>
        <v>0.22663485685697163</v>
      </c>
      <c r="AI171" s="103">
        <f t="shared" si="225"/>
        <v>0.17628425675387824</v>
      </c>
      <c r="AJ171" s="103">
        <f t="shared" si="225"/>
        <v>5.3398011693584636E-2</v>
      </c>
      <c r="AK171" s="103">
        <f t="shared" si="225"/>
        <v>4.6302254605020889E-2</v>
      </c>
      <c r="AL171" s="103">
        <f t="shared" si="225"/>
        <v>5.0855249231985367E-2</v>
      </c>
      <c r="AM171" s="103">
        <f t="shared" si="225"/>
        <v>6.0895257591874585E-2</v>
      </c>
      <c r="AN171" s="103">
        <f t="shared" si="225"/>
        <v>6.9164811825540629E-2</v>
      </c>
      <c r="AO171" s="103">
        <f t="shared" si="225"/>
        <v>6.7408298282988499E-2</v>
      </c>
      <c r="AP171" s="103">
        <f t="shared" si="225"/>
        <v>7.1791217789166181E-2</v>
      </c>
      <c r="AQ171" s="103">
        <f t="shared" si="225"/>
        <v>7.0946418418700641E-2</v>
      </c>
      <c r="AR171" s="103">
        <f t="shared" si="225"/>
        <v>6.3577425890184336E-2</v>
      </c>
      <c r="AS171" s="103">
        <f t="shared" si="225"/>
        <v>5.3055073335276842E-2</v>
      </c>
      <c r="AT171" s="103">
        <f t="shared" si="225"/>
        <v>5.2756744844716402E-2</v>
      </c>
      <c r="AU171" s="103">
        <f t="shared" si="225"/>
        <v>6.3624823874665906E-2</v>
      </c>
      <c r="AV171" s="103">
        <f t="shared" si="225"/>
        <v>6.4388767859839366E-2</v>
      </c>
      <c r="AW171" s="103">
        <f t="shared" si="225"/>
        <v>6.2227977390826833E-2</v>
      </c>
      <c r="AX171" s="103">
        <f t="shared" si="225"/>
        <v>6.2802329438074039E-2</v>
      </c>
    </row>
    <row r="172" spans="1:50" ht="14.25" hidden="1" outlineLevel="1" x14ac:dyDescent="0.2">
      <c r="A172" s="83" t="s">
        <v>1840</v>
      </c>
      <c r="B172" s="83" t="s">
        <v>1506</v>
      </c>
      <c r="C172" s="1" t="s">
        <v>1465</v>
      </c>
      <c r="D172" s="97" t="s">
        <v>133</v>
      </c>
      <c r="E172" s="16">
        <f t="shared" ref="E172:G172" si="226">E32</f>
        <v>578410</v>
      </c>
      <c r="F172" s="52">
        <f t="shared" si="226"/>
        <v>0.62</v>
      </c>
      <c r="G172" s="16">
        <f t="shared" si="226"/>
        <v>358614.2</v>
      </c>
      <c r="H172" s="16"/>
      <c r="I172" s="132">
        <f t="shared" si="168"/>
        <v>2.7782874558044085E-3</v>
      </c>
      <c r="J172" s="16">
        <v>3208</v>
      </c>
      <c r="K172" s="130">
        <v>3008</v>
      </c>
      <c r="L172" s="130">
        <v>2694</v>
      </c>
      <c r="M172" s="32">
        <v>863</v>
      </c>
      <c r="N172" s="32">
        <v>698</v>
      </c>
      <c r="O172" s="1">
        <v>667</v>
      </c>
      <c r="P172" s="1">
        <v>956</v>
      </c>
      <c r="Q172" s="16">
        <v>1084</v>
      </c>
      <c r="R172" s="1">
        <v>902</v>
      </c>
      <c r="S172" s="1">
        <v>975</v>
      </c>
      <c r="T172" s="16">
        <v>1062</v>
      </c>
      <c r="U172" s="1">
        <v>961</v>
      </c>
      <c r="V172" s="1">
        <v>823</v>
      </c>
      <c r="W172" s="1">
        <v>806</v>
      </c>
      <c r="X172" s="16">
        <v>1034</v>
      </c>
      <c r="Y172" s="16">
        <v>1023</v>
      </c>
      <c r="Z172" s="16">
        <v>1025</v>
      </c>
      <c r="AA172" s="1">
        <v>941</v>
      </c>
      <c r="AG172" s="103">
        <f t="shared" ref="AG172:AX172" si="227">J172/$G172</f>
        <v>8.9455464953702331E-3</v>
      </c>
      <c r="AH172" s="103">
        <f t="shared" si="227"/>
        <v>8.3878440954094947E-3</v>
      </c>
      <c r="AI172" s="103">
        <f t="shared" si="227"/>
        <v>7.5122513274711372E-3</v>
      </c>
      <c r="AJ172" s="103">
        <f t="shared" si="227"/>
        <v>2.4064858558305834E-3</v>
      </c>
      <c r="AK172" s="103">
        <f t="shared" si="227"/>
        <v>1.9463813758629747E-3</v>
      </c>
      <c r="AL172" s="103">
        <f t="shared" si="227"/>
        <v>1.8599375038690603E-3</v>
      </c>
      <c r="AM172" s="103">
        <f t="shared" si="227"/>
        <v>2.6658174718123262E-3</v>
      </c>
      <c r="AN172" s="103">
        <f t="shared" si="227"/>
        <v>3.0227470077871985E-3</v>
      </c>
      <c r="AO172" s="103">
        <f t="shared" si="227"/>
        <v>2.515237823822927E-3</v>
      </c>
      <c r="AP172" s="103">
        <f t="shared" si="227"/>
        <v>2.7187991998085964E-3</v>
      </c>
      <c r="AQ172" s="103">
        <f t="shared" si="227"/>
        <v>2.9613997437915175E-3</v>
      </c>
      <c r="AR172" s="103">
        <f t="shared" si="227"/>
        <v>2.679760031811345E-3</v>
      </c>
      <c r="AS172" s="103">
        <f t="shared" si="227"/>
        <v>2.294945375838436E-3</v>
      </c>
      <c r="AT172" s="103">
        <f t="shared" si="227"/>
        <v>2.2475406718417729E-3</v>
      </c>
      <c r="AU172" s="103">
        <f t="shared" si="227"/>
        <v>2.8833214077970139E-3</v>
      </c>
      <c r="AV172" s="103">
        <f t="shared" si="227"/>
        <v>2.8526477757991734E-3</v>
      </c>
      <c r="AW172" s="103">
        <f t="shared" si="227"/>
        <v>2.8582247997987809E-3</v>
      </c>
      <c r="AX172" s="103">
        <f t="shared" si="227"/>
        <v>2.6239897918152711E-3</v>
      </c>
    </row>
    <row r="173" spans="1:50" ht="14.25" hidden="1" outlineLevel="1" x14ac:dyDescent="0.2">
      <c r="A173" s="83" t="s">
        <v>1840</v>
      </c>
      <c r="B173" s="83" t="s">
        <v>1506</v>
      </c>
      <c r="C173" s="1" t="s">
        <v>1469</v>
      </c>
      <c r="D173" s="97" t="s">
        <v>151</v>
      </c>
      <c r="E173" s="16">
        <f t="shared" ref="E173:G173" si="228">E33</f>
        <v>526312</v>
      </c>
      <c r="F173" s="52">
        <f t="shared" si="228"/>
        <v>0.62</v>
      </c>
      <c r="G173" s="16">
        <f t="shared" si="228"/>
        <v>326313.44</v>
      </c>
      <c r="H173" s="16"/>
      <c r="I173" s="132">
        <f t="shared" si="168"/>
        <v>2.881278809723559E-2</v>
      </c>
      <c r="J173" s="16">
        <v>29228</v>
      </c>
      <c r="K173" s="130">
        <v>30574</v>
      </c>
      <c r="L173" s="130">
        <v>24358</v>
      </c>
      <c r="M173" s="131">
        <v>8194</v>
      </c>
      <c r="N173" s="131">
        <v>7175</v>
      </c>
      <c r="O173" s="16">
        <v>7804</v>
      </c>
      <c r="P173" s="16">
        <v>9027</v>
      </c>
      <c r="Q173" s="16">
        <v>9958</v>
      </c>
      <c r="R173" s="16">
        <v>9875</v>
      </c>
      <c r="S173" s="16">
        <v>10512</v>
      </c>
      <c r="T173" s="16">
        <v>10276</v>
      </c>
      <c r="U173" s="16">
        <v>9767</v>
      </c>
      <c r="V173" s="16">
        <v>8140</v>
      </c>
      <c r="W173" s="16">
        <v>7977</v>
      </c>
      <c r="X173" s="16">
        <v>9458</v>
      </c>
      <c r="Y173" s="16">
        <v>9487</v>
      </c>
      <c r="Z173" s="16">
        <v>9385</v>
      </c>
      <c r="AA173" s="16">
        <v>9334</v>
      </c>
      <c r="AG173" s="103">
        <f t="shared" ref="AG173:AX173" si="229">J173/$G173</f>
        <v>8.9570322325675578E-2</v>
      </c>
      <c r="AH173" s="103">
        <f t="shared" si="229"/>
        <v>9.3695190734405548E-2</v>
      </c>
      <c r="AI173" s="103">
        <f t="shared" si="229"/>
        <v>7.464602132232126E-2</v>
      </c>
      <c r="AJ173" s="103">
        <f t="shared" si="229"/>
        <v>2.5110825959237228E-2</v>
      </c>
      <c r="AK173" s="103">
        <f t="shared" si="229"/>
        <v>2.198806153984954E-2</v>
      </c>
      <c r="AL173" s="103">
        <f t="shared" si="229"/>
        <v>2.39156560636914E-2</v>
      </c>
      <c r="AM173" s="103">
        <f t="shared" si="229"/>
        <v>2.7663586274595371E-2</v>
      </c>
      <c r="AN173" s="103">
        <f t="shared" si="229"/>
        <v>3.0516671332936823E-2</v>
      </c>
      <c r="AO173" s="103">
        <f t="shared" si="229"/>
        <v>3.026231466285912E-2</v>
      </c>
      <c r="AP173" s="103">
        <f t="shared" si="229"/>
        <v>3.2214425492250641E-2</v>
      </c>
      <c r="AQ173" s="103">
        <f t="shared" si="229"/>
        <v>3.1491194478535732E-2</v>
      </c>
      <c r="AR173" s="103">
        <f t="shared" si="229"/>
        <v>2.9931344537938737E-2</v>
      </c>
      <c r="AS173" s="103">
        <f t="shared" si="229"/>
        <v>2.4945340896777038E-2</v>
      </c>
      <c r="AT173" s="103">
        <f t="shared" si="229"/>
        <v>2.4445821171202756E-2</v>
      </c>
      <c r="AU173" s="103">
        <f t="shared" si="229"/>
        <v>2.8984402236083198E-2</v>
      </c>
      <c r="AV173" s="103">
        <f t="shared" si="229"/>
        <v>2.9073273843700707E-2</v>
      </c>
      <c r="AW173" s="103">
        <f t="shared" si="229"/>
        <v>2.8760690947942567E-2</v>
      </c>
      <c r="AX173" s="103">
        <f t="shared" si="229"/>
        <v>2.8604399500063497E-2</v>
      </c>
    </row>
    <row r="174" spans="1:50" ht="14.25" hidden="1" outlineLevel="1" x14ac:dyDescent="0.2">
      <c r="A174" s="83" t="s">
        <v>1840</v>
      </c>
      <c r="B174" s="83" t="s">
        <v>1506</v>
      </c>
      <c r="C174" s="1" t="s">
        <v>1491</v>
      </c>
      <c r="D174" s="97" t="s">
        <v>133</v>
      </c>
      <c r="E174" s="16">
        <f t="shared" ref="E174:G174" si="230">E34</f>
        <v>464495</v>
      </c>
      <c r="F174" s="52">
        <f t="shared" si="230"/>
        <v>0.62</v>
      </c>
      <c r="G174" s="16">
        <f t="shared" si="230"/>
        <v>287986.90000000002</v>
      </c>
      <c r="H174" s="16"/>
      <c r="I174" s="132">
        <f t="shared" si="168"/>
        <v>1.1725070364890438E-2</v>
      </c>
      <c r="J174" s="16">
        <v>6559</v>
      </c>
      <c r="K174" s="130">
        <v>6655</v>
      </c>
      <c r="L174" s="130">
        <v>5786</v>
      </c>
      <c r="M174" s="131">
        <v>2432</v>
      </c>
      <c r="N174" s="131">
        <v>2286</v>
      </c>
      <c r="O174" s="16">
        <v>2512</v>
      </c>
      <c r="P174" s="16">
        <v>3148</v>
      </c>
      <c r="Q174" s="16">
        <v>3311</v>
      </c>
      <c r="R174" s="16">
        <v>3326</v>
      </c>
      <c r="S174" s="16">
        <v>3401</v>
      </c>
      <c r="T174" s="16">
        <v>3488</v>
      </c>
      <c r="U174" s="16">
        <v>3158</v>
      </c>
      <c r="V174" s="16">
        <v>3055</v>
      </c>
      <c r="W174" s="16">
        <v>2758</v>
      </c>
      <c r="X174" s="16">
        <v>3279</v>
      </c>
      <c r="Y174" s="16">
        <v>3209</v>
      </c>
      <c r="Z174" s="16">
        <v>3516</v>
      </c>
      <c r="AA174" s="16">
        <v>3405</v>
      </c>
      <c r="AG174" s="103">
        <f t="shared" ref="AG174:AX174" si="231">J174/$G174</f>
        <v>2.2775341517270401E-2</v>
      </c>
      <c r="AH174" s="103">
        <f t="shared" si="231"/>
        <v>2.3108690013330466E-2</v>
      </c>
      <c r="AI174" s="103">
        <f t="shared" si="231"/>
        <v>2.0091191647953428E-2</v>
      </c>
      <c r="AJ174" s="103">
        <f t="shared" si="231"/>
        <v>8.4448285668549498E-3</v>
      </c>
      <c r="AK174" s="103">
        <f t="shared" si="231"/>
        <v>7.9378610624302702E-3</v>
      </c>
      <c r="AL174" s="103">
        <f t="shared" si="231"/>
        <v>8.7226189802383364E-3</v>
      </c>
      <c r="AM174" s="103">
        <f t="shared" si="231"/>
        <v>1.093105276663626E-2</v>
      </c>
      <c r="AN174" s="103">
        <f t="shared" si="231"/>
        <v>1.1497050733904909E-2</v>
      </c>
      <c r="AO174" s="103">
        <f t="shared" si="231"/>
        <v>1.1549136436414295E-2</v>
      </c>
      <c r="AP174" s="103">
        <f t="shared" si="231"/>
        <v>1.1809564948961218E-2</v>
      </c>
      <c r="AQ174" s="103">
        <f t="shared" si="231"/>
        <v>1.2111662023515652E-2</v>
      </c>
      <c r="AR174" s="103">
        <f t="shared" si="231"/>
        <v>1.0965776568309183E-2</v>
      </c>
      <c r="AS174" s="103">
        <f t="shared" si="231"/>
        <v>1.0608121411078072E-2</v>
      </c>
      <c r="AT174" s="103">
        <f t="shared" si="231"/>
        <v>9.57682450139225E-3</v>
      </c>
      <c r="AU174" s="103">
        <f t="shared" si="231"/>
        <v>1.1385934568551555E-2</v>
      </c>
      <c r="AV174" s="103">
        <f t="shared" si="231"/>
        <v>1.1142867956841091E-2</v>
      </c>
      <c r="AW174" s="103">
        <f t="shared" si="231"/>
        <v>1.2208888668199837E-2</v>
      </c>
      <c r="AX174" s="103">
        <f t="shared" si="231"/>
        <v>1.1823454469630389E-2</v>
      </c>
    </row>
    <row r="175" spans="1:50" ht="14.25" hidden="1" outlineLevel="1" x14ac:dyDescent="0.2">
      <c r="A175" s="83" t="s">
        <v>1840</v>
      </c>
      <c r="B175" s="83" t="s">
        <v>1506</v>
      </c>
      <c r="C175" s="1" t="s">
        <v>1502</v>
      </c>
      <c r="D175" s="97" t="s">
        <v>133</v>
      </c>
      <c r="E175" s="16">
        <f t="shared" ref="E175:G175" si="232">E35</f>
        <v>246683</v>
      </c>
      <c r="F175" s="52">
        <f t="shared" si="232"/>
        <v>0.62</v>
      </c>
      <c r="G175" s="16">
        <f t="shared" si="232"/>
        <v>152943.46</v>
      </c>
      <c r="H175" s="16"/>
      <c r="I175" s="132">
        <f t="shared" si="168"/>
        <v>5.8801686148157849E-3</v>
      </c>
      <c r="J175" s="16">
        <v>2397</v>
      </c>
      <c r="K175" s="130">
        <v>2444</v>
      </c>
      <c r="L175" s="130">
        <v>1877</v>
      </c>
      <c r="M175" s="32">
        <v>572</v>
      </c>
      <c r="N175" s="32">
        <v>367</v>
      </c>
      <c r="O175" s="1">
        <v>592</v>
      </c>
      <c r="P175" s="1">
        <v>731</v>
      </c>
      <c r="Q175" s="1">
        <v>818</v>
      </c>
      <c r="R175" s="1">
        <v>736</v>
      </c>
      <c r="S175" s="1">
        <v>761</v>
      </c>
      <c r="T175" s="1">
        <v>868</v>
      </c>
      <c r="U175" s="1">
        <v>838</v>
      </c>
      <c r="V175" s="1">
        <v>706</v>
      </c>
      <c r="W175" s="1">
        <v>635</v>
      </c>
      <c r="X175" s="1">
        <v>820</v>
      </c>
      <c r="Y175" s="1">
        <v>881</v>
      </c>
      <c r="Z175" s="1">
        <v>902</v>
      </c>
      <c r="AA175" s="1">
        <v>915</v>
      </c>
      <c r="AG175" s="103">
        <f t="shared" ref="AG175:AX175" si="233">J175/$G175</f>
        <v>1.5672458305834067E-2</v>
      </c>
      <c r="AH175" s="103">
        <f t="shared" si="233"/>
        <v>1.5979761409870029E-2</v>
      </c>
      <c r="AI175" s="103">
        <f t="shared" si="233"/>
        <v>1.2272509069691507E-2</v>
      </c>
      <c r="AJ175" s="103">
        <f t="shared" si="233"/>
        <v>3.7399441597568148E-3</v>
      </c>
      <c r="AK175" s="103">
        <f t="shared" si="233"/>
        <v>2.3995795570467674E-3</v>
      </c>
      <c r="AL175" s="103">
        <f t="shared" si="233"/>
        <v>3.8707114380699902E-3</v>
      </c>
      <c r="AM175" s="103">
        <f t="shared" si="233"/>
        <v>4.7795440223465588E-3</v>
      </c>
      <c r="AN175" s="103">
        <f t="shared" si="233"/>
        <v>5.3483816830088718E-3</v>
      </c>
      <c r="AO175" s="103">
        <f t="shared" si="233"/>
        <v>4.8122358419248525E-3</v>
      </c>
      <c r="AP175" s="103">
        <f t="shared" si="233"/>
        <v>4.9756949398163221E-3</v>
      </c>
      <c r="AQ175" s="103">
        <f t="shared" si="233"/>
        <v>5.6752998787918101E-3</v>
      </c>
      <c r="AR175" s="103">
        <f t="shared" si="233"/>
        <v>5.4791489613220468E-3</v>
      </c>
      <c r="AS175" s="103">
        <f t="shared" si="233"/>
        <v>4.6160849244550901E-3</v>
      </c>
      <c r="AT175" s="103">
        <f t="shared" si="233"/>
        <v>4.1518610864433175E-3</v>
      </c>
      <c r="AU175" s="103">
        <f t="shared" si="233"/>
        <v>5.3614584108401895E-3</v>
      </c>
      <c r="AV175" s="103">
        <f t="shared" si="233"/>
        <v>5.7602986096953737E-3</v>
      </c>
      <c r="AW175" s="103">
        <f t="shared" si="233"/>
        <v>5.8976042519242079E-3</v>
      </c>
      <c r="AX175" s="103">
        <f t="shared" si="233"/>
        <v>5.9826029828277724E-3</v>
      </c>
    </row>
    <row r="176" spans="1:50" ht="14.25" hidden="1" outlineLevel="1" x14ac:dyDescent="0.2">
      <c r="A176" s="83" t="s">
        <v>1840</v>
      </c>
      <c r="B176" s="83" t="s">
        <v>1506</v>
      </c>
      <c r="C176" s="1" t="s">
        <v>1503</v>
      </c>
      <c r="D176" s="97" t="s">
        <v>133</v>
      </c>
      <c r="E176" s="16">
        <f t="shared" ref="E176:G176" si="234">E36</f>
        <v>593766</v>
      </c>
      <c r="F176" s="52">
        <f t="shared" si="234"/>
        <v>0.62</v>
      </c>
      <c r="G176" s="16">
        <f t="shared" si="234"/>
        <v>368134.92</v>
      </c>
      <c r="H176" s="16"/>
      <c r="I176" s="132">
        <f t="shared" si="168"/>
        <v>2.6946642279955402E-3</v>
      </c>
      <c r="J176" s="16">
        <v>3784</v>
      </c>
      <c r="K176" s="130">
        <v>3702</v>
      </c>
      <c r="L176" s="130">
        <v>3024</v>
      </c>
      <c r="M176" s="131">
        <v>1031</v>
      </c>
      <c r="N176" s="32">
        <v>927</v>
      </c>
      <c r="O176" s="1">
        <v>931</v>
      </c>
      <c r="P176" s="1">
        <v>991</v>
      </c>
      <c r="Q176" s="16">
        <v>1026</v>
      </c>
      <c r="R176" s="16">
        <v>1209</v>
      </c>
      <c r="S176" s="16">
        <v>1159</v>
      </c>
      <c r="T176" s="16">
        <v>1161</v>
      </c>
      <c r="U176" s="16">
        <v>1080</v>
      </c>
      <c r="V176" s="1">
        <v>930</v>
      </c>
      <c r="W176" s="1">
        <v>837</v>
      </c>
      <c r="X176" s="16">
        <v>1047</v>
      </c>
      <c r="Y176" s="1">
        <v>975</v>
      </c>
      <c r="Z176" s="16">
        <v>1046</v>
      </c>
      <c r="AA176" s="1">
        <v>955</v>
      </c>
      <c r="AG176" s="103">
        <f t="shared" ref="AG176:AX176" si="235">J176/$G176</f>
        <v>1.0278840160015247E-2</v>
      </c>
      <c r="AH176" s="103">
        <f t="shared" si="235"/>
        <v>1.0056095737943036E-2</v>
      </c>
      <c r="AI176" s="103">
        <f t="shared" si="235"/>
        <v>8.214379662760599E-3</v>
      </c>
      <c r="AJ176" s="103">
        <f t="shared" si="235"/>
        <v>2.8006036482493973E-3</v>
      </c>
      <c r="AK176" s="103">
        <f t="shared" si="235"/>
        <v>2.5180985275724457E-3</v>
      </c>
      <c r="AL176" s="103">
        <f t="shared" si="235"/>
        <v>2.5289641091369437E-3</v>
      </c>
      <c r="AM176" s="103">
        <f t="shared" si="235"/>
        <v>2.6919478326044161E-3</v>
      </c>
      <c r="AN176" s="103">
        <f t="shared" si="235"/>
        <v>2.7870216712937747E-3</v>
      </c>
      <c r="AO176" s="103">
        <f t="shared" si="235"/>
        <v>3.2841220278695647E-3</v>
      </c>
      <c r="AP176" s="103">
        <f t="shared" si="235"/>
        <v>3.1483022583133381E-3</v>
      </c>
      <c r="AQ176" s="103">
        <f t="shared" si="235"/>
        <v>3.1537350490955874E-3</v>
      </c>
      <c r="AR176" s="103">
        <f t="shared" si="235"/>
        <v>2.9337070224144998E-3</v>
      </c>
      <c r="AS176" s="103">
        <f t="shared" si="235"/>
        <v>2.5262477137458191E-3</v>
      </c>
      <c r="AT176" s="103">
        <f t="shared" si="235"/>
        <v>2.2736229423712374E-3</v>
      </c>
      <c r="AU176" s="103">
        <f t="shared" si="235"/>
        <v>2.8440659745073899E-3</v>
      </c>
      <c r="AV176" s="103">
        <f t="shared" si="235"/>
        <v>2.6484855063464235E-3</v>
      </c>
      <c r="AW176" s="103">
        <f t="shared" si="235"/>
        <v>2.8413495791162653E-3</v>
      </c>
      <c r="AX176" s="103">
        <f t="shared" si="235"/>
        <v>2.5941575985239324E-3</v>
      </c>
    </row>
    <row r="177" spans="1:50" ht="14.25" hidden="1" outlineLevel="1" x14ac:dyDescent="0.2">
      <c r="A177" s="83" t="s">
        <v>1840</v>
      </c>
      <c r="B177" s="83" t="s">
        <v>1506</v>
      </c>
      <c r="C177" s="1" t="s">
        <v>1504</v>
      </c>
      <c r="D177" s="97" t="s">
        <v>133</v>
      </c>
      <c r="E177" s="16">
        <f t="shared" ref="E177:G177" si="236">E37</f>
        <v>425787</v>
      </c>
      <c r="F177" s="52">
        <f t="shared" si="236"/>
        <v>0.62</v>
      </c>
      <c r="G177" s="16">
        <f t="shared" si="236"/>
        <v>263987.94</v>
      </c>
      <c r="H177" s="16"/>
      <c r="I177" s="132">
        <f t="shared" si="168"/>
        <v>1.484916318525763E-3</v>
      </c>
      <c r="J177" s="16">
        <v>1137</v>
      </c>
      <c r="K177" s="130">
        <v>1149</v>
      </c>
      <c r="L177" s="61">
        <v>920</v>
      </c>
      <c r="M177" s="32">
        <v>299</v>
      </c>
      <c r="N177" s="32">
        <v>189</v>
      </c>
      <c r="O177" s="1">
        <v>247</v>
      </c>
      <c r="P177" s="1">
        <v>338</v>
      </c>
      <c r="Q177" s="1">
        <v>442</v>
      </c>
      <c r="R177" s="1">
        <v>444</v>
      </c>
      <c r="S177" s="1">
        <v>450</v>
      </c>
      <c r="T177" s="1">
        <v>420</v>
      </c>
      <c r="U177" s="1">
        <v>395</v>
      </c>
      <c r="V177" s="1">
        <v>304</v>
      </c>
      <c r="W177" s="1">
        <v>315</v>
      </c>
      <c r="X177" s="1">
        <v>398</v>
      </c>
      <c r="Y177" s="1">
        <v>401</v>
      </c>
      <c r="Z177" s="1">
        <v>373</v>
      </c>
      <c r="AA177" s="1">
        <v>402</v>
      </c>
      <c r="AG177" s="103">
        <f t="shared" ref="AG177:AX177" si="237">J177/$G177</f>
        <v>4.3070149340913074E-3</v>
      </c>
      <c r="AH177" s="103">
        <f t="shared" si="237"/>
        <v>4.3524715560869943E-3</v>
      </c>
      <c r="AI177" s="103">
        <f t="shared" si="237"/>
        <v>3.4850076863359742E-3</v>
      </c>
      <c r="AJ177" s="103">
        <f t="shared" si="237"/>
        <v>1.1326274980591915E-3</v>
      </c>
      <c r="AK177" s="103">
        <f t="shared" si="237"/>
        <v>7.1594179643206428E-4</v>
      </c>
      <c r="AL177" s="103">
        <f t="shared" si="237"/>
        <v>9.3564880274454962E-4</v>
      </c>
      <c r="AM177" s="103">
        <f t="shared" si="237"/>
        <v>1.2803615195451732E-3</v>
      </c>
      <c r="AN177" s="103">
        <f t="shared" si="237"/>
        <v>1.6743189101744572E-3</v>
      </c>
      <c r="AO177" s="103">
        <f t="shared" si="237"/>
        <v>1.681895013840405E-3</v>
      </c>
      <c r="AP177" s="103">
        <f t="shared" si="237"/>
        <v>1.7046233248382483E-3</v>
      </c>
      <c r="AQ177" s="103">
        <f t="shared" si="237"/>
        <v>1.5909817698490317E-3</v>
      </c>
      <c r="AR177" s="103">
        <f t="shared" si="237"/>
        <v>1.4962804740246845E-3</v>
      </c>
      <c r="AS177" s="103">
        <f t="shared" si="237"/>
        <v>1.1515677572240611E-3</v>
      </c>
      <c r="AT177" s="103">
        <f t="shared" si="237"/>
        <v>1.1932363273867738E-3</v>
      </c>
      <c r="AU177" s="103">
        <f t="shared" si="237"/>
        <v>1.5076446295236062E-3</v>
      </c>
      <c r="AV177" s="103">
        <f t="shared" si="237"/>
        <v>1.519008785022528E-3</v>
      </c>
      <c r="AW177" s="103">
        <f t="shared" si="237"/>
        <v>1.412943333699259E-3</v>
      </c>
      <c r="AX177" s="103">
        <f t="shared" si="237"/>
        <v>1.5227968368555019E-3</v>
      </c>
    </row>
    <row r="178" spans="1:50" ht="14.25" hidden="1" outlineLevel="1" x14ac:dyDescent="0.2">
      <c r="A178" s="83" t="s">
        <v>1840</v>
      </c>
      <c r="B178" s="83" t="s">
        <v>1506</v>
      </c>
      <c r="C178" s="1" t="s">
        <v>1505</v>
      </c>
      <c r="D178" s="97" t="s">
        <v>133</v>
      </c>
      <c r="E178" s="16">
        <f t="shared" ref="E178:G178" si="238">E38</f>
        <v>539055</v>
      </c>
      <c r="F178" s="52">
        <f t="shared" si="238"/>
        <v>0.62</v>
      </c>
      <c r="G178" s="16">
        <f t="shared" si="238"/>
        <v>334214.09999999998</v>
      </c>
      <c r="H178" s="16"/>
      <c r="I178" s="132">
        <f t="shared" si="168"/>
        <v>1.7747106819650436E-2</v>
      </c>
      <c r="J178" s="16">
        <v>14385</v>
      </c>
      <c r="K178" s="130">
        <v>13589</v>
      </c>
      <c r="L178" s="130">
        <v>12100</v>
      </c>
      <c r="M178" s="131">
        <v>5290</v>
      </c>
      <c r="N178" s="131">
        <v>4376</v>
      </c>
      <c r="O178" s="16">
        <v>5642</v>
      </c>
      <c r="P178" s="16">
        <v>6592</v>
      </c>
      <c r="Q178" s="16">
        <v>6996</v>
      </c>
      <c r="R178" s="16">
        <v>5485</v>
      </c>
      <c r="S178" s="16">
        <v>5896</v>
      </c>
      <c r="T178" s="16">
        <v>5842</v>
      </c>
      <c r="U178" s="16">
        <v>6235</v>
      </c>
      <c r="V178" s="16">
        <v>5767</v>
      </c>
      <c r="W178" s="16">
        <v>5053</v>
      </c>
      <c r="X178" s="16">
        <v>5671</v>
      </c>
      <c r="Y178" s="16">
        <v>5523</v>
      </c>
      <c r="Z178" s="16">
        <v>6462</v>
      </c>
      <c r="AA178" s="16">
        <v>5809</v>
      </c>
      <c r="AG178" s="103">
        <f t="shared" ref="AG178:AX178" si="239">J178/$G178</f>
        <v>4.3041272046870555E-2</v>
      </c>
      <c r="AH178" s="103">
        <f t="shared" si="239"/>
        <v>4.0659565230790687E-2</v>
      </c>
      <c r="AI178" s="103">
        <f t="shared" si="239"/>
        <v>3.6204337279606098E-2</v>
      </c>
      <c r="AJ178" s="103">
        <f t="shared" si="239"/>
        <v>1.5828177207364982E-2</v>
      </c>
      <c r="AK178" s="103">
        <f t="shared" si="239"/>
        <v>1.3093403300459197E-2</v>
      </c>
      <c r="AL178" s="103">
        <f t="shared" si="239"/>
        <v>1.6881394291862611E-2</v>
      </c>
      <c r="AM178" s="103">
        <f t="shared" si="239"/>
        <v>1.9723883582410198E-2</v>
      </c>
      <c r="AN178" s="103">
        <f t="shared" si="239"/>
        <v>2.0932689554390437E-2</v>
      </c>
      <c r="AO178" s="103">
        <f t="shared" si="239"/>
        <v>1.6411635535424747E-2</v>
      </c>
      <c r="AP178" s="103">
        <f t="shared" si="239"/>
        <v>1.7641386165335334E-2</v>
      </c>
      <c r="AQ178" s="103">
        <f t="shared" si="239"/>
        <v>1.747981308987263E-2</v>
      </c>
      <c r="AR178" s="103">
        <f t="shared" si="239"/>
        <v>1.8655706027962318E-2</v>
      </c>
      <c r="AS178" s="103">
        <f t="shared" si="239"/>
        <v>1.7255406040618874E-2</v>
      </c>
      <c r="AT178" s="103">
        <f t="shared" si="239"/>
        <v>1.5119050931723109E-2</v>
      </c>
      <c r="AU178" s="103">
        <f t="shared" si="239"/>
        <v>1.6968165017574064E-2</v>
      </c>
      <c r="AV178" s="103">
        <f t="shared" si="239"/>
        <v>1.6525335107046651E-2</v>
      </c>
      <c r="AW178" s="103">
        <f t="shared" si="239"/>
        <v>1.9334911363703688E-2</v>
      </c>
      <c r="AX178" s="103">
        <f t="shared" si="239"/>
        <v>1.7381073988200976E-2</v>
      </c>
    </row>
    <row r="179" spans="1:50" ht="14.25" hidden="1" outlineLevel="1" x14ac:dyDescent="0.2">
      <c r="A179" s="83" t="s">
        <v>1840</v>
      </c>
      <c r="B179" s="83" t="s">
        <v>1506</v>
      </c>
      <c r="C179" s="1" t="s">
        <v>1506</v>
      </c>
      <c r="D179" s="97" t="s">
        <v>172</v>
      </c>
      <c r="E179" s="16">
        <f t="shared" ref="E179:G179" si="240">E39</f>
        <v>246212</v>
      </c>
      <c r="F179" s="52">
        <f t="shared" si="240"/>
        <v>0.62</v>
      </c>
      <c r="G179" s="16">
        <f t="shared" si="240"/>
        <v>152651.44</v>
      </c>
      <c r="H179" s="16"/>
      <c r="I179" s="132">
        <f t="shared" si="168"/>
        <v>0.16961517035148832</v>
      </c>
      <c r="J179" s="16">
        <v>104254</v>
      </c>
      <c r="K179" s="130">
        <v>105888</v>
      </c>
      <c r="L179" s="130">
        <v>77886</v>
      </c>
      <c r="M179" s="131">
        <v>14698</v>
      </c>
      <c r="N179" s="131">
        <v>11413</v>
      </c>
      <c r="O179" s="16">
        <v>14141</v>
      </c>
      <c r="P179" s="16">
        <v>20745</v>
      </c>
      <c r="Q179" s="16">
        <v>26880</v>
      </c>
      <c r="R179" s="16">
        <v>25734</v>
      </c>
      <c r="S179" s="16">
        <v>28047</v>
      </c>
      <c r="T179" s="16">
        <v>29571</v>
      </c>
      <c r="U179" s="16">
        <v>27945</v>
      </c>
      <c r="V179" s="16">
        <v>20768</v>
      </c>
      <c r="W179" s="16">
        <v>20090</v>
      </c>
      <c r="X179" s="16">
        <v>26169</v>
      </c>
      <c r="Y179" s="16">
        <v>25922</v>
      </c>
      <c r="Z179" s="16">
        <v>23838</v>
      </c>
      <c r="AA179" s="16">
        <v>27916</v>
      </c>
      <c r="AG179" s="103">
        <f t="shared" ref="AG179:AX179" si="241">J179/$G179</f>
        <v>0.68295457939997162</v>
      </c>
      <c r="AH179" s="103">
        <f t="shared" si="241"/>
        <v>0.69365870377639416</v>
      </c>
      <c r="AI179" s="103">
        <f t="shared" si="241"/>
        <v>0.51022119411385836</v>
      </c>
      <c r="AJ179" s="103">
        <f t="shared" si="241"/>
        <v>9.6284712414111517E-2</v>
      </c>
      <c r="AK179" s="103">
        <f t="shared" si="241"/>
        <v>7.4765098842172723E-2</v>
      </c>
      <c r="AL179" s="103">
        <f t="shared" si="241"/>
        <v>9.2635876870863457E-2</v>
      </c>
      <c r="AM179" s="103">
        <f t="shared" si="241"/>
        <v>0.13589783365292851</v>
      </c>
      <c r="AN179" s="103">
        <f t="shared" si="241"/>
        <v>0.17608743160234847</v>
      </c>
      <c r="AO179" s="103">
        <f t="shared" si="241"/>
        <v>0.16858013262108762</v>
      </c>
      <c r="AP179" s="103">
        <f t="shared" si="241"/>
        <v>0.18373229888954865</v>
      </c>
      <c r="AQ179" s="103">
        <f t="shared" si="241"/>
        <v>0.1937158273777175</v>
      </c>
      <c r="AR179" s="103">
        <f t="shared" si="241"/>
        <v>0.18306410997498615</v>
      </c>
      <c r="AS179" s="103">
        <f t="shared" si="241"/>
        <v>0.13604850370229066</v>
      </c>
      <c r="AT179" s="103">
        <f t="shared" si="241"/>
        <v>0.13160701268196356</v>
      </c>
      <c r="AU179" s="103">
        <f t="shared" si="241"/>
        <v>0.17142976181554526</v>
      </c>
      <c r="AV179" s="103">
        <f t="shared" si="241"/>
        <v>0.16981169650283023</v>
      </c>
      <c r="AW179" s="103">
        <f t="shared" si="241"/>
        <v>0.15615967985627913</v>
      </c>
      <c r="AX179" s="103">
        <f t="shared" si="241"/>
        <v>0.18287413469535563</v>
      </c>
    </row>
    <row r="180" spans="1:50" ht="14.25" hidden="1" outlineLevel="1" x14ac:dyDescent="0.2">
      <c r="A180" s="83" t="s">
        <v>1815</v>
      </c>
      <c r="B180" s="83" t="s">
        <v>1540</v>
      </c>
      <c r="C180" s="1" t="s">
        <v>1232</v>
      </c>
      <c r="D180" s="97" t="s">
        <v>133</v>
      </c>
      <c r="E180" s="16">
        <f t="shared" ref="E180:G180" si="242">E40</f>
        <v>76780</v>
      </c>
      <c r="F180" s="52">
        <f t="shared" si="242"/>
        <v>0.36</v>
      </c>
      <c r="G180" s="16">
        <f t="shared" si="242"/>
        <v>27640.799999999999</v>
      </c>
      <c r="H180" s="16"/>
      <c r="I180" s="132">
        <f t="shared" si="168"/>
        <v>0</v>
      </c>
      <c r="J180" s="16">
        <v>0</v>
      </c>
      <c r="K180" s="130">
        <v>0</v>
      </c>
      <c r="L180" s="130">
        <v>0</v>
      </c>
      <c r="M180" s="131">
        <v>0</v>
      </c>
      <c r="N180" s="131">
        <v>0</v>
      </c>
      <c r="O180" s="16">
        <v>0</v>
      </c>
      <c r="P180" s="16">
        <v>0</v>
      </c>
      <c r="Q180" s="16">
        <v>0</v>
      </c>
      <c r="R180" s="16">
        <v>0</v>
      </c>
      <c r="S180" s="16"/>
      <c r="T180" s="16">
        <v>0</v>
      </c>
      <c r="U180" s="16"/>
      <c r="V180" s="16">
        <v>0</v>
      </c>
      <c r="W180" s="16">
        <v>0</v>
      </c>
      <c r="X180" s="16">
        <v>0</v>
      </c>
      <c r="Y180" s="16">
        <v>0</v>
      </c>
      <c r="Z180" s="16"/>
      <c r="AA180" s="16">
        <v>0</v>
      </c>
      <c r="AG180" s="103">
        <f t="shared" ref="AG180:AX180" si="243">J180/$G180</f>
        <v>0</v>
      </c>
      <c r="AH180" s="103">
        <f t="shared" si="243"/>
        <v>0</v>
      </c>
      <c r="AI180" s="103">
        <f t="shared" si="243"/>
        <v>0</v>
      </c>
      <c r="AJ180" s="103">
        <f t="shared" si="243"/>
        <v>0</v>
      </c>
      <c r="AK180" s="103">
        <f t="shared" si="243"/>
        <v>0</v>
      </c>
      <c r="AL180" s="103">
        <f t="shared" si="243"/>
        <v>0</v>
      </c>
      <c r="AM180" s="103">
        <f t="shared" si="243"/>
        <v>0</v>
      </c>
      <c r="AN180" s="103">
        <f t="shared" si="243"/>
        <v>0</v>
      </c>
      <c r="AO180" s="103">
        <f t="shared" si="243"/>
        <v>0</v>
      </c>
      <c r="AP180" s="103">
        <f t="shared" si="243"/>
        <v>0</v>
      </c>
      <c r="AQ180" s="103">
        <f t="shared" si="243"/>
        <v>0</v>
      </c>
      <c r="AR180" s="103">
        <f t="shared" si="243"/>
        <v>0</v>
      </c>
      <c r="AS180" s="103">
        <f t="shared" si="243"/>
        <v>0</v>
      </c>
      <c r="AT180" s="103">
        <f t="shared" si="243"/>
        <v>0</v>
      </c>
      <c r="AU180" s="103">
        <f t="shared" si="243"/>
        <v>0</v>
      </c>
      <c r="AV180" s="103">
        <f t="shared" si="243"/>
        <v>0</v>
      </c>
      <c r="AW180" s="103">
        <f t="shared" si="243"/>
        <v>0</v>
      </c>
      <c r="AX180" s="103">
        <f t="shared" si="243"/>
        <v>0</v>
      </c>
    </row>
    <row r="181" spans="1:50" ht="14.25" hidden="1" outlineLevel="1" x14ac:dyDescent="0.2">
      <c r="A181" s="83" t="s">
        <v>1815</v>
      </c>
      <c r="B181" s="83" t="s">
        <v>1540</v>
      </c>
      <c r="C181" s="1" t="s">
        <v>1233</v>
      </c>
      <c r="D181" s="97" t="s">
        <v>133</v>
      </c>
      <c r="E181" s="16">
        <f t="shared" ref="E181:G181" si="244">E41</f>
        <v>134854</v>
      </c>
      <c r="F181" s="52">
        <f t="shared" si="244"/>
        <v>0.36</v>
      </c>
      <c r="G181" s="16">
        <f t="shared" si="244"/>
        <v>48547.439999999995</v>
      </c>
      <c r="H181" s="1"/>
      <c r="I181" s="132">
        <f t="shared" si="168"/>
        <v>0</v>
      </c>
      <c r="J181" s="1">
        <v>0</v>
      </c>
      <c r="K181" s="61">
        <v>0</v>
      </c>
      <c r="L181" s="61">
        <v>0</v>
      </c>
      <c r="M181" s="32">
        <v>0</v>
      </c>
      <c r="N181" s="32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G181" s="103">
        <f t="shared" ref="AG181:AX181" si="245">J181/$G181</f>
        <v>0</v>
      </c>
      <c r="AH181" s="103">
        <f t="shared" si="245"/>
        <v>0</v>
      </c>
      <c r="AI181" s="103">
        <f t="shared" si="245"/>
        <v>0</v>
      </c>
      <c r="AJ181" s="103">
        <f t="shared" si="245"/>
        <v>0</v>
      </c>
      <c r="AK181" s="103">
        <f t="shared" si="245"/>
        <v>0</v>
      </c>
      <c r="AL181" s="103">
        <f t="shared" si="245"/>
        <v>0</v>
      </c>
      <c r="AM181" s="103">
        <f t="shared" si="245"/>
        <v>0</v>
      </c>
      <c r="AN181" s="103">
        <f t="shared" si="245"/>
        <v>0</v>
      </c>
      <c r="AO181" s="103">
        <f t="shared" si="245"/>
        <v>0</v>
      </c>
      <c r="AP181" s="103">
        <f t="shared" si="245"/>
        <v>0</v>
      </c>
      <c r="AQ181" s="103">
        <f t="shared" si="245"/>
        <v>0</v>
      </c>
      <c r="AR181" s="103">
        <f t="shared" si="245"/>
        <v>0</v>
      </c>
      <c r="AS181" s="103">
        <f t="shared" si="245"/>
        <v>0</v>
      </c>
      <c r="AT181" s="103">
        <f t="shared" si="245"/>
        <v>0</v>
      </c>
      <c r="AU181" s="103">
        <f t="shared" si="245"/>
        <v>0</v>
      </c>
      <c r="AV181" s="103">
        <f t="shared" si="245"/>
        <v>0</v>
      </c>
      <c r="AW181" s="103">
        <f t="shared" si="245"/>
        <v>0</v>
      </c>
      <c r="AX181" s="103">
        <f t="shared" si="245"/>
        <v>0</v>
      </c>
    </row>
    <row r="182" spans="1:50" ht="14.25" hidden="1" outlineLevel="1" x14ac:dyDescent="0.2">
      <c r="A182" s="83" t="s">
        <v>1815</v>
      </c>
      <c r="B182" s="83" t="s">
        <v>1540</v>
      </c>
      <c r="C182" s="1" t="s">
        <v>1323</v>
      </c>
      <c r="D182" s="97" t="s">
        <v>133</v>
      </c>
      <c r="E182" s="16">
        <f t="shared" ref="E182:G182" si="246">E42</f>
        <v>119849</v>
      </c>
      <c r="F182" s="52">
        <f t="shared" si="246"/>
        <v>0.36</v>
      </c>
      <c r="G182" s="16">
        <f t="shared" si="246"/>
        <v>43145.64</v>
      </c>
      <c r="H182" s="1"/>
      <c r="I182" s="132">
        <f t="shared" si="168"/>
        <v>0</v>
      </c>
      <c r="J182" s="1">
        <v>0</v>
      </c>
      <c r="K182" s="61">
        <v>1</v>
      </c>
      <c r="L182" s="61">
        <v>0</v>
      </c>
      <c r="M182" s="32">
        <v>0</v>
      </c>
      <c r="N182" s="32">
        <v>0</v>
      </c>
      <c r="O182" s="1">
        <v>0</v>
      </c>
      <c r="P182" s="1">
        <v>65</v>
      </c>
      <c r="Q182" s="1">
        <v>52</v>
      </c>
      <c r="R182" s="1">
        <v>31</v>
      </c>
      <c r="S182" s="1">
        <v>20</v>
      </c>
      <c r="T182" s="1">
        <v>15</v>
      </c>
      <c r="U182" s="1">
        <v>12</v>
      </c>
      <c r="V182" s="1">
        <v>5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G182" s="103">
        <f t="shared" ref="AG182:AX182" si="247">J182/$G182</f>
        <v>0</v>
      </c>
      <c r="AH182" s="103">
        <f t="shared" si="247"/>
        <v>2.3177312933589583E-5</v>
      </c>
      <c r="AI182" s="103">
        <f t="shared" si="247"/>
        <v>0</v>
      </c>
      <c r="AJ182" s="103">
        <f t="shared" si="247"/>
        <v>0</v>
      </c>
      <c r="AK182" s="103">
        <f t="shared" si="247"/>
        <v>0</v>
      </c>
      <c r="AL182" s="103">
        <f t="shared" si="247"/>
        <v>0</v>
      </c>
      <c r="AM182" s="103">
        <f t="shared" si="247"/>
        <v>1.5065253406833228E-3</v>
      </c>
      <c r="AN182" s="103">
        <f t="shared" si="247"/>
        <v>1.2052202725466583E-3</v>
      </c>
      <c r="AO182" s="103">
        <f t="shared" si="247"/>
        <v>7.1849670094127703E-4</v>
      </c>
      <c r="AP182" s="103">
        <f t="shared" si="247"/>
        <v>4.6354625867179162E-4</v>
      </c>
      <c r="AQ182" s="103">
        <f t="shared" si="247"/>
        <v>3.476596940038437E-4</v>
      </c>
      <c r="AR182" s="103">
        <f t="shared" si="247"/>
        <v>2.7812775520307496E-4</v>
      </c>
      <c r="AS182" s="103">
        <f t="shared" si="247"/>
        <v>1.1588656466794791E-4</v>
      </c>
      <c r="AT182" s="103">
        <f t="shared" si="247"/>
        <v>2.3177312933589583E-5</v>
      </c>
      <c r="AU182" s="103">
        <f t="shared" si="247"/>
        <v>0</v>
      </c>
      <c r="AV182" s="103">
        <f t="shared" si="247"/>
        <v>0</v>
      </c>
      <c r="AW182" s="103">
        <f t="shared" si="247"/>
        <v>0</v>
      </c>
      <c r="AX182" s="103">
        <f t="shared" si="247"/>
        <v>0</v>
      </c>
    </row>
    <row r="183" spans="1:50" ht="14.25" hidden="1" outlineLevel="1" x14ac:dyDescent="0.2">
      <c r="A183" s="83" t="s">
        <v>1815</v>
      </c>
      <c r="B183" s="83" t="s">
        <v>1540</v>
      </c>
      <c r="C183" s="1" t="s">
        <v>1324</v>
      </c>
      <c r="D183" s="97" t="s">
        <v>133</v>
      </c>
      <c r="E183" s="16">
        <f t="shared" ref="E183:G183" si="248">E43</f>
        <v>236825</v>
      </c>
      <c r="F183" s="52">
        <f t="shared" si="248"/>
        <v>0.36</v>
      </c>
      <c r="G183" s="16">
        <f t="shared" si="248"/>
        <v>85257</v>
      </c>
      <c r="H183" s="16"/>
      <c r="I183" s="132">
        <f t="shared" si="168"/>
        <v>2.5515011475108595E-2</v>
      </c>
      <c r="J183" s="16">
        <v>5107</v>
      </c>
      <c r="K183" s="130">
        <v>5424</v>
      </c>
      <c r="L183" s="130">
        <v>4486</v>
      </c>
      <c r="M183" s="131">
        <v>1389</v>
      </c>
      <c r="N183" s="131">
        <v>1445</v>
      </c>
      <c r="O183" s="16">
        <v>2279</v>
      </c>
      <c r="P183" s="16">
        <v>2392</v>
      </c>
      <c r="Q183" s="16">
        <v>2299</v>
      </c>
      <c r="R183" s="16">
        <v>2173</v>
      </c>
      <c r="S183" s="16">
        <v>2220</v>
      </c>
      <c r="T183" s="16">
        <v>2478</v>
      </c>
      <c r="U183" s="16">
        <v>2802</v>
      </c>
      <c r="V183" s="16">
        <v>2659</v>
      </c>
      <c r="W183" s="16">
        <v>2496</v>
      </c>
      <c r="X183" s="16">
        <v>2723</v>
      </c>
      <c r="Y183" s="16">
        <v>2460</v>
      </c>
      <c r="Z183" s="16">
        <v>2021</v>
      </c>
      <c r="AA183" s="16">
        <v>2045</v>
      </c>
      <c r="AG183" s="103">
        <f t="shared" ref="AG183:AX183" si="249">J183/$G183</f>
        <v>5.9901239780897758E-2</v>
      </c>
      <c r="AH183" s="103">
        <f t="shared" si="249"/>
        <v>6.3619409549948977E-2</v>
      </c>
      <c r="AI183" s="103">
        <f t="shared" si="249"/>
        <v>5.2617380391052931E-2</v>
      </c>
      <c r="AJ183" s="103">
        <f t="shared" si="249"/>
        <v>1.6291917379218129E-2</v>
      </c>
      <c r="AK183" s="103">
        <f t="shared" si="249"/>
        <v>1.6948754940943264E-2</v>
      </c>
      <c r="AL183" s="103">
        <f t="shared" si="249"/>
        <v>2.6730942913778342E-2</v>
      </c>
      <c r="AM183" s="103">
        <f t="shared" si="249"/>
        <v>2.8056347279402278E-2</v>
      </c>
      <c r="AN183" s="103">
        <f t="shared" si="249"/>
        <v>2.6965527757251605E-2</v>
      </c>
      <c r="AO183" s="103">
        <f t="shared" si="249"/>
        <v>2.5487643243370047E-2</v>
      </c>
      <c r="AP183" s="103">
        <f t="shared" si="249"/>
        <v>2.6038917625532215E-2</v>
      </c>
      <c r="AQ183" s="103">
        <f t="shared" si="249"/>
        <v>2.906506210633731E-2</v>
      </c>
      <c r="AR183" s="103">
        <f t="shared" si="249"/>
        <v>3.286533657060417E-2</v>
      </c>
      <c r="AS183" s="103">
        <f t="shared" si="249"/>
        <v>3.1188054939770341E-2</v>
      </c>
      <c r="AT183" s="103">
        <f t="shared" si="249"/>
        <v>2.9276188465463246E-2</v>
      </c>
      <c r="AU183" s="103">
        <f t="shared" si="249"/>
        <v>3.1938726438884783E-2</v>
      </c>
      <c r="AV183" s="103">
        <f t="shared" si="249"/>
        <v>2.8853935747211373E-2</v>
      </c>
      <c r="AW183" s="103">
        <f t="shared" si="249"/>
        <v>2.3704798432973247E-2</v>
      </c>
      <c r="AX183" s="103">
        <f t="shared" si="249"/>
        <v>2.3986300245141163E-2</v>
      </c>
    </row>
    <row r="184" spans="1:50" ht="14.25" hidden="1" outlineLevel="1" x14ac:dyDescent="0.2">
      <c r="A184" s="83" t="s">
        <v>1815</v>
      </c>
      <c r="B184" s="83" t="s">
        <v>1540</v>
      </c>
      <c r="C184" s="1" t="s">
        <v>1325</v>
      </c>
      <c r="D184" s="97" t="s">
        <v>133</v>
      </c>
      <c r="E184" s="16">
        <f t="shared" ref="E184:G184" si="250">E44</f>
        <v>55585</v>
      </c>
      <c r="F184" s="52">
        <f t="shared" si="250"/>
        <v>0.36</v>
      </c>
      <c r="G184" s="16">
        <f t="shared" si="250"/>
        <v>20010.599999999999</v>
      </c>
      <c r="H184" s="1"/>
      <c r="I184" s="132">
        <f t="shared" si="168"/>
        <v>0</v>
      </c>
      <c r="J184" s="1">
        <v>0</v>
      </c>
      <c r="K184" s="61">
        <v>0</v>
      </c>
      <c r="L184" s="61">
        <v>0</v>
      </c>
      <c r="M184" s="32">
        <v>0</v>
      </c>
      <c r="N184" s="32">
        <v>0</v>
      </c>
      <c r="O184" s="1">
        <v>0</v>
      </c>
      <c r="P184" s="1">
        <v>0</v>
      </c>
      <c r="Q184" s="1">
        <v>0</v>
      </c>
      <c r="R184" s="1">
        <v>0</v>
      </c>
      <c r="T184" s="1">
        <v>0</v>
      </c>
      <c r="U184" s="1">
        <v>0</v>
      </c>
      <c r="V184" s="1">
        <v>0</v>
      </c>
      <c r="W184" s="1">
        <v>0</v>
      </c>
      <c r="Z184" s="1">
        <v>0</v>
      </c>
      <c r="AA184" s="1">
        <v>0</v>
      </c>
      <c r="AG184" s="103">
        <f t="shared" ref="AG184:AX184" si="251">J184/$G184</f>
        <v>0</v>
      </c>
      <c r="AH184" s="103">
        <f t="shared" si="251"/>
        <v>0</v>
      </c>
      <c r="AI184" s="103">
        <f t="shared" si="251"/>
        <v>0</v>
      </c>
      <c r="AJ184" s="103">
        <f t="shared" si="251"/>
        <v>0</v>
      </c>
      <c r="AK184" s="103">
        <f t="shared" si="251"/>
        <v>0</v>
      </c>
      <c r="AL184" s="103">
        <f t="shared" si="251"/>
        <v>0</v>
      </c>
      <c r="AM184" s="103">
        <f t="shared" si="251"/>
        <v>0</v>
      </c>
      <c r="AN184" s="103">
        <f t="shared" si="251"/>
        <v>0</v>
      </c>
      <c r="AO184" s="103">
        <f t="shared" si="251"/>
        <v>0</v>
      </c>
      <c r="AP184" s="103">
        <f t="shared" si="251"/>
        <v>0</v>
      </c>
      <c r="AQ184" s="103">
        <f t="shared" si="251"/>
        <v>0</v>
      </c>
      <c r="AR184" s="103">
        <f t="shared" si="251"/>
        <v>0</v>
      </c>
      <c r="AS184" s="103">
        <f t="shared" si="251"/>
        <v>0</v>
      </c>
      <c r="AT184" s="103">
        <f t="shared" si="251"/>
        <v>0</v>
      </c>
      <c r="AU184" s="103">
        <f t="shared" si="251"/>
        <v>0</v>
      </c>
      <c r="AV184" s="103">
        <f t="shared" si="251"/>
        <v>0</v>
      </c>
      <c r="AW184" s="103">
        <f t="shared" si="251"/>
        <v>0</v>
      </c>
      <c r="AX184" s="103">
        <f t="shared" si="251"/>
        <v>0</v>
      </c>
    </row>
    <row r="185" spans="1:50" ht="14.25" hidden="1" outlineLevel="1" x14ac:dyDescent="0.2">
      <c r="A185" s="83" t="s">
        <v>1815</v>
      </c>
      <c r="B185" s="83" t="s">
        <v>1540</v>
      </c>
      <c r="C185" s="1" t="s">
        <v>1326</v>
      </c>
      <c r="D185" s="97" t="s">
        <v>133</v>
      </c>
      <c r="E185" s="16">
        <f t="shared" ref="E185:G185" si="252">E45</f>
        <v>179692</v>
      </c>
      <c r="F185" s="52">
        <f t="shared" si="252"/>
        <v>0.36</v>
      </c>
      <c r="G185" s="16">
        <f t="shared" si="252"/>
        <v>64689.119999999995</v>
      </c>
      <c r="H185" s="1"/>
      <c r="I185" s="132">
        <f t="shared" si="168"/>
        <v>0</v>
      </c>
      <c r="J185" s="1">
        <v>0</v>
      </c>
      <c r="K185" s="61">
        <v>0</v>
      </c>
      <c r="L185" s="61">
        <v>0</v>
      </c>
      <c r="M185" s="32">
        <v>0</v>
      </c>
      <c r="N185" s="32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G185" s="103">
        <f t="shared" ref="AG185:AX185" si="253">J185/$G185</f>
        <v>0</v>
      </c>
      <c r="AH185" s="103">
        <f t="shared" si="253"/>
        <v>0</v>
      </c>
      <c r="AI185" s="103">
        <f t="shared" si="253"/>
        <v>0</v>
      </c>
      <c r="AJ185" s="103">
        <f t="shared" si="253"/>
        <v>0</v>
      </c>
      <c r="AK185" s="103">
        <f t="shared" si="253"/>
        <v>0</v>
      </c>
      <c r="AL185" s="103">
        <f t="shared" si="253"/>
        <v>0</v>
      </c>
      <c r="AM185" s="103">
        <f t="shared" si="253"/>
        <v>0</v>
      </c>
      <c r="AN185" s="103">
        <f t="shared" si="253"/>
        <v>0</v>
      </c>
      <c r="AO185" s="103">
        <f t="shared" si="253"/>
        <v>0</v>
      </c>
      <c r="AP185" s="103">
        <f t="shared" si="253"/>
        <v>0</v>
      </c>
      <c r="AQ185" s="103">
        <f t="shared" si="253"/>
        <v>0</v>
      </c>
      <c r="AR185" s="103">
        <f t="shared" si="253"/>
        <v>0</v>
      </c>
      <c r="AS185" s="103">
        <f t="shared" si="253"/>
        <v>0</v>
      </c>
      <c r="AT185" s="103">
        <f t="shared" si="253"/>
        <v>0</v>
      </c>
      <c r="AU185" s="103">
        <f t="shared" si="253"/>
        <v>0</v>
      </c>
      <c r="AV185" s="103">
        <f t="shared" si="253"/>
        <v>0</v>
      </c>
      <c r="AW185" s="103">
        <f t="shared" si="253"/>
        <v>0</v>
      </c>
      <c r="AX185" s="103">
        <f t="shared" si="253"/>
        <v>0</v>
      </c>
    </row>
    <row r="186" spans="1:50" ht="14.25" hidden="1" outlineLevel="1" x14ac:dyDescent="0.2">
      <c r="A186" s="83" t="s">
        <v>1815</v>
      </c>
      <c r="B186" s="83" t="s">
        <v>1540</v>
      </c>
      <c r="C186" s="1" t="s">
        <v>1327</v>
      </c>
      <c r="D186" s="97" t="s">
        <v>133</v>
      </c>
      <c r="E186" s="16">
        <f t="shared" ref="E186:G186" si="254">E46</f>
        <v>129329</v>
      </c>
      <c r="F186" s="52">
        <f t="shared" si="254"/>
        <v>0.36</v>
      </c>
      <c r="G186" s="16">
        <f t="shared" si="254"/>
        <v>46558.439999999995</v>
      </c>
      <c r="H186" s="16"/>
      <c r="I186" s="132">
        <f t="shared" si="168"/>
        <v>0</v>
      </c>
      <c r="J186" s="16">
        <v>0</v>
      </c>
      <c r="K186" s="130">
        <v>0</v>
      </c>
      <c r="L186" s="130">
        <v>0</v>
      </c>
      <c r="M186" s="32">
        <v>0</v>
      </c>
      <c r="N186" s="32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G186" s="103">
        <f t="shared" ref="AG186:AX186" si="255">J186/$G186</f>
        <v>0</v>
      </c>
      <c r="AH186" s="103">
        <f t="shared" si="255"/>
        <v>0</v>
      </c>
      <c r="AI186" s="103">
        <f t="shared" si="255"/>
        <v>0</v>
      </c>
      <c r="AJ186" s="103">
        <f t="shared" si="255"/>
        <v>0</v>
      </c>
      <c r="AK186" s="103">
        <f t="shared" si="255"/>
        <v>0</v>
      </c>
      <c r="AL186" s="103">
        <f t="shared" si="255"/>
        <v>0</v>
      </c>
      <c r="AM186" s="103">
        <f t="shared" si="255"/>
        <v>0</v>
      </c>
      <c r="AN186" s="103">
        <f t="shared" si="255"/>
        <v>0</v>
      </c>
      <c r="AO186" s="103">
        <f t="shared" si="255"/>
        <v>0</v>
      </c>
      <c r="AP186" s="103">
        <f t="shared" si="255"/>
        <v>0</v>
      </c>
      <c r="AQ186" s="103">
        <f t="shared" si="255"/>
        <v>0</v>
      </c>
      <c r="AR186" s="103">
        <f t="shared" si="255"/>
        <v>0</v>
      </c>
      <c r="AS186" s="103">
        <f t="shared" si="255"/>
        <v>0</v>
      </c>
      <c r="AT186" s="103">
        <f t="shared" si="255"/>
        <v>0</v>
      </c>
      <c r="AU186" s="103">
        <f t="shared" si="255"/>
        <v>0</v>
      </c>
      <c r="AV186" s="103">
        <f t="shared" si="255"/>
        <v>0</v>
      </c>
      <c r="AW186" s="103">
        <f t="shared" si="255"/>
        <v>0</v>
      </c>
      <c r="AX186" s="103">
        <f t="shared" si="255"/>
        <v>0</v>
      </c>
    </row>
    <row r="187" spans="1:50" ht="14.25" hidden="1" outlineLevel="1" x14ac:dyDescent="0.2">
      <c r="A187" s="83" t="s">
        <v>1815</v>
      </c>
      <c r="B187" s="83" t="s">
        <v>1540</v>
      </c>
      <c r="C187" s="1" t="s">
        <v>1328</v>
      </c>
      <c r="D187" s="97" t="s">
        <v>133</v>
      </c>
      <c r="E187" s="16">
        <f t="shared" ref="E187:G187" si="256">E47</f>
        <v>246065</v>
      </c>
      <c r="F187" s="52">
        <f t="shared" si="256"/>
        <v>0.36</v>
      </c>
      <c r="G187" s="16">
        <f t="shared" si="256"/>
        <v>88583.4</v>
      </c>
      <c r="H187" s="16"/>
      <c r="I187" s="132">
        <f t="shared" si="168"/>
        <v>0</v>
      </c>
      <c r="J187" s="16">
        <v>0</v>
      </c>
      <c r="K187" s="130">
        <v>0</v>
      </c>
      <c r="L187" s="130">
        <v>0</v>
      </c>
      <c r="M187" s="131">
        <v>0</v>
      </c>
      <c r="N187" s="131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G187" s="103">
        <f t="shared" ref="AG187:AX187" si="257">J187/$G187</f>
        <v>0</v>
      </c>
      <c r="AH187" s="103">
        <f t="shared" si="257"/>
        <v>0</v>
      </c>
      <c r="AI187" s="103">
        <f t="shared" si="257"/>
        <v>0</v>
      </c>
      <c r="AJ187" s="103">
        <f t="shared" si="257"/>
        <v>0</v>
      </c>
      <c r="AK187" s="103">
        <f t="shared" si="257"/>
        <v>0</v>
      </c>
      <c r="AL187" s="103">
        <f t="shared" si="257"/>
        <v>0</v>
      </c>
      <c r="AM187" s="103">
        <f t="shared" si="257"/>
        <v>0</v>
      </c>
      <c r="AN187" s="103">
        <f t="shared" si="257"/>
        <v>0</v>
      </c>
      <c r="AO187" s="103">
        <f t="shared" si="257"/>
        <v>0</v>
      </c>
      <c r="AP187" s="103">
        <f t="shared" si="257"/>
        <v>0</v>
      </c>
      <c r="AQ187" s="103">
        <f t="shared" si="257"/>
        <v>0</v>
      </c>
      <c r="AR187" s="103">
        <f t="shared" si="257"/>
        <v>0</v>
      </c>
      <c r="AS187" s="103">
        <f t="shared" si="257"/>
        <v>0</v>
      </c>
      <c r="AT187" s="103">
        <f t="shared" si="257"/>
        <v>0</v>
      </c>
      <c r="AU187" s="103">
        <f t="shared" si="257"/>
        <v>0</v>
      </c>
      <c r="AV187" s="103">
        <f t="shared" si="257"/>
        <v>0</v>
      </c>
      <c r="AW187" s="103">
        <f t="shared" si="257"/>
        <v>0</v>
      </c>
      <c r="AX187" s="103">
        <f t="shared" si="257"/>
        <v>0</v>
      </c>
    </row>
    <row r="188" spans="1:50" ht="14.25" hidden="1" outlineLevel="1" x14ac:dyDescent="0.2">
      <c r="A188" s="83" t="s">
        <v>1815</v>
      </c>
      <c r="B188" s="83" t="s">
        <v>1540</v>
      </c>
      <c r="C188" s="1" t="s">
        <v>1334</v>
      </c>
      <c r="D188" s="97" t="s">
        <v>133</v>
      </c>
      <c r="E188" s="16">
        <f t="shared" ref="E188:G188" si="258">E48</f>
        <v>260044</v>
      </c>
      <c r="F188" s="52">
        <f t="shared" si="258"/>
        <v>0.36</v>
      </c>
      <c r="G188" s="16">
        <f t="shared" si="258"/>
        <v>93615.84</v>
      </c>
      <c r="H188" s="16"/>
      <c r="I188" s="132">
        <f t="shared" si="168"/>
        <v>0</v>
      </c>
      <c r="J188" s="16">
        <v>0</v>
      </c>
      <c r="K188" s="130">
        <v>0</v>
      </c>
      <c r="L188" s="130">
        <v>0</v>
      </c>
      <c r="M188" s="131">
        <v>0</v>
      </c>
      <c r="N188" s="131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G188" s="103">
        <f t="shared" ref="AG188:AX188" si="259">J188/$G188</f>
        <v>0</v>
      </c>
      <c r="AH188" s="103">
        <f t="shared" si="259"/>
        <v>0</v>
      </c>
      <c r="AI188" s="103">
        <f t="shared" si="259"/>
        <v>0</v>
      </c>
      <c r="AJ188" s="103">
        <f t="shared" si="259"/>
        <v>0</v>
      </c>
      <c r="AK188" s="103">
        <f t="shared" si="259"/>
        <v>0</v>
      </c>
      <c r="AL188" s="103">
        <f t="shared" si="259"/>
        <v>0</v>
      </c>
      <c r="AM188" s="103">
        <f t="shared" si="259"/>
        <v>0</v>
      </c>
      <c r="AN188" s="103">
        <f t="shared" si="259"/>
        <v>0</v>
      </c>
      <c r="AO188" s="103">
        <f t="shared" si="259"/>
        <v>0</v>
      </c>
      <c r="AP188" s="103">
        <f t="shared" si="259"/>
        <v>0</v>
      </c>
      <c r="AQ188" s="103">
        <f t="shared" si="259"/>
        <v>0</v>
      </c>
      <c r="AR188" s="103">
        <f t="shared" si="259"/>
        <v>0</v>
      </c>
      <c r="AS188" s="103">
        <f t="shared" si="259"/>
        <v>0</v>
      </c>
      <c r="AT188" s="103">
        <f t="shared" si="259"/>
        <v>0</v>
      </c>
      <c r="AU188" s="103">
        <f t="shared" si="259"/>
        <v>0</v>
      </c>
      <c r="AV188" s="103">
        <f t="shared" si="259"/>
        <v>0</v>
      </c>
      <c r="AW188" s="103">
        <f t="shared" si="259"/>
        <v>0</v>
      </c>
      <c r="AX188" s="103">
        <f t="shared" si="259"/>
        <v>0</v>
      </c>
    </row>
    <row r="189" spans="1:50" ht="14.25" hidden="1" outlineLevel="1" x14ac:dyDescent="0.2">
      <c r="A189" s="83" t="s">
        <v>1815</v>
      </c>
      <c r="B189" s="83" t="s">
        <v>1540</v>
      </c>
      <c r="C189" s="1" t="s">
        <v>1338</v>
      </c>
      <c r="D189" s="97" t="s">
        <v>133</v>
      </c>
      <c r="E189" s="16">
        <f t="shared" ref="E189:G189" si="260">E49</f>
        <v>352298</v>
      </c>
      <c r="F189" s="52">
        <f t="shared" si="260"/>
        <v>0.36</v>
      </c>
      <c r="G189" s="16">
        <f t="shared" si="260"/>
        <v>126827.28</v>
      </c>
      <c r="H189" s="16"/>
      <c r="I189" s="132">
        <f t="shared" si="168"/>
        <v>0</v>
      </c>
      <c r="J189" s="16">
        <v>0</v>
      </c>
      <c r="K189" s="130">
        <v>0</v>
      </c>
      <c r="L189" s="130">
        <v>0</v>
      </c>
      <c r="M189" s="131">
        <v>1</v>
      </c>
      <c r="N189" s="131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1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G189" s="103">
        <f t="shared" ref="AG189:AX189" si="261">J189/$G189</f>
        <v>0</v>
      </c>
      <c r="AH189" s="103">
        <f t="shared" si="261"/>
        <v>0</v>
      </c>
      <c r="AI189" s="103">
        <f t="shared" si="261"/>
        <v>0</v>
      </c>
      <c r="AJ189" s="103">
        <f t="shared" si="261"/>
        <v>7.8847389930620608E-6</v>
      </c>
      <c r="AK189" s="103">
        <f t="shared" si="261"/>
        <v>0</v>
      </c>
      <c r="AL189" s="103">
        <f t="shared" si="261"/>
        <v>0</v>
      </c>
      <c r="AM189" s="103">
        <f t="shared" si="261"/>
        <v>0</v>
      </c>
      <c r="AN189" s="103">
        <f t="shared" si="261"/>
        <v>0</v>
      </c>
      <c r="AO189" s="103">
        <f t="shared" si="261"/>
        <v>0</v>
      </c>
      <c r="AP189" s="103">
        <f t="shared" si="261"/>
        <v>0</v>
      </c>
      <c r="AQ189" s="103">
        <f t="shared" si="261"/>
        <v>0</v>
      </c>
      <c r="AR189" s="103">
        <f t="shared" si="261"/>
        <v>7.8847389930620608E-6</v>
      </c>
      <c r="AS189" s="103">
        <f t="shared" si="261"/>
        <v>0</v>
      </c>
      <c r="AT189" s="103">
        <f t="shared" si="261"/>
        <v>0</v>
      </c>
      <c r="AU189" s="103">
        <f t="shared" si="261"/>
        <v>0</v>
      </c>
      <c r="AV189" s="103">
        <f t="shared" si="261"/>
        <v>0</v>
      </c>
      <c r="AW189" s="103">
        <f t="shared" si="261"/>
        <v>0</v>
      </c>
      <c r="AX189" s="103">
        <f t="shared" si="261"/>
        <v>0</v>
      </c>
    </row>
    <row r="190" spans="1:50" ht="14.25" hidden="1" outlineLevel="1" x14ac:dyDescent="0.2">
      <c r="A190" s="83" t="s">
        <v>1815</v>
      </c>
      <c r="B190" s="83" t="s">
        <v>1540</v>
      </c>
      <c r="C190" s="1" t="s">
        <v>1357</v>
      </c>
      <c r="D190" s="97" t="s">
        <v>201</v>
      </c>
      <c r="E190" s="16">
        <f t="shared" ref="E190:G190" si="262">E50</f>
        <v>148208</v>
      </c>
      <c r="F190" s="52">
        <f t="shared" si="262"/>
        <v>0.36</v>
      </c>
      <c r="G190" s="16">
        <f t="shared" si="262"/>
        <v>53354.879999999997</v>
      </c>
      <c r="H190" s="16"/>
      <c r="I190" s="132">
        <f t="shared" si="168"/>
        <v>0.14550371649853458</v>
      </c>
      <c r="J190" s="16">
        <v>18550</v>
      </c>
      <c r="K190" s="130">
        <v>18936</v>
      </c>
      <c r="L190" s="130">
        <v>16229</v>
      </c>
      <c r="M190" s="131">
        <v>5057</v>
      </c>
      <c r="N190" s="131">
        <v>5421</v>
      </c>
      <c r="O190" s="16">
        <v>8156</v>
      </c>
      <c r="P190" s="16">
        <v>8798</v>
      </c>
      <c r="Q190" s="16">
        <v>8312</v>
      </c>
      <c r="R190" s="16">
        <v>7897</v>
      </c>
      <c r="S190" s="16">
        <v>8059</v>
      </c>
      <c r="T190" s="16">
        <v>9071</v>
      </c>
      <c r="U190" s="16">
        <v>9940</v>
      </c>
      <c r="V190" s="16">
        <v>9437</v>
      </c>
      <c r="W190" s="16">
        <v>8635</v>
      </c>
      <c r="X190" s="16">
        <v>9762</v>
      </c>
      <c r="Y190" s="16">
        <v>8882</v>
      </c>
      <c r="Z190" s="16">
        <v>7378</v>
      </c>
      <c r="AA190" s="16">
        <v>7030</v>
      </c>
      <c r="AG190" s="103">
        <f t="shared" ref="AG190:AX190" si="263">J190/$G190</f>
        <v>0.34767204049563977</v>
      </c>
      <c r="AH190" s="103">
        <f t="shared" si="263"/>
        <v>0.35490661772643856</v>
      </c>
      <c r="AI190" s="103">
        <f t="shared" si="263"/>
        <v>0.3041708649705519</v>
      </c>
      <c r="AJ190" s="103">
        <f t="shared" si="263"/>
        <v>9.4780458694687347E-2</v>
      </c>
      <c r="AK190" s="103">
        <f t="shared" si="263"/>
        <v>0.1016027025081867</v>
      </c>
      <c r="AL190" s="103">
        <f t="shared" si="263"/>
        <v>0.15286324324972711</v>
      </c>
      <c r="AM190" s="103">
        <f t="shared" si="263"/>
        <v>0.1648958820636463</v>
      </c>
      <c r="AN190" s="103">
        <f t="shared" si="263"/>
        <v>0.15578706202694112</v>
      </c>
      <c r="AO190" s="103">
        <f t="shared" si="263"/>
        <v>0.1480089543824295</v>
      </c>
      <c r="AP190" s="103">
        <f t="shared" si="263"/>
        <v>0.15104522772799789</v>
      </c>
      <c r="AQ190" s="103">
        <f t="shared" si="263"/>
        <v>0.17001256492377081</v>
      </c>
      <c r="AR190" s="103">
        <f t="shared" si="263"/>
        <v>0.18629973490709753</v>
      </c>
      <c r="AS190" s="103">
        <f t="shared" si="263"/>
        <v>0.17687229359338827</v>
      </c>
      <c r="AT190" s="103">
        <f t="shared" si="263"/>
        <v>0.16184086629001884</v>
      </c>
      <c r="AU190" s="103">
        <f t="shared" si="263"/>
        <v>0.18296358271258412</v>
      </c>
      <c r="AV190" s="103">
        <f t="shared" si="263"/>
        <v>0.16647024602060767</v>
      </c>
      <c r="AW190" s="103">
        <f t="shared" si="263"/>
        <v>0.13828163421977521</v>
      </c>
      <c r="AX190" s="103">
        <f t="shared" si="263"/>
        <v>0.13175926925522088</v>
      </c>
    </row>
    <row r="191" spans="1:50" ht="14.25" hidden="1" outlineLevel="1" x14ac:dyDescent="0.2">
      <c r="A191" s="83" t="s">
        <v>1815</v>
      </c>
      <c r="B191" s="83" t="s">
        <v>1540</v>
      </c>
      <c r="C191" s="1" t="s">
        <v>1359</v>
      </c>
      <c r="D191" s="97" t="s">
        <v>133</v>
      </c>
      <c r="E191" s="16">
        <f t="shared" ref="E191:G191" si="264">E51</f>
        <v>115880</v>
      </c>
      <c r="F191" s="52">
        <f t="shared" si="264"/>
        <v>0.36</v>
      </c>
      <c r="G191" s="16">
        <f t="shared" si="264"/>
        <v>41716.799999999996</v>
      </c>
      <c r="H191" s="16"/>
      <c r="I191" s="132">
        <f t="shared" si="168"/>
        <v>0</v>
      </c>
      <c r="J191" s="16">
        <v>0</v>
      </c>
      <c r="K191" s="130">
        <v>0</v>
      </c>
      <c r="L191" s="130">
        <v>1</v>
      </c>
      <c r="M191" s="131">
        <v>1</v>
      </c>
      <c r="N191" s="32">
        <v>0</v>
      </c>
      <c r="O191" s="16">
        <v>0</v>
      </c>
      <c r="P191" s="16">
        <v>0</v>
      </c>
      <c r="Q191" s="16">
        <v>0</v>
      </c>
      <c r="R191" s="1">
        <v>0</v>
      </c>
      <c r="S191" s="1">
        <v>0</v>
      </c>
      <c r="T191" s="16">
        <v>0</v>
      </c>
      <c r="U191" s="16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G191" s="103">
        <f t="shared" ref="AG191:AX191" si="265">J191/$G191</f>
        <v>0</v>
      </c>
      <c r="AH191" s="103">
        <f t="shared" si="265"/>
        <v>0</v>
      </c>
      <c r="AI191" s="103">
        <f t="shared" si="265"/>
        <v>2.3971157902811338E-5</v>
      </c>
      <c r="AJ191" s="103">
        <f t="shared" si="265"/>
        <v>2.3971157902811338E-5</v>
      </c>
      <c r="AK191" s="103">
        <f t="shared" si="265"/>
        <v>0</v>
      </c>
      <c r="AL191" s="103">
        <f t="shared" si="265"/>
        <v>0</v>
      </c>
      <c r="AM191" s="103">
        <f t="shared" si="265"/>
        <v>0</v>
      </c>
      <c r="AN191" s="103">
        <f t="shared" si="265"/>
        <v>0</v>
      </c>
      <c r="AO191" s="103">
        <f t="shared" si="265"/>
        <v>0</v>
      </c>
      <c r="AP191" s="103">
        <f t="shared" si="265"/>
        <v>0</v>
      </c>
      <c r="AQ191" s="103">
        <f t="shared" si="265"/>
        <v>0</v>
      </c>
      <c r="AR191" s="103">
        <f t="shared" si="265"/>
        <v>0</v>
      </c>
      <c r="AS191" s="103">
        <f t="shared" si="265"/>
        <v>0</v>
      </c>
      <c r="AT191" s="103">
        <f t="shared" si="265"/>
        <v>0</v>
      </c>
      <c r="AU191" s="103">
        <f t="shared" si="265"/>
        <v>0</v>
      </c>
      <c r="AV191" s="103">
        <f t="shared" si="265"/>
        <v>0</v>
      </c>
      <c r="AW191" s="103">
        <f t="shared" si="265"/>
        <v>0</v>
      </c>
      <c r="AX191" s="103">
        <f t="shared" si="265"/>
        <v>0</v>
      </c>
    </row>
    <row r="192" spans="1:50" ht="14.25" hidden="1" outlineLevel="1" x14ac:dyDescent="0.2">
      <c r="A192" s="83" t="s">
        <v>1815</v>
      </c>
      <c r="B192" s="83" t="s">
        <v>1540</v>
      </c>
      <c r="C192" s="1" t="s">
        <v>1360</v>
      </c>
      <c r="D192" s="97" t="s">
        <v>133</v>
      </c>
      <c r="E192" s="16">
        <f t="shared" ref="E192:G192" si="266">E52</f>
        <v>54824</v>
      </c>
      <c r="F192" s="52">
        <f t="shared" si="266"/>
        <v>0.36</v>
      </c>
      <c r="G192" s="16">
        <f t="shared" si="266"/>
        <v>19736.64</v>
      </c>
      <c r="H192" s="1"/>
      <c r="I192" s="132">
        <f t="shared" si="168"/>
        <v>0</v>
      </c>
      <c r="J192" s="1">
        <v>0</v>
      </c>
      <c r="K192" s="61">
        <v>0</v>
      </c>
      <c r="L192" s="61">
        <v>0</v>
      </c>
      <c r="M192" s="32">
        <v>0</v>
      </c>
      <c r="N192" s="32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G192" s="103">
        <f t="shared" ref="AG192:AX192" si="267">J192/$G192</f>
        <v>0</v>
      </c>
      <c r="AH192" s="103">
        <f t="shared" si="267"/>
        <v>0</v>
      </c>
      <c r="AI192" s="103">
        <f t="shared" si="267"/>
        <v>0</v>
      </c>
      <c r="AJ192" s="103">
        <f t="shared" si="267"/>
        <v>0</v>
      </c>
      <c r="AK192" s="103">
        <f t="shared" si="267"/>
        <v>0</v>
      </c>
      <c r="AL192" s="103">
        <f t="shared" si="267"/>
        <v>0</v>
      </c>
      <c r="AM192" s="103">
        <f t="shared" si="267"/>
        <v>0</v>
      </c>
      <c r="AN192" s="103">
        <f t="shared" si="267"/>
        <v>0</v>
      </c>
      <c r="AO192" s="103">
        <f t="shared" si="267"/>
        <v>0</v>
      </c>
      <c r="AP192" s="103">
        <f t="shared" si="267"/>
        <v>0</v>
      </c>
      <c r="AQ192" s="103">
        <f t="shared" si="267"/>
        <v>0</v>
      </c>
      <c r="AR192" s="103">
        <f t="shared" si="267"/>
        <v>0</v>
      </c>
      <c r="AS192" s="103">
        <f t="shared" si="267"/>
        <v>0</v>
      </c>
      <c r="AT192" s="103">
        <f t="shared" si="267"/>
        <v>0</v>
      </c>
      <c r="AU192" s="103">
        <f t="shared" si="267"/>
        <v>0</v>
      </c>
      <c r="AV192" s="103">
        <f t="shared" si="267"/>
        <v>0</v>
      </c>
      <c r="AW192" s="103">
        <f t="shared" si="267"/>
        <v>0</v>
      </c>
      <c r="AX192" s="103">
        <f t="shared" si="267"/>
        <v>0</v>
      </c>
    </row>
    <row r="193" spans="1:50" ht="14.25" hidden="1" outlineLevel="1" x14ac:dyDescent="0.2">
      <c r="A193" s="83" t="s">
        <v>1815</v>
      </c>
      <c r="B193" s="83" t="s">
        <v>1540</v>
      </c>
      <c r="C193" s="1" t="s">
        <v>1444</v>
      </c>
      <c r="D193" s="97" t="s">
        <v>133</v>
      </c>
      <c r="E193" s="16">
        <f t="shared" ref="E193:G193" si="268">E53</f>
        <v>25099</v>
      </c>
      <c r="F193" s="52">
        <f t="shared" si="268"/>
        <v>0.36</v>
      </c>
      <c r="G193" s="16">
        <f t="shared" si="268"/>
        <v>9035.64</v>
      </c>
      <c r="H193" s="16"/>
      <c r="I193" s="132">
        <f t="shared" si="168"/>
        <v>0</v>
      </c>
      <c r="J193" s="16">
        <v>0</v>
      </c>
      <c r="K193" s="130">
        <v>0</v>
      </c>
      <c r="L193" s="130">
        <v>0</v>
      </c>
      <c r="M193" s="131">
        <v>0</v>
      </c>
      <c r="N193" s="131"/>
      <c r="O193" s="16">
        <v>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16">
        <v>0</v>
      </c>
      <c r="X193" s="16">
        <v>0</v>
      </c>
      <c r="Y193" s="16">
        <v>0</v>
      </c>
      <c r="Z193" s="16">
        <v>0</v>
      </c>
      <c r="AA193" s="16">
        <v>0</v>
      </c>
      <c r="AG193" s="103">
        <f t="shared" ref="AG193:AX193" si="269">J193/$G193</f>
        <v>0</v>
      </c>
      <c r="AH193" s="103">
        <f t="shared" si="269"/>
        <v>0</v>
      </c>
      <c r="AI193" s="103">
        <f t="shared" si="269"/>
        <v>0</v>
      </c>
      <c r="AJ193" s="103">
        <f t="shared" si="269"/>
        <v>0</v>
      </c>
      <c r="AK193" s="103">
        <f t="shared" si="269"/>
        <v>0</v>
      </c>
      <c r="AL193" s="103">
        <f t="shared" si="269"/>
        <v>0</v>
      </c>
      <c r="AM193" s="103">
        <f t="shared" si="269"/>
        <v>0</v>
      </c>
      <c r="AN193" s="103">
        <f t="shared" si="269"/>
        <v>0</v>
      </c>
      <c r="AO193" s="103">
        <f t="shared" si="269"/>
        <v>0</v>
      </c>
      <c r="AP193" s="103">
        <f t="shared" si="269"/>
        <v>0</v>
      </c>
      <c r="AQ193" s="103">
        <f t="shared" si="269"/>
        <v>0</v>
      </c>
      <c r="AR193" s="103">
        <f t="shared" si="269"/>
        <v>0</v>
      </c>
      <c r="AS193" s="103">
        <f t="shared" si="269"/>
        <v>0</v>
      </c>
      <c r="AT193" s="103">
        <f t="shared" si="269"/>
        <v>0</v>
      </c>
      <c r="AU193" s="103">
        <f t="shared" si="269"/>
        <v>0</v>
      </c>
      <c r="AV193" s="103">
        <f t="shared" si="269"/>
        <v>0</v>
      </c>
      <c r="AW193" s="103">
        <f t="shared" si="269"/>
        <v>0</v>
      </c>
      <c r="AX193" s="103">
        <f t="shared" si="269"/>
        <v>0</v>
      </c>
    </row>
    <row r="194" spans="1:50" ht="14.25" hidden="1" outlineLevel="1" x14ac:dyDescent="0.2">
      <c r="A194" s="83" t="s">
        <v>1815</v>
      </c>
      <c r="B194" s="83" t="s">
        <v>1732</v>
      </c>
      <c r="C194" s="1" t="s">
        <v>1488</v>
      </c>
      <c r="D194" s="97" t="s">
        <v>133</v>
      </c>
      <c r="E194" s="16">
        <f t="shared" ref="E194:G194" si="270">E54</f>
        <v>180578</v>
      </c>
      <c r="F194" s="52">
        <f t="shared" si="270"/>
        <v>0.41</v>
      </c>
      <c r="G194" s="16">
        <f t="shared" si="270"/>
        <v>74036.98</v>
      </c>
      <c r="H194" s="16"/>
      <c r="I194" s="132">
        <f t="shared" si="168"/>
        <v>1.7108567457325605E-4</v>
      </c>
      <c r="J194" s="16">
        <v>298</v>
      </c>
      <c r="K194" s="130">
        <v>248</v>
      </c>
      <c r="L194" s="130">
        <v>201</v>
      </c>
      <c r="M194" s="131">
        <v>103</v>
      </c>
      <c r="N194" s="32">
        <v>65</v>
      </c>
      <c r="O194" s="16">
        <v>93</v>
      </c>
      <c r="P194" s="16">
        <v>106</v>
      </c>
      <c r="Q194" s="16">
        <v>102</v>
      </c>
      <c r="R194" s="16">
        <v>101</v>
      </c>
      <c r="S194" s="16">
        <v>75</v>
      </c>
      <c r="T194" s="16">
        <v>83</v>
      </c>
      <c r="U194" s="16">
        <v>59</v>
      </c>
      <c r="V194" s="16">
        <v>42</v>
      </c>
      <c r="W194" s="16">
        <v>44</v>
      </c>
      <c r="X194" s="16">
        <v>29</v>
      </c>
      <c r="Y194" s="16">
        <v>20</v>
      </c>
      <c r="Z194" s="16">
        <v>6</v>
      </c>
      <c r="AA194" s="16">
        <v>12</v>
      </c>
      <c r="AG194" s="103">
        <f t="shared" ref="AG194:AX194" si="271">J194/$G194</f>
        <v>4.0250156070655504E-3</v>
      </c>
      <c r="AH194" s="103">
        <f t="shared" si="271"/>
        <v>3.3496774179605925E-3</v>
      </c>
      <c r="AI194" s="103">
        <f t="shared" si="271"/>
        <v>2.7148595202019315E-3</v>
      </c>
      <c r="AJ194" s="103">
        <f t="shared" si="271"/>
        <v>1.3911966695562138E-3</v>
      </c>
      <c r="AK194" s="103">
        <f t="shared" si="271"/>
        <v>8.7793964583644552E-4</v>
      </c>
      <c r="AL194" s="103">
        <f t="shared" si="271"/>
        <v>1.256129031735222E-3</v>
      </c>
      <c r="AM194" s="103">
        <f t="shared" si="271"/>
        <v>1.4317169609025112E-3</v>
      </c>
      <c r="AN194" s="103">
        <f t="shared" si="271"/>
        <v>1.3776899057741147E-3</v>
      </c>
      <c r="AO194" s="103">
        <f t="shared" si="271"/>
        <v>1.3641831419920155E-3</v>
      </c>
      <c r="AP194" s="103">
        <f t="shared" si="271"/>
        <v>1.0130072836574372E-3</v>
      </c>
      <c r="AQ194" s="103">
        <f t="shared" si="271"/>
        <v>1.1210613939142305E-3</v>
      </c>
      <c r="AR194" s="103">
        <f t="shared" si="271"/>
        <v>7.9689906314385061E-4</v>
      </c>
      <c r="AS194" s="103">
        <f t="shared" si="271"/>
        <v>5.672840788481648E-4</v>
      </c>
      <c r="AT194" s="103">
        <f t="shared" si="271"/>
        <v>5.9429760641236317E-4</v>
      </c>
      <c r="AU194" s="103">
        <f t="shared" si="271"/>
        <v>3.9169614968087574E-4</v>
      </c>
      <c r="AV194" s="103">
        <f t="shared" si="271"/>
        <v>2.7013527564198327E-4</v>
      </c>
      <c r="AW194" s="103">
        <f t="shared" si="271"/>
        <v>8.1040582692594977E-5</v>
      </c>
      <c r="AX194" s="103">
        <f t="shared" si="271"/>
        <v>1.6208116538518995E-4</v>
      </c>
    </row>
    <row r="195" spans="1:50" ht="14.25" hidden="1" outlineLevel="1" x14ac:dyDescent="0.2">
      <c r="A195" s="83" t="s">
        <v>1815</v>
      </c>
      <c r="B195" s="83" t="s">
        <v>1732</v>
      </c>
      <c r="C195" s="1" t="s">
        <v>1495</v>
      </c>
      <c r="D195" s="97" t="s">
        <v>133</v>
      </c>
      <c r="E195" s="16">
        <f t="shared" ref="E195:G195" si="272">E55</f>
        <v>121732</v>
      </c>
      <c r="F195" s="52">
        <f t="shared" si="272"/>
        <v>0.41</v>
      </c>
      <c r="G195" s="16">
        <f t="shared" si="272"/>
        <v>49910.119999999995</v>
      </c>
      <c r="H195" s="16"/>
      <c r="I195" s="132">
        <f t="shared" si="168"/>
        <v>3.1857266622480574E-3</v>
      </c>
      <c r="J195" s="16">
        <v>290</v>
      </c>
      <c r="K195" s="130">
        <v>237</v>
      </c>
      <c r="L195" s="130">
        <v>231</v>
      </c>
      <c r="M195" s="131">
        <v>91</v>
      </c>
      <c r="N195" s="131">
        <v>73</v>
      </c>
      <c r="O195" s="16">
        <v>109</v>
      </c>
      <c r="P195" s="16">
        <v>140</v>
      </c>
      <c r="Q195" s="16">
        <v>188</v>
      </c>
      <c r="R195" s="16">
        <v>172</v>
      </c>
      <c r="S195" s="16">
        <v>206</v>
      </c>
      <c r="T195" s="16">
        <v>217</v>
      </c>
      <c r="U195" s="16">
        <v>286</v>
      </c>
      <c r="V195" s="16">
        <v>246</v>
      </c>
      <c r="W195" s="16">
        <v>185</v>
      </c>
      <c r="X195" s="16">
        <v>200</v>
      </c>
      <c r="Y195" s="16">
        <v>191</v>
      </c>
      <c r="Z195" s="16">
        <v>132</v>
      </c>
      <c r="AA195" s="16">
        <v>154</v>
      </c>
      <c r="AG195" s="103">
        <f t="shared" ref="AG195:AX195" si="273">J195/$G195</f>
        <v>5.8104448556725577E-3</v>
      </c>
      <c r="AH195" s="103">
        <f t="shared" si="273"/>
        <v>4.7485359682565382E-3</v>
      </c>
      <c r="AI195" s="103">
        <f t="shared" si="273"/>
        <v>4.6283198677943473E-3</v>
      </c>
      <c r="AJ195" s="103">
        <f t="shared" si="273"/>
        <v>1.8232775236765612E-3</v>
      </c>
      <c r="AK195" s="103">
        <f t="shared" si="273"/>
        <v>1.4626292222899885E-3</v>
      </c>
      <c r="AL195" s="103">
        <f t="shared" si="273"/>
        <v>2.1839258250631339E-3</v>
      </c>
      <c r="AM195" s="103">
        <f t="shared" si="273"/>
        <v>2.8050423441177866E-3</v>
      </c>
      <c r="AN195" s="103">
        <f t="shared" si="273"/>
        <v>3.7667711478153133E-3</v>
      </c>
      <c r="AO195" s="103">
        <f t="shared" si="273"/>
        <v>3.4461948799161374E-3</v>
      </c>
      <c r="AP195" s="103">
        <f t="shared" si="273"/>
        <v>4.127419449201886E-3</v>
      </c>
      <c r="AQ195" s="103">
        <f t="shared" si="273"/>
        <v>4.3478156333825691E-3</v>
      </c>
      <c r="AR195" s="103">
        <f t="shared" si="273"/>
        <v>5.730300788697764E-3</v>
      </c>
      <c r="AS195" s="103">
        <f t="shared" si="273"/>
        <v>4.928860118949825E-3</v>
      </c>
      <c r="AT195" s="103">
        <f t="shared" si="273"/>
        <v>3.7066630975842178E-3</v>
      </c>
      <c r="AU195" s="103">
        <f t="shared" si="273"/>
        <v>4.0072033487396951E-3</v>
      </c>
      <c r="AV195" s="103">
        <f t="shared" si="273"/>
        <v>3.8268791980464087E-3</v>
      </c>
      <c r="AW195" s="103">
        <f t="shared" si="273"/>
        <v>2.6447542101681984E-3</v>
      </c>
      <c r="AX195" s="103">
        <f t="shared" si="273"/>
        <v>3.0855465785295652E-3</v>
      </c>
    </row>
    <row r="196" spans="1:50" ht="14.25" hidden="1" outlineLevel="1" x14ac:dyDescent="0.2">
      <c r="A196" s="83" t="s">
        <v>1815</v>
      </c>
      <c r="B196" s="83" t="s">
        <v>1239</v>
      </c>
      <c r="C196" s="1" t="s">
        <v>1239</v>
      </c>
      <c r="D196" s="97" t="s">
        <v>133</v>
      </c>
      <c r="E196" s="16">
        <f t="shared" ref="E196:G196" si="274">E56</f>
        <v>854674</v>
      </c>
      <c r="F196" s="52">
        <f t="shared" si="274"/>
        <v>0.4</v>
      </c>
      <c r="G196" s="16">
        <f t="shared" si="274"/>
        <v>341869.60000000003</v>
      </c>
      <c r="H196" s="16"/>
      <c r="I196" s="132">
        <f t="shared" si="168"/>
        <v>2.1470174592885705E-3</v>
      </c>
      <c r="J196" s="16">
        <v>1439</v>
      </c>
      <c r="K196" s="130">
        <v>1358</v>
      </c>
      <c r="L196" s="130">
        <v>1226</v>
      </c>
      <c r="M196" s="32">
        <v>633</v>
      </c>
      <c r="N196" s="32">
        <v>589</v>
      </c>
      <c r="O196" s="1">
        <v>648</v>
      </c>
      <c r="P196" s="1">
        <v>804</v>
      </c>
      <c r="Q196" s="1">
        <v>821</v>
      </c>
      <c r="R196" s="1">
        <v>688</v>
      </c>
      <c r="S196" s="1">
        <v>654</v>
      </c>
      <c r="T196" s="1">
        <v>767</v>
      </c>
      <c r="U196" s="1">
        <v>839</v>
      </c>
      <c r="V196" s="1">
        <v>714</v>
      </c>
      <c r="W196" s="1">
        <v>656</v>
      </c>
      <c r="X196" s="1">
        <v>694</v>
      </c>
      <c r="Y196" s="1">
        <v>713</v>
      </c>
      <c r="Z196" s="1">
        <v>778</v>
      </c>
      <c r="AA196" s="1">
        <v>711</v>
      </c>
      <c r="AG196" s="103">
        <f t="shared" ref="AG196:AX196" si="275">J196/$G196</f>
        <v>4.2092072532918983E-3</v>
      </c>
      <c r="AH196" s="103">
        <f t="shared" si="275"/>
        <v>3.9722748088744948E-3</v>
      </c>
      <c r="AI196" s="103">
        <f t="shared" si="275"/>
        <v>3.5861626772313183E-3</v>
      </c>
      <c r="AJ196" s="103">
        <f t="shared" si="275"/>
        <v>1.8515831767434131E-3</v>
      </c>
      <c r="AK196" s="103">
        <f t="shared" si="275"/>
        <v>1.7228791328623544E-3</v>
      </c>
      <c r="AL196" s="103">
        <f t="shared" si="275"/>
        <v>1.8954595553392285E-3</v>
      </c>
      <c r="AM196" s="103">
        <f t="shared" si="275"/>
        <v>2.3517738927357097E-3</v>
      </c>
      <c r="AN196" s="103">
        <f t="shared" si="275"/>
        <v>2.4015004551443003E-3</v>
      </c>
      <c r="AO196" s="103">
        <f t="shared" si="275"/>
        <v>2.0124632315947364E-3</v>
      </c>
      <c r="AP196" s="103">
        <f t="shared" si="275"/>
        <v>1.9130101067775548E-3</v>
      </c>
      <c r="AQ196" s="103">
        <f t="shared" si="275"/>
        <v>2.2435454921993646E-3</v>
      </c>
      <c r="AR196" s="103">
        <f t="shared" si="275"/>
        <v>2.4541521094592791E-3</v>
      </c>
      <c r="AS196" s="103">
        <f t="shared" si="275"/>
        <v>2.0885156211608168E-3</v>
      </c>
      <c r="AT196" s="103">
        <f t="shared" si="275"/>
        <v>1.9188602905903301E-3</v>
      </c>
      <c r="AU196" s="103">
        <f t="shared" si="275"/>
        <v>2.0300137830330627E-3</v>
      </c>
      <c r="AV196" s="103">
        <f t="shared" si="275"/>
        <v>2.0855905292544289E-3</v>
      </c>
      <c r="AW196" s="103">
        <f t="shared" si="275"/>
        <v>2.2757215031696293E-3</v>
      </c>
      <c r="AX196" s="103">
        <f t="shared" si="275"/>
        <v>2.0797403454416536E-3</v>
      </c>
    </row>
    <row r="197" spans="1:50" ht="14.25" hidden="1" outlineLevel="1" x14ac:dyDescent="0.2">
      <c r="A197" s="83" t="s">
        <v>1815</v>
      </c>
      <c r="B197" s="83" t="s">
        <v>1257</v>
      </c>
      <c r="C197" s="1" t="s">
        <v>1257</v>
      </c>
      <c r="D197" s="97" t="s">
        <v>201</v>
      </c>
      <c r="E197" s="16">
        <f t="shared" ref="E197:G197" si="276">E57</f>
        <v>760885</v>
      </c>
      <c r="F197" s="52">
        <f t="shared" si="276"/>
        <v>0.65</v>
      </c>
      <c r="G197" s="16">
        <f t="shared" si="276"/>
        <v>494575.25</v>
      </c>
      <c r="H197" s="16"/>
      <c r="I197" s="132">
        <f t="shared" si="168"/>
        <v>2.3387071364098115E-2</v>
      </c>
      <c r="J197" s="16">
        <v>35646</v>
      </c>
      <c r="K197" s="130">
        <v>33916</v>
      </c>
      <c r="L197" s="130">
        <v>29649</v>
      </c>
      <c r="M197" s="131">
        <v>12689</v>
      </c>
      <c r="N197" s="131">
        <v>10933</v>
      </c>
      <c r="O197" s="16">
        <v>11879</v>
      </c>
      <c r="P197" s="16">
        <v>17505</v>
      </c>
      <c r="Q197" s="16">
        <v>15576</v>
      </c>
      <c r="R197" s="16">
        <v>14081</v>
      </c>
      <c r="S197" s="16">
        <v>14004</v>
      </c>
      <c r="T197" s="16">
        <v>12613</v>
      </c>
      <c r="U197" s="16">
        <v>14185</v>
      </c>
      <c r="V197" s="16">
        <v>12476</v>
      </c>
      <c r="W197" s="16">
        <v>11946</v>
      </c>
      <c r="X197" s="16">
        <v>12432</v>
      </c>
      <c r="Y197" s="16">
        <v>11912</v>
      </c>
      <c r="Z197" s="16">
        <v>11657</v>
      </c>
      <c r="AA197" s="16">
        <v>11131</v>
      </c>
      <c r="AG197" s="103">
        <f t="shared" ref="AG197:AX197" si="277">J197/$G197</f>
        <v>7.2073966499536721E-2</v>
      </c>
      <c r="AH197" s="103">
        <f t="shared" si="277"/>
        <v>6.8576015479949709E-2</v>
      </c>
      <c r="AI197" s="103">
        <f t="shared" si="277"/>
        <v>5.9948410277303604E-2</v>
      </c>
      <c r="AJ197" s="103">
        <f t="shared" si="277"/>
        <v>2.5656358663317665E-2</v>
      </c>
      <c r="AK197" s="103">
        <f t="shared" si="277"/>
        <v>2.2105837281586573E-2</v>
      </c>
      <c r="AL197" s="103">
        <f t="shared" si="277"/>
        <v>2.4018589688828949E-2</v>
      </c>
      <c r="AM197" s="103">
        <f t="shared" si="277"/>
        <v>3.5394007282006125E-2</v>
      </c>
      <c r="AN197" s="103">
        <f t="shared" si="277"/>
        <v>3.1493690798316334E-2</v>
      </c>
      <c r="AO197" s="103">
        <f t="shared" si="277"/>
        <v>2.8470894975031604E-2</v>
      </c>
      <c r="AP197" s="103">
        <f t="shared" si="277"/>
        <v>2.83152058256049E-2</v>
      </c>
      <c r="AQ197" s="103">
        <f t="shared" si="277"/>
        <v>2.5502691450896502E-2</v>
      </c>
      <c r="AR197" s="103">
        <f t="shared" si="277"/>
        <v>2.8681176423607933E-2</v>
      </c>
      <c r="AS197" s="103">
        <f t="shared" si="277"/>
        <v>2.5225686081137299E-2</v>
      </c>
      <c r="AT197" s="103">
        <f t="shared" si="277"/>
        <v>2.4154059468200238E-2</v>
      </c>
      <c r="AU197" s="103">
        <f t="shared" si="277"/>
        <v>2.5136720852893469E-2</v>
      </c>
      <c r="AV197" s="103">
        <f t="shared" si="277"/>
        <v>2.4085313610011823E-2</v>
      </c>
      <c r="AW197" s="103">
        <f t="shared" si="277"/>
        <v>2.3569719673598711E-2</v>
      </c>
      <c r="AX197" s="103">
        <f t="shared" si="277"/>
        <v>2.2506180808683815E-2</v>
      </c>
    </row>
    <row r="198" spans="1:50" ht="14.25" hidden="1" outlineLevel="1" x14ac:dyDescent="0.2">
      <c r="A198" s="83" t="s">
        <v>1815</v>
      </c>
      <c r="B198" s="83" t="s">
        <v>1262</v>
      </c>
      <c r="C198" s="1" t="s">
        <v>1262</v>
      </c>
      <c r="D198" s="97" t="s">
        <v>133</v>
      </c>
      <c r="E198" s="16">
        <f t="shared" ref="E198:G198" si="278">E58</f>
        <v>231900</v>
      </c>
      <c r="F198" s="52">
        <f t="shared" si="278"/>
        <v>0.41</v>
      </c>
      <c r="G198" s="16">
        <f t="shared" si="278"/>
        <v>95079</v>
      </c>
      <c r="H198" s="16"/>
      <c r="I198" s="132">
        <f t="shared" si="168"/>
        <v>5.2454625451817255E-2</v>
      </c>
      <c r="J198" s="16">
        <v>16218</v>
      </c>
      <c r="K198" s="130">
        <v>15584</v>
      </c>
      <c r="L198" s="130">
        <v>13018</v>
      </c>
      <c r="M198" s="131">
        <v>5579</v>
      </c>
      <c r="N198" s="131">
        <v>5409</v>
      </c>
      <c r="O198" s="16">
        <v>7325</v>
      </c>
      <c r="P198" s="16">
        <v>7978</v>
      </c>
      <c r="Q198" s="16">
        <v>7665</v>
      </c>
      <c r="R198" s="16">
        <v>7130</v>
      </c>
      <c r="S198" s="16">
        <v>6924</v>
      </c>
      <c r="T198" s="16">
        <v>6486</v>
      </c>
      <c r="U198" s="16">
        <v>6190</v>
      </c>
      <c r="V198" s="16">
        <v>5538</v>
      </c>
      <c r="W198" s="16">
        <v>5155</v>
      </c>
      <c r="X198" s="16">
        <v>5523</v>
      </c>
      <c r="Y198" s="16">
        <v>5042</v>
      </c>
      <c r="Z198" s="16">
        <v>4894</v>
      </c>
      <c r="AA198" s="16">
        <v>5026</v>
      </c>
      <c r="AG198" s="103">
        <f t="shared" ref="AG198:AX198" si="279">J198/$G198</f>
        <v>0.17057394377307292</v>
      </c>
      <c r="AH198" s="103">
        <f t="shared" si="279"/>
        <v>0.16390580464666224</v>
      </c>
      <c r="AI198" s="103">
        <f t="shared" si="279"/>
        <v>0.13691772105301908</v>
      </c>
      <c r="AJ198" s="103">
        <f t="shared" si="279"/>
        <v>5.8677520798493886E-2</v>
      </c>
      <c r="AK198" s="103">
        <f t="shared" si="279"/>
        <v>5.6889533966491025E-2</v>
      </c>
      <c r="AL198" s="103">
        <f t="shared" si="279"/>
        <v>7.7041197320123267E-2</v>
      </c>
      <c r="AM198" s="103">
        <f t="shared" si="279"/>
        <v>8.3909170268934255E-2</v>
      </c>
      <c r="AN198" s="103">
        <f t="shared" si="279"/>
        <v>8.0617170984128989E-2</v>
      </c>
      <c r="AO198" s="103">
        <f t="shared" si="279"/>
        <v>7.499027124811998E-2</v>
      </c>
      <c r="AP198" s="103">
        <f t="shared" si="279"/>
        <v>7.2823651910516513E-2</v>
      </c>
      <c r="AQ198" s="103">
        <f t="shared" si="279"/>
        <v>6.8216956425709144E-2</v>
      </c>
      <c r="AR198" s="103">
        <f t="shared" si="279"/>
        <v>6.5103755824104159E-2</v>
      </c>
      <c r="AS198" s="103">
        <f t="shared" si="279"/>
        <v>5.8246300444893193E-2</v>
      </c>
      <c r="AT198" s="103">
        <f t="shared" si="279"/>
        <v>5.4218071288086749E-2</v>
      </c>
      <c r="AU198" s="103">
        <f t="shared" si="279"/>
        <v>5.808853690089294E-2</v>
      </c>
      <c r="AV198" s="103">
        <f t="shared" si="279"/>
        <v>5.3029585923284848E-2</v>
      </c>
      <c r="AW198" s="103">
        <f t="shared" si="279"/>
        <v>5.1472985622482356E-2</v>
      </c>
      <c r="AX198" s="103">
        <f t="shared" si="279"/>
        <v>5.2861304809684581E-2</v>
      </c>
    </row>
    <row r="199" spans="1:50" ht="14.25" hidden="1" outlineLevel="1" x14ac:dyDescent="0.2">
      <c r="A199" s="83" t="s">
        <v>1815</v>
      </c>
      <c r="B199" s="83" t="s">
        <v>1310</v>
      </c>
      <c r="C199" s="1" t="s">
        <v>1310</v>
      </c>
      <c r="D199" s="97" t="s">
        <v>151</v>
      </c>
      <c r="E199" s="16">
        <f t="shared" ref="E199:G199" si="280">E59</f>
        <v>381974</v>
      </c>
      <c r="F199" s="52">
        <f t="shared" si="280"/>
        <v>0.43</v>
      </c>
      <c r="G199" s="16">
        <f t="shared" si="280"/>
        <v>164248.82</v>
      </c>
      <c r="H199" s="16"/>
      <c r="I199" s="132">
        <f t="shared" si="168"/>
        <v>8.8765731569131909E-2</v>
      </c>
      <c r="J199" s="16">
        <v>39813</v>
      </c>
      <c r="K199" s="130">
        <v>39925</v>
      </c>
      <c r="L199" s="130">
        <v>32282</v>
      </c>
      <c r="M199" s="131">
        <v>13236</v>
      </c>
      <c r="N199" s="131">
        <v>12857</v>
      </c>
      <c r="O199" s="16">
        <v>15570</v>
      </c>
      <c r="P199" s="16">
        <v>18102</v>
      </c>
      <c r="Q199" s="16">
        <v>18090</v>
      </c>
      <c r="R199" s="16">
        <v>17232</v>
      </c>
      <c r="S199" s="16">
        <v>15149</v>
      </c>
      <c r="T199" s="16">
        <v>15915</v>
      </c>
      <c r="U199" s="16">
        <v>17053</v>
      </c>
      <c r="V199" s="16">
        <v>15514</v>
      </c>
      <c r="W199" s="16">
        <v>13776</v>
      </c>
      <c r="X199" s="16">
        <v>15700</v>
      </c>
      <c r="Y199" s="16">
        <v>15200</v>
      </c>
      <c r="Z199" s="16">
        <v>14195</v>
      </c>
      <c r="AA199" s="16">
        <v>14344</v>
      </c>
      <c r="AG199" s="103">
        <f t="shared" ref="AG199:AX199" si="281">J199/$G199</f>
        <v>0.24239443546687275</v>
      </c>
      <c r="AH199" s="103">
        <f t="shared" si="281"/>
        <v>0.24307632773252191</v>
      </c>
      <c r="AI199" s="103">
        <f t="shared" si="281"/>
        <v>0.19654326892576762</v>
      </c>
      <c r="AJ199" s="103">
        <f t="shared" si="281"/>
        <v>8.0585053822608887E-2</v>
      </c>
      <c r="AK199" s="103">
        <f t="shared" si="281"/>
        <v>7.8277579102242562E-2</v>
      </c>
      <c r="AL199" s="103">
        <f t="shared" si="281"/>
        <v>9.4795201572833207E-2</v>
      </c>
      <c r="AM199" s="103">
        <f t="shared" si="281"/>
        <v>0.11021083743554444</v>
      </c>
      <c r="AN199" s="103">
        <f t="shared" si="281"/>
        <v>0.11013777754993917</v>
      </c>
      <c r="AO199" s="103">
        <f t="shared" si="281"/>
        <v>0.10491399572916262</v>
      </c>
      <c r="AP199" s="103">
        <f t="shared" si="281"/>
        <v>9.223201725284845E-2</v>
      </c>
      <c r="AQ199" s="103">
        <f t="shared" si="281"/>
        <v>9.6895673283984629E-2</v>
      </c>
      <c r="AR199" s="103">
        <f t="shared" si="281"/>
        <v>0.10382418576888405</v>
      </c>
      <c r="AS199" s="103">
        <f t="shared" si="281"/>
        <v>9.4454255440008641E-2</v>
      </c>
      <c r="AT199" s="103">
        <f t="shared" si="281"/>
        <v>8.3872748674845884E-2</v>
      </c>
      <c r="AU199" s="103">
        <f t="shared" si="281"/>
        <v>9.5586683666890271E-2</v>
      </c>
      <c r="AV199" s="103">
        <f t="shared" si="281"/>
        <v>9.2542521766670827E-2</v>
      </c>
      <c r="AW199" s="103">
        <f t="shared" si="281"/>
        <v>8.6423756347229763E-2</v>
      </c>
      <c r="AX199" s="103">
        <f t="shared" si="281"/>
        <v>8.7330916593495164E-2</v>
      </c>
    </row>
    <row r="200" spans="1:50" ht="14.25" hidden="1" outlineLevel="1" x14ac:dyDescent="0.2">
      <c r="A200" s="83" t="s">
        <v>1815</v>
      </c>
      <c r="B200" s="83" t="s">
        <v>1310</v>
      </c>
      <c r="C200" s="1" t="s">
        <v>1450</v>
      </c>
      <c r="D200" s="97" t="s">
        <v>133</v>
      </c>
      <c r="E200" s="16">
        <f t="shared" ref="E200:G200" si="282">E60</f>
        <v>169374</v>
      </c>
      <c r="F200" s="52">
        <f t="shared" si="282"/>
        <v>0.43</v>
      </c>
      <c r="G200" s="16">
        <f t="shared" si="282"/>
        <v>72830.819999999992</v>
      </c>
      <c r="H200" s="16"/>
      <c r="I200" s="132">
        <f t="shared" si="168"/>
        <v>8.9705612724576417E-3</v>
      </c>
      <c r="J200" s="16">
        <v>1632</v>
      </c>
      <c r="K200" s="130">
        <v>1644</v>
      </c>
      <c r="L200" s="130">
        <v>1343</v>
      </c>
      <c r="M200" s="131">
        <v>556</v>
      </c>
      <c r="N200" s="131">
        <v>491</v>
      </c>
      <c r="O200" s="16">
        <v>620</v>
      </c>
      <c r="P200" s="16">
        <v>764</v>
      </c>
      <c r="Q200" s="16">
        <v>718</v>
      </c>
      <c r="R200" s="16">
        <v>726</v>
      </c>
      <c r="S200" s="16">
        <v>631</v>
      </c>
      <c r="T200" s="16">
        <v>674</v>
      </c>
      <c r="U200" s="16">
        <v>751</v>
      </c>
      <c r="V200" s="16">
        <v>648</v>
      </c>
      <c r="W200" s="16">
        <v>600</v>
      </c>
      <c r="X200" s="16">
        <v>671</v>
      </c>
      <c r="Y200" s="16">
        <v>672</v>
      </c>
      <c r="Z200" s="16">
        <v>627</v>
      </c>
      <c r="AA200" s="16">
        <v>661</v>
      </c>
      <c r="AG200" s="103">
        <f t="shared" ref="AG200:AX200" si="283">J200/$G200</f>
        <v>2.2408095913241128E-2</v>
      </c>
      <c r="AH200" s="103">
        <f t="shared" si="283"/>
        <v>2.25728613243679E-2</v>
      </c>
      <c r="AI200" s="103">
        <f t="shared" si="283"/>
        <v>1.8439995595271343E-2</v>
      </c>
      <c r="AJ200" s="103">
        <f t="shared" si="283"/>
        <v>7.6341307155404822E-3</v>
      </c>
      <c r="AK200" s="103">
        <f t="shared" si="283"/>
        <v>6.7416514052704617E-3</v>
      </c>
      <c r="AL200" s="103">
        <f t="shared" si="283"/>
        <v>8.5128795748832722E-3</v>
      </c>
      <c r="AM200" s="103">
        <f t="shared" si="283"/>
        <v>1.0490064508404548E-2</v>
      </c>
      <c r="AN200" s="103">
        <f t="shared" si="283"/>
        <v>9.8584637657519181E-3</v>
      </c>
      <c r="AO200" s="103">
        <f t="shared" si="283"/>
        <v>9.9683073731697668E-3</v>
      </c>
      <c r="AP200" s="103">
        <f t="shared" si="283"/>
        <v>8.6639145350828131E-3</v>
      </c>
      <c r="AQ200" s="103">
        <f t="shared" si="283"/>
        <v>9.2543239249537491E-3</v>
      </c>
      <c r="AR200" s="103">
        <f t="shared" si="283"/>
        <v>1.0311568646350543E-2</v>
      </c>
      <c r="AS200" s="103">
        <f t="shared" si="283"/>
        <v>8.8973322008457419E-3</v>
      </c>
      <c r="AT200" s="103">
        <f t="shared" si="283"/>
        <v>8.2382705563386494E-3</v>
      </c>
      <c r="AU200" s="103">
        <f t="shared" si="283"/>
        <v>9.2131325721720569E-3</v>
      </c>
      <c r="AV200" s="103">
        <f t="shared" si="283"/>
        <v>9.2268630230992882E-3</v>
      </c>
      <c r="AW200" s="103">
        <f t="shared" si="283"/>
        <v>8.6089927313738896E-3</v>
      </c>
      <c r="AX200" s="103">
        <f t="shared" si="283"/>
        <v>9.0758280628997455E-3</v>
      </c>
    </row>
    <row r="201" spans="1:50" ht="14.25" hidden="1" outlineLevel="1" x14ac:dyDescent="0.2">
      <c r="A201" s="83" t="s">
        <v>1815</v>
      </c>
      <c r="B201" s="83" t="s">
        <v>1369</v>
      </c>
      <c r="C201" s="1" t="s">
        <v>1369</v>
      </c>
      <c r="D201" s="97" t="s">
        <v>133</v>
      </c>
      <c r="E201" s="16">
        <f t="shared" ref="E201:G201" si="284">E61</f>
        <v>262073</v>
      </c>
      <c r="F201" s="52">
        <f t="shared" si="284"/>
        <v>0.38</v>
      </c>
      <c r="G201" s="16">
        <f t="shared" si="284"/>
        <v>99587.74</v>
      </c>
      <c r="H201" s="16"/>
      <c r="I201" s="132">
        <f t="shared" si="168"/>
        <v>8.792916343584728E-3</v>
      </c>
      <c r="J201" s="16">
        <v>2050</v>
      </c>
      <c r="K201" s="130">
        <v>2622</v>
      </c>
      <c r="L201" s="130">
        <v>1900</v>
      </c>
      <c r="M201" s="131">
        <v>1090</v>
      </c>
      <c r="N201" s="32">
        <v>945</v>
      </c>
      <c r="O201" s="16">
        <v>1085</v>
      </c>
      <c r="P201" s="16">
        <v>1156</v>
      </c>
      <c r="Q201" s="16">
        <v>1098</v>
      </c>
      <c r="R201" s="1">
        <v>996</v>
      </c>
      <c r="S201" s="1">
        <v>962</v>
      </c>
      <c r="T201" s="16">
        <v>1007</v>
      </c>
      <c r="U201" s="16">
        <v>1011</v>
      </c>
      <c r="V201" s="1">
        <v>885</v>
      </c>
      <c r="W201" s="1">
        <v>839</v>
      </c>
      <c r="X201" s="1">
        <v>864</v>
      </c>
      <c r="Y201" s="1">
        <v>870</v>
      </c>
      <c r="Z201" s="1">
        <v>894</v>
      </c>
      <c r="AA201" s="1">
        <v>863</v>
      </c>
      <c r="AG201" s="103">
        <f t="shared" ref="AG201:AX201" si="285">J201/$G201</f>
        <v>2.058486315685043E-2</v>
      </c>
      <c r="AH201" s="103">
        <f t="shared" si="285"/>
        <v>2.6328542047444795E-2</v>
      </c>
      <c r="AI201" s="103">
        <f t="shared" si="285"/>
        <v>1.9078653657568691E-2</v>
      </c>
      <c r="AJ201" s="103">
        <f t="shared" si="285"/>
        <v>1.0945122361447302E-2</v>
      </c>
      <c r="AK201" s="103">
        <f t="shared" si="285"/>
        <v>9.4891198454749547E-3</v>
      </c>
      <c r="AL201" s="103">
        <f t="shared" si="285"/>
        <v>1.0894915378137911E-2</v>
      </c>
      <c r="AM201" s="103">
        <f t="shared" si="285"/>
        <v>1.1607854541131267E-2</v>
      </c>
      <c r="AN201" s="103">
        <f t="shared" si="285"/>
        <v>1.1025453534742328E-2</v>
      </c>
      <c r="AO201" s="103">
        <f t="shared" si="285"/>
        <v>1.0001231075230746E-2</v>
      </c>
      <c r="AP201" s="103">
        <f t="shared" si="285"/>
        <v>9.6598235887268846E-3</v>
      </c>
      <c r="AQ201" s="103">
        <f t="shared" si="285"/>
        <v>1.0111686438511406E-2</v>
      </c>
      <c r="AR201" s="103">
        <f t="shared" si="285"/>
        <v>1.0151852025158919E-2</v>
      </c>
      <c r="AS201" s="103">
        <f t="shared" si="285"/>
        <v>8.8866360457622584E-3</v>
      </c>
      <c r="AT201" s="103">
        <f t="shared" si="285"/>
        <v>8.4247317993158596E-3</v>
      </c>
      <c r="AU201" s="103">
        <f t="shared" si="285"/>
        <v>8.6757667158628149E-3</v>
      </c>
      <c r="AV201" s="103">
        <f t="shared" si="285"/>
        <v>8.7360150958340852E-3</v>
      </c>
      <c r="AW201" s="103">
        <f t="shared" si="285"/>
        <v>8.977008615719163E-3</v>
      </c>
      <c r="AX201" s="103">
        <f t="shared" si="285"/>
        <v>8.6657253192009374E-3</v>
      </c>
    </row>
    <row r="202" spans="1:50" ht="14.25" hidden="1" outlineLevel="1" x14ac:dyDescent="0.2">
      <c r="A202" s="83" t="s">
        <v>1815</v>
      </c>
      <c r="B202" s="83" t="s">
        <v>1369</v>
      </c>
      <c r="C202" s="1" t="s">
        <v>1405</v>
      </c>
      <c r="D202" s="97" t="s">
        <v>133</v>
      </c>
      <c r="E202" s="16">
        <f t="shared" ref="E202:G202" si="286">E62</f>
        <v>147537</v>
      </c>
      <c r="F202" s="52">
        <f t="shared" si="286"/>
        <v>0.38</v>
      </c>
      <c r="G202" s="16">
        <f t="shared" si="286"/>
        <v>56064.06</v>
      </c>
      <c r="H202" s="16"/>
      <c r="I202" s="132">
        <f t="shared" si="168"/>
        <v>1.3615377361777463E-3</v>
      </c>
      <c r="J202" s="16">
        <v>343</v>
      </c>
      <c r="K202" s="130">
        <v>357</v>
      </c>
      <c r="L202" s="130">
        <v>321</v>
      </c>
      <c r="M202" s="131">
        <v>187</v>
      </c>
      <c r="N202" s="131">
        <v>168</v>
      </c>
      <c r="O202" s="16">
        <v>191</v>
      </c>
      <c r="P202" s="16">
        <v>217</v>
      </c>
      <c r="Q202" s="16">
        <v>217</v>
      </c>
      <c r="R202" s="16">
        <v>179</v>
      </c>
      <c r="S202" s="16">
        <v>166</v>
      </c>
      <c r="T202" s="16">
        <v>151</v>
      </c>
      <c r="U202" s="16">
        <v>135</v>
      </c>
      <c r="V202" s="16">
        <v>109</v>
      </c>
      <c r="W202" s="16">
        <v>84</v>
      </c>
      <c r="X202" s="16">
        <v>84</v>
      </c>
      <c r="Y202" s="16">
        <v>68</v>
      </c>
      <c r="Z202" s="16">
        <v>95</v>
      </c>
      <c r="AA202" s="16">
        <v>66</v>
      </c>
      <c r="AG202" s="103">
        <f t="shared" ref="AG202:AX202" si="287">J202/$G202</f>
        <v>6.1180014433489119E-3</v>
      </c>
      <c r="AH202" s="103">
        <f t="shared" si="287"/>
        <v>6.3677157879753988E-3</v>
      </c>
      <c r="AI202" s="103">
        <f t="shared" si="287"/>
        <v>5.7255931875072911E-3</v>
      </c>
      <c r="AJ202" s="103">
        <f t="shared" si="287"/>
        <v>3.3354701746537803E-3</v>
      </c>
      <c r="AK202" s="103">
        <f t="shared" si="287"/>
        <v>2.9965721355178347E-3</v>
      </c>
      <c r="AL202" s="103">
        <f t="shared" si="287"/>
        <v>3.4068171302613476E-3</v>
      </c>
      <c r="AM202" s="103">
        <f t="shared" si="287"/>
        <v>3.8705723417105362E-3</v>
      </c>
      <c r="AN202" s="103">
        <f t="shared" si="287"/>
        <v>3.8705723417105362E-3</v>
      </c>
      <c r="AO202" s="103">
        <f t="shared" si="287"/>
        <v>3.1927762634386451E-3</v>
      </c>
      <c r="AP202" s="103">
        <f t="shared" si="287"/>
        <v>2.9608986577140508E-3</v>
      </c>
      <c r="AQ202" s="103">
        <f t="shared" si="287"/>
        <v>2.6933475741856725E-3</v>
      </c>
      <c r="AR202" s="103">
        <f t="shared" si="287"/>
        <v>2.4079597517554026E-3</v>
      </c>
      <c r="AS202" s="103">
        <f t="shared" si="287"/>
        <v>1.944204540306214E-3</v>
      </c>
      <c r="AT202" s="103">
        <f t="shared" si="287"/>
        <v>1.4982860677589173E-3</v>
      </c>
      <c r="AU202" s="103">
        <f t="shared" si="287"/>
        <v>1.4982860677589173E-3</v>
      </c>
      <c r="AV202" s="103">
        <f t="shared" si="287"/>
        <v>1.2128982453286474E-3</v>
      </c>
      <c r="AW202" s="103">
        <f t="shared" si="287"/>
        <v>1.6944901956797279E-3</v>
      </c>
      <c r="AX202" s="103">
        <f t="shared" si="287"/>
        <v>1.1772247675248635E-3</v>
      </c>
    </row>
    <row r="203" spans="1:50" ht="14.25" hidden="1" outlineLevel="1" x14ac:dyDescent="0.2">
      <c r="A203" s="83" t="s">
        <v>1815</v>
      </c>
      <c r="B203" s="83" t="s">
        <v>1371</v>
      </c>
      <c r="C203" s="1" t="s">
        <v>1240</v>
      </c>
      <c r="D203" s="97" t="s">
        <v>151</v>
      </c>
      <c r="E203" s="16">
        <f t="shared" ref="E203:G203" si="288">E63</f>
        <v>676602</v>
      </c>
      <c r="F203" s="52">
        <f t="shared" si="288"/>
        <v>0.4</v>
      </c>
      <c r="G203" s="16">
        <f t="shared" si="288"/>
        <v>270640.8</v>
      </c>
      <c r="H203" s="16"/>
      <c r="I203" s="132">
        <f t="shared" si="168"/>
        <v>2.4244927840394601E-2</v>
      </c>
      <c r="J203" s="16">
        <v>27633</v>
      </c>
      <c r="K203" s="130">
        <v>27415</v>
      </c>
      <c r="L203" s="130">
        <v>22252</v>
      </c>
      <c r="M203" s="131">
        <v>7276</v>
      </c>
      <c r="N203" s="131">
        <v>6300</v>
      </c>
      <c r="O203" s="16">
        <v>7758</v>
      </c>
      <c r="P203" s="16">
        <v>11085</v>
      </c>
      <c r="Q203" s="16">
        <v>11736</v>
      </c>
      <c r="R203" s="16">
        <v>9764</v>
      </c>
      <c r="S203" s="16">
        <v>8336</v>
      </c>
      <c r="T203" s="16">
        <v>7853</v>
      </c>
      <c r="U203" s="16">
        <v>7933</v>
      </c>
      <c r="V203" s="16">
        <v>6673</v>
      </c>
      <c r="W203" s="16">
        <v>5553</v>
      </c>
      <c r="X203" s="16">
        <v>6174</v>
      </c>
      <c r="Y203" s="16">
        <v>6074</v>
      </c>
      <c r="Z203" s="16">
        <v>6711</v>
      </c>
      <c r="AA203" s="16">
        <v>6900</v>
      </c>
      <c r="AG203" s="103">
        <f t="shared" ref="AG203:AX203" si="289">J203/$G203</f>
        <v>0.10210212207472044</v>
      </c>
      <c r="AH203" s="103">
        <f t="shared" si="289"/>
        <v>0.10129662637710206</v>
      </c>
      <c r="AI203" s="103">
        <f t="shared" si="289"/>
        <v>8.2219680107360013E-2</v>
      </c>
      <c r="AJ203" s="103">
        <f t="shared" si="289"/>
        <v>2.6884342641612057E-2</v>
      </c>
      <c r="AK203" s="103">
        <f t="shared" si="289"/>
        <v>2.3278086674293014E-2</v>
      </c>
      <c r="AL203" s="103">
        <f t="shared" si="289"/>
        <v>2.866530101891511E-2</v>
      </c>
      <c r="AM203" s="103">
        <f t="shared" si="289"/>
        <v>4.095834774357747E-2</v>
      </c>
      <c r="AN203" s="103">
        <f t="shared" si="289"/>
        <v>4.3363750033254413E-2</v>
      </c>
      <c r="AO203" s="103">
        <f t="shared" si="289"/>
        <v>3.6077339410761425E-2</v>
      </c>
      <c r="AP203" s="103">
        <f t="shared" si="289"/>
        <v>3.0800973097921673E-2</v>
      </c>
      <c r="AQ203" s="103">
        <f t="shared" si="289"/>
        <v>2.9016319786225878E-2</v>
      </c>
      <c r="AR203" s="103">
        <f t="shared" si="289"/>
        <v>2.9311914537645471E-2</v>
      </c>
      <c r="AS203" s="103">
        <f t="shared" si="289"/>
        <v>2.4656297202786868E-2</v>
      </c>
      <c r="AT203" s="103">
        <f t="shared" si="289"/>
        <v>2.0517970682912556E-2</v>
      </c>
      <c r="AU203" s="103">
        <f t="shared" si="289"/>
        <v>2.2812524940807152E-2</v>
      </c>
      <c r="AV203" s="103">
        <f t="shared" si="289"/>
        <v>2.2443031501532661E-2</v>
      </c>
      <c r="AW203" s="103">
        <f t="shared" si="289"/>
        <v>2.4796704709711175E-2</v>
      </c>
      <c r="AX203" s="103">
        <f t="shared" si="289"/>
        <v>2.5495047309939966E-2</v>
      </c>
    </row>
    <row r="204" spans="1:50" ht="14.25" hidden="1" outlineLevel="1" x14ac:dyDescent="0.2">
      <c r="A204" s="83" t="s">
        <v>1815</v>
      </c>
      <c r="B204" s="83" t="s">
        <v>1371</v>
      </c>
      <c r="C204" s="1" t="s">
        <v>1371</v>
      </c>
      <c r="D204" s="97" t="s">
        <v>133</v>
      </c>
      <c r="E204" s="16">
        <f t="shared" ref="E204:G204" si="290">E64</f>
        <v>90838.711625151336</v>
      </c>
      <c r="F204" s="52">
        <f t="shared" si="290"/>
        <v>0.4</v>
      </c>
      <c r="G204" s="16">
        <f t="shared" si="290"/>
        <v>36335.484650060534</v>
      </c>
      <c r="H204" s="16"/>
      <c r="I204" s="132">
        <f t="shared" si="168"/>
        <v>3.6034563621298824E-2</v>
      </c>
      <c r="J204" s="16">
        <v>4525</v>
      </c>
      <c r="K204" s="130">
        <v>5421</v>
      </c>
      <c r="L204" s="130">
        <v>3905</v>
      </c>
      <c r="M204" s="131">
        <v>1049</v>
      </c>
      <c r="N204" s="32">
        <v>816</v>
      </c>
      <c r="O204" s="16">
        <v>1179</v>
      </c>
      <c r="P204" s="16">
        <v>1725</v>
      </c>
      <c r="Q204" s="16">
        <v>2102</v>
      </c>
      <c r="R204" s="16">
        <v>1848</v>
      </c>
      <c r="S204" s="16">
        <v>1591</v>
      </c>
      <c r="T204" s="16">
        <v>1570</v>
      </c>
      <c r="U204" s="16">
        <v>1564</v>
      </c>
      <c r="V204" s="16">
        <v>1326</v>
      </c>
      <c r="W204" s="16">
        <v>1136</v>
      </c>
      <c r="X204" s="16">
        <v>1277</v>
      </c>
      <c r="Y204" s="16">
        <v>1259</v>
      </c>
      <c r="Z204" s="16">
        <v>1276</v>
      </c>
      <c r="AA204" s="16">
        <v>1393</v>
      </c>
      <c r="AG204" s="103">
        <f t="shared" ref="AG204:AX204" si="291">J204/$G204</f>
        <v>0.12453391068205998</v>
      </c>
      <c r="AH204" s="103">
        <f t="shared" si="291"/>
        <v>0.14919300106241926</v>
      </c>
      <c r="AI204" s="103">
        <f t="shared" si="291"/>
        <v>0.10747070082065066</v>
      </c>
      <c r="AJ204" s="103">
        <f t="shared" si="291"/>
        <v>2.8869850233255452E-2</v>
      </c>
      <c r="AK204" s="103">
        <f t="shared" si="291"/>
        <v>2.2457385882112917E-2</v>
      </c>
      <c r="AL204" s="103">
        <f t="shared" si="291"/>
        <v>3.2447620042905793E-2</v>
      </c>
      <c r="AM204" s="103">
        <f t="shared" si="291"/>
        <v>4.747425324343723E-2</v>
      </c>
      <c r="AN204" s="103">
        <f t="shared" si="291"/>
        <v>5.7849785691423218E-2</v>
      </c>
      <c r="AO204" s="103">
        <f t="shared" si="291"/>
        <v>5.0859373909491017E-2</v>
      </c>
      <c r="AP204" s="103">
        <f t="shared" si="291"/>
        <v>4.3786398208874568E-2</v>
      </c>
      <c r="AQ204" s="103">
        <f t="shared" si="291"/>
        <v>4.3208450778084898E-2</v>
      </c>
      <c r="AR204" s="103">
        <f t="shared" si="291"/>
        <v>4.3043322940716423E-2</v>
      </c>
      <c r="AS204" s="103">
        <f t="shared" si="291"/>
        <v>3.6493252058433491E-2</v>
      </c>
      <c r="AT204" s="103">
        <f t="shared" si="291"/>
        <v>3.1264203875098373E-2</v>
      </c>
      <c r="AU204" s="103">
        <f t="shared" si="291"/>
        <v>3.514470805325759E-2</v>
      </c>
      <c r="AV204" s="103">
        <f t="shared" si="291"/>
        <v>3.464932454115216E-2</v>
      </c>
      <c r="AW204" s="103">
        <f t="shared" si="291"/>
        <v>3.5117186747029509E-2</v>
      </c>
      <c r="AX204" s="103">
        <f t="shared" si="291"/>
        <v>3.8337179575714815E-2</v>
      </c>
    </row>
    <row r="205" spans="1:50" ht="14.25" hidden="1" outlineLevel="1" x14ac:dyDescent="0.2">
      <c r="A205" s="83" t="s">
        <v>1815</v>
      </c>
      <c r="B205" s="83" t="s">
        <v>1371</v>
      </c>
      <c r="C205" s="1" t="s">
        <v>1391</v>
      </c>
      <c r="D205" s="97" t="s">
        <v>133</v>
      </c>
      <c r="E205" s="16">
        <f t="shared" ref="E205:G205" si="292">E65</f>
        <v>105106</v>
      </c>
      <c r="F205" s="52">
        <f t="shared" si="292"/>
        <v>0.4</v>
      </c>
      <c r="G205" s="16">
        <f t="shared" si="292"/>
        <v>42042.400000000001</v>
      </c>
      <c r="H205" s="16"/>
      <c r="I205" s="132">
        <f t="shared" si="168"/>
        <v>9.2731781883685666E-2</v>
      </c>
      <c r="J205" s="16">
        <v>8621</v>
      </c>
      <c r="K205" s="130">
        <v>8317</v>
      </c>
      <c r="L205" s="130">
        <v>6916</v>
      </c>
      <c r="M205" s="131">
        <v>2735</v>
      </c>
      <c r="N205" s="131">
        <v>2512</v>
      </c>
      <c r="O205" s="16">
        <v>3339</v>
      </c>
      <c r="P205" s="16">
        <v>3938</v>
      </c>
      <c r="Q205" s="16">
        <v>4293</v>
      </c>
      <c r="R205" s="16">
        <v>3824</v>
      </c>
      <c r="S205" s="16">
        <v>3644</v>
      </c>
      <c r="T205" s="16">
        <v>3855</v>
      </c>
      <c r="U205" s="16">
        <v>4127</v>
      </c>
      <c r="V205" s="16">
        <v>3629</v>
      </c>
      <c r="W205" s="16">
        <v>3222</v>
      </c>
      <c r="X205" s="16">
        <v>3695</v>
      </c>
      <c r="Y205" s="16">
        <v>3674</v>
      </c>
      <c r="Z205" s="16">
        <v>4003</v>
      </c>
      <c r="AA205" s="16">
        <v>4019</v>
      </c>
      <c r="AG205" s="103">
        <f t="shared" ref="AG205:AX205" si="293">J205/$G205</f>
        <v>0.205054896961163</v>
      </c>
      <c r="AH205" s="103">
        <f t="shared" si="293"/>
        <v>0.19782410138336537</v>
      </c>
      <c r="AI205" s="103">
        <f t="shared" si="293"/>
        <v>0.16450059939489659</v>
      </c>
      <c r="AJ205" s="103">
        <f t="shared" si="293"/>
        <v>6.5053374688409799E-2</v>
      </c>
      <c r="AK205" s="103">
        <f t="shared" si="293"/>
        <v>5.9749205563906914E-2</v>
      </c>
      <c r="AL205" s="103">
        <f t="shared" si="293"/>
        <v>7.9419823796928815E-2</v>
      </c>
      <c r="AM205" s="103">
        <f t="shared" si="293"/>
        <v>9.3667345346602468E-2</v>
      </c>
      <c r="AN205" s="103">
        <f t="shared" si="293"/>
        <v>0.10211120202462276</v>
      </c>
      <c r="AO205" s="103">
        <f t="shared" si="293"/>
        <v>9.0955797004928354E-2</v>
      </c>
      <c r="AP205" s="103">
        <f t="shared" si="293"/>
        <v>8.667440488649554E-2</v>
      </c>
      <c r="AQ205" s="103">
        <f t="shared" si="293"/>
        <v>9.1693147869769565E-2</v>
      </c>
      <c r="AR205" s="103">
        <f t="shared" si="293"/>
        <v>9.8162807070956939E-2</v>
      </c>
      <c r="AS205" s="103">
        <f t="shared" si="293"/>
        <v>8.6317622209959463E-2</v>
      </c>
      <c r="AT205" s="103">
        <f t="shared" si="293"/>
        <v>7.6636918919947478E-2</v>
      </c>
      <c r="AU205" s="103">
        <f t="shared" si="293"/>
        <v>8.7887465986718163E-2</v>
      </c>
      <c r="AV205" s="103">
        <f t="shared" si="293"/>
        <v>8.7387970239567667E-2</v>
      </c>
      <c r="AW205" s="103">
        <f t="shared" si="293"/>
        <v>9.5213403611592098E-2</v>
      </c>
      <c r="AX205" s="103">
        <f t="shared" si="293"/>
        <v>9.5593971799897245E-2</v>
      </c>
    </row>
    <row r="206" spans="1:50" ht="14.25" hidden="1" outlineLevel="1" x14ac:dyDescent="0.2">
      <c r="A206" s="83" t="s">
        <v>1815</v>
      </c>
      <c r="B206" s="83" t="s">
        <v>1371</v>
      </c>
      <c r="C206" s="1" t="s">
        <v>1427</v>
      </c>
      <c r="D206" s="97" t="s">
        <v>133</v>
      </c>
      <c r="E206" s="16">
        <f t="shared" ref="E206:G206" si="294">E66</f>
        <v>282541</v>
      </c>
      <c r="F206" s="52">
        <f t="shared" si="294"/>
        <v>0.4</v>
      </c>
      <c r="G206" s="16">
        <f t="shared" si="294"/>
        <v>113016.40000000001</v>
      </c>
      <c r="H206" s="1"/>
      <c r="I206" s="132">
        <f t="shared" si="168"/>
        <v>6.0463201210915691E-4</v>
      </c>
      <c r="J206" s="1">
        <v>252</v>
      </c>
      <c r="K206" s="61">
        <v>261</v>
      </c>
      <c r="L206" s="61">
        <v>188</v>
      </c>
      <c r="M206" s="32">
        <v>84</v>
      </c>
      <c r="N206" s="32">
        <v>54</v>
      </c>
      <c r="O206" s="1">
        <v>88</v>
      </c>
      <c r="P206" s="1">
        <v>91</v>
      </c>
      <c r="Q206" s="1">
        <v>125</v>
      </c>
      <c r="R206" s="1">
        <v>80</v>
      </c>
      <c r="S206" s="1">
        <v>77</v>
      </c>
      <c r="T206" s="1">
        <v>90</v>
      </c>
      <c r="U206" s="1">
        <v>90</v>
      </c>
      <c r="V206" s="1">
        <v>78</v>
      </c>
      <c r="W206" s="1">
        <v>72</v>
      </c>
      <c r="X206" s="1">
        <v>58</v>
      </c>
      <c r="Y206" s="1">
        <v>58</v>
      </c>
      <c r="Z206" s="1">
        <v>71</v>
      </c>
      <c r="AA206" s="1">
        <v>76</v>
      </c>
      <c r="AG206" s="103">
        <f t="shared" ref="AG206:AX206" si="295">J206/$G206</f>
        <v>2.2297648836805983E-3</v>
      </c>
      <c r="AH206" s="103">
        <f t="shared" si="295"/>
        <v>2.3093993438120484E-3</v>
      </c>
      <c r="AI206" s="103">
        <f t="shared" si="295"/>
        <v>1.6634753894125098E-3</v>
      </c>
      <c r="AJ206" s="103">
        <f t="shared" si="295"/>
        <v>7.4325496122686617E-4</v>
      </c>
      <c r="AK206" s="103">
        <f t="shared" si="295"/>
        <v>4.7780676078869967E-4</v>
      </c>
      <c r="AL206" s="103">
        <f t="shared" si="295"/>
        <v>7.7864805461862164E-4</v>
      </c>
      <c r="AM206" s="103">
        <f t="shared" si="295"/>
        <v>8.0519287466243833E-4</v>
      </c>
      <c r="AN206" s="103">
        <f t="shared" si="295"/>
        <v>1.1060341684923604E-3</v>
      </c>
      <c r="AO206" s="103">
        <f t="shared" si="295"/>
        <v>7.0786186783511058E-4</v>
      </c>
      <c r="AP206" s="103">
        <f t="shared" si="295"/>
        <v>6.81317047791294E-4</v>
      </c>
      <c r="AQ206" s="103">
        <f t="shared" si="295"/>
        <v>7.9634460131449943E-4</v>
      </c>
      <c r="AR206" s="103">
        <f t="shared" si="295"/>
        <v>7.9634460131449943E-4</v>
      </c>
      <c r="AS206" s="103">
        <f t="shared" si="295"/>
        <v>6.9016532113923279E-4</v>
      </c>
      <c r="AT206" s="103">
        <f t="shared" si="295"/>
        <v>6.3707568105159952E-4</v>
      </c>
      <c r="AU206" s="103">
        <f t="shared" si="295"/>
        <v>5.131998541804552E-4</v>
      </c>
      <c r="AV206" s="103">
        <f t="shared" si="295"/>
        <v>5.131998541804552E-4</v>
      </c>
      <c r="AW206" s="103">
        <f t="shared" si="295"/>
        <v>6.2822740770366063E-4</v>
      </c>
      <c r="AX206" s="103">
        <f t="shared" si="295"/>
        <v>6.7246877444335511E-4</v>
      </c>
    </row>
    <row r="207" spans="1:50" ht="14.25" hidden="1" outlineLevel="1" x14ac:dyDescent="0.2">
      <c r="A207" s="83" t="s">
        <v>1815</v>
      </c>
      <c r="B207" s="83" t="s">
        <v>1371</v>
      </c>
      <c r="C207" s="1" t="s">
        <v>1434</v>
      </c>
      <c r="D207" s="97" t="s">
        <v>133</v>
      </c>
      <c r="E207" s="16">
        <f t="shared" ref="E207:G207" si="296">E67</f>
        <v>245753</v>
      </c>
      <c r="F207" s="52">
        <f t="shared" si="296"/>
        <v>0.4</v>
      </c>
      <c r="G207" s="16">
        <f t="shared" si="296"/>
        <v>98301.200000000012</v>
      </c>
      <c r="H207" s="16"/>
      <c r="I207" s="132">
        <f t="shared" si="168"/>
        <v>6.7411859333015934E-3</v>
      </c>
      <c r="J207" s="16">
        <v>1560</v>
      </c>
      <c r="K207" s="130">
        <v>1557</v>
      </c>
      <c r="L207" s="130">
        <v>1289</v>
      </c>
      <c r="M207" s="32">
        <v>499</v>
      </c>
      <c r="N207" s="32">
        <v>468</v>
      </c>
      <c r="O207" s="1">
        <v>620</v>
      </c>
      <c r="P207" s="1">
        <v>752</v>
      </c>
      <c r="Q207" s="1">
        <v>804</v>
      </c>
      <c r="R207" s="1">
        <v>637</v>
      </c>
      <c r="S207" s="1">
        <v>677</v>
      </c>
      <c r="T207" s="1">
        <v>628</v>
      </c>
      <c r="U207" s="1">
        <v>702</v>
      </c>
      <c r="V207" s="1">
        <v>670</v>
      </c>
      <c r="W207" s="1">
        <v>569</v>
      </c>
      <c r="X207" s="1">
        <v>621</v>
      </c>
      <c r="Y207" s="1">
        <v>652</v>
      </c>
      <c r="Z207" s="1">
        <v>665</v>
      </c>
      <c r="AA207" s="1">
        <v>671</v>
      </c>
      <c r="AG207" s="103">
        <f t="shared" ref="AG207:AX207" si="297">J207/$G207</f>
        <v>1.5869592639764313E-2</v>
      </c>
      <c r="AH207" s="103">
        <f t="shared" si="297"/>
        <v>1.5839074192380152E-2</v>
      </c>
      <c r="AI207" s="103">
        <f t="shared" si="297"/>
        <v>1.3112759559395001E-2</v>
      </c>
      <c r="AJ207" s="103">
        <f t="shared" si="297"/>
        <v>5.0762350815656363E-3</v>
      </c>
      <c r="AK207" s="103">
        <f t="shared" si="297"/>
        <v>4.760877791929294E-3</v>
      </c>
      <c r="AL207" s="103">
        <f t="shared" si="297"/>
        <v>6.3071457927268426E-3</v>
      </c>
      <c r="AM207" s="103">
        <f t="shared" si="297"/>
        <v>7.649957477629977E-3</v>
      </c>
      <c r="AN207" s="103">
        <f t="shared" si="297"/>
        <v>8.1789438989554545E-3</v>
      </c>
      <c r="AO207" s="103">
        <f t="shared" si="297"/>
        <v>6.4800836612370948E-3</v>
      </c>
      <c r="AP207" s="103">
        <f t="shared" si="297"/>
        <v>6.8869962930259232E-3</v>
      </c>
      <c r="AQ207" s="103">
        <f t="shared" si="297"/>
        <v>6.3885283190846087E-3</v>
      </c>
      <c r="AR207" s="103">
        <f t="shared" si="297"/>
        <v>7.1413166878939414E-3</v>
      </c>
      <c r="AS207" s="103">
        <f t="shared" si="297"/>
        <v>6.8157865824628782E-3</v>
      </c>
      <c r="AT207" s="103">
        <f t="shared" si="297"/>
        <v>5.7883321871960861E-3</v>
      </c>
      <c r="AU207" s="103">
        <f t="shared" si="297"/>
        <v>6.3173186085215636E-3</v>
      </c>
      <c r="AV207" s="103">
        <f t="shared" si="297"/>
        <v>6.6326758981579059E-3</v>
      </c>
      <c r="AW207" s="103">
        <f t="shared" si="297"/>
        <v>6.764922503489275E-3</v>
      </c>
      <c r="AX207" s="103">
        <f t="shared" si="297"/>
        <v>6.8259593982575991E-3</v>
      </c>
    </row>
    <row r="208" spans="1:50" ht="14.25" hidden="1" outlineLevel="1" x14ac:dyDescent="0.2">
      <c r="A208" s="83" t="s">
        <v>1815</v>
      </c>
      <c r="B208" s="83" t="s">
        <v>1371</v>
      </c>
      <c r="C208" s="1" t="s">
        <v>1468</v>
      </c>
      <c r="D208" s="97" t="s">
        <v>133</v>
      </c>
      <c r="E208" s="16">
        <f t="shared" ref="E208:G208" si="298">E68</f>
        <v>665767</v>
      </c>
      <c r="F208" s="52">
        <f t="shared" si="298"/>
        <v>0.4</v>
      </c>
      <c r="G208" s="16">
        <f t="shared" si="298"/>
        <v>266306.8</v>
      </c>
      <c r="H208" s="1"/>
      <c r="I208" s="132">
        <f t="shared" si="168"/>
        <v>0</v>
      </c>
      <c r="J208" s="1">
        <v>3</v>
      </c>
      <c r="K208" s="61">
        <v>1</v>
      </c>
      <c r="L208" s="61">
        <v>1</v>
      </c>
      <c r="M208" s="32">
        <v>0</v>
      </c>
      <c r="N208" s="32">
        <v>1</v>
      </c>
      <c r="O208" s="1">
        <v>0</v>
      </c>
      <c r="P208" s="1">
        <v>1</v>
      </c>
      <c r="Q208" s="1">
        <v>0</v>
      </c>
      <c r="R208" s="1">
        <v>0</v>
      </c>
      <c r="S208" s="1">
        <v>0</v>
      </c>
      <c r="T208" s="1">
        <v>6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G208" s="103">
        <f t="shared" ref="AG208:AX208" si="299">J208/$G208</f>
        <v>1.1265202390626151E-5</v>
      </c>
      <c r="AH208" s="103">
        <f t="shared" si="299"/>
        <v>3.7550674635420503E-6</v>
      </c>
      <c r="AI208" s="103">
        <f t="shared" si="299"/>
        <v>3.7550674635420503E-6</v>
      </c>
      <c r="AJ208" s="103">
        <f t="shared" si="299"/>
        <v>0</v>
      </c>
      <c r="AK208" s="103">
        <f t="shared" si="299"/>
        <v>3.7550674635420503E-6</v>
      </c>
      <c r="AL208" s="103">
        <f t="shared" si="299"/>
        <v>0</v>
      </c>
      <c r="AM208" s="103">
        <f t="shared" si="299"/>
        <v>3.7550674635420503E-6</v>
      </c>
      <c r="AN208" s="103">
        <f t="shared" si="299"/>
        <v>0</v>
      </c>
      <c r="AO208" s="103">
        <f t="shared" si="299"/>
        <v>0</v>
      </c>
      <c r="AP208" s="103">
        <f t="shared" si="299"/>
        <v>0</v>
      </c>
      <c r="AQ208" s="103">
        <f t="shared" si="299"/>
        <v>2.2530404781252302E-5</v>
      </c>
      <c r="AR208" s="103">
        <f t="shared" si="299"/>
        <v>0</v>
      </c>
      <c r="AS208" s="103">
        <f t="shared" si="299"/>
        <v>0</v>
      </c>
      <c r="AT208" s="103">
        <f t="shared" si="299"/>
        <v>0</v>
      </c>
      <c r="AU208" s="103">
        <f t="shared" si="299"/>
        <v>0</v>
      </c>
      <c r="AV208" s="103">
        <f t="shared" si="299"/>
        <v>0</v>
      </c>
      <c r="AW208" s="103">
        <f t="shared" si="299"/>
        <v>0</v>
      </c>
      <c r="AX208" s="103">
        <f t="shared" si="299"/>
        <v>0</v>
      </c>
    </row>
    <row r="209" spans="1:66" ht="14.25" hidden="1" outlineLevel="1" x14ac:dyDescent="0.2">
      <c r="A209" s="83" t="s">
        <v>1815</v>
      </c>
      <c r="B209" s="83" t="s">
        <v>1371</v>
      </c>
      <c r="C209" s="1" t="s">
        <v>1499</v>
      </c>
      <c r="D209" s="97" t="s">
        <v>133</v>
      </c>
      <c r="E209" s="16">
        <f t="shared" ref="E209:G209" si="300">E69</f>
        <v>264873</v>
      </c>
      <c r="F209" s="52">
        <f t="shared" si="300"/>
        <v>0.4</v>
      </c>
      <c r="G209" s="16">
        <f t="shared" si="300"/>
        <v>105949.20000000001</v>
      </c>
      <c r="H209" s="1"/>
      <c r="I209" s="132">
        <f t="shared" si="168"/>
        <v>0</v>
      </c>
      <c r="J209" s="1">
        <v>0</v>
      </c>
      <c r="K209" s="61">
        <v>0</v>
      </c>
      <c r="L209" s="61">
        <v>0</v>
      </c>
      <c r="M209" s="32">
        <v>0</v>
      </c>
      <c r="N209" s="32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U209" s="1">
        <v>0</v>
      </c>
      <c r="V209" s="1">
        <v>0</v>
      </c>
      <c r="X209" s="1">
        <v>0</v>
      </c>
      <c r="Y209" s="1">
        <v>0</v>
      </c>
      <c r="Z209" s="1">
        <v>0</v>
      </c>
      <c r="AA209" s="1">
        <v>0</v>
      </c>
      <c r="AG209" s="103">
        <f t="shared" ref="AG209:AX209" si="301">J209/$G209</f>
        <v>0</v>
      </c>
      <c r="AH209" s="103">
        <f t="shared" si="301"/>
        <v>0</v>
      </c>
      <c r="AI209" s="103">
        <f t="shared" si="301"/>
        <v>0</v>
      </c>
      <c r="AJ209" s="103">
        <f t="shared" si="301"/>
        <v>0</v>
      </c>
      <c r="AK209" s="103">
        <f t="shared" si="301"/>
        <v>0</v>
      </c>
      <c r="AL209" s="103">
        <f t="shared" si="301"/>
        <v>0</v>
      </c>
      <c r="AM209" s="103">
        <f t="shared" si="301"/>
        <v>0</v>
      </c>
      <c r="AN209" s="103">
        <f t="shared" si="301"/>
        <v>0</v>
      </c>
      <c r="AO209" s="103">
        <f t="shared" si="301"/>
        <v>0</v>
      </c>
      <c r="AP209" s="103">
        <f t="shared" si="301"/>
        <v>0</v>
      </c>
      <c r="AQ209" s="103">
        <f t="shared" si="301"/>
        <v>0</v>
      </c>
      <c r="AR209" s="103">
        <f t="shared" si="301"/>
        <v>0</v>
      </c>
      <c r="AS209" s="103">
        <f t="shared" si="301"/>
        <v>0</v>
      </c>
      <c r="AT209" s="103">
        <f t="shared" si="301"/>
        <v>0</v>
      </c>
      <c r="AU209" s="103">
        <f t="shared" si="301"/>
        <v>0</v>
      </c>
      <c r="AV209" s="103">
        <f t="shared" si="301"/>
        <v>0</v>
      </c>
      <c r="AW209" s="103">
        <f t="shared" si="301"/>
        <v>0</v>
      </c>
      <c r="AX209" s="103">
        <f t="shared" si="301"/>
        <v>0</v>
      </c>
    </row>
    <row r="210" spans="1:66" ht="14.25" hidden="1" outlineLevel="1" x14ac:dyDescent="0.2">
      <c r="A210" s="83" t="s">
        <v>1815</v>
      </c>
      <c r="B210" s="83" t="s">
        <v>1373</v>
      </c>
      <c r="C210" s="1" t="s">
        <v>1373</v>
      </c>
      <c r="D210" s="97" t="s">
        <v>133</v>
      </c>
      <c r="E210" s="16">
        <f t="shared" ref="E210:G210" si="302">E70</f>
        <v>139596</v>
      </c>
      <c r="F210" s="52">
        <f t="shared" si="302"/>
        <v>0.38</v>
      </c>
      <c r="G210" s="16">
        <f t="shared" si="302"/>
        <v>53046.48</v>
      </c>
      <c r="H210" s="16"/>
      <c r="I210" s="132">
        <f t="shared" si="168"/>
        <v>3.3794262440536425E-2</v>
      </c>
      <c r="J210" s="16">
        <v>4426</v>
      </c>
      <c r="K210" s="130">
        <v>4357</v>
      </c>
      <c r="L210" s="130">
        <v>3732</v>
      </c>
      <c r="M210" s="131">
        <v>1651</v>
      </c>
      <c r="N210" s="131">
        <v>1378</v>
      </c>
      <c r="O210" s="16">
        <v>1756</v>
      </c>
      <c r="P210" s="16">
        <v>1999</v>
      </c>
      <c r="Q210" s="16">
        <v>1970</v>
      </c>
      <c r="R210" s="16">
        <v>1716</v>
      </c>
      <c r="S210" s="16">
        <v>1894</v>
      </c>
      <c r="T210" s="16">
        <v>1947</v>
      </c>
      <c r="U210" s="16">
        <v>2093</v>
      </c>
      <c r="V210" s="16">
        <v>1924</v>
      </c>
      <c r="W210" s="16">
        <v>1670</v>
      </c>
      <c r="X210" s="16">
        <v>1772</v>
      </c>
      <c r="Y210" s="16">
        <v>1744</v>
      </c>
      <c r="Z210" s="16">
        <v>1834</v>
      </c>
      <c r="AA210" s="16">
        <v>1800</v>
      </c>
      <c r="AG210" s="103">
        <f t="shared" ref="AG210:AX210" si="303">J210/$G210</f>
        <v>8.3436261934816403E-2</v>
      </c>
      <c r="AH210" s="103">
        <f t="shared" si="303"/>
        <v>8.2135515872118189E-2</v>
      </c>
      <c r="AI210" s="103">
        <f t="shared" si="303"/>
        <v>7.0353395738982111E-2</v>
      </c>
      <c r="AJ210" s="103">
        <f t="shared" si="303"/>
        <v>3.1123648543692248E-2</v>
      </c>
      <c r="AK210" s="103">
        <f t="shared" si="303"/>
        <v>2.5977218469538411E-2</v>
      </c>
      <c r="AL210" s="103">
        <f t="shared" si="303"/>
        <v>3.3103044726059107E-2</v>
      </c>
      <c r="AM210" s="103">
        <f t="shared" si="303"/>
        <v>3.7683933033822413E-2</v>
      </c>
      <c r="AN210" s="103">
        <f t="shared" si="303"/>
        <v>3.7137242659644895E-2</v>
      </c>
      <c r="AO210" s="103">
        <f t="shared" si="303"/>
        <v>3.2348989037538398E-2</v>
      </c>
      <c r="AP210" s="103">
        <f t="shared" si="303"/>
        <v>3.5704536851455554E-2</v>
      </c>
      <c r="AQ210" s="103">
        <f t="shared" si="303"/>
        <v>3.6703660638745493E-2</v>
      </c>
      <c r="AR210" s="103">
        <f t="shared" si="303"/>
        <v>3.9455963901846074E-2</v>
      </c>
      <c r="AS210" s="103">
        <f t="shared" si="303"/>
        <v>3.6270078617846084E-2</v>
      </c>
      <c r="AT210" s="103">
        <f t="shared" si="303"/>
        <v>3.1481824995739587E-2</v>
      </c>
      <c r="AU210" s="103">
        <f t="shared" si="303"/>
        <v>3.3404667001467388E-2</v>
      </c>
      <c r="AV210" s="103">
        <f t="shared" si="303"/>
        <v>3.2876828019502896E-2</v>
      </c>
      <c r="AW210" s="103">
        <f t="shared" si="303"/>
        <v>3.4573453318674487E-2</v>
      </c>
      <c r="AX210" s="103">
        <f t="shared" si="303"/>
        <v>3.3932505983431886E-2</v>
      </c>
    </row>
    <row r="211" spans="1:66" ht="14.25" hidden="1" outlineLevel="1" x14ac:dyDescent="0.2">
      <c r="A211" s="83" t="s">
        <v>1815</v>
      </c>
      <c r="B211" s="83" t="s">
        <v>1389</v>
      </c>
      <c r="C211" s="1" t="s">
        <v>1732</v>
      </c>
      <c r="D211" s="97" t="s">
        <v>133</v>
      </c>
      <c r="E211" s="16">
        <f t="shared" ref="E211:G211" si="304">E71</f>
        <v>121732</v>
      </c>
      <c r="F211" s="52">
        <f t="shared" si="304"/>
        <v>0.42</v>
      </c>
      <c r="G211" s="16">
        <f t="shared" si="304"/>
        <v>51127.439999999995</v>
      </c>
      <c r="H211" s="1"/>
      <c r="I211" s="132">
        <f t="shared" si="168"/>
        <v>0</v>
      </c>
      <c r="J211" s="1">
        <v>0</v>
      </c>
      <c r="K211" s="61">
        <v>0</v>
      </c>
      <c r="L211" s="61">
        <v>0</v>
      </c>
      <c r="M211" s="32">
        <v>0</v>
      </c>
      <c r="N211" s="32"/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X211" s="1">
        <v>0</v>
      </c>
      <c r="Y211" s="1">
        <v>0</v>
      </c>
      <c r="Z211" s="1">
        <v>0</v>
      </c>
      <c r="AA211" s="1">
        <v>0</v>
      </c>
      <c r="AG211" s="103">
        <f t="shared" ref="AG211:AX211" si="305">J211/$G211</f>
        <v>0</v>
      </c>
      <c r="AH211" s="103">
        <f t="shared" si="305"/>
        <v>0</v>
      </c>
      <c r="AI211" s="103">
        <f t="shared" si="305"/>
        <v>0</v>
      </c>
      <c r="AJ211" s="103">
        <f t="shared" si="305"/>
        <v>0</v>
      </c>
      <c r="AK211" s="103">
        <f t="shared" si="305"/>
        <v>0</v>
      </c>
      <c r="AL211" s="103">
        <f t="shared" si="305"/>
        <v>0</v>
      </c>
      <c r="AM211" s="103">
        <f t="shared" si="305"/>
        <v>0</v>
      </c>
      <c r="AN211" s="103">
        <f t="shared" si="305"/>
        <v>0</v>
      </c>
      <c r="AO211" s="103">
        <f t="shared" si="305"/>
        <v>0</v>
      </c>
      <c r="AP211" s="103">
        <f t="shared" si="305"/>
        <v>0</v>
      </c>
      <c r="AQ211" s="103">
        <f t="shared" si="305"/>
        <v>0</v>
      </c>
      <c r="AR211" s="103">
        <f t="shared" si="305"/>
        <v>0</v>
      </c>
      <c r="AS211" s="103">
        <f t="shared" si="305"/>
        <v>0</v>
      </c>
      <c r="AT211" s="103">
        <f t="shared" si="305"/>
        <v>0</v>
      </c>
      <c r="AU211" s="103">
        <f t="shared" si="305"/>
        <v>0</v>
      </c>
      <c r="AV211" s="103">
        <f t="shared" si="305"/>
        <v>0</v>
      </c>
      <c r="AW211" s="103">
        <f t="shared" si="305"/>
        <v>0</v>
      </c>
      <c r="AX211" s="103">
        <f t="shared" si="305"/>
        <v>0</v>
      </c>
    </row>
    <row r="212" spans="1:66" ht="14.25" hidden="1" outlineLevel="1" x14ac:dyDescent="0.2">
      <c r="A212" s="83" t="s">
        <v>1815</v>
      </c>
      <c r="B212" s="83" t="s">
        <v>1389</v>
      </c>
      <c r="C212" s="1" t="s">
        <v>1265</v>
      </c>
      <c r="D212" s="97" t="s">
        <v>151</v>
      </c>
      <c r="E212" s="16">
        <f t="shared" ref="E212:G212" si="306">E72</f>
        <v>180305</v>
      </c>
      <c r="F212" s="52">
        <f t="shared" si="306"/>
        <v>0.42</v>
      </c>
      <c r="G212" s="16">
        <f t="shared" si="306"/>
        <v>75728.099999999991</v>
      </c>
      <c r="H212" s="16"/>
      <c r="I212" s="132">
        <f t="shared" si="168"/>
        <v>4.1279260934844533E-2</v>
      </c>
      <c r="J212" s="16">
        <v>9060</v>
      </c>
      <c r="K212" s="130">
        <v>8351</v>
      </c>
      <c r="L212" s="130">
        <v>6584</v>
      </c>
      <c r="M212" s="131">
        <v>2417</v>
      </c>
      <c r="N212" s="131">
        <v>2568</v>
      </c>
      <c r="O212" s="16">
        <v>2822</v>
      </c>
      <c r="P212" s="16">
        <v>3155</v>
      </c>
      <c r="Q212" s="16">
        <v>3305</v>
      </c>
      <c r="R212" s="16">
        <v>3433</v>
      </c>
      <c r="S212" s="16">
        <v>3313</v>
      </c>
      <c r="T212" s="16">
        <v>3462</v>
      </c>
      <c r="U212" s="16">
        <v>3357</v>
      </c>
      <c r="V212" s="16">
        <v>3152</v>
      </c>
      <c r="W212" s="16">
        <v>3064</v>
      </c>
      <c r="X212" s="16">
        <v>3024</v>
      </c>
      <c r="Y212" s="16">
        <v>2896</v>
      </c>
      <c r="Z212" s="16">
        <v>3272</v>
      </c>
      <c r="AA212" s="16">
        <v>3210</v>
      </c>
      <c r="AG212" s="103">
        <f t="shared" ref="AG212:AX212" si="307">J212/$G212</f>
        <v>0.11963854896663195</v>
      </c>
      <c r="AH212" s="103">
        <f t="shared" si="307"/>
        <v>0.11027610622741098</v>
      </c>
      <c r="AI212" s="103">
        <f t="shared" si="307"/>
        <v>8.6942627637561234E-2</v>
      </c>
      <c r="AJ212" s="103">
        <f t="shared" si="307"/>
        <v>3.1916818195623559E-2</v>
      </c>
      <c r="AK212" s="103">
        <f t="shared" si="307"/>
        <v>3.3910794011734087E-2</v>
      </c>
      <c r="AL212" s="103">
        <f t="shared" si="307"/>
        <v>3.7264899026913392E-2</v>
      </c>
      <c r="AM212" s="103">
        <f t="shared" si="307"/>
        <v>4.1662209932640595E-2</v>
      </c>
      <c r="AN212" s="103">
        <f t="shared" si="307"/>
        <v>4.3642980610896095E-2</v>
      </c>
      <c r="AO212" s="103">
        <f t="shared" si="307"/>
        <v>4.533323825634078E-2</v>
      </c>
      <c r="AP212" s="103">
        <f t="shared" si="307"/>
        <v>4.3748621713736384E-2</v>
      </c>
      <c r="AQ212" s="103">
        <f t="shared" si="307"/>
        <v>4.5716187254136842E-2</v>
      </c>
      <c r="AR212" s="103">
        <f t="shared" si="307"/>
        <v>4.4329647779357995E-2</v>
      </c>
      <c r="AS212" s="103">
        <f t="shared" si="307"/>
        <v>4.162259451907549E-2</v>
      </c>
      <c r="AT212" s="103">
        <f t="shared" si="307"/>
        <v>4.0460542387832261E-2</v>
      </c>
      <c r="AU212" s="103">
        <f t="shared" si="307"/>
        <v>3.9932336873630798E-2</v>
      </c>
      <c r="AV212" s="103">
        <f t="shared" si="307"/>
        <v>3.8242079228186107E-2</v>
      </c>
      <c r="AW212" s="103">
        <f t="shared" si="307"/>
        <v>4.3207211061679886E-2</v>
      </c>
      <c r="AX212" s="103">
        <f t="shared" si="307"/>
        <v>4.2388492514667614E-2</v>
      </c>
    </row>
    <row r="213" spans="1:66" ht="14.25" hidden="1" outlineLevel="1" x14ac:dyDescent="0.2">
      <c r="A213" s="83" t="s">
        <v>1815</v>
      </c>
      <c r="B213" s="83" t="s">
        <v>1389</v>
      </c>
      <c r="C213" s="1" t="s">
        <v>1290</v>
      </c>
      <c r="D213" s="97" t="s">
        <v>133</v>
      </c>
      <c r="E213" s="16">
        <f t="shared" ref="E213:G213" si="308">E73</f>
        <v>1172416</v>
      </c>
      <c r="F213" s="52">
        <f t="shared" si="308"/>
        <v>0.42</v>
      </c>
      <c r="G213" s="16">
        <f t="shared" si="308"/>
        <v>492414.71999999997</v>
      </c>
      <c r="H213" s="16"/>
      <c r="I213" s="132">
        <f t="shared" si="168"/>
        <v>6.4778052668016645E-2</v>
      </c>
      <c r="J213" s="16">
        <v>84972</v>
      </c>
      <c r="K213" s="130">
        <v>80540</v>
      </c>
      <c r="L213" s="130">
        <v>68111</v>
      </c>
      <c r="M213" s="131">
        <v>23934</v>
      </c>
      <c r="N213" s="131">
        <v>25470</v>
      </c>
      <c r="O213" s="16">
        <v>29637</v>
      </c>
      <c r="P213" s="16">
        <v>33860</v>
      </c>
      <c r="Q213" s="16">
        <v>34509</v>
      </c>
      <c r="R213" s="16">
        <v>34084</v>
      </c>
      <c r="S213" s="16">
        <v>33480</v>
      </c>
      <c r="T213" s="16">
        <v>32945</v>
      </c>
      <c r="U213" s="16">
        <v>35783</v>
      </c>
      <c r="V213" s="16">
        <v>33708</v>
      </c>
      <c r="W213" s="16">
        <v>31490</v>
      </c>
      <c r="X213" s="16">
        <v>32212</v>
      </c>
      <c r="Y213" s="16">
        <v>30188</v>
      </c>
      <c r="Z213" s="16">
        <v>32580</v>
      </c>
      <c r="AA213" s="16">
        <v>32925</v>
      </c>
      <c r="AG213" s="103">
        <f t="shared" ref="AG213:AX213" si="309">J213/$G213</f>
        <v>0.1725618600516248</v>
      </c>
      <c r="AH213" s="103">
        <f t="shared" si="309"/>
        <v>0.16356131676973426</v>
      </c>
      <c r="AI213" s="103">
        <f t="shared" si="309"/>
        <v>0.13832039789549752</v>
      </c>
      <c r="AJ213" s="103">
        <f t="shared" si="309"/>
        <v>4.860537069241147E-2</v>
      </c>
      <c r="AK213" s="103">
        <f t="shared" si="309"/>
        <v>5.172469255183923E-2</v>
      </c>
      <c r="AL213" s="103">
        <f t="shared" si="309"/>
        <v>6.0187071580638372E-2</v>
      </c>
      <c r="AM213" s="103">
        <f t="shared" si="309"/>
        <v>6.876317588556248E-2</v>
      </c>
      <c r="AN213" s="103">
        <f t="shared" si="309"/>
        <v>7.0081170603510795E-2</v>
      </c>
      <c r="AO213" s="103">
        <f t="shared" si="309"/>
        <v>6.9218076990062369E-2</v>
      </c>
      <c r="AP213" s="103">
        <f t="shared" si="309"/>
        <v>6.7991468654714463E-2</v>
      </c>
      <c r="AQ213" s="103">
        <f t="shared" si="309"/>
        <v>6.6904986106020553E-2</v>
      </c>
      <c r="AR213" s="103">
        <f t="shared" si="309"/>
        <v>7.2668420635353878E-2</v>
      </c>
      <c r="AS213" s="103">
        <f t="shared" si="309"/>
        <v>6.8454492993223273E-2</v>
      </c>
      <c r="AT213" s="103">
        <f t="shared" si="309"/>
        <v>6.3950159735273557E-2</v>
      </c>
      <c r="AU213" s="103">
        <f t="shared" si="309"/>
        <v>6.5416403473884777E-2</v>
      </c>
      <c r="AV213" s="103">
        <f t="shared" si="309"/>
        <v>6.1306047065367991E-2</v>
      </c>
      <c r="AW213" s="103">
        <f t="shared" si="309"/>
        <v>6.6163741002706014E-2</v>
      </c>
      <c r="AX213" s="103">
        <f t="shared" si="309"/>
        <v>6.6864369935975929E-2</v>
      </c>
    </row>
    <row r="214" spans="1:66" ht="14.25" hidden="1" outlineLevel="1" x14ac:dyDescent="0.2">
      <c r="A214" s="83" t="s">
        <v>1815</v>
      </c>
      <c r="B214" s="83" t="s">
        <v>1389</v>
      </c>
      <c r="C214" s="1" t="s">
        <v>1316</v>
      </c>
      <c r="D214" s="97" t="s">
        <v>151</v>
      </c>
      <c r="E214" s="16">
        <f t="shared" ref="E214:G214" si="310">E74</f>
        <v>247407</v>
      </c>
      <c r="F214" s="52">
        <f t="shared" si="310"/>
        <v>0.42</v>
      </c>
      <c r="G214" s="16">
        <f t="shared" si="310"/>
        <v>103910.94</v>
      </c>
      <c r="H214" s="1"/>
      <c r="I214" s="132">
        <f t="shared" si="168"/>
        <v>0</v>
      </c>
      <c r="J214" s="1">
        <v>0</v>
      </c>
      <c r="K214" s="61">
        <v>0</v>
      </c>
      <c r="L214" s="61">
        <v>0</v>
      </c>
      <c r="M214" s="32">
        <v>0</v>
      </c>
      <c r="N214" s="32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G214" s="103">
        <f t="shared" ref="AG214:AX214" si="311">J214/$G214</f>
        <v>0</v>
      </c>
      <c r="AH214" s="103">
        <f t="shared" si="311"/>
        <v>0</v>
      </c>
      <c r="AI214" s="103">
        <f t="shared" si="311"/>
        <v>0</v>
      </c>
      <c r="AJ214" s="103">
        <f t="shared" si="311"/>
        <v>0</v>
      </c>
      <c r="AK214" s="103">
        <f t="shared" si="311"/>
        <v>0</v>
      </c>
      <c r="AL214" s="103">
        <f t="shared" si="311"/>
        <v>0</v>
      </c>
      <c r="AM214" s="103">
        <f t="shared" si="311"/>
        <v>0</v>
      </c>
      <c r="AN214" s="103">
        <f t="shared" si="311"/>
        <v>0</v>
      </c>
      <c r="AO214" s="103">
        <f t="shared" si="311"/>
        <v>0</v>
      </c>
      <c r="AP214" s="103">
        <f t="shared" si="311"/>
        <v>0</v>
      </c>
      <c r="AQ214" s="103">
        <f t="shared" si="311"/>
        <v>0</v>
      </c>
      <c r="AR214" s="103">
        <f t="shared" si="311"/>
        <v>0</v>
      </c>
      <c r="AS214" s="103">
        <f t="shared" si="311"/>
        <v>0</v>
      </c>
      <c r="AT214" s="103">
        <f t="shared" si="311"/>
        <v>9.6236257702990659E-6</v>
      </c>
      <c r="AU214" s="103">
        <f t="shared" si="311"/>
        <v>0</v>
      </c>
      <c r="AV214" s="103">
        <f t="shared" si="311"/>
        <v>0</v>
      </c>
      <c r="AW214" s="103">
        <f t="shared" si="311"/>
        <v>0</v>
      </c>
      <c r="AX214" s="103">
        <f t="shared" si="311"/>
        <v>0</v>
      </c>
    </row>
    <row r="215" spans="1:66" ht="14.25" hidden="1" outlineLevel="1" x14ac:dyDescent="0.2">
      <c r="A215" s="83" t="s">
        <v>1815</v>
      </c>
      <c r="B215" s="83" t="s">
        <v>1389</v>
      </c>
      <c r="C215" s="1" t="s">
        <v>1317</v>
      </c>
      <c r="D215" s="97" t="s">
        <v>133</v>
      </c>
      <c r="E215" s="16">
        <f t="shared" ref="E215:G215" si="312">E75</f>
        <v>478182</v>
      </c>
      <c r="F215" s="52">
        <f t="shared" si="312"/>
        <v>0.42</v>
      </c>
      <c r="G215" s="16">
        <f t="shared" si="312"/>
        <v>200836.44</v>
      </c>
      <c r="H215" s="1"/>
      <c r="I215" s="132">
        <f t="shared" si="168"/>
        <v>2.3236155085534613E-5</v>
      </c>
      <c r="J215" s="1">
        <v>31</v>
      </c>
      <c r="K215" s="61">
        <v>108</v>
      </c>
      <c r="L215" s="61">
        <v>29</v>
      </c>
      <c r="M215" s="32">
        <v>4</v>
      </c>
      <c r="N215" s="32">
        <v>3</v>
      </c>
      <c r="O215" s="1">
        <v>0</v>
      </c>
      <c r="P215" s="1">
        <v>0</v>
      </c>
      <c r="Q215" s="1">
        <v>2</v>
      </c>
      <c r="R215" s="1">
        <v>4</v>
      </c>
      <c r="S215" s="1">
        <v>6</v>
      </c>
      <c r="T215" s="1">
        <v>1</v>
      </c>
      <c r="U215" s="1">
        <v>1</v>
      </c>
      <c r="V215" s="1">
        <v>4</v>
      </c>
      <c r="W215" s="1">
        <v>7</v>
      </c>
      <c r="X215" s="1">
        <v>2</v>
      </c>
      <c r="Y215" s="1">
        <v>6</v>
      </c>
      <c r="Z215" s="1">
        <v>7</v>
      </c>
      <c r="AA215" s="1">
        <v>1</v>
      </c>
      <c r="AG215" s="103">
        <f t="shared" ref="AG215:AX215" si="313">J215/$G215</f>
        <v>1.5435445878247991E-4</v>
      </c>
      <c r="AH215" s="103">
        <f t="shared" si="313"/>
        <v>5.3775101769380101E-4</v>
      </c>
      <c r="AI215" s="103">
        <f t="shared" si="313"/>
        <v>1.4439610660296507E-4</v>
      </c>
      <c r="AJ215" s="103">
        <f t="shared" si="313"/>
        <v>1.9916704359029666E-5</v>
      </c>
      <c r="AK215" s="103">
        <f t="shared" si="313"/>
        <v>1.4937528269272249E-5</v>
      </c>
      <c r="AL215" s="103">
        <f t="shared" si="313"/>
        <v>0</v>
      </c>
      <c r="AM215" s="103">
        <f t="shared" si="313"/>
        <v>0</v>
      </c>
      <c r="AN215" s="103">
        <f t="shared" si="313"/>
        <v>9.9583521795148331E-6</v>
      </c>
      <c r="AO215" s="103">
        <f t="shared" si="313"/>
        <v>1.9916704359029666E-5</v>
      </c>
      <c r="AP215" s="103">
        <f t="shared" si="313"/>
        <v>2.9875056538544498E-5</v>
      </c>
      <c r="AQ215" s="103">
        <f t="shared" si="313"/>
        <v>4.9791760897574165E-6</v>
      </c>
      <c r="AR215" s="103">
        <f t="shared" si="313"/>
        <v>4.9791760897574165E-6</v>
      </c>
      <c r="AS215" s="103">
        <f t="shared" si="313"/>
        <v>1.9916704359029666E-5</v>
      </c>
      <c r="AT215" s="103">
        <f t="shared" si="313"/>
        <v>3.4854232628301918E-5</v>
      </c>
      <c r="AU215" s="103">
        <f t="shared" si="313"/>
        <v>9.9583521795148331E-6</v>
      </c>
      <c r="AV215" s="103">
        <f t="shared" si="313"/>
        <v>2.9875056538544498E-5</v>
      </c>
      <c r="AW215" s="103">
        <f t="shared" si="313"/>
        <v>3.4854232628301918E-5</v>
      </c>
      <c r="AX215" s="103">
        <f t="shared" si="313"/>
        <v>4.9791760897574165E-6</v>
      </c>
    </row>
    <row r="216" spans="1:66" ht="14.25" hidden="1" outlineLevel="1" x14ac:dyDescent="0.2">
      <c r="A216" s="83" t="s">
        <v>1815</v>
      </c>
      <c r="B216" s="83" t="s">
        <v>1389</v>
      </c>
      <c r="C216" s="1" t="s">
        <v>1318</v>
      </c>
      <c r="D216" s="97" t="s">
        <v>133</v>
      </c>
      <c r="E216" s="16">
        <f t="shared" ref="E216:G216" si="314">E76</f>
        <v>250371</v>
      </c>
      <c r="F216" s="52">
        <f t="shared" si="314"/>
        <v>0.42</v>
      </c>
      <c r="G216" s="16">
        <f t="shared" si="314"/>
        <v>105155.81999999999</v>
      </c>
      <c r="H216" s="1"/>
      <c r="I216" s="132">
        <f t="shared" si="168"/>
        <v>0</v>
      </c>
      <c r="J216" s="1">
        <v>0</v>
      </c>
      <c r="K216" s="61">
        <v>0</v>
      </c>
      <c r="L216" s="61">
        <v>0</v>
      </c>
      <c r="M216" s="32">
        <v>0</v>
      </c>
      <c r="N216" s="32">
        <v>0</v>
      </c>
      <c r="O216" s="1">
        <v>0</v>
      </c>
      <c r="P216" s="1">
        <v>0</v>
      </c>
      <c r="Q216" s="1">
        <v>0</v>
      </c>
      <c r="R216" s="1">
        <v>1</v>
      </c>
      <c r="S216" s="1">
        <v>0</v>
      </c>
      <c r="T216" s="1">
        <v>1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G216" s="103">
        <f t="shared" ref="AG216:AX216" si="315">J216/$G216</f>
        <v>0</v>
      </c>
      <c r="AH216" s="103">
        <f t="shared" si="315"/>
        <v>0</v>
      </c>
      <c r="AI216" s="103">
        <f t="shared" si="315"/>
        <v>0</v>
      </c>
      <c r="AJ216" s="103">
        <f t="shared" si="315"/>
        <v>0</v>
      </c>
      <c r="AK216" s="103">
        <f t="shared" si="315"/>
        <v>0</v>
      </c>
      <c r="AL216" s="103">
        <f t="shared" si="315"/>
        <v>0</v>
      </c>
      <c r="AM216" s="103">
        <f t="shared" si="315"/>
        <v>0</v>
      </c>
      <c r="AN216" s="103">
        <f t="shared" si="315"/>
        <v>0</v>
      </c>
      <c r="AO216" s="103">
        <f t="shared" si="315"/>
        <v>9.5096971332637613E-6</v>
      </c>
      <c r="AP216" s="103">
        <f t="shared" si="315"/>
        <v>0</v>
      </c>
      <c r="AQ216" s="103">
        <f t="shared" si="315"/>
        <v>9.5096971332637613E-6</v>
      </c>
      <c r="AR216" s="103">
        <f t="shared" si="315"/>
        <v>0</v>
      </c>
      <c r="AS216" s="103">
        <f t="shared" si="315"/>
        <v>0</v>
      </c>
      <c r="AT216" s="103">
        <f t="shared" si="315"/>
        <v>0</v>
      </c>
      <c r="AU216" s="103">
        <f t="shared" si="315"/>
        <v>0</v>
      </c>
      <c r="AV216" s="103">
        <f t="shared" si="315"/>
        <v>0</v>
      </c>
      <c r="AW216" s="103">
        <f t="shared" si="315"/>
        <v>0</v>
      </c>
      <c r="AX216" s="103">
        <f t="shared" si="315"/>
        <v>0</v>
      </c>
    </row>
    <row r="217" spans="1:66" ht="14.25" hidden="1" outlineLevel="1" x14ac:dyDescent="0.2">
      <c r="A217" s="124" t="s">
        <v>1815</v>
      </c>
      <c r="B217" s="124" t="s">
        <v>1389</v>
      </c>
      <c r="C217" s="133" t="s">
        <v>1319</v>
      </c>
      <c r="D217" s="117" t="e">
        <v>#N/A</v>
      </c>
      <c r="E217" s="134">
        <f t="shared" ref="E217:G217" si="316">E77</f>
        <v>242889</v>
      </c>
      <c r="F217" s="135">
        <f t="shared" si="316"/>
        <v>0.42</v>
      </c>
      <c r="G217" s="134">
        <f t="shared" si="316"/>
        <v>102013.37999999999</v>
      </c>
      <c r="H217" s="133"/>
      <c r="I217" s="122" t="e">
        <f t="shared" si="168"/>
        <v>#DIV/0!</v>
      </c>
      <c r="J217" s="133">
        <v>0</v>
      </c>
      <c r="K217" s="136">
        <v>0</v>
      </c>
      <c r="L217" s="136">
        <v>0</v>
      </c>
      <c r="M217" s="137">
        <v>0</v>
      </c>
      <c r="N217" s="137">
        <v>0</v>
      </c>
      <c r="O217" s="133"/>
      <c r="P217" s="133">
        <v>0</v>
      </c>
      <c r="Q217" s="133">
        <v>0</v>
      </c>
      <c r="R217" s="133">
        <v>0</v>
      </c>
      <c r="S217" s="133"/>
      <c r="T217" s="133"/>
      <c r="U217" s="133"/>
      <c r="V217" s="133">
        <v>0</v>
      </c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25">
        <f t="shared" ref="AG217:AX217" si="317">J217/$G217</f>
        <v>0</v>
      </c>
      <c r="AH217" s="125">
        <f t="shared" si="317"/>
        <v>0</v>
      </c>
      <c r="AI217" s="125">
        <f t="shared" si="317"/>
        <v>0</v>
      </c>
      <c r="AJ217" s="125">
        <f t="shared" si="317"/>
        <v>0</v>
      </c>
      <c r="AK217" s="125">
        <f t="shared" si="317"/>
        <v>0</v>
      </c>
      <c r="AL217" s="125">
        <f t="shared" si="317"/>
        <v>0</v>
      </c>
      <c r="AM217" s="125">
        <f t="shared" si="317"/>
        <v>0</v>
      </c>
      <c r="AN217" s="125">
        <f t="shared" si="317"/>
        <v>0</v>
      </c>
      <c r="AO217" s="125">
        <f t="shared" si="317"/>
        <v>0</v>
      </c>
      <c r="AP217" s="125">
        <f t="shared" si="317"/>
        <v>0</v>
      </c>
      <c r="AQ217" s="125">
        <f t="shared" si="317"/>
        <v>0</v>
      </c>
      <c r="AR217" s="125">
        <f t="shared" si="317"/>
        <v>0</v>
      </c>
      <c r="AS217" s="125">
        <f t="shared" si="317"/>
        <v>0</v>
      </c>
      <c r="AT217" s="125">
        <f t="shared" si="317"/>
        <v>0</v>
      </c>
      <c r="AU217" s="125">
        <f t="shared" si="317"/>
        <v>0</v>
      </c>
      <c r="AV217" s="125">
        <f t="shared" si="317"/>
        <v>0</v>
      </c>
      <c r="AW217" s="125">
        <f t="shared" si="317"/>
        <v>0</v>
      </c>
      <c r="AX217" s="125">
        <f t="shared" si="317"/>
        <v>0</v>
      </c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</row>
    <row r="218" spans="1:66" ht="14.25" hidden="1" outlineLevel="1" x14ac:dyDescent="0.2">
      <c r="A218" s="83" t="s">
        <v>1815</v>
      </c>
      <c r="B218" s="83" t="s">
        <v>1389</v>
      </c>
      <c r="C218" s="1" t="s">
        <v>1320</v>
      </c>
      <c r="D218" s="97" t="s">
        <v>133</v>
      </c>
      <c r="E218" s="16">
        <f t="shared" ref="E218:G218" si="318">E78</f>
        <v>642224</v>
      </c>
      <c r="F218" s="52">
        <f t="shared" si="318"/>
        <v>0.42</v>
      </c>
      <c r="G218" s="16">
        <f t="shared" si="318"/>
        <v>269734.08</v>
      </c>
      <c r="H218" s="1"/>
      <c r="I218" s="132">
        <f t="shared" si="168"/>
        <v>3.5714186851484739E-4</v>
      </c>
      <c r="J218" s="1">
        <v>301</v>
      </c>
      <c r="K218" s="61">
        <v>307</v>
      </c>
      <c r="L218" s="61">
        <v>242</v>
      </c>
      <c r="M218" s="32">
        <v>77</v>
      </c>
      <c r="N218" s="32">
        <v>95</v>
      </c>
      <c r="O218" s="1">
        <v>107</v>
      </c>
      <c r="P218" s="1">
        <v>113</v>
      </c>
      <c r="Q218" s="1">
        <v>147</v>
      </c>
      <c r="R218" s="1">
        <v>128</v>
      </c>
      <c r="S218" s="1">
        <v>109</v>
      </c>
      <c r="T218" s="1">
        <v>115</v>
      </c>
      <c r="U218" s="1">
        <v>109</v>
      </c>
      <c r="V218" s="1">
        <v>96</v>
      </c>
      <c r="W218" s="1">
        <v>108</v>
      </c>
      <c r="X218" s="1">
        <v>104</v>
      </c>
      <c r="Y218" s="1">
        <v>98</v>
      </c>
      <c r="Z218" s="1">
        <v>93</v>
      </c>
      <c r="AA218" s="1">
        <v>98</v>
      </c>
      <c r="AG218" s="103">
        <f t="shared" ref="AG218:AX218" si="319">J218/$G218</f>
        <v>1.1159138659823779E-3</v>
      </c>
      <c r="AH218" s="103">
        <f t="shared" si="319"/>
        <v>1.1381579962012956E-3</v>
      </c>
      <c r="AI218" s="103">
        <f t="shared" si="319"/>
        <v>8.9717991882968585E-4</v>
      </c>
      <c r="AJ218" s="103">
        <f t="shared" si="319"/>
        <v>2.8546633780944552E-4</v>
      </c>
      <c r="AK218" s="103">
        <f t="shared" si="319"/>
        <v>3.52198728466199E-4</v>
      </c>
      <c r="AL218" s="103">
        <f t="shared" si="319"/>
        <v>3.9668698890403466E-4</v>
      </c>
      <c r="AM218" s="103">
        <f t="shared" si="319"/>
        <v>4.1893111912295249E-4</v>
      </c>
      <c r="AN218" s="103">
        <f t="shared" si="319"/>
        <v>5.4498119036348685E-4</v>
      </c>
      <c r="AO218" s="103">
        <f t="shared" si="319"/>
        <v>4.7454144467024706E-4</v>
      </c>
      <c r="AP218" s="103">
        <f t="shared" si="319"/>
        <v>4.0410169897700727E-4</v>
      </c>
      <c r="AQ218" s="103">
        <f t="shared" si="319"/>
        <v>4.263458291959251E-4</v>
      </c>
      <c r="AR218" s="103">
        <f t="shared" si="319"/>
        <v>4.0410169897700727E-4</v>
      </c>
      <c r="AS218" s="103">
        <f t="shared" si="319"/>
        <v>3.5590608350268531E-4</v>
      </c>
      <c r="AT218" s="103">
        <f t="shared" si="319"/>
        <v>4.0039434394052096E-4</v>
      </c>
      <c r="AU218" s="103">
        <f t="shared" si="319"/>
        <v>3.8556492379457574E-4</v>
      </c>
      <c r="AV218" s="103">
        <f t="shared" si="319"/>
        <v>3.6332079357565792E-4</v>
      </c>
      <c r="AW218" s="103">
        <f t="shared" si="319"/>
        <v>3.4478401839322639E-4</v>
      </c>
      <c r="AX218" s="103">
        <f t="shared" si="319"/>
        <v>3.6332079357565792E-4</v>
      </c>
    </row>
    <row r="219" spans="1:66" ht="14.25" hidden="1" outlineLevel="1" x14ac:dyDescent="0.2">
      <c r="A219" s="124" t="s">
        <v>1815</v>
      </c>
      <c r="B219" s="124" t="s">
        <v>1389</v>
      </c>
      <c r="C219" s="133" t="s">
        <v>2454</v>
      </c>
      <c r="D219" s="117" t="e">
        <v>#N/A</v>
      </c>
      <c r="E219" s="134">
        <f t="shared" ref="E219:G219" si="320">E79</f>
        <v>121732</v>
      </c>
      <c r="F219" s="135">
        <f t="shared" si="320"/>
        <v>0.42</v>
      </c>
      <c r="G219" s="134">
        <f t="shared" si="320"/>
        <v>51127.439999999995</v>
      </c>
      <c r="H219" s="133"/>
      <c r="I219" s="122" t="e">
        <f t="shared" si="168"/>
        <v>#DIV/0!</v>
      </c>
      <c r="J219" s="133"/>
      <c r="K219" s="136"/>
      <c r="L219" s="136"/>
      <c r="M219" s="137"/>
      <c r="N219" s="137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25">
        <f t="shared" ref="AG219:AX219" si="321">J219/$G219</f>
        <v>0</v>
      </c>
      <c r="AH219" s="125">
        <f t="shared" si="321"/>
        <v>0</v>
      </c>
      <c r="AI219" s="125">
        <f t="shared" si="321"/>
        <v>0</v>
      </c>
      <c r="AJ219" s="125">
        <f t="shared" si="321"/>
        <v>0</v>
      </c>
      <c r="AK219" s="125">
        <f t="shared" si="321"/>
        <v>0</v>
      </c>
      <c r="AL219" s="125">
        <f t="shared" si="321"/>
        <v>0</v>
      </c>
      <c r="AM219" s="125">
        <f t="shared" si="321"/>
        <v>0</v>
      </c>
      <c r="AN219" s="125">
        <f t="shared" si="321"/>
        <v>0</v>
      </c>
      <c r="AO219" s="125">
        <f t="shared" si="321"/>
        <v>0</v>
      </c>
      <c r="AP219" s="125">
        <f t="shared" si="321"/>
        <v>0</v>
      </c>
      <c r="AQ219" s="125">
        <f t="shared" si="321"/>
        <v>0</v>
      </c>
      <c r="AR219" s="125">
        <f t="shared" si="321"/>
        <v>0</v>
      </c>
      <c r="AS219" s="125">
        <f t="shared" si="321"/>
        <v>0</v>
      </c>
      <c r="AT219" s="125">
        <f t="shared" si="321"/>
        <v>0</v>
      </c>
      <c r="AU219" s="125">
        <f t="shared" si="321"/>
        <v>0</v>
      </c>
      <c r="AV219" s="125">
        <f t="shared" si="321"/>
        <v>0</v>
      </c>
      <c r="AW219" s="125">
        <f t="shared" si="321"/>
        <v>0</v>
      </c>
      <c r="AX219" s="125">
        <f t="shared" si="321"/>
        <v>0</v>
      </c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</row>
    <row r="220" spans="1:66" ht="14.25" hidden="1" outlineLevel="1" x14ac:dyDescent="0.2">
      <c r="A220" s="83" t="s">
        <v>1815</v>
      </c>
      <c r="B220" s="83" t="s">
        <v>1389</v>
      </c>
      <c r="C220" s="1" t="s">
        <v>1321</v>
      </c>
      <c r="D220" s="97" t="s">
        <v>133</v>
      </c>
      <c r="E220" s="16">
        <f t="shared" ref="E220:G220" si="322">E80</f>
        <v>397760</v>
      </c>
      <c r="F220" s="52">
        <f t="shared" si="322"/>
        <v>0.42</v>
      </c>
      <c r="G220" s="16">
        <f t="shared" si="322"/>
        <v>167059.19999999998</v>
      </c>
      <c r="H220" s="1"/>
      <c r="I220" s="132">
        <f t="shared" si="168"/>
        <v>4.1901314025207832E-5</v>
      </c>
      <c r="J220" s="1">
        <v>18</v>
      </c>
      <c r="K220" s="61">
        <v>27</v>
      </c>
      <c r="L220" s="61">
        <v>8</v>
      </c>
      <c r="M220" s="32">
        <v>5</v>
      </c>
      <c r="N220" s="32">
        <v>6</v>
      </c>
      <c r="O220" s="1">
        <v>5</v>
      </c>
      <c r="P220" s="1">
        <v>4</v>
      </c>
      <c r="Q220" s="1">
        <v>15</v>
      </c>
      <c r="R220" s="1">
        <v>37</v>
      </c>
      <c r="S220" s="1">
        <v>23</v>
      </c>
      <c r="T220" s="1">
        <v>22</v>
      </c>
      <c r="U220" s="1">
        <v>17</v>
      </c>
      <c r="V220" s="1">
        <v>11</v>
      </c>
      <c r="W220" s="1">
        <v>12</v>
      </c>
      <c r="X220" s="1">
        <v>14</v>
      </c>
      <c r="Y220" s="1">
        <v>9</v>
      </c>
      <c r="Z220" s="1">
        <v>6</v>
      </c>
      <c r="AA220" s="1">
        <v>6</v>
      </c>
      <c r="AG220" s="103">
        <f t="shared" ref="AG220:AX220" si="323">J220/$G220</f>
        <v>1.0774623606482015E-4</v>
      </c>
      <c r="AH220" s="103">
        <f t="shared" si="323"/>
        <v>1.6161935409723021E-4</v>
      </c>
      <c r="AI220" s="103">
        <f t="shared" si="323"/>
        <v>4.7887216028808954E-5</v>
      </c>
      <c r="AJ220" s="103">
        <f t="shared" si="323"/>
        <v>2.9929510018005596E-5</v>
      </c>
      <c r="AK220" s="103">
        <f t="shared" si="323"/>
        <v>3.5915412021606717E-5</v>
      </c>
      <c r="AL220" s="103">
        <f t="shared" si="323"/>
        <v>2.9929510018005596E-5</v>
      </c>
      <c r="AM220" s="103">
        <f t="shared" si="323"/>
        <v>2.3943608014404477E-5</v>
      </c>
      <c r="AN220" s="103">
        <f t="shared" si="323"/>
        <v>8.9788530054016793E-5</v>
      </c>
      <c r="AO220" s="103">
        <f t="shared" si="323"/>
        <v>2.2147837413324142E-4</v>
      </c>
      <c r="AP220" s="103">
        <f t="shared" si="323"/>
        <v>1.3767574608282575E-4</v>
      </c>
      <c r="AQ220" s="103">
        <f t="shared" si="323"/>
        <v>1.3168984407922461E-4</v>
      </c>
      <c r="AR220" s="103">
        <f t="shared" si="323"/>
        <v>1.0176033406121902E-4</v>
      </c>
      <c r="AS220" s="103">
        <f t="shared" si="323"/>
        <v>6.5844922039612306E-5</v>
      </c>
      <c r="AT220" s="103">
        <f t="shared" si="323"/>
        <v>7.1830824043213435E-5</v>
      </c>
      <c r="AU220" s="103">
        <f t="shared" si="323"/>
        <v>8.3802628050415665E-5</v>
      </c>
      <c r="AV220" s="103">
        <f t="shared" si="323"/>
        <v>5.3873118032410076E-5</v>
      </c>
      <c r="AW220" s="103">
        <f t="shared" si="323"/>
        <v>3.5915412021606717E-5</v>
      </c>
      <c r="AX220" s="103">
        <f t="shared" si="323"/>
        <v>3.5915412021606717E-5</v>
      </c>
    </row>
    <row r="221" spans="1:66" ht="14.25" hidden="1" outlineLevel="1" x14ac:dyDescent="0.2">
      <c r="A221" s="83" t="s">
        <v>1815</v>
      </c>
      <c r="B221" s="83" t="s">
        <v>1389</v>
      </c>
      <c r="C221" s="1" t="s">
        <v>1322</v>
      </c>
      <c r="D221" s="97" t="s">
        <v>133</v>
      </c>
      <c r="E221" s="16">
        <f t="shared" ref="E221:G221" si="324">E81</f>
        <v>629757</v>
      </c>
      <c r="F221" s="52">
        <f t="shared" si="324"/>
        <v>0.42</v>
      </c>
      <c r="G221" s="16">
        <f t="shared" si="324"/>
        <v>264497.94</v>
      </c>
      <c r="H221" s="16"/>
      <c r="I221" s="132">
        <f t="shared" si="168"/>
        <v>2.2530736282230904E-2</v>
      </c>
      <c r="J221" s="16">
        <v>18260</v>
      </c>
      <c r="K221" s="130">
        <v>15098</v>
      </c>
      <c r="L221" s="130">
        <v>12907</v>
      </c>
      <c r="M221" s="131">
        <v>5126</v>
      </c>
      <c r="N221" s="131">
        <v>4623</v>
      </c>
      <c r="O221" s="16">
        <v>5485</v>
      </c>
      <c r="P221" s="16">
        <v>6868</v>
      </c>
      <c r="Q221" s="16">
        <v>7524</v>
      </c>
      <c r="R221" s="16">
        <v>7185</v>
      </c>
      <c r="S221" s="16">
        <v>7116</v>
      </c>
      <c r="T221" s="16">
        <v>7365</v>
      </c>
      <c r="U221" s="16">
        <v>8717</v>
      </c>
      <c r="V221" s="16">
        <v>7989</v>
      </c>
      <c r="W221" s="16">
        <v>6575</v>
      </c>
      <c r="X221" s="16">
        <v>6249</v>
      </c>
      <c r="Y221" s="16">
        <v>6081</v>
      </c>
      <c r="Z221" s="16">
        <v>5802</v>
      </c>
      <c r="AA221" s="16">
        <v>5995</v>
      </c>
      <c r="AG221" s="103">
        <f t="shared" ref="AG221:AX221" si="325">J221/$G221</f>
        <v>6.9036454499418781E-2</v>
      </c>
      <c r="AH221" s="103">
        <f t="shared" si="325"/>
        <v>5.7081730012717678E-2</v>
      </c>
      <c r="AI221" s="103">
        <f t="shared" si="325"/>
        <v>4.8798111622343827E-2</v>
      </c>
      <c r="AJ221" s="103">
        <f t="shared" si="325"/>
        <v>1.9380113130559731E-2</v>
      </c>
      <c r="AK221" s="103">
        <f t="shared" si="325"/>
        <v>1.747839699621101E-2</v>
      </c>
      <c r="AL221" s="103">
        <f t="shared" si="325"/>
        <v>2.0737401584299674E-2</v>
      </c>
      <c r="AM221" s="103">
        <f t="shared" si="325"/>
        <v>2.5966175766813156E-2</v>
      </c>
      <c r="AN221" s="103">
        <f t="shared" si="325"/>
        <v>2.8446346311808705E-2</v>
      </c>
      <c r="AO221" s="103">
        <f t="shared" si="325"/>
        <v>2.7164672813708872E-2</v>
      </c>
      <c r="AP221" s="103">
        <f t="shared" si="325"/>
        <v>2.6903801216750498E-2</v>
      </c>
      <c r="AQ221" s="103">
        <f t="shared" si="325"/>
        <v>2.7845207414469844E-2</v>
      </c>
      <c r="AR221" s="103">
        <f t="shared" si="325"/>
        <v>3.2956778415741156E-2</v>
      </c>
      <c r="AS221" s="103">
        <f t="shared" si="325"/>
        <v>3.0204394030441221E-2</v>
      </c>
      <c r="AT221" s="103">
        <f t="shared" si="325"/>
        <v>2.4858416666685569E-2</v>
      </c>
      <c r="AU221" s="103">
        <f t="shared" si="325"/>
        <v>2.3625892889751806E-2</v>
      </c>
      <c r="AV221" s="103">
        <f t="shared" si="325"/>
        <v>2.2990727262374899E-2</v>
      </c>
      <c r="AW221" s="103">
        <f t="shared" si="325"/>
        <v>2.193589863119539E-2</v>
      </c>
      <c r="AX221" s="103">
        <f t="shared" si="325"/>
        <v>2.2665582953122432E-2</v>
      </c>
    </row>
    <row r="222" spans="1:66" ht="14.25" hidden="1" outlineLevel="1" x14ac:dyDescent="0.2">
      <c r="A222" s="83" t="s">
        <v>1815</v>
      </c>
      <c r="B222" s="83" t="s">
        <v>1389</v>
      </c>
      <c r="C222" s="1" t="s">
        <v>1361</v>
      </c>
      <c r="D222" s="97" t="s">
        <v>151</v>
      </c>
      <c r="E222" s="16">
        <f t="shared" ref="E222:G222" si="326">E82</f>
        <v>108568</v>
      </c>
      <c r="F222" s="52">
        <f t="shared" si="326"/>
        <v>0.42</v>
      </c>
      <c r="G222" s="16">
        <f t="shared" si="326"/>
        <v>45598.559999999998</v>
      </c>
      <c r="H222" s="1"/>
      <c r="I222" s="132">
        <f t="shared" si="168"/>
        <v>0</v>
      </c>
      <c r="J222" s="1">
        <v>1</v>
      </c>
      <c r="K222" s="61">
        <v>1</v>
      </c>
      <c r="L222" s="61">
        <v>0</v>
      </c>
      <c r="M222" s="32">
        <v>0</v>
      </c>
      <c r="N222" s="32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G222" s="103">
        <f t="shared" ref="AG222:AX222" si="327">J222/$G222</f>
        <v>2.19305171040489E-5</v>
      </c>
      <c r="AH222" s="103">
        <f t="shared" si="327"/>
        <v>2.19305171040489E-5</v>
      </c>
      <c r="AI222" s="103">
        <f t="shared" si="327"/>
        <v>0</v>
      </c>
      <c r="AJ222" s="103">
        <f t="shared" si="327"/>
        <v>0</v>
      </c>
      <c r="AK222" s="103">
        <f t="shared" si="327"/>
        <v>0</v>
      </c>
      <c r="AL222" s="103">
        <f t="shared" si="327"/>
        <v>0</v>
      </c>
      <c r="AM222" s="103">
        <f t="shared" si="327"/>
        <v>0</v>
      </c>
      <c r="AN222" s="103">
        <f t="shared" si="327"/>
        <v>0</v>
      </c>
      <c r="AO222" s="103">
        <f t="shared" si="327"/>
        <v>0</v>
      </c>
      <c r="AP222" s="103">
        <f t="shared" si="327"/>
        <v>0</v>
      </c>
      <c r="AQ222" s="103">
        <f t="shared" si="327"/>
        <v>0</v>
      </c>
      <c r="AR222" s="103">
        <f t="shared" si="327"/>
        <v>0</v>
      </c>
      <c r="AS222" s="103">
        <f t="shared" si="327"/>
        <v>0</v>
      </c>
      <c r="AT222" s="103">
        <f t="shared" si="327"/>
        <v>0</v>
      </c>
      <c r="AU222" s="103">
        <f t="shared" si="327"/>
        <v>0</v>
      </c>
      <c r="AV222" s="103">
        <f t="shared" si="327"/>
        <v>0</v>
      </c>
      <c r="AW222" s="103">
        <f t="shared" si="327"/>
        <v>0</v>
      </c>
      <c r="AX222" s="103">
        <f t="shared" si="327"/>
        <v>0</v>
      </c>
    </row>
    <row r="223" spans="1:66" ht="14.25" hidden="1" outlineLevel="1" x14ac:dyDescent="0.2">
      <c r="A223" s="83" t="s">
        <v>1815</v>
      </c>
      <c r="B223" s="83" t="s">
        <v>1389</v>
      </c>
      <c r="C223" s="1" t="s">
        <v>1362</v>
      </c>
      <c r="D223" s="97" t="s">
        <v>133</v>
      </c>
      <c r="E223" s="16">
        <f t="shared" ref="E223:G223" si="328">E83</f>
        <v>105193</v>
      </c>
      <c r="F223" s="52">
        <f t="shared" si="328"/>
        <v>0.42</v>
      </c>
      <c r="G223" s="16">
        <f t="shared" si="328"/>
        <v>44181.06</v>
      </c>
      <c r="H223" s="1"/>
      <c r="I223" s="132">
        <f t="shared" si="168"/>
        <v>1.0864383969058234E-3</v>
      </c>
      <c r="J223" s="1">
        <v>32</v>
      </c>
      <c r="K223" s="61">
        <v>50</v>
      </c>
      <c r="L223" s="61">
        <v>9</v>
      </c>
      <c r="M223" s="32">
        <v>22</v>
      </c>
      <c r="N223" s="32">
        <v>10</v>
      </c>
      <c r="O223" s="1">
        <v>10</v>
      </c>
      <c r="P223" s="1">
        <v>23</v>
      </c>
      <c r="Q223" s="1">
        <v>69</v>
      </c>
      <c r="R223" s="1">
        <v>184</v>
      </c>
      <c r="S223" s="1">
        <v>127</v>
      </c>
      <c r="T223" s="1">
        <v>100</v>
      </c>
      <c r="U223" s="1">
        <v>115</v>
      </c>
      <c r="V223" s="1">
        <v>94</v>
      </c>
      <c r="W223" s="1">
        <v>93</v>
      </c>
      <c r="X223" s="1">
        <v>76</v>
      </c>
      <c r="Y223" s="1">
        <v>52</v>
      </c>
      <c r="Z223" s="1">
        <v>44</v>
      </c>
      <c r="AA223" s="1">
        <v>48</v>
      </c>
      <c r="AG223" s="103">
        <f t="shared" ref="AG223:AX223" si="329">J223/$G223</f>
        <v>7.2429226460388229E-4</v>
      </c>
      <c r="AH223" s="103">
        <f t="shared" si="329"/>
        <v>1.131706663443566E-3</v>
      </c>
      <c r="AI223" s="103">
        <f t="shared" si="329"/>
        <v>2.0370719941984191E-4</v>
      </c>
      <c r="AJ223" s="103">
        <f t="shared" si="329"/>
        <v>4.979509319151691E-4</v>
      </c>
      <c r="AK223" s="103">
        <f t="shared" si="329"/>
        <v>2.2634133268871324E-4</v>
      </c>
      <c r="AL223" s="103">
        <f t="shared" si="329"/>
        <v>2.2634133268871324E-4</v>
      </c>
      <c r="AM223" s="103">
        <f t="shared" si="329"/>
        <v>5.2058506518404041E-4</v>
      </c>
      <c r="AN223" s="103">
        <f t="shared" si="329"/>
        <v>1.5617551955521213E-3</v>
      </c>
      <c r="AO223" s="103">
        <f t="shared" si="329"/>
        <v>4.1646805214723233E-3</v>
      </c>
      <c r="AP223" s="103">
        <f t="shared" si="329"/>
        <v>2.8745349251466578E-3</v>
      </c>
      <c r="AQ223" s="103">
        <f t="shared" si="329"/>
        <v>2.2634133268871321E-3</v>
      </c>
      <c r="AR223" s="103">
        <f t="shared" si="329"/>
        <v>2.6029253259202021E-3</v>
      </c>
      <c r="AS223" s="103">
        <f t="shared" si="329"/>
        <v>2.1276085272739042E-3</v>
      </c>
      <c r="AT223" s="103">
        <f t="shared" si="329"/>
        <v>2.1049743940050329E-3</v>
      </c>
      <c r="AU223" s="103">
        <f t="shared" si="329"/>
        <v>1.7201941284342205E-3</v>
      </c>
      <c r="AV223" s="103">
        <f t="shared" si="329"/>
        <v>1.1769749299813089E-3</v>
      </c>
      <c r="AW223" s="103">
        <f t="shared" si="329"/>
        <v>9.959018638303382E-4</v>
      </c>
      <c r="AX223" s="103">
        <f t="shared" si="329"/>
        <v>1.0864383969058234E-3</v>
      </c>
    </row>
    <row r="224" spans="1:66" ht="14.25" hidden="1" outlineLevel="1" x14ac:dyDescent="0.2">
      <c r="A224" s="83" t="s">
        <v>1815</v>
      </c>
      <c r="B224" s="83" t="s">
        <v>1389</v>
      </c>
      <c r="C224" s="1" t="s">
        <v>1389</v>
      </c>
      <c r="D224" s="97" t="s">
        <v>172</v>
      </c>
      <c r="E224" s="16">
        <f t="shared" ref="E224:G224" si="330">E84</f>
        <v>1564114</v>
      </c>
      <c r="F224" s="52">
        <f t="shared" si="330"/>
        <v>0.42</v>
      </c>
      <c r="G224" s="16">
        <f t="shared" si="330"/>
        <v>656927.88</v>
      </c>
      <c r="H224" s="16"/>
      <c r="I224" s="132">
        <f t="shared" si="168"/>
        <v>0.20583487287320892</v>
      </c>
      <c r="J224" s="16">
        <v>380665</v>
      </c>
      <c r="K224" s="130">
        <v>362980</v>
      </c>
      <c r="L224" s="130">
        <v>306742</v>
      </c>
      <c r="M224" s="131">
        <v>109577</v>
      </c>
      <c r="N224" s="131">
        <v>108073</v>
      </c>
      <c r="O224" s="16">
        <v>130572</v>
      </c>
      <c r="P224" s="16">
        <v>153333</v>
      </c>
      <c r="Q224" s="16">
        <v>149995</v>
      </c>
      <c r="R224" s="16">
        <v>147655</v>
      </c>
      <c r="S224" s="16">
        <v>144344</v>
      </c>
      <c r="T224" s="16">
        <v>146935</v>
      </c>
      <c r="U224" s="16">
        <v>155525</v>
      </c>
      <c r="V224" s="16">
        <v>147009</v>
      </c>
      <c r="W224" s="16">
        <v>136412</v>
      </c>
      <c r="X224" s="16">
        <v>137740</v>
      </c>
      <c r="Y224" s="16">
        <v>130369</v>
      </c>
      <c r="Z224" s="16">
        <v>135047</v>
      </c>
      <c r="AA224" s="16">
        <v>140240</v>
      </c>
      <c r="AG224" s="103">
        <f t="shared" ref="AG224:AX224" si="331">J224/$G224</f>
        <v>0.57946239090963836</v>
      </c>
      <c r="AH224" s="103">
        <f t="shared" si="331"/>
        <v>0.55254162755278402</v>
      </c>
      <c r="AI224" s="103">
        <f t="shared" si="331"/>
        <v>0.46693405674912136</v>
      </c>
      <c r="AJ224" s="103">
        <f t="shared" si="331"/>
        <v>0.16680217621453364</v>
      </c>
      <c r="AK224" s="103">
        <f t="shared" si="331"/>
        <v>0.16451273159543783</v>
      </c>
      <c r="AL224" s="103">
        <f t="shared" si="331"/>
        <v>0.1987615444179352</v>
      </c>
      <c r="AM224" s="103">
        <f t="shared" si="331"/>
        <v>0.2334091833642378</v>
      </c>
      <c r="AN224" s="103">
        <f t="shared" si="331"/>
        <v>0.22832795587850527</v>
      </c>
      <c r="AO224" s="103">
        <f t="shared" si="331"/>
        <v>0.22476592103230569</v>
      </c>
      <c r="AP224" s="103">
        <f t="shared" si="331"/>
        <v>0.21972579394864472</v>
      </c>
      <c r="AQ224" s="103">
        <f t="shared" si="331"/>
        <v>0.22366991031039815</v>
      </c>
      <c r="AR224" s="103">
        <f t="shared" si="331"/>
        <v>0.23674592711760079</v>
      </c>
      <c r="AS224" s="103">
        <f t="shared" si="331"/>
        <v>0.22378255585681642</v>
      </c>
      <c r="AT224" s="103">
        <f t="shared" si="331"/>
        <v>0.20765140916229646</v>
      </c>
      <c r="AU224" s="103">
        <f t="shared" si="331"/>
        <v>0.2096729400493704</v>
      </c>
      <c r="AV224" s="103">
        <f t="shared" si="331"/>
        <v>0.1984525302838418</v>
      </c>
      <c r="AW224" s="103">
        <f t="shared" si="331"/>
        <v>0.20557355550201339</v>
      </c>
      <c r="AX224" s="103">
        <f t="shared" si="331"/>
        <v>0.21347853283377163</v>
      </c>
    </row>
    <row r="225" spans="1:66" ht="14.25" hidden="1" outlineLevel="1" x14ac:dyDescent="0.2">
      <c r="A225" s="83" t="s">
        <v>1815</v>
      </c>
      <c r="B225" s="83" t="s">
        <v>1397</v>
      </c>
      <c r="C225" s="1" t="s">
        <v>1397</v>
      </c>
      <c r="D225" s="97" t="s">
        <v>133</v>
      </c>
      <c r="E225" s="16">
        <f t="shared" ref="E225:G225" si="332">E85</f>
        <v>355788</v>
      </c>
      <c r="F225" s="52">
        <f t="shared" si="332"/>
        <v>0.38</v>
      </c>
      <c r="G225" s="16">
        <f t="shared" si="332"/>
        <v>135199.44</v>
      </c>
      <c r="H225" s="16"/>
      <c r="I225" s="132">
        <f t="shared" si="168"/>
        <v>3.099125262649017E-3</v>
      </c>
      <c r="J225" s="16">
        <v>1543</v>
      </c>
      <c r="K225" s="130">
        <v>1516</v>
      </c>
      <c r="L225" s="130">
        <v>1145</v>
      </c>
      <c r="M225" s="32">
        <v>555</v>
      </c>
      <c r="N225" s="32">
        <v>444</v>
      </c>
      <c r="O225" s="1">
        <v>573</v>
      </c>
      <c r="P225" s="1">
        <v>568</v>
      </c>
      <c r="Q225" s="1">
        <v>568</v>
      </c>
      <c r="R225" s="1">
        <v>529</v>
      </c>
      <c r="S225" s="1">
        <v>549</v>
      </c>
      <c r="T225" s="1">
        <v>592</v>
      </c>
      <c r="U225" s="1">
        <v>582</v>
      </c>
      <c r="V225" s="1">
        <v>489</v>
      </c>
      <c r="W225" s="1">
        <v>452</v>
      </c>
      <c r="X225" s="1">
        <v>492</v>
      </c>
      <c r="Y225" s="1">
        <v>404</v>
      </c>
      <c r="Z225" s="1">
        <v>385</v>
      </c>
      <c r="AA225" s="1">
        <v>468</v>
      </c>
      <c r="AG225" s="103">
        <f t="shared" ref="AG225:AX225" si="333">J225/$G225</f>
        <v>1.141276916531607E-2</v>
      </c>
      <c r="AH225" s="103">
        <f t="shared" si="333"/>
        <v>1.121306419612389E-2</v>
      </c>
      <c r="AI225" s="103">
        <f t="shared" si="333"/>
        <v>8.4689699898165254E-3</v>
      </c>
      <c r="AJ225" s="103">
        <f t="shared" si="333"/>
        <v>4.1050465889503687E-3</v>
      </c>
      <c r="AK225" s="103">
        <f t="shared" si="333"/>
        <v>3.2840372711602948E-3</v>
      </c>
      <c r="AL225" s="103">
        <f t="shared" si="333"/>
        <v>4.2381832350784883E-3</v>
      </c>
      <c r="AM225" s="103">
        <f t="shared" si="333"/>
        <v>4.201200833376233E-3</v>
      </c>
      <c r="AN225" s="103">
        <f t="shared" si="333"/>
        <v>4.201200833376233E-3</v>
      </c>
      <c r="AO225" s="103">
        <f t="shared" si="333"/>
        <v>3.9127381000986393E-3</v>
      </c>
      <c r="AP225" s="103">
        <f t="shared" si="333"/>
        <v>4.0606677069076613E-3</v>
      </c>
      <c r="AQ225" s="103">
        <f t="shared" si="333"/>
        <v>4.3787163615470592E-3</v>
      </c>
      <c r="AR225" s="103">
        <f t="shared" si="333"/>
        <v>4.3047515581425486E-3</v>
      </c>
      <c r="AS225" s="103">
        <f t="shared" si="333"/>
        <v>3.6168788864805947E-3</v>
      </c>
      <c r="AT225" s="103">
        <f t="shared" si="333"/>
        <v>3.3432091138839038E-3</v>
      </c>
      <c r="AU225" s="103">
        <f t="shared" si="333"/>
        <v>3.6390683275019484E-3</v>
      </c>
      <c r="AV225" s="103">
        <f t="shared" si="333"/>
        <v>2.9881780575422502E-3</v>
      </c>
      <c r="AW225" s="103">
        <f t="shared" si="333"/>
        <v>2.847644931073679E-3</v>
      </c>
      <c r="AX225" s="103">
        <f t="shared" si="333"/>
        <v>3.4615527993311214E-3</v>
      </c>
    </row>
    <row r="226" spans="1:66" ht="14.25" hidden="1" outlineLevel="1" x14ac:dyDescent="0.2">
      <c r="A226" s="83" t="s">
        <v>1815</v>
      </c>
      <c r="B226" s="83" t="s">
        <v>1402</v>
      </c>
      <c r="C226" s="1" t="s">
        <v>1234</v>
      </c>
      <c r="D226" s="97" t="s">
        <v>133</v>
      </c>
      <c r="E226" s="16">
        <f t="shared" ref="E226:G226" si="334">E86</f>
        <v>303929</v>
      </c>
      <c r="F226" s="52">
        <f t="shared" si="334"/>
        <v>0.41</v>
      </c>
      <c r="G226" s="16">
        <f t="shared" si="334"/>
        <v>124610.89</v>
      </c>
      <c r="H226" s="1"/>
      <c r="I226" s="132">
        <f t="shared" si="168"/>
        <v>2.2523446118286024E-3</v>
      </c>
      <c r="J226" s="1">
        <v>780</v>
      </c>
      <c r="K226" s="61">
        <v>748</v>
      </c>
      <c r="L226" s="61">
        <v>678</v>
      </c>
      <c r="M226" s="32">
        <v>168</v>
      </c>
      <c r="N226" s="32">
        <v>49</v>
      </c>
      <c r="O226" s="1">
        <v>265</v>
      </c>
      <c r="P226" s="1">
        <v>287</v>
      </c>
      <c r="Q226" s="1">
        <v>324</v>
      </c>
      <c r="R226" s="1">
        <v>195</v>
      </c>
      <c r="S226" s="1">
        <v>154</v>
      </c>
      <c r="T226" s="1">
        <v>231</v>
      </c>
      <c r="U226" s="1">
        <v>302</v>
      </c>
      <c r="V226" s="1">
        <v>248</v>
      </c>
      <c r="W226" s="1">
        <v>206</v>
      </c>
      <c r="X226" s="1">
        <v>216</v>
      </c>
      <c r="Y226" s="1">
        <v>247</v>
      </c>
      <c r="Z226" s="1">
        <v>345</v>
      </c>
      <c r="AA226" s="1">
        <v>250</v>
      </c>
      <c r="AG226" s="103">
        <f t="shared" ref="AG226:AX226" si="335">J226/$G226</f>
        <v>6.2594850257469475E-3</v>
      </c>
      <c r="AH226" s="103">
        <f t="shared" si="335"/>
        <v>6.0026856400752773E-3</v>
      </c>
      <c r="AI226" s="103">
        <f t="shared" si="335"/>
        <v>5.4409369839185E-3</v>
      </c>
      <c r="AJ226" s="103">
        <f t="shared" si="335"/>
        <v>1.3481967747762656E-3</v>
      </c>
      <c r="AK226" s="103">
        <f t="shared" si="335"/>
        <v>3.9322405930974414E-4</v>
      </c>
      <c r="AL226" s="103">
        <f t="shared" si="335"/>
        <v>2.1266199125935139E-3</v>
      </c>
      <c r="AM226" s="103">
        <f t="shared" si="335"/>
        <v>2.3031694902427868E-3</v>
      </c>
      <c r="AN226" s="103">
        <f t="shared" si="335"/>
        <v>2.6000937799256548E-3</v>
      </c>
      <c r="AO226" s="103">
        <f t="shared" si="335"/>
        <v>1.5648712564367369E-3</v>
      </c>
      <c r="AP226" s="103">
        <f t="shared" si="335"/>
        <v>1.2358470435449101E-3</v>
      </c>
      <c r="AQ226" s="103">
        <f t="shared" si="335"/>
        <v>1.8537705653173652E-3</v>
      </c>
      <c r="AR226" s="103">
        <f t="shared" si="335"/>
        <v>2.423544202276382E-3</v>
      </c>
      <c r="AS226" s="103">
        <f t="shared" si="335"/>
        <v>1.9901952389554398E-3</v>
      </c>
      <c r="AT226" s="103">
        <f t="shared" si="335"/>
        <v>1.6531460452613733E-3</v>
      </c>
      <c r="AU226" s="103">
        <f t="shared" si="335"/>
        <v>1.73339585328377E-3</v>
      </c>
      <c r="AV226" s="103">
        <f t="shared" si="335"/>
        <v>1.9821702581531999E-3</v>
      </c>
      <c r="AW226" s="103">
        <f t="shared" si="335"/>
        <v>2.7686183767726882E-3</v>
      </c>
      <c r="AX226" s="103">
        <f t="shared" si="335"/>
        <v>2.0062452005599192E-3</v>
      </c>
    </row>
    <row r="227" spans="1:66" ht="14.25" hidden="1" outlineLevel="1" x14ac:dyDescent="0.2">
      <c r="A227" s="83" t="s">
        <v>1815</v>
      </c>
      <c r="B227" s="83" t="s">
        <v>1402</v>
      </c>
      <c r="C227" s="1" t="s">
        <v>1280</v>
      </c>
      <c r="D227" s="97" t="s">
        <v>151</v>
      </c>
      <c r="E227" s="16">
        <f t="shared" ref="E227:G227" si="336">E87</f>
        <v>76089</v>
      </c>
      <c r="F227" s="52">
        <f t="shared" si="336"/>
        <v>0.41</v>
      </c>
      <c r="G227" s="16">
        <f t="shared" si="336"/>
        <v>31196.489999999998</v>
      </c>
      <c r="H227" s="16"/>
      <c r="I227" s="132">
        <f t="shared" si="168"/>
        <v>3.186255889685026E-2</v>
      </c>
      <c r="J227" s="16">
        <v>2558</v>
      </c>
      <c r="K227" s="130">
        <v>2271</v>
      </c>
      <c r="L227" s="130">
        <v>2149</v>
      </c>
      <c r="M227" s="32">
        <v>555</v>
      </c>
      <c r="N227" s="32">
        <v>144</v>
      </c>
      <c r="O227" s="1">
        <v>845</v>
      </c>
      <c r="P227" s="1">
        <v>934</v>
      </c>
      <c r="Q227" s="16">
        <v>1020</v>
      </c>
      <c r="R227" s="1">
        <v>731</v>
      </c>
      <c r="S227" s="1">
        <v>711</v>
      </c>
      <c r="T227" s="1">
        <v>926</v>
      </c>
      <c r="U227" s="16">
        <v>1215</v>
      </c>
      <c r="V227" s="1">
        <v>963</v>
      </c>
      <c r="W227" s="1">
        <v>748</v>
      </c>
      <c r="X227" s="1">
        <v>820</v>
      </c>
      <c r="Y227" s="1">
        <v>896</v>
      </c>
      <c r="Z227" s="16">
        <v>1155</v>
      </c>
      <c r="AA227" s="1">
        <v>931</v>
      </c>
      <c r="AG227" s="103">
        <f t="shared" ref="AG227:AX227" si="337">J227/$G227</f>
        <v>8.1996404082638794E-2</v>
      </c>
      <c r="AH227" s="103">
        <f t="shared" si="337"/>
        <v>7.2796651161717241E-2</v>
      </c>
      <c r="AI227" s="103">
        <f t="shared" si="337"/>
        <v>6.8885954798119917E-2</v>
      </c>
      <c r="AJ227" s="103">
        <f t="shared" si="337"/>
        <v>1.7790462965545165E-2</v>
      </c>
      <c r="AK227" s="103">
        <f t="shared" si="337"/>
        <v>4.6159039045738804E-3</v>
      </c>
      <c r="AL227" s="103">
        <f t="shared" si="337"/>
        <v>2.7086380551145338E-2</v>
      </c>
      <c r="AM227" s="103">
        <f t="shared" si="337"/>
        <v>2.9939265603277806E-2</v>
      </c>
      <c r="AN227" s="103">
        <f t="shared" si="337"/>
        <v>3.2695985990731653E-2</v>
      </c>
      <c r="AO227" s="103">
        <f t="shared" si="337"/>
        <v>2.3432123293357685E-2</v>
      </c>
      <c r="AP227" s="103">
        <f t="shared" si="337"/>
        <v>2.2791025528833532E-2</v>
      </c>
      <c r="AQ227" s="103">
        <f t="shared" si="337"/>
        <v>2.9682826497468145E-2</v>
      </c>
      <c r="AR227" s="103">
        <f t="shared" si="337"/>
        <v>3.8946689194842114E-2</v>
      </c>
      <c r="AS227" s="103">
        <f t="shared" si="337"/>
        <v>3.0868857361837823E-2</v>
      </c>
      <c r="AT227" s="103">
        <f t="shared" si="337"/>
        <v>2.397705639320321E-2</v>
      </c>
      <c r="AU227" s="103">
        <f t="shared" si="337"/>
        <v>2.6285008345490152E-2</v>
      </c>
      <c r="AV227" s="103">
        <f t="shared" si="337"/>
        <v>2.872117985068192E-2</v>
      </c>
      <c r="AW227" s="103">
        <f t="shared" si="337"/>
        <v>3.7023395901269664E-2</v>
      </c>
      <c r="AX227" s="103">
        <f t="shared" si="337"/>
        <v>2.9843100938599185E-2</v>
      </c>
    </row>
    <row r="228" spans="1:66" ht="14.25" hidden="1" outlineLevel="1" x14ac:dyDescent="0.2">
      <c r="A228" s="83" t="s">
        <v>1815</v>
      </c>
      <c r="B228" s="83" t="s">
        <v>1402</v>
      </c>
      <c r="C228" s="1" t="s">
        <v>1372</v>
      </c>
      <c r="D228" s="97" t="s">
        <v>133</v>
      </c>
      <c r="E228" s="16">
        <f t="shared" ref="E228:G228" si="338">E88</f>
        <v>226345</v>
      </c>
      <c r="F228" s="52">
        <f t="shared" si="338"/>
        <v>0.41</v>
      </c>
      <c r="G228" s="16">
        <f t="shared" si="338"/>
        <v>92801.45</v>
      </c>
      <c r="H228" s="1"/>
      <c r="I228" s="132">
        <f t="shared" si="168"/>
        <v>0</v>
      </c>
      <c r="J228" s="1">
        <v>0</v>
      </c>
      <c r="K228" s="61">
        <v>0</v>
      </c>
      <c r="L228" s="61">
        <v>1</v>
      </c>
      <c r="M228" s="32">
        <v>0</v>
      </c>
      <c r="N228" s="32">
        <v>0</v>
      </c>
      <c r="O228" s="1">
        <v>0</v>
      </c>
      <c r="P228" s="1">
        <v>0</v>
      </c>
      <c r="Q228" s="1">
        <v>1</v>
      </c>
      <c r="R228" s="1">
        <v>0</v>
      </c>
      <c r="S228" s="1">
        <v>1</v>
      </c>
      <c r="T228" s="1">
        <v>3</v>
      </c>
      <c r="U228" s="1">
        <v>0</v>
      </c>
      <c r="V228" s="1">
        <v>0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G228" s="103">
        <f t="shared" ref="AG228:AX228" si="339">J228/$G228</f>
        <v>0</v>
      </c>
      <c r="AH228" s="103">
        <f t="shared" si="339"/>
        <v>0</v>
      </c>
      <c r="AI228" s="103">
        <f t="shared" si="339"/>
        <v>1.0775693698751475E-5</v>
      </c>
      <c r="AJ228" s="103">
        <f t="shared" si="339"/>
        <v>0</v>
      </c>
      <c r="AK228" s="103">
        <f t="shared" si="339"/>
        <v>0</v>
      </c>
      <c r="AL228" s="103">
        <f t="shared" si="339"/>
        <v>0</v>
      </c>
      <c r="AM228" s="103">
        <f t="shared" si="339"/>
        <v>0</v>
      </c>
      <c r="AN228" s="103">
        <f t="shared" si="339"/>
        <v>1.0775693698751475E-5</v>
      </c>
      <c r="AO228" s="103">
        <f t="shared" si="339"/>
        <v>0</v>
      </c>
      <c r="AP228" s="103">
        <f t="shared" si="339"/>
        <v>1.0775693698751475E-5</v>
      </c>
      <c r="AQ228" s="103">
        <f t="shared" si="339"/>
        <v>3.2327081096254424E-5</v>
      </c>
      <c r="AR228" s="103">
        <f t="shared" si="339"/>
        <v>0</v>
      </c>
      <c r="AS228" s="103">
        <f t="shared" si="339"/>
        <v>0</v>
      </c>
      <c r="AT228" s="103">
        <f t="shared" si="339"/>
        <v>1.0775693698751475E-5</v>
      </c>
      <c r="AU228" s="103">
        <f t="shared" si="339"/>
        <v>0</v>
      </c>
      <c r="AV228" s="103">
        <f t="shared" si="339"/>
        <v>0</v>
      </c>
      <c r="AW228" s="103">
        <f t="shared" si="339"/>
        <v>0</v>
      </c>
      <c r="AX228" s="103">
        <f t="shared" si="339"/>
        <v>0</v>
      </c>
    </row>
    <row r="229" spans="1:66" ht="14.25" hidden="1" outlineLevel="1" x14ac:dyDescent="0.2">
      <c r="A229" s="83" t="s">
        <v>1815</v>
      </c>
      <c r="B229" s="83" t="s">
        <v>1402</v>
      </c>
      <c r="C229" s="1" t="s">
        <v>1402</v>
      </c>
      <c r="D229" s="97" t="s">
        <v>151</v>
      </c>
      <c r="E229" s="16">
        <f t="shared" ref="E229:G229" si="340">E89</f>
        <v>549675</v>
      </c>
      <c r="F229" s="52">
        <f t="shared" si="340"/>
        <v>0.41</v>
      </c>
      <c r="G229" s="16">
        <f t="shared" si="340"/>
        <v>225366.75</v>
      </c>
      <c r="H229" s="16"/>
      <c r="I229" s="132">
        <f t="shared" si="168"/>
        <v>1.1978992760319197E-2</v>
      </c>
      <c r="J229" s="16">
        <v>10963</v>
      </c>
      <c r="K229" s="130">
        <v>10375</v>
      </c>
      <c r="L229" s="130">
        <v>8447</v>
      </c>
      <c r="M229" s="131">
        <v>1525</v>
      </c>
      <c r="N229" s="32"/>
      <c r="O229" s="16">
        <v>1395</v>
      </c>
      <c r="P229" s="16">
        <v>2721</v>
      </c>
      <c r="Q229" s="16">
        <v>3250</v>
      </c>
      <c r="R229" s="16">
        <v>2750</v>
      </c>
      <c r="S229" s="16">
        <v>2675</v>
      </c>
      <c r="T229" s="16">
        <v>2951</v>
      </c>
      <c r="U229" s="16">
        <v>3277</v>
      </c>
      <c r="V229" s="16">
        <v>2937</v>
      </c>
      <c r="W229" s="16">
        <v>2557</v>
      </c>
      <c r="X229" s="16">
        <v>2728</v>
      </c>
      <c r="Y229" s="16">
        <v>2622</v>
      </c>
      <c r="Z229" s="16">
        <v>2523</v>
      </c>
      <c r="AA229" s="16">
        <v>2954</v>
      </c>
      <c r="AG229" s="103">
        <f t="shared" ref="AG229:AX229" si="341">J229/$G229</f>
        <v>4.8645152845306593E-2</v>
      </c>
      <c r="AH229" s="103">
        <f t="shared" si="341"/>
        <v>4.6036072313240528E-2</v>
      </c>
      <c r="AI229" s="103">
        <f t="shared" si="341"/>
        <v>3.748112798360894E-2</v>
      </c>
      <c r="AJ229" s="103">
        <f t="shared" si="341"/>
        <v>6.7667479785727047E-3</v>
      </c>
      <c r="AK229" s="103">
        <f t="shared" si="341"/>
        <v>0</v>
      </c>
      <c r="AL229" s="103">
        <f t="shared" si="341"/>
        <v>6.1899104459730639E-3</v>
      </c>
      <c r="AM229" s="103">
        <f t="shared" si="341"/>
        <v>1.2073653278489395E-2</v>
      </c>
      <c r="AN229" s="103">
        <f t="shared" si="341"/>
        <v>1.4420938314991008E-2</v>
      </c>
      <c r="AO229" s="103">
        <f t="shared" si="341"/>
        <v>1.2202332420377007E-2</v>
      </c>
      <c r="AP229" s="103">
        <f t="shared" si="341"/>
        <v>1.1869541536184908E-2</v>
      </c>
      <c r="AQ229" s="103">
        <f t="shared" si="341"/>
        <v>1.3094211990011836E-2</v>
      </c>
      <c r="AR229" s="103">
        <f t="shared" si="341"/>
        <v>1.4540743033300165E-2</v>
      </c>
      <c r="AS229" s="103">
        <f t="shared" si="341"/>
        <v>1.3032091024962644E-2</v>
      </c>
      <c r="AT229" s="103">
        <f t="shared" si="341"/>
        <v>1.1345950545056003E-2</v>
      </c>
      <c r="AU229" s="103">
        <f t="shared" si="341"/>
        <v>1.2104713761013991E-2</v>
      </c>
      <c r="AV229" s="103">
        <f t="shared" si="341"/>
        <v>1.1634369311355823E-2</v>
      </c>
      <c r="AW229" s="103">
        <f t="shared" si="341"/>
        <v>1.1195085344222252E-2</v>
      </c>
      <c r="AX229" s="103">
        <f t="shared" si="341"/>
        <v>1.310752362537952E-2</v>
      </c>
    </row>
    <row r="230" spans="1:66" ht="14.25" hidden="1" outlineLevel="1" x14ac:dyDescent="0.2">
      <c r="A230" s="83" t="s">
        <v>1815</v>
      </c>
      <c r="B230" s="83" t="s">
        <v>1402</v>
      </c>
      <c r="C230" s="1" t="s">
        <v>1403</v>
      </c>
      <c r="D230" s="97" t="s">
        <v>151</v>
      </c>
      <c r="E230" s="16">
        <f t="shared" ref="E230:G230" si="342">E90</f>
        <v>35331</v>
      </c>
      <c r="F230" s="52">
        <f t="shared" si="342"/>
        <v>0.41</v>
      </c>
      <c r="G230" s="16">
        <f t="shared" si="342"/>
        <v>14485.71</v>
      </c>
      <c r="H230" s="1"/>
      <c r="I230" s="132">
        <f t="shared" si="168"/>
        <v>2.7383308561794118E-3</v>
      </c>
      <c r="J230" s="1">
        <v>4</v>
      </c>
      <c r="K230" s="61">
        <v>2</v>
      </c>
      <c r="L230" s="61">
        <v>2</v>
      </c>
      <c r="M230" s="32">
        <v>2</v>
      </c>
      <c r="N230" s="32">
        <v>0</v>
      </c>
      <c r="O230" s="1">
        <v>1</v>
      </c>
      <c r="P230" s="1">
        <v>1</v>
      </c>
      <c r="Q230" s="1">
        <v>12</v>
      </c>
      <c r="R230" s="1">
        <v>17</v>
      </c>
      <c r="S230" s="1">
        <v>14</v>
      </c>
      <c r="T230" s="1">
        <v>12</v>
      </c>
      <c r="U230" s="1">
        <v>34</v>
      </c>
      <c r="V230" s="1">
        <v>33</v>
      </c>
      <c r="W230" s="1">
        <v>38</v>
      </c>
      <c r="X230" s="1">
        <v>38</v>
      </c>
      <c r="Y230" s="1">
        <v>27</v>
      </c>
      <c r="Z230" s="1">
        <v>46</v>
      </c>
      <c r="AA230" s="1">
        <v>46</v>
      </c>
      <c r="AG230" s="103">
        <f t="shared" ref="AG230:AX230" si="343">J230/$G230</f>
        <v>2.7613420398447849E-4</v>
      </c>
      <c r="AH230" s="103">
        <f t="shared" si="343"/>
        <v>1.3806710199223924E-4</v>
      </c>
      <c r="AI230" s="103">
        <f t="shared" si="343"/>
        <v>1.3806710199223924E-4</v>
      </c>
      <c r="AJ230" s="103">
        <f t="shared" si="343"/>
        <v>1.3806710199223924E-4</v>
      </c>
      <c r="AK230" s="103">
        <f t="shared" si="343"/>
        <v>0</v>
      </c>
      <c r="AL230" s="103">
        <f t="shared" si="343"/>
        <v>6.9033550996119622E-5</v>
      </c>
      <c r="AM230" s="103">
        <f t="shared" si="343"/>
        <v>6.9033550996119622E-5</v>
      </c>
      <c r="AN230" s="103">
        <f t="shared" si="343"/>
        <v>8.2840261195343552E-4</v>
      </c>
      <c r="AO230" s="103">
        <f t="shared" si="343"/>
        <v>1.1735703669340336E-3</v>
      </c>
      <c r="AP230" s="103">
        <f t="shared" si="343"/>
        <v>9.6646971394567479E-4</v>
      </c>
      <c r="AQ230" s="103">
        <f t="shared" si="343"/>
        <v>8.2840261195343552E-4</v>
      </c>
      <c r="AR230" s="103">
        <f t="shared" si="343"/>
        <v>2.3471407338680672E-3</v>
      </c>
      <c r="AS230" s="103">
        <f t="shared" si="343"/>
        <v>2.2781071828719478E-3</v>
      </c>
      <c r="AT230" s="103">
        <f t="shared" si="343"/>
        <v>2.6232749378525457E-3</v>
      </c>
      <c r="AU230" s="103">
        <f t="shared" si="343"/>
        <v>2.6232749378525457E-3</v>
      </c>
      <c r="AV230" s="103">
        <f t="shared" si="343"/>
        <v>1.8639058768952299E-3</v>
      </c>
      <c r="AW230" s="103">
        <f t="shared" si="343"/>
        <v>3.1755433458215028E-3</v>
      </c>
      <c r="AX230" s="103">
        <f t="shared" si="343"/>
        <v>3.1755433458215028E-3</v>
      </c>
    </row>
    <row r="231" spans="1:66" ht="14.25" hidden="1" outlineLevel="1" x14ac:dyDescent="0.2">
      <c r="A231" s="83" t="s">
        <v>1815</v>
      </c>
      <c r="B231" s="83" t="s">
        <v>1402</v>
      </c>
      <c r="C231" s="1" t="s">
        <v>1404</v>
      </c>
      <c r="D231" s="97" t="s">
        <v>133</v>
      </c>
      <c r="E231" s="16">
        <f t="shared" ref="E231:G231" si="344">E91</f>
        <v>248966</v>
      </c>
      <c r="F231" s="52">
        <f t="shared" si="344"/>
        <v>0.41</v>
      </c>
      <c r="G231" s="16">
        <f t="shared" si="344"/>
        <v>102076.06</v>
      </c>
      <c r="H231" s="1"/>
      <c r="I231" s="132">
        <f t="shared" si="168"/>
        <v>5.8779698197598926E-5</v>
      </c>
      <c r="J231" s="1">
        <v>32</v>
      </c>
      <c r="K231" s="61">
        <v>28</v>
      </c>
      <c r="L231" s="61">
        <v>19</v>
      </c>
      <c r="M231" s="32">
        <v>1</v>
      </c>
      <c r="N231" s="32"/>
      <c r="O231" s="1">
        <v>0</v>
      </c>
      <c r="P231" s="1">
        <v>5</v>
      </c>
      <c r="Q231" s="1">
        <v>20</v>
      </c>
      <c r="R231" s="1">
        <v>9</v>
      </c>
      <c r="S231" s="1">
        <v>6</v>
      </c>
      <c r="T231" s="1">
        <v>5</v>
      </c>
      <c r="U231" s="1">
        <v>12</v>
      </c>
      <c r="V231" s="1">
        <v>26</v>
      </c>
      <c r="W231" s="1">
        <v>10</v>
      </c>
      <c r="X231" s="1">
        <v>13</v>
      </c>
      <c r="Y231" s="1">
        <v>9</v>
      </c>
      <c r="Z231" s="1">
        <v>3</v>
      </c>
      <c r="AA231" s="1">
        <v>6</v>
      </c>
      <c r="AG231" s="103">
        <f t="shared" ref="AG231:AX231" si="345">J231/$G231</f>
        <v>3.1349172372052762E-4</v>
      </c>
      <c r="AH231" s="103">
        <f t="shared" si="345"/>
        <v>2.7430525825546169E-4</v>
      </c>
      <c r="AI231" s="103">
        <f t="shared" si="345"/>
        <v>1.8613571095906327E-4</v>
      </c>
      <c r="AJ231" s="103">
        <f t="shared" si="345"/>
        <v>9.7966163662664882E-6</v>
      </c>
      <c r="AK231" s="103">
        <f t="shared" si="345"/>
        <v>0</v>
      </c>
      <c r="AL231" s="103">
        <f t="shared" si="345"/>
        <v>0</v>
      </c>
      <c r="AM231" s="103">
        <f t="shared" si="345"/>
        <v>4.8983081831332443E-5</v>
      </c>
      <c r="AN231" s="103">
        <f t="shared" si="345"/>
        <v>1.9593232732532977E-4</v>
      </c>
      <c r="AO231" s="103">
        <f t="shared" si="345"/>
        <v>8.8169547296398389E-5</v>
      </c>
      <c r="AP231" s="103">
        <f t="shared" si="345"/>
        <v>5.8779698197598926E-5</v>
      </c>
      <c r="AQ231" s="103">
        <f t="shared" si="345"/>
        <v>4.8983081831332443E-5</v>
      </c>
      <c r="AR231" s="103">
        <f t="shared" si="345"/>
        <v>1.1755939639519785E-4</v>
      </c>
      <c r="AS231" s="103">
        <f t="shared" si="345"/>
        <v>2.547120255229287E-4</v>
      </c>
      <c r="AT231" s="103">
        <f t="shared" si="345"/>
        <v>9.7966163662664886E-5</v>
      </c>
      <c r="AU231" s="103">
        <f t="shared" si="345"/>
        <v>1.2735601276146435E-4</v>
      </c>
      <c r="AV231" s="103">
        <f t="shared" si="345"/>
        <v>8.8169547296398389E-5</v>
      </c>
      <c r="AW231" s="103">
        <f t="shared" si="345"/>
        <v>2.9389849098799463E-5</v>
      </c>
      <c r="AX231" s="103">
        <f t="shared" si="345"/>
        <v>5.8779698197598926E-5</v>
      </c>
    </row>
    <row r="232" spans="1:66" ht="14.25" hidden="1" outlineLevel="1" x14ac:dyDescent="0.2">
      <c r="A232" s="83" t="s">
        <v>1815</v>
      </c>
      <c r="B232" s="83" t="s">
        <v>1402</v>
      </c>
      <c r="C232" s="1" t="s">
        <v>1416</v>
      </c>
      <c r="D232" s="97" t="s">
        <v>151</v>
      </c>
      <c r="E232" s="16">
        <f t="shared" ref="E232:G232" si="346">E92</f>
        <v>56746</v>
      </c>
      <c r="F232" s="52">
        <f t="shared" si="346"/>
        <v>0.41</v>
      </c>
      <c r="G232" s="16">
        <f t="shared" si="346"/>
        <v>23265.859999999997</v>
      </c>
      <c r="H232" s="1"/>
      <c r="I232" s="132">
        <f t="shared" si="168"/>
        <v>0</v>
      </c>
      <c r="J232" s="1">
        <v>0</v>
      </c>
      <c r="K232" s="61">
        <v>0</v>
      </c>
      <c r="L232" s="61">
        <v>0</v>
      </c>
      <c r="M232" s="32">
        <v>0</v>
      </c>
      <c r="N232" s="32"/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G232" s="103">
        <f t="shared" ref="AG232:AX232" si="347">J232/$G232</f>
        <v>0</v>
      </c>
      <c r="AH232" s="103">
        <f t="shared" si="347"/>
        <v>0</v>
      </c>
      <c r="AI232" s="103">
        <f t="shared" si="347"/>
        <v>0</v>
      </c>
      <c r="AJ232" s="103">
        <f t="shared" si="347"/>
        <v>0</v>
      </c>
      <c r="AK232" s="103">
        <f t="shared" si="347"/>
        <v>0</v>
      </c>
      <c r="AL232" s="103">
        <f t="shared" si="347"/>
        <v>0</v>
      </c>
      <c r="AM232" s="103">
        <f t="shared" si="347"/>
        <v>0</v>
      </c>
      <c r="AN232" s="103">
        <f t="shared" si="347"/>
        <v>0</v>
      </c>
      <c r="AO232" s="103">
        <f t="shared" si="347"/>
        <v>0</v>
      </c>
      <c r="AP232" s="103">
        <f t="shared" si="347"/>
        <v>0</v>
      </c>
      <c r="AQ232" s="103">
        <f t="shared" si="347"/>
        <v>0</v>
      </c>
      <c r="AR232" s="103">
        <f t="shared" si="347"/>
        <v>0</v>
      </c>
      <c r="AS232" s="103">
        <f t="shared" si="347"/>
        <v>0</v>
      </c>
      <c r="AT232" s="103">
        <f t="shared" si="347"/>
        <v>0</v>
      </c>
      <c r="AU232" s="103">
        <f t="shared" si="347"/>
        <v>0</v>
      </c>
      <c r="AV232" s="103">
        <f t="shared" si="347"/>
        <v>0</v>
      </c>
      <c r="AW232" s="103">
        <f t="shared" si="347"/>
        <v>0</v>
      </c>
      <c r="AX232" s="103">
        <f t="shared" si="347"/>
        <v>0</v>
      </c>
    </row>
    <row r="233" spans="1:66" ht="14.25" hidden="1" outlineLevel="1" x14ac:dyDescent="0.2">
      <c r="A233" s="83" t="s">
        <v>1815</v>
      </c>
      <c r="B233" s="83" t="s">
        <v>1402</v>
      </c>
      <c r="C233" s="1" t="s">
        <v>1418</v>
      </c>
      <c r="D233" s="97" t="e">
        <v>#N/A</v>
      </c>
      <c r="E233" s="16">
        <f t="shared" ref="E233:G233" si="348">E93</f>
        <v>301791</v>
      </c>
      <c r="F233" s="52">
        <f t="shared" si="348"/>
        <v>0.41</v>
      </c>
      <c r="G233" s="16">
        <f t="shared" si="348"/>
        <v>123734.31</v>
      </c>
      <c r="I233" s="132">
        <f t="shared" si="168"/>
        <v>0</v>
      </c>
      <c r="K233" s="61"/>
      <c r="L233" s="61"/>
      <c r="M233" s="32"/>
      <c r="N233" s="32"/>
      <c r="P233" s="1">
        <v>0</v>
      </c>
      <c r="R233" s="1">
        <v>0</v>
      </c>
      <c r="Y233" s="1">
        <v>0</v>
      </c>
      <c r="AA233" s="1">
        <v>0</v>
      </c>
      <c r="AG233" s="103">
        <f t="shared" ref="AG233:AX233" si="349">J233/$G233</f>
        <v>0</v>
      </c>
      <c r="AH233" s="103">
        <f t="shared" si="349"/>
        <v>0</v>
      </c>
      <c r="AI233" s="103">
        <f t="shared" si="349"/>
        <v>0</v>
      </c>
      <c r="AJ233" s="103">
        <f t="shared" si="349"/>
        <v>0</v>
      </c>
      <c r="AK233" s="103">
        <f t="shared" si="349"/>
        <v>0</v>
      </c>
      <c r="AL233" s="103">
        <f t="shared" si="349"/>
        <v>0</v>
      </c>
      <c r="AM233" s="103">
        <f t="shared" si="349"/>
        <v>0</v>
      </c>
      <c r="AN233" s="103">
        <f t="shared" si="349"/>
        <v>0</v>
      </c>
      <c r="AO233" s="103">
        <f t="shared" si="349"/>
        <v>0</v>
      </c>
      <c r="AP233" s="103">
        <f t="shared" si="349"/>
        <v>0</v>
      </c>
      <c r="AQ233" s="103">
        <f t="shared" si="349"/>
        <v>0</v>
      </c>
      <c r="AR233" s="103">
        <f t="shared" si="349"/>
        <v>0</v>
      </c>
      <c r="AS233" s="103">
        <f t="shared" si="349"/>
        <v>0</v>
      </c>
      <c r="AT233" s="103">
        <f t="shared" si="349"/>
        <v>0</v>
      </c>
      <c r="AU233" s="103">
        <f t="shared" si="349"/>
        <v>0</v>
      </c>
      <c r="AV233" s="103">
        <f t="shared" si="349"/>
        <v>0</v>
      </c>
      <c r="AW233" s="103">
        <f t="shared" si="349"/>
        <v>0</v>
      </c>
      <c r="AX233" s="103">
        <f t="shared" si="349"/>
        <v>0</v>
      </c>
    </row>
    <row r="234" spans="1:66" ht="14.25" hidden="1" outlineLevel="1" x14ac:dyDescent="0.2">
      <c r="A234" s="83" t="s">
        <v>1815</v>
      </c>
      <c r="B234" s="83" t="s">
        <v>1402</v>
      </c>
      <c r="C234" s="1" t="s">
        <v>1421</v>
      </c>
      <c r="D234" s="97" t="s">
        <v>151</v>
      </c>
      <c r="E234" s="16">
        <f t="shared" ref="E234:G234" si="350">E94</f>
        <v>82547</v>
      </c>
      <c r="F234" s="52">
        <f t="shared" si="350"/>
        <v>0.41</v>
      </c>
      <c r="G234" s="16">
        <f t="shared" si="350"/>
        <v>33844.269999999997</v>
      </c>
      <c r="H234" s="1"/>
      <c r="I234" s="132">
        <f t="shared" si="168"/>
        <v>1.1227897661849407E-3</v>
      </c>
      <c r="J234" s="1">
        <v>30</v>
      </c>
      <c r="K234" s="61">
        <v>32</v>
      </c>
      <c r="L234" s="61">
        <v>41</v>
      </c>
      <c r="M234" s="32">
        <v>18</v>
      </c>
      <c r="N234" s="32">
        <v>4</v>
      </c>
      <c r="O234" s="1">
        <v>15</v>
      </c>
      <c r="P234" s="1">
        <v>21</v>
      </c>
      <c r="Q234" s="1">
        <v>27</v>
      </c>
      <c r="R234" s="1">
        <v>6</v>
      </c>
      <c r="S234" s="1">
        <v>29</v>
      </c>
      <c r="T234" s="1">
        <v>47</v>
      </c>
      <c r="U234" s="1">
        <v>56</v>
      </c>
      <c r="V234" s="1">
        <v>52</v>
      </c>
      <c r="W234" s="1">
        <v>47</v>
      </c>
      <c r="X234" s="1">
        <v>42</v>
      </c>
      <c r="Y234" s="1">
        <v>37</v>
      </c>
      <c r="Z234" s="1">
        <v>35</v>
      </c>
      <c r="AA234" s="1">
        <v>42</v>
      </c>
      <c r="AG234" s="103">
        <f t="shared" ref="AG234:AX234" si="351">J234/$G234</f>
        <v>8.8641297330390053E-4</v>
      </c>
      <c r="AH234" s="103">
        <f t="shared" si="351"/>
        <v>9.455071715241606E-4</v>
      </c>
      <c r="AI234" s="103">
        <f t="shared" si="351"/>
        <v>1.2114310635153308E-3</v>
      </c>
      <c r="AJ234" s="103">
        <f t="shared" si="351"/>
        <v>5.3184778398234032E-4</v>
      </c>
      <c r="AK234" s="103">
        <f t="shared" si="351"/>
        <v>1.1818839644052007E-4</v>
      </c>
      <c r="AL234" s="103">
        <f t="shared" si="351"/>
        <v>4.4320648665195026E-4</v>
      </c>
      <c r="AM234" s="103">
        <f t="shared" si="351"/>
        <v>6.2048908131273042E-4</v>
      </c>
      <c r="AN234" s="103">
        <f t="shared" si="351"/>
        <v>7.9777167597351053E-4</v>
      </c>
      <c r="AO234" s="103">
        <f t="shared" si="351"/>
        <v>1.7728259466078011E-4</v>
      </c>
      <c r="AP234" s="103">
        <f t="shared" si="351"/>
        <v>8.568658741937706E-4</v>
      </c>
      <c r="AQ234" s="103">
        <f t="shared" si="351"/>
        <v>1.3887136581761108E-3</v>
      </c>
      <c r="AR234" s="103">
        <f t="shared" si="351"/>
        <v>1.6546375501672811E-3</v>
      </c>
      <c r="AS234" s="103">
        <f t="shared" si="351"/>
        <v>1.536449153726761E-3</v>
      </c>
      <c r="AT234" s="103">
        <f t="shared" si="351"/>
        <v>1.3887136581761108E-3</v>
      </c>
      <c r="AU234" s="103">
        <f t="shared" si="351"/>
        <v>1.2409781626254608E-3</v>
      </c>
      <c r="AV234" s="103">
        <f t="shared" si="351"/>
        <v>1.0932426670748107E-3</v>
      </c>
      <c r="AW234" s="103">
        <f t="shared" si="351"/>
        <v>1.0341484688545506E-3</v>
      </c>
      <c r="AX234" s="103">
        <f t="shared" si="351"/>
        <v>1.2409781626254608E-3</v>
      </c>
    </row>
    <row r="235" spans="1:66" ht="14.25" hidden="1" outlineLevel="1" x14ac:dyDescent="0.2">
      <c r="A235" s="83" t="s">
        <v>1815</v>
      </c>
      <c r="B235" s="83" t="s">
        <v>1402</v>
      </c>
      <c r="C235" s="1" t="s">
        <v>1462</v>
      </c>
      <c r="D235" s="97" t="s">
        <v>133</v>
      </c>
      <c r="E235" s="16">
        <f t="shared" ref="E235:G235" si="352">E95</f>
        <v>228191</v>
      </c>
      <c r="F235" s="52">
        <f t="shared" si="352"/>
        <v>0.41</v>
      </c>
      <c r="G235" s="16">
        <f t="shared" si="352"/>
        <v>93558.31</v>
      </c>
      <c r="H235" s="1"/>
      <c r="I235" s="132">
        <f t="shared" si="168"/>
        <v>0</v>
      </c>
      <c r="J235" s="1">
        <v>0</v>
      </c>
      <c r="K235" s="61">
        <v>0</v>
      </c>
      <c r="L235" s="61">
        <v>0</v>
      </c>
      <c r="M235" s="32">
        <v>0</v>
      </c>
      <c r="N235" s="32"/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G235" s="103">
        <f t="shared" ref="AG235:AX235" si="353">J235/$G235</f>
        <v>0</v>
      </c>
      <c r="AH235" s="103">
        <f t="shared" si="353"/>
        <v>0</v>
      </c>
      <c r="AI235" s="103">
        <f t="shared" si="353"/>
        <v>0</v>
      </c>
      <c r="AJ235" s="103">
        <f t="shared" si="353"/>
        <v>0</v>
      </c>
      <c r="AK235" s="103">
        <f t="shared" si="353"/>
        <v>0</v>
      </c>
      <c r="AL235" s="103">
        <f t="shared" si="353"/>
        <v>0</v>
      </c>
      <c r="AM235" s="103">
        <f t="shared" si="353"/>
        <v>0</v>
      </c>
      <c r="AN235" s="103">
        <f t="shared" si="353"/>
        <v>0</v>
      </c>
      <c r="AO235" s="103">
        <f t="shared" si="353"/>
        <v>0</v>
      </c>
      <c r="AP235" s="103">
        <f t="shared" si="353"/>
        <v>0</v>
      </c>
      <c r="AQ235" s="103">
        <f t="shared" si="353"/>
        <v>0</v>
      </c>
      <c r="AR235" s="103">
        <f t="shared" si="353"/>
        <v>0</v>
      </c>
      <c r="AS235" s="103">
        <f t="shared" si="353"/>
        <v>0</v>
      </c>
      <c r="AT235" s="103">
        <f t="shared" si="353"/>
        <v>0</v>
      </c>
      <c r="AU235" s="103">
        <f t="shared" si="353"/>
        <v>0</v>
      </c>
      <c r="AV235" s="103">
        <f t="shared" si="353"/>
        <v>0</v>
      </c>
      <c r="AW235" s="103">
        <f t="shared" si="353"/>
        <v>0</v>
      </c>
      <c r="AX235" s="103">
        <f t="shared" si="353"/>
        <v>0</v>
      </c>
    </row>
    <row r="236" spans="1:66" ht="14.25" hidden="1" outlineLevel="1" x14ac:dyDescent="0.2">
      <c r="A236" s="83" t="s">
        <v>1815</v>
      </c>
      <c r="B236" s="83" t="s">
        <v>1402</v>
      </c>
      <c r="C236" s="1" t="s">
        <v>1478</v>
      </c>
      <c r="D236" s="97" t="s">
        <v>133</v>
      </c>
      <c r="E236" s="16">
        <f t="shared" ref="E236:G236" si="354">E96</f>
        <v>213206</v>
      </c>
      <c r="F236" s="52">
        <f t="shared" si="354"/>
        <v>0.41</v>
      </c>
      <c r="G236" s="16">
        <f t="shared" si="354"/>
        <v>87414.459999999992</v>
      </c>
      <c r="H236" s="1"/>
      <c r="I236" s="132">
        <f t="shared" si="168"/>
        <v>5.719877466496962E-5</v>
      </c>
      <c r="J236" s="1">
        <v>0</v>
      </c>
      <c r="K236" s="61">
        <v>0</v>
      </c>
      <c r="L236" s="61">
        <v>0</v>
      </c>
      <c r="M236" s="32">
        <v>0</v>
      </c>
      <c r="N236" s="32">
        <v>0</v>
      </c>
      <c r="O236" s="1">
        <v>0</v>
      </c>
      <c r="P236" s="1">
        <v>0</v>
      </c>
      <c r="Q236" s="1">
        <v>0</v>
      </c>
      <c r="R236" s="1">
        <v>1</v>
      </c>
      <c r="S236" s="1">
        <v>0</v>
      </c>
      <c r="T236" s="1">
        <v>1</v>
      </c>
      <c r="U236" s="1">
        <v>2</v>
      </c>
      <c r="V236" s="1">
        <v>1</v>
      </c>
      <c r="W236" s="1">
        <v>4</v>
      </c>
      <c r="X236" s="1">
        <v>7</v>
      </c>
      <c r="Y236" s="1">
        <v>5</v>
      </c>
      <c r="Z236" s="1">
        <v>2</v>
      </c>
      <c r="AA236" s="1">
        <v>8</v>
      </c>
      <c r="AG236" s="103">
        <f t="shared" ref="AG236:AX236" si="355">J236/$G236</f>
        <v>0</v>
      </c>
      <c r="AH236" s="103">
        <f t="shared" si="355"/>
        <v>0</v>
      </c>
      <c r="AI236" s="103">
        <f t="shared" si="355"/>
        <v>0</v>
      </c>
      <c r="AJ236" s="103">
        <f t="shared" si="355"/>
        <v>0</v>
      </c>
      <c r="AK236" s="103">
        <f t="shared" si="355"/>
        <v>0</v>
      </c>
      <c r="AL236" s="103">
        <f t="shared" si="355"/>
        <v>0</v>
      </c>
      <c r="AM236" s="103">
        <f t="shared" si="355"/>
        <v>0</v>
      </c>
      <c r="AN236" s="103">
        <f t="shared" si="355"/>
        <v>0</v>
      </c>
      <c r="AO236" s="103">
        <f t="shared" si="355"/>
        <v>1.1439754932993924E-5</v>
      </c>
      <c r="AP236" s="103">
        <f t="shared" si="355"/>
        <v>0</v>
      </c>
      <c r="AQ236" s="103">
        <f t="shared" si="355"/>
        <v>1.1439754932993924E-5</v>
      </c>
      <c r="AR236" s="103">
        <f t="shared" si="355"/>
        <v>2.2879509865987849E-5</v>
      </c>
      <c r="AS236" s="103">
        <f t="shared" si="355"/>
        <v>1.1439754932993924E-5</v>
      </c>
      <c r="AT236" s="103">
        <f t="shared" si="355"/>
        <v>4.5759019731975697E-5</v>
      </c>
      <c r="AU236" s="103">
        <f t="shared" si="355"/>
        <v>8.0078284530957472E-5</v>
      </c>
      <c r="AV236" s="103">
        <f t="shared" si="355"/>
        <v>5.719877466496962E-5</v>
      </c>
      <c r="AW236" s="103">
        <f t="shared" si="355"/>
        <v>2.2879509865987849E-5</v>
      </c>
      <c r="AX236" s="103">
        <f t="shared" si="355"/>
        <v>9.1518039463951394E-5</v>
      </c>
    </row>
    <row r="237" spans="1:66" ht="14.25" hidden="1" outlineLevel="1" x14ac:dyDescent="0.2">
      <c r="A237" s="83" t="s">
        <v>1815</v>
      </c>
      <c r="B237" s="83" t="s">
        <v>1407</v>
      </c>
      <c r="C237" s="1" t="s">
        <v>1252</v>
      </c>
      <c r="D237" s="97" t="s">
        <v>133</v>
      </c>
      <c r="E237" s="16">
        <f t="shared" ref="E237:G237" si="356">E97</f>
        <v>509996</v>
      </c>
      <c r="F237" s="52">
        <f t="shared" si="356"/>
        <v>0.38</v>
      </c>
      <c r="G237" s="16">
        <f t="shared" si="356"/>
        <v>193798.48</v>
      </c>
      <c r="H237" s="16"/>
      <c r="I237" s="132">
        <f t="shared" si="168"/>
        <v>1.0462758359439489E-2</v>
      </c>
      <c r="J237" s="16">
        <v>6847</v>
      </c>
      <c r="K237" s="130">
        <v>6482</v>
      </c>
      <c r="L237" s="130">
        <v>5848</v>
      </c>
      <c r="M237" s="131">
        <v>2196</v>
      </c>
      <c r="N237" s="131">
        <v>1402</v>
      </c>
      <c r="P237" s="1">
        <v>751</v>
      </c>
      <c r="Q237" s="16">
        <v>1516</v>
      </c>
      <c r="R237" s="16">
        <v>1554</v>
      </c>
      <c r="S237" s="16">
        <v>1737</v>
      </c>
      <c r="T237" s="16">
        <v>1817</v>
      </c>
      <c r="U237" s="16">
        <v>1975</v>
      </c>
      <c r="V237" s="16">
        <v>1811</v>
      </c>
      <c r="W237" s="16">
        <v>1629</v>
      </c>
      <c r="X237" s="16">
        <v>1697</v>
      </c>
      <c r="Y237" s="16">
        <v>1731</v>
      </c>
      <c r="Z237" s="16">
        <v>2177</v>
      </c>
      <c r="AA237" s="16">
        <v>2175</v>
      </c>
      <c r="AG237" s="103">
        <f t="shared" ref="AG237:AX237" si="357">J237/$G237</f>
        <v>3.5330514460175329E-2</v>
      </c>
      <c r="AH237" s="103">
        <f t="shared" si="357"/>
        <v>3.3447114755492405E-2</v>
      </c>
      <c r="AI237" s="103">
        <f t="shared" si="357"/>
        <v>3.0175675268454116E-2</v>
      </c>
      <c r="AJ237" s="103">
        <f t="shared" si="357"/>
        <v>1.133135822324303E-2</v>
      </c>
      <c r="AK237" s="103">
        <f t="shared" si="357"/>
        <v>7.2343188656588016E-3</v>
      </c>
      <c r="AL237" s="103">
        <f t="shared" si="357"/>
        <v>0</v>
      </c>
      <c r="AM237" s="103">
        <f t="shared" si="357"/>
        <v>3.875159392375007E-3</v>
      </c>
      <c r="AN237" s="103">
        <f t="shared" si="357"/>
        <v>7.8225587734227844E-3</v>
      </c>
      <c r="AO237" s="103">
        <f t="shared" si="357"/>
        <v>8.0186387426774454E-3</v>
      </c>
      <c r="AP237" s="103">
        <f t="shared" si="357"/>
        <v>8.9629185946143632E-3</v>
      </c>
      <c r="AQ237" s="103">
        <f t="shared" si="357"/>
        <v>9.3757185298873336E-3</v>
      </c>
      <c r="AR237" s="103">
        <f t="shared" si="357"/>
        <v>1.0190998402051449E-2</v>
      </c>
      <c r="AS237" s="103">
        <f t="shared" si="357"/>
        <v>9.3447585347418618E-3</v>
      </c>
      <c r="AT237" s="103">
        <f t="shared" si="357"/>
        <v>8.4056386819958539E-3</v>
      </c>
      <c r="AU237" s="103">
        <f t="shared" si="357"/>
        <v>8.7565186269778789E-3</v>
      </c>
      <c r="AV237" s="103">
        <f t="shared" si="357"/>
        <v>8.9319585994688915E-3</v>
      </c>
      <c r="AW237" s="103">
        <f t="shared" si="357"/>
        <v>1.1233318238615699E-2</v>
      </c>
      <c r="AX237" s="103">
        <f t="shared" si="357"/>
        <v>1.1222998240233876E-2</v>
      </c>
    </row>
    <row r="238" spans="1:66" ht="14.25" hidden="1" outlineLevel="1" x14ac:dyDescent="0.2">
      <c r="A238" s="83" t="s">
        <v>1815</v>
      </c>
      <c r="B238" s="83" t="s">
        <v>1407</v>
      </c>
      <c r="C238" s="1" t="s">
        <v>1307</v>
      </c>
      <c r="D238" s="97" t="s">
        <v>133</v>
      </c>
      <c r="E238" s="16">
        <f t="shared" ref="E238:G238" si="358">E98</f>
        <v>252959</v>
      </c>
      <c r="F238" s="52">
        <f t="shared" si="358"/>
        <v>0.38</v>
      </c>
      <c r="G238" s="16">
        <f t="shared" si="358"/>
        <v>96124.42</v>
      </c>
      <c r="H238" s="1"/>
      <c r="I238" s="132">
        <f t="shared" si="168"/>
        <v>4.2999825989413861E-4</v>
      </c>
      <c r="J238" s="1">
        <v>162</v>
      </c>
      <c r="K238" s="61">
        <v>172</v>
      </c>
      <c r="L238" s="61">
        <v>168</v>
      </c>
      <c r="M238" s="32">
        <v>55</v>
      </c>
      <c r="N238" s="32">
        <v>30</v>
      </c>
      <c r="O238" s="1">
        <v>0</v>
      </c>
      <c r="P238" s="1">
        <v>18</v>
      </c>
      <c r="Q238" s="1">
        <v>27</v>
      </c>
      <c r="R238" s="1">
        <v>38</v>
      </c>
      <c r="S238" s="1">
        <v>47</v>
      </c>
      <c r="T238" s="1">
        <v>39</v>
      </c>
      <c r="U238" s="1">
        <v>49</v>
      </c>
      <c r="V238" s="1">
        <v>37</v>
      </c>
      <c r="W238" s="1">
        <v>29</v>
      </c>
      <c r="X238" s="1">
        <v>48</v>
      </c>
      <c r="Y238" s="1">
        <v>33</v>
      </c>
      <c r="Z238" s="1">
        <v>36</v>
      </c>
      <c r="AA238" s="1">
        <v>55</v>
      </c>
      <c r="AG238" s="103">
        <f t="shared" ref="AG238:AX238" si="359">J238/$G238</f>
        <v>1.6853157605528335E-3</v>
      </c>
      <c r="AH238" s="103">
        <f t="shared" si="359"/>
        <v>1.789347597623996E-3</v>
      </c>
      <c r="AI238" s="103">
        <f t="shared" si="359"/>
        <v>1.7477348627955311E-3</v>
      </c>
      <c r="AJ238" s="103">
        <f t="shared" si="359"/>
        <v>5.7217510389139415E-4</v>
      </c>
      <c r="AK238" s="103">
        <f t="shared" si="359"/>
        <v>3.1209551121348769E-4</v>
      </c>
      <c r="AL238" s="103">
        <f t="shared" si="359"/>
        <v>0</v>
      </c>
      <c r="AM238" s="103">
        <f t="shared" si="359"/>
        <v>1.872573067280926E-4</v>
      </c>
      <c r="AN238" s="103">
        <f t="shared" si="359"/>
        <v>2.8088596009213891E-4</v>
      </c>
      <c r="AO238" s="103">
        <f t="shared" si="359"/>
        <v>3.9532098087041777E-4</v>
      </c>
      <c r="AP238" s="103">
        <f t="shared" si="359"/>
        <v>4.8894963423446402E-4</v>
      </c>
      <c r="AQ238" s="103">
        <f t="shared" si="359"/>
        <v>4.0572416457753399E-4</v>
      </c>
      <c r="AR238" s="103">
        <f t="shared" si="359"/>
        <v>5.0975600164869658E-4</v>
      </c>
      <c r="AS238" s="103">
        <f t="shared" si="359"/>
        <v>3.8491779716330149E-4</v>
      </c>
      <c r="AT238" s="103">
        <f t="shared" si="359"/>
        <v>3.0169232750637141E-4</v>
      </c>
      <c r="AU238" s="103">
        <f t="shared" si="359"/>
        <v>4.9935281794158035E-4</v>
      </c>
      <c r="AV238" s="103">
        <f t="shared" si="359"/>
        <v>3.4330506233483648E-4</v>
      </c>
      <c r="AW238" s="103">
        <f t="shared" si="359"/>
        <v>3.7451461345618521E-4</v>
      </c>
      <c r="AX238" s="103">
        <f t="shared" si="359"/>
        <v>5.7217510389139415E-4</v>
      </c>
    </row>
    <row r="239" spans="1:66" ht="14.25" hidden="1" outlineLevel="1" x14ac:dyDescent="0.2">
      <c r="A239" s="124" t="s">
        <v>1815</v>
      </c>
      <c r="B239" s="124" t="s">
        <v>1407</v>
      </c>
      <c r="C239" s="133" t="s">
        <v>1344</v>
      </c>
      <c r="D239" s="117" t="e">
        <v>#N/A</v>
      </c>
      <c r="E239" s="134">
        <f t="shared" ref="E239:G239" si="360">E99</f>
        <v>453013</v>
      </c>
      <c r="F239" s="135">
        <f t="shared" si="360"/>
        <v>0.38</v>
      </c>
      <c r="G239" s="134">
        <f t="shared" si="360"/>
        <v>172144.94</v>
      </c>
      <c r="H239" s="133"/>
      <c r="I239" s="122" t="e">
        <f t="shared" si="168"/>
        <v>#DIV/0!</v>
      </c>
      <c r="J239" s="133"/>
      <c r="K239" s="136"/>
      <c r="L239" s="136"/>
      <c r="M239" s="137"/>
      <c r="N239" s="137">
        <v>0</v>
      </c>
      <c r="O239" s="133"/>
      <c r="P239" s="133"/>
      <c r="Q239" s="133">
        <v>0</v>
      </c>
      <c r="R239" s="133"/>
      <c r="S239" s="133">
        <v>0</v>
      </c>
      <c r="T239" s="133">
        <v>0</v>
      </c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25">
        <f t="shared" ref="AG239:AX239" si="361">J239/$G239</f>
        <v>0</v>
      </c>
      <c r="AH239" s="125">
        <f t="shared" si="361"/>
        <v>0</v>
      </c>
      <c r="AI239" s="125">
        <f t="shared" si="361"/>
        <v>0</v>
      </c>
      <c r="AJ239" s="125">
        <f t="shared" si="361"/>
        <v>0</v>
      </c>
      <c r="AK239" s="125">
        <f t="shared" si="361"/>
        <v>0</v>
      </c>
      <c r="AL239" s="125">
        <f t="shared" si="361"/>
        <v>0</v>
      </c>
      <c r="AM239" s="125">
        <f t="shared" si="361"/>
        <v>0</v>
      </c>
      <c r="AN239" s="125">
        <f t="shared" si="361"/>
        <v>0</v>
      </c>
      <c r="AO239" s="125">
        <f t="shared" si="361"/>
        <v>0</v>
      </c>
      <c r="AP239" s="125">
        <f t="shared" si="361"/>
        <v>0</v>
      </c>
      <c r="AQ239" s="125">
        <f t="shared" si="361"/>
        <v>0</v>
      </c>
      <c r="AR239" s="125">
        <f t="shared" si="361"/>
        <v>0</v>
      </c>
      <c r="AS239" s="125">
        <f t="shared" si="361"/>
        <v>0</v>
      </c>
      <c r="AT239" s="125">
        <f t="shared" si="361"/>
        <v>0</v>
      </c>
      <c r="AU239" s="125">
        <f t="shared" si="361"/>
        <v>0</v>
      </c>
      <c r="AV239" s="125">
        <f t="shared" si="361"/>
        <v>0</v>
      </c>
      <c r="AW239" s="125">
        <f t="shared" si="361"/>
        <v>0</v>
      </c>
      <c r="AX239" s="125">
        <f t="shared" si="361"/>
        <v>0</v>
      </c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</row>
    <row r="240" spans="1:66" ht="14.25" hidden="1" outlineLevel="1" x14ac:dyDescent="0.2">
      <c r="A240" s="83" t="s">
        <v>1815</v>
      </c>
      <c r="B240" s="83" t="s">
        <v>1407</v>
      </c>
      <c r="C240" s="1" t="s">
        <v>1397</v>
      </c>
      <c r="D240" s="97" t="s">
        <v>133</v>
      </c>
      <c r="E240" s="16">
        <f t="shared" ref="E240:G240" si="362">E100</f>
        <v>355788</v>
      </c>
      <c r="F240" s="52">
        <f t="shared" si="362"/>
        <v>0.38</v>
      </c>
      <c r="G240" s="16">
        <f t="shared" si="362"/>
        <v>135199.44</v>
      </c>
      <c r="H240" s="1"/>
      <c r="I240" s="132">
        <f t="shared" si="168"/>
        <v>0</v>
      </c>
      <c r="J240" s="1">
        <v>0</v>
      </c>
      <c r="K240" s="61">
        <v>1</v>
      </c>
      <c r="L240" s="61">
        <v>1</v>
      </c>
      <c r="M240" s="32">
        <v>0</v>
      </c>
      <c r="N240" s="32"/>
      <c r="O240" s="1">
        <v>0</v>
      </c>
      <c r="P240" s="1">
        <v>0</v>
      </c>
      <c r="R240" s="1">
        <v>0</v>
      </c>
      <c r="S240" s="1">
        <v>1</v>
      </c>
      <c r="T240" s="1">
        <v>1</v>
      </c>
      <c r="V240" s="1">
        <v>0</v>
      </c>
      <c r="W240" s="1">
        <v>0</v>
      </c>
      <c r="Y240" s="1">
        <v>0</v>
      </c>
      <c r="Z240" s="1">
        <v>0</v>
      </c>
      <c r="AG240" s="103">
        <f t="shared" ref="AG240:AX240" si="363">J240/$G240</f>
        <v>0</v>
      </c>
      <c r="AH240" s="103">
        <f t="shared" si="363"/>
        <v>7.3964803404511142E-6</v>
      </c>
      <c r="AI240" s="103">
        <f t="shared" si="363"/>
        <v>7.3964803404511142E-6</v>
      </c>
      <c r="AJ240" s="103">
        <f t="shared" si="363"/>
        <v>0</v>
      </c>
      <c r="AK240" s="103">
        <f t="shared" si="363"/>
        <v>0</v>
      </c>
      <c r="AL240" s="103">
        <f t="shared" si="363"/>
        <v>0</v>
      </c>
      <c r="AM240" s="103">
        <f t="shared" si="363"/>
        <v>0</v>
      </c>
      <c r="AN240" s="103">
        <f t="shared" si="363"/>
        <v>0</v>
      </c>
      <c r="AO240" s="103">
        <f t="shared" si="363"/>
        <v>0</v>
      </c>
      <c r="AP240" s="103">
        <f t="shared" si="363"/>
        <v>7.3964803404511142E-6</v>
      </c>
      <c r="AQ240" s="103">
        <f t="shared" si="363"/>
        <v>7.3964803404511142E-6</v>
      </c>
      <c r="AR240" s="103">
        <f t="shared" si="363"/>
        <v>0</v>
      </c>
      <c r="AS240" s="103">
        <f t="shared" si="363"/>
        <v>0</v>
      </c>
      <c r="AT240" s="103">
        <f t="shared" si="363"/>
        <v>0</v>
      </c>
      <c r="AU240" s="103">
        <f t="shared" si="363"/>
        <v>0</v>
      </c>
      <c r="AV240" s="103">
        <f t="shared" si="363"/>
        <v>0</v>
      </c>
      <c r="AW240" s="103">
        <f t="shared" si="363"/>
        <v>0</v>
      </c>
      <c r="AX240" s="103">
        <f t="shared" si="363"/>
        <v>0</v>
      </c>
    </row>
    <row r="241" spans="1:66" ht="14.25" hidden="1" outlineLevel="1" x14ac:dyDescent="0.2">
      <c r="A241" s="83" t="s">
        <v>1815</v>
      </c>
      <c r="B241" s="83" t="s">
        <v>1407</v>
      </c>
      <c r="C241" s="1" t="s">
        <v>1407</v>
      </c>
      <c r="D241" s="97" t="s">
        <v>201</v>
      </c>
      <c r="E241" s="16">
        <f t="shared" ref="E241:G241" si="364">E101</f>
        <v>992704</v>
      </c>
      <c r="F241" s="52">
        <f t="shared" si="364"/>
        <v>0.38</v>
      </c>
      <c r="G241" s="16">
        <f t="shared" si="364"/>
        <v>377227.52000000002</v>
      </c>
      <c r="H241" s="16"/>
      <c r="I241" s="132">
        <f t="shared" si="168"/>
        <v>9.6471399188125681E-2</v>
      </c>
      <c r="J241" s="16">
        <v>141179</v>
      </c>
      <c r="K241" s="130">
        <v>137117</v>
      </c>
      <c r="L241" s="130">
        <v>121542</v>
      </c>
      <c r="M241" s="131">
        <v>46503</v>
      </c>
      <c r="N241" s="131">
        <v>28514</v>
      </c>
      <c r="O241" s="1">
        <v>1</v>
      </c>
      <c r="P241" s="16">
        <v>6378</v>
      </c>
      <c r="Q241" s="1">
        <v>335</v>
      </c>
      <c r="R241" s="16">
        <v>22175</v>
      </c>
      <c r="S241" s="16">
        <v>32041</v>
      </c>
      <c r="T241" s="16">
        <v>33220</v>
      </c>
      <c r="U241" s="16">
        <v>35187</v>
      </c>
      <c r="V241" s="16">
        <v>32833</v>
      </c>
      <c r="W241" s="16">
        <v>29946</v>
      </c>
      <c r="X241" s="16">
        <v>32620</v>
      </c>
      <c r="Y241" s="16">
        <v>32981</v>
      </c>
      <c r="Z241" s="16">
        <v>37712</v>
      </c>
      <c r="AA241" s="16">
        <v>38482</v>
      </c>
      <c r="AG241" s="103">
        <f t="shared" ref="AG241:AX241" si="365">J241/$G241</f>
        <v>0.374254243168685</v>
      </c>
      <c r="AH241" s="103">
        <f t="shared" si="365"/>
        <v>0.36348620588444869</v>
      </c>
      <c r="AI241" s="103">
        <f t="shared" si="365"/>
        <v>0.32219812594796898</v>
      </c>
      <c r="AJ241" s="103">
        <f t="shared" si="365"/>
        <v>0.12327573555609092</v>
      </c>
      <c r="AK241" s="103">
        <f t="shared" si="365"/>
        <v>7.558833459446436E-2</v>
      </c>
      <c r="AL241" s="103">
        <f t="shared" si="365"/>
        <v>2.6509200601271081E-6</v>
      </c>
      <c r="AM241" s="103">
        <f t="shared" si="365"/>
        <v>1.6907568143490696E-2</v>
      </c>
      <c r="AN241" s="103">
        <f t="shared" si="365"/>
        <v>8.880582201425813E-4</v>
      </c>
      <c r="AO241" s="103">
        <f t="shared" si="365"/>
        <v>5.8784152333318629E-2</v>
      </c>
      <c r="AP241" s="103">
        <f t="shared" si="365"/>
        <v>8.4938129646532676E-2</v>
      </c>
      <c r="AQ241" s="103">
        <f t="shared" si="365"/>
        <v>8.8063564397422536E-2</v>
      </c>
      <c r="AR241" s="103">
        <f t="shared" si="365"/>
        <v>9.3277924155692554E-2</v>
      </c>
      <c r="AS241" s="103">
        <f t="shared" si="365"/>
        <v>8.7037658334153348E-2</v>
      </c>
      <c r="AT241" s="103">
        <f t="shared" si="365"/>
        <v>7.9384452120566384E-2</v>
      </c>
      <c r="AU241" s="103">
        <f t="shared" si="365"/>
        <v>8.6473012361346274E-2</v>
      </c>
      <c r="AV241" s="103">
        <f t="shared" si="365"/>
        <v>8.7429994503052152E-2</v>
      </c>
      <c r="AW241" s="103">
        <f t="shared" si="365"/>
        <v>9.9971497307513507E-2</v>
      </c>
      <c r="AX241" s="103">
        <f t="shared" si="365"/>
        <v>0.10201270575381138</v>
      </c>
    </row>
    <row r="242" spans="1:66" ht="14.25" hidden="1" outlineLevel="1" x14ac:dyDescent="0.2">
      <c r="A242" s="83" t="s">
        <v>1815</v>
      </c>
      <c r="B242" s="83" t="s">
        <v>1407</v>
      </c>
      <c r="C242" s="1" t="s">
        <v>1432</v>
      </c>
      <c r="D242" s="97" t="s">
        <v>133</v>
      </c>
      <c r="E242" s="16">
        <f t="shared" ref="E242:G242" si="366">E102</f>
        <v>118469</v>
      </c>
      <c r="F242" s="52">
        <f t="shared" si="366"/>
        <v>0.38</v>
      </c>
      <c r="G242" s="16">
        <f t="shared" si="366"/>
        <v>45018.22</v>
      </c>
      <c r="H242" s="16"/>
      <c r="I242" s="132">
        <f t="shared" si="168"/>
        <v>2.9099329116077891E-2</v>
      </c>
      <c r="J242" s="16">
        <v>2971</v>
      </c>
      <c r="K242" s="130">
        <v>3007</v>
      </c>
      <c r="L242" s="130">
        <v>2629</v>
      </c>
      <c r="M242" s="32">
        <v>850</v>
      </c>
      <c r="N242" s="32">
        <v>678</v>
      </c>
      <c r="O242" s="1">
        <v>877</v>
      </c>
      <c r="P242" s="16">
        <v>1199</v>
      </c>
      <c r="Q242" s="16">
        <v>1209</v>
      </c>
      <c r="R242" s="16">
        <v>1215</v>
      </c>
      <c r="S242" s="16">
        <v>1048</v>
      </c>
      <c r="T242" s="16">
        <v>1325</v>
      </c>
      <c r="U242" s="16">
        <v>1420</v>
      </c>
      <c r="V242" s="16">
        <v>1244</v>
      </c>
      <c r="W242" s="16">
        <v>1093</v>
      </c>
      <c r="X242" s="16">
        <v>1264</v>
      </c>
      <c r="Y242" s="16">
        <v>1216</v>
      </c>
      <c r="Z242" s="16">
        <v>1338</v>
      </c>
      <c r="AA242" s="16">
        <v>1376</v>
      </c>
      <c r="AG242" s="103">
        <f t="shared" ref="AG242:AX242" si="367">J242/$G242</f>
        <v>6.5995501376998028E-2</v>
      </c>
      <c r="AH242" s="103">
        <f t="shared" si="367"/>
        <v>6.6795177596981836E-2</v>
      </c>
      <c r="AI242" s="103">
        <f t="shared" si="367"/>
        <v>5.8398577287151733E-2</v>
      </c>
      <c r="AJ242" s="103">
        <f t="shared" si="367"/>
        <v>1.8881244082951304E-2</v>
      </c>
      <c r="AK242" s="103">
        <f t="shared" si="367"/>
        <v>1.5060568809695274E-2</v>
      </c>
      <c r="AL242" s="103">
        <f t="shared" si="367"/>
        <v>1.9481001247939167E-2</v>
      </c>
      <c r="AM242" s="103">
        <f t="shared" si="367"/>
        <v>2.663366077112778E-2</v>
      </c>
      <c r="AN242" s="103">
        <f t="shared" si="367"/>
        <v>2.6855793054456616E-2</v>
      </c>
      <c r="AO242" s="103">
        <f t="shared" si="367"/>
        <v>2.6989072424453919E-2</v>
      </c>
      <c r="AP242" s="103">
        <f t="shared" si="367"/>
        <v>2.3279463292862311E-2</v>
      </c>
      <c r="AQ242" s="103">
        <f t="shared" si="367"/>
        <v>2.9432527541071146E-2</v>
      </c>
      <c r="AR242" s="103">
        <f t="shared" si="367"/>
        <v>3.1542784232695117E-2</v>
      </c>
      <c r="AS242" s="103">
        <f t="shared" si="367"/>
        <v>2.7633256046107554E-2</v>
      </c>
      <c r="AT242" s="103">
        <f t="shared" si="367"/>
        <v>2.4279058567842085E-2</v>
      </c>
      <c r="AU242" s="103">
        <f t="shared" si="367"/>
        <v>2.8077520612765229E-2</v>
      </c>
      <c r="AV242" s="103">
        <f t="shared" si="367"/>
        <v>2.7011285652786803E-2</v>
      </c>
      <c r="AW242" s="103">
        <f t="shared" si="367"/>
        <v>2.9721299509398637E-2</v>
      </c>
      <c r="AX242" s="103">
        <f t="shared" si="367"/>
        <v>3.0565402186048227E-2</v>
      </c>
    </row>
    <row r="243" spans="1:66" ht="14.25" hidden="1" outlineLevel="1" x14ac:dyDescent="0.2">
      <c r="A243" s="83" t="s">
        <v>1815</v>
      </c>
      <c r="B243" s="83" t="s">
        <v>1412</v>
      </c>
      <c r="C243" s="1" t="s">
        <v>1329</v>
      </c>
      <c r="D243" s="97" t="s">
        <v>133</v>
      </c>
      <c r="E243" s="16">
        <f t="shared" ref="E243:G243" si="368">E103</f>
        <v>194172</v>
      </c>
      <c r="F243" s="52">
        <f t="shared" si="368"/>
        <v>0.46</v>
      </c>
      <c r="G243" s="16">
        <f t="shared" si="368"/>
        <v>89319.12000000001</v>
      </c>
      <c r="H243" s="1"/>
      <c r="I243" s="132">
        <f t="shared" si="168"/>
        <v>2.3623161535850329E-3</v>
      </c>
      <c r="J243" s="1">
        <v>340</v>
      </c>
      <c r="K243" s="61">
        <v>368</v>
      </c>
      <c r="L243" s="61">
        <v>314</v>
      </c>
      <c r="M243" s="32">
        <v>125</v>
      </c>
      <c r="N243" s="32">
        <v>137</v>
      </c>
      <c r="O243" s="1">
        <v>148</v>
      </c>
      <c r="P243" s="1">
        <v>169</v>
      </c>
      <c r="Q243" s="1">
        <v>191</v>
      </c>
      <c r="R243" s="1">
        <v>182</v>
      </c>
      <c r="S243" s="1">
        <v>217</v>
      </c>
      <c r="T243" s="1">
        <v>223</v>
      </c>
      <c r="U243" s="1">
        <v>207</v>
      </c>
      <c r="V243" s="1">
        <v>178</v>
      </c>
      <c r="W243" s="1">
        <v>155</v>
      </c>
      <c r="X243" s="1">
        <v>208</v>
      </c>
      <c r="Y243" s="1">
        <v>197</v>
      </c>
      <c r="Z243" s="1">
        <v>211</v>
      </c>
      <c r="AA243" s="1">
        <v>225</v>
      </c>
      <c r="AG243" s="103">
        <f t="shared" ref="AG243:AX243" si="369">J243/$G243</f>
        <v>3.8065757925066879E-3</v>
      </c>
      <c r="AH243" s="103">
        <f t="shared" si="369"/>
        <v>4.1200585048307686E-3</v>
      </c>
      <c r="AI243" s="103">
        <f t="shared" si="369"/>
        <v>3.5154847024914705E-3</v>
      </c>
      <c r="AJ243" s="103">
        <f t="shared" si="369"/>
        <v>1.3994763943039293E-3</v>
      </c>
      <c r="AK243" s="103">
        <f t="shared" si="369"/>
        <v>1.5338261281571065E-3</v>
      </c>
      <c r="AL243" s="103">
        <f t="shared" si="369"/>
        <v>1.6569800508558525E-3</v>
      </c>
      <c r="AM243" s="103">
        <f t="shared" si="369"/>
        <v>1.8920920850989125E-3</v>
      </c>
      <c r="AN243" s="103">
        <f t="shared" si="369"/>
        <v>2.1383999304964039E-3</v>
      </c>
      <c r="AO243" s="103">
        <f t="shared" si="369"/>
        <v>2.0376376301065213E-3</v>
      </c>
      <c r="AP243" s="103">
        <f t="shared" si="369"/>
        <v>2.4294910205116212E-3</v>
      </c>
      <c r="AQ243" s="103">
        <f t="shared" si="369"/>
        <v>2.4966658874382101E-3</v>
      </c>
      <c r="AR243" s="103">
        <f t="shared" si="369"/>
        <v>2.317532908967307E-3</v>
      </c>
      <c r="AS243" s="103">
        <f t="shared" si="369"/>
        <v>1.9928543854887955E-3</v>
      </c>
      <c r="AT243" s="103">
        <f t="shared" si="369"/>
        <v>1.7353507289368725E-3</v>
      </c>
      <c r="AU243" s="103">
        <f t="shared" si="369"/>
        <v>2.3287287201217387E-3</v>
      </c>
      <c r="AV243" s="103">
        <f t="shared" si="369"/>
        <v>2.2055747974229927E-3</v>
      </c>
      <c r="AW243" s="103">
        <f t="shared" si="369"/>
        <v>2.3623161535850329E-3</v>
      </c>
      <c r="AX243" s="103">
        <f t="shared" si="369"/>
        <v>2.519057509747073E-3</v>
      </c>
    </row>
    <row r="244" spans="1:66" ht="14.25" hidden="1" outlineLevel="1" x14ac:dyDescent="0.2">
      <c r="A244" s="83" t="s">
        <v>1815</v>
      </c>
      <c r="B244" s="83" t="s">
        <v>1412</v>
      </c>
      <c r="C244" s="1" t="s">
        <v>1330</v>
      </c>
      <c r="D244" s="97" t="s">
        <v>133</v>
      </c>
      <c r="E244" s="16">
        <f t="shared" ref="E244:G244" si="370">E104</f>
        <v>124632</v>
      </c>
      <c r="F244" s="52">
        <f t="shared" si="370"/>
        <v>0.46</v>
      </c>
      <c r="G244" s="16">
        <f t="shared" si="370"/>
        <v>57330.720000000001</v>
      </c>
      <c r="H244" s="1"/>
      <c r="I244" s="132">
        <f t="shared" si="168"/>
        <v>0</v>
      </c>
      <c r="J244" s="1">
        <v>0</v>
      </c>
      <c r="K244" s="61">
        <v>0</v>
      </c>
      <c r="L244" s="61">
        <v>0</v>
      </c>
      <c r="M244" s="32">
        <v>0</v>
      </c>
      <c r="N244" s="32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G244" s="103">
        <f t="shared" ref="AG244:AX244" si="371">J244/$G244</f>
        <v>0</v>
      </c>
      <c r="AH244" s="103">
        <f t="shared" si="371"/>
        <v>0</v>
      </c>
      <c r="AI244" s="103">
        <f t="shared" si="371"/>
        <v>0</v>
      </c>
      <c r="AJ244" s="103">
        <f t="shared" si="371"/>
        <v>0</v>
      </c>
      <c r="AK244" s="103">
        <f t="shared" si="371"/>
        <v>0</v>
      </c>
      <c r="AL244" s="103">
        <f t="shared" si="371"/>
        <v>0</v>
      </c>
      <c r="AM244" s="103">
        <f t="shared" si="371"/>
        <v>0</v>
      </c>
      <c r="AN244" s="103">
        <f t="shared" si="371"/>
        <v>0</v>
      </c>
      <c r="AO244" s="103">
        <f t="shared" si="371"/>
        <v>0</v>
      </c>
      <c r="AP244" s="103">
        <f t="shared" si="371"/>
        <v>0</v>
      </c>
      <c r="AQ244" s="103">
        <f t="shared" si="371"/>
        <v>0</v>
      </c>
      <c r="AR244" s="103">
        <f t="shared" si="371"/>
        <v>0</v>
      </c>
      <c r="AS244" s="103">
        <f t="shared" si="371"/>
        <v>0</v>
      </c>
      <c r="AT244" s="103">
        <f t="shared" si="371"/>
        <v>0</v>
      </c>
      <c r="AU244" s="103">
        <f t="shared" si="371"/>
        <v>0</v>
      </c>
      <c r="AV244" s="103">
        <f t="shared" si="371"/>
        <v>0</v>
      </c>
      <c r="AW244" s="103">
        <f t="shared" si="371"/>
        <v>0</v>
      </c>
      <c r="AX244" s="103">
        <f t="shared" si="371"/>
        <v>0</v>
      </c>
    </row>
    <row r="245" spans="1:66" ht="14.25" hidden="1" outlineLevel="1" x14ac:dyDescent="0.2">
      <c r="A245" s="83" t="s">
        <v>1815</v>
      </c>
      <c r="B245" s="83" t="s">
        <v>1412</v>
      </c>
      <c r="C245" s="1" t="s">
        <v>1331</v>
      </c>
      <c r="D245" s="97" t="s">
        <v>133</v>
      </c>
      <c r="E245" s="16">
        <f t="shared" ref="E245:G245" si="372">E105</f>
        <v>124258</v>
      </c>
      <c r="F245" s="52">
        <f t="shared" si="372"/>
        <v>0.46</v>
      </c>
      <c r="G245" s="16">
        <f t="shared" si="372"/>
        <v>57158.68</v>
      </c>
      <c r="H245" s="1"/>
      <c r="I245" s="132">
        <f t="shared" si="168"/>
        <v>0</v>
      </c>
      <c r="J245" s="1">
        <v>0</v>
      </c>
      <c r="K245" s="61">
        <v>0</v>
      </c>
      <c r="L245" s="61">
        <v>0</v>
      </c>
      <c r="M245" s="32">
        <v>0</v>
      </c>
      <c r="N245" s="32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G245" s="103">
        <f t="shared" ref="AG245:AX245" si="373">J245/$G245</f>
        <v>0</v>
      </c>
      <c r="AH245" s="103">
        <f t="shared" si="373"/>
        <v>0</v>
      </c>
      <c r="AI245" s="103">
        <f t="shared" si="373"/>
        <v>0</v>
      </c>
      <c r="AJ245" s="103">
        <f t="shared" si="373"/>
        <v>0</v>
      </c>
      <c r="AK245" s="103">
        <f t="shared" si="373"/>
        <v>0</v>
      </c>
      <c r="AL245" s="103">
        <f t="shared" si="373"/>
        <v>0</v>
      </c>
      <c r="AM245" s="103">
        <f t="shared" si="373"/>
        <v>0</v>
      </c>
      <c r="AN245" s="103">
        <f t="shared" si="373"/>
        <v>0</v>
      </c>
      <c r="AO245" s="103">
        <f t="shared" si="373"/>
        <v>0</v>
      </c>
      <c r="AP245" s="103">
        <f t="shared" si="373"/>
        <v>0</v>
      </c>
      <c r="AQ245" s="103">
        <f t="shared" si="373"/>
        <v>0</v>
      </c>
      <c r="AR245" s="103">
        <f t="shared" si="373"/>
        <v>0</v>
      </c>
      <c r="AS245" s="103">
        <f t="shared" si="373"/>
        <v>0</v>
      </c>
      <c r="AT245" s="103">
        <f t="shared" si="373"/>
        <v>0</v>
      </c>
      <c r="AU245" s="103">
        <f t="shared" si="373"/>
        <v>0</v>
      </c>
      <c r="AV245" s="103">
        <f t="shared" si="373"/>
        <v>0</v>
      </c>
      <c r="AW245" s="103">
        <f t="shared" si="373"/>
        <v>0</v>
      </c>
      <c r="AX245" s="103">
        <f t="shared" si="373"/>
        <v>0</v>
      </c>
    </row>
    <row r="246" spans="1:66" ht="14.25" hidden="1" outlineLevel="1" x14ac:dyDescent="0.2">
      <c r="A246" s="83" t="s">
        <v>1815</v>
      </c>
      <c r="B246" s="83" t="s">
        <v>1412</v>
      </c>
      <c r="C246" s="1" t="s">
        <v>1332</v>
      </c>
      <c r="D246" s="97" t="s">
        <v>133</v>
      </c>
      <c r="E246" s="16">
        <f t="shared" ref="E246:G246" si="374">E106</f>
        <v>120415</v>
      </c>
      <c r="F246" s="52">
        <f t="shared" si="374"/>
        <v>0.46</v>
      </c>
      <c r="G246" s="16">
        <f t="shared" si="374"/>
        <v>55390.9</v>
      </c>
      <c r="H246" s="16"/>
      <c r="I246" s="132">
        <f t="shared" si="168"/>
        <v>1.1469994770500811E-2</v>
      </c>
      <c r="J246" s="16">
        <v>1432</v>
      </c>
      <c r="K246" s="130">
        <v>1573</v>
      </c>
      <c r="L246" s="130">
        <v>1150</v>
      </c>
      <c r="M246" s="32">
        <v>399</v>
      </c>
      <c r="N246" s="32">
        <v>408</v>
      </c>
      <c r="O246" s="1">
        <v>437</v>
      </c>
      <c r="P246" s="1">
        <v>537</v>
      </c>
      <c r="Q246" s="1">
        <v>578</v>
      </c>
      <c r="R246" s="1">
        <v>654</v>
      </c>
      <c r="S246" s="1">
        <v>706</v>
      </c>
      <c r="T246" s="1">
        <v>802</v>
      </c>
      <c r="U246" s="1">
        <v>691</v>
      </c>
      <c r="V246" s="1">
        <v>540</v>
      </c>
      <c r="W246" s="1">
        <v>572</v>
      </c>
      <c r="X246" s="1">
        <v>635</v>
      </c>
      <c r="Y246" s="1">
        <v>623</v>
      </c>
      <c r="Z246" s="1">
        <v>571</v>
      </c>
      <c r="AA246" s="1">
        <v>712</v>
      </c>
      <c r="AG246" s="103">
        <f t="shared" ref="AG246:AX246" si="375">J246/$G246</f>
        <v>2.585262200108682E-2</v>
      </c>
      <c r="AH246" s="103">
        <f t="shared" si="375"/>
        <v>2.8398166485830705E-2</v>
      </c>
      <c r="AI246" s="103">
        <f t="shared" si="375"/>
        <v>2.0761533031599052E-2</v>
      </c>
      <c r="AJ246" s="103">
        <f t="shared" si="375"/>
        <v>7.2033492866156717E-3</v>
      </c>
      <c r="AK246" s="103">
        <f t="shared" si="375"/>
        <v>7.3658308494716643E-3</v>
      </c>
      <c r="AL246" s="103">
        <f t="shared" si="375"/>
        <v>7.8893825520076396E-3</v>
      </c>
      <c r="AM246" s="103">
        <f t="shared" si="375"/>
        <v>9.6947332504075581E-3</v>
      </c>
      <c r="AN246" s="103">
        <f t="shared" si="375"/>
        <v>1.0434927036751524E-2</v>
      </c>
      <c r="AO246" s="103">
        <f t="shared" si="375"/>
        <v>1.1806993567535461E-2</v>
      </c>
      <c r="AP246" s="103">
        <f t="shared" si="375"/>
        <v>1.2745775930703418E-2</v>
      </c>
      <c r="AQ246" s="103">
        <f t="shared" si="375"/>
        <v>1.447891260116734E-2</v>
      </c>
      <c r="AR246" s="103">
        <f t="shared" si="375"/>
        <v>1.2474973325943431E-2</v>
      </c>
      <c r="AS246" s="103">
        <f t="shared" si="375"/>
        <v>9.7488937713595559E-3</v>
      </c>
      <c r="AT246" s="103">
        <f t="shared" si="375"/>
        <v>1.0326605994847528E-2</v>
      </c>
      <c r="AU246" s="103">
        <f t="shared" si="375"/>
        <v>1.1463976934839477E-2</v>
      </c>
      <c r="AV246" s="103">
        <f t="shared" si="375"/>
        <v>1.1247334851031486E-2</v>
      </c>
      <c r="AW246" s="103">
        <f t="shared" si="375"/>
        <v>1.0308552487863529E-2</v>
      </c>
      <c r="AX246" s="103">
        <f t="shared" si="375"/>
        <v>1.2854096972607414E-2</v>
      </c>
    </row>
    <row r="247" spans="1:66" ht="14.25" hidden="1" outlineLevel="1" x14ac:dyDescent="0.2">
      <c r="A247" s="83" t="s">
        <v>1815</v>
      </c>
      <c r="B247" s="83" t="s">
        <v>1412</v>
      </c>
      <c r="C247" s="1" t="s">
        <v>1412</v>
      </c>
      <c r="D247" s="97" t="s">
        <v>151</v>
      </c>
      <c r="E247" s="16">
        <f t="shared" ref="E247:G247" si="376">E107</f>
        <v>131396</v>
      </c>
      <c r="F247" s="52">
        <f t="shared" si="376"/>
        <v>0.46</v>
      </c>
      <c r="G247" s="16">
        <f t="shared" si="376"/>
        <v>60442.16</v>
      </c>
      <c r="H247" s="16"/>
      <c r="I247" s="132">
        <f t="shared" si="168"/>
        <v>0.11543818641381004</v>
      </c>
      <c r="J247" s="16">
        <v>12302</v>
      </c>
      <c r="K247" s="130">
        <v>12047</v>
      </c>
      <c r="L247" s="130">
        <v>10156</v>
      </c>
      <c r="M247" s="131">
        <v>4323</v>
      </c>
      <c r="N247" s="131">
        <v>4628</v>
      </c>
      <c r="O247" s="16">
        <v>4865</v>
      </c>
      <c r="P247" s="16">
        <v>5882</v>
      </c>
      <c r="Q247" s="16">
        <v>6546</v>
      </c>
      <c r="R247" s="16">
        <v>6421</v>
      </c>
      <c r="S247" s="16">
        <v>6626</v>
      </c>
      <c r="T247" s="16">
        <v>7013</v>
      </c>
      <c r="U247" s="16">
        <v>7002</v>
      </c>
      <c r="V247" s="16">
        <v>5728</v>
      </c>
      <c r="W247" s="16">
        <v>5518</v>
      </c>
      <c r="X247" s="16">
        <v>6509</v>
      </c>
      <c r="Y247" s="16">
        <v>6743</v>
      </c>
      <c r="Z247" s="16">
        <v>7083</v>
      </c>
      <c r="AA247" s="16">
        <v>7106</v>
      </c>
      <c r="AG247" s="103">
        <f t="shared" ref="AG247:AX247" si="377">J247/$G247</f>
        <v>0.20353342766042773</v>
      </c>
      <c r="AH247" s="103">
        <f t="shared" si="377"/>
        <v>0.19931451821046764</v>
      </c>
      <c r="AI247" s="103">
        <f t="shared" si="377"/>
        <v>0.16802840930899887</v>
      </c>
      <c r="AJ247" s="103">
        <f t="shared" si="377"/>
        <v>7.1522923734029353E-2</v>
      </c>
      <c r="AK247" s="103">
        <f t="shared" si="377"/>
        <v>7.6569070331040448E-2</v>
      </c>
      <c r="AL247" s="103">
        <f t="shared" si="377"/>
        <v>8.0490174408062179E-2</v>
      </c>
      <c r="AM247" s="103">
        <f t="shared" si="377"/>
        <v>9.7316177979079502E-2</v>
      </c>
      <c r="AN247" s="103">
        <f t="shared" si="377"/>
        <v>0.10830188729191677</v>
      </c>
      <c r="AO247" s="103">
        <f t="shared" si="377"/>
        <v>0.10623379442428926</v>
      </c>
      <c r="AP247" s="103">
        <f t="shared" si="377"/>
        <v>0.10962546672719836</v>
      </c>
      <c r="AQ247" s="103">
        <f t="shared" si="377"/>
        <v>0.11602828224537309</v>
      </c>
      <c r="AR247" s="103">
        <f t="shared" si="377"/>
        <v>0.11584629007302187</v>
      </c>
      <c r="AS247" s="103">
        <f t="shared" si="377"/>
        <v>9.4768287566162415E-2</v>
      </c>
      <c r="AT247" s="103">
        <f t="shared" si="377"/>
        <v>9.1293891548548223E-2</v>
      </c>
      <c r="AU247" s="103">
        <f t="shared" si="377"/>
        <v>0.10768973180309903</v>
      </c>
      <c r="AV247" s="103">
        <f t="shared" si="377"/>
        <v>0.1115612016512977</v>
      </c>
      <c r="AW247" s="103">
        <f t="shared" si="377"/>
        <v>0.11718641425124449</v>
      </c>
      <c r="AX247" s="103">
        <f t="shared" si="377"/>
        <v>0.11756694333888795</v>
      </c>
    </row>
    <row r="248" spans="1:66" ht="14.25" hidden="1" outlineLevel="1" x14ac:dyDescent="0.2">
      <c r="A248" s="83" t="s">
        <v>1815</v>
      </c>
      <c r="B248" s="83" t="s">
        <v>1423</v>
      </c>
      <c r="C248" s="1" t="s">
        <v>1261</v>
      </c>
      <c r="D248" s="97" t="s">
        <v>151</v>
      </c>
      <c r="E248" s="16">
        <f t="shared" ref="E248:G248" si="378">E108</f>
        <v>367451</v>
      </c>
      <c r="F248" s="52">
        <f t="shared" si="378"/>
        <v>0.45</v>
      </c>
      <c r="G248" s="16">
        <f t="shared" si="378"/>
        <v>165352.95000000001</v>
      </c>
      <c r="H248" s="1"/>
      <c r="I248" s="132">
        <f t="shared" si="168"/>
        <v>1.5179650559605982E-3</v>
      </c>
      <c r="J248" s="1">
        <v>572</v>
      </c>
      <c r="K248" s="61">
        <v>537</v>
      </c>
      <c r="L248" s="61">
        <v>422</v>
      </c>
      <c r="M248" s="32">
        <v>223</v>
      </c>
      <c r="N248" s="32">
        <v>186</v>
      </c>
      <c r="O248" s="1">
        <v>224</v>
      </c>
      <c r="P248" s="1">
        <v>225</v>
      </c>
      <c r="Q248" s="1">
        <v>253</v>
      </c>
      <c r="R248" s="1">
        <v>260</v>
      </c>
      <c r="S248" s="1">
        <v>239</v>
      </c>
      <c r="T248" s="1">
        <v>264</v>
      </c>
      <c r="U248" s="1">
        <v>293</v>
      </c>
      <c r="V248" s="1">
        <v>232</v>
      </c>
      <c r="W248" s="1">
        <v>218</v>
      </c>
      <c r="X248" s="1">
        <v>296</v>
      </c>
      <c r="Y248" s="1">
        <v>266</v>
      </c>
      <c r="Z248" s="1">
        <v>234</v>
      </c>
      <c r="AA248" s="1">
        <v>253</v>
      </c>
      <c r="AG248" s="103">
        <f t="shared" ref="AG248:AX248" si="379">J248/$G248</f>
        <v>3.4592669801173791E-3</v>
      </c>
      <c r="AH248" s="103">
        <f t="shared" si="379"/>
        <v>3.2475985460192875E-3</v>
      </c>
      <c r="AI248" s="103">
        <f t="shared" si="379"/>
        <v>2.552116548268416E-3</v>
      </c>
      <c r="AJ248" s="103">
        <f t="shared" si="379"/>
        <v>1.348630308682125E-3</v>
      </c>
      <c r="AK248" s="103">
        <f t="shared" si="379"/>
        <v>1.1248665354927142E-3</v>
      </c>
      <c r="AL248" s="103">
        <f t="shared" si="379"/>
        <v>1.3546779782277847E-3</v>
      </c>
      <c r="AM248" s="103">
        <f t="shared" si="379"/>
        <v>1.3607256477734446E-3</v>
      </c>
      <c r="AN248" s="103">
        <f t="shared" si="379"/>
        <v>1.5300603950519176E-3</v>
      </c>
      <c r="AO248" s="103">
        <f t="shared" si="379"/>
        <v>1.572394081871536E-3</v>
      </c>
      <c r="AP248" s="103">
        <f t="shared" si="379"/>
        <v>1.445393021412681E-3</v>
      </c>
      <c r="AQ248" s="103">
        <f t="shared" si="379"/>
        <v>1.5965847600541748E-3</v>
      </c>
      <c r="AR248" s="103">
        <f t="shared" si="379"/>
        <v>1.7719671768783077E-3</v>
      </c>
      <c r="AS248" s="103">
        <f t="shared" si="379"/>
        <v>1.4030593345930628E-3</v>
      </c>
      <c r="AT248" s="103">
        <f t="shared" si="379"/>
        <v>1.3183919609538262E-3</v>
      </c>
      <c r="AU248" s="103">
        <f t="shared" si="379"/>
        <v>1.7901101855152871E-3</v>
      </c>
      <c r="AV248" s="103">
        <f t="shared" si="379"/>
        <v>1.6086800991454945E-3</v>
      </c>
      <c r="AW248" s="103">
        <f t="shared" si="379"/>
        <v>1.4151546736843822E-3</v>
      </c>
      <c r="AX248" s="103">
        <f t="shared" si="379"/>
        <v>1.5300603950519176E-3</v>
      </c>
    </row>
    <row r="249" spans="1:66" ht="14.25" hidden="1" outlineLevel="1" x14ac:dyDescent="0.2">
      <c r="A249" s="83" t="s">
        <v>1815</v>
      </c>
      <c r="B249" s="83" t="s">
        <v>1423</v>
      </c>
      <c r="C249" s="1" t="s">
        <v>1295</v>
      </c>
      <c r="D249" s="97" t="s">
        <v>133</v>
      </c>
      <c r="E249" s="16">
        <f t="shared" ref="E249:G249" si="380">E109</f>
        <v>194591</v>
      </c>
      <c r="F249" s="52">
        <f t="shared" si="380"/>
        <v>0.45</v>
      </c>
      <c r="G249" s="16">
        <f t="shared" si="380"/>
        <v>87565.95</v>
      </c>
      <c r="H249" s="16"/>
      <c r="I249" s="132">
        <f t="shared" si="168"/>
        <v>3.1161275206477709E-2</v>
      </c>
      <c r="J249" s="16">
        <v>7636</v>
      </c>
      <c r="K249" s="130">
        <v>7684</v>
      </c>
      <c r="L249" s="130">
        <v>6548</v>
      </c>
      <c r="M249" s="131">
        <v>3002</v>
      </c>
      <c r="N249" s="131">
        <v>2613</v>
      </c>
      <c r="O249" s="16">
        <v>3544</v>
      </c>
      <c r="P249" s="16">
        <v>3866</v>
      </c>
      <c r="Q249" s="16">
        <v>4186</v>
      </c>
      <c r="R249" s="16">
        <v>3652</v>
      </c>
      <c r="S249" s="16">
        <v>4189</v>
      </c>
      <c r="T249" s="16">
        <v>4373</v>
      </c>
      <c r="U249" s="16">
        <v>4025</v>
      </c>
      <c r="V249" s="16">
        <v>3250</v>
      </c>
      <c r="W249" s="16">
        <v>2909</v>
      </c>
      <c r="X249" s="16">
        <v>2993</v>
      </c>
      <c r="Y249" s="16">
        <v>2770</v>
      </c>
      <c r="Z249" s="16">
        <v>2676</v>
      </c>
      <c r="AA249" s="16">
        <v>2740</v>
      </c>
      <c r="AG249" s="103">
        <f t="shared" ref="AG249:AX249" si="381">J249/$G249</f>
        <v>8.7202845398239845E-2</v>
      </c>
      <c r="AH249" s="103">
        <f t="shared" si="381"/>
        <v>8.7751003672089434E-2</v>
      </c>
      <c r="AI249" s="103">
        <f t="shared" si="381"/>
        <v>7.477792452431567E-2</v>
      </c>
      <c r="AJ249" s="103">
        <f t="shared" si="381"/>
        <v>3.4282732043676795E-2</v>
      </c>
      <c r="AK249" s="103">
        <f t="shared" si="381"/>
        <v>2.9840366032687363E-2</v>
      </c>
      <c r="AL249" s="103">
        <f t="shared" si="381"/>
        <v>4.0472352552561812E-2</v>
      </c>
      <c r="AM249" s="103">
        <f t="shared" si="381"/>
        <v>4.4149580972969518E-2</v>
      </c>
      <c r="AN249" s="103">
        <f t="shared" si="381"/>
        <v>4.7803969465300154E-2</v>
      </c>
      <c r="AO249" s="103">
        <f t="shared" si="381"/>
        <v>4.1705708668723404E-2</v>
      </c>
      <c r="AP249" s="103">
        <f t="shared" si="381"/>
        <v>4.7838229357415753E-2</v>
      </c>
      <c r="AQ249" s="103">
        <f t="shared" si="381"/>
        <v>4.9939502740505869E-2</v>
      </c>
      <c r="AR249" s="103">
        <f t="shared" si="381"/>
        <v>4.5965355255096305E-2</v>
      </c>
      <c r="AS249" s="103">
        <f t="shared" si="381"/>
        <v>3.7114883125233041E-2</v>
      </c>
      <c r="AT249" s="103">
        <f t="shared" si="381"/>
        <v>3.3220675388093202E-2</v>
      </c>
      <c r="AU249" s="103">
        <f t="shared" si="381"/>
        <v>3.4179952367329999E-2</v>
      </c>
      <c r="AV249" s="103">
        <f t="shared" si="381"/>
        <v>3.1633300386737083E-2</v>
      </c>
      <c r="AW249" s="103">
        <f t="shared" si="381"/>
        <v>3.0559823767114958E-2</v>
      </c>
      <c r="AX249" s="103">
        <f t="shared" si="381"/>
        <v>3.1290701465581085E-2</v>
      </c>
    </row>
    <row r="250" spans="1:66" ht="14.25" hidden="1" outlineLevel="1" x14ac:dyDescent="0.2">
      <c r="A250" s="83" t="s">
        <v>1815</v>
      </c>
      <c r="B250" s="83" t="s">
        <v>1423</v>
      </c>
      <c r="C250" s="1" t="s">
        <v>2455</v>
      </c>
      <c r="D250" s="97" t="e">
        <v>#N/A</v>
      </c>
      <c r="E250" s="16">
        <f t="shared" ref="E250:G250" si="382">E110</f>
        <v>367451</v>
      </c>
      <c r="F250" s="52">
        <f t="shared" si="382"/>
        <v>0.45</v>
      </c>
      <c r="G250" s="16">
        <f t="shared" si="382"/>
        <v>165352.95000000001</v>
      </c>
      <c r="H250" s="16"/>
      <c r="I250" s="132">
        <f t="shared" si="168"/>
        <v>1.6502074300256912E-2</v>
      </c>
      <c r="J250" s="16">
        <v>5199</v>
      </c>
      <c r="K250" s="130">
        <v>4932</v>
      </c>
      <c r="L250" s="130">
        <v>4265</v>
      </c>
      <c r="M250" s="131">
        <v>1920</v>
      </c>
      <c r="N250" s="131">
        <v>1868</v>
      </c>
      <c r="O250" s="16">
        <v>2161</v>
      </c>
      <c r="P250" s="16">
        <v>2362</v>
      </c>
      <c r="Q250" s="16">
        <v>2771</v>
      </c>
      <c r="R250" s="16">
        <v>2641</v>
      </c>
      <c r="S250" s="16">
        <v>2588</v>
      </c>
      <c r="T250" s="16">
        <v>2583</v>
      </c>
      <c r="U250" s="16">
        <v>2874</v>
      </c>
      <c r="V250" s="16">
        <v>2760</v>
      </c>
      <c r="W250" s="16">
        <v>2504</v>
      </c>
      <c r="X250" s="16">
        <v>2845</v>
      </c>
      <c r="Y250" s="16">
        <v>2659</v>
      </c>
      <c r="Z250" s="16">
        <v>2747</v>
      </c>
      <c r="AA250" s="16">
        <v>2780</v>
      </c>
      <c r="AG250" s="103">
        <f t="shared" ref="AG250:AX250" si="383">J250/$G250</f>
        <v>3.1441833967885059E-2</v>
      </c>
      <c r="AH250" s="103">
        <f t="shared" si="383"/>
        <v>2.9827106199193903E-2</v>
      </c>
      <c r="AI250" s="103">
        <f t="shared" si="383"/>
        <v>2.579331061223885E-2</v>
      </c>
      <c r="AJ250" s="103">
        <f t="shared" si="383"/>
        <v>1.1611525527666727E-2</v>
      </c>
      <c r="AK250" s="103">
        <f t="shared" si="383"/>
        <v>1.1297046711292419E-2</v>
      </c>
      <c r="AL250" s="103">
        <f t="shared" si="383"/>
        <v>1.3069013888170727E-2</v>
      </c>
      <c r="AM250" s="103">
        <f t="shared" si="383"/>
        <v>1.4284595466848338E-2</v>
      </c>
      <c r="AN250" s="103">
        <f t="shared" si="383"/>
        <v>1.6758092311023178E-2</v>
      </c>
      <c r="AO250" s="103">
        <f t="shared" si="383"/>
        <v>1.5971895270087407E-2</v>
      </c>
      <c r="AP250" s="103">
        <f t="shared" si="383"/>
        <v>1.5651368784167442E-2</v>
      </c>
      <c r="AQ250" s="103">
        <f t="shared" si="383"/>
        <v>1.5621130436439144E-2</v>
      </c>
      <c r="AR250" s="103">
        <f t="shared" si="383"/>
        <v>1.7381002274226131E-2</v>
      </c>
      <c r="AS250" s="103">
        <f t="shared" si="383"/>
        <v>1.6691567946020919E-2</v>
      </c>
      <c r="AT250" s="103">
        <f t="shared" si="383"/>
        <v>1.5143364542332022E-2</v>
      </c>
      <c r="AU250" s="103">
        <f t="shared" si="383"/>
        <v>1.7205619857401998E-2</v>
      </c>
      <c r="AV250" s="103">
        <f t="shared" si="383"/>
        <v>1.6080753321909284E-2</v>
      </c>
      <c r="AW250" s="103">
        <f t="shared" si="383"/>
        <v>1.6612948241927342E-2</v>
      </c>
      <c r="AX250" s="103">
        <f t="shared" si="383"/>
        <v>1.6812521336934113E-2</v>
      </c>
    </row>
    <row r="251" spans="1:66" ht="14.25" hidden="1" outlineLevel="1" x14ac:dyDescent="0.2">
      <c r="A251" s="83" t="s">
        <v>1815</v>
      </c>
      <c r="B251" s="83" t="s">
        <v>1423</v>
      </c>
      <c r="C251" s="1" t="s">
        <v>1340</v>
      </c>
      <c r="D251" s="97" t="s">
        <v>133</v>
      </c>
      <c r="E251" s="16">
        <f t="shared" ref="E251:G251" si="384">E111</f>
        <v>489964</v>
      </c>
      <c r="F251" s="52">
        <f t="shared" si="384"/>
        <v>0.45</v>
      </c>
      <c r="G251" s="16">
        <f t="shared" si="384"/>
        <v>220483.80000000002</v>
      </c>
      <c r="H251" s="16"/>
      <c r="I251" s="132">
        <f t="shared" si="168"/>
        <v>2.7228001936347853E-3</v>
      </c>
      <c r="J251" s="16">
        <v>1518</v>
      </c>
      <c r="K251" s="130">
        <v>1519</v>
      </c>
      <c r="L251" s="130">
        <v>1324</v>
      </c>
      <c r="M251" s="32">
        <v>311</v>
      </c>
      <c r="N251" s="32">
        <v>98</v>
      </c>
      <c r="O251" s="1">
        <v>482</v>
      </c>
      <c r="P251" s="1">
        <v>623</v>
      </c>
      <c r="Q251" s="1">
        <v>714</v>
      </c>
      <c r="R251" s="1">
        <v>546</v>
      </c>
      <c r="S251" s="1">
        <v>540</v>
      </c>
      <c r="T251" s="1">
        <v>593</v>
      </c>
      <c r="U251" s="1">
        <v>661</v>
      </c>
      <c r="V251" s="1">
        <v>573</v>
      </c>
      <c r="W251" s="1">
        <v>537</v>
      </c>
      <c r="X251" s="1">
        <v>545</v>
      </c>
      <c r="Y251" s="1">
        <v>577</v>
      </c>
      <c r="Z251" s="1">
        <v>597</v>
      </c>
      <c r="AA251" s="1">
        <v>627</v>
      </c>
      <c r="AG251" s="103">
        <f t="shared" ref="AG251:AX251" si="385">J251/$G251</f>
        <v>6.8848595679138324E-3</v>
      </c>
      <c r="AH251" s="103">
        <f t="shared" si="385"/>
        <v>6.8893950485251062E-3</v>
      </c>
      <c r="AI251" s="103">
        <f t="shared" si="385"/>
        <v>6.0049763293266896E-3</v>
      </c>
      <c r="AJ251" s="103">
        <f t="shared" si="385"/>
        <v>1.4105344701061937E-3</v>
      </c>
      <c r="AK251" s="103">
        <f t="shared" si="385"/>
        <v>4.4447709990484561E-4</v>
      </c>
      <c r="AL251" s="103">
        <f t="shared" si="385"/>
        <v>2.1861016546340364E-3</v>
      </c>
      <c r="AM251" s="103">
        <f t="shared" si="385"/>
        <v>2.8256044208236613E-3</v>
      </c>
      <c r="AN251" s="103">
        <f t="shared" si="385"/>
        <v>3.2383331564495893E-3</v>
      </c>
      <c r="AO251" s="103">
        <f t="shared" si="385"/>
        <v>2.4763724137555681E-3</v>
      </c>
      <c r="AP251" s="103">
        <f t="shared" si="385"/>
        <v>2.4491595300879247E-3</v>
      </c>
      <c r="AQ251" s="103">
        <f t="shared" si="385"/>
        <v>2.6895400024854431E-3</v>
      </c>
      <c r="AR251" s="103">
        <f t="shared" si="385"/>
        <v>2.9979526840520705E-3</v>
      </c>
      <c r="AS251" s="103">
        <f t="shared" si="385"/>
        <v>2.5988303902599644E-3</v>
      </c>
      <c r="AT251" s="103">
        <f t="shared" si="385"/>
        <v>2.4355530882541028E-3</v>
      </c>
      <c r="AU251" s="103">
        <f t="shared" si="385"/>
        <v>2.4718369331442943E-3</v>
      </c>
      <c r="AV251" s="103">
        <f t="shared" si="385"/>
        <v>2.6169723127050602E-3</v>
      </c>
      <c r="AW251" s="103">
        <f t="shared" si="385"/>
        <v>2.7076819249305388E-3</v>
      </c>
      <c r="AX251" s="103">
        <f t="shared" si="385"/>
        <v>2.843746343268757E-3</v>
      </c>
    </row>
    <row r="252" spans="1:66" ht="14.25" hidden="1" outlineLevel="1" x14ac:dyDescent="0.2">
      <c r="A252" s="124" t="s">
        <v>1815</v>
      </c>
      <c r="B252" s="124" t="s">
        <v>1423</v>
      </c>
      <c r="C252" s="133" t="s">
        <v>2456</v>
      </c>
      <c r="D252" s="117" t="e">
        <v>#N/A</v>
      </c>
      <c r="E252" s="134">
        <f t="shared" ref="E252:G252" si="386">E112</f>
        <v>208168</v>
      </c>
      <c r="F252" s="135">
        <f t="shared" si="386"/>
        <v>0.45</v>
      </c>
      <c r="G252" s="134">
        <f t="shared" si="386"/>
        <v>93675.6</v>
      </c>
      <c r="H252" s="133"/>
      <c r="I252" s="122" t="e">
        <f t="shared" si="168"/>
        <v>#DIV/0!</v>
      </c>
      <c r="J252" s="133"/>
      <c r="K252" s="136"/>
      <c r="L252" s="136"/>
      <c r="M252" s="137"/>
      <c r="N252" s="137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25">
        <f t="shared" ref="AG252:AX252" si="387">J252/$G252</f>
        <v>0</v>
      </c>
      <c r="AH252" s="125">
        <f t="shared" si="387"/>
        <v>0</v>
      </c>
      <c r="AI252" s="125">
        <f t="shared" si="387"/>
        <v>0</v>
      </c>
      <c r="AJ252" s="125">
        <f t="shared" si="387"/>
        <v>0</v>
      </c>
      <c r="AK252" s="125">
        <f t="shared" si="387"/>
        <v>0</v>
      </c>
      <c r="AL252" s="125">
        <f t="shared" si="387"/>
        <v>0</v>
      </c>
      <c r="AM252" s="125">
        <f t="shared" si="387"/>
        <v>0</v>
      </c>
      <c r="AN252" s="125">
        <f t="shared" si="387"/>
        <v>0</v>
      </c>
      <c r="AO252" s="125">
        <f t="shared" si="387"/>
        <v>0</v>
      </c>
      <c r="AP252" s="125">
        <f t="shared" si="387"/>
        <v>0</v>
      </c>
      <c r="AQ252" s="125">
        <f t="shared" si="387"/>
        <v>0</v>
      </c>
      <c r="AR252" s="125">
        <f t="shared" si="387"/>
        <v>0</v>
      </c>
      <c r="AS252" s="125">
        <f t="shared" si="387"/>
        <v>0</v>
      </c>
      <c r="AT252" s="125">
        <f t="shared" si="387"/>
        <v>0</v>
      </c>
      <c r="AU252" s="125">
        <f t="shared" si="387"/>
        <v>0</v>
      </c>
      <c r="AV252" s="125">
        <f t="shared" si="387"/>
        <v>0</v>
      </c>
      <c r="AW252" s="125">
        <f t="shared" si="387"/>
        <v>0</v>
      </c>
      <c r="AX252" s="125">
        <f t="shared" si="387"/>
        <v>0</v>
      </c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</row>
    <row r="253" spans="1:66" ht="14.25" hidden="1" outlineLevel="1" x14ac:dyDescent="0.2">
      <c r="A253" s="83" t="s">
        <v>1815</v>
      </c>
      <c r="B253" s="83" t="s">
        <v>1423</v>
      </c>
      <c r="C253" s="1" t="s">
        <v>1423</v>
      </c>
      <c r="D253" s="97" t="s">
        <v>201</v>
      </c>
      <c r="E253" s="16">
        <f t="shared" ref="E253:G253" si="388">E113</f>
        <v>644331</v>
      </c>
      <c r="F253" s="52">
        <f t="shared" si="388"/>
        <v>0.45</v>
      </c>
      <c r="G253" s="16">
        <f t="shared" si="388"/>
        <v>289948.95</v>
      </c>
      <c r="H253" s="16"/>
      <c r="I253" s="132">
        <f t="shared" si="168"/>
        <v>3.7405435221154158E-2</v>
      </c>
      <c r="J253" s="16">
        <v>28327</v>
      </c>
      <c r="K253" s="130">
        <v>28824</v>
      </c>
      <c r="L253" s="130">
        <v>24631</v>
      </c>
      <c r="M253" s="131">
        <v>5910</v>
      </c>
      <c r="N253" s="32">
        <v>479</v>
      </c>
      <c r="O253" s="16">
        <v>8479</v>
      </c>
      <c r="P253" s="16">
        <v>11774</v>
      </c>
      <c r="Q253" s="16">
        <v>12107</v>
      </c>
      <c r="R253" s="16">
        <v>10287</v>
      </c>
      <c r="S253" s="16">
        <v>9870</v>
      </c>
      <c r="T253" s="16">
        <v>10318</v>
      </c>
      <c r="U253" s="16">
        <v>11675</v>
      </c>
      <c r="V253" s="16">
        <v>10819</v>
      </c>
      <c r="W253" s="16">
        <v>9954</v>
      </c>
      <c r="X253" s="16">
        <v>10758</v>
      </c>
      <c r="Y253" s="16">
        <v>10975</v>
      </c>
      <c r="Z253" s="16">
        <v>10443</v>
      </c>
      <c r="AA253" s="16">
        <v>11119</v>
      </c>
      <c r="AG253" s="103">
        <f t="shared" ref="AG253:AX253" si="389">J253/$G253</f>
        <v>9.7696508299133344E-2</v>
      </c>
      <c r="AH253" s="103">
        <f t="shared" si="389"/>
        <v>9.9410603142380746E-2</v>
      </c>
      <c r="AI253" s="103">
        <f t="shared" si="389"/>
        <v>8.4949436788786442E-2</v>
      </c>
      <c r="AJ253" s="103">
        <f t="shared" si="389"/>
        <v>2.0382898437811207E-2</v>
      </c>
      <c r="AK253" s="103">
        <f t="shared" si="389"/>
        <v>1.6520149495281842E-3</v>
      </c>
      <c r="AL253" s="103">
        <f t="shared" si="389"/>
        <v>2.924307882473794E-2</v>
      </c>
      <c r="AM253" s="103">
        <f t="shared" si="389"/>
        <v>4.0607148258339956E-2</v>
      </c>
      <c r="AN253" s="103">
        <f t="shared" si="389"/>
        <v>4.1755626292145562E-2</v>
      </c>
      <c r="AO253" s="103">
        <f t="shared" si="389"/>
        <v>3.5478659260535346E-2</v>
      </c>
      <c r="AP253" s="103">
        <f t="shared" si="389"/>
        <v>3.4040475056040034E-2</v>
      </c>
      <c r="AQ253" s="103">
        <f t="shared" si="389"/>
        <v>3.5585574633051779E-2</v>
      </c>
      <c r="AR253" s="103">
        <f t="shared" si="389"/>
        <v>4.0265708842884239E-2</v>
      </c>
      <c r="AS253" s="103">
        <f t="shared" si="389"/>
        <v>3.731346500823679E-2</v>
      </c>
      <c r="AT253" s="103">
        <f t="shared" si="389"/>
        <v>3.433018122672974E-2</v>
      </c>
      <c r="AU253" s="103">
        <f t="shared" si="389"/>
        <v>3.710308314618832E-2</v>
      </c>
      <c r="AV253" s="103">
        <f t="shared" si="389"/>
        <v>3.7851490753803382E-2</v>
      </c>
      <c r="AW253" s="103">
        <f t="shared" si="389"/>
        <v>3.6016685006101938E-2</v>
      </c>
      <c r="AX253" s="103">
        <f t="shared" si="389"/>
        <v>3.8348129903557161E-2</v>
      </c>
    </row>
    <row r="254" spans="1:66" ht="14.25" hidden="1" outlineLevel="1" x14ac:dyDescent="0.2">
      <c r="A254" s="83" t="s">
        <v>1815</v>
      </c>
      <c r="B254" s="83" t="s">
        <v>1423</v>
      </c>
      <c r="C254" s="1" t="s">
        <v>1424</v>
      </c>
      <c r="D254" s="97" t="s">
        <v>133</v>
      </c>
      <c r="E254" s="16">
        <f t="shared" ref="E254:G254" si="390">E114</f>
        <v>231922</v>
      </c>
      <c r="F254" s="52">
        <f t="shared" si="390"/>
        <v>0.45</v>
      </c>
      <c r="G254" s="16">
        <f t="shared" si="390"/>
        <v>104364.90000000001</v>
      </c>
      <c r="H254" s="1"/>
      <c r="I254" s="132">
        <f t="shared" si="168"/>
        <v>0</v>
      </c>
      <c r="J254" s="1">
        <v>0</v>
      </c>
      <c r="K254" s="61">
        <v>0</v>
      </c>
      <c r="L254" s="61">
        <v>0</v>
      </c>
      <c r="M254" s="32">
        <v>0</v>
      </c>
      <c r="N254" s="32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G254" s="103">
        <f t="shared" ref="AG254:AX254" si="391">J254/$G254</f>
        <v>0</v>
      </c>
      <c r="AH254" s="103">
        <f t="shared" si="391"/>
        <v>0</v>
      </c>
      <c r="AI254" s="103">
        <f t="shared" si="391"/>
        <v>0</v>
      </c>
      <c r="AJ254" s="103">
        <f t="shared" si="391"/>
        <v>0</v>
      </c>
      <c r="AK254" s="103">
        <f t="shared" si="391"/>
        <v>0</v>
      </c>
      <c r="AL254" s="103">
        <f t="shared" si="391"/>
        <v>0</v>
      </c>
      <c r="AM254" s="103">
        <f t="shared" si="391"/>
        <v>0</v>
      </c>
      <c r="AN254" s="103">
        <f t="shared" si="391"/>
        <v>0</v>
      </c>
      <c r="AO254" s="103">
        <f t="shared" si="391"/>
        <v>0</v>
      </c>
      <c r="AP254" s="103">
        <f t="shared" si="391"/>
        <v>0</v>
      </c>
      <c r="AQ254" s="103">
        <f t="shared" si="391"/>
        <v>0</v>
      </c>
      <c r="AR254" s="103">
        <f t="shared" si="391"/>
        <v>0</v>
      </c>
      <c r="AS254" s="103">
        <f t="shared" si="391"/>
        <v>0</v>
      </c>
      <c r="AT254" s="103">
        <f t="shared" si="391"/>
        <v>0</v>
      </c>
      <c r="AU254" s="103">
        <f t="shared" si="391"/>
        <v>0</v>
      </c>
      <c r="AV254" s="103">
        <f t="shared" si="391"/>
        <v>0</v>
      </c>
      <c r="AW254" s="103">
        <f t="shared" si="391"/>
        <v>0</v>
      </c>
      <c r="AX254" s="103">
        <f t="shared" si="391"/>
        <v>0</v>
      </c>
    </row>
    <row r="255" spans="1:66" ht="14.25" hidden="1" outlineLevel="1" x14ac:dyDescent="0.2">
      <c r="A255" s="83" t="s">
        <v>1815</v>
      </c>
      <c r="B255" s="83" t="s">
        <v>1423</v>
      </c>
      <c r="C255" s="1" t="s">
        <v>1441</v>
      </c>
      <c r="D255" s="97" t="s">
        <v>133</v>
      </c>
      <c r="E255" s="16">
        <f t="shared" ref="E255:G255" si="392">E115</f>
        <v>397939</v>
      </c>
      <c r="F255" s="52">
        <f t="shared" si="392"/>
        <v>0.45</v>
      </c>
      <c r="G255" s="16">
        <f t="shared" si="392"/>
        <v>179072.55000000002</v>
      </c>
      <c r="H255" s="1"/>
      <c r="I255" s="132">
        <f t="shared" si="168"/>
        <v>0</v>
      </c>
      <c r="J255" s="1">
        <v>0</v>
      </c>
      <c r="K255" s="61"/>
      <c r="L255" s="61">
        <v>0</v>
      </c>
      <c r="M255" s="32"/>
      <c r="N255" s="32">
        <v>0</v>
      </c>
      <c r="Q255" s="1">
        <v>0</v>
      </c>
      <c r="R255" s="1">
        <v>0</v>
      </c>
      <c r="U255" s="1">
        <v>0</v>
      </c>
      <c r="Z255" s="1">
        <v>0</v>
      </c>
      <c r="AA255" s="1">
        <v>0</v>
      </c>
      <c r="AG255" s="103">
        <f t="shared" ref="AG255:AX255" si="393">J255/$G255</f>
        <v>0</v>
      </c>
      <c r="AH255" s="103">
        <f t="shared" si="393"/>
        <v>0</v>
      </c>
      <c r="AI255" s="103">
        <f t="shared" si="393"/>
        <v>0</v>
      </c>
      <c r="AJ255" s="103">
        <f t="shared" si="393"/>
        <v>0</v>
      </c>
      <c r="AK255" s="103">
        <f t="shared" si="393"/>
        <v>0</v>
      </c>
      <c r="AL255" s="103">
        <f t="shared" si="393"/>
        <v>0</v>
      </c>
      <c r="AM255" s="103">
        <f t="shared" si="393"/>
        <v>0</v>
      </c>
      <c r="AN255" s="103">
        <f t="shared" si="393"/>
        <v>0</v>
      </c>
      <c r="AO255" s="103">
        <f t="shared" si="393"/>
        <v>0</v>
      </c>
      <c r="AP255" s="103">
        <f t="shared" si="393"/>
        <v>0</v>
      </c>
      <c r="AQ255" s="103">
        <f t="shared" si="393"/>
        <v>0</v>
      </c>
      <c r="AR255" s="103">
        <f t="shared" si="393"/>
        <v>0</v>
      </c>
      <c r="AS255" s="103">
        <f t="shared" si="393"/>
        <v>0</v>
      </c>
      <c r="AT255" s="103">
        <f t="shared" si="393"/>
        <v>0</v>
      </c>
      <c r="AU255" s="103">
        <f t="shared" si="393"/>
        <v>0</v>
      </c>
      <c r="AV255" s="103">
        <f t="shared" si="393"/>
        <v>0</v>
      </c>
      <c r="AW255" s="103">
        <f t="shared" si="393"/>
        <v>0</v>
      </c>
      <c r="AX255" s="103">
        <f t="shared" si="393"/>
        <v>0</v>
      </c>
    </row>
    <row r="256" spans="1:66" ht="14.25" hidden="1" outlineLevel="1" x14ac:dyDescent="0.2">
      <c r="A256" s="83" t="s">
        <v>1815</v>
      </c>
      <c r="B256" s="83" t="s">
        <v>1423</v>
      </c>
      <c r="C256" s="1" t="s">
        <v>1442</v>
      </c>
      <c r="D256" s="97" t="s">
        <v>133</v>
      </c>
      <c r="E256" s="16">
        <f t="shared" ref="E256:G256" si="394">E116</f>
        <v>350490</v>
      </c>
      <c r="F256" s="52">
        <f t="shared" si="394"/>
        <v>0.45</v>
      </c>
      <c r="G256" s="16">
        <f t="shared" si="394"/>
        <v>157720.5</v>
      </c>
      <c r="H256" s="1"/>
      <c r="I256" s="132">
        <f t="shared" si="168"/>
        <v>0</v>
      </c>
      <c r="J256" s="1">
        <v>0</v>
      </c>
      <c r="K256" s="61">
        <v>0</v>
      </c>
      <c r="L256" s="61">
        <v>0</v>
      </c>
      <c r="M256" s="32">
        <v>0</v>
      </c>
      <c r="N256" s="32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G256" s="103">
        <f t="shared" ref="AG256:AX256" si="395">J256/$G256</f>
        <v>0</v>
      </c>
      <c r="AH256" s="103">
        <f t="shared" si="395"/>
        <v>0</v>
      </c>
      <c r="AI256" s="103">
        <f t="shared" si="395"/>
        <v>0</v>
      </c>
      <c r="AJ256" s="103">
        <f t="shared" si="395"/>
        <v>0</v>
      </c>
      <c r="AK256" s="103">
        <f t="shared" si="395"/>
        <v>0</v>
      </c>
      <c r="AL256" s="103">
        <f t="shared" si="395"/>
        <v>0</v>
      </c>
      <c r="AM256" s="103">
        <f t="shared" si="395"/>
        <v>0</v>
      </c>
      <c r="AN256" s="103">
        <f t="shared" si="395"/>
        <v>0</v>
      </c>
      <c r="AO256" s="103">
        <f t="shared" si="395"/>
        <v>0</v>
      </c>
      <c r="AP256" s="103">
        <f t="shared" si="395"/>
        <v>0</v>
      </c>
      <c r="AQ256" s="103">
        <f t="shared" si="395"/>
        <v>0</v>
      </c>
      <c r="AR256" s="103">
        <f t="shared" si="395"/>
        <v>0</v>
      </c>
      <c r="AS256" s="103">
        <f t="shared" si="395"/>
        <v>0</v>
      </c>
      <c r="AT256" s="103">
        <f t="shared" si="395"/>
        <v>0</v>
      </c>
      <c r="AU256" s="103">
        <f t="shared" si="395"/>
        <v>0</v>
      </c>
      <c r="AV256" s="103">
        <f t="shared" si="395"/>
        <v>0</v>
      </c>
      <c r="AW256" s="103">
        <f t="shared" si="395"/>
        <v>0</v>
      </c>
      <c r="AX256" s="103">
        <f t="shared" si="395"/>
        <v>0</v>
      </c>
    </row>
    <row r="257" spans="1:50" ht="14.25" hidden="1" outlineLevel="1" x14ac:dyDescent="0.2">
      <c r="A257" s="83" t="s">
        <v>1815</v>
      </c>
      <c r="B257" s="83" t="s">
        <v>1423</v>
      </c>
      <c r="C257" s="1" t="s">
        <v>1454</v>
      </c>
      <c r="D257" s="97" t="s">
        <v>151</v>
      </c>
      <c r="E257" s="16">
        <f t="shared" ref="E257:G257" si="396">E117</f>
        <v>281603</v>
      </c>
      <c r="F257" s="52">
        <f t="shared" si="396"/>
        <v>0.45</v>
      </c>
      <c r="G257" s="16">
        <f t="shared" si="396"/>
        <v>126721.35</v>
      </c>
      <c r="H257" s="1"/>
      <c r="I257" s="132">
        <f t="shared" si="168"/>
        <v>0</v>
      </c>
      <c r="J257" s="1">
        <v>0</v>
      </c>
      <c r="K257" s="61">
        <v>0</v>
      </c>
      <c r="L257" s="61">
        <v>0</v>
      </c>
      <c r="M257" s="32">
        <v>0</v>
      </c>
      <c r="N257" s="32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G257" s="103">
        <f t="shared" ref="AG257:AX257" si="397">J257/$G257</f>
        <v>0</v>
      </c>
      <c r="AH257" s="103">
        <f t="shared" si="397"/>
        <v>0</v>
      </c>
      <c r="AI257" s="103">
        <f t="shared" si="397"/>
        <v>0</v>
      </c>
      <c r="AJ257" s="103">
        <f t="shared" si="397"/>
        <v>0</v>
      </c>
      <c r="AK257" s="103">
        <f t="shared" si="397"/>
        <v>0</v>
      </c>
      <c r="AL257" s="103">
        <f t="shared" si="397"/>
        <v>0</v>
      </c>
      <c r="AM257" s="103">
        <f t="shared" si="397"/>
        <v>0</v>
      </c>
      <c r="AN257" s="103">
        <f t="shared" si="397"/>
        <v>0</v>
      </c>
      <c r="AO257" s="103">
        <f t="shared" si="397"/>
        <v>0</v>
      </c>
      <c r="AP257" s="103">
        <f t="shared" si="397"/>
        <v>0</v>
      </c>
      <c r="AQ257" s="103">
        <f t="shared" si="397"/>
        <v>0</v>
      </c>
      <c r="AR257" s="103">
        <f t="shared" si="397"/>
        <v>0</v>
      </c>
      <c r="AS257" s="103">
        <f t="shared" si="397"/>
        <v>0</v>
      </c>
      <c r="AT257" s="103">
        <f t="shared" si="397"/>
        <v>0</v>
      </c>
      <c r="AU257" s="103">
        <f t="shared" si="397"/>
        <v>0</v>
      </c>
      <c r="AV257" s="103">
        <f t="shared" si="397"/>
        <v>0</v>
      </c>
      <c r="AW257" s="103">
        <f t="shared" si="397"/>
        <v>0</v>
      </c>
      <c r="AX257" s="103">
        <f t="shared" si="397"/>
        <v>0</v>
      </c>
    </row>
    <row r="258" spans="1:50" ht="14.25" hidden="1" outlineLevel="1" x14ac:dyDescent="0.2">
      <c r="A258" s="83" t="s">
        <v>1815</v>
      </c>
      <c r="B258" s="83" t="s">
        <v>1483</v>
      </c>
      <c r="C258" s="1" t="s">
        <v>1386</v>
      </c>
      <c r="D258" s="97" t="s">
        <v>133</v>
      </c>
      <c r="E258" s="16">
        <f t="shared" ref="E258:G258" si="398">E118</f>
        <v>77627</v>
      </c>
      <c r="F258" s="52">
        <f t="shared" si="398"/>
        <v>0.46</v>
      </c>
      <c r="G258" s="16">
        <f t="shared" si="398"/>
        <v>35708.42</v>
      </c>
      <c r="H258" s="1"/>
      <c r="I258" s="132">
        <f t="shared" si="168"/>
        <v>0</v>
      </c>
      <c r="J258" s="1">
        <v>0</v>
      </c>
      <c r="K258" s="61">
        <v>0</v>
      </c>
      <c r="L258" s="61">
        <v>0</v>
      </c>
      <c r="M258" s="32">
        <v>0</v>
      </c>
      <c r="N258" s="32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G258" s="103">
        <f t="shared" ref="AG258:AX258" si="399">J258/$G258</f>
        <v>0</v>
      </c>
      <c r="AH258" s="103">
        <f t="shared" si="399"/>
        <v>0</v>
      </c>
      <c r="AI258" s="103">
        <f t="shared" si="399"/>
        <v>0</v>
      </c>
      <c r="AJ258" s="103">
        <f t="shared" si="399"/>
        <v>0</v>
      </c>
      <c r="AK258" s="103">
        <f t="shared" si="399"/>
        <v>0</v>
      </c>
      <c r="AL258" s="103">
        <f t="shared" si="399"/>
        <v>0</v>
      </c>
      <c r="AM258" s="103">
        <f t="shared" si="399"/>
        <v>0</v>
      </c>
      <c r="AN258" s="103">
        <f t="shared" si="399"/>
        <v>0</v>
      </c>
      <c r="AO258" s="103">
        <f t="shared" si="399"/>
        <v>0</v>
      </c>
      <c r="AP258" s="103">
        <f t="shared" si="399"/>
        <v>0</v>
      </c>
      <c r="AQ258" s="103">
        <f t="shared" si="399"/>
        <v>0</v>
      </c>
      <c r="AR258" s="103">
        <f t="shared" si="399"/>
        <v>0</v>
      </c>
      <c r="AS258" s="103">
        <f t="shared" si="399"/>
        <v>0</v>
      </c>
      <c r="AT258" s="103">
        <f t="shared" si="399"/>
        <v>0</v>
      </c>
      <c r="AU258" s="103">
        <f t="shared" si="399"/>
        <v>0</v>
      </c>
      <c r="AV258" s="103">
        <f t="shared" si="399"/>
        <v>0</v>
      </c>
      <c r="AW258" s="103">
        <f t="shared" si="399"/>
        <v>0</v>
      </c>
      <c r="AX258" s="103">
        <f t="shared" si="399"/>
        <v>0</v>
      </c>
    </row>
    <row r="259" spans="1:50" ht="14.25" hidden="1" outlineLevel="1" x14ac:dyDescent="0.2">
      <c r="A259" s="83" t="s">
        <v>1815</v>
      </c>
      <c r="B259" s="83" t="s">
        <v>1483</v>
      </c>
      <c r="C259" s="1" t="s">
        <v>1483</v>
      </c>
      <c r="D259" s="97" t="s">
        <v>133</v>
      </c>
      <c r="E259" s="16">
        <f t="shared" ref="E259:G259" si="400">E119</f>
        <v>140568</v>
      </c>
      <c r="F259" s="52">
        <f t="shared" si="400"/>
        <v>0.46</v>
      </c>
      <c r="G259" s="16">
        <f t="shared" si="400"/>
        <v>64661.280000000006</v>
      </c>
      <c r="H259" s="1"/>
      <c r="I259" s="132">
        <f t="shared" si="168"/>
        <v>2.0259419547525195E-3</v>
      </c>
      <c r="J259" s="1">
        <v>610</v>
      </c>
      <c r="K259" s="61">
        <v>656</v>
      </c>
      <c r="L259" s="61">
        <v>512</v>
      </c>
      <c r="M259" s="32">
        <v>138</v>
      </c>
      <c r="N259" s="32">
        <v>122</v>
      </c>
      <c r="O259" s="1">
        <v>134</v>
      </c>
      <c r="P259" s="1">
        <v>162</v>
      </c>
      <c r="Q259" s="1">
        <v>207</v>
      </c>
      <c r="R259" s="1">
        <v>251</v>
      </c>
      <c r="S259" s="1">
        <v>258</v>
      </c>
      <c r="T259" s="1">
        <v>225</v>
      </c>
      <c r="U259" s="1">
        <v>237</v>
      </c>
      <c r="V259" s="1">
        <v>168</v>
      </c>
      <c r="W259" s="1">
        <v>160</v>
      </c>
      <c r="X259" s="1">
        <v>174</v>
      </c>
      <c r="Y259" s="1">
        <v>159</v>
      </c>
      <c r="Z259" s="1">
        <v>110</v>
      </c>
      <c r="AA259" s="1">
        <v>124</v>
      </c>
      <c r="AG259" s="103">
        <f t="shared" ref="AG259:AX259" si="401">J259/$G259</f>
        <v>9.4337755144964647E-3</v>
      </c>
      <c r="AH259" s="103">
        <f t="shared" si="401"/>
        <v>1.0145174979524066E-2</v>
      </c>
      <c r="AI259" s="103">
        <f t="shared" si="401"/>
        <v>7.918185349872443E-3</v>
      </c>
      <c r="AJ259" s="103">
        <f t="shared" si="401"/>
        <v>2.1341983950828067E-3</v>
      </c>
      <c r="AK259" s="103">
        <f t="shared" si="401"/>
        <v>1.886755102899293E-3</v>
      </c>
      <c r="AL259" s="103">
        <f t="shared" si="401"/>
        <v>2.0723375720369283E-3</v>
      </c>
      <c r="AM259" s="103">
        <f t="shared" si="401"/>
        <v>2.5053633333580773E-3</v>
      </c>
      <c r="AN259" s="103">
        <f t="shared" si="401"/>
        <v>3.2012975926242102E-3</v>
      </c>
      <c r="AO259" s="103">
        <f t="shared" si="401"/>
        <v>3.8817666461288731E-3</v>
      </c>
      <c r="AP259" s="103">
        <f t="shared" si="401"/>
        <v>3.9900230864591607E-3</v>
      </c>
      <c r="AQ259" s="103">
        <f t="shared" si="401"/>
        <v>3.4796712963306633E-3</v>
      </c>
      <c r="AR259" s="103">
        <f t="shared" si="401"/>
        <v>3.6652537654682984E-3</v>
      </c>
      <c r="AS259" s="103">
        <f t="shared" si="401"/>
        <v>2.5981545679268953E-3</v>
      </c>
      <c r="AT259" s="103">
        <f t="shared" si="401"/>
        <v>2.4744329218351381E-3</v>
      </c>
      <c r="AU259" s="103">
        <f t="shared" si="401"/>
        <v>2.6909458024957128E-3</v>
      </c>
      <c r="AV259" s="103">
        <f t="shared" si="401"/>
        <v>2.4589677160736685E-3</v>
      </c>
      <c r="AW259" s="103">
        <f t="shared" si="401"/>
        <v>1.7011726337616574E-3</v>
      </c>
      <c r="AX259" s="103">
        <f t="shared" si="401"/>
        <v>1.9176855144222322E-3</v>
      </c>
    </row>
    <row r="260" spans="1:50" ht="14.25" hidden="1" outlineLevel="1" x14ac:dyDescent="0.2">
      <c r="A260" s="83" t="s">
        <v>1828</v>
      </c>
      <c r="B260" s="83" t="s">
        <v>1241</v>
      </c>
      <c r="C260" s="1" t="s">
        <v>1241</v>
      </c>
      <c r="D260" s="97" t="s">
        <v>151</v>
      </c>
      <c r="E260" s="16">
        <f t="shared" ref="E260:G260" si="402">E120</f>
        <v>2198831</v>
      </c>
      <c r="F260" s="52">
        <f t="shared" si="402"/>
        <v>0.54</v>
      </c>
      <c r="G260" s="16">
        <f t="shared" si="402"/>
        <v>1187368.74</v>
      </c>
      <c r="H260" s="16"/>
      <c r="I260" s="132">
        <f t="shared" si="168"/>
        <v>0.21109112237534566</v>
      </c>
      <c r="J260" s="16">
        <v>667388</v>
      </c>
      <c r="K260" s="130">
        <v>676197</v>
      </c>
      <c r="L260" s="130">
        <v>543650</v>
      </c>
      <c r="M260" s="131">
        <v>144063</v>
      </c>
      <c r="N260" s="32"/>
      <c r="O260" s="1">
        <v>24</v>
      </c>
      <c r="P260" s="16">
        <v>117669</v>
      </c>
      <c r="Q260" s="16">
        <v>233483</v>
      </c>
      <c r="R260" s="16">
        <v>233487</v>
      </c>
      <c r="S260" s="16">
        <v>243645</v>
      </c>
      <c r="T260" s="16">
        <v>253984</v>
      </c>
      <c r="U260" s="16">
        <v>248460</v>
      </c>
      <c r="V260" s="16">
        <v>219440</v>
      </c>
      <c r="W260" s="16">
        <v>204870</v>
      </c>
      <c r="X260" s="16">
        <v>228713</v>
      </c>
      <c r="Y260" s="16">
        <v>244729</v>
      </c>
      <c r="Z260" s="16">
        <v>268841</v>
      </c>
      <c r="AA260" s="16">
        <v>238359</v>
      </c>
      <c r="AG260" s="103">
        <f t="shared" ref="AG260:AX260" si="403">J260/$G260</f>
        <v>0.56207307596795919</v>
      </c>
      <c r="AH260" s="103">
        <f t="shared" si="403"/>
        <v>0.56949200128007416</v>
      </c>
      <c r="AI260" s="103">
        <f t="shared" si="403"/>
        <v>0.45786113587595373</v>
      </c>
      <c r="AJ260" s="103">
        <f t="shared" si="403"/>
        <v>0.12132962166411758</v>
      </c>
      <c r="AK260" s="103">
        <f t="shared" si="403"/>
        <v>0</v>
      </c>
      <c r="AL260" s="103">
        <f t="shared" si="403"/>
        <v>2.0212760527955285E-5</v>
      </c>
      <c r="AM260" s="103">
        <f t="shared" si="403"/>
        <v>9.9100638273498756E-2</v>
      </c>
      <c r="AN260" s="103">
        <f t="shared" si="403"/>
        <v>0.19663899859785766</v>
      </c>
      <c r="AO260" s="103">
        <f t="shared" si="403"/>
        <v>0.19664236739127897</v>
      </c>
      <c r="AP260" s="103">
        <f t="shared" si="403"/>
        <v>0.20519741828473606</v>
      </c>
      <c r="AQ260" s="103">
        <f t="shared" si="403"/>
        <v>0.21390490708050811</v>
      </c>
      <c r="AR260" s="103">
        <f t="shared" si="403"/>
        <v>0.20925260336565707</v>
      </c>
      <c r="AS260" s="103">
        <f t="shared" si="403"/>
        <v>0.1848120070939378</v>
      </c>
      <c r="AT260" s="103">
        <f t="shared" si="403"/>
        <v>0.17254117705675828</v>
      </c>
      <c r="AU260" s="103">
        <f t="shared" si="403"/>
        <v>0.19262171244292653</v>
      </c>
      <c r="AV260" s="103">
        <f t="shared" si="403"/>
        <v>0.20611036130191537</v>
      </c>
      <c r="AW260" s="103">
        <f t="shared" si="403"/>
        <v>0.22641744804566777</v>
      </c>
      <c r="AX260" s="103">
        <f t="shared" si="403"/>
        <v>0.2007455577784539</v>
      </c>
    </row>
    <row r="261" spans="1:50" ht="14.25" hidden="1" outlineLevel="1" x14ac:dyDescent="0.2">
      <c r="A261" s="83" t="s">
        <v>1828</v>
      </c>
      <c r="B261" s="83" t="s">
        <v>1241</v>
      </c>
      <c r="C261" s="1" t="s">
        <v>1916</v>
      </c>
      <c r="D261" s="97" t="s">
        <v>133</v>
      </c>
      <c r="E261" s="16">
        <f t="shared" ref="E261:G261" si="404">E121</f>
        <v>120893</v>
      </c>
      <c r="F261" s="52">
        <f t="shared" si="404"/>
        <v>0.54</v>
      </c>
      <c r="G261" s="16">
        <f t="shared" si="404"/>
        <v>65282.22</v>
      </c>
      <c r="H261" s="16"/>
      <c r="I261" s="132">
        <f t="shared" si="168"/>
        <v>2.4248562625474441E-2</v>
      </c>
      <c r="J261" s="16">
        <v>3810</v>
      </c>
      <c r="K261" s="130">
        <v>3659</v>
      </c>
      <c r="L261" s="130">
        <v>3015</v>
      </c>
      <c r="M261" s="131">
        <v>1102</v>
      </c>
      <c r="N261" s="32">
        <v>206</v>
      </c>
      <c r="O261" s="1">
        <v>279</v>
      </c>
      <c r="P261" s="16">
        <v>1173</v>
      </c>
      <c r="Q261" s="16">
        <v>1385</v>
      </c>
      <c r="R261" s="16">
        <v>1318</v>
      </c>
      <c r="S261" s="16">
        <v>1467</v>
      </c>
      <c r="T261" s="16">
        <v>1601</v>
      </c>
      <c r="U261" s="16">
        <v>1645</v>
      </c>
      <c r="V261" s="16">
        <v>1452</v>
      </c>
      <c r="W261" s="16">
        <v>1250</v>
      </c>
      <c r="X261" s="16">
        <v>1463</v>
      </c>
      <c r="Y261" s="16">
        <v>1478</v>
      </c>
      <c r="Z261" s="16">
        <v>1622</v>
      </c>
      <c r="AA261" s="16">
        <v>1649</v>
      </c>
      <c r="AG261" s="103">
        <f t="shared" ref="AG261:AX261" si="405">J261/$G261</f>
        <v>5.8361985851584093E-2</v>
      </c>
      <c r="AH261" s="103">
        <f t="shared" si="405"/>
        <v>5.604895176665254E-2</v>
      </c>
      <c r="AI261" s="103">
        <f t="shared" si="405"/>
        <v>4.6184091166017328E-2</v>
      </c>
      <c r="AJ261" s="103">
        <f t="shared" si="405"/>
        <v>1.6880553388043482E-2</v>
      </c>
      <c r="AK261" s="103">
        <f t="shared" si="405"/>
        <v>3.1555299436814496E-3</v>
      </c>
      <c r="AL261" s="103">
        <f t="shared" si="405"/>
        <v>4.2737517198404096E-3</v>
      </c>
      <c r="AM261" s="103">
        <f t="shared" si="405"/>
        <v>1.7968138951156992E-2</v>
      </c>
      <c r="AN261" s="103">
        <f t="shared" si="405"/>
        <v>2.1215577533974794E-2</v>
      </c>
      <c r="AO261" s="103">
        <f t="shared" si="405"/>
        <v>2.0189264396952188E-2</v>
      </c>
      <c r="AP261" s="103">
        <f t="shared" si="405"/>
        <v>2.2471662268838285E-2</v>
      </c>
      <c r="AQ261" s="103">
        <f t="shared" si="405"/>
        <v>2.4524288542883497E-2</v>
      </c>
      <c r="AR261" s="103">
        <f t="shared" si="405"/>
        <v>2.5198285229883419E-2</v>
      </c>
      <c r="AS261" s="103">
        <f t="shared" si="405"/>
        <v>2.22418906709974E-2</v>
      </c>
      <c r="AT261" s="103">
        <f t="shared" si="405"/>
        <v>1.9147633153406854E-2</v>
      </c>
      <c r="AU261" s="103">
        <f t="shared" si="405"/>
        <v>2.2410389842747382E-2</v>
      </c>
      <c r="AV261" s="103">
        <f t="shared" si="405"/>
        <v>2.2640161440588263E-2</v>
      </c>
      <c r="AW261" s="103">
        <f t="shared" si="405"/>
        <v>2.4845968779860735E-2</v>
      </c>
      <c r="AX261" s="103">
        <f t="shared" si="405"/>
        <v>2.5259557655974322E-2</v>
      </c>
    </row>
    <row r="262" spans="1:50" ht="14.25" hidden="1" outlineLevel="1" x14ac:dyDescent="0.2">
      <c r="A262" s="83" t="s">
        <v>1828</v>
      </c>
      <c r="B262" s="83" t="s">
        <v>1241</v>
      </c>
      <c r="C262" s="1" t="s">
        <v>1283</v>
      </c>
      <c r="D262" s="97" t="s">
        <v>133</v>
      </c>
      <c r="E262" s="16">
        <f t="shared" ref="E262:G262" si="406">E122</f>
        <v>720171</v>
      </c>
      <c r="F262" s="52">
        <f t="shared" si="406"/>
        <v>0.54</v>
      </c>
      <c r="G262" s="16">
        <f t="shared" si="406"/>
        <v>388892.34</v>
      </c>
      <c r="H262" s="16"/>
      <c r="I262" s="132">
        <f t="shared" si="168"/>
        <v>8.3802113458958834E-3</v>
      </c>
      <c r="J262" s="16">
        <v>7856</v>
      </c>
      <c r="K262" s="130">
        <v>7576</v>
      </c>
      <c r="L262" s="130">
        <v>6143</v>
      </c>
      <c r="M262" s="131">
        <v>2309</v>
      </c>
      <c r="N262" s="32">
        <v>487</v>
      </c>
      <c r="O262" s="1">
        <v>692</v>
      </c>
      <c r="P262" s="16">
        <v>2687</v>
      </c>
      <c r="Q262" s="16">
        <v>3202</v>
      </c>
      <c r="R262" s="16">
        <v>2824</v>
      </c>
      <c r="S262" s="16">
        <v>2816</v>
      </c>
      <c r="T262" s="16">
        <v>2894</v>
      </c>
      <c r="U262" s="16">
        <v>3106</v>
      </c>
      <c r="V262" s="16">
        <v>2785</v>
      </c>
      <c r="W262" s="16">
        <v>2548</v>
      </c>
      <c r="X262" s="16">
        <v>2847</v>
      </c>
      <c r="Y262" s="16">
        <v>3008</v>
      </c>
      <c r="Z262" s="16">
        <v>3542</v>
      </c>
      <c r="AA262" s="16">
        <v>3227</v>
      </c>
      <c r="AG262" s="103">
        <f t="shared" ref="AG262:AX262" si="407">J262/$G262</f>
        <v>2.020096358802027E-2</v>
      </c>
      <c r="AH262" s="103">
        <f t="shared" si="407"/>
        <v>1.9480969977449285E-2</v>
      </c>
      <c r="AI262" s="103">
        <f t="shared" si="407"/>
        <v>1.5796145534777054E-2</v>
      </c>
      <c r="AJ262" s="103">
        <f t="shared" si="407"/>
        <v>5.9373758814586057E-3</v>
      </c>
      <c r="AK262" s="103">
        <f t="shared" si="407"/>
        <v>1.25227460124311E-3</v>
      </c>
      <c r="AL262" s="103">
        <f t="shared" si="407"/>
        <v>1.7794127804111543E-3</v>
      </c>
      <c r="AM262" s="103">
        <f t="shared" si="407"/>
        <v>6.909367255729439E-3</v>
      </c>
      <c r="AN262" s="103">
        <f t="shared" si="407"/>
        <v>8.233641218029648E-3</v>
      </c>
      <c r="AO262" s="103">
        <f t="shared" si="407"/>
        <v>7.2616498437588148E-3</v>
      </c>
      <c r="AP262" s="103">
        <f t="shared" si="407"/>
        <v>7.2410785977425011E-3</v>
      </c>
      <c r="AQ262" s="103">
        <f t="shared" si="407"/>
        <v>7.4416482464015618E-3</v>
      </c>
      <c r="AR262" s="103">
        <f t="shared" si="407"/>
        <v>7.9867862658338801E-3</v>
      </c>
      <c r="AS262" s="103">
        <f t="shared" si="407"/>
        <v>7.161365019429284E-3</v>
      </c>
      <c r="AT262" s="103">
        <f t="shared" si="407"/>
        <v>6.5519418561959843E-3</v>
      </c>
      <c r="AU262" s="103">
        <f t="shared" si="407"/>
        <v>7.3207921760557173E-3</v>
      </c>
      <c r="AV262" s="103">
        <f t="shared" si="407"/>
        <v>7.7347885021340351E-3</v>
      </c>
      <c r="AW262" s="103">
        <f t="shared" si="407"/>
        <v>9.1079191737229899E-3</v>
      </c>
      <c r="AX262" s="103">
        <f t="shared" si="407"/>
        <v>8.2979263618306286E-3</v>
      </c>
    </row>
    <row r="263" spans="1:50" ht="14.25" hidden="1" outlineLevel="1" x14ac:dyDescent="0.2">
      <c r="A263" s="83" t="s">
        <v>1828</v>
      </c>
      <c r="B263" s="83" t="s">
        <v>1241</v>
      </c>
      <c r="C263" s="1" t="s">
        <v>1284</v>
      </c>
      <c r="D263" s="97" t="s">
        <v>133</v>
      </c>
      <c r="E263" s="16">
        <f t="shared" ref="E263:G263" si="408">E123</f>
        <v>1389048</v>
      </c>
      <c r="F263" s="52">
        <f t="shared" si="408"/>
        <v>0.54</v>
      </c>
      <c r="G263" s="16">
        <f t="shared" si="408"/>
        <v>750085.92</v>
      </c>
      <c r="H263" s="16"/>
      <c r="I263" s="132">
        <f t="shared" si="168"/>
        <v>3.4136978156671258E-2</v>
      </c>
      <c r="J263" s="16">
        <v>54220</v>
      </c>
      <c r="K263" s="130">
        <v>52016</v>
      </c>
      <c r="L263" s="130">
        <v>46683</v>
      </c>
      <c r="M263" s="131">
        <v>24900</v>
      </c>
      <c r="N263" s="131">
        <v>7138</v>
      </c>
      <c r="O263" s="16">
        <v>8550</v>
      </c>
      <c r="P263" s="16">
        <v>25565</v>
      </c>
      <c r="Q263" s="16">
        <v>27758</v>
      </c>
      <c r="R263" s="16">
        <v>26266</v>
      </c>
      <c r="S263" s="16">
        <v>26839</v>
      </c>
      <c r="T263" s="16">
        <v>27140</v>
      </c>
      <c r="U263" s="16">
        <v>26189</v>
      </c>
      <c r="V263" s="16">
        <v>23081</v>
      </c>
      <c r="W263" s="16">
        <v>21380</v>
      </c>
      <c r="X263" s="16">
        <v>23065</v>
      </c>
      <c r="Y263" s="16">
        <v>23401</v>
      </c>
      <c r="Z263" s="16">
        <v>28282</v>
      </c>
      <c r="AA263" s="16">
        <v>25134</v>
      </c>
      <c r="AG263" s="103">
        <f t="shared" ref="AG263:AX263" si="409">J263/$G263</f>
        <v>7.2285052357735233E-2</v>
      </c>
      <c r="AH263" s="103">
        <f t="shared" si="409"/>
        <v>6.9346722306159264E-2</v>
      </c>
      <c r="AI263" s="103">
        <f t="shared" si="409"/>
        <v>6.2236870144156284E-2</v>
      </c>
      <c r="AJ263" s="103">
        <f t="shared" si="409"/>
        <v>3.3196197043666678E-2</v>
      </c>
      <c r="AK263" s="103">
        <f t="shared" si="409"/>
        <v>9.5162431525177803E-3</v>
      </c>
      <c r="AL263" s="103">
        <f t="shared" si="409"/>
        <v>1.1398694165596388E-2</v>
      </c>
      <c r="AM263" s="103">
        <f t="shared" si="409"/>
        <v>3.4082762145435284E-2</v>
      </c>
      <c r="AN263" s="103">
        <f t="shared" si="409"/>
        <v>3.7006427210365442E-2</v>
      </c>
      <c r="AO263" s="103">
        <f t="shared" si="409"/>
        <v>3.5017321748953771E-2</v>
      </c>
      <c r="AP263" s="103">
        <f t="shared" si="409"/>
        <v>3.5781234235139354E-2</v>
      </c>
      <c r="AQ263" s="103">
        <f t="shared" si="409"/>
        <v>3.6182521596992513E-2</v>
      </c>
      <c r="AR263" s="103">
        <f t="shared" si="409"/>
        <v>3.4914666842433197E-2</v>
      </c>
      <c r="AS263" s="103">
        <f t="shared" si="409"/>
        <v>3.0771141524693596E-2</v>
      </c>
      <c r="AT263" s="103">
        <f t="shared" si="409"/>
        <v>2.8503401317011789E-2</v>
      </c>
      <c r="AU263" s="103">
        <f t="shared" si="409"/>
        <v>3.0749810635026981E-2</v>
      </c>
      <c r="AV263" s="103">
        <f t="shared" si="409"/>
        <v>3.1197759318025858E-2</v>
      </c>
      <c r="AW263" s="103">
        <f t="shared" si="409"/>
        <v>3.7705013846947022E-2</v>
      </c>
      <c r="AX263" s="103">
        <f t="shared" si="409"/>
        <v>3.350816130504089E-2</v>
      </c>
    </row>
    <row r="264" spans="1:50" ht="14.25" hidden="1" outlineLevel="1" x14ac:dyDescent="0.2">
      <c r="A264" s="83" t="s">
        <v>1828</v>
      </c>
      <c r="B264" s="83" t="s">
        <v>1241</v>
      </c>
      <c r="C264" s="1" t="s">
        <v>1287</v>
      </c>
      <c r="D264" s="97" t="s">
        <v>201</v>
      </c>
      <c r="E264" s="16">
        <f t="shared" ref="E264:G264" si="410">E124</f>
        <v>348333</v>
      </c>
      <c r="F264" s="52">
        <f t="shared" si="410"/>
        <v>0.54</v>
      </c>
      <c r="G264" s="16">
        <f t="shared" si="410"/>
        <v>188099.82</v>
      </c>
      <c r="H264" s="16"/>
      <c r="I264" s="132">
        <f t="shared" si="168"/>
        <v>0.16542280582724639</v>
      </c>
      <c r="J264" s="16">
        <v>87357</v>
      </c>
      <c r="K264" s="130">
        <v>87000</v>
      </c>
      <c r="L264" s="130">
        <v>70526</v>
      </c>
      <c r="M264" s="131">
        <v>18526</v>
      </c>
      <c r="N264" s="32"/>
      <c r="P264" s="16">
        <v>13743</v>
      </c>
      <c r="Q264" s="16">
        <v>29803</v>
      </c>
      <c r="R264" s="16">
        <v>29607</v>
      </c>
      <c r="S264" s="16">
        <v>30758</v>
      </c>
      <c r="T264" s="16">
        <v>31494</v>
      </c>
      <c r="U264" s="16">
        <v>30908</v>
      </c>
      <c r="V264" s="16">
        <v>27259</v>
      </c>
      <c r="W264" s="16">
        <v>25518</v>
      </c>
      <c r="X264" s="16">
        <v>28019</v>
      </c>
      <c r="Y264" s="16">
        <v>29077</v>
      </c>
      <c r="Z264" s="16">
        <v>34358</v>
      </c>
      <c r="AA264" s="16">
        <v>29913</v>
      </c>
      <c r="AG264" s="103">
        <f t="shared" ref="AG264:AX264" si="411">J264/$G264</f>
        <v>0.46441830725834826</v>
      </c>
      <c r="AH264" s="103">
        <f t="shared" si="411"/>
        <v>0.46252037880738001</v>
      </c>
      <c r="AI264" s="103">
        <f t="shared" si="411"/>
        <v>0.37493922110079636</v>
      </c>
      <c r="AJ264" s="103">
        <f t="shared" si="411"/>
        <v>9.8490259055005996E-2</v>
      </c>
      <c r="AK264" s="103">
        <f t="shared" si="411"/>
        <v>0</v>
      </c>
      <c r="AL264" s="103">
        <f t="shared" si="411"/>
        <v>0</v>
      </c>
      <c r="AM264" s="103">
        <f t="shared" si="411"/>
        <v>7.3062270872986473E-2</v>
      </c>
      <c r="AN264" s="103">
        <f t="shared" si="411"/>
        <v>0.15844246953559019</v>
      </c>
      <c r="AO264" s="103">
        <f t="shared" si="411"/>
        <v>0.1574004696017253</v>
      </c>
      <c r="AP264" s="103">
        <f t="shared" si="411"/>
        <v>0.163519561050085</v>
      </c>
      <c r="AQ264" s="103">
        <f t="shared" si="411"/>
        <v>0.16743237712827158</v>
      </c>
      <c r="AR264" s="103">
        <f t="shared" si="411"/>
        <v>0.16431700997906323</v>
      </c>
      <c r="AS264" s="103">
        <f t="shared" si="411"/>
        <v>0.14491773570011923</v>
      </c>
      <c r="AT264" s="103">
        <f t="shared" si="411"/>
        <v>0.13566201179777843</v>
      </c>
      <c r="AU264" s="103">
        <f t="shared" si="411"/>
        <v>0.14895814360694232</v>
      </c>
      <c r="AV264" s="103">
        <f t="shared" si="411"/>
        <v>0.15458281671933549</v>
      </c>
      <c r="AW264" s="103">
        <f t="shared" si="411"/>
        <v>0.18265833534556278</v>
      </c>
      <c r="AX264" s="103">
        <f t="shared" si="411"/>
        <v>0.1590272654168409</v>
      </c>
    </row>
    <row r="265" spans="1:50" ht="14.25" hidden="1" outlineLevel="1" x14ac:dyDescent="0.2">
      <c r="A265" s="83" t="s">
        <v>1828</v>
      </c>
      <c r="B265" s="83" t="s">
        <v>1241</v>
      </c>
      <c r="C265" s="1" t="s">
        <v>1288</v>
      </c>
      <c r="D265" s="97" t="s">
        <v>133</v>
      </c>
      <c r="E265" s="16">
        <f t="shared" ref="E265:G265" si="412">E125</f>
        <v>1440485</v>
      </c>
      <c r="F265" s="52">
        <f t="shared" si="412"/>
        <v>0.54</v>
      </c>
      <c r="G265" s="16">
        <f t="shared" si="412"/>
        <v>777861.9</v>
      </c>
      <c r="H265" s="16"/>
      <c r="I265" s="132">
        <f t="shared" si="168"/>
        <v>4.4239643737960854E-2</v>
      </c>
      <c r="J265" s="16">
        <v>93967</v>
      </c>
      <c r="K265" s="130">
        <v>92557</v>
      </c>
      <c r="L265" s="130">
        <v>77177</v>
      </c>
      <c r="M265" s="131">
        <v>29336</v>
      </c>
      <c r="N265" s="131">
        <v>7391</v>
      </c>
      <c r="O265" s="16">
        <v>9271</v>
      </c>
      <c r="P265" s="16">
        <v>31237</v>
      </c>
      <c r="Q265" s="16">
        <v>36903</v>
      </c>
      <c r="R265" s="16">
        <v>33851</v>
      </c>
      <c r="S265" s="16">
        <v>35075</v>
      </c>
      <c r="T265" s="16">
        <v>36213</v>
      </c>
      <c r="U265" s="16">
        <v>36191</v>
      </c>
      <c r="V265" s="16">
        <v>32371</v>
      </c>
      <c r="W265" s="16">
        <v>29731</v>
      </c>
      <c r="X265" s="16">
        <v>33039</v>
      </c>
      <c r="Y265" s="16">
        <v>32585</v>
      </c>
      <c r="Z265" s="16">
        <v>35964</v>
      </c>
      <c r="AA265" s="16">
        <v>34688</v>
      </c>
      <c r="AG265" s="103">
        <f t="shared" ref="AG265:AX265" si="413">J265/$G265</f>
        <v>0.1208016487245358</v>
      </c>
      <c r="AH265" s="103">
        <f t="shared" si="413"/>
        <v>0.1189889876339232</v>
      </c>
      <c r="AI265" s="103">
        <f t="shared" si="413"/>
        <v>9.9216840418588442E-2</v>
      </c>
      <c r="AJ265" s="103">
        <f t="shared" si="413"/>
        <v>3.7713635286674922E-2</v>
      </c>
      <c r="AK265" s="103">
        <f t="shared" si="413"/>
        <v>9.5016866104381762E-3</v>
      </c>
      <c r="AL265" s="103">
        <f t="shared" si="413"/>
        <v>1.1918568064588329E-2</v>
      </c>
      <c r="AM265" s="103">
        <f t="shared" si="413"/>
        <v>4.0157513820898029E-2</v>
      </c>
      <c r="AN265" s="103">
        <f t="shared" si="413"/>
        <v>4.7441583139629283E-2</v>
      </c>
      <c r="AO265" s="103">
        <f t="shared" si="413"/>
        <v>4.3518007502359991E-2</v>
      </c>
      <c r="AP265" s="103">
        <f t="shared" si="413"/>
        <v>4.5091551598040729E-2</v>
      </c>
      <c r="AQ265" s="103">
        <f t="shared" si="413"/>
        <v>4.6554536222946516E-2</v>
      </c>
      <c r="AR265" s="103">
        <f t="shared" si="413"/>
        <v>4.6526253567631994E-2</v>
      </c>
      <c r="AS265" s="103">
        <f t="shared" si="413"/>
        <v>4.1615356144837537E-2</v>
      </c>
      <c r="AT265" s="103">
        <f t="shared" si="413"/>
        <v>3.8221437507094766E-2</v>
      </c>
      <c r="AU265" s="103">
        <f t="shared" si="413"/>
        <v>4.2474120406205781E-2</v>
      </c>
      <c r="AV265" s="103">
        <f t="shared" si="413"/>
        <v>4.1890469246533349E-2</v>
      </c>
      <c r="AW265" s="103">
        <f t="shared" si="413"/>
        <v>4.6234427987795777E-2</v>
      </c>
      <c r="AX265" s="103">
        <f t="shared" si="413"/>
        <v>4.4594033979553437E-2</v>
      </c>
    </row>
    <row r="266" spans="1:50" ht="14.25" hidden="1" outlineLevel="1" x14ac:dyDescent="0.2">
      <c r="A266" s="83" t="s">
        <v>1828</v>
      </c>
      <c r="B266" s="83" t="s">
        <v>1241</v>
      </c>
      <c r="C266" s="1" t="s">
        <v>1297</v>
      </c>
      <c r="D266" s="97" t="s">
        <v>133</v>
      </c>
      <c r="E266" s="16">
        <f t="shared" ref="E266:G266" si="414">E126</f>
        <v>1481517</v>
      </c>
      <c r="F266" s="52">
        <f t="shared" si="414"/>
        <v>0.54</v>
      </c>
      <c r="G266" s="16">
        <f t="shared" si="414"/>
        <v>800019.18</v>
      </c>
      <c r="H266" s="16"/>
      <c r="I266" s="132">
        <f t="shared" si="168"/>
        <v>1.0350585178053689E-2</v>
      </c>
      <c r="J266" s="16">
        <v>18914</v>
      </c>
      <c r="K266" s="130">
        <v>17234</v>
      </c>
      <c r="L266" s="130">
        <v>14718</v>
      </c>
      <c r="M266" s="131">
        <v>5297</v>
      </c>
      <c r="N266" s="131">
        <v>3063</v>
      </c>
      <c r="O266" s="16">
        <v>5624</v>
      </c>
      <c r="P266" s="16">
        <v>7122</v>
      </c>
      <c r="Q266" s="16">
        <v>8087</v>
      </c>
      <c r="R266" s="16">
        <v>6864</v>
      </c>
      <c r="S266" s="16">
        <v>7150</v>
      </c>
      <c r="T266" s="16">
        <v>7570</v>
      </c>
      <c r="U266" s="16">
        <v>8084</v>
      </c>
      <c r="V266" s="16">
        <v>7788</v>
      </c>
      <c r="W266" s="16">
        <v>6764</v>
      </c>
      <c r="X266" s="16">
        <v>7616</v>
      </c>
      <c r="Y266" s="16">
        <v>7822</v>
      </c>
      <c r="Z266" s="16">
        <v>9571</v>
      </c>
      <c r="AA266" s="16">
        <v>7449</v>
      </c>
      <c r="AG266" s="103">
        <f t="shared" ref="AG266:AX266" si="415">J266/$G266</f>
        <v>2.3641933184651895E-2</v>
      </c>
      <c r="AH266" s="103">
        <f t="shared" si="415"/>
        <v>2.1541983530944844E-2</v>
      </c>
      <c r="AI266" s="103">
        <f t="shared" si="415"/>
        <v>1.839705893051214E-2</v>
      </c>
      <c r="AJ266" s="103">
        <f t="shared" si="415"/>
        <v>6.621091259337057E-3</v>
      </c>
      <c r="AK266" s="103">
        <f t="shared" si="415"/>
        <v>3.828658207919465E-3</v>
      </c>
      <c r="AL266" s="103">
        <f t="shared" si="415"/>
        <v>7.0298314597907509E-3</v>
      </c>
      <c r="AM266" s="103">
        <f t="shared" si="415"/>
        <v>8.9022865676795394E-3</v>
      </c>
      <c r="AN266" s="103">
        <f t="shared" si="415"/>
        <v>1.0108507648529125E-2</v>
      </c>
      <c r="AO266" s="103">
        <f t="shared" si="415"/>
        <v>8.5797942994316704E-3</v>
      </c>
      <c r="AP266" s="103">
        <f t="shared" si="415"/>
        <v>8.9372857285746569E-3</v>
      </c>
      <c r="AQ266" s="103">
        <f t="shared" si="415"/>
        <v>9.4622731420014195E-3</v>
      </c>
      <c r="AR266" s="103">
        <f t="shared" si="415"/>
        <v>1.010475773843322E-2</v>
      </c>
      <c r="AS266" s="103">
        <f t="shared" si="415"/>
        <v>9.7347666089705499E-3</v>
      </c>
      <c r="AT266" s="103">
        <f t="shared" si="415"/>
        <v>8.4547972962348214E-3</v>
      </c>
      <c r="AU266" s="103">
        <f t="shared" si="415"/>
        <v>9.5197717634719695E-3</v>
      </c>
      <c r="AV266" s="103">
        <f t="shared" si="415"/>
        <v>9.7772655900574771E-3</v>
      </c>
      <c r="AW266" s="103">
        <f t="shared" si="415"/>
        <v>1.1963463175970355E-2</v>
      </c>
      <c r="AX266" s="103">
        <f t="shared" si="415"/>
        <v>9.3110267681332341E-3</v>
      </c>
    </row>
    <row r="267" spans="1:50" ht="14.25" hidden="1" outlineLevel="1" x14ac:dyDescent="0.2">
      <c r="A267" s="83" t="s">
        <v>1828</v>
      </c>
      <c r="B267" s="83" t="s">
        <v>1241</v>
      </c>
      <c r="C267" s="1" t="s">
        <v>1308</v>
      </c>
      <c r="D267" s="97" t="s">
        <v>133</v>
      </c>
      <c r="E267" s="16">
        <f t="shared" ref="E267:G267" si="416">E127</f>
        <v>1176815</v>
      </c>
      <c r="F267" s="52">
        <f t="shared" si="416"/>
        <v>0.54</v>
      </c>
      <c r="G267" s="16">
        <f t="shared" si="416"/>
        <v>635480.10000000009</v>
      </c>
      <c r="H267" s="16"/>
      <c r="I267" s="132">
        <f t="shared" si="168"/>
        <v>7.1982322236893532E-3</v>
      </c>
      <c r="J267" s="16">
        <v>10582</v>
      </c>
      <c r="K267" s="130">
        <v>10164</v>
      </c>
      <c r="L267" s="130">
        <v>8810</v>
      </c>
      <c r="M267" s="131">
        <v>3551</v>
      </c>
      <c r="N267" s="32">
        <v>769</v>
      </c>
      <c r="O267" s="1">
        <v>847</v>
      </c>
      <c r="P267" s="16">
        <v>3496</v>
      </c>
      <c r="Q267" s="16">
        <v>4341</v>
      </c>
      <c r="R267" s="16">
        <v>4136</v>
      </c>
      <c r="S267" s="16">
        <v>4391</v>
      </c>
      <c r="T267" s="16">
        <v>4535</v>
      </c>
      <c r="U267" s="16">
        <v>4393</v>
      </c>
      <c r="V267" s="16">
        <v>4079</v>
      </c>
      <c r="W267" s="16">
        <v>3716</v>
      </c>
      <c r="X267" s="16">
        <v>4324</v>
      </c>
      <c r="Y267" s="16">
        <v>4216</v>
      </c>
      <c r="Z267" s="16">
        <v>4859</v>
      </c>
      <c r="AA267" s="16">
        <v>4648</v>
      </c>
      <c r="AG267" s="103">
        <f t="shared" ref="AG267:AX267" si="417">J267/$G267</f>
        <v>1.6651976985589317E-2</v>
      </c>
      <c r="AH267" s="103">
        <f t="shared" si="417"/>
        <v>1.5994206584911155E-2</v>
      </c>
      <c r="AI267" s="103">
        <f t="shared" si="417"/>
        <v>1.3863534043001502E-2</v>
      </c>
      <c r="AJ267" s="103">
        <f t="shared" si="417"/>
        <v>5.5879011789668935E-3</v>
      </c>
      <c r="AK267" s="103">
        <f t="shared" si="417"/>
        <v>1.2101087036399721E-3</v>
      </c>
      <c r="AL267" s="103">
        <f t="shared" si="417"/>
        <v>1.3328505487425961E-3</v>
      </c>
      <c r="AM267" s="103">
        <f t="shared" si="417"/>
        <v>5.5013524420355559E-3</v>
      </c>
      <c r="AN267" s="103">
        <f t="shared" si="417"/>
        <v>6.8310557639806495E-3</v>
      </c>
      <c r="AO267" s="103">
        <f t="shared" si="417"/>
        <v>6.508465017236573E-3</v>
      </c>
      <c r="AP267" s="103">
        <f t="shared" si="417"/>
        <v>6.9097364339182283E-3</v>
      </c>
      <c r="AQ267" s="103">
        <f t="shared" si="417"/>
        <v>7.1363367633384576E-3</v>
      </c>
      <c r="AR267" s="103">
        <f t="shared" si="417"/>
        <v>6.912883660715732E-3</v>
      </c>
      <c r="AS267" s="103">
        <f t="shared" si="417"/>
        <v>6.4187690535077325E-3</v>
      </c>
      <c r="AT267" s="103">
        <f t="shared" si="417"/>
        <v>5.8475473897609057E-3</v>
      </c>
      <c r="AU267" s="103">
        <f t="shared" si="417"/>
        <v>6.8043043362018725E-3</v>
      </c>
      <c r="AV267" s="103">
        <f t="shared" si="417"/>
        <v>6.6343540891367009E-3</v>
      </c>
      <c r="AW267" s="103">
        <f t="shared" si="417"/>
        <v>7.6461875045339724E-3</v>
      </c>
      <c r="AX267" s="103">
        <f t="shared" si="417"/>
        <v>7.3141550773973872E-3</v>
      </c>
    </row>
    <row r="268" spans="1:50" ht="14.25" hidden="1" outlineLevel="1" x14ac:dyDescent="0.2">
      <c r="A268" s="83" t="s">
        <v>1828</v>
      </c>
      <c r="B268" s="83" t="s">
        <v>1241</v>
      </c>
      <c r="C268" s="1" t="s">
        <v>1365</v>
      </c>
      <c r="D268" s="97" t="s">
        <v>133</v>
      </c>
      <c r="E268" s="16">
        <f t="shared" ref="E268:G268" si="418">E128</f>
        <v>700074</v>
      </c>
      <c r="F268" s="52">
        <f t="shared" si="418"/>
        <v>0.54</v>
      </c>
      <c r="G268" s="16">
        <f t="shared" si="418"/>
        <v>378039.96</v>
      </c>
      <c r="H268" s="16"/>
      <c r="I268" s="132">
        <f t="shared" si="168"/>
        <v>2.4104153786634972E-2</v>
      </c>
      <c r="J268" s="16">
        <v>20332</v>
      </c>
      <c r="K268" s="130">
        <v>19182</v>
      </c>
      <c r="L268" s="130">
        <v>16011</v>
      </c>
      <c r="M268" s="131">
        <v>6261</v>
      </c>
      <c r="N268" s="131">
        <v>1533</v>
      </c>
      <c r="O268" s="16">
        <v>2000</v>
      </c>
      <c r="P268" s="16">
        <v>7858</v>
      </c>
      <c r="Q268" s="16">
        <v>9641</v>
      </c>
      <c r="R268" s="16">
        <v>8835</v>
      </c>
      <c r="S268" s="16">
        <v>8942</v>
      </c>
      <c r="T268" s="16">
        <v>9941</v>
      </c>
      <c r="U268" s="16">
        <v>9835</v>
      </c>
      <c r="V268" s="16">
        <v>9041</v>
      </c>
      <c r="W268" s="16">
        <v>7861</v>
      </c>
      <c r="X268" s="16">
        <v>8403</v>
      </c>
      <c r="Y268" s="16">
        <v>8481</v>
      </c>
      <c r="Z268" s="16">
        <v>9884</v>
      </c>
      <c r="AA268" s="16">
        <v>8972</v>
      </c>
      <c r="AG268" s="103">
        <f t="shared" ref="AG268:AX268" si="419">J268/$G268</f>
        <v>5.3782674191373843E-2</v>
      </c>
      <c r="AH268" s="103">
        <f t="shared" si="419"/>
        <v>5.0740667732585724E-2</v>
      </c>
      <c r="AI268" s="103">
        <f t="shared" si="419"/>
        <v>4.2352665575353457E-2</v>
      </c>
      <c r="AJ268" s="103">
        <f t="shared" si="419"/>
        <v>1.6561741250845544E-2</v>
      </c>
      <c r="AK268" s="103">
        <f t="shared" si="419"/>
        <v>4.0551268707149368E-3</v>
      </c>
      <c r="AL268" s="103">
        <f t="shared" si="419"/>
        <v>5.2904460152836752E-3</v>
      </c>
      <c r="AM268" s="103">
        <f t="shared" si="419"/>
        <v>2.0786162394049561E-2</v>
      </c>
      <c r="AN268" s="103">
        <f t="shared" si="419"/>
        <v>2.5502595016674956E-2</v>
      </c>
      <c r="AO268" s="103">
        <f t="shared" si="419"/>
        <v>2.3370545272515635E-2</v>
      </c>
      <c r="AP268" s="103">
        <f t="shared" si="419"/>
        <v>2.365358413433331E-2</v>
      </c>
      <c r="AQ268" s="103">
        <f t="shared" si="419"/>
        <v>2.6296161918967508E-2</v>
      </c>
      <c r="AR268" s="103">
        <f t="shared" si="419"/>
        <v>2.6015768280157472E-2</v>
      </c>
      <c r="AS268" s="103">
        <f t="shared" si="419"/>
        <v>2.3915461212089852E-2</v>
      </c>
      <c r="AT268" s="103">
        <f t="shared" si="419"/>
        <v>2.0794098063072485E-2</v>
      </c>
      <c r="AU268" s="103">
        <f t="shared" si="419"/>
        <v>2.2227808933214362E-2</v>
      </c>
      <c r="AV268" s="103">
        <f t="shared" si="419"/>
        <v>2.2434136327810425E-2</v>
      </c>
      <c r="AW268" s="103">
        <f t="shared" si="419"/>
        <v>2.6145384207531923E-2</v>
      </c>
      <c r="AX268" s="103">
        <f t="shared" si="419"/>
        <v>2.3732940824562565E-2</v>
      </c>
    </row>
    <row r="269" spans="1:50" ht="14.25" hidden="1" outlineLevel="1" x14ac:dyDescent="0.2">
      <c r="A269" s="83" t="s">
        <v>1828</v>
      </c>
      <c r="B269" s="83" t="s">
        <v>1241</v>
      </c>
      <c r="C269" s="1" t="s">
        <v>1379</v>
      </c>
      <c r="D269" s="97" t="s">
        <v>133</v>
      </c>
      <c r="E269" s="16">
        <f t="shared" ref="E269:G269" si="420">E129</f>
        <v>783918</v>
      </c>
      <c r="F269" s="52">
        <f t="shared" si="420"/>
        <v>0.54</v>
      </c>
      <c r="G269" s="16">
        <f t="shared" si="420"/>
        <v>423315.72000000003</v>
      </c>
      <c r="H269" s="16"/>
      <c r="I269" s="132">
        <f t="shared" si="168"/>
        <v>6.8365049141099693E-3</v>
      </c>
      <c r="J269" s="16">
        <v>5484</v>
      </c>
      <c r="K269" s="130">
        <v>5024</v>
      </c>
      <c r="L269" s="130">
        <v>4342</v>
      </c>
      <c r="M269" s="131">
        <v>1981</v>
      </c>
      <c r="N269" s="32">
        <v>444</v>
      </c>
      <c r="O269" s="1">
        <v>547</v>
      </c>
      <c r="P269" s="16">
        <v>2228</v>
      </c>
      <c r="Q269" s="16">
        <v>2429</v>
      </c>
      <c r="R269" s="16">
        <v>2360</v>
      </c>
      <c r="S269" s="16">
        <v>2610</v>
      </c>
      <c r="T269" s="16">
        <v>2604</v>
      </c>
      <c r="U269" s="16">
        <v>2578</v>
      </c>
      <c r="V269" s="16">
        <v>2475</v>
      </c>
      <c r="W269" s="16">
        <v>2326</v>
      </c>
      <c r="X269" s="16">
        <v>2649</v>
      </c>
      <c r="Y269" s="16">
        <v>2700</v>
      </c>
      <c r="Z269" s="16">
        <v>3069</v>
      </c>
      <c r="AA269" s="16">
        <v>2913</v>
      </c>
      <c r="AG269" s="103">
        <f t="shared" ref="AG269:AX269" si="421">J269/$G269</f>
        <v>1.2954869712846949E-2</v>
      </c>
      <c r="AH269" s="103">
        <f t="shared" si="421"/>
        <v>1.1868210327743085E-2</v>
      </c>
      <c r="AI269" s="103">
        <f t="shared" si="421"/>
        <v>1.0257119674176049E-2</v>
      </c>
      <c r="AJ269" s="103">
        <f t="shared" si="421"/>
        <v>4.6797222649799068E-3</v>
      </c>
      <c r="AK269" s="103">
        <f t="shared" si="421"/>
        <v>1.0488625369263393E-3</v>
      </c>
      <c r="AL269" s="103">
        <f t="shared" si="421"/>
        <v>1.2921797470691614E-3</v>
      </c>
      <c r="AM269" s="103">
        <f t="shared" si="421"/>
        <v>5.26321110872046E-3</v>
      </c>
      <c r="AN269" s="103">
        <f t="shared" si="421"/>
        <v>5.7380340139506275E-3</v>
      </c>
      <c r="AO269" s="103">
        <f t="shared" si="421"/>
        <v>5.5750351061850476E-3</v>
      </c>
      <c r="AP269" s="103">
        <f t="shared" si="421"/>
        <v>6.1656108589588868E-3</v>
      </c>
      <c r="AQ269" s="103">
        <f t="shared" si="421"/>
        <v>6.1514370408923148E-3</v>
      </c>
      <c r="AR269" s="103">
        <f t="shared" si="421"/>
        <v>6.0900171626038354E-3</v>
      </c>
      <c r="AS269" s="103">
        <f t="shared" si="421"/>
        <v>5.846699952461014E-3</v>
      </c>
      <c r="AT269" s="103">
        <f t="shared" si="421"/>
        <v>5.4947168038078052E-3</v>
      </c>
      <c r="AU269" s="103">
        <f t="shared" si="421"/>
        <v>6.2577406763916063E-3</v>
      </c>
      <c r="AV269" s="103">
        <f t="shared" si="421"/>
        <v>6.3782181299574699E-3</v>
      </c>
      <c r="AW269" s="103">
        <f t="shared" si="421"/>
        <v>7.2499079410516575E-3</v>
      </c>
      <c r="AX269" s="103">
        <f t="shared" si="421"/>
        <v>6.8813886713207807E-3</v>
      </c>
    </row>
    <row r="270" spans="1:50" ht="14.25" hidden="1" outlineLevel="1" x14ac:dyDescent="0.2">
      <c r="A270" s="83" t="s">
        <v>1828</v>
      </c>
      <c r="B270" s="83" t="s">
        <v>1241</v>
      </c>
      <c r="C270" s="1" t="s">
        <v>1411</v>
      </c>
      <c r="D270" s="97" t="s">
        <v>133</v>
      </c>
      <c r="E270" s="16">
        <f t="shared" ref="E270:G270" si="422">E130</f>
        <v>248746</v>
      </c>
      <c r="F270" s="52">
        <f t="shared" si="422"/>
        <v>0.54</v>
      </c>
      <c r="G270" s="16">
        <f t="shared" si="422"/>
        <v>134322.84</v>
      </c>
      <c r="H270" s="1"/>
      <c r="I270" s="132">
        <f t="shared" si="168"/>
        <v>1.6676240615520041E-3</v>
      </c>
      <c r="J270" s="1">
        <v>879</v>
      </c>
      <c r="K270" s="61">
        <v>526</v>
      </c>
      <c r="L270" s="61">
        <v>411</v>
      </c>
      <c r="M270" s="32">
        <v>67</v>
      </c>
      <c r="N270" s="32">
        <v>6</v>
      </c>
      <c r="O270" s="1">
        <v>19</v>
      </c>
      <c r="P270" s="1">
        <v>159</v>
      </c>
      <c r="Q270" s="1">
        <v>327</v>
      </c>
      <c r="R270" s="1">
        <v>317</v>
      </c>
      <c r="S270" s="1">
        <v>210</v>
      </c>
      <c r="T270" s="1">
        <v>245</v>
      </c>
      <c r="U270" s="1">
        <v>337</v>
      </c>
      <c r="V270" s="1">
        <v>260</v>
      </c>
      <c r="W270" s="1">
        <v>178</v>
      </c>
      <c r="X270" s="1">
        <v>244</v>
      </c>
      <c r="Y270" s="1">
        <v>208</v>
      </c>
      <c r="Z270" s="1">
        <v>211</v>
      </c>
      <c r="AA270" s="1">
        <v>253</v>
      </c>
      <c r="AG270" s="103">
        <f t="shared" ref="AG270:AX270" si="423">J270/$G270</f>
        <v>6.5439354915366593E-3</v>
      </c>
      <c r="AH270" s="103">
        <f t="shared" si="423"/>
        <v>3.9159386445372958E-3</v>
      </c>
      <c r="AI270" s="103">
        <f t="shared" si="423"/>
        <v>3.0597923629369361E-3</v>
      </c>
      <c r="AJ270" s="103">
        <f t="shared" si="423"/>
        <v>4.9879826841064414E-4</v>
      </c>
      <c r="AK270" s="103">
        <f t="shared" si="423"/>
        <v>4.4668501648714396E-5</v>
      </c>
      <c r="AL270" s="103">
        <f t="shared" si="423"/>
        <v>1.4145025522092891E-4</v>
      </c>
      <c r="AM270" s="103">
        <f t="shared" si="423"/>
        <v>1.1837152936909315E-3</v>
      </c>
      <c r="AN270" s="103">
        <f t="shared" si="423"/>
        <v>2.4344333398549347E-3</v>
      </c>
      <c r="AO270" s="103">
        <f t="shared" si="423"/>
        <v>2.3599858371070774E-3</v>
      </c>
      <c r="AP270" s="103">
        <f t="shared" si="423"/>
        <v>1.5633975577050039E-3</v>
      </c>
      <c r="AQ270" s="103">
        <f t="shared" si="423"/>
        <v>1.8239638173225044E-3</v>
      </c>
      <c r="AR270" s="103">
        <f t="shared" si="423"/>
        <v>2.508880842602792E-3</v>
      </c>
      <c r="AS270" s="103">
        <f t="shared" si="423"/>
        <v>1.9356350714442906E-3</v>
      </c>
      <c r="AT270" s="103">
        <f t="shared" si="423"/>
        <v>1.3251655489118605E-3</v>
      </c>
      <c r="AU270" s="103">
        <f t="shared" si="423"/>
        <v>1.8165190670477189E-3</v>
      </c>
      <c r="AV270" s="103">
        <f t="shared" si="423"/>
        <v>1.5485080571554324E-3</v>
      </c>
      <c r="AW270" s="103">
        <f t="shared" si="423"/>
        <v>1.5708423079797897E-3</v>
      </c>
      <c r="AX270" s="103">
        <f t="shared" si="423"/>
        <v>1.8835218195207904E-3</v>
      </c>
    </row>
    <row r="271" spans="1:50" ht="14.25" hidden="1" outlineLevel="1" x14ac:dyDescent="0.2">
      <c r="A271" s="83" t="s">
        <v>1828</v>
      </c>
      <c r="B271" s="83" t="s">
        <v>1241</v>
      </c>
      <c r="C271" s="1" t="s">
        <v>1438</v>
      </c>
      <c r="D271" s="97" t="s">
        <v>133</v>
      </c>
      <c r="E271" s="16">
        <f t="shared" ref="E271:G271" si="424">E131</f>
        <v>590691</v>
      </c>
      <c r="F271" s="52">
        <f t="shared" si="424"/>
        <v>0.54</v>
      </c>
      <c r="G271" s="16">
        <f t="shared" si="424"/>
        <v>318973.14</v>
      </c>
      <c r="H271" s="16"/>
      <c r="I271" s="132">
        <f t="shared" si="168"/>
        <v>3.7261235643017886E-2</v>
      </c>
      <c r="J271" s="16">
        <v>25288</v>
      </c>
      <c r="K271" s="130">
        <v>24909</v>
      </c>
      <c r="L271" s="130">
        <v>21513</v>
      </c>
      <c r="M271" s="131">
        <v>9075</v>
      </c>
      <c r="N271" s="131">
        <v>2190</v>
      </c>
      <c r="O271" s="16">
        <v>2827</v>
      </c>
      <c r="P271" s="16">
        <v>10195</v>
      </c>
      <c r="Q271" s="16">
        <v>11522</v>
      </c>
      <c r="R271" s="16">
        <v>10701</v>
      </c>
      <c r="S271" s="16">
        <v>11245</v>
      </c>
      <c r="T271" s="16">
        <v>11563</v>
      </c>
      <c r="U271" s="16">
        <v>11718</v>
      </c>
      <c r="V271" s="16">
        <v>10839</v>
      </c>
      <c r="W271" s="16">
        <v>10123</v>
      </c>
      <c r="X271" s="16">
        <v>11149</v>
      </c>
      <c r="Y271" s="16">
        <v>11429</v>
      </c>
      <c r="Z271" s="16">
        <v>12501</v>
      </c>
      <c r="AA271" s="16">
        <v>11726</v>
      </c>
      <c r="AG271" s="103">
        <f t="shared" ref="AG271:AX271" si="425">J271/$G271</f>
        <v>7.9279402648135197E-2</v>
      </c>
      <c r="AH271" s="103">
        <f t="shared" si="425"/>
        <v>7.8091214827681096E-2</v>
      </c>
      <c r="AI271" s="103">
        <f t="shared" si="425"/>
        <v>6.7444550346778417E-2</v>
      </c>
      <c r="AJ271" s="103">
        <f t="shared" si="425"/>
        <v>2.845067142644048E-2</v>
      </c>
      <c r="AK271" s="103">
        <f t="shared" si="425"/>
        <v>6.8657818648930752E-3</v>
      </c>
      <c r="AL271" s="103">
        <f t="shared" si="425"/>
        <v>8.8628152201153994E-3</v>
      </c>
      <c r="AM271" s="103">
        <f t="shared" si="425"/>
        <v>3.1961938864194017E-2</v>
      </c>
      <c r="AN271" s="103">
        <f t="shared" si="425"/>
        <v>3.6122163765889503E-2</v>
      </c>
      <c r="AO271" s="103">
        <f t="shared" si="425"/>
        <v>3.3548279331607672E-2</v>
      </c>
      <c r="AP271" s="103">
        <f t="shared" si="425"/>
        <v>3.5253752087087961E-2</v>
      </c>
      <c r="AQ271" s="103">
        <f t="shared" si="425"/>
        <v>3.625070123459298E-2</v>
      </c>
      <c r="AR271" s="103">
        <f t="shared" si="425"/>
        <v>3.6736635567496373E-2</v>
      </c>
      <c r="AS271" s="103">
        <f t="shared" si="425"/>
        <v>3.3980917640902303E-2</v>
      </c>
      <c r="AT271" s="103">
        <f t="shared" si="425"/>
        <v>3.1736214528909859E-2</v>
      </c>
      <c r="AU271" s="103">
        <f t="shared" si="425"/>
        <v>3.4952786306709081E-2</v>
      </c>
      <c r="AV271" s="103">
        <f t="shared" si="425"/>
        <v>3.5830603166147466E-2</v>
      </c>
      <c r="AW271" s="103">
        <f t="shared" si="425"/>
        <v>3.9191387713711563E-2</v>
      </c>
      <c r="AX271" s="103">
        <f t="shared" si="425"/>
        <v>3.6761716049194613E-2</v>
      </c>
    </row>
    <row r="272" spans="1:50" ht="14.25" hidden="1" outlineLevel="1" x14ac:dyDescent="0.2">
      <c r="A272" s="83" t="s">
        <v>1828</v>
      </c>
      <c r="B272" s="83" t="s">
        <v>1241</v>
      </c>
      <c r="C272" s="1" t="s">
        <v>1466</v>
      </c>
      <c r="D272" s="97" t="s">
        <v>133</v>
      </c>
      <c r="E272" s="16">
        <f t="shared" ref="E272:G272" si="426">E132</f>
        <v>964478</v>
      </c>
      <c r="F272" s="52">
        <f t="shared" si="426"/>
        <v>0.54</v>
      </c>
      <c r="G272" s="16">
        <f t="shared" si="426"/>
        <v>520818.12000000005</v>
      </c>
      <c r="H272" s="16"/>
      <c r="I272" s="132">
        <f t="shared" si="168"/>
        <v>1.6838891857295594E-2</v>
      </c>
      <c r="J272" s="16">
        <v>18634</v>
      </c>
      <c r="K272" s="130">
        <v>17949</v>
      </c>
      <c r="L272" s="130">
        <v>15795</v>
      </c>
      <c r="M272" s="131">
        <v>7308</v>
      </c>
      <c r="N272" s="131">
        <v>1769</v>
      </c>
      <c r="O272" s="16">
        <v>1866</v>
      </c>
      <c r="P272" s="16">
        <v>7034</v>
      </c>
      <c r="Q272" s="16">
        <v>8103</v>
      </c>
      <c r="R272" s="16">
        <v>7841</v>
      </c>
      <c r="S272" s="16">
        <v>8224</v>
      </c>
      <c r="T272" s="16">
        <v>8921</v>
      </c>
      <c r="U272" s="16">
        <v>8546</v>
      </c>
      <c r="V272" s="16">
        <v>7834</v>
      </c>
      <c r="W272" s="16">
        <v>7425</v>
      </c>
      <c r="X272" s="16">
        <v>8343</v>
      </c>
      <c r="Y272" s="16">
        <v>8391</v>
      </c>
      <c r="Z272" s="16">
        <v>9183</v>
      </c>
      <c r="AA272" s="16">
        <v>8736</v>
      </c>
      <c r="AG272" s="103">
        <f t="shared" ref="AG272:AX272" si="427">J272/$G272</f>
        <v>3.5778325070563978E-2</v>
      </c>
      <c r="AH272" s="103">
        <f t="shared" si="427"/>
        <v>3.4463086652975893E-2</v>
      </c>
      <c r="AI272" s="103">
        <f t="shared" si="427"/>
        <v>3.0327285847888699E-2</v>
      </c>
      <c r="AJ272" s="103">
        <f t="shared" si="427"/>
        <v>1.403176986238497E-2</v>
      </c>
      <c r="AK272" s="103">
        <f t="shared" si="427"/>
        <v>3.3965792127201716E-3</v>
      </c>
      <c r="AL272" s="103">
        <f t="shared" si="427"/>
        <v>3.5828246528749803E-3</v>
      </c>
      <c r="AM272" s="103">
        <f t="shared" si="427"/>
        <v>1.3505674495349737E-2</v>
      </c>
      <c r="AN272" s="103">
        <f t="shared" si="427"/>
        <v>1.5558214449220774E-2</v>
      </c>
      <c r="AO272" s="103">
        <f t="shared" si="427"/>
        <v>1.5055159755194383E-2</v>
      </c>
      <c r="AP272" s="103">
        <f t="shared" si="427"/>
        <v>1.5790541235393269E-2</v>
      </c>
      <c r="AQ272" s="103">
        <f t="shared" si="427"/>
        <v>1.7128820325990193E-2</v>
      </c>
      <c r="AR272" s="103">
        <f t="shared" si="427"/>
        <v>1.6408799294463868E-2</v>
      </c>
      <c r="AS272" s="103">
        <f t="shared" si="427"/>
        <v>1.5041719362605892E-2</v>
      </c>
      <c r="AT272" s="103">
        <f t="shared" si="427"/>
        <v>1.4256416424221183E-2</v>
      </c>
      <c r="AU272" s="103">
        <f t="shared" si="427"/>
        <v>1.6019027909397621E-2</v>
      </c>
      <c r="AV272" s="103">
        <f t="shared" si="427"/>
        <v>1.6111190601432991E-2</v>
      </c>
      <c r="AW272" s="103">
        <f t="shared" si="427"/>
        <v>1.7631875020016584E-2</v>
      </c>
      <c r="AX272" s="103">
        <f t="shared" si="427"/>
        <v>1.6773609950437206E-2</v>
      </c>
    </row>
    <row r="273" spans="1:66" ht="14.25" hidden="1" outlineLevel="1" x14ac:dyDescent="0.2">
      <c r="A273" s="83" t="s">
        <v>1828</v>
      </c>
      <c r="B273" s="83" t="s">
        <v>1241</v>
      </c>
      <c r="C273" s="1" t="s">
        <v>1467</v>
      </c>
      <c r="D273" s="97" t="s">
        <v>133</v>
      </c>
      <c r="E273" s="16">
        <f t="shared" ref="E273:G273" si="428">E133</f>
        <v>1564262</v>
      </c>
      <c r="F273" s="52">
        <f t="shared" si="428"/>
        <v>0.54</v>
      </c>
      <c r="G273" s="16">
        <f t="shared" si="428"/>
        <v>844701.4800000001</v>
      </c>
      <c r="H273" s="16"/>
      <c r="I273" s="132">
        <f t="shared" si="168"/>
        <v>4.0204341380657531E-2</v>
      </c>
      <c r="J273" s="16">
        <v>80199</v>
      </c>
      <c r="K273" s="130">
        <v>78695</v>
      </c>
      <c r="L273" s="130">
        <v>70375</v>
      </c>
      <c r="M273" s="131">
        <v>35318</v>
      </c>
      <c r="N273" s="131">
        <v>15734</v>
      </c>
      <c r="O273" s="16">
        <v>25244</v>
      </c>
      <c r="P273" s="16">
        <v>39349</v>
      </c>
      <c r="Q273" s="16">
        <v>39835</v>
      </c>
      <c r="R273" s="16">
        <v>36496</v>
      </c>
      <c r="S273" s="16">
        <v>37189</v>
      </c>
      <c r="T273" s="16">
        <v>37392</v>
      </c>
      <c r="U273" s="16">
        <v>36757</v>
      </c>
      <c r="V273" s="16">
        <v>33957</v>
      </c>
      <c r="W273" s="16">
        <v>30619</v>
      </c>
      <c r="X273" s="16">
        <v>32319</v>
      </c>
      <c r="Y273" s="16">
        <v>32375</v>
      </c>
      <c r="Z273" s="16">
        <v>37553</v>
      </c>
      <c r="AA273" s="16">
        <v>31954</v>
      </c>
      <c r="AG273" s="103">
        <f t="shared" ref="AG273:AX273" si="429">J273/$G273</f>
        <v>9.4943600667066419E-2</v>
      </c>
      <c r="AH273" s="103">
        <f t="shared" si="429"/>
        <v>9.316308999482277E-2</v>
      </c>
      <c r="AI273" s="103">
        <f t="shared" si="429"/>
        <v>8.331345648879411E-2</v>
      </c>
      <c r="AJ273" s="103">
        <f t="shared" si="429"/>
        <v>4.1811220693019263E-2</v>
      </c>
      <c r="AK273" s="103">
        <f t="shared" si="429"/>
        <v>1.862669874805949E-2</v>
      </c>
      <c r="AL273" s="103">
        <f t="shared" si="429"/>
        <v>2.9885113969493692E-2</v>
      </c>
      <c r="AM273" s="103">
        <f t="shared" si="429"/>
        <v>4.6583320772682908E-2</v>
      </c>
      <c r="AN273" s="103">
        <f t="shared" si="429"/>
        <v>4.7158671960655256E-2</v>
      </c>
      <c r="AO273" s="103">
        <f t="shared" si="429"/>
        <v>4.3205796206252645E-2</v>
      </c>
      <c r="AP273" s="103">
        <f t="shared" si="429"/>
        <v>4.4026204381694696E-2</v>
      </c>
      <c r="AQ273" s="103">
        <f t="shared" si="429"/>
        <v>4.426652596844035E-2</v>
      </c>
      <c r="AR273" s="103">
        <f t="shared" si="429"/>
        <v>4.3514781103497054E-2</v>
      </c>
      <c r="AS273" s="103">
        <f t="shared" si="429"/>
        <v>4.0200000596660485E-2</v>
      </c>
      <c r="AT273" s="103">
        <f t="shared" si="429"/>
        <v>3.6248308692438891E-2</v>
      </c>
      <c r="AU273" s="103">
        <f t="shared" si="429"/>
        <v>3.8260854000161097E-2</v>
      </c>
      <c r="AV273" s="103">
        <f t="shared" si="429"/>
        <v>3.8327149610297824E-2</v>
      </c>
      <c r="AW273" s="103">
        <f t="shared" si="429"/>
        <v>4.4457125847583448E-2</v>
      </c>
      <c r="AX273" s="103">
        <f t="shared" si="429"/>
        <v>3.7828748684091328E-2</v>
      </c>
    </row>
    <row r="274" spans="1:66" ht="14.25" hidden="1" outlineLevel="1" x14ac:dyDescent="0.2">
      <c r="A274" s="83" t="s">
        <v>1828</v>
      </c>
      <c r="B274" s="83" t="s">
        <v>1241</v>
      </c>
      <c r="C274" s="1" t="s">
        <v>1471</v>
      </c>
      <c r="D274" s="97" t="s">
        <v>133</v>
      </c>
      <c r="E274" s="16">
        <f t="shared" ref="E274:G274" si="430">E134</f>
        <v>672329</v>
      </c>
      <c r="F274" s="52">
        <f t="shared" si="430"/>
        <v>0.54</v>
      </c>
      <c r="G274" s="16">
        <f t="shared" si="430"/>
        <v>363057.66000000003</v>
      </c>
      <c r="H274" s="16"/>
      <c r="I274" s="132">
        <f t="shared" si="168"/>
        <v>2.0822220543884589E-2</v>
      </c>
      <c r="J274" s="16">
        <v>22050</v>
      </c>
      <c r="K274" s="130">
        <v>26069</v>
      </c>
      <c r="L274" s="130">
        <v>20668</v>
      </c>
      <c r="M274" s="131">
        <v>3522</v>
      </c>
      <c r="N274" s="32"/>
      <c r="O274" s="1">
        <v>797</v>
      </c>
      <c r="P274" s="16">
        <v>4443</v>
      </c>
      <c r="Q274" s="16">
        <v>6217</v>
      </c>
      <c r="R274" s="16">
        <v>6081</v>
      </c>
      <c r="S274" s="16">
        <v>6637</v>
      </c>
      <c r="T274" s="16">
        <v>7311</v>
      </c>
      <c r="U274" s="16">
        <v>7287</v>
      </c>
      <c r="V274" s="16">
        <v>6287</v>
      </c>
      <c r="W274" s="16">
        <v>6146</v>
      </c>
      <c r="X274" s="16">
        <v>7230</v>
      </c>
      <c r="Y274" s="16">
        <v>7363</v>
      </c>
      <c r="Z274" s="16">
        <v>7889</v>
      </c>
      <c r="AA274" s="16">
        <v>7427</v>
      </c>
      <c r="AG274" s="103">
        <f t="shared" ref="AG274:AX274" si="431">J274/$G274</f>
        <v>6.0734154459101616E-2</v>
      </c>
      <c r="AH274" s="103">
        <f t="shared" si="431"/>
        <v>7.1804021432848975E-2</v>
      </c>
      <c r="AI274" s="103">
        <f t="shared" si="431"/>
        <v>5.6927596569646813E-2</v>
      </c>
      <c r="AJ274" s="103">
        <f t="shared" si="431"/>
        <v>9.7009384129231688E-3</v>
      </c>
      <c r="AK274" s="103">
        <f t="shared" si="431"/>
        <v>0</v>
      </c>
      <c r="AL274" s="103">
        <f t="shared" si="431"/>
        <v>2.195243587478639E-3</v>
      </c>
      <c r="AM274" s="103">
        <f t="shared" si="431"/>
        <v>1.2237725544752312E-2</v>
      </c>
      <c r="AN274" s="103">
        <f t="shared" si="431"/>
        <v>1.7124001735702256E-2</v>
      </c>
      <c r="AO274" s="103">
        <f t="shared" si="431"/>
        <v>1.6749405590285576E-2</v>
      </c>
      <c r="AP274" s="103">
        <f t="shared" si="431"/>
        <v>1.8280842773018478E-2</v>
      </c>
      <c r="AQ274" s="103">
        <f t="shared" si="431"/>
        <v>2.0137297199568794E-2</v>
      </c>
      <c r="AR274" s="103">
        <f t="shared" si="431"/>
        <v>2.0071191997436438E-2</v>
      </c>
      <c r="AS274" s="103">
        <f t="shared" si="431"/>
        <v>1.7316808575254958E-2</v>
      </c>
      <c r="AT274" s="103">
        <f t="shared" si="431"/>
        <v>1.692844051272737E-2</v>
      </c>
      <c r="AU274" s="103">
        <f t="shared" si="431"/>
        <v>1.9914192142372094E-2</v>
      </c>
      <c r="AV274" s="103">
        <f t="shared" si="431"/>
        <v>2.028052513752223E-2</v>
      </c>
      <c r="AW274" s="103">
        <f t="shared" si="431"/>
        <v>2.1729330817589688E-2</v>
      </c>
      <c r="AX274" s="103">
        <f t="shared" si="431"/>
        <v>2.0456805676541845E-2</v>
      </c>
    </row>
    <row r="275" spans="1:66" ht="14.25" hidden="1" outlineLevel="1" x14ac:dyDescent="0.2">
      <c r="A275" s="83" t="s">
        <v>1828</v>
      </c>
      <c r="B275" s="83" t="s">
        <v>1241</v>
      </c>
      <c r="C275" s="1" t="s">
        <v>1489</v>
      </c>
      <c r="D275" s="97" t="s">
        <v>133</v>
      </c>
      <c r="E275" s="16">
        <f t="shared" ref="E275:G275" si="432">E135</f>
        <v>1057131</v>
      </c>
      <c r="F275" s="52">
        <f t="shared" si="432"/>
        <v>0.54</v>
      </c>
      <c r="G275" s="16">
        <f t="shared" si="432"/>
        <v>570850.74</v>
      </c>
      <c r="H275" s="16"/>
      <c r="I275" s="132">
        <f t="shared" si="168"/>
        <v>1.2651293050789424E-2</v>
      </c>
      <c r="J275" s="16">
        <v>26453</v>
      </c>
      <c r="K275" s="130">
        <v>26251</v>
      </c>
      <c r="L275" s="130">
        <v>20501</v>
      </c>
      <c r="M275" s="131">
        <v>6211</v>
      </c>
      <c r="N275" s="131">
        <v>1283</v>
      </c>
      <c r="O275" s="16">
        <v>3623</v>
      </c>
      <c r="P275" s="16">
        <v>7791</v>
      </c>
      <c r="Q275" s="16">
        <v>9060</v>
      </c>
      <c r="R275" s="16">
        <v>7733</v>
      </c>
      <c r="S275" s="16">
        <v>7185</v>
      </c>
      <c r="T275" s="16">
        <v>8008</v>
      </c>
      <c r="U275" s="16">
        <v>8171</v>
      </c>
      <c r="V275" s="16">
        <v>6780</v>
      </c>
      <c r="W275" s="16">
        <v>6205</v>
      </c>
      <c r="X275" s="16">
        <v>6567</v>
      </c>
      <c r="Y275" s="16">
        <v>7003</v>
      </c>
      <c r="Z275" s="16">
        <v>7588</v>
      </c>
      <c r="AA275" s="16">
        <v>7075</v>
      </c>
      <c r="AG275" s="103">
        <f t="shared" ref="AG275:AX275" si="433">J275/$G275</f>
        <v>4.6339608844161259E-2</v>
      </c>
      <c r="AH275" s="103">
        <f t="shared" si="433"/>
        <v>4.5985751021361557E-2</v>
      </c>
      <c r="AI275" s="103">
        <f t="shared" si="433"/>
        <v>3.5913065471369979E-2</v>
      </c>
      <c r="AJ275" s="103">
        <f t="shared" si="433"/>
        <v>1.0880252165390904E-2</v>
      </c>
      <c r="AK275" s="103">
        <f t="shared" si="433"/>
        <v>2.2475227061981213E-3</v>
      </c>
      <c r="AL275" s="103">
        <f t="shared" si="433"/>
        <v>6.3466677821946947E-3</v>
      </c>
      <c r="AM275" s="103">
        <f t="shared" si="433"/>
        <v>1.364805097738859E-2</v>
      </c>
      <c r="AN275" s="103">
        <f t="shared" si="433"/>
        <v>1.5871048883986733E-2</v>
      </c>
      <c r="AO275" s="103">
        <f t="shared" si="433"/>
        <v>1.3546448236188675E-2</v>
      </c>
      <c r="AP275" s="103">
        <f t="shared" si="433"/>
        <v>1.2586477508989478E-2</v>
      </c>
      <c r="AQ275" s="103">
        <f t="shared" si="433"/>
        <v>1.4028185371188273E-2</v>
      </c>
      <c r="AR275" s="103">
        <f t="shared" si="433"/>
        <v>1.4313724109388033E-2</v>
      </c>
      <c r="AS275" s="103">
        <f t="shared" si="433"/>
        <v>1.187701009199007E-2</v>
      </c>
      <c r="AT275" s="103">
        <f t="shared" si="433"/>
        <v>1.0869741536990912E-2</v>
      </c>
      <c r="AU275" s="103">
        <f t="shared" si="433"/>
        <v>1.1503882783790383E-2</v>
      </c>
      <c r="AV275" s="103">
        <f t="shared" si="433"/>
        <v>1.2267655114189745E-2</v>
      </c>
      <c r="AW275" s="103">
        <f t="shared" si="433"/>
        <v>1.3292441383188887E-2</v>
      </c>
      <c r="AX275" s="103">
        <f t="shared" si="433"/>
        <v>1.239378265498964E-2</v>
      </c>
    </row>
    <row r="276" spans="1:66" ht="14.25" hidden="1" outlineLevel="1" x14ac:dyDescent="0.2">
      <c r="A276" s="83" t="s">
        <v>1840</v>
      </c>
      <c r="B276" s="83" t="s">
        <v>2458</v>
      </c>
      <c r="C276" s="1" t="s">
        <v>2459</v>
      </c>
      <c r="D276" s="97" t="e">
        <v>#N/A</v>
      </c>
      <c r="E276" s="16">
        <f t="shared" ref="E276:G276" si="434">E136</f>
        <v>24151855</v>
      </c>
      <c r="F276" s="52">
        <f t="shared" si="434"/>
        <v>0.53402889922947927</v>
      </c>
      <c r="G276" s="16">
        <f t="shared" si="434"/>
        <v>12897788.539999995</v>
      </c>
      <c r="H276" s="16"/>
      <c r="I276" s="132">
        <f t="shared" ref="I276:I279" si="435">AVERAGE(AB276:AD276)/G276</f>
        <v>1.6603466504033729E-2</v>
      </c>
      <c r="J276" s="16">
        <v>782647</v>
      </c>
      <c r="K276" s="130">
        <v>787466</v>
      </c>
      <c r="L276" s="130">
        <v>661079</v>
      </c>
      <c r="M276" s="131">
        <v>222428</v>
      </c>
      <c r="N276" s="131">
        <v>185831</v>
      </c>
      <c r="O276" s="16">
        <v>209187</v>
      </c>
      <c r="P276" s="16">
        <v>255309</v>
      </c>
      <c r="Q276" s="16">
        <v>287868</v>
      </c>
      <c r="R276" s="16">
        <v>274645</v>
      </c>
      <c r="S276" s="16">
        <v>298330</v>
      </c>
      <c r="T276" s="16">
        <v>291345</v>
      </c>
      <c r="U276" s="16">
        <v>283930</v>
      </c>
      <c r="V276" s="16">
        <v>240926</v>
      </c>
      <c r="W276" s="16">
        <v>229424</v>
      </c>
      <c r="X276" s="16">
        <v>270061</v>
      </c>
      <c r="Y276" s="16">
        <v>272006</v>
      </c>
      <c r="Z276" s="16">
        <v>271853</v>
      </c>
      <c r="AA276" s="16">
        <v>269275</v>
      </c>
      <c r="AB276" s="16">
        <v>180734</v>
      </c>
      <c r="AC276" s="16">
        <v>204258</v>
      </c>
      <c r="AD276" s="16">
        <v>257452</v>
      </c>
      <c r="AE276" s="16"/>
      <c r="AF276" s="16"/>
      <c r="AG276" s="103">
        <f t="shared" ref="AG276:AX276" si="436">J276/$G276</f>
        <v>6.0680712633237224E-2</v>
      </c>
      <c r="AH276" s="103">
        <f t="shared" si="436"/>
        <v>6.1054342576467788E-2</v>
      </c>
      <c r="AI276" s="103">
        <f t="shared" si="436"/>
        <v>5.1255220842688763E-2</v>
      </c>
      <c r="AJ276" s="103">
        <f t="shared" si="436"/>
        <v>1.7245437022802988E-2</v>
      </c>
      <c r="AK276" s="103">
        <f t="shared" si="436"/>
        <v>1.4407973849445671E-2</v>
      </c>
      <c r="AL276" s="103">
        <f t="shared" si="436"/>
        <v>1.6218826921471616E-2</v>
      </c>
      <c r="AM276" s="103">
        <f t="shared" si="436"/>
        <v>1.9794788789427625E-2</v>
      </c>
      <c r="AN276" s="103">
        <f t="shared" si="436"/>
        <v>2.2319175035877901E-2</v>
      </c>
      <c r="AO276" s="103">
        <f t="shared" si="436"/>
        <v>2.1293960522630811E-2</v>
      </c>
      <c r="AP276" s="103">
        <f t="shared" si="436"/>
        <v>2.3130321843530557E-2</v>
      </c>
      <c r="AQ276" s="103">
        <f t="shared" si="436"/>
        <v>2.2588756134158183E-2</v>
      </c>
      <c r="AR276" s="103">
        <f t="shared" si="436"/>
        <v>2.2013851376105759E-2</v>
      </c>
      <c r="AS276" s="103">
        <f t="shared" si="436"/>
        <v>1.8679636377415758E-2</v>
      </c>
      <c r="AT276" s="103">
        <f t="shared" si="436"/>
        <v>1.7787855591560202E-2</v>
      </c>
      <c r="AU276" s="103">
        <f t="shared" si="436"/>
        <v>2.0938550757167253E-2</v>
      </c>
      <c r="AV276" s="103">
        <f t="shared" si="436"/>
        <v>2.1089351802940949E-2</v>
      </c>
      <c r="AW276" s="103">
        <f t="shared" si="436"/>
        <v>2.107748930422456E-2</v>
      </c>
      <c r="AX276" s="103">
        <f t="shared" si="436"/>
        <v>2.087761007748698E-2</v>
      </c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</row>
    <row r="277" spans="1:66" ht="14.25" hidden="1" outlineLevel="1" x14ac:dyDescent="0.2">
      <c r="A277" s="83" t="s">
        <v>1815</v>
      </c>
      <c r="B277" s="83" t="s">
        <v>2458</v>
      </c>
      <c r="C277" s="1" t="s">
        <v>2459</v>
      </c>
      <c r="D277" s="97" t="e">
        <v>#N/A</v>
      </c>
      <c r="E277" s="16">
        <f t="shared" ref="E277:G277" si="437">E137</f>
        <v>23788296.711625151</v>
      </c>
      <c r="F277" s="52">
        <f t="shared" si="437"/>
        <v>0.41828179609797239</v>
      </c>
      <c r="G277" s="16">
        <f t="shared" si="437"/>
        <v>9950211.4746500589</v>
      </c>
      <c r="H277" s="16"/>
      <c r="I277" s="132">
        <f t="shared" si="435"/>
        <v>2.6348820223698194E-2</v>
      </c>
      <c r="J277" s="16">
        <v>804627</v>
      </c>
      <c r="K277" s="130">
        <v>777333</v>
      </c>
      <c r="L277" s="130">
        <v>666530</v>
      </c>
      <c r="M277" s="131">
        <v>249746</v>
      </c>
      <c r="N277" s="131">
        <v>219250</v>
      </c>
      <c r="O277" s="16">
        <v>238425</v>
      </c>
      <c r="P277" s="16">
        <v>292067</v>
      </c>
      <c r="Q277" s="16">
        <v>285877</v>
      </c>
      <c r="R277" s="16">
        <v>294454</v>
      </c>
      <c r="S277" s="16">
        <v>313316</v>
      </c>
      <c r="T277" s="16">
        <v>301050</v>
      </c>
      <c r="U277" s="16">
        <v>319349</v>
      </c>
      <c r="V277" s="16">
        <v>296648</v>
      </c>
      <c r="W277" s="16">
        <v>272632</v>
      </c>
      <c r="X277" s="16">
        <v>284483</v>
      </c>
      <c r="Y277" s="16">
        <v>278302</v>
      </c>
      <c r="Z277" s="16">
        <v>283655</v>
      </c>
      <c r="AA277" s="16">
        <v>289068</v>
      </c>
      <c r="AB277" s="16">
        <v>256040</v>
      </c>
      <c r="AC277" s="16">
        <v>238736</v>
      </c>
      <c r="AD277" s="16">
        <v>291753</v>
      </c>
      <c r="AE277" s="16"/>
      <c r="AF277" s="16"/>
      <c r="AG277" s="103">
        <f t="shared" ref="AG277:AX277" si="438">J277/$G277</f>
        <v>8.0865316485979319E-2</v>
      </c>
      <c r="AH277" s="103">
        <f t="shared" si="438"/>
        <v>7.8122259208298711E-2</v>
      </c>
      <c r="AI277" s="103">
        <f t="shared" si="438"/>
        <v>6.6986515984921946E-2</v>
      </c>
      <c r="AJ277" s="103">
        <f t="shared" si="438"/>
        <v>2.5099567042999291E-2</v>
      </c>
      <c r="AK277" s="103">
        <f t="shared" si="438"/>
        <v>2.2034707559590923E-2</v>
      </c>
      <c r="AL277" s="103">
        <f t="shared" si="438"/>
        <v>2.3961802280024931E-2</v>
      </c>
      <c r="AM277" s="103">
        <f t="shared" si="438"/>
        <v>2.935284347916553E-2</v>
      </c>
      <c r="AN277" s="103">
        <f t="shared" si="438"/>
        <v>2.8730746148292699E-2</v>
      </c>
      <c r="AO277" s="103">
        <f t="shared" si="438"/>
        <v>2.9592737878001305E-2</v>
      </c>
      <c r="AP277" s="103">
        <f t="shared" si="438"/>
        <v>3.1488375980573725E-2</v>
      </c>
      <c r="AQ277" s="103">
        <f t="shared" si="438"/>
        <v>3.025563836175529E-2</v>
      </c>
      <c r="AR277" s="103">
        <f t="shared" si="438"/>
        <v>3.2094694752327485E-2</v>
      </c>
      <c r="AS277" s="103">
        <f t="shared" si="438"/>
        <v>2.9813235704162045E-2</v>
      </c>
      <c r="AT277" s="103">
        <f t="shared" si="438"/>
        <v>2.7399618660827331E-2</v>
      </c>
      <c r="AU277" s="103">
        <f t="shared" si="438"/>
        <v>2.8590648623375618E-2</v>
      </c>
      <c r="AV277" s="103">
        <f t="shared" si="438"/>
        <v>2.796945579589178E-2</v>
      </c>
      <c r="AW277" s="103">
        <f t="shared" si="438"/>
        <v>2.850743431158843E-2</v>
      </c>
      <c r="AX277" s="103">
        <f t="shared" si="438"/>
        <v>2.9051442849878352E-2</v>
      </c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</row>
    <row r="278" spans="1:66" ht="14.25" hidden="1" outlineLevel="1" x14ac:dyDescent="0.2">
      <c r="A278" s="83" t="s">
        <v>1828</v>
      </c>
      <c r="B278" s="83" t="s">
        <v>2458</v>
      </c>
      <c r="C278" s="1" t="s">
        <v>2459</v>
      </c>
      <c r="D278" s="97" t="e">
        <v>#N/A</v>
      </c>
      <c r="E278" s="16">
        <f t="shared" ref="E278:G278" si="439">E138</f>
        <v>15457722</v>
      </c>
      <c r="F278" s="52">
        <f t="shared" si="439"/>
        <v>0.54</v>
      </c>
      <c r="G278" s="16">
        <f t="shared" si="439"/>
        <v>8347169.8800000008</v>
      </c>
      <c r="H278" s="16"/>
      <c r="I278" s="132">
        <f t="shared" si="435"/>
        <v>4.1030074255539166E-2</v>
      </c>
      <c r="J278" s="16">
        <v>1062920</v>
      </c>
      <c r="K278" s="130">
        <v>1063398</v>
      </c>
      <c r="L278" s="130">
        <v>884158</v>
      </c>
      <c r="M278" s="131">
        <v>292328</v>
      </c>
      <c r="N278" s="131">
        <v>42687</v>
      </c>
      <c r="O278" s="16">
        <v>62886</v>
      </c>
      <c r="P278" s="16">
        <v>274885</v>
      </c>
      <c r="Q278" s="16">
        <v>411977</v>
      </c>
      <c r="R278" s="16">
        <v>399404</v>
      </c>
      <c r="S278" s="16">
        <v>440887</v>
      </c>
      <c r="T278" s="16">
        <v>429906</v>
      </c>
      <c r="U278" s="16">
        <v>422935</v>
      </c>
      <c r="V278" s="16">
        <v>379030</v>
      </c>
      <c r="W278" s="16">
        <v>350881</v>
      </c>
      <c r="X278" s="16">
        <v>387629</v>
      </c>
      <c r="Y278" s="16">
        <v>409564</v>
      </c>
      <c r="Z278" s="16">
        <v>452532</v>
      </c>
      <c r="AA278" s="16">
        <v>404656</v>
      </c>
      <c r="AB278" s="16">
        <v>292103</v>
      </c>
      <c r="AC278" s="16">
        <v>337199</v>
      </c>
      <c r="AD278" s="16">
        <v>398153</v>
      </c>
      <c r="AE278" s="16"/>
      <c r="AF278" s="16"/>
      <c r="AG278" s="103">
        <f t="shared" ref="AG278:AX278" si="440">J278/$G278</f>
        <v>0.12733896821086382</v>
      </c>
      <c r="AH278" s="103">
        <f t="shared" si="440"/>
        <v>0.12739623312901832</v>
      </c>
      <c r="AI278" s="103">
        <f t="shared" si="440"/>
        <v>0.10592308683191673</v>
      </c>
      <c r="AJ278" s="103">
        <f t="shared" si="440"/>
        <v>3.5021211285087679E-2</v>
      </c>
      <c r="AK278" s="103">
        <f t="shared" si="440"/>
        <v>5.1139488729322466E-3</v>
      </c>
      <c r="AL278" s="103">
        <f t="shared" si="440"/>
        <v>7.5338109687543573E-3</v>
      </c>
      <c r="AM278" s="103">
        <f t="shared" si="440"/>
        <v>3.2931520976784048E-2</v>
      </c>
      <c r="AN278" s="103">
        <f t="shared" si="440"/>
        <v>4.9355291185232228E-2</v>
      </c>
      <c r="AO278" s="103">
        <f t="shared" si="440"/>
        <v>4.7849032156034178E-2</v>
      </c>
      <c r="AP278" s="103">
        <f t="shared" si="440"/>
        <v>5.2818740523824098E-2</v>
      </c>
      <c r="AQ278" s="103">
        <f t="shared" si="440"/>
        <v>5.1503204820362414E-2</v>
      </c>
      <c r="AR278" s="103">
        <f t="shared" si="440"/>
        <v>5.0668071463761795E-2</v>
      </c>
      <c r="AS278" s="103">
        <f t="shared" si="440"/>
        <v>4.540820487051115E-2</v>
      </c>
      <c r="AT278" s="103">
        <f t="shared" si="440"/>
        <v>4.2035924156847274E-2</v>
      </c>
      <c r="AU278" s="103">
        <f t="shared" si="440"/>
        <v>4.6438374391872324E-2</v>
      </c>
      <c r="AV278" s="103">
        <f t="shared" si="440"/>
        <v>4.906621116952755E-2</v>
      </c>
      <c r="AW278" s="103">
        <f t="shared" si="440"/>
        <v>5.4213824147065277E-2</v>
      </c>
      <c r="AX278" s="103">
        <f t="shared" si="440"/>
        <v>4.847822744922977E-2</v>
      </c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</row>
    <row r="279" spans="1:66" ht="14.25" hidden="1" outlineLevel="1" x14ac:dyDescent="0.2">
      <c r="A279" s="83" t="s">
        <v>2460</v>
      </c>
      <c r="B279" s="83" t="s">
        <v>2458</v>
      </c>
      <c r="C279" s="1" t="s">
        <v>2459</v>
      </c>
      <c r="D279" s="97" t="e">
        <v>#N/A</v>
      </c>
      <c r="E279" s="16">
        <f t="shared" ref="E279:G279" si="441">E139</f>
        <v>63397873.711625151</v>
      </c>
      <c r="F279" s="52">
        <f t="shared" si="441"/>
        <v>0.49205388238328024</v>
      </c>
      <c r="G279" s="16">
        <f t="shared" si="441"/>
        <v>31195169.894650057</v>
      </c>
      <c r="H279" s="16"/>
      <c r="I279" s="132">
        <f t="shared" si="435"/>
        <v>2.617447944956906E-2</v>
      </c>
      <c r="J279" s="16">
        <v>2631718</v>
      </c>
      <c r="K279" s="130">
        <v>2611051</v>
      </c>
      <c r="L279" s="130">
        <v>2201474</v>
      </c>
      <c r="M279" s="131">
        <v>763549</v>
      </c>
      <c r="N279" s="131">
        <v>447716</v>
      </c>
      <c r="O279" s="16">
        <v>510193</v>
      </c>
      <c r="P279" s="16">
        <v>820631</v>
      </c>
      <c r="Q279" s="16">
        <v>982559</v>
      </c>
      <c r="R279" s="16">
        <v>965747</v>
      </c>
      <c r="S279" s="16">
        <v>1049418</v>
      </c>
      <c r="T279" s="16">
        <v>1018644</v>
      </c>
      <c r="U279" s="16">
        <v>1022222</v>
      </c>
      <c r="V279" s="16">
        <v>913904</v>
      </c>
      <c r="W279" s="16">
        <v>850461</v>
      </c>
      <c r="X279" s="16">
        <v>938699</v>
      </c>
      <c r="Y279" s="16">
        <v>956078</v>
      </c>
      <c r="Z279" s="16">
        <v>1004991</v>
      </c>
      <c r="AA279" s="16">
        <v>959276</v>
      </c>
      <c r="AB279" s="16">
        <v>727441</v>
      </c>
      <c r="AC279" s="16">
        <v>778036</v>
      </c>
      <c r="AD279" s="16">
        <v>944075</v>
      </c>
      <c r="AE279" s="16"/>
      <c r="AF279" s="16"/>
      <c r="AG279" s="103">
        <f t="shared" ref="AG279:AX279" si="442">J279/$G279</f>
        <v>8.4362996223057513E-2</v>
      </c>
      <c r="AH279" s="103">
        <f t="shared" si="442"/>
        <v>8.3700489813578249E-2</v>
      </c>
      <c r="AI279" s="103">
        <f t="shared" si="442"/>
        <v>7.0570989272847356E-2</v>
      </c>
      <c r="AJ279" s="103">
        <f t="shared" si="442"/>
        <v>2.4476513594207029E-2</v>
      </c>
      <c r="AK279" s="103">
        <f t="shared" si="442"/>
        <v>1.4352093657832037E-2</v>
      </c>
      <c r="AL279" s="103">
        <f t="shared" si="442"/>
        <v>1.6354871658753094E-2</v>
      </c>
      <c r="AM279" s="103">
        <f t="shared" si="442"/>
        <v>2.6306348154902577E-2</v>
      </c>
      <c r="AN279" s="103">
        <f t="shared" si="442"/>
        <v>3.1497151748755434E-2</v>
      </c>
      <c r="AO279" s="103">
        <f t="shared" si="442"/>
        <v>3.0958222162643989E-2</v>
      </c>
      <c r="AP279" s="103">
        <f t="shared" si="442"/>
        <v>3.3640400214007944E-2</v>
      </c>
      <c r="AQ279" s="103">
        <f t="shared" si="442"/>
        <v>3.2653901339216508E-2</v>
      </c>
      <c r="AR279" s="103">
        <f t="shared" si="442"/>
        <v>3.2768598582798875E-2</v>
      </c>
      <c r="AS279" s="103">
        <f t="shared" si="442"/>
        <v>2.9296330267998754E-2</v>
      </c>
      <c r="AT279" s="103">
        <f t="shared" si="442"/>
        <v>2.7262585934685141E-2</v>
      </c>
      <c r="AU279" s="103">
        <f t="shared" si="442"/>
        <v>3.0091164855652414E-2</v>
      </c>
      <c r="AV279" s="103">
        <f t="shared" si="442"/>
        <v>3.0648270332516013E-2</v>
      </c>
      <c r="AW279" s="103">
        <f t="shared" si="442"/>
        <v>3.2216237430152769E-2</v>
      </c>
      <c r="AX279" s="103">
        <f t="shared" si="442"/>
        <v>3.0750786203107519E-2</v>
      </c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</row>
    <row r="280" spans="1:66" ht="12.75" x14ac:dyDescent="0.2">
      <c r="A280" s="83"/>
      <c r="B280" s="83"/>
      <c r="C280" s="1"/>
      <c r="D280" s="1"/>
      <c r="E280" s="16"/>
      <c r="F280" s="16"/>
      <c r="G280" s="16"/>
      <c r="H280" s="16"/>
      <c r="I280" s="53"/>
      <c r="J280" s="16"/>
      <c r="K280" s="130"/>
      <c r="L280" s="130"/>
      <c r="M280" s="131"/>
      <c r="N280" s="131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</row>
    <row r="281" spans="1:66" ht="12.75" x14ac:dyDescent="0.2">
      <c r="A281" s="82" t="s">
        <v>2463</v>
      </c>
      <c r="B281" s="82"/>
      <c r="C281" s="83" t="s">
        <v>1840</v>
      </c>
      <c r="D281" s="83"/>
      <c r="E281" s="82"/>
      <c r="F281" s="83" t="s">
        <v>1815</v>
      </c>
      <c r="G281" s="84"/>
      <c r="H281" s="83" t="s">
        <v>1828</v>
      </c>
      <c r="I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4"/>
      <c r="AJ281" s="84"/>
      <c r="AK281" s="84"/>
      <c r="AL281" s="84"/>
      <c r="AM281" s="84"/>
      <c r="AN281" s="84"/>
      <c r="AO281" s="84"/>
      <c r="AP281" s="84"/>
      <c r="AQ281" s="84"/>
      <c r="AR281" s="84"/>
      <c r="AS281" s="84"/>
      <c r="AT281" s="84"/>
      <c r="AU281" s="84"/>
      <c r="AV281" s="84"/>
      <c r="AW281" s="84"/>
      <c r="AX281" s="84"/>
      <c r="AY281" s="84"/>
      <c r="AZ281" s="84"/>
      <c r="BA281" s="84"/>
      <c r="BB281" s="84"/>
      <c r="BC281" s="84"/>
      <c r="BD281" s="84"/>
      <c r="BE281" s="84"/>
      <c r="BF281" s="84"/>
      <c r="BG281" s="84"/>
      <c r="BH281" s="84"/>
      <c r="BI281" s="84"/>
      <c r="BJ281" s="84"/>
      <c r="BK281" s="84"/>
      <c r="BL281" s="84"/>
      <c r="BM281" s="84"/>
      <c r="BN281" s="84"/>
    </row>
    <row r="282" spans="1:66" ht="12.75" collapsed="1" x14ac:dyDescent="0.2">
      <c r="A282" s="88" t="s">
        <v>34</v>
      </c>
      <c r="B282" s="88" t="s">
        <v>2440</v>
      </c>
      <c r="C282" s="88" t="s">
        <v>2462</v>
      </c>
      <c r="D282" s="88" t="s">
        <v>2442</v>
      </c>
      <c r="E282" s="88" t="s">
        <v>31</v>
      </c>
      <c r="F282" s="91"/>
      <c r="G282" s="91"/>
      <c r="H282" s="91"/>
      <c r="I282" s="90" t="s">
        <v>2447</v>
      </c>
      <c r="J282" s="91">
        <v>43831</v>
      </c>
      <c r="K282" s="91">
        <v>43862</v>
      </c>
      <c r="L282" s="91">
        <v>43891</v>
      </c>
      <c r="M282" s="91">
        <v>43922</v>
      </c>
      <c r="N282" s="91">
        <v>43952</v>
      </c>
      <c r="O282" s="91">
        <v>43983</v>
      </c>
      <c r="P282" s="91">
        <v>44013</v>
      </c>
      <c r="Q282" s="91">
        <v>44044</v>
      </c>
      <c r="R282" s="91">
        <v>44075</v>
      </c>
      <c r="S282" s="91">
        <v>44105</v>
      </c>
      <c r="T282" s="91">
        <v>44136</v>
      </c>
      <c r="U282" s="91">
        <v>44166</v>
      </c>
      <c r="V282" s="91">
        <v>44197</v>
      </c>
      <c r="W282" s="91">
        <v>44228</v>
      </c>
      <c r="X282" s="91">
        <v>44256</v>
      </c>
      <c r="Y282" s="91">
        <v>44287</v>
      </c>
      <c r="Z282" s="91">
        <v>44317</v>
      </c>
      <c r="AA282" s="91">
        <v>44348</v>
      </c>
      <c r="AB282" s="91">
        <v>44378</v>
      </c>
      <c r="AC282" s="91">
        <v>44409</v>
      </c>
      <c r="AD282" s="91">
        <v>44440</v>
      </c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</row>
    <row r="283" spans="1:66" ht="14.25" hidden="1" outlineLevel="1" x14ac:dyDescent="0.2">
      <c r="A283" s="83" t="s">
        <v>1840</v>
      </c>
      <c r="B283" s="83" t="s">
        <v>1452</v>
      </c>
      <c r="C283" s="1" t="s">
        <v>1249</v>
      </c>
      <c r="D283" s="97" t="s">
        <v>133</v>
      </c>
      <c r="E283" s="16">
        <f t="shared" ref="E283:G283" si="443">E143</f>
        <v>612047</v>
      </c>
      <c r="F283" s="52">
        <f t="shared" si="443"/>
        <v>0.48</v>
      </c>
      <c r="G283" s="16">
        <f t="shared" si="443"/>
        <v>293782.56</v>
      </c>
      <c r="H283" s="16"/>
      <c r="I283" s="101">
        <f t="shared" ref="I283:I415" si="444">AVERAGE(Y283:AA283)/G283</f>
        <v>3.5786104298816557E-3</v>
      </c>
      <c r="J283" s="16">
        <v>2191</v>
      </c>
      <c r="K283" s="130">
        <v>2137</v>
      </c>
      <c r="L283" s="130">
        <v>1544</v>
      </c>
      <c r="M283" s="32">
        <v>400</v>
      </c>
      <c r="N283" s="32">
        <v>494</v>
      </c>
      <c r="O283" s="1">
        <v>575</v>
      </c>
      <c r="P283" s="1">
        <v>679</v>
      </c>
      <c r="Q283" s="1">
        <v>824</v>
      </c>
      <c r="R283" s="1">
        <v>693</v>
      </c>
      <c r="S283" s="1">
        <v>957</v>
      </c>
      <c r="T283" s="1">
        <v>901</v>
      </c>
      <c r="U283" s="16">
        <v>1041</v>
      </c>
      <c r="V283" s="16">
        <v>1007</v>
      </c>
      <c r="W283" s="1">
        <v>863</v>
      </c>
      <c r="X283" s="1">
        <v>974</v>
      </c>
      <c r="Y283" s="1">
        <v>931</v>
      </c>
      <c r="Z283" s="16">
        <v>1194</v>
      </c>
      <c r="AA283" s="16">
        <v>1029</v>
      </c>
      <c r="AG283" s="103">
        <f t="shared" ref="AG283:AX283" si="445">J283/$G283</f>
        <v>7.4578967519378959E-3</v>
      </c>
      <c r="AH283" s="103">
        <f t="shared" si="445"/>
        <v>7.2740873386085278E-3</v>
      </c>
      <c r="AI283" s="103">
        <f t="shared" si="445"/>
        <v>5.2555876700100916E-3</v>
      </c>
      <c r="AJ283" s="103">
        <f t="shared" si="445"/>
        <v>1.361551209847174E-3</v>
      </c>
      <c r="AK283" s="103">
        <f t="shared" si="445"/>
        <v>1.6815157441612599E-3</v>
      </c>
      <c r="AL283" s="103">
        <f t="shared" si="445"/>
        <v>1.9572298641553128E-3</v>
      </c>
      <c r="AM283" s="103">
        <f t="shared" si="445"/>
        <v>2.3112331787155781E-3</v>
      </c>
      <c r="AN283" s="103">
        <f t="shared" si="445"/>
        <v>2.8047954922851785E-3</v>
      </c>
      <c r="AO283" s="103">
        <f t="shared" si="445"/>
        <v>2.3588874710602291E-3</v>
      </c>
      <c r="AP283" s="103">
        <f t="shared" si="445"/>
        <v>3.2575112695593638E-3</v>
      </c>
      <c r="AQ283" s="103">
        <f t="shared" si="445"/>
        <v>3.0668941001807597E-3</v>
      </c>
      <c r="AR283" s="103">
        <f t="shared" si="445"/>
        <v>3.5434370236272707E-3</v>
      </c>
      <c r="AS283" s="103">
        <f t="shared" si="445"/>
        <v>3.4277051707902605E-3</v>
      </c>
      <c r="AT283" s="103">
        <f t="shared" si="445"/>
        <v>2.9375467352452779E-3</v>
      </c>
      <c r="AU283" s="103">
        <f t="shared" si="445"/>
        <v>3.3153771959778689E-3</v>
      </c>
      <c r="AV283" s="103">
        <f t="shared" si="445"/>
        <v>3.1690104409192975E-3</v>
      </c>
      <c r="AW283" s="103">
        <f t="shared" si="445"/>
        <v>4.0642303613938145E-3</v>
      </c>
      <c r="AX283" s="103">
        <f t="shared" si="445"/>
        <v>3.5025904873318553E-3</v>
      </c>
    </row>
    <row r="284" spans="1:66" ht="14.25" hidden="1" outlineLevel="1" x14ac:dyDescent="0.2">
      <c r="A284" s="83" t="s">
        <v>1840</v>
      </c>
      <c r="B284" s="83" t="s">
        <v>1452</v>
      </c>
      <c r="C284" s="1" t="s">
        <v>1253</v>
      </c>
      <c r="D284" s="97" t="s">
        <v>133</v>
      </c>
      <c r="E284" s="16">
        <f t="shared" ref="E284:G284" si="446">E144</f>
        <v>1059849</v>
      </c>
      <c r="F284" s="52">
        <f t="shared" si="446"/>
        <v>0.48</v>
      </c>
      <c r="G284" s="16">
        <f t="shared" si="446"/>
        <v>508727.51999999996</v>
      </c>
      <c r="H284" s="16"/>
      <c r="I284" s="101">
        <f t="shared" si="444"/>
        <v>6.716103478472458E-3</v>
      </c>
      <c r="J284" s="16">
        <v>8776</v>
      </c>
      <c r="K284" s="130">
        <v>8564</v>
      </c>
      <c r="L284" s="130">
        <v>6127</v>
      </c>
      <c r="M284" s="131">
        <v>1644</v>
      </c>
      <c r="N284" s="131">
        <v>1727</v>
      </c>
      <c r="O284" s="16">
        <v>2087</v>
      </c>
      <c r="P284" s="16">
        <v>2508</v>
      </c>
      <c r="Q284" s="16">
        <v>3005</v>
      </c>
      <c r="R284" s="16">
        <v>2690</v>
      </c>
      <c r="S284" s="16">
        <v>3235</v>
      </c>
      <c r="T284" s="16">
        <v>3206</v>
      </c>
      <c r="U284" s="16">
        <v>3485</v>
      </c>
      <c r="V284" s="16">
        <v>2967</v>
      </c>
      <c r="W284" s="16">
        <v>2511</v>
      </c>
      <c r="X284" s="16">
        <v>3025</v>
      </c>
      <c r="Y284" s="16">
        <v>3116</v>
      </c>
      <c r="Z284" s="16">
        <v>3775</v>
      </c>
      <c r="AA284" s="16">
        <v>3359</v>
      </c>
      <c r="AG284" s="103">
        <f t="shared" ref="AG284:AX284" si="447">J284/$G284</f>
        <v>1.7250885110363209E-2</v>
      </c>
      <c r="AH284" s="103">
        <f t="shared" si="447"/>
        <v>1.6834159079894086E-2</v>
      </c>
      <c r="AI284" s="103">
        <f t="shared" si="447"/>
        <v>1.204377541832217E-2</v>
      </c>
      <c r="AJ284" s="103">
        <f t="shared" si="447"/>
        <v>3.23159242495865E-3</v>
      </c>
      <c r="AK284" s="103">
        <f t="shared" si="447"/>
        <v>3.3947445972649566E-3</v>
      </c>
      <c r="AL284" s="103">
        <f t="shared" si="447"/>
        <v>4.1023925735332737E-3</v>
      </c>
      <c r="AM284" s="103">
        <f t="shared" si="447"/>
        <v>4.9299475680026125E-3</v>
      </c>
      <c r="AN284" s="103">
        <f t="shared" si="447"/>
        <v>5.9068949130174839E-3</v>
      </c>
      <c r="AO284" s="103">
        <f t="shared" si="447"/>
        <v>5.2877029337827057E-3</v>
      </c>
      <c r="AP284" s="103">
        <f t="shared" si="447"/>
        <v>6.3590033423000202E-3</v>
      </c>
      <c r="AQ284" s="103">
        <f t="shared" si="447"/>
        <v>6.3019983664339609E-3</v>
      </c>
      <c r="AR284" s="103">
        <f t="shared" si="447"/>
        <v>6.8504255480419073E-3</v>
      </c>
      <c r="AS284" s="103">
        <f t="shared" si="447"/>
        <v>5.8321987377447171E-3</v>
      </c>
      <c r="AT284" s="103">
        <f t="shared" si="447"/>
        <v>4.9358446344715144E-3</v>
      </c>
      <c r="AU284" s="103">
        <f t="shared" si="447"/>
        <v>5.9462086894768347E-3</v>
      </c>
      <c r="AV284" s="103">
        <f t="shared" si="447"/>
        <v>6.1250863723668813E-3</v>
      </c>
      <c r="AW284" s="103">
        <f t="shared" si="447"/>
        <v>7.420475306702496E-3</v>
      </c>
      <c r="AX284" s="103">
        <f t="shared" si="447"/>
        <v>6.6027487563479958E-3</v>
      </c>
    </row>
    <row r="285" spans="1:66" ht="14.25" hidden="1" outlineLevel="1" x14ac:dyDescent="0.2">
      <c r="A285" s="83" t="s">
        <v>1840</v>
      </c>
      <c r="B285" s="83" t="s">
        <v>1452</v>
      </c>
      <c r="C285" s="1" t="s">
        <v>1258</v>
      </c>
      <c r="D285" s="97" t="s">
        <v>133</v>
      </c>
      <c r="E285" s="16">
        <f t="shared" ref="E285:G285" si="448">E145</f>
        <v>482616</v>
      </c>
      <c r="F285" s="52">
        <f t="shared" si="448"/>
        <v>0.48</v>
      </c>
      <c r="G285" s="16">
        <f t="shared" si="448"/>
        <v>231655.67999999999</v>
      </c>
      <c r="H285" s="16"/>
      <c r="I285" s="101">
        <f t="shared" si="444"/>
        <v>3.6347047480122224E-3</v>
      </c>
      <c r="J285" s="16">
        <v>2444</v>
      </c>
      <c r="K285" s="130">
        <v>2341</v>
      </c>
      <c r="L285" s="130">
        <v>1689</v>
      </c>
      <c r="M285" s="32">
        <v>452</v>
      </c>
      <c r="N285" s="32">
        <v>464</v>
      </c>
      <c r="O285" s="1">
        <v>494</v>
      </c>
      <c r="P285" s="1">
        <v>552</v>
      </c>
      <c r="Q285" s="1">
        <v>709</v>
      </c>
      <c r="R285" s="1">
        <v>620</v>
      </c>
      <c r="S285" s="1">
        <v>649</v>
      </c>
      <c r="T285" s="1">
        <v>805</v>
      </c>
      <c r="U285" s="1">
        <v>962</v>
      </c>
      <c r="V285" s="1">
        <v>864</v>
      </c>
      <c r="W285" s="1">
        <v>852</v>
      </c>
      <c r="X285" s="1">
        <v>834</v>
      </c>
      <c r="Y285" s="1">
        <v>808</v>
      </c>
      <c r="Z285" s="1">
        <v>915</v>
      </c>
      <c r="AA285" s="1">
        <v>803</v>
      </c>
      <c r="AG285" s="103">
        <f t="shared" ref="AG285:AX285" si="449">J285/$G285</f>
        <v>1.0550140622496285E-2</v>
      </c>
      <c r="AH285" s="103">
        <f t="shared" si="449"/>
        <v>1.0105515219829705E-2</v>
      </c>
      <c r="AI285" s="103">
        <f t="shared" si="449"/>
        <v>7.2909932534354436E-3</v>
      </c>
      <c r="AJ285" s="103">
        <f t="shared" si="449"/>
        <v>1.9511716699543047E-3</v>
      </c>
      <c r="AK285" s="103">
        <f t="shared" si="449"/>
        <v>2.0029726877407021E-3</v>
      </c>
      <c r="AL285" s="103">
        <f t="shared" si="449"/>
        <v>2.1324752322066957E-3</v>
      </c>
      <c r="AM285" s="103">
        <f t="shared" si="449"/>
        <v>2.3828468181742836E-3</v>
      </c>
      <c r="AN285" s="103">
        <f t="shared" si="449"/>
        <v>3.0605768008796505E-3</v>
      </c>
      <c r="AO285" s="103">
        <f t="shared" si="449"/>
        <v>2.6763859189638693E-3</v>
      </c>
      <c r="AP285" s="103">
        <f t="shared" si="449"/>
        <v>2.8015717119476632E-3</v>
      </c>
      <c r="AQ285" s="103">
        <f t="shared" si="449"/>
        <v>3.47498494317083E-3</v>
      </c>
      <c r="AR285" s="103">
        <f t="shared" si="449"/>
        <v>4.1527149258761969E-3</v>
      </c>
      <c r="AS285" s="103">
        <f t="shared" si="449"/>
        <v>3.7296732806206176E-3</v>
      </c>
      <c r="AT285" s="103">
        <f t="shared" si="449"/>
        <v>3.6778722628342201E-3</v>
      </c>
      <c r="AU285" s="103">
        <f t="shared" si="449"/>
        <v>3.600170736154624E-3</v>
      </c>
      <c r="AV285" s="103">
        <f t="shared" si="449"/>
        <v>3.4879351976174295E-3</v>
      </c>
      <c r="AW285" s="103">
        <f t="shared" si="449"/>
        <v>3.9498276062128069E-3</v>
      </c>
      <c r="AX285" s="103">
        <f t="shared" si="449"/>
        <v>3.4663514402064307E-3</v>
      </c>
    </row>
    <row r="286" spans="1:66" ht="14.25" hidden="1" outlineLevel="1" x14ac:dyDescent="0.2">
      <c r="A286" s="83" t="s">
        <v>1840</v>
      </c>
      <c r="B286" s="83" t="s">
        <v>1452</v>
      </c>
      <c r="C286" s="1" t="s">
        <v>1268</v>
      </c>
      <c r="D286" s="97" t="s">
        <v>133</v>
      </c>
      <c r="E286" s="16">
        <f t="shared" ref="E286:G286" si="450">E146</f>
        <v>538647</v>
      </c>
      <c r="F286" s="52">
        <f t="shared" si="450"/>
        <v>0.48</v>
      </c>
      <c r="G286" s="16">
        <f t="shared" si="450"/>
        <v>258550.56</v>
      </c>
      <c r="H286" s="16"/>
      <c r="I286" s="101">
        <f t="shared" si="444"/>
        <v>2.6996653961994898E-3</v>
      </c>
      <c r="J286" s="16">
        <v>2013</v>
      </c>
      <c r="K286" s="130">
        <v>2143</v>
      </c>
      <c r="L286" s="130">
        <v>1410</v>
      </c>
      <c r="M286" s="32">
        <v>578</v>
      </c>
      <c r="N286" s="32">
        <v>404</v>
      </c>
      <c r="O286" s="1">
        <v>381</v>
      </c>
      <c r="P286" s="1">
        <v>610</v>
      </c>
      <c r="Q286" s="1">
        <v>797</v>
      </c>
      <c r="R286" s="1">
        <v>675</v>
      </c>
      <c r="S286" s="1">
        <v>841</v>
      </c>
      <c r="T286" s="1">
        <v>980</v>
      </c>
      <c r="U286" s="1">
        <v>983</v>
      </c>
      <c r="V286" s="1">
        <v>864</v>
      </c>
      <c r="W286" s="1">
        <v>631</v>
      </c>
      <c r="X286" s="1">
        <v>776</v>
      </c>
      <c r="Y286" s="1">
        <v>714</v>
      </c>
      <c r="Z286" s="1">
        <v>774</v>
      </c>
      <c r="AA286" s="1">
        <v>606</v>
      </c>
      <c r="AG286" s="103">
        <f t="shared" ref="AG286:AX286" si="451">J286/$G286</f>
        <v>7.7857112357443744E-3</v>
      </c>
      <c r="AH286" s="103">
        <f t="shared" si="451"/>
        <v>8.2885142464978606E-3</v>
      </c>
      <c r="AI286" s="103">
        <f t="shared" si="451"/>
        <v>5.4534788089416631E-3</v>
      </c>
      <c r="AJ286" s="103">
        <f t="shared" si="451"/>
        <v>2.2355395401193485E-3</v>
      </c>
      <c r="AK286" s="103">
        <f t="shared" si="451"/>
        <v>1.5625570488031432E-3</v>
      </c>
      <c r="AL286" s="103">
        <f t="shared" si="451"/>
        <v>1.4735995930544494E-3</v>
      </c>
      <c r="AM286" s="103">
        <f t="shared" si="451"/>
        <v>2.359306435074053E-3</v>
      </c>
      <c r="AN286" s="103">
        <f t="shared" si="451"/>
        <v>3.082569227465607E-3</v>
      </c>
      <c r="AO286" s="103">
        <f t="shared" si="451"/>
        <v>2.6107079404507961E-3</v>
      </c>
      <c r="AP286" s="103">
        <f t="shared" si="451"/>
        <v>3.2527487080283254E-3</v>
      </c>
      <c r="AQ286" s="103">
        <f t="shared" si="451"/>
        <v>3.7903611579878228E-3</v>
      </c>
      <c r="AR286" s="103">
        <f t="shared" si="451"/>
        <v>3.801964304389826E-3</v>
      </c>
      <c r="AS286" s="103">
        <f t="shared" si="451"/>
        <v>3.3417061637770191E-3</v>
      </c>
      <c r="AT286" s="103">
        <f t="shared" si="451"/>
        <v>2.4405284598880777E-3</v>
      </c>
      <c r="AU286" s="103">
        <f t="shared" si="451"/>
        <v>3.0013472026515818E-3</v>
      </c>
      <c r="AV286" s="103">
        <f t="shared" si="451"/>
        <v>2.7615488436768423E-3</v>
      </c>
      <c r="AW286" s="103">
        <f t="shared" si="451"/>
        <v>2.9936117717169128E-3</v>
      </c>
      <c r="AX286" s="103">
        <f t="shared" si="451"/>
        <v>2.3438355732047149E-3</v>
      </c>
    </row>
    <row r="287" spans="1:66" ht="14.25" hidden="1" outlineLevel="1" x14ac:dyDescent="0.2">
      <c r="A287" s="83" t="s">
        <v>1840</v>
      </c>
      <c r="B287" s="83" t="s">
        <v>1452</v>
      </c>
      <c r="C287" s="1" t="s">
        <v>1279</v>
      </c>
      <c r="D287" s="97" t="s">
        <v>133</v>
      </c>
      <c r="E287" s="16">
        <f t="shared" ref="E287:G287" si="452">E147</f>
        <v>1214033</v>
      </c>
      <c r="F287" s="52">
        <f t="shared" si="452"/>
        <v>0.48</v>
      </c>
      <c r="G287" s="16">
        <f t="shared" si="452"/>
        <v>582735.84</v>
      </c>
      <c r="H287" s="16"/>
      <c r="I287" s="101">
        <f t="shared" si="444"/>
        <v>4.905596104517386E-3</v>
      </c>
      <c r="J287" s="16">
        <v>6021</v>
      </c>
      <c r="K287" s="130">
        <v>5365</v>
      </c>
      <c r="L287" s="130">
        <v>4592</v>
      </c>
      <c r="M287" s="131">
        <v>1484</v>
      </c>
      <c r="N287" s="131">
        <v>1700</v>
      </c>
      <c r="O287" s="16">
        <v>1680</v>
      </c>
      <c r="P287" s="16">
        <v>2081</v>
      </c>
      <c r="Q287" s="16">
        <v>2650</v>
      </c>
      <c r="R287" s="16">
        <v>1896</v>
      </c>
      <c r="S287" s="16">
        <v>2255</v>
      </c>
      <c r="T287" s="16">
        <v>2466</v>
      </c>
      <c r="U287" s="16">
        <v>3156</v>
      </c>
      <c r="V287" s="16">
        <v>2447</v>
      </c>
      <c r="W287" s="16">
        <v>1962</v>
      </c>
      <c r="X287" s="16">
        <v>2360</v>
      </c>
      <c r="Y287" s="16">
        <v>2460</v>
      </c>
      <c r="Z287" s="16">
        <v>3644</v>
      </c>
      <c r="AA287" s="16">
        <v>2472</v>
      </c>
      <c r="AG287" s="103">
        <f t="shared" ref="AG287:AX287" si="453">J287/$G287</f>
        <v>1.0332297392245516E-2</v>
      </c>
      <c r="AH287" s="103">
        <f t="shared" si="453"/>
        <v>9.2065729130372358E-3</v>
      </c>
      <c r="AI287" s="103">
        <f t="shared" si="453"/>
        <v>7.8800713544579654E-3</v>
      </c>
      <c r="AJ287" s="103">
        <f t="shared" si="453"/>
        <v>2.5466084255260498E-3</v>
      </c>
      <c r="AK287" s="103">
        <f t="shared" si="453"/>
        <v>2.9172738028263373E-3</v>
      </c>
      <c r="AL287" s="103">
        <f t="shared" si="453"/>
        <v>2.8829529345577921E-3</v>
      </c>
      <c r="AM287" s="103">
        <f t="shared" si="453"/>
        <v>3.5710863433421223E-3</v>
      </c>
      <c r="AN287" s="103">
        <f t="shared" si="453"/>
        <v>4.5475150455822318E-3</v>
      </c>
      <c r="AO287" s="103">
        <f t="shared" si="453"/>
        <v>3.2536183118580799E-3</v>
      </c>
      <c r="AP287" s="103">
        <f t="shared" si="453"/>
        <v>3.8696778972784653E-3</v>
      </c>
      <c r="AQ287" s="103">
        <f t="shared" si="453"/>
        <v>4.2317630575116165E-3</v>
      </c>
      <c r="AR287" s="103">
        <f t="shared" si="453"/>
        <v>5.4158330127764241E-3</v>
      </c>
      <c r="AS287" s="103">
        <f t="shared" si="453"/>
        <v>4.1991582326564988E-3</v>
      </c>
      <c r="AT287" s="103">
        <f t="shared" si="453"/>
        <v>3.3668771771442787E-3</v>
      </c>
      <c r="AU287" s="103">
        <f t="shared" si="453"/>
        <v>4.0498624556883269E-3</v>
      </c>
      <c r="AV287" s="103">
        <f t="shared" si="453"/>
        <v>4.2214667970310532E-3</v>
      </c>
      <c r="AW287" s="103">
        <f t="shared" si="453"/>
        <v>6.2532621985289258E-3</v>
      </c>
      <c r="AX287" s="103">
        <f t="shared" si="453"/>
        <v>4.2420593179921797E-3</v>
      </c>
    </row>
    <row r="288" spans="1:66" ht="14.25" hidden="1" outlineLevel="1" x14ac:dyDescent="0.2">
      <c r="A288" s="83" t="s">
        <v>1840</v>
      </c>
      <c r="B288" s="83" t="s">
        <v>1452</v>
      </c>
      <c r="C288" s="1" t="s">
        <v>1285</v>
      </c>
      <c r="D288" s="97" t="s">
        <v>133</v>
      </c>
      <c r="E288" s="16">
        <f t="shared" ref="E288:G288" si="454">E148</f>
        <v>1169577</v>
      </c>
      <c r="F288" s="52">
        <f t="shared" si="454"/>
        <v>0.48</v>
      </c>
      <c r="G288" s="16">
        <f t="shared" si="454"/>
        <v>561396.96</v>
      </c>
      <c r="H288" s="16"/>
      <c r="I288" s="101">
        <f t="shared" si="444"/>
        <v>5.9720071634635618E-3</v>
      </c>
      <c r="J288" s="16">
        <v>8445</v>
      </c>
      <c r="K288" s="130">
        <v>8258</v>
      </c>
      <c r="L288" s="130">
        <v>6255</v>
      </c>
      <c r="M288" s="131">
        <v>1589</v>
      </c>
      <c r="N288" s="131">
        <v>1577</v>
      </c>
      <c r="O288" s="16">
        <v>1922</v>
      </c>
      <c r="P288" s="16">
        <v>2344</v>
      </c>
      <c r="Q288" s="16">
        <v>2815</v>
      </c>
      <c r="R288" s="16">
        <v>2581</v>
      </c>
      <c r="S288" s="16">
        <v>3037</v>
      </c>
      <c r="T288" s="16">
        <v>3281</v>
      </c>
      <c r="U288" s="16">
        <v>3533</v>
      </c>
      <c r="V288" s="16">
        <v>2797</v>
      </c>
      <c r="W288" s="16">
        <v>2467</v>
      </c>
      <c r="X288" s="16">
        <v>2983</v>
      </c>
      <c r="Y288" s="16">
        <v>3103</v>
      </c>
      <c r="Z288" s="16">
        <v>3563</v>
      </c>
      <c r="AA288" s="16">
        <v>3392</v>
      </c>
      <c r="AG288" s="103">
        <f t="shared" ref="AG288:AX288" si="455">J288/$G288</f>
        <v>1.5042831724632069E-2</v>
      </c>
      <c r="AH288" s="103">
        <f t="shared" si="455"/>
        <v>1.4709734089048149E-2</v>
      </c>
      <c r="AI288" s="103">
        <f t="shared" si="455"/>
        <v>1.1141848719665316E-2</v>
      </c>
      <c r="AJ288" s="103">
        <f t="shared" si="455"/>
        <v>2.8304392670740505E-3</v>
      </c>
      <c r="AK288" s="103">
        <f t="shared" si="455"/>
        <v>2.809064017731767E-3</v>
      </c>
      <c r="AL288" s="103">
        <f t="shared" si="455"/>
        <v>3.42360243632242E-3</v>
      </c>
      <c r="AM288" s="103">
        <f t="shared" si="455"/>
        <v>4.1752987048593922E-3</v>
      </c>
      <c r="AN288" s="103">
        <f t="shared" si="455"/>
        <v>5.0142772415440228E-3</v>
      </c>
      <c r="AO288" s="103">
        <f t="shared" si="455"/>
        <v>4.5974598793694929E-3</v>
      </c>
      <c r="AP288" s="103">
        <f t="shared" si="455"/>
        <v>5.4097193543762691E-3</v>
      </c>
      <c r="AQ288" s="103">
        <f t="shared" si="455"/>
        <v>5.8443494243360355E-3</v>
      </c>
      <c r="AR288" s="103">
        <f t="shared" si="455"/>
        <v>6.2932296605239905E-3</v>
      </c>
      <c r="AS288" s="103">
        <f t="shared" si="455"/>
        <v>4.9822143675305975E-3</v>
      </c>
      <c r="AT288" s="103">
        <f t="shared" si="455"/>
        <v>4.3943950106177989E-3</v>
      </c>
      <c r="AU288" s="103">
        <f t="shared" si="455"/>
        <v>5.3135307323359934E-3</v>
      </c>
      <c r="AV288" s="103">
        <f t="shared" si="455"/>
        <v>5.5272832257588292E-3</v>
      </c>
      <c r="AW288" s="103">
        <f t="shared" si="455"/>
        <v>6.3466677838796993E-3</v>
      </c>
      <c r="AX288" s="103">
        <f t="shared" si="455"/>
        <v>6.0420704807521586E-3</v>
      </c>
    </row>
    <row r="289" spans="1:50" ht="14.25" hidden="1" outlineLevel="1" x14ac:dyDescent="0.2">
      <c r="A289" s="83" t="s">
        <v>1840</v>
      </c>
      <c r="B289" s="83" t="s">
        <v>1452</v>
      </c>
      <c r="C289" s="1" t="s">
        <v>1291</v>
      </c>
      <c r="D289" s="97" t="s">
        <v>133</v>
      </c>
      <c r="E289" s="16">
        <f t="shared" ref="E289:G289" si="456">E149</f>
        <v>723649</v>
      </c>
      <c r="F289" s="52">
        <f t="shared" si="456"/>
        <v>0.48</v>
      </c>
      <c r="G289" s="16">
        <f t="shared" si="456"/>
        <v>347351.51999999996</v>
      </c>
      <c r="H289" s="16"/>
      <c r="I289" s="101">
        <f t="shared" si="444"/>
        <v>1.0850679450028031E-2</v>
      </c>
      <c r="J289" s="16">
        <v>8794</v>
      </c>
      <c r="K289" s="130">
        <v>8226</v>
      </c>
      <c r="L289" s="130">
        <v>6696</v>
      </c>
      <c r="M289" s="131">
        <v>2354</v>
      </c>
      <c r="N289" s="131">
        <v>2297</v>
      </c>
      <c r="O289" s="16">
        <v>2543</v>
      </c>
      <c r="P289" s="16">
        <v>2953</v>
      </c>
      <c r="Q289" s="16">
        <v>3386</v>
      </c>
      <c r="R289" s="16">
        <v>3121</v>
      </c>
      <c r="S289" s="16">
        <v>3613</v>
      </c>
      <c r="T289" s="16">
        <v>3620</v>
      </c>
      <c r="U289" s="16">
        <v>4962</v>
      </c>
      <c r="V289" s="16">
        <v>3903</v>
      </c>
      <c r="W289" s="16">
        <v>3462</v>
      </c>
      <c r="X289" s="16">
        <v>3477</v>
      </c>
      <c r="Y289" s="16">
        <v>3431</v>
      </c>
      <c r="Z289" s="16">
        <v>4420</v>
      </c>
      <c r="AA289" s="16">
        <v>3456</v>
      </c>
      <c r="AG289" s="103">
        <f t="shared" ref="AG289:AX289" si="457">J289/$G289</f>
        <v>2.5317292407414833E-2</v>
      </c>
      <c r="AH289" s="103">
        <f t="shared" si="457"/>
        <v>2.3682061330838573E-2</v>
      </c>
      <c r="AI289" s="103">
        <f t="shared" si="457"/>
        <v>1.927730156470886E-2</v>
      </c>
      <c r="AJ289" s="103">
        <f t="shared" si="457"/>
        <v>6.7769963983459764E-3</v>
      </c>
      <c r="AK289" s="103">
        <f t="shared" si="457"/>
        <v>6.6128975050980063E-3</v>
      </c>
      <c r="AL289" s="103">
        <f t="shared" si="457"/>
        <v>7.321113781220823E-3</v>
      </c>
      <c r="AM289" s="103">
        <f t="shared" si="457"/>
        <v>8.5014742414255169E-3</v>
      </c>
      <c r="AN289" s="103">
        <f t="shared" si="457"/>
        <v>9.7480500445197432E-3</v>
      </c>
      <c r="AO289" s="103">
        <f t="shared" si="457"/>
        <v>8.9851341373142699E-3</v>
      </c>
      <c r="AP289" s="103">
        <f t="shared" si="457"/>
        <v>1.0401566689559903E-2</v>
      </c>
      <c r="AQ289" s="103">
        <f t="shared" si="457"/>
        <v>1.0421719185221934E-2</v>
      </c>
      <c r="AR289" s="103">
        <f t="shared" si="457"/>
        <v>1.4285240496428519E-2</v>
      </c>
      <c r="AS289" s="103">
        <f t="shared" si="457"/>
        <v>1.1236455795558346E-2</v>
      </c>
      <c r="AT289" s="103">
        <f t="shared" si="457"/>
        <v>9.96684856885037E-3</v>
      </c>
      <c r="AU289" s="103">
        <f t="shared" si="457"/>
        <v>1.0010032488126151E-2</v>
      </c>
      <c r="AV289" s="103">
        <f t="shared" si="457"/>
        <v>9.8776018023470878E-3</v>
      </c>
      <c r="AW289" s="103">
        <f t="shared" si="457"/>
        <v>1.2724861546596947E-2</v>
      </c>
      <c r="AX289" s="103">
        <f t="shared" si="457"/>
        <v>9.9495750011400572E-3</v>
      </c>
    </row>
    <row r="290" spans="1:50" ht="14.25" hidden="1" outlineLevel="1" x14ac:dyDescent="0.2">
      <c r="A290" s="83" t="s">
        <v>1840</v>
      </c>
      <c r="B290" s="83" t="s">
        <v>1452</v>
      </c>
      <c r="C290" s="1" t="s">
        <v>1304</v>
      </c>
      <c r="D290" s="97" t="s">
        <v>133</v>
      </c>
      <c r="E290" s="16">
        <f t="shared" ref="E290:G290" si="458">E150</f>
        <v>875249</v>
      </c>
      <c r="F290" s="52">
        <f t="shared" si="458"/>
        <v>0.48</v>
      </c>
      <c r="G290" s="16">
        <f t="shared" si="458"/>
        <v>420119.51999999996</v>
      </c>
      <c r="H290" s="16"/>
      <c r="I290" s="101">
        <f t="shared" si="444"/>
        <v>3.7521068607650828E-3</v>
      </c>
      <c r="J290" s="16">
        <v>4205</v>
      </c>
      <c r="K290" s="130">
        <v>3883</v>
      </c>
      <c r="L290" s="130">
        <v>3388</v>
      </c>
      <c r="M290" s="131">
        <v>1211</v>
      </c>
      <c r="N290" s="131">
        <v>1002</v>
      </c>
      <c r="O290" s="16">
        <v>1029</v>
      </c>
      <c r="P290" s="16">
        <v>1180</v>
      </c>
      <c r="Q290" s="16">
        <v>1489</v>
      </c>
      <c r="R290" s="16">
        <v>1488</v>
      </c>
      <c r="S290" s="16">
        <v>1846</v>
      </c>
      <c r="T290" s="16">
        <v>1874</v>
      </c>
      <c r="U290" s="16">
        <v>2404</v>
      </c>
      <c r="V290" s="16">
        <v>1801</v>
      </c>
      <c r="W290" s="16">
        <v>1632</v>
      </c>
      <c r="X290" s="16">
        <v>1758</v>
      </c>
      <c r="Y290" s="16">
        <v>1554</v>
      </c>
      <c r="Z290" s="16">
        <v>1818</v>
      </c>
      <c r="AA290" s="16">
        <v>1357</v>
      </c>
      <c r="AG290" s="103">
        <f t="shared" ref="AG290:AX290" si="459">J290/$G290</f>
        <v>1.0009056470406327E-2</v>
      </c>
      <c r="AH290" s="103">
        <f t="shared" si="459"/>
        <v>9.2426079131005395E-3</v>
      </c>
      <c r="AI290" s="103">
        <f t="shared" si="459"/>
        <v>8.064371776869592E-3</v>
      </c>
      <c r="AJ290" s="103">
        <f t="shared" si="459"/>
        <v>2.8825130524761148E-3</v>
      </c>
      <c r="AK290" s="103">
        <f t="shared" si="459"/>
        <v>2.3850355727341593E-3</v>
      </c>
      <c r="AL290" s="103">
        <f t="shared" si="459"/>
        <v>2.4493029983467564E-3</v>
      </c>
      <c r="AM290" s="103">
        <f t="shared" si="459"/>
        <v>2.8087245267727624E-3</v>
      </c>
      <c r="AN290" s="103">
        <f t="shared" si="459"/>
        <v>3.5442295087835959E-3</v>
      </c>
      <c r="AO290" s="103">
        <f t="shared" si="459"/>
        <v>3.541849233760907E-3</v>
      </c>
      <c r="AP290" s="103">
        <f t="shared" si="459"/>
        <v>4.3939876918834908E-3</v>
      </c>
      <c r="AQ290" s="103">
        <f t="shared" si="459"/>
        <v>4.4606353925187772E-3</v>
      </c>
      <c r="AR290" s="103">
        <f t="shared" si="459"/>
        <v>5.7221811545438315E-3</v>
      </c>
      <c r="AS290" s="103">
        <f t="shared" si="459"/>
        <v>4.2868753158624958E-3</v>
      </c>
      <c r="AT290" s="103">
        <f t="shared" si="459"/>
        <v>3.8846088370280917E-3</v>
      </c>
      <c r="AU290" s="103">
        <f t="shared" si="459"/>
        <v>4.1845234898868783E-3</v>
      </c>
      <c r="AV290" s="103">
        <f t="shared" si="459"/>
        <v>3.6989473852583666E-3</v>
      </c>
      <c r="AW290" s="103">
        <f t="shared" si="459"/>
        <v>4.3273399912482054E-3</v>
      </c>
      <c r="AX290" s="103">
        <f t="shared" si="459"/>
        <v>3.2300332057886767E-3</v>
      </c>
    </row>
    <row r="291" spans="1:50" ht="14.25" hidden="1" outlineLevel="1" x14ac:dyDescent="0.2">
      <c r="A291" s="83" t="s">
        <v>1840</v>
      </c>
      <c r="B291" s="83" t="s">
        <v>1452</v>
      </c>
      <c r="C291" s="1" t="s">
        <v>1314</v>
      </c>
      <c r="D291" s="97" t="s">
        <v>133</v>
      </c>
      <c r="E291" s="16">
        <f t="shared" ref="E291:G291" si="460">E151</f>
        <v>736187</v>
      </c>
      <c r="F291" s="52">
        <f t="shared" si="460"/>
        <v>0.48</v>
      </c>
      <c r="G291" s="16">
        <f t="shared" si="460"/>
        <v>353369.76</v>
      </c>
      <c r="H291" s="16"/>
      <c r="I291" s="101">
        <f t="shared" si="444"/>
        <v>4.8740258174138421E-3</v>
      </c>
      <c r="J291" s="16">
        <v>4062</v>
      </c>
      <c r="K291" s="130">
        <v>3622</v>
      </c>
      <c r="L291" s="130">
        <v>2950</v>
      </c>
      <c r="M291" s="131">
        <v>1123</v>
      </c>
      <c r="N291" s="131">
        <v>1077</v>
      </c>
      <c r="O291" s="16">
        <v>1061</v>
      </c>
      <c r="P291" s="16">
        <v>1154</v>
      </c>
      <c r="Q291" s="16">
        <v>1398</v>
      </c>
      <c r="R291" s="16">
        <v>1446</v>
      </c>
      <c r="S291" s="16">
        <v>1653</v>
      </c>
      <c r="T291" s="16">
        <v>1845</v>
      </c>
      <c r="U291" s="16">
        <v>2352</v>
      </c>
      <c r="V291" s="16">
        <v>2154</v>
      </c>
      <c r="W291" s="16">
        <v>1953</v>
      </c>
      <c r="X291" s="16">
        <v>1828</v>
      </c>
      <c r="Y291" s="16">
        <v>1713</v>
      </c>
      <c r="Z291" s="16">
        <v>1858</v>
      </c>
      <c r="AA291" s="16">
        <v>1596</v>
      </c>
      <c r="AG291" s="103">
        <f t="shared" ref="AG291:AX291" si="461">J291/$G291</f>
        <v>1.1495041341398313E-2</v>
      </c>
      <c r="AH291" s="103">
        <f t="shared" si="461"/>
        <v>1.0249886690926807E-2</v>
      </c>
      <c r="AI291" s="103">
        <f t="shared" si="461"/>
        <v>8.3481959520248696E-3</v>
      </c>
      <c r="AJ291" s="103">
        <f t="shared" si="461"/>
        <v>3.1779742556352301E-3</v>
      </c>
      <c r="AK291" s="103">
        <f t="shared" si="461"/>
        <v>3.0477989967223002E-3</v>
      </c>
      <c r="AL291" s="103">
        <f t="shared" si="461"/>
        <v>3.0025206457960636E-3</v>
      </c>
      <c r="AM291" s="103">
        <f t="shared" si="461"/>
        <v>3.2657010605548135E-3</v>
      </c>
      <c r="AN291" s="103">
        <f t="shared" si="461"/>
        <v>3.9561959121799219E-3</v>
      </c>
      <c r="AO291" s="103">
        <f t="shared" si="461"/>
        <v>4.0920309649586312E-3</v>
      </c>
      <c r="AP291" s="103">
        <f t="shared" si="461"/>
        <v>4.677819630066817E-3</v>
      </c>
      <c r="AQ291" s="103">
        <f t="shared" si="461"/>
        <v>5.221159841181656E-3</v>
      </c>
      <c r="AR291" s="103">
        <f t="shared" si="461"/>
        <v>6.6559175861567775E-3</v>
      </c>
      <c r="AS291" s="103">
        <f t="shared" si="461"/>
        <v>6.0955979934446004E-3</v>
      </c>
      <c r="AT291" s="103">
        <f t="shared" si="461"/>
        <v>5.5267887099337528E-3</v>
      </c>
      <c r="AU291" s="103">
        <f t="shared" si="461"/>
        <v>5.1730515933225297E-3</v>
      </c>
      <c r="AV291" s="103">
        <f t="shared" si="461"/>
        <v>4.8476134460402045E-3</v>
      </c>
      <c r="AW291" s="103">
        <f t="shared" si="461"/>
        <v>5.2579485013092234E-3</v>
      </c>
      <c r="AX291" s="103">
        <f t="shared" si="461"/>
        <v>4.5165155048920991E-3</v>
      </c>
    </row>
    <row r="292" spans="1:50" ht="14.25" hidden="1" outlineLevel="1" x14ac:dyDescent="0.2">
      <c r="A292" s="83" t="s">
        <v>1840</v>
      </c>
      <c r="B292" s="83" t="s">
        <v>1452</v>
      </c>
      <c r="C292" s="1" t="s">
        <v>1347</v>
      </c>
      <c r="D292" s="97" t="s">
        <v>133</v>
      </c>
      <c r="E292" s="16">
        <f t="shared" ref="E292:G292" si="462">E152</f>
        <v>619260</v>
      </c>
      <c r="F292" s="52">
        <f t="shared" si="462"/>
        <v>0.48</v>
      </c>
      <c r="G292" s="16">
        <f t="shared" si="462"/>
        <v>297244.79999999999</v>
      </c>
      <c r="H292" s="16"/>
      <c r="I292" s="101">
        <f t="shared" si="444"/>
        <v>1.787639907129298E-2</v>
      </c>
      <c r="J292" s="16">
        <v>10897</v>
      </c>
      <c r="K292" s="130">
        <v>10559</v>
      </c>
      <c r="L292" s="130">
        <v>8570</v>
      </c>
      <c r="M292" s="131">
        <v>3206</v>
      </c>
      <c r="N292" s="131">
        <v>3307</v>
      </c>
      <c r="O292" s="16">
        <v>3454</v>
      </c>
      <c r="P292" s="16">
        <v>3970</v>
      </c>
      <c r="Q292" s="16">
        <v>4395</v>
      </c>
      <c r="R292" s="16">
        <v>4077</v>
      </c>
      <c r="S292" s="16">
        <v>4664</v>
      </c>
      <c r="T292" s="16">
        <v>4814</v>
      </c>
      <c r="U292" s="16">
        <v>5952</v>
      </c>
      <c r="V292" s="16">
        <v>5362</v>
      </c>
      <c r="W292" s="16">
        <v>4725</v>
      </c>
      <c r="X292" s="16">
        <v>4897</v>
      </c>
      <c r="Y292" s="16">
        <v>4608</v>
      </c>
      <c r="Z292" s="16">
        <v>6167</v>
      </c>
      <c r="AA292" s="16">
        <v>5166</v>
      </c>
      <c r="AG292" s="103">
        <f t="shared" ref="AG292:AX292" si="463">J292/$G292</f>
        <v>3.666001894734576E-2</v>
      </c>
      <c r="AH292" s="103">
        <f t="shared" si="463"/>
        <v>3.5522909063505907E-2</v>
      </c>
      <c r="AI292" s="103">
        <f t="shared" si="463"/>
        <v>2.8831454747063702E-2</v>
      </c>
      <c r="AJ292" s="103">
        <f t="shared" si="463"/>
        <v>1.0785722744350785E-2</v>
      </c>
      <c r="AK292" s="103">
        <f t="shared" si="463"/>
        <v>1.1125510017332516E-2</v>
      </c>
      <c r="AL292" s="103">
        <f t="shared" si="463"/>
        <v>1.1620051889890085E-2</v>
      </c>
      <c r="AM292" s="103">
        <f t="shared" si="463"/>
        <v>1.3355994789479917E-2</v>
      </c>
      <c r="AN292" s="103">
        <f t="shared" si="463"/>
        <v>1.4785792720343636E-2</v>
      </c>
      <c r="AO292" s="103">
        <f t="shared" si="463"/>
        <v>1.3715967445015019E-2</v>
      </c>
      <c r="AP292" s="103">
        <f t="shared" si="463"/>
        <v>1.569077070481973E-2</v>
      </c>
      <c r="AQ292" s="103">
        <f t="shared" si="463"/>
        <v>1.6195405268653984E-2</v>
      </c>
      <c r="AR292" s="103">
        <f t="shared" si="463"/>
        <v>2.0023899492943191E-2</v>
      </c>
      <c r="AS292" s="103">
        <f t="shared" si="463"/>
        <v>1.8039003541861793E-2</v>
      </c>
      <c r="AT292" s="103">
        <f t="shared" si="463"/>
        <v>1.5895988760778995E-2</v>
      </c>
      <c r="AU292" s="103">
        <f t="shared" si="463"/>
        <v>1.6474636393975606E-2</v>
      </c>
      <c r="AV292" s="103">
        <f t="shared" si="463"/>
        <v>1.5502373800988277E-2</v>
      </c>
      <c r="AW292" s="103">
        <f t="shared" si="463"/>
        <v>2.0747209034438954E-2</v>
      </c>
      <c r="AX292" s="103">
        <f t="shared" si="463"/>
        <v>1.7379614378451702E-2</v>
      </c>
    </row>
    <row r="293" spans="1:50" ht="14.25" hidden="1" outlineLevel="1" x14ac:dyDescent="0.2">
      <c r="A293" s="83" t="s">
        <v>1840</v>
      </c>
      <c r="B293" s="83" t="s">
        <v>1452</v>
      </c>
      <c r="C293" s="1" t="s">
        <v>1364</v>
      </c>
      <c r="D293" s="97" t="s">
        <v>201</v>
      </c>
      <c r="E293" s="16">
        <f t="shared" ref="E293:G293" si="464">E153</f>
        <v>527955</v>
      </c>
      <c r="F293" s="52">
        <f t="shared" si="464"/>
        <v>0.48</v>
      </c>
      <c r="G293" s="16">
        <f t="shared" si="464"/>
        <v>253418.4</v>
      </c>
      <c r="H293" s="16"/>
      <c r="I293" s="101">
        <f t="shared" si="444"/>
        <v>1.8816050189462696E-2</v>
      </c>
      <c r="J293" s="16">
        <v>13509</v>
      </c>
      <c r="K293" s="130">
        <v>11889</v>
      </c>
      <c r="L293" s="130">
        <v>9635</v>
      </c>
      <c r="M293" s="131">
        <v>3374</v>
      </c>
      <c r="N293" s="131">
        <v>3242</v>
      </c>
      <c r="O293" s="16">
        <v>3447</v>
      </c>
      <c r="P293" s="16">
        <v>3979</v>
      </c>
      <c r="Q293" s="16">
        <v>4434</v>
      </c>
      <c r="R293" s="16">
        <v>4038</v>
      </c>
      <c r="S293" s="16">
        <v>5002</v>
      </c>
      <c r="T293" s="16">
        <v>5481</v>
      </c>
      <c r="U293" s="16">
        <v>6445</v>
      </c>
      <c r="V293" s="16">
        <v>5601</v>
      </c>
      <c r="W293" s="16">
        <v>4995</v>
      </c>
      <c r="X293" s="16">
        <v>5244</v>
      </c>
      <c r="Y293" s="16">
        <v>5149</v>
      </c>
      <c r="Z293" s="16">
        <v>5547</v>
      </c>
      <c r="AA293" s="16">
        <v>3609</v>
      </c>
      <c r="AG293" s="103">
        <f t="shared" ref="AG293:AX293" si="465">J293/$G293</f>
        <v>5.3307100036934965E-2</v>
      </c>
      <c r="AH293" s="103">
        <f t="shared" si="465"/>
        <v>4.6914509759354489E-2</v>
      </c>
      <c r="AI293" s="103">
        <f t="shared" si="465"/>
        <v>3.8020127978078938E-2</v>
      </c>
      <c r="AJ293" s="103">
        <f t="shared" si="465"/>
        <v>1.3313950368244769E-2</v>
      </c>
      <c r="AK293" s="103">
        <f t="shared" si="465"/>
        <v>1.2793072641923397E-2</v>
      </c>
      <c r="AL293" s="103">
        <f t="shared" si="465"/>
        <v>1.3602011535074012E-2</v>
      </c>
      <c r="AM293" s="103">
        <f t="shared" si="465"/>
        <v>1.5701306613884389E-2</v>
      </c>
      <c r="AN293" s="103">
        <f t="shared" si="465"/>
        <v>1.7496756352340635E-2</v>
      </c>
      <c r="AO293" s="103">
        <f t="shared" si="465"/>
        <v>1.5934123173376519E-2</v>
      </c>
      <c r="AP293" s="103">
        <f t="shared" si="465"/>
        <v>1.9738108992875026E-2</v>
      </c>
      <c r="AQ293" s="103">
        <f t="shared" si="465"/>
        <v>2.1628263772480609E-2</v>
      </c>
      <c r="AR293" s="103">
        <f t="shared" si="465"/>
        <v>2.5432249591979116E-2</v>
      </c>
      <c r="AS293" s="103">
        <f t="shared" si="465"/>
        <v>2.2101788978227312E-2</v>
      </c>
      <c r="AT293" s="103">
        <f t="shared" si="465"/>
        <v>1.9710486689206465E-2</v>
      </c>
      <c r="AU293" s="103">
        <f t="shared" si="465"/>
        <v>2.0693051491130873E-2</v>
      </c>
      <c r="AV293" s="103">
        <f t="shared" si="465"/>
        <v>2.0318177369914734E-2</v>
      </c>
      <c r="AW293" s="103">
        <f t="shared" si="465"/>
        <v>2.1888702635641296E-2</v>
      </c>
      <c r="AX293" s="103">
        <f t="shared" si="465"/>
        <v>1.4241270562832059E-2</v>
      </c>
    </row>
    <row r="294" spans="1:50" ht="14.25" hidden="1" outlineLevel="1" x14ac:dyDescent="0.2">
      <c r="A294" s="83" t="s">
        <v>1840</v>
      </c>
      <c r="B294" s="83" t="s">
        <v>1452</v>
      </c>
      <c r="C294" s="1" t="s">
        <v>1420</v>
      </c>
      <c r="D294" s="97" t="s">
        <v>133</v>
      </c>
      <c r="E294" s="16">
        <f t="shared" ref="E294:G294" si="466">E154</f>
        <v>796655</v>
      </c>
      <c r="F294" s="52">
        <f t="shared" si="466"/>
        <v>0.48</v>
      </c>
      <c r="G294" s="16">
        <f t="shared" si="466"/>
        <v>382394.39999999997</v>
      </c>
      <c r="H294" s="16"/>
      <c r="I294" s="101">
        <f t="shared" si="444"/>
        <v>8.1347076909773445E-3</v>
      </c>
      <c r="J294" s="16">
        <v>6897</v>
      </c>
      <c r="K294" s="130">
        <v>5948</v>
      </c>
      <c r="L294" s="130">
        <v>4979</v>
      </c>
      <c r="M294" s="131">
        <v>1855</v>
      </c>
      <c r="N294" s="131">
        <v>1930</v>
      </c>
      <c r="O294" s="16">
        <v>2155</v>
      </c>
      <c r="P294" s="16">
        <v>2574</v>
      </c>
      <c r="Q294" s="16">
        <v>2861</v>
      </c>
      <c r="R294" s="16">
        <v>2603</v>
      </c>
      <c r="S294" s="16">
        <v>2934</v>
      </c>
      <c r="T294" s="16">
        <v>3307</v>
      </c>
      <c r="U294" s="16">
        <v>4008</v>
      </c>
      <c r="V294" s="16">
        <v>3367</v>
      </c>
      <c r="W294" s="16">
        <v>2909</v>
      </c>
      <c r="X294" s="16">
        <v>3058</v>
      </c>
      <c r="Y294" s="16">
        <v>3134</v>
      </c>
      <c r="Z294" s="16">
        <v>3308</v>
      </c>
      <c r="AA294" s="16">
        <v>2890</v>
      </c>
      <c r="AG294" s="103">
        <f t="shared" ref="AG294:AX294" si="467">J294/$G294</f>
        <v>1.8036351996786566E-2</v>
      </c>
      <c r="AH294" s="103">
        <f t="shared" si="467"/>
        <v>1.5554621092777511E-2</v>
      </c>
      <c r="AI294" s="103">
        <f t="shared" si="467"/>
        <v>1.302058816760915E-2</v>
      </c>
      <c r="AJ294" s="103">
        <f t="shared" si="467"/>
        <v>4.8510124625256021E-3</v>
      </c>
      <c r="AK294" s="103">
        <f t="shared" si="467"/>
        <v>5.0471450418729984E-3</v>
      </c>
      <c r="AL294" s="103">
        <f t="shared" si="467"/>
        <v>5.6355427799151874E-3</v>
      </c>
      <c r="AM294" s="103">
        <f t="shared" si="467"/>
        <v>6.7312701232026418E-3</v>
      </c>
      <c r="AN294" s="103">
        <f t="shared" si="467"/>
        <v>7.4818041268386783E-3</v>
      </c>
      <c r="AO294" s="103">
        <f t="shared" si="467"/>
        <v>6.8071080538836346E-3</v>
      </c>
      <c r="AP294" s="103">
        <f t="shared" si="467"/>
        <v>7.6727065040701438E-3</v>
      </c>
      <c r="AQ294" s="103">
        <f t="shared" si="467"/>
        <v>8.6481391986911946E-3</v>
      </c>
      <c r="AR294" s="103">
        <f t="shared" si="467"/>
        <v>1.0481325040324859E-2</v>
      </c>
      <c r="AS294" s="103">
        <f t="shared" si="467"/>
        <v>8.805045262169112E-3</v>
      </c>
      <c r="AT294" s="103">
        <f t="shared" si="467"/>
        <v>7.6073289776210119E-3</v>
      </c>
      <c r="AU294" s="103">
        <f t="shared" si="467"/>
        <v>7.9969790352578396E-3</v>
      </c>
      <c r="AV294" s="103">
        <f t="shared" si="467"/>
        <v>8.195726715663201E-3</v>
      </c>
      <c r="AW294" s="103">
        <f t="shared" si="467"/>
        <v>8.6507542997491596E-3</v>
      </c>
      <c r="AX294" s="103">
        <f t="shared" si="467"/>
        <v>7.5576420575196711E-3</v>
      </c>
    </row>
    <row r="295" spans="1:50" ht="14.25" hidden="1" outlineLevel="1" x14ac:dyDescent="0.2">
      <c r="A295" s="83" t="s">
        <v>1840</v>
      </c>
      <c r="B295" s="83" t="s">
        <v>1452</v>
      </c>
      <c r="C295" s="1" t="s">
        <v>1422</v>
      </c>
      <c r="D295" s="97" t="s">
        <v>133</v>
      </c>
      <c r="E295" s="16">
        <f t="shared" ref="E295:G295" si="468">E155</f>
        <v>780643</v>
      </c>
      <c r="F295" s="52">
        <f t="shared" si="468"/>
        <v>0.48</v>
      </c>
      <c r="G295" s="16">
        <f t="shared" si="468"/>
        <v>374708.64</v>
      </c>
      <c r="H295" s="16"/>
      <c r="I295" s="101">
        <f t="shared" si="444"/>
        <v>1.4776814326992833E-2</v>
      </c>
      <c r="J295" s="16">
        <v>14185</v>
      </c>
      <c r="K295" s="130">
        <v>13517</v>
      </c>
      <c r="L295" s="130">
        <v>9587</v>
      </c>
      <c r="M295" s="131">
        <v>2414</v>
      </c>
      <c r="N295" s="131">
        <v>2568</v>
      </c>
      <c r="O295" s="16">
        <v>2796</v>
      </c>
      <c r="P295" s="16">
        <v>3730</v>
      </c>
      <c r="Q295" s="16">
        <v>4735</v>
      </c>
      <c r="R295" s="16">
        <v>4042</v>
      </c>
      <c r="S295" s="16">
        <v>4513</v>
      </c>
      <c r="T295" s="16">
        <v>5025</v>
      </c>
      <c r="U295" s="16">
        <v>6089</v>
      </c>
      <c r="V295" s="16">
        <v>5198</v>
      </c>
      <c r="W295" s="16">
        <v>4535</v>
      </c>
      <c r="X295" s="16">
        <v>4682</v>
      </c>
      <c r="Y295" s="16">
        <v>4915</v>
      </c>
      <c r="Z295" s="16">
        <v>6625</v>
      </c>
      <c r="AA295" s="16">
        <v>5071</v>
      </c>
      <c r="AG295" s="103">
        <f t="shared" ref="AG295:AX295" si="469">J295/$G295</f>
        <v>3.785607932605984E-2</v>
      </c>
      <c r="AH295" s="103">
        <f t="shared" si="469"/>
        <v>3.6073360891811831E-2</v>
      </c>
      <c r="AI295" s="103">
        <f t="shared" si="469"/>
        <v>2.5585212019664131E-2</v>
      </c>
      <c r="AJ295" s="103">
        <f t="shared" si="469"/>
        <v>6.4423387728662993E-3</v>
      </c>
      <c r="AK295" s="103">
        <f t="shared" si="469"/>
        <v>6.8533247592049117E-3</v>
      </c>
      <c r="AL295" s="103">
        <f t="shared" si="469"/>
        <v>7.4617975181997401E-3</v>
      </c>
      <c r="AM295" s="103">
        <f t="shared" si="469"/>
        <v>9.9544008379417129E-3</v>
      </c>
      <c r="AN295" s="103">
        <f t="shared" si="469"/>
        <v>1.2636484709826814E-2</v>
      </c>
      <c r="AO295" s="103">
        <f t="shared" si="469"/>
        <v>1.0787047771303057E-2</v>
      </c>
      <c r="AP295" s="103">
        <f t="shared" si="469"/>
        <v>1.2044024391858164E-2</v>
      </c>
      <c r="AQ295" s="103">
        <f t="shared" si="469"/>
        <v>1.34104193594255E-2</v>
      </c>
      <c r="AR295" s="103">
        <f t="shared" si="469"/>
        <v>1.6249958901401365E-2</v>
      </c>
      <c r="AS295" s="103">
        <f t="shared" si="469"/>
        <v>1.387211140901368E-2</v>
      </c>
      <c r="AT295" s="103">
        <f t="shared" si="469"/>
        <v>1.2102736675620823E-2</v>
      </c>
      <c r="AU295" s="103">
        <f t="shared" si="469"/>
        <v>1.2495041480762225E-2</v>
      </c>
      <c r="AV295" s="103">
        <f t="shared" si="469"/>
        <v>1.3116857940612204E-2</v>
      </c>
      <c r="AW295" s="103">
        <f t="shared" si="469"/>
        <v>1.7680403633073417E-2</v>
      </c>
      <c r="AX295" s="103">
        <f t="shared" si="469"/>
        <v>1.3533181407292877E-2</v>
      </c>
    </row>
    <row r="296" spans="1:50" ht="14.25" hidden="1" outlineLevel="1" x14ac:dyDescent="0.2">
      <c r="A296" s="83" t="s">
        <v>1840</v>
      </c>
      <c r="B296" s="83" t="s">
        <v>1452</v>
      </c>
      <c r="C296" s="1" t="s">
        <v>1425</v>
      </c>
      <c r="D296" s="97" t="s">
        <v>133</v>
      </c>
      <c r="E296" s="16">
        <f t="shared" ref="E296:G296" si="470">E156</f>
        <v>917249</v>
      </c>
      <c r="F296" s="52">
        <f t="shared" si="470"/>
        <v>0.48</v>
      </c>
      <c r="G296" s="16">
        <f t="shared" si="470"/>
        <v>440279.51999999996</v>
      </c>
      <c r="H296" s="16"/>
      <c r="I296" s="101">
        <f t="shared" si="444"/>
        <v>2.1353858718358435E-2</v>
      </c>
      <c r="J296" s="16">
        <v>20587</v>
      </c>
      <c r="K296" s="130">
        <v>19090</v>
      </c>
      <c r="L296" s="130">
        <v>14970</v>
      </c>
      <c r="M296" s="131">
        <v>5630</v>
      </c>
      <c r="N296" s="131">
        <v>6184</v>
      </c>
      <c r="O296" s="16">
        <v>5910</v>
      </c>
      <c r="P296" s="16">
        <v>6986</v>
      </c>
      <c r="Q296" s="16">
        <v>8574</v>
      </c>
      <c r="R296" s="16">
        <v>7520</v>
      </c>
      <c r="S296" s="16">
        <v>8642</v>
      </c>
      <c r="T296" s="16">
        <v>8503</v>
      </c>
      <c r="U296" s="16">
        <v>10535</v>
      </c>
      <c r="V296" s="16">
        <v>9322</v>
      </c>
      <c r="W296" s="16">
        <v>7692</v>
      </c>
      <c r="X296" s="16">
        <v>8446</v>
      </c>
      <c r="Y296" s="16">
        <v>8435</v>
      </c>
      <c r="Z296" s="16">
        <v>11167</v>
      </c>
      <c r="AA296" s="16">
        <v>8603</v>
      </c>
      <c r="AG296" s="103">
        <f t="shared" ref="AG296:AX296" si="471">J296/$G296</f>
        <v>4.6758931689577572E-2</v>
      </c>
      <c r="AH296" s="103">
        <f t="shared" si="471"/>
        <v>4.3358818961190843E-2</v>
      </c>
      <c r="AI296" s="103">
        <f t="shared" si="471"/>
        <v>3.4001127283867304E-2</v>
      </c>
      <c r="AJ296" s="103">
        <f t="shared" si="471"/>
        <v>1.2787331102750363E-2</v>
      </c>
      <c r="AK296" s="103">
        <f t="shared" si="471"/>
        <v>1.4045622653536101E-2</v>
      </c>
      <c r="AL296" s="103">
        <f t="shared" si="471"/>
        <v>1.3423290731306331E-2</v>
      </c>
      <c r="AM296" s="103">
        <f t="shared" si="471"/>
        <v>1.5867192732471409E-2</v>
      </c>
      <c r="AN296" s="103">
        <f t="shared" si="471"/>
        <v>1.9473992340138829E-2</v>
      </c>
      <c r="AO296" s="103">
        <f t="shared" si="471"/>
        <v>1.7080058595503149E-2</v>
      </c>
      <c r="AP296" s="103">
        <f t="shared" si="471"/>
        <v>1.9628439678502422E-2</v>
      </c>
      <c r="AQ296" s="103">
        <f t="shared" si="471"/>
        <v>1.931273114861214E-2</v>
      </c>
      <c r="AR296" s="103">
        <f t="shared" si="471"/>
        <v>2.3927981024418309E-2</v>
      </c>
      <c r="AS296" s="103">
        <f t="shared" si="471"/>
        <v>2.1172913062138345E-2</v>
      </c>
      <c r="AT296" s="103">
        <f t="shared" si="471"/>
        <v>1.747071951018753E-2</v>
      </c>
      <c r="AU296" s="103">
        <f t="shared" si="471"/>
        <v>1.9183267938513243E-2</v>
      </c>
      <c r="AV296" s="103">
        <f t="shared" si="471"/>
        <v>1.9158283810248547E-2</v>
      </c>
      <c r="AW296" s="103">
        <f t="shared" si="471"/>
        <v>2.5363432757444637E-2</v>
      </c>
      <c r="AX296" s="103">
        <f t="shared" si="471"/>
        <v>1.9539859587382125E-2</v>
      </c>
    </row>
    <row r="297" spans="1:50" ht="14.25" hidden="1" outlineLevel="1" x14ac:dyDescent="0.2">
      <c r="A297" s="83" t="s">
        <v>1840</v>
      </c>
      <c r="B297" s="83" t="s">
        <v>1452</v>
      </c>
      <c r="C297" s="1" t="s">
        <v>1437</v>
      </c>
      <c r="D297" s="97" t="s">
        <v>133</v>
      </c>
      <c r="E297" s="16">
        <f t="shared" ref="E297:G297" si="472">E157</f>
        <v>599861</v>
      </c>
      <c r="F297" s="52">
        <f t="shared" si="472"/>
        <v>0.48</v>
      </c>
      <c r="G297" s="16">
        <f t="shared" si="472"/>
        <v>287933.27999999997</v>
      </c>
      <c r="H297" s="16"/>
      <c r="I297" s="101">
        <f t="shared" si="444"/>
        <v>9.4350561583803963E-3</v>
      </c>
      <c r="J297" s="16">
        <v>6033</v>
      </c>
      <c r="K297" s="130">
        <v>5734</v>
      </c>
      <c r="L297" s="130">
        <v>4333</v>
      </c>
      <c r="M297" s="131">
        <v>1196</v>
      </c>
      <c r="N297" s="131">
        <v>1264</v>
      </c>
      <c r="O297" s="16">
        <v>1451</v>
      </c>
      <c r="P297" s="16">
        <v>1805</v>
      </c>
      <c r="Q297" s="16">
        <v>2289</v>
      </c>
      <c r="R297" s="16">
        <v>1971</v>
      </c>
      <c r="S297" s="16">
        <v>2423</v>
      </c>
      <c r="T297" s="16">
        <v>2374</v>
      </c>
      <c r="U297" s="16">
        <v>2807</v>
      </c>
      <c r="V297" s="16">
        <v>2445</v>
      </c>
      <c r="W297" s="16">
        <v>2014</v>
      </c>
      <c r="X297" s="16">
        <v>2548</v>
      </c>
      <c r="Y297" s="16">
        <v>2401</v>
      </c>
      <c r="Z297" s="16">
        <v>3099</v>
      </c>
      <c r="AA297" s="16">
        <v>2650</v>
      </c>
      <c r="AG297" s="103">
        <f t="shared" ref="AG297:AX297" si="473">J297/$G297</f>
        <v>2.095277072521801E-2</v>
      </c>
      <c r="AH297" s="103">
        <f t="shared" si="473"/>
        <v>1.991433570999504E-2</v>
      </c>
      <c r="AI297" s="103">
        <f t="shared" si="473"/>
        <v>1.5048625153716168E-2</v>
      </c>
      <c r="AJ297" s="103">
        <f t="shared" si="473"/>
        <v>4.1537400608918848E-3</v>
      </c>
      <c r="AK297" s="103">
        <f t="shared" si="473"/>
        <v>4.3899058837519583E-3</v>
      </c>
      <c r="AL297" s="103">
        <f t="shared" si="473"/>
        <v>5.0393618966171616E-3</v>
      </c>
      <c r="AM297" s="103">
        <f t="shared" si="473"/>
        <v>6.2688133862122512E-3</v>
      </c>
      <c r="AN297" s="103">
        <f t="shared" si="473"/>
        <v>7.949758360686893E-3</v>
      </c>
      <c r="AO297" s="103">
        <f t="shared" si="473"/>
        <v>6.845335836135372E-3</v>
      </c>
      <c r="AP297" s="103">
        <f t="shared" si="473"/>
        <v>8.4151439527935089E-3</v>
      </c>
      <c r="AQ297" s="103">
        <f t="shared" si="473"/>
        <v>8.2449656392619853E-3</v>
      </c>
      <c r="AR297" s="103">
        <f t="shared" si="473"/>
        <v>9.7487862465915724E-3</v>
      </c>
      <c r="AS297" s="103">
        <f t="shared" si="473"/>
        <v>8.491550542542357E-3</v>
      </c>
      <c r="AT297" s="103">
        <f t="shared" si="473"/>
        <v>6.9946759888263009E-3</v>
      </c>
      <c r="AU297" s="103">
        <f t="shared" si="473"/>
        <v>8.8492723036392336E-3</v>
      </c>
      <c r="AV297" s="103">
        <f t="shared" si="473"/>
        <v>8.3387373630446626E-3</v>
      </c>
      <c r="AW297" s="103">
        <f t="shared" si="473"/>
        <v>1.0762910074167183E-2</v>
      </c>
      <c r="AX297" s="103">
        <f t="shared" si="473"/>
        <v>9.2035210379293429E-3</v>
      </c>
    </row>
    <row r="298" spans="1:50" ht="14.25" hidden="1" outlineLevel="1" x14ac:dyDescent="0.2">
      <c r="A298" s="83" t="s">
        <v>1840</v>
      </c>
      <c r="B298" s="83" t="s">
        <v>1452</v>
      </c>
      <c r="C298" s="1" t="s">
        <v>2453</v>
      </c>
      <c r="D298" s="97" t="e">
        <v>#N/A</v>
      </c>
      <c r="E298" s="16">
        <f t="shared" ref="E298:G298" si="474">E158</f>
        <v>1059849</v>
      </c>
      <c r="F298" s="52">
        <f t="shared" si="474"/>
        <v>0.48</v>
      </c>
      <c r="G298" s="16">
        <f t="shared" si="474"/>
        <v>508727.51999999996</v>
      </c>
      <c r="H298" s="16"/>
      <c r="I298" s="101">
        <f t="shared" si="444"/>
        <v>2.5519882758980029E-2</v>
      </c>
      <c r="J298" s="16">
        <v>37591</v>
      </c>
      <c r="K298" s="130">
        <v>38380</v>
      </c>
      <c r="L298" s="130">
        <v>27591</v>
      </c>
      <c r="M298" s="131">
        <v>7008</v>
      </c>
      <c r="N298" s="131">
        <v>6895</v>
      </c>
      <c r="O298" s="16">
        <v>7632</v>
      </c>
      <c r="P298" s="16">
        <v>9859</v>
      </c>
      <c r="Q298" s="16">
        <v>11442</v>
      </c>
      <c r="R298" s="16">
        <v>10463</v>
      </c>
      <c r="S298" s="16">
        <v>12941</v>
      </c>
      <c r="T298" s="16">
        <v>13430</v>
      </c>
      <c r="U298" s="16">
        <v>14169</v>
      </c>
      <c r="V298" s="16">
        <v>11785</v>
      </c>
      <c r="W298" s="16">
        <v>9992</v>
      </c>
      <c r="X298" s="16">
        <v>12181</v>
      </c>
      <c r="Y298" s="16">
        <v>12874</v>
      </c>
      <c r="Z298" s="16">
        <v>13290</v>
      </c>
      <c r="AA298" s="16">
        <v>12784</v>
      </c>
      <c r="AG298" s="103">
        <f t="shared" ref="AG298:AX298" si="475">J298/$G298</f>
        <v>7.3892208544173124E-2</v>
      </c>
      <c r="AH298" s="103">
        <f t="shared" si="475"/>
        <v>7.5443137025494517E-2</v>
      </c>
      <c r="AI298" s="103">
        <f t="shared" si="475"/>
        <v>5.4235320314497633E-2</v>
      </c>
      <c r="AJ298" s="103">
        <f t="shared" si="475"/>
        <v>1.377554727135658E-2</v>
      </c>
      <c r="AK298" s="103">
        <f t="shared" si="475"/>
        <v>1.3553424434361248E-2</v>
      </c>
      <c r="AL298" s="103">
        <f t="shared" si="475"/>
        <v>1.5002137096888331E-2</v>
      </c>
      <c r="AM298" s="103">
        <f t="shared" si="475"/>
        <v>1.9379726105637061E-2</v>
      </c>
      <c r="AN298" s="103">
        <f t="shared" si="475"/>
        <v>2.2491411512394692E-2</v>
      </c>
      <c r="AO298" s="103">
        <f t="shared" si="475"/>
        <v>2.0567002154709461E-2</v>
      </c>
      <c r="AP298" s="103">
        <f t="shared" si="475"/>
        <v>2.5437979058023048E-2</v>
      </c>
      <c r="AQ298" s="103">
        <f t="shared" si="475"/>
        <v>2.6399200892454178E-2</v>
      </c>
      <c r="AR298" s="103">
        <f t="shared" si="475"/>
        <v>2.7851844932627198E-2</v>
      </c>
      <c r="AS298" s="103">
        <f t="shared" si="475"/>
        <v>2.3165642778672561E-2</v>
      </c>
      <c r="AT298" s="103">
        <f t="shared" si="475"/>
        <v>1.9641162719091745E-2</v>
      </c>
      <c r="AU298" s="103">
        <f t="shared" si="475"/>
        <v>2.3944055552567709E-2</v>
      </c>
      <c r="AV298" s="103">
        <f t="shared" si="475"/>
        <v>2.5306277906884223E-2</v>
      </c>
      <c r="AW298" s="103">
        <f t="shared" si="475"/>
        <v>2.6124004457238722E-2</v>
      </c>
      <c r="AX298" s="103">
        <f t="shared" si="475"/>
        <v>2.5129365912817142E-2</v>
      </c>
    </row>
    <row r="299" spans="1:50" ht="14.25" hidden="1" outlineLevel="1" x14ac:dyDescent="0.2">
      <c r="A299" s="83" t="s">
        <v>1840</v>
      </c>
      <c r="B299" s="83" t="s">
        <v>1452</v>
      </c>
      <c r="C299" s="1" t="s">
        <v>1440</v>
      </c>
      <c r="D299" s="97" t="s">
        <v>133</v>
      </c>
      <c r="E299" s="16">
        <f t="shared" ref="E299:G299" si="476">E159</f>
        <v>386013</v>
      </c>
      <c r="F299" s="52">
        <f t="shared" si="476"/>
        <v>0.48</v>
      </c>
      <c r="G299" s="16">
        <f t="shared" si="476"/>
        <v>185286.24</v>
      </c>
      <c r="H299" s="16"/>
      <c r="I299" s="101">
        <f t="shared" si="444"/>
        <v>3.3515710610782538E-3</v>
      </c>
      <c r="J299" s="16">
        <v>2100</v>
      </c>
      <c r="K299" s="130">
        <v>2027</v>
      </c>
      <c r="L299" s="130">
        <v>1551</v>
      </c>
      <c r="M299" s="32">
        <v>524</v>
      </c>
      <c r="N299" s="32">
        <v>452</v>
      </c>
      <c r="O299" s="1">
        <v>509</v>
      </c>
      <c r="P299" s="1">
        <v>581</v>
      </c>
      <c r="Q299" s="1">
        <v>693</v>
      </c>
      <c r="R299" s="1">
        <v>628</v>
      </c>
      <c r="S299" s="1">
        <v>766</v>
      </c>
      <c r="T299" s="1">
        <v>913</v>
      </c>
      <c r="U299" s="1">
        <v>943</v>
      </c>
      <c r="V299" s="1">
        <v>738</v>
      </c>
      <c r="W299" s="1">
        <v>632</v>
      </c>
      <c r="X299" s="1">
        <v>675</v>
      </c>
      <c r="Y299" s="1">
        <v>662</v>
      </c>
      <c r="Z299" s="1">
        <v>640</v>
      </c>
      <c r="AA299" s="1">
        <v>561</v>
      </c>
      <c r="AG299" s="103">
        <f t="shared" ref="AG299:AX299" si="477">J299/$G299</f>
        <v>1.133381518239023E-2</v>
      </c>
      <c r="AH299" s="103">
        <f t="shared" si="477"/>
        <v>1.0939830178430952E-2</v>
      </c>
      <c r="AI299" s="103">
        <f t="shared" si="477"/>
        <v>8.3708320704224994E-3</v>
      </c>
      <c r="AJ299" s="103">
        <f t="shared" si="477"/>
        <v>2.8280567407488006E-3</v>
      </c>
      <c r="AK299" s="103">
        <f t="shared" si="477"/>
        <v>2.4394687916382781E-3</v>
      </c>
      <c r="AL299" s="103">
        <f t="shared" si="477"/>
        <v>2.7471009180174417E-3</v>
      </c>
      <c r="AM299" s="103">
        <f t="shared" si="477"/>
        <v>3.1356888671279638E-3</v>
      </c>
      <c r="AN299" s="103">
        <f t="shared" si="477"/>
        <v>3.7401590101887763E-3</v>
      </c>
      <c r="AO299" s="103">
        <f t="shared" si="477"/>
        <v>3.3893504450195548E-3</v>
      </c>
      <c r="AP299" s="103">
        <f t="shared" si="477"/>
        <v>4.1341440141480553E-3</v>
      </c>
      <c r="AQ299" s="103">
        <f t="shared" si="477"/>
        <v>4.9275110769153715E-3</v>
      </c>
      <c r="AR299" s="103">
        <f t="shared" si="477"/>
        <v>5.0894227223780893E-3</v>
      </c>
      <c r="AS299" s="103">
        <f t="shared" si="477"/>
        <v>3.9830264783828522E-3</v>
      </c>
      <c r="AT299" s="103">
        <f t="shared" si="477"/>
        <v>3.4109386644145838E-3</v>
      </c>
      <c r="AU299" s="103">
        <f t="shared" si="477"/>
        <v>3.6430120229111458E-3</v>
      </c>
      <c r="AV299" s="103">
        <f t="shared" si="477"/>
        <v>3.5728503098773016E-3</v>
      </c>
      <c r="AW299" s="103">
        <f t="shared" si="477"/>
        <v>3.4541151032046417E-3</v>
      </c>
      <c r="AX299" s="103">
        <f t="shared" si="477"/>
        <v>3.027747770152819E-3</v>
      </c>
    </row>
    <row r="300" spans="1:50" ht="14.25" hidden="1" outlineLevel="1" x14ac:dyDescent="0.2">
      <c r="A300" s="83" t="s">
        <v>1840</v>
      </c>
      <c r="B300" s="83" t="s">
        <v>1452</v>
      </c>
      <c r="C300" s="1" t="s">
        <v>1445</v>
      </c>
      <c r="D300" s="97" t="s">
        <v>151</v>
      </c>
      <c r="E300" s="16">
        <f t="shared" ref="E300:G300" si="478">E160</f>
        <v>117045</v>
      </c>
      <c r="F300" s="52">
        <f t="shared" si="478"/>
        <v>0.48</v>
      </c>
      <c r="G300" s="16">
        <f t="shared" si="478"/>
        <v>56181.599999999999</v>
      </c>
      <c r="H300" s="16"/>
      <c r="I300" s="101">
        <f t="shared" si="444"/>
        <v>4.4106967405698666E-2</v>
      </c>
      <c r="J300" s="16">
        <v>9876</v>
      </c>
      <c r="K300" s="130">
        <v>10308</v>
      </c>
      <c r="L300" s="130">
        <v>6870</v>
      </c>
      <c r="M300" s="131">
        <v>1821</v>
      </c>
      <c r="N300" s="131">
        <v>1645</v>
      </c>
      <c r="O300" s="16">
        <v>1589</v>
      </c>
      <c r="P300" s="16">
        <v>2035</v>
      </c>
      <c r="Q300" s="16">
        <v>2329</v>
      </c>
      <c r="R300" s="16">
        <v>2147</v>
      </c>
      <c r="S300" s="16">
        <v>2451</v>
      </c>
      <c r="T300" s="16">
        <v>2342</v>
      </c>
      <c r="U300" s="16">
        <v>3385</v>
      </c>
      <c r="V300" s="16">
        <v>2613</v>
      </c>
      <c r="W300" s="16">
        <v>2163</v>
      </c>
      <c r="X300" s="16">
        <v>2657</v>
      </c>
      <c r="Y300" s="16">
        <v>2396</v>
      </c>
      <c r="Z300" s="16">
        <v>2526</v>
      </c>
      <c r="AA300" s="16">
        <v>2512</v>
      </c>
      <c r="AG300" s="103">
        <f t="shared" ref="AG300:AX300" si="479">J300/$G300</f>
        <v>0.17578709043530266</v>
      </c>
      <c r="AH300" s="103">
        <f t="shared" si="479"/>
        <v>0.18347644068520655</v>
      </c>
      <c r="AI300" s="103">
        <f t="shared" si="479"/>
        <v>0.12228202827972148</v>
      </c>
      <c r="AJ300" s="103">
        <f t="shared" si="479"/>
        <v>3.2412747233969842E-2</v>
      </c>
      <c r="AK300" s="103">
        <f t="shared" si="479"/>
        <v>2.9280048984008999E-2</v>
      </c>
      <c r="AL300" s="103">
        <f t="shared" si="479"/>
        <v>2.8283281359021459E-2</v>
      </c>
      <c r="AM300" s="103">
        <f t="shared" si="479"/>
        <v>3.6221823515172231E-2</v>
      </c>
      <c r="AN300" s="103">
        <f t="shared" si="479"/>
        <v>4.1454853546356814E-2</v>
      </c>
      <c r="AO300" s="103">
        <f t="shared" si="479"/>
        <v>3.8215358765147311E-2</v>
      </c>
      <c r="AP300" s="103">
        <f t="shared" si="479"/>
        <v>4.3626383015079671E-2</v>
      </c>
      <c r="AQ300" s="103">
        <f t="shared" si="479"/>
        <v>4.1686246030728923E-2</v>
      </c>
      <c r="AR300" s="103">
        <f t="shared" si="479"/>
        <v>6.025104304612186E-2</v>
      </c>
      <c r="AS300" s="103">
        <f t="shared" si="479"/>
        <v>4.6509889358793625E-2</v>
      </c>
      <c r="AT300" s="103">
        <f t="shared" si="479"/>
        <v>3.8500149515143751E-2</v>
      </c>
      <c r="AU300" s="103">
        <f t="shared" si="479"/>
        <v>4.7293063921283837E-2</v>
      </c>
      <c r="AV300" s="103">
        <f t="shared" si="479"/>
        <v>4.2647414811966905E-2</v>
      </c>
      <c r="AW300" s="103">
        <f t="shared" si="479"/>
        <v>4.4961339655687986E-2</v>
      </c>
      <c r="AX300" s="103">
        <f t="shared" si="479"/>
        <v>4.47121477494411E-2</v>
      </c>
    </row>
    <row r="301" spans="1:50" ht="14.25" hidden="1" outlineLevel="1" x14ac:dyDescent="0.2">
      <c r="A301" s="83" t="s">
        <v>1840</v>
      </c>
      <c r="B301" s="83" t="s">
        <v>1452</v>
      </c>
      <c r="C301" s="1" t="s">
        <v>1452</v>
      </c>
      <c r="D301" s="97" t="s">
        <v>201</v>
      </c>
      <c r="E301" s="16">
        <f t="shared" ref="E301:G301" si="480">E161</f>
        <v>622905</v>
      </c>
      <c r="F301" s="52">
        <f t="shared" si="480"/>
        <v>0.48</v>
      </c>
      <c r="G301" s="16">
        <f t="shared" si="480"/>
        <v>298994.39999999997</v>
      </c>
      <c r="H301" s="16"/>
      <c r="I301" s="101">
        <f t="shared" si="444"/>
        <v>0.22465303697995684</v>
      </c>
      <c r="J301" s="16">
        <v>207956</v>
      </c>
      <c r="K301" s="130">
        <v>213874</v>
      </c>
      <c r="L301" s="130">
        <v>156278</v>
      </c>
      <c r="M301" s="131">
        <v>43268</v>
      </c>
      <c r="N301" s="131">
        <v>42743</v>
      </c>
      <c r="O301" s="16">
        <v>48191</v>
      </c>
      <c r="P301" s="16">
        <v>60820</v>
      </c>
      <c r="Q301" s="16">
        <v>68135</v>
      </c>
      <c r="R301" s="16">
        <v>65618</v>
      </c>
      <c r="S301" s="16">
        <v>70925</v>
      </c>
      <c r="T301" s="16">
        <v>70561</v>
      </c>
      <c r="U301" s="16">
        <v>80293</v>
      </c>
      <c r="V301" s="16">
        <v>64577</v>
      </c>
      <c r="W301" s="16">
        <v>60461</v>
      </c>
      <c r="X301" s="16">
        <v>64435</v>
      </c>
      <c r="Y301" s="16">
        <v>65879</v>
      </c>
      <c r="Z301" s="16">
        <v>71655</v>
      </c>
      <c r="AA301" s="16">
        <v>63976</v>
      </c>
      <c r="AG301" s="103">
        <f t="shared" ref="AG301:AX301" si="481">J301/$G301</f>
        <v>0.69551804314729648</v>
      </c>
      <c r="AH301" s="103">
        <f t="shared" si="481"/>
        <v>0.71531105599302203</v>
      </c>
      <c r="AI301" s="103">
        <f t="shared" si="481"/>
        <v>0.52267868562086783</v>
      </c>
      <c r="AJ301" s="103">
        <f t="shared" si="481"/>
        <v>0.1447117404205564</v>
      </c>
      <c r="AK301" s="103">
        <f t="shared" si="481"/>
        <v>0.14295585469159292</v>
      </c>
      <c r="AL301" s="103">
        <f t="shared" si="481"/>
        <v>0.16117693174186543</v>
      </c>
      <c r="AM301" s="103">
        <f t="shared" si="481"/>
        <v>0.20341518102011277</v>
      </c>
      <c r="AN301" s="103">
        <f t="shared" si="481"/>
        <v>0.227880522177004</v>
      </c>
      <c r="AO301" s="103">
        <f t="shared" si="481"/>
        <v>0.2194623043107162</v>
      </c>
      <c r="AP301" s="103">
        <f t="shared" si="481"/>
        <v>0.23721180062235281</v>
      </c>
      <c r="AQ301" s="103">
        <f t="shared" si="481"/>
        <v>0.23599438651693813</v>
      </c>
      <c r="AR301" s="103">
        <f t="shared" si="481"/>
        <v>0.2685434911155527</v>
      </c>
      <c r="AS301" s="103">
        <f t="shared" si="481"/>
        <v>0.21598063375100005</v>
      </c>
      <c r="AT301" s="103">
        <f t="shared" si="481"/>
        <v>0.20221448963592631</v>
      </c>
      <c r="AU301" s="103">
        <f t="shared" si="481"/>
        <v>0.21550570846811848</v>
      </c>
      <c r="AV301" s="103">
        <f t="shared" si="481"/>
        <v>0.22033523035882949</v>
      </c>
      <c r="AW301" s="103">
        <f t="shared" si="481"/>
        <v>0.23965331792167346</v>
      </c>
      <c r="AX301" s="103">
        <f t="shared" si="481"/>
        <v>0.21397056265936756</v>
      </c>
    </row>
    <row r="302" spans="1:50" ht="14.25" hidden="1" outlineLevel="1" x14ac:dyDescent="0.2">
      <c r="A302" s="83" t="s">
        <v>1840</v>
      </c>
      <c r="B302" s="83" t="s">
        <v>1452</v>
      </c>
      <c r="C302" s="1" t="s">
        <v>1490</v>
      </c>
      <c r="D302" s="97" t="s">
        <v>133</v>
      </c>
      <c r="E302" s="16">
        <f t="shared" ref="E302:G302" si="482">E162</f>
        <v>991865</v>
      </c>
      <c r="F302" s="52">
        <f t="shared" si="482"/>
        <v>0.48</v>
      </c>
      <c r="G302" s="16">
        <f t="shared" si="482"/>
        <v>476095.19999999995</v>
      </c>
      <c r="H302" s="16"/>
      <c r="I302" s="101">
        <f t="shared" si="444"/>
        <v>1.6563914107934716E-2</v>
      </c>
      <c r="J302" s="16">
        <v>20262</v>
      </c>
      <c r="K302" s="130">
        <v>19229</v>
      </c>
      <c r="L302" s="130">
        <v>13595</v>
      </c>
      <c r="M302" s="131">
        <v>3478</v>
      </c>
      <c r="N302" s="131">
        <v>3886</v>
      </c>
      <c r="O302" s="16">
        <v>4156</v>
      </c>
      <c r="P302" s="16">
        <v>5584</v>
      </c>
      <c r="Q302" s="16">
        <v>7323</v>
      </c>
      <c r="R302" s="16">
        <v>5817</v>
      </c>
      <c r="S302" s="16">
        <v>6515</v>
      </c>
      <c r="T302" s="16">
        <v>7225</v>
      </c>
      <c r="U302" s="16">
        <v>8744</v>
      </c>
      <c r="V302" s="16">
        <v>7394</v>
      </c>
      <c r="W302" s="16">
        <v>6024</v>
      </c>
      <c r="X302" s="16">
        <v>7234</v>
      </c>
      <c r="Y302" s="16">
        <v>7074</v>
      </c>
      <c r="Z302" s="16">
        <v>9516</v>
      </c>
      <c r="AA302" s="16">
        <v>7068</v>
      </c>
      <c r="AG302" s="103">
        <f t="shared" ref="AG302:AX302" si="483">J302/$G302</f>
        <v>4.2558715147726758E-2</v>
      </c>
      <c r="AH302" s="103">
        <f t="shared" si="483"/>
        <v>4.0388981027323953E-2</v>
      </c>
      <c r="AI302" s="103">
        <f t="shared" si="483"/>
        <v>2.8555213327082486E-2</v>
      </c>
      <c r="AJ302" s="103">
        <f t="shared" si="483"/>
        <v>7.3052616367482812E-3</v>
      </c>
      <c r="AK302" s="103">
        <f t="shared" si="483"/>
        <v>8.1622330995985686E-3</v>
      </c>
      <c r="AL302" s="103">
        <f t="shared" si="483"/>
        <v>8.729346567661259E-3</v>
      </c>
      <c r="AM302" s="103">
        <f t="shared" si="483"/>
        <v>1.1728746687637263E-2</v>
      </c>
      <c r="AN302" s="103">
        <f t="shared" si="483"/>
        <v>1.5381377506011405E-2</v>
      </c>
      <c r="AO302" s="103">
        <f t="shared" si="483"/>
        <v>1.2218144606372845E-2</v>
      </c>
      <c r="AP302" s="103">
        <f t="shared" si="483"/>
        <v>1.3684237942327503E-2</v>
      </c>
      <c r="AQ302" s="103">
        <f t="shared" si="483"/>
        <v>1.5175536321307168E-2</v>
      </c>
      <c r="AR302" s="103">
        <f t="shared" si="483"/>
        <v>1.836607468422282E-2</v>
      </c>
      <c r="AS302" s="103">
        <f t="shared" si="483"/>
        <v>1.553050734390937E-2</v>
      </c>
      <c r="AT302" s="103">
        <f t="shared" si="483"/>
        <v>1.265293159855424E-2</v>
      </c>
      <c r="AU302" s="103">
        <f t="shared" si="483"/>
        <v>1.5194440103575926E-2</v>
      </c>
      <c r="AV302" s="103">
        <f t="shared" si="483"/>
        <v>1.4858372863242479E-2</v>
      </c>
      <c r="AW302" s="103">
        <f t="shared" si="483"/>
        <v>1.9987599118831696E-2</v>
      </c>
      <c r="AX302" s="103">
        <f t="shared" si="483"/>
        <v>1.4845770341729975E-2</v>
      </c>
    </row>
    <row r="303" spans="1:50" ht="14.25" hidden="1" outlineLevel="1" x14ac:dyDescent="0.2">
      <c r="A303" s="83" t="s">
        <v>1840</v>
      </c>
      <c r="B303" s="83" t="s">
        <v>1506</v>
      </c>
      <c r="C303" s="1" t="s">
        <v>1251</v>
      </c>
      <c r="D303" s="97" t="s">
        <v>133</v>
      </c>
      <c r="E303" s="16">
        <f t="shared" ref="E303:G303" si="484">E163</f>
        <v>551397</v>
      </c>
      <c r="F303" s="52">
        <f t="shared" si="484"/>
        <v>0.62</v>
      </c>
      <c r="G303" s="16">
        <f t="shared" si="484"/>
        <v>341866.14</v>
      </c>
      <c r="H303" s="16"/>
      <c r="I303" s="101">
        <f t="shared" si="444"/>
        <v>2.8097742194259617E-2</v>
      </c>
      <c r="J303" s="16">
        <v>33685</v>
      </c>
      <c r="K303" s="130">
        <v>31142</v>
      </c>
      <c r="L303" s="130">
        <v>25565</v>
      </c>
      <c r="M303" s="131">
        <v>4138</v>
      </c>
      <c r="N303" s="131">
        <v>2896</v>
      </c>
      <c r="O303" s="16">
        <v>4262</v>
      </c>
      <c r="P303" s="16">
        <v>6330</v>
      </c>
      <c r="Q303" s="16">
        <v>8568</v>
      </c>
      <c r="R303" s="16">
        <v>8511</v>
      </c>
      <c r="S303" s="16">
        <v>9484</v>
      </c>
      <c r="T303" s="16">
        <v>10228</v>
      </c>
      <c r="U303" s="16">
        <v>12452</v>
      </c>
      <c r="V303" s="16">
        <v>8721</v>
      </c>
      <c r="W303" s="16">
        <v>7820</v>
      </c>
      <c r="X303" s="16">
        <v>8973</v>
      </c>
      <c r="Y303" s="16">
        <v>9497</v>
      </c>
      <c r="Z303" s="16">
        <v>8384</v>
      </c>
      <c r="AA303" s="16">
        <v>10936</v>
      </c>
      <c r="AG303" s="103">
        <f t="shared" ref="AG303:AX303" si="485">J303/$G303</f>
        <v>9.853271809837616E-2</v>
      </c>
      <c r="AH303" s="103">
        <f t="shared" si="485"/>
        <v>9.109413409587741E-2</v>
      </c>
      <c r="AI303" s="103">
        <f t="shared" si="485"/>
        <v>7.4780731428973929E-2</v>
      </c>
      <c r="AJ303" s="103">
        <f t="shared" si="485"/>
        <v>1.210415281255991E-2</v>
      </c>
      <c r="AK303" s="103">
        <f t="shared" si="485"/>
        <v>8.4711518958853309E-3</v>
      </c>
      <c r="AL303" s="103">
        <f t="shared" si="485"/>
        <v>1.2466867879925165E-2</v>
      </c>
      <c r="AM303" s="103">
        <f t="shared" si="485"/>
        <v>1.8516019164694111E-2</v>
      </c>
      <c r="AN303" s="103">
        <f t="shared" si="485"/>
        <v>2.5062441106334776E-2</v>
      </c>
      <c r="AO303" s="103">
        <f t="shared" si="485"/>
        <v>2.4895709180207198E-2</v>
      </c>
      <c r="AP303" s="103">
        <f t="shared" si="485"/>
        <v>2.7741852410420053E-2</v>
      </c>
      <c r="AQ303" s="103">
        <f t="shared" si="485"/>
        <v>2.9918142814611588E-2</v>
      </c>
      <c r="AR303" s="103">
        <f t="shared" si="485"/>
        <v>3.6423613055098114E-2</v>
      </c>
      <c r="AS303" s="103">
        <f t="shared" si="485"/>
        <v>2.5509984697519326E-2</v>
      </c>
      <c r="AT303" s="103">
        <f t="shared" si="485"/>
        <v>2.2874450216099202E-2</v>
      </c>
      <c r="AU303" s="103">
        <f t="shared" si="485"/>
        <v>2.6247115318293879E-2</v>
      </c>
      <c r="AV303" s="103">
        <f t="shared" si="485"/>
        <v>2.7779878990063185E-2</v>
      </c>
      <c r="AW303" s="103">
        <f t="shared" si="485"/>
        <v>2.4524218748308912E-2</v>
      </c>
      <c r="AX303" s="103">
        <f t="shared" si="485"/>
        <v>3.1989128844406758E-2</v>
      </c>
    </row>
    <row r="304" spans="1:50" ht="14.25" hidden="1" outlineLevel="1" x14ac:dyDescent="0.2">
      <c r="A304" s="83" t="s">
        <v>1840</v>
      </c>
      <c r="B304" s="83" t="s">
        <v>1506</v>
      </c>
      <c r="C304" s="1" t="s">
        <v>1278</v>
      </c>
      <c r="D304" s="97" t="s">
        <v>133</v>
      </c>
      <c r="E304" s="16">
        <f t="shared" ref="E304:G304" si="486">E164</f>
        <v>618349</v>
      </c>
      <c r="F304" s="52">
        <f t="shared" si="486"/>
        <v>0.62</v>
      </c>
      <c r="G304" s="16">
        <f t="shared" si="486"/>
        <v>383376.38</v>
      </c>
      <c r="H304" s="16"/>
      <c r="I304" s="101">
        <f t="shared" si="444"/>
        <v>5.714140935512685E-3</v>
      </c>
      <c r="J304" s="16">
        <v>6449</v>
      </c>
      <c r="K304" s="130">
        <v>8007</v>
      </c>
      <c r="L304" s="130">
        <v>5601</v>
      </c>
      <c r="M304" s="131">
        <v>1142</v>
      </c>
      <c r="N304" s="32">
        <v>731</v>
      </c>
      <c r="O304" s="16">
        <v>1075</v>
      </c>
      <c r="P304" s="16">
        <v>1476</v>
      </c>
      <c r="Q304" s="16">
        <v>2027</v>
      </c>
      <c r="R304" s="16">
        <v>1790</v>
      </c>
      <c r="S304" s="16">
        <v>2041</v>
      </c>
      <c r="T304" s="16">
        <v>2239</v>
      </c>
      <c r="U304" s="16">
        <v>2603</v>
      </c>
      <c r="V304" s="16">
        <v>2003</v>
      </c>
      <c r="W304" s="16">
        <v>1896</v>
      </c>
      <c r="X304" s="16">
        <v>2286</v>
      </c>
      <c r="Y304" s="16">
        <v>2083</v>
      </c>
      <c r="Z304" s="16">
        <v>2249</v>
      </c>
      <c r="AA304" s="16">
        <v>2240</v>
      </c>
      <c r="AG304" s="103">
        <f t="shared" ref="AG304:AX304" si="487">J304/$G304</f>
        <v>1.682158926953194E-2</v>
      </c>
      <c r="AH304" s="103">
        <f t="shared" si="487"/>
        <v>2.0885480738276053E-2</v>
      </c>
      <c r="AI304" s="103">
        <f t="shared" si="487"/>
        <v>1.4609663746107676E-2</v>
      </c>
      <c r="AJ304" s="103">
        <f t="shared" si="487"/>
        <v>2.9787959289510743E-3</v>
      </c>
      <c r="AK304" s="103">
        <f t="shared" si="487"/>
        <v>1.9067424028574738E-3</v>
      </c>
      <c r="AL304" s="103">
        <f t="shared" si="487"/>
        <v>2.8040329453786379E-3</v>
      </c>
      <c r="AM304" s="103">
        <f t="shared" si="487"/>
        <v>3.8500024440733674E-3</v>
      </c>
      <c r="AN304" s="103">
        <f t="shared" si="487"/>
        <v>5.2872323537511623E-3</v>
      </c>
      <c r="AO304" s="103">
        <f t="shared" si="487"/>
        <v>4.6690409043979178E-3</v>
      </c>
      <c r="AP304" s="103">
        <f t="shared" si="487"/>
        <v>5.323749992109582E-3</v>
      </c>
      <c r="AQ304" s="103">
        <f t="shared" si="487"/>
        <v>5.8402137346072287E-3</v>
      </c>
      <c r="AR304" s="103">
        <f t="shared" si="487"/>
        <v>6.7896723319261351E-3</v>
      </c>
      <c r="AS304" s="103">
        <f t="shared" si="487"/>
        <v>5.224630687993872E-3</v>
      </c>
      <c r="AT304" s="103">
        <f t="shared" si="487"/>
        <v>4.9455315948259511E-3</v>
      </c>
      <c r="AU304" s="103">
        <f t="shared" si="487"/>
        <v>5.9628086633819223E-3</v>
      </c>
      <c r="AV304" s="103">
        <f t="shared" si="487"/>
        <v>5.4333029071848404E-3</v>
      </c>
      <c r="AW304" s="103">
        <f t="shared" si="487"/>
        <v>5.8662977620060992E-3</v>
      </c>
      <c r="AX304" s="103">
        <f t="shared" si="487"/>
        <v>5.8428221373471156E-3</v>
      </c>
    </row>
    <row r="305" spans="1:50" ht="14.25" hidden="1" outlineLevel="1" x14ac:dyDescent="0.2">
      <c r="A305" s="83" t="s">
        <v>1840</v>
      </c>
      <c r="B305" s="83" t="s">
        <v>1506</v>
      </c>
      <c r="C305" s="1" t="s">
        <v>1341</v>
      </c>
      <c r="D305" s="97" t="s">
        <v>151</v>
      </c>
      <c r="E305" s="16">
        <f t="shared" ref="E305:G305" si="488">E165</f>
        <v>543365</v>
      </c>
      <c r="F305" s="52">
        <f t="shared" si="488"/>
        <v>0.62</v>
      </c>
      <c r="G305" s="16">
        <f t="shared" si="488"/>
        <v>336886.3</v>
      </c>
      <c r="H305" s="16"/>
      <c r="I305" s="101">
        <f t="shared" si="444"/>
        <v>6.703547556945277E-3</v>
      </c>
      <c r="J305" s="16">
        <v>6125</v>
      </c>
      <c r="K305" s="130">
        <v>6769</v>
      </c>
      <c r="L305" s="130">
        <v>4499</v>
      </c>
      <c r="M305" s="131">
        <v>1221</v>
      </c>
      <c r="N305" s="131">
        <v>1157</v>
      </c>
      <c r="O305" s="16">
        <v>1514</v>
      </c>
      <c r="P305" s="16">
        <v>1821</v>
      </c>
      <c r="Q305" s="16">
        <v>2270</v>
      </c>
      <c r="R305" s="16">
        <v>2010</v>
      </c>
      <c r="S305" s="16">
        <v>2314</v>
      </c>
      <c r="T305" s="16">
        <v>2219</v>
      </c>
      <c r="U305" s="16">
        <v>2754</v>
      </c>
      <c r="V305" s="16">
        <v>2302</v>
      </c>
      <c r="W305" s="16">
        <v>2129</v>
      </c>
      <c r="X305" s="16">
        <v>2350</v>
      </c>
      <c r="Y305" s="16">
        <v>2203</v>
      </c>
      <c r="Z305" s="16">
        <v>2416</v>
      </c>
      <c r="AA305" s="16">
        <v>2156</v>
      </c>
      <c r="AG305" s="103">
        <f t="shared" ref="AG305:AX305" si="489">J305/$G305</f>
        <v>1.8181208318652317E-2</v>
      </c>
      <c r="AH305" s="103">
        <f t="shared" si="489"/>
        <v>2.0092832507584903E-2</v>
      </c>
      <c r="AI305" s="103">
        <f t="shared" si="489"/>
        <v>1.3354654077651719E-2</v>
      </c>
      <c r="AJ305" s="103">
        <f t="shared" si="489"/>
        <v>3.6243682215631803E-3</v>
      </c>
      <c r="AK305" s="103">
        <f t="shared" si="489"/>
        <v>3.43439314688665E-3</v>
      </c>
      <c r="AL305" s="103">
        <f t="shared" si="489"/>
        <v>4.4940978603166711E-3</v>
      </c>
      <c r="AM305" s="103">
        <f t="shared" si="489"/>
        <v>5.4053845466556522E-3</v>
      </c>
      <c r="AN305" s="103">
        <f t="shared" si="489"/>
        <v>6.7381784299331855E-3</v>
      </c>
      <c r="AO305" s="103">
        <f t="shared" si="489"/>
        <v>5.9664046890597813E-3</v>
      </c>
      <c r="AP305" s="103">
        <f t="shared" si="489"/>
        <v>6.8687862937732999E-3</v>
      </c>
      <c r="AQ305" s="103">
        <f t="shared" si="489"/>
        <v>6.5867920423003249E-3</v>
      </c>
      <c r="AR305" s="103">
        <f t="shared" si="489"/>
        <v>8.1748649321744457E-3</v>
      </c>
      <c r="AS305" s="103">
        <f t="shared" si="489"/>
        <v>6.8331659672714509E-3</v>
      </c>
      <c r="AT305" s="103">
        <f t="shared" si="489"/>
        <v>6.3196395935364545E-3</v>
      </c>
      <c r="AU305" s="103">
        <f t="shared" si="489"/>
        <v>6.9756472732788481E-3</v>
      </c>
      <c r="AV305" s="103">
        <f t="shared" si="489"/>
        <v>6.539298273631193E-3</v>
      </c>
      <c r="AW305" s="103">
        <f t="shared" si="489"/>
        <v>7.1715590690390203E-3</v>
      </c>
      <c r="AX305" s="103">
        <f t="shared" si="489"/>
        <v>6.3997853281656161E-3</v>
      </c>
    </row>
    <row r="306" spans="1:50" ht="14.25" hidden="1" outlineLevel="1" x14ac:dyDescent="0.2">
      <c r="A306" s="83" t="s">
        <v>1840</v>
      </c>
      <c r="B306" s="83" t="s">
        <v>1506</v>
      </c>
      <c r="C306" s="1" t="s">
        <v>1345</v>
      </c>
      <c r="D306" s="97" t="s">
        <v>133</v>
      </c>
      <c r="E306" s="16">
        <f t="shared" ref="E306:G306" si="490">E166</f>
        <v>817617</v>
      </c>
      <c r="F306" s="52">
        <f t="shared" si="490"/>
        <v>0.62</v>
      </c>
      <c r="G306" s="16">
        <f t="shared" si="490"/>
        <v>506922.54</v>
      </c>
      <c r="H306" s="16"/>
      <c r="I306" s="101">
        <f t="shared" si="444"/>
        <v>5.0744110398668277E-3</v>
      </c>
      <c r="J306" s="16">
        <v>6834</v>
      </c>
      <c r="K306" s="130">
        <v>6197</v>
      </c>
      <c r="L306" s="130">
        <v>4858</v>
      </c>
      <c r="M306" s="131">
        <v>1142</v>
      </c>
      <c r="N306" s="131">
        <v>1271</v>
      </c>
      <c r="O306" s="16">
        <v>1526</v>
      </c>
      <c r="P306" s="16">
        <v>1832</v>
      </c>
      <c r="Q306" s="16">
        <v>2235</v>
      </c>
      <c r="R306" s="16">
        <v>1756</v>
      </c>
      <c r="S306" s="16">
        <v>2217</v>
      </c>
      <c r="T306" s="16">
        <v>2465</v>
      </c>
      <c r="U306" s="16">
        <v>3313</v>
      </c>
      <c r="V306" s="16">
        <v>2449</v>
      </c>
      <c r="W306" s="16">
        <v>1888</v>
      </c>
      <c r="X306" s="16">
        <v>2288</v>
      </c>
      <c r="Y306" s="16">
        <v>2306</v>
      </c>
      <c r="Z306" s="16">
        <v>2942</v>
      </c>
      <c r="AA306" s="16">
        <v>2469</v>
      </c>
      <c r="AG306" s="103">
        <f t="shared" ref="AG306:AX306" si="491">J306/$G306</f>
        <v>1.3481349635784592E-2</v>
      </c>
      <c r="AH306" s="103">
        <f t="shared" si="491"/>
        <v>1.2224747394345495E-2</v>
      </c>
      <c r="AI306" s="103">
        <f t="shared" si="491"/>
        <v>9.5833181929531087E-3</v>
      </c>
      <c r="AJ306" s="103">
        <f t="shared" si="491"/>
        <v>2.2528096698955229E-3</v>
      </c>
      <c r="AK306" s="103">
        <f t="shared" si="491"/>
        <v>2.5072864189467684E-3</v>
      </c>
      <c r="AL306" s="103">
        <f t="shared" si="491"/>
        <v>3.0103218531178353E-3</v>
      </c>
      <c r="AM306" s="103">
        <f t="shared" si="491"/>
        <v>3.6139643741231156E-3</v>
      </c>
      <c r="AN306" s="103">
        <f t="shared" si="491"/>
        <v>4.4089576289111157E-3</v>
      </c>
      <c r="AO306" s="103">
        <f t="shared" si="491"/>
        <v>3.4640400878603664E-3</v>
      </c>
      <c r="AP306" s="103">
        <f t="shared" si="491"/>
        <v>4.3734492453225693E-3</v>
      </c>
      <c r="AQ306" s="103">
        <f t="shared" si="491"/>
        <v>4.8626758636536463E-3</v>
      </c>
      <c r="AR306" s="103">
        <f t="shared" si="491"/>
        <v>6.5355152682695867E-3</v>
      </c>
      <c r="AS306" s="103">
        <f t="shared" si="491"/>
        <v>4.8311128560193832E-3</v>
      </c>
      <c r="AT306" s="103">
        <f t="shared" si="491"/>
        <v>3.7244349008430364E-3</v>
      </c>
      <c r="AU306" s="103">
        <f t="shared" si="491"/>
        <v>4.5135100916996115E-3</v>
      </c>
      <c r="AV306" s="103">
        <f t="shared" si="491"/>
        <v>4.5490184752881579E-3</v>
      </c>
      <c r="AW306" s="103">
        <f t="shared" si="491"/>
        <v>5.8036480287501123E-3</v>
      </c>
      <c r="AX306" s="103">
        <f t="shared" si="491"/>
        <v>4.8705666155622121E-3</v>
      </c>
    </row>
    <row r="307" spans="1:50" ht="14.25" hidden="1" outlineLevel="1" x14ac:dyDescent="0.2">
      <c r="A307" s="83" t="s">
        <v>1840</v>
      </c>
      <c r="B307" s="83" t="s">
        <v>1506</v>
      </c>
      <c r="C307" s="1" t="s">
        <v>1352</v>
      </c>
      <c r="D307" s="97" t="s">
        <v>133</v>
      </c>
      <c r="E307" s="16">
        <f t="shared" ref="E307:G307" si="492">E167</f>
        <v>734108</v>
      </c>
      <c r="F307" s="52">
        <f t="shared" si="492"/>
        <v>0.62</v>
      </c>
      <c r="G307" s="16">
        <f t="shared" si="492"/>
        <v>455146.96</v>
      </c>
      <c r="H307" s="16"/>
      <c r="I307" s="101">
        <f t="shared" si="444"/>
        <v>8.0054729282750051E-3</v>
      </c>
      <c r="J307" s="16">
        <v>10931</v>
      </c>
      <c r="K307" s="130">
        <v>10093</v>
      </c>
      <c r="L307" s="130">
        <v>7138</v>
      </c>
      <c r="M307" s="131">
        <v>1703</v>
      </c>
      <c r="N307" s="131">
        <v>1294</v>
      </c>
      <c r="O307" s="16">
        <v>1641</v>
      </c>
      <c r="P307" s="16">
        <v>2062</v>
      </c>
      <c r="Q307" s="16">
        <v>2727</v>
      </c>
      <c r="R307" s="16">
        <v>2374</v>
      </c>
      <c r="S307" s="16">
        <v>2955</v>
      </c>
      <c r="T307" s="16">
        <v>3225</v>
      </c>
      <c r="U307" s="16">
        <v>4555</v>
      </c>
      <c r="V307" s="16">
        <v>3448</v>
      </c>
      <c r="W307" s="16">
        <v>3146</v>
      </c>
      <c r="X307" s="16">
        <v>3503</v>
      </c>
      <c r="Y307" s="16">
        <v>3549</v>
      </c>
      <c r="Z307" s="16">
        <v>3792</v>
      </c>
      <c r="AA307" s="16">
        <v>3590</v>
      </c>
      <c r="AG307" s="103">
        <f t="shared" ref="AG307:AX307" si="493">J307/$G307</f>
        <v>2.4016418784825015E-2</v>
      </c>
      <c r="AH307" s="103">
        <f t="shared" si="493"/>
        <v>2.2175255218666076E-2</v>
      </c>
      <c r="AI307" s="103">
        <f t="shared" si="493"/>
        <v>1.5682846700766716E-2</v>
      </c>
      <c r="AJ307" s="103">
        <f t="shared" si="493"/>
        <v>3.7416486314661972E-3</v>
      </c>
      <c r="AK307" s="103">
        <f t="shared" si="493"/>
        <v>2.8430377739972162E-3</v>
      </c>
      <c r="AL307" s="103">
        <f t="shared" si="493"/>
        <v>3.6054288926811681E-3</v>
      </c>
      <c r="AM307" s="103">
        <f t="shared" si="493"/>
        <v>4.5304048608827349E-3</v>
      </c>
      <c r="AN307" s="103">
        <f t="shared" si="493"/>
        <v>5.9914714139802224E-3</v>
      </c>
      <c r="AO307" s="103">
        <f t="shared" si="493"/>
        <v>5.2158977399299773E-3</v>
      </c>
      <c r="AP307" s="103">
        <f t="shared" si="493"/>
        <v>6.4924085178993613E-3</v>
      </c>
      <c r="AQ307" s="103">
        <f t="shared" si="493"/>
        <v>7.0856235093825519E-3</v>
      </c>
      <c r="AR307" s="103">
        <f t="shared" si="493"/>
        <v>1.0007756615577526E-2</v>
      </c>
      <c r="AS307" s="103">
        <f t="shared" si="493"/>
        <v>7.5755751504964462E-3</v>
      </c>
      <c r="AT307" s="103">
        <f t="shared" si="493"/>
        <v>6.9120531970596919E-3</v>
      </c>
      <c r="AU307" s="103">
        <f t="shared" si="493"/>
        <v>7.6964152413541327E-3</v>
      </c>
      <c r="AV307" s="103">
        <f t="shared" si="493"/>
        <v>7.79748149916238E-3</v>
      </c>
      <c r="AW307" s="103">
        <f t="shared" si="493"/>
        <v>8.3313749914972514E-3</v>
      </c>
      <c r="AX307" s="103">
        <f t="shared" si="493"/>
        <v>7.8875622941653838E-3</v>
      </c>
    </row>
    <row r="308" spans="1:50" ht="14.25" hidden="1" outlineLevel="1" x14ac:dyDescent="0.2">
      <c r="A308" s="83" t="s">
        <v>1840</v>
      </c>
      <c r="B308" s="83" t="s">
        <v>1506</v>
      </c>
      <c r="C308" s="1" t="s">
        <v>1377</v>
      </c>
      <c r="D308" s="97" t="s">
        <v>133</v>
      </c>
      <c r="E308" s="16">
        <f t="shared" ref="E308:G308" si="494">E168</f>
        <v>767614</v>
      </c>
      <c r="F308" s="52">
        <f t="shared" si="494"/>
        <v>0.62</v>
      </c>
      <c r="G308" s="16">
        <f t="shared" si="494"/>
        <v>475920.68</v>
      </c>
      <c r="H308" s="16"/>
      <c r="I308" s="101">
        <f t="shared" si="444"/>
        <v>1.5055029758320231E-2</v>
      </c>
      <c r="J308" s="16">
        <v>15577</v>
      </c>
      <c r="K308" s="130">
        <v>15731</v>
      </c>
      <c r="L308" s="130">
        <v>10806</v>
      </c>
      <c r="M308" s="131">
        <v>2822</v>
      </c>
      <c r="N308" s="131">
        <v>3314</v>
      </c>
      <c r="O308" s="16">
        <v>3730</v>
      </c>
      <c r="P308" s="16">
        <v>4981</v>
      </c>
      <c r="Q308" s="16">
        <v>5643</v>
      </c>
      <c r="R308" s="16">
        <v>5207</v>
      </c>
      <c r="S308" s="16">
        <v>6306</v>
      </c>
      <c r="T308" s="16">
        <v>6542</v>
      </c>
      <c r="U308" s="16">
        <v>7944</v>
      </c>
      <c r="V308" s="16">
        <v>6511</v>
      </c>
      <c r="W308" s="16">
        <v>5817</v>
      </c>
      <c r="X308" s="16">
        <v>6799</v>
      </c>
      <c r="Y308" s="16">
        <v>6664</v>
      </c>
      <c r="Z308" s="16">
        <v>7623</v>
      </c>
      <c r="AA308" s="16">
        <v>7208</v>
      </c>
      <c r="AG308" s="103">
        <f t="shared" ref="AG308:AX308" si="495">J308/$G308</f>
        <v>3.2730244039826134E-2</v>
      </c>
      <c r="AH308" s="103">
        <f t="shared" si="495"/>
        <v>3.305382737308242E-2</v>
      </c>
      <c r="AI308" s="103">
        <f t="shared" si="495"/>
        <v>2.2705464280308223E-2</v>
      </c>
      <c r="AJ308" s="103">
        <f t="shared" si="495"/>
        <v>5.9295595223977241E-3</v>
      </c>
      <c r="AK308" s="103">
        <f t="shared" si="495"/>
        <v>6.9633452364372987E-3</v>
      </c>
      <c r="AL308" s="103">
        <f t="shared" si="495"/>
        <v>7.8374404743244194E-3</v>
      </c>
      <c r="AM308" s="103">
        <f t="shared" si="495"/>
        <v>1.046602975941285E-2</v>
      </c>
      <c r="AN308" s="103">
        <f t="shared" si="495"/>
        <v>1.1857017854319758E-2</v>
      </c>
      <c r="AO308" s="103">
        <f t="shared" si="495"/>
        <v>1.0940898806918833E-2</v>
      </c>
      <c r="AP308" s="103">
        <f t="shared" si="495"/>
        <v>1.3250107139702356E-2</v>
      </c>
      <c r="AQ308" s="103">
        <f t="shared" si="495"/>
        <v>1.3745988091965242E-2</v>
      </c>
      <c r="AR308" s="103">
        <f t="shared" si="495"/>
        <v>1.6691857138882892E-2</v>
      </c>
      <c r="AS308" s="103">
        <f t="shared" si="495"/>
        <v>1.3680851187218845E-2</v>
      </c>
      <c r="AT308" s="103">
        <f t="shared" si="495"/>
        <v>1.2222624997089851E-2</v>
      </c>
      <c r="AU308" s="103">
        <f t="shared" si="495"/>
        <v>1.4285994044217621E-2</v>
      </c>
      <c r="AV308" s="103">
        <f t="shared" si="495"/>
        <v>1.4002333329999445E-2</v>
      </c>
      <c r="AW308" s="103">
        <f t="shared" si="495"/>
        <v>1.6017374996186339E-2</v>
      </c>
      <c r="AX308" s="103">
        <f t="shared" si="495"/>
        <v>1.5145380948774909E-2</v>
      </c>
    </row>
    <row r="309" spans="1:50" ht="14.25" hidden="1" outlineLevel="1" x14ac:dyDescent="0.2">
      <c r="A309" s="83" t="s">
        <v>1840</v>
      </c>
      <c r="B309" s="83" t="s">
        <v>1506</v>
      </c>
      <c r="C309" s="1" t="s">
        <v>1439</v>
      </c>
      <c r="D309" s="97" t="s">
        <v>133</v>
      </c>
      <c r="E309" s="16">
        <f t="shared" ref="E309:G309" si="496">E169</f>
        <v>453441</v>
      </c>
      <c r="F309" s="52">
        <f t="shared" si="496"/>
        <v>0.62</v>
      </c>
      <c r="G309" s="16">
        <f t="shared" si="496"/>
        <v>281133.42</v>
      </c>
      <c r="H309" s="16"/>
      <c r="I309" s="101">
        <f t="shared" si="444"/>
        <v>8.0614155845766533E-3</v>
      </c>
      <c r="J309" s="16">
        <v>6257</v>
      </c>
      <c r="K309" s="130">
        <v>5708</v>
      </c>
      <c r="L309" s="130">
        <v>4749</v>
      </c>
      <c r="M309" s="131">
        <v>1085</v>
      </c>
      <c r="N309" s="131">
        <v>1113</v>
      </c>
      <c r="O309" s="16">
        <v>1249</v>
      </c>
      <c r="P309" s="16">
        <v>1631</v>
      </c>
      <c r="Q309" s="16">
        <v>1836</v>
      </c>
      <c r="R309" s="16">
        <v>1573</v>
      </c>
      <c r="S309" s="16">
        <v>2130</v>
      </c>
      <c r="T309" s="16">
        <v>2255</v>
      </c>
      <c r="U309" s="16">
        <v>3084</v>
      </c>
      <c r="V309" s="16">
        <v>2306</v>
      </c>
      <c r="W309" s="16">
        <v>1887</v>
      </c>
      <c r="X309" s="16">
        <v>2077</v>
      </c>
      <c r="Y309" s="16">
        <v>2084</v>
      </c>
      <c r="Z309" s="16">
        <v>2426</v>
      </c>
      <c r="AA309" s="16">
        <v>2289</v>
      </c>
      <c r="AG309" s="103">
        <f t="shared" ref="AG309:AX309" si="497">J309/$G309</f>
        <v>2.2256336510970486E-2</v>
      </c>
      <c r="AH309" s="103">
        <f t="shared" si="497"/>
        <v>2.030352705843368E-2</v>
      </c>
      <c r="AI309" s="103">
        <f t="shared" si="497"/>
        <v>1.6892335318938603E-2</v>
      </c>
      <c r="AJ309" s="103">
        <f t="shared" si="497"/>
        <v>3.8593775154871311E-3</v>
      </c>
      <c r="AK309" s="103">
        <f t="shared" si="497"/>
        <v>3.958974354596476E-3</v>
      </c>
      <c r="AL309" s="103">
        <f t="shared" si="497"/>
        <v>4.4427304302704388E-3</v>
      </c>
      <c r="AM309" s="103">
        <f t="shared" si="497"/>
        <v>5.8015158781193647E-3</v>
      </c>
      <c r="AN309" s="103">
        <f t="shared" si="497"/>
        <v>6.5307070215985001E-3</v>
      </c>
      <c r="AO309" s="103">
        <f t="shared" si="497"/>
        <v>5.5952081399642918E-3</v>
      </c>
      <c r="AP309" s="103">
        <f t="shared" si="497"/>
        <v>7.5764738322466251E-3</v>
      </c>
      <c r="AQ309" s="103">
        <f t="shared" si="497"/>
        <v>8.0211025782704892E-3</v>
      </c>
      <c r="AR309" s="103">
        <f t="shared" si="497"/>
        <v>1.0969880421900748E-2</v>
      </c>
      <c r="AS309" s="103">
        <f t="shared" si="497"/>
        <v>8.2025111066482241E-3</v>
      </c>
      <c r="AT309" s="103">
        <f t="shared" si="497"/>
        <v>6.7121155499762358E-3</v>
      </c>
      <c r="AU309" s="103">
        <f t="shared" si="497"/>
        <v>7.3879512439325072E-3</v>
      </c>
      <c r="AV309" s="103">
        <f t="shared" si="497"/>
        <v>7.4128504537098443E-3</v>
      </c>
      <c r="AW309" s="103">
        <f t="shared" si="497"/>
        <v>8.6293547028311324E-3</v>
      </c>
      <c r="AX309" s="103">
        <f t="shared" si="497"/>
        <v>8.1420415971889797E-3</v>
      </c>
    </row>
    <row r="310" spans="1:50" ht="14.25" hidden="1" outlineLevel="1" x14ac:dyDescent="0.2">
      <c r="A310" s="83" t="s">
        <v>1840</v>
      </c>
      <c r="B310" s="83" t="s">
        <v>1506</v>
      </c>
      <c r="C310" s="1" t="s">
        <v>1460</v>
      </c>
      <c r="D310" s="97" t="s">
        <v>151</v>
      </c>
      <c r="E310" s="16">
        <f t="shared" ref="E310:G310" si="498">E170</f>
        <v>635598</v>
      </c>
      <c r="F310" s="52">
        <f t="shared" si="498"/>
        <v>0.62</v>
      </c>
      <c r="G310" s="16">
        <f t="shared" si="498"/>
        <v>394070.76</v>
      </c>
      <c r="H310" s="16"/>
      <c r="I310" s="101">
        <f t="shared" si="444"/>
        <v>8.12163785001455E-2</v>
      </c>
      <c r="J310" s="16">
        <v>117856</v>
      </c>
      <c r="K310" s="130">
        <v>119197</v>
      </c>
      <c r="L310" s="130">
        <v>90367</v>
      </c>
      <c r="M310" s="131">
        <v>14169</v>
      </c>
      <c r="N310" s="131">
        <v>10079</v>
      </c>
      <c r="O310" s="16">
        <v>14273</v>
      </c>
      <c r="P310" s="16">
        <v>21477</v>
      </c>
      <c r="Q310" s="16">
        <v>28783</v>
      </c>
      <c r="R310" s="16">
        <v>27246</v>
      </c>
      <c r="S310" s="16">
        <v>31518</v>
      </c>
      <c r="T310" s="16">
        <v>35177</v>
      </c>
      <c r="U310" s="16">
        <v>41058</v>
      </c>
      <c r="V310" s="16">
        <v>27237</v>
      </c>
      <c r="W310" s="16">
        <v>25694</v>
      </c>
      <c r="X310" s="16">
        <v>29920</v>
      </c>
      <c r="Y310" s="16">
        <v>32107</v>
      </c>
      <c r="Z310" s="16">
        <v>26867</v>
      </c>
      <c r="AA310" s="16">
        <v>37041</v>
      </c>
      <c r="AG310" s="103">
        <f t="shared" ref="AG310:AX310" si="499">J310/$G310</f>
        <v>0.29907319182981251</v>
      </c>
      <c r="AH310" s="103">
        <f t="shared" si="499"/>
        <v>0.30247613398162299</v>
      </c>
      <c r="AI310" s="103">
        <f t="shared" si="499"/>
        <v>0.22931668414068579</v>
      </c>
      <c r="AJ310" s="103">
        <f t="shared" si="499"/>
        <v>3.5955471550337813E-2</v>
      </c>
      <c r="AK310" s="103">
        <f t="shared" si="499"/>
        <v>2.5576624868082067E-2</v>
      </c>
      <c r="AL310" s="103">
        <f t="shared" si="499"/>
        <v>3.6219383544214244E-2</v>
      </c>
      <c r="AM310" s="103">
        <f t="shared" si="499"/>
        <v>5.4500364350808468E-2</v>
      </c>
      <c r="AN310" s="103">
        <f t="shared" si="499"/>
        <v>7.3040181920627653E-2</v>
      </c>
      <c r="AO310" s="103">
        <f t="shared" si="499"/>
        <v>6.9139867164973112E-2</v>
      </c>
      <c r="AP310" s="103">
        <f t="shared" si="499"/>
        <v>7.9980559836512602E-2</v>
      </c>
      <c r="AQ310" s="103">
        <f t="shared" si="499"/>
        <v>8.9265694313376609E-2</v>
      </c>
      <c r="AR310" s="103">
        <f t="shared" si="499"/>
        <v>0.10418941004402356</v>
      </c>
      <c r="AS310" s="103">
        <f t="shared" si="499"/>
        <v>6.9117028627041499E-2</v>
      </c>
      <c r="AT310" s="103">
        <f t="shared" si="499"/>
        <v>6.520148817943254E-2</v>
      </c>
      <c r="AU310" s="103">
        <f t="shared" si="499"/>
        <v>7.5925450545988232E-2</v>
      </c>
      <c r="AV310" s="103">
        <f t="shared" si="499"/>
        <v>8.1475215263370468E-2</v>
      </c>
      <c r="AW310" s="103">
        <f t="shared" si="499"/>
        <v>6.8178110956519586E-2</v>
      </c>
      <c r="AX310" s="103">
        <f t="shared" si="499"/>
        <v>9.3995809280546461E-2</v>
      </c>
    </row>
    <row r="311" spans="1:50" ht="14.25" hidden="1" outlineLevel="1" x14ac:dyDescent="0.2">
      <c r="A311" s="83" t="s">
        <v>1840</v>
      </c>
      <c r="B311" s="83" t="s">
        <v>1506</v>
      </c>
      <c r="C311" s="1" t="s">
        <v>1461</v>
      </c>
      <c r="D311" s="97" t="s">
        <v>172</v>
      </c>
      <c r="E311" s="16">
        <f t="shared" ref="E311:G311" si="500">E171</f>
        <v>578492</v>
      </c>
      <c r="F311" s="52">
        <f t="shared" si="500"/>
        <v>0.62</v>
      </c>
      <c r="G311" s="16">
        <f t="shared" si="500"/>
        <v>358665.04</v>
      </c>
      <c r="H311" s="16"/>
      <c r="I311" s="101">
        <f t="shared" si="444"/>
        <v>6.8695478841948654E-2</v>
      </c>
      <c r="J311" s="16">
        <v>72865</v>
      </c>
      <c r="K311" s="130">
        <v>78825</v>
      </c>
      <c r="L311" s="130">
        <v>51318</v>
      </c>
      <c r="M311" s="131">
        <v>11462</v>
      </c>
      <c r="N311" s="131">
        <v>11881</v>
      </c>
      <c r="O311" s="16">
        <v>14629</v>
      </c>
      <c r="P311" s="16">
        <v>17866</v>
      </c>
      <c r="Q311" s="16">
        <v>22240</v>
      </c>
      <c r="R311" s="16">
        <v>20430</v>
      </c>
      <c r="S311" s="16">
        <v>24308</v>
      </c>
      <c r="T311" s="16">
        <v>25271</v>
      </c>
      <c r="U311" s="16">
        <v>26462</v>
      </c>
      <c r="V311" s="16">
        <v>21554</v>
      </c>
      <c r="W311" s="16">
        <v>21177</v>
      </c>
      <c r="X311" s="16">
        <v>24919</v>
      </c>
      <c r="Y311" s="16">
        <v>24511</v>
      </c>
      <c r="Z311" s="16">
        <v>24906</v>
      </c>
      <c r="AA311" s="16">
        <v>24499</v>
      </c>
      <c r="AG311" s="103">
        <f t="shared" ref="AG311:AX311" si="501">J311/$G311</f>
        <v>0.20315612583819154</v>
      </c>
      <c r="AH311" s="103">
        <f t="shared" si="501"/>
        <v>0.21977330157408151</v>
      </c>
      <c r="AI311" s="103">
        <f t="shared" si="501"/>
        <v>0.14308057456617462</v>
      </c>
      <c r="AJ311" s="103">
        <f t="shared" si="501"/>
        <v>3.1957394007511859E-2</v>
      </c>
      <c r="AK311" s="103">
        <f t="shared" si="501"/>
        <v>3.3125614919145729E-2</v>
      </c>
      <c r="AL311" s="103">
        <f t="shared" si="501"/>
        <v>4.0787359704754056E-2</v>
      </c>
      <c r="AM311" s="103">
        <f t="shared" si="501"/>
        <v>4.9812493573390931E-2</v>
      </c>
      <c r="AN311" s="103">
        <f t="shared" si="501"/>
        <v>6.2007716168824265E-2</v>
      </c>
      <c r="AO311" s="103">
        <f t="shared" si="501"/>
        <v>5.6961224879904661E-2</v>
      </c>
      <c r="AP311" s="103">
        <f t="shared" si="501"/>
        <v>6.7773541575169974E-2</v>
      </c>
      <c r="AQ311" s="103">
        <f t="shared" si="501"/>
        <v>7.0458497990213934E-2</v>
      </c>
      <c r="AR311" s="103">
        <f t="shared" si="501"/>
        <v>7.3779145020657716E-2</v>
      </c>
      <c r="AS311" s="103">
        <f t="shared" si="501"/>
        <v>6.0095068089156392E-2</v>
      </c>
      <c r="AT311" s="103">
        <f t="shared" si="501"/>
        <v>5.9043948080359329E-2</v>
      </c>
      <c r="AU311" s="103">
        <f t="shared" si="501"/>
        <v>6.9477080899772115E-2</v>
      </c>
      <c r="AV311" s="103">
        <f t="shared" si="501"/>
        <v>6.8339529272214553E-2</v>
      </c>
      <c r="AW311" s="103">
        <f t="shared" si="501"/>
        <v>6.9440835382227395E-2</v>
      </c>
      <c r="AX311" s="103">
        <f t="shared" si="501"/>
        <v>6.8306071871404028E-2</v>
      </c>
    </row>
    <row r="312" spans="1:50" ht="14.25" hidden="1" outlineLevel="1" x14ac:dyDescent="0.2">
      <c r="A312" s="83" t="s">
        <v>1840</v>
      </c>
      <c r="B312" s="83" t="s">
        <v>1506</v>
      </c>
      <c r="C312" s="1" t="s">
        <v>1465</v>
      </c>
      <c r="D312" s="97" t="s">
        <v>133</v>
      </c>
      <c r="E312" s="16">
        <f t="shared" ref="E312:G312" si="502">E172</f>
        <v>578410</v>
      </c>
      <c r="F312" s="52">
        <f t="shared" si="502"/>
        <v>0.62</v>
      </c>
      <c r="G312" s="16">
        <f t="shared" si="502"/>
        <v>358614.2</v>
      </c>
      <c r="H312" s="16"/>
      <c r="I312" s="101">
        <f t="shared" si="444"/>
        <v>3.138935007779019E-3</v>
      </c>
      <c r="J312" s="16">
        <v>2579</v>
      </c>
      <c r="K312" s="130">
        <v>2604</v>
      </c>
      <c r="L312" s="130">
        <v>1833</v>
      </c>
      <c r="M312" s="32">
        <v>548</v>
      </c>
      <c r="N312" s="32">
        <v>406</v>
      </c>
      <c r="O312" s="1">
        <v>523</v>
      </c>
      <c r="P312" s="1">
        <v>757</v>
      </c>
      <c r="Q312" s="16">
        <v>1018</v>
      </c>
      <c r="R312" s="1">
        <v>724</v>
      </c>
      <c r="S312" s="16">
        <v>1071</v>
      </c>
      <c r="T312" s="16">
        <v>1136</v>
      </c>
      <c r="U312" s="16">
        <v>1252</v>
      </c>
      <c r="V312" s="16">
        <v>1048</v>
      </c>
      <c r="W312" s="1">
        <v>896</v>
      </c>
      <c r="X312" s="16">
        <v>1145</v>
      </c>
      <c r="Y312" s="16">
        <v>1134</v>
      </c>
      <c r="Z312" s="16">
        <v>1163</v>
      </c>
      <c r="AA312" s="16">
        <v>1080</v>
      </c>
      <c r="AG312" s="103">
        <f t="shared" ref="AG312:AX312" si="503">J312/$G312</f>
        <v>7.1915724474937133E-3</v>
      </c>
      <c r="AH312" s="103">
        <f t="shared" si="503"/>
        <v>7.2612852474888056E-3</v>
      </c>
      <c r="AI312" s="103">
        <f t="shared" si="503"/>
        <v>5.1113424956401613E-3</v>
      </c>
      <c r="AJ312" s="103">
        <f t="shared" si="503"/>
        <v>1.5281045758924214E-3</v>
      </c>
      <c r="AK312" s="103">
        <f t="shared" si="503"/>
        <v>1.1321358719202975E-3</v>
      </c>
      <c r="AL312" s="103">
        <f t="shared" si="503"/>
        <v>1.4583917758973291E-3</v>
      </c>
      <c r="AM312" s="103">
        <f t="shared" si="503"/>
        <v>2.1109035838513925E-3</v>
      </c>
      <c r="AN312" s="103">
        <f t="shared" si="503"/>
        <v>2.8387052158001551E-3</v>
      </c>
      <c r="AO312" s="103">
        <f t="shared" si="503"/>
        <v>2.0188826878578705E-3</v>
      </c>
      <c r="AP312" s="103">
        <f t="shared" si="503"/>
        <v>2.9864963517897505E-3</v>
      </c>
      <c r="AQ312" s="103">
        <f t="shared" si="503"/>
        <v>3.1677496317769902E-3</v>
      </c>
      <c r="AR312" s="103">
        <f t="shared" si="503"/>
        <v>3.4912170237542182E-3</v>
      </c>
      <c r="AS312" s="103">
        <f t="shared" si="503"/>
        <v>2.9223605757942657E-3</v>
      </c>
      <c r="AT312" s="103">
        <f t="shared" si="503"/>
        <v>2.4985067518241049E-3</v>
      </c>
      <c r="AU312" s="103">
        <f t="shared" si="503"/>
        <v>3.1928462397752236E-3</v>
      </c>
      <c r="AV312" s="103">
        <f t="shared" si="503"/>
        <v>3.1621726077773831E-3</v>
      </c>
      <c r="AW312" s="103">
        <f t="shared" si="503"/>
        <v>3.24303945577169E-3</v>
      </c>
      <c r="AX312" s="103">
        <f t="shared" si="503"/>
        <v>3.0115929597879839E-3</v>
      </c>
    </row>
    <row r="313" spans="1:50" ht="14.25" hidden="1" outlineLevel="1" x14ac:dyDescent="0.2">
      <c r="A313" s="83" t="s">
        <v>1840</v>
      </c>
      <c r="B313" s="83" t="s">
        <v>1506</v>
      </c>
      <c r="C313" s="1" t="s">
        <v>1469</v>
      </c>
      <c r="D313" s="97" t="s">
        <v>151</v>
      </c>
      <c r="E313" s="16">
        <f t="shared" ref="E313:G313" si="504">E173</f>
        <v>526312</v>
      </c>
      <c r="F313" s="52">
        <f t="shared" si="504"/>
        <v>0.62</v>
      </c>
      <c r="G313" s="16">
        <f t="shared" si="504"/>
        <v>326313.44</v>
      </c>
      <c r="H313" s="16"/>
      <c r="I313" s="101">
        <f t="shared" si="444"/>
        <v>3.3733414923598201E-2</v>
      </c>
      <c r="J313" s="16">
        <v>30252</v>
      </c>
      <c r="K313" s="130">
        <v>30999</v>
      </c>
      <c r="L313" s="130">
        <v>21745</v>
      </c>
      <c r="M313" s="131">
        <v>5687</v>
      </c>
      <c r="N313" s="131">
        <v>5685</v>
      </c>
      <c r="O313" s="16">
        <v>6950</v>
      </c>
      <c r="P313" s="16">
        <v>8272</v>
      </c>
      <c r="Q313" s="16">
        <v>10297</v>
      </c>
      <c r="R313" s="16">
        <v>9380</v>
      </c>
      <c r="S313" s="16">
        <v>10725</v>
      </c>
      <c r="T313" s="16">
        <v>10855</v>
      </c>
      <c r="U313" s="16">
        <v>12561</v>
      </c>
      <c r="V313" s="16">
        <v>10203</v>
      </c>
      <c r="W313" s="16">
        <v>9887</v>
      </c>
      <c r="X313" s="16">
        <v>10983</v>
      </c>
      <c r="Y313" s="16">
        <v>10963</v>
      </c>
      <c r="Z313" s="16">
        <v>11575</v>
      </c>
      <c r="AA313" s="16">
        <v>10485</v>
      </c>
      <c r="AG313" s="103">
        <f t="shared" ref="AG313:AX313" si="505">J313/$G313</f>
        <v>9.2708409436031813E-2</v>
      </c>
      <c r="AH313" s="103">
        <f t="shared" si="505"/>
        <v>9.4997619466731131E-2</v>
      </c>
      <c r="AI313" s="103">
        <f t="shared" si="505"/>
        <v>6.663838302216421E-2</v>
      </c>
      <c r="AJ313" s="103">
        <f t="shared" si="505"/>
        <v>1.7428028707613147E-2</v>
      </c>
      <c r="AK313" s="103">
        <f t="shared" si="505"/>
        <v>1.7421899631225733E-2</v>
      </c>
      <c r="AL313" s="103">
        <f t="shared" si="505"/>
        <v>2.1298540446265408E-2</v>
      </c>
      <c r="AM313" s="103">
        <f t="shared" si="505"/>
        <v>2.5349859938346396E-2</v>
      </c>
      <c r="AN313" s="103">
        <f t="shared" si="505"/>
        <v>3.1555549780603584E-2</v>
      </c>
      <c r="AO313" s="103">
        <f t="shared" si="505"/>
        <v>2.8745368256974029E-2</v>
      </c>
      <c r="AP313" s="103">
        <f t="shared" si="505"/>
        <v>3.2867172127510287E-2</v>
      </c>
      <c r="AQ313" s="103">
        <f t="shared" si="505"/>
        <v>3.3265562092692227E-2</v>
      </c>
      <c r="AR313" s="103">
        <f t="shared" si="505"/>
        <v>3.8493664251156801E-2</v>
      </c>
      <c r="AS313" s="103">
        <f t="shared" si="505"/>
        <v>3.1267483190395101E-2</v>
      </c>
      <c r="AT313" s="103">
        <f t="shared" si="505"/>
        <v>3.0299089121183606E-2</v>
      </c>
      <c r="AU313" s="103">
        <f t="shared" si="505"/>
        <v>3.3657822981486757E-2</v>
      </c>
      <c r="AV313" s="103">
        <f t="shared" si="505"/>
        <v>3.3596532217612614E-2</v>
      </c>
      <c r="AW313" s="103">
        <f t="shared" si="505"/>
        <v>3.5472029592161447E-2</v>
      </c>
      <c r="AX313" s="103">
        <f t="shared" si="505"/>
        <v>3.2131682961020543E-2</v>
      </c>
    </row>
    <row r="314" spans="1:50" ht="14.25" hidden="1" outlineLevel="1" x14ac:dyDescent="0.2">
      <c r="A314" s="83" t="s">
        <v>1840</v>
      </c>
      <c r="B314" s="83" t="s">
        <v>1506</v>
      </c>
      <c r="C314" s="1" t="s">
        <v>1491</v>
      </c>
      <c r="D314" s="97" t="s">
        <v>133</v>
      </c>
      <c r="E314" s="16">
        <f t="shared" ref="E314:G314" si="506">E174</f>
        <v>464495</v>
      </c>
      <c r="F314" s="52">
        <f t="shared" si="506"/>
        <v>0.62</v>
      </c>
      <c r="G314" s="16">
        <f t="shared" si="506"/>
        <v>287986.90000000002</v>
      </c>
      <c r="H314" s="16"/>
      <c r="I314" s="101">
        <f t="shared" si="444"/>
        <v>4.4238123331304304E-3</v>
      </c>
      <c r="J314" s="16">
        <v>2792</v>
      </c>
      <c r="K314" s="130">
        <v>2831</v>
      </c>
      <c r="L314" s="130">
        <v>2068</v>
      </c>
      <c r="M314" s="32">
        <v>550</v>
      </c>
      <c r="N314" s="32">
        <v>655</v>
      </c>
      <c r="O314" s="1">
        <v>757</v>
      </c>
      <c r="P314" s="1">
        <v>865</v>
      </c>
      <c r="Q314" s="16">
        <v>1036</v>
      </c>
      <c r="R314" s="1">
        <v>927</v>
      </c>
      <c r="S314" s="16">
        <v>1088</v>
      </c>
      <c r="T314" s="16">
        <v>1102</v>
      </c>
      <c r="U314" s="16">
        <v>1312</v>
      </c>
      <c r="V314" s="16">
        <v>1297</v>
      </c>
      <c r="W314" s="16">
        <v>1097</v>
      </c>
      <c r="X314" s="16">
        <v>1271</v>
      </c>
      <c r="Y314" s="16">
        <v>1211</v>
      </c>
      <c r="Z314" s="16">
        <v>1333</v>
      </c>
      <c r="AA314" s="16">
        <v>1278</v>
      </c>
      <c r="AG314" s="103">
        <f t="shared" ref="AG314:AX314" si="507">J314/$G314</f>
        <v>9.6948854270801892E-3</v>
      </c>
      <c r="AH314" s="103">
        <f t="shared" si="507"/>
        <v>9.8303082536045899E-3</v>
      </c>
      <c r="AI314" s="103">
        <f t="shared" si="507"/>
        <v>7.1808821859605416E-3</v>
      </c>
      <c r="AJ314" s="103">
        <f t="shared" si="507"/>
        <v>1.9098090920107822E-3</v>
      </c>
      <c r="AK314" s="103">
        <f t="shared" si="507"/>
        <v>2.274409009576477E-3</v>
      </c>
      <c r="AL314" s="103">
        <f t="shared" si="507"/>
        <v>2.628591786640295E-3</v>
      </c>
      <c r="AM314" s="103">
        <f t="shared" si="507"/>
        <v>3.0036088447078666E-3</v>
      </c>
      <c r="AN314" s="103">
        <f t="shared" si="507"/>
        <v>3.5973858533148552E-3</v>
      </c>
      <c r="AO314" s="103">
        <f t="shared" si="507"/>
        <v>3.2188964150799914E-3</v>
      </c>
      <c r="AP314" s="103">
        <f t="shared" si="507"/>
        <v>3.7779496220140566E-3</v>
      </c>
      <c r="AQ314" s="103">
        <f t="shared" si="507"/>
        <v>3.8265629443561492E-3</v>
      </c>
      <c r="AR314" s="103">
        <f t="shared" si="507"/>
        <v>4.5557627794875384E-3</v>
      </c>
      <c r="AS314" s="103">
        <f t="shared" si="507"/>
        <v>4.5036770769781541E-3</v>
      </c>
      <c r="AT314" s="103">
        <f t="shared" si="507"/>
        <v>3.8092010435196878E-3</v>
      </c>
      <c r="AU314" s="103">
        <f t="shared" si="507"/>
        <v>4.4133951926285534E-3</v>
      </c>
      <c r="AV314" s="103">
        <f t="shared" si="507"/>
        <v>4.2050523825910135E-3</v>
      </c>
      <c r="AW314" s="103">
        <f t="shared" si="507"/>
        <v>4.6286827630006777E-3</v>
      </c>
      <c r="AX314" s="103">
        <f t="shared" si="507"/>
        <v>4.4377018537995992E-3</v>
      </c>
    </row>
    <row r="315" spans="1:50" ht="14.25" hidden="1" outlineLevel="1" x14ac:dyDescent="0.2">
      <c r="A315" s="83" t="s">
        <v>1840</v>
      </c>
      <c r="B315" s="83" t="s">
        <v>1506</v>
      </c>
      <c r="C315" s="1" t="s">
        <v>1502</v>
      </c>
      <c r="D315" s="97" t="s">
        <v>133</v>
      </c>
      <c r="E315" s="16">
        <f t="shared" ref="E315:G315" si="508">E175</f>
        <v>246683</v>
      </c>
      <c r="F315" s="52">
        <f t="shared" si="508"/>
        <v>0.62</v>
      </c>
      <c r="G315" s="16">
        <f t="shared" si="508"/>
        <v>152943.46</v>
      </c>
      <c r="H315" s="16"/>
      <c r="I315" s="101">
        <f t="shared" si="444"/>
        <v>1.0890734828848954E-2</v>
      </c>
      <c r="J315" s="16">
        <v>2929</v>
      </c>
      <c r="K315" s="130">
        <v>2434</v>
      </c>
      <c r="L315" s="130">
        <v>2153</v>
      </c>
      <c r="M315" s="32">
        <v>718</v>
      </c>
      <c r="N315" s="32">
        <v>299</v>
      </c>
      <c r="O315" s="1">
        <v>603</v>
      </c>
      <c r="P315" s="16">
        <v>1089</v>
      </c>
      <c r="Q315" s="16">
        <v>1574</v>
      </c>
      <c r="R315" s="16">
        <v>1139</v>
      </c>
      <c r="S315" s="16">
        <v>1378</v>
      </c>
      <c r="T315" s="16">
        <v>1795</v>
      </c>
      <c r="U315" s="16">
        <v>2221</v>
      </c>
      <c r="V315" s="16">
        <v>1332</v>
      </c>
      <c r="W315" s="16">
        <v>1119</v>
      </c>
      <c r="X315" s="16">
        <v>1428</v>
      </c>
      <c r="Y315" s="16">
        <v>1513</v>
      </c>
      <c r="Z315" s="16">
        <v>1478</v>
      </c>
      <c r="AA315" s="16">
        <v>2006</v>
      </c>
      <c r="AG315" s="103">
        <f t="shared" ref="AG315:AX315" si="509">J315/$G315</f>
        <v>1.9150867908964531E-2</v>
      </c>
      <c r="AH315" s="103">
        <f t="shared" si="509"/>
        <v>1.5914377770713441E-2</v>
      </c>
      <c r="AI315" s="103">
        <f t="shared" si="509"/>
        <v>1.4077097510413326E-2</v>
      </c>
      <c r="AJ315" s="103">
        <f t="shared" si="509"/>
        <v>4.6945452914429952E-3</v>
      </c>
      <c r="AK315" s="103">
        <f t="shared" si="509"/>
        <v>1.9549708107819714E-3</v>
      </c>
      <c r="AL315" s="103">
        <f t="shared" si="509"/>
        <v>3.9426334411422365E-3</v>
      </c>
      <c r="AM315" s="103">
        <f t="shared" si="509"/>
        <v>7.1202783041523976E-3</v>
      </c>
      <c r="AN315" s="103">
        <f t="shared" si="509"/>
        <v>1.02913848032469E-2</v>
      </c>
      <c r="AO315" s="103">
        <f t="shared" si="509"/>
        <v>7.4471964999353359E-3</v>
      </c>
      <c r="AP315" s="103">
        <f t="shared" si="509"/>
        <v>9.0098654757777806E-3</v>
      </c>
      <c r="AQ315" s="103">
        <f t="shared" si="509"/>
        <v>1.1736363228607487E-2</v>
      </c>
      <c r="AR315" s="103">
        <f t="shared" si="509"/>
        <v>1.4521706256678122E-2</v>
      </c>
      <c r="AS315" s="103">
        <f t="shared" si="509"/>
        <v>8.7091007356574785E-3</v>
      </c>
      <c r="AT315" s="103">
        <f t="shared" si="509"/>
        <v>7.3164292216221609E-3</v>
      </c>
      <c r="AU315" s="103">
        <f t="shared" si="509"/>
        <v>9.3367836715607198E-3</v>
      </c>
      <c r="AV315" s="103">
        <f t="shared" si="509"/>
        <v>9.8925446043917151E-3</v>
      </c>
      <c r="AW315" s="103">
        <f t="shared" si="509"/>
        <v>9.6637018673436589E-3</v>
      </c>
      <c r="AX315" s="103">
        <f t="shared" si="509"/>
        <v>1.3115958014811488E-2</v>
      </c>
    </row>
    <row r="316" spans="1:50" ht="14.25" hidden="1" outlineLevel="1" x14ac:dyDescent="0.2">
      <c r="A316" s="83" t="s">
        <v>1840</v>
      </c>
      <c r="B316" s="83" t="s">
        <v>1506</v>
      </c>
      <c r="C316" s="1" t="s">
        <v>1503</v>
      </c>
      <c r="D316" s="97" t="s">
        <v>133</v>
      </c>
      <c r="E316" s="16">
        <f t="shared" ref="E316:G316" si="510">E176</f>
        <v>593766</v>
      </c>
      <c r="F316" s="52">
        <f t="shared" si="510"/>
        <v>0.62</v>
      </c>
      <c r="G316" s="16">
        <f t="shared" si="510"/>
        <v>368134.92</v>
      </c>
      <c r="H316" s="16"/>
      <c r="I316" s="101">
        <f t="shared" si="444"/>
        <v>2.7942653923367735E-3</v>
      </c>
      <c r="J316" s="16">
        <v>3050</v>
      </c>
      <c r="K316" s="130">
        <v>2986</v>
      </c>
      <c r="L316" s="130">
        <v>2197</v>
      </c>
      <c r="M316" s="32">
        <v>549</v>
      </c>
      <c r="N316" s="32">
        <v>587</v>
      </c>
      <c r="O316" s="1">
        <v>742</v>
      </c>
      <c r="P316" s="1">
        <v>786</v>
      </c>
      <c r="Q316" s="1">
        <v>931</v>
      </c>
      <c r="R316" s="1">
        <v>989</v>
      </c>
      <c r="S316" s="16">
        <v>1116</v>
      </c>
      <c r="T316" s="16">
        <v>1009</v>
      </c>
      <c r="U316" s="16">
        <v>1272</v>
      </c>
      <c r="V316" s="16">
        <v>1111</v>
      </c>
      <c r="W316" s="1">
        <v>935</v>
      </c>
      <c r="X316" s="1">
        <v>991</v>
      </c>
      <c r="Y316" s="16">
        <v>1000</v>
      </c>
      <c r="Z316" s="16">
        <v>1082</v>
      </c>
      <c r="AA316" s="16">
        <v>1004</v>
      </c>
      <c r="AG316" s="103">
        <f t="shared" ref="AG316:AX316" si="511">J316/$G316</f>
        <v>8.2850059429298364E-3</v>
      </c>
      <c r="AH316" s="103">
        <f t="shared" si="511"/>
        <v>8.111156637897866E-3</v>
      </c>
      <c r="AI316" s="103">
        <f t="shared" si="511"/>
        <v>5.9679206743006074E-3</v>
      </c>
      <c r="AJ316" s="103">
        <f t="shared" si="511"/>
        <v>1.4913010697273706E-3</v>
      </c>
      <c r="AK316" s="103">
        <f t="shared" si="511"/>
        <v>1.5945240945901031E-3</v>
      </c>
      <c r="AL316" s="103">
        <f t="shared" si="511"/>
        <v>2.0155653802144064E-3</v>
      </c>
      <c r="AM316" s="103">
        <f t="shared" si="511"/>
        <v>2.1350867774238857E-3</v>
      </c>
      <c r="AN316" s="103">
        <f t="shared" si="511"/>
        <v>2.5289641091369437E-3</v>
      </c>
      <c r="AO316" s="103">
        <f t="shared" si="511"/>
        <v>2.6865150418221668E-3</v>
      </c>
      <c r="AP316" s="103">
        <f t="shared" si="511"/>
        <v>3.031497256494983E-3</v>
      </c>
      <c r="AQ316" s="103">
        <f t="shared" si="511"/>
        <v>2.7408429496446575E-3</v>
      </c>
      <c r="AR316" s="103">
        <f t="shared" si="511"/>
        <v>3.4552549375104109E-3</v>
      </c>
      <c r="AS316" s="103">
        <f t="shared" si="511"/>
        <v>3.0179152795393603E-3</v>
      </c>
      <c r="AT316" s="103">
        <f t="shared" si="511"/>
        <v>2.5398296907014417E-3</v>
      </c>
      <c r="AU316" s="103">
        <f t="shared" si="511"/>
        <v>2.6919478326044161E-3</v>
      </c>
      <c r="AV316" s="103">
        <f t="shared" si="511"/>
        <v>2.7163953911245368E-3</v>
      </c>
      <c r="AW316" s="103">
        <f t="shared" si="511"/>
        <v>2.9391398131967486E-3</v>
      </c>
      <c r="AX316" s="103">
        <f t="shared" si="511"/>
        <v>2.7272609726890348E-3</v>
      </c>
    </row>
    <row r="317" spans="1:50" ht="14.25" hidden="1" outlineLevel="1" x14ac:dyDescent="0.2">
      <c r="A317" s="83" t="s">
        <v>1840</v>
      </c>
      <c r="B317" s="83" t="s">
        <v>1506</v>
      </c>
      <c r="C317" s="1" t="s">
        <v>1504</v>
      </c>
      <c r="D317" s="97" t="s">
        <v>133</v>
      </c>
      <c r="E317" s="16">
        <f t="shared" ref="E317:G317" si="512">E177</f>
        <v>425787</v>
      </c>
      <c r="F317" s="52">
        <f t="shared" si="512"/>
        <v>0.62</v>
      </c>
      <c r="G317" s="16">
        <f t="shared" si="512"/>
        <v>263987.94</v>
      </c>
      <c r="H317" s="16"/>
      <c r="I317" s="101">
        <f t="shared" si="444"/>
        <v>1.4356716446971025E-3</v>
      </c>
      <c r="J317" s="16">
        <v>1240</v>
      </c>
      <c r="K317" s="130">
        <v>1211</v>
      </c>
      <c r="L317" s="61">
        <v>965</v>
      </c>
      <c r="M317" s="32">
        <v>207</v>
      </c>
      <c r="N317" s="32">
        <v>132</v>
      </c>
      <c r="O317" s="1">
        <v>144</v>
      </c>
      <c r="P317" s="1">
        <v>198</v>
      </c>
      <c r="Q317" s="1">
        <v>243</v>
      </c>
      <c r="R317" s="1">
        <v>262</v>
      </c>
      <c r="S317" s="1">
        <v>289</v>
      </c>
      <c r="T317" s="1">
        <v>304</v>
      </c>
      <c r="U317" s="1">
        <v>448</v>
      </c>
      <c r="V317" s="1">
        <v>294</v>
      </c>
      <c r="W317" s="1">
        <v>263</v>
      </c>
      <c r="X317" s="1">
        <v>326</v>
      </c>
      <c r="Y317" s="1">
        <v>368</v>
      </c>
      <c r="Z317" s="1">
        <v>382</v>
      </c>
      <c r="AA317" s="1">
        <v>387</v>
      </c>
      <c r="AG317" s="103">
        <f t="shared" ref="AG317:AX317" si="513">J317/$G317</f>
        <v>4.6971842728876171E-3</v>
      </c>
      <c r="AH317" s="103">
        <f t="shared" si="513"/>
        <v>4.5873307697313747E-3</v>
      </c>
      <c r="AI317" s="103">
        <f t="shared" si="513"/>
        <v>3.6554700188197991E-3</v>
      </c>
      <c r="AJ317" s="103">
        <f t="shared" si="513"/>
        <v>7.8412672942559426E-4</v>
      </c>
      <c r="AK317" s="103">
        <f t="shared" si="513"/>
        <v>5.0002284195255285E-4</v>
      </c>
      <c r="AL317" s="103">
        <f t="shared" si="513"/>
        <v>5.454794639482395E-4</v>
      </c>
      <c r="AM317" s="103">
        <f t="shared" si="513"/>
        <v>7.5003426292882922E-4</v>
      </c>
      <c r="AN317" s="103">
        <f t="shared" si="513"/>
        <v>9.2049659541265411E-4</v>
      </c>
      <c r="AO317" s="103">
        <f t="shared" si="513"/>
        <v>9.9246958023915788E-4</v>
      </c>
      <c r="AP317" s="103">
        <f t="shared" si="513"/>
        <v>1.0947469797294527E-3</v>
      </c>
      <c r="AQ317" s="103">
        <f t="shared" si="513"/>
        <v>1.1515677572240611E-3</v>
      </c>
      <c r="AR317" s="103">
        <f t="shared" si="513"/>
        <v>1.6970472211723004E-3</v>
      </c>
      <c r="AS317" s="103">
        <f t="shared" si="513"/>
        <v>1.1136872388943222E-3</v>
      </c>
      <c r="AT317" s="103">
        <f t="shared" si="513"/>
        <v>9.9625763207213179E-4</v>
      </c>
      <c r="AU317" s="103">
        <f t="shared" si="513"/>
        <v>1.2349048975494865E-3</v>
      </c>
      <c r="AV317" s="103">
        <f t="shared" si="513"/>
        <v>1.3940030745343897E-3</v>
      </c>
      <c r="AW317" s="103">
        <f t="shared" si="513"/>
        <v>1.4470358001960242E-3</v>
      </c>
      <c r="AX317" s="103">
        <f t="shared" si="513"/>
        <v>1.4659760593608935E-3</v>
      </c>
    </row>
    <row r="318" spans="1:50" ht="14.25" hidden="1" outlineLevel="1" x14ac:dyDescent="0.2">
      <c r="A318" s="83" t="s">
        <v>1840</v>
      </c>
      <c r="B318" s="83" t="s">
        <v>1506</v>
      </c>
      <c r="C318" s="1" t="s">
        <v>1505</v>
      </c>
      <c r="D318" s="97" t="s">
        <v>133</v>
      </c>
      <c r="E318" s="16">
        <f t="shared" ref="E318:G318" si="514">E178</f>
        <v>539055</v>
      </c>
      <c r="F318" s="52">
        <f t="shared" si="514"/>
        <v>0.62</v>
      </c>
      <c r="G318" s="16">
        <f t="shared" si="514"/>
        <v>334214.09999999998</v>
      </c>
      <c r="H318" s="16"/>
      <c r="I318" s="101">
        <f t="shared" si="444"/>
        <v>1.0412487085374317E-2</v>
      </c>
      <c r="J318" s="16">
        <v>7589</v>
      </c>
      <c r="K318" s="130">
        <v>6618</v>
      </c>
      <c r="L318" s="130">
        <v>5287</v>
      </c>
      <c r="M318" s="131">
        <v>1470</v>
      </c>
      <c r="N318" s="131">
        <v>1462</v>
      </c>
      <c r="O318" s="16">
        <v>2023</v>
      </c>
      <c r="P318" s="16">
        <v>2587</v>
      </c>
      <c r="Q318" s="16">
        <v>3170</v>
      </c>
      <c r="R318" s="16">
        <v>2557</v>
      </c>
      <c r="S318" s="16">
        <v>3406</v>
      </c>
      <c r="T318" s="16">
        <v>3374</v>
      </c>
      <c r="U318" s="16">
        <v>4029</v>
      </c>
      <c r="V318" s="16">
        <v>3647</v>
      </c>
      <c r="W318" s="16">
        <v>2722</v>
      </c>
      <c r="X318" s="16">
        <v>3129</v>
      </c>
      <c r="Y318" s="16">
        <v>2941</v>
      </c>
      <c r="Z318" s="16">
        <v>3941</v>
      </c>
      <c r="AA318" s="16">
        <v>3558</v>
      </c>
      <c r="AG318" s="103">
        <f t="shared" ref="AG318:AX318" si="515">J318/$G318</f>
        <v>2.270700129049014E-2</v>
      </c>
      <c r="AH318" s="103">
        <f t="shared" si="515"/>
        <v>1.9801678026151501E-2</v>
      </c>
      <c r="AI318" s="103">
        <f t="shared" si="515"/>
        <v>1.5819200925394829E-2</v>
      </c>
      <c r="AJ318" s="103">
        <f t="shared" si="515"/>
        <v>4.3983781653736337E-3</v>
      </c>
      <c r="AK318" s="103">
        <f t="shared" si="515"/>
        <v>4.3744414134532332E-3</v>
      </c>
      <c r="AL318" s="103">
        <f t="shared" si="515"/>
        <v>6.0530061418713338E-3</v>
      </c>
      <c r="AM318" s="103">
        <f t="shared" si="515"/>
        <v>7.7405471522595847E-3</v>
      </c>
      <c r="AN318" s="103">
        <f t="shared" si="515"/>
        <v>9.4849379484587878E-3</v>
      </c>
      <c r="AO318" s="103">
        <f t="shared" si="515"/>
        <v>7.6507843325580825E-3</v>
      </c>
      <c r="AP318" s="103">
        <f t="shared" si="515"/>
        <v>1.0191072130110609E-2</v>
      </c>
      <c r="AQ318" s="103">
        <f t="shared" si="515"/>
        <v>1.0095325122429007E-2</v>
      </c>
      <c r="AR318" s="103">
        <f t="shared" si="515"/>
        <v>1.2055146685911816E-2</v>
      </c>
      <c r="AS318" s="103">
        <f t="shared" si="515"/>
        <v>1.0912166781712682E-2</v>
      </c>
      <c r="AT318" s="103">
        <f t="shared" si="515"/>
        <v>8.1444798409163466E-3</v>
      </c>
      <c r="AU318" s="103">
        <f t="shared" si="515"/>
        <v>9.3622620948667339E-3</v>
      </c>
      <c r="AV318" s="103">
        <f t="shared" si="515"/>
        <v>8.7997484247373178E-3</v>
      </c>
      <c r="AW318" s="103">
        <f t="shared" si="515"/>
        <v>1.1791842414787408E-2</v>
      </c>
      <c r="AX318" s="103">
        <f t="shared" si="515"/>
        <v>1.0645870416598223E-2</v>
      </c>
    </row>
    <row r="319" spans="1:50" ht="14.25" hidden="1" outlineLevel="1" x14ac:dyDescent="0.2">
      <c r="A319" s="83" t="s">
        <v>1840</v>
      </c>
      <c r="B319" s="83" t="s">
        <v>1506</v>
      </c>
      <c r="C319" s="1" t="s">
        <v>1506</v>
      </c>
      <c r="D319" s="97" t="s">
        <v>172</v>
      </c>
      <c r="E319" s="16">
        <f t="shared" ref="E319:G319" si="516">E179</f>
        <v>246212</v>
      </c>
      <c r="F319" s="52">
        <f t="shared" si="516"/>
        <v>0.62</v>
      </c>
      <c r="G319" s="16">
        <f t="shared" si="516"/>
        <v>152651.44</v>
      </c>
      <c r="H319" s="16"/>
      <c r="I319" s="101">
        <f t="shared" si="444"/>
        <v>0.19000148311735546</v>
      </c>
      <c r="J319" s="16">
        <v>121313</v>
      </c>
      <c r="K319" s="130">
        <v>112012</v>
      </c>
      <c r="L319" s="130">
        <v>75208</v>
      </c>
      <c r="M319" s="131">
        <v>8612</v>
      </c>
      <c r="N319" s="131">
        <v>6592</v>
      </c>
      <c r="O319" s="16">
        <v>9432</v>
      </c>
      <c r="P319" s="16">
        <v>15207</v>
      </c>
      <c r="Q319" s="16">
        <v>24158</v>
      </c>
      <c r="R319" s="16">
        <v>21870</v>
      </c>
      <c r="S319" s="16">
        <v>27262</v>
      </c>
      <c r="T319" s="16">
        <v>31163</v>
      </c>
      <c r="U319" s="16">
        <v>35554</v>
      </c>
      <c r="V319" s="16">
        <v>20580</v>
      </c>
      <c r="W319" s="16">
        <v>19194</v>
      </c>
      <c r="X319" s="16">
        <v>25288</v>
      </c>
      <c r="Y319" s="16">
        <v>27482</v>
      </c>
      <c r="Z319" s="16">
        <v>23595</v>
      </c>
      <c r="AA319" s="16">
        <v>35935</v>
      </c>
      <c r="AG319" s="103">
        <f t="shared" ref="AG319:AX319" si="517">J319/$G319</f>
        <v>0.79470589992469121</v>
      </c>
      <c r="AH319" s="103">
        <f t="shared" si="517"/>
        <v>0.73377624213698867</v>
      </c>
      <c r="AI319" s="103">
        <f t="shared" si="517"/>
        <v>0.49267795967073746</v>
      </c>
      <c r="AJ319" s="103">
        <f t="shared" si="517"/>
        <v>5.6416107178550036E-2</v>
      </c>
      <c r="AK319" s="103">
        <f t="shared" si="517"/>
        <v>4.3183346321528315E-2</v>
      </c>
      <c r="AL319" s="103">
        <f t="shared" si="517"/>
        <v>6.1787821981895488E-2</v>
      </c>
      <c r="AM319" s="103">
        <f t="shared" si="517"/>
        <v>9.9619106115212533E-2</v>
      </c>
      <c r="AN319" s="103">
        <f t="shared" si="517"/>
        <v>0.15825595880392612</v>
      </c>
      <c r="AO319" s="103">
        <f t="shared" si="517"/>
        <v>0.14326756432825002</v>
      </c>
      <c r="AP319" s="103">
        <f t="shared" si="517"/>
        <v>0.17858986459610207</v>
      </c>
      <c r="AQ319" s="103">
        <f t="shared" si="517"/>
        <v>0.20414481514226135</v>
      </c>
      <c r="AR319" s="103">
        <f t="shared" si="517"/>
        <v>0.2329096928270051</v>
      </c>
      <c r="AS319" s="103">
        <f t="shared" si="517"/>
        <v>0.13481693982054804</v>
      </c>
      <c r="AT319" s="103">
        <f t="shared" si="517"/>
        <v>0.12573743162855194</v>
      </c>
      <c r="AU319" s="103">
        <f t="shared" si="517"/>
        <v>0.16565844383780462</v>
      </c>
      <c r="AV319" s="103">
        <f t="shared" si="517"/>
        <v>0.18003105637260938</v>
      </c>
      <c r="AW319" s="103">
        <f t="shared" si="517"/>
        <v>0.15456781803040967</v>
      </c>
      <c r="AX319" s="103">
        <f t="shared" si="517"/>
        <v>0.23540557494904732</v>
      </c>
    </row>
    <row r="320" spans="1:50" ht="14.25" hidden="1" outlineLevel="1" x14ac:dyDescent="0.2">
      <c r="A320" s="83" t="s">
        <v>1815</v>
      </c>
      <c r="B320" s="83" t="s">
        <v>1540</v>
      </c>
      <c r="C320" s="1" t="s">
        <v>1232</v>
      </c>
      <c r="D320" s="97" t="s">
        <v>133</v>
      </c>
      <c r="E320" s="16">
        <f t="shared" ref="E320:G320" si="518">E180</f>
        <v>76780</v>
      </c>
      <c r="F320" s="52">
        <f t="shared" si="518"/>
        <v>0.36</v>
      </c>
      <c r="G320" s="16">
        <f t="shared" si="518"/>
        <v>27640.799999999999</v>
      </c>
      <c r="H320" s="1"/>
      <c r="I320" s="101">
        <f t="shared" si="444"/>
        <v>0</v>
      </c>
      <c r="J320" s="1">
        <v>0</v>
      </c>
      <c r="K320" s="61">
        <v>0</v>
      </c>
      <c r="L320" s="61">
        <v>0</v>
      </c>
      <c r="M320" s="32">
        <v>0</v>
      </c>
      <c r="N320" s="32"/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V320" s="1">
        <v>0</v>
      </c>
      <c r="Y320" s="1">
        <v>0</v>
      </c>
      <c r="Z320" s="1">
        <v>0</v>
      </c>
      <c r="AG320" s="103">
        <f t="shared" ref="AG320:AX320" si="519">J320/$G320</f>
        <v>0</v>
      </c>
      <c r="AH320" s="103">
        <f t="shared" si="519"/>
        <v>0</v>
      </c>
      <c r="AI320" s="103">
        <f t="shared" si="519"/>
        <v>0</v>
      </c>
      <c r="AJ320" s="103">
        <f t="shared" si="519"/>
        <v>0</v>
      </c>
      <c r="AK320" s="103">
        <f t="shared" si="519"/>
        <v>0</v>
      </c>
      <c r="AL320" s="103">
        <f t="shared" si="519"/>
        <v>0</v>
      </c>
      <c r="AM320" s="103">
        <f t="shared" si="519"/>
        <v>0</v>
      </c>
      <c r="AN320" s="103">
        <f t="shared" si="519"/>
        <v>0</v>
      </c>
      <c r="AO320" s="103">
        <f t="shared" si="519"/>
        <v>0</v>
      </c>
      <c r="AP320" s="103">
        <f t="shared" si="519"/>
        <v>0</v>
      </c>
      <c r="AQ320" s="103">
        <f t="shared" si="519"/>
        <v>0</v>
      </c>
      <c r="AR320" s="103">
        <f t="shared" si="519"/>
        <v>0</v>
      </c>
      <c r="AS320" s="103">
        <f t="shared" si="519"/>
        <v>0</v>
      </c>
      <c r="AT320" s="103">
        <f t="shared" si="519"/>
        <v>0</v>
      </c>
      <c r="AU320" s="103">
        <f t="shared" si="519"/>
        <v>0</v>
      </c>
      <c r="AV320" s="103">
        <f t="shared" si="519"/>
        <v>0</v>
      </c>
      <c r="AW320" s="103">
        <f t="shared" si="519"/>
        <v>0</v>
      </c>
      <c r="AX320" s="103">
        <f t="shared" si="519"/>
        <v>0</v>
      </c>
    </row>
    <row r="321" spans="1:50" ht="14.25" hidden="1" outlineLevel="1" x14ac:dyDescent="0.2">
      <c r="A321" s="83" t="s">
        <v>1815</v>
      </c>
      <c r="B321" s="83" t="s">
        <v>1540</v>
      </c>
      <c r="C321" s="1" t="s">
        <v>1233</v>
      </c>
      <c r="D321" s="97" t="s">
        <v>133</v>
      </c>
      <c r="E321" s="16">
        <f t="shared" ref="E321:G321" si="520">E181</f>
        <v>134854</v>
      </c>
      <c r="F321" s="52">
        <f t="shared" si="520"/>
        <v>0.36</v>
      </c>
      <c r="G321" s="16">
        <f t="shared" si="520"/>
        <v>48547.439999999995</v>
      </c>
      <c r="H321" s="1"/>
      <c r="I321" s="101">
        <f t="shared" si="444"/>
        <v>0</v>
      </c>
      <c r="J321" s="1">
        <v>0</v>
      </c>
      <c r="K321" s="61">
        <v>0</v>
      </c>
      <c r="L321" s="61">
        <v>0</v>
      </c>
      <c r="M321" s="32">
        <v>0</v>
      </c>
      <c r="N321" s="32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G321" s="103">
        <f t="shared" ref="AG321:AX321" si="521">J321/$G321</f>
        <v>0</v>
      </c>
      <c r="AH321" s="103">
        <f t="shared" si="521"/>
        <v>0</v>
      </c>
      <c r="AI321" s="103">
        <f t="shared" si="521"/>
        <v>0</v>
      </c>
      <c r="AJ321" s="103">
        <f t="shared" si="521"/>
        <v>0</v>
      </c>
      <c r="AK321" s="103">
        <f t="shared" si="521"/>
        <v>0</v>
      </c>
      <c r="AL321" s="103">
        <f t="shared" si="521"/>
        <v>0</v>
      </c>
      <c r="AM321" s="103">
        <f t="shared" si="521"/>
        <v>0</v>
      </c>
      <c r="AN321" s="103">
        <f t="shared" si="521"/>
        <v>0</v>
      </c>
      <c r="AO321" s="103">
        <f t="shared" si="521"/>
        <v>0</v>
      </c>
      <c r="AP321" s="103">
        <f t="shared" si="521"/>
        <v>0</v>
      </c>
      <c r="AQ321" s="103">
        <f t="shared" si="521"/>
        <v>0</v>
      </c>
      <c r="AR321" s="103">
        <f t="shared" si="521"/>
        <v>0</v>
      </c>
      <c r="AS321" s="103">
        <f t="shared" si="521"/>
        <v>0</v>
      </c>
      <c r="AT321" s="103">
        <f t="shared" si="521"/>
        <v>0</v>
      </c>
      <c r="AU321" s="103">
        <f t="shared" si="521"/>
        <v>0</v>
      </c>
      <c r="AV321" s="103">
        <f t="shared" si="521"/>
        <v>0</v>
      </c>
      <c r="AW321" s="103">
        <f t="shared" si="521"/>
        <v>0</v>
      </c>
      <c r="AX321" s="103">
        <f t="shared" si="521"/>
        <v>0</v>
      </c>
    </row>
    <row r="322" spans="1:50" ht="14.25" hidden="1" outlineLevel="1" x14ac:dyDescent="0.2">
      <c r="A322" s="83" t="s">
        <v>1815</v>
      </c>
      <c r="B322" s="83" t="s">
        <v>1540</v>
      </c>
      <c r="C322" s="1" t="s">
        <v>1323</v>
      </c>
      <c r="D322" s="97" t="s">
        <v>133</v>
      </c>
      <c r="E322" s="16">
        <f t="shared" ref="E322:G322" si="522">E182</f>
        <v>119849</v>
      </c>
      <c r="F322" s="52">
        <f t="shared" si="522"/>
        <v>0.36</v>
      </c>
      <c r="G322" s="16">
        <f t="shared" si="522"/>
        <v>43145.64</v>
      </c>
      <c r="H322" s="1"/>
      <c r="I322" s="101">
        <f t="shared" si="444"/>
        <v>0</v>
      </c>
      <c r="J322" s="1">
        <v>0</v>
      </c>
      <c r="K322" s="61">
        <v>0</v>
      </c>
      <c r="L322" s="61">
        <v>0</v>
      </c>
      <c r="M322" s="32">
        <v>0</v>
      </c>
      <c r="N322" s="32">
        <v>0</v>
      </c>
      <c r="O322" s="1">
        <v>0</v>
      </c>
      <c r="P322" s="1">
        <v>84</v>
      </c>
      <c r="Q322" s="1">
        <v>46</v>
      </c>
      <c r="R322" s="1">
        <v>36</v>
      </c>
      <c r="S322" s="1">
        <v>33</v>
      </c>
      <c r="T322" s="1">
        <v>35</v>
      </c>
      <c r="U322" s="1">
        <v>9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G322" s="103">
        <f t="shared" ref="AG322:AX322" si="523">J322/$G322</f>
        <v>0</v>
      </c>
      <c r="AH322" s="103">
        <f t="shared" si="523"/>
        <v>0</v>
      </c>
      <c r="AI322" s="103">
        <f t="shared" si="523"/>
        <v>0</v>
      </c>
      <c r="AJ322" s="103">
        <f t="shared" si="523"/>
        <v>0</v>
      </c>
      <c r="AK322" s="103">
        <f t="shared" si="523"/>
        <v>0</v>
      </c>
      <c r="AL322" s="103">
        <f t="shared" si="523"/>
        <v>0</v>
      </c>
      <c r="AM322" s="103">
        <f t="shared" si="523"/>
        <v>1.946894286421525E-3</v>
      </c>
      <c r="AN322" s="103">
        <f t="shared" si="523"/>
        <v>1.0661563949451208E-3</v>
      </c>
      <c r="AO322" s="103">
        <f t="shared" si="523"/>
        <v>8.34383265609225E-4</v>
      </c>
      <c r="AP322" s="103">
        <f t="shared" si="523"/>
        <v>7.6485132680845626E-4</v>
      </c>
      <c r="AQ322" s="103">
        <f t="shared" si="523"/>
        <v>8.1120595267563538E-4</v>
      </c>
      <c r="AR322" s="103">
        <f t="shared" si="523"/>
        <v>2.0859581640230625E-4</v>
      </c>
      <c r="AS322" s="103">
        <f t="shared" si="523"/>
        <v>0</v>
      </c>
      <c r="AT322" s="103">
        <f t="shared" si="523"/>
        <v>0</v>
      </c>
      <c r="AU322" s="103">
        <f t="shared" si="523"/>
        <v>0</v>
      </c>
      <c r="AV322" s="103">
        <f t="shared" si="523"/>
        <v>0</v>
      </c>
      <c r="AW322" s="103">
        <f t="shared" si="523"/>
        <v>0</v>
      </c>
      <c r="AX322" s="103">
        <f t="shared" si="523"/>
        <v>0</v>
      </c>
    </row>
    <row r="323" spans="1:50" ht="14.25" hidden="1" outlineLevel="1" x14ac:dyDescent="0.2">
      <c r="A323" s="83" t="s">
        <v>1815</v>
      </c>
      <c r="B323" s="83" t="s">
        <v>1540</v>
      </c>
      <c r="C323" s="1" t="s">
        <v>1324</v>
      </c>
      <c r="D323" s="97" t="s">
        <v>133</v>
      </c>
      <c r="E323" s="16">
        <f t="shared" ref="E323:G323" si="524">E183</f>
        <v>236825</v>
      </c>
      <c r="F323" s="52">
        <f t="shared" si="524"/>
        <v>0.36</v>
      </c>
      <c r="G323" s="16">
        <f t="shared" si="524"/>
        <v>85257</v>
      </c>
      <c r="H323" s="16"/>
      <c r="I323" s="101">
        <f t="shared" si="444"/>
        <v>2.4369455489480822E-2</v>
      </c>
      <c r="J323" s="16">
        <v>5963</v>
      </c>
      <c r="K323" s="130">
        <v>5999</v>
      </c>
      <c r="L323" s="130">
        <v>4147</v>
      </c>
      <c r="M323" s="131">
        <v>1028</v>
      </c>
      <c r="N323" s="131">
        <v>1682</v>
      </c>
      <c r="O323" s="16">
        <v>2087</v>
      </c>
      <c r="P323" s="16">
        <v>2501</v>
      </c>
      <c r="Q323" s="16">
        <v>2396</v>
      </c>
      <c r="R323" s="16">
        <v>2180</v>
      </c>
      <c r="S323" s="16">
        <v>2334</v>
      </c>
      <c r="T323" s="16">
        <v>2579</v>
      </c>
      <c r="U323" s="16">
        <v>2855</v>
      </c>
      <c r="V323" s="16">
        <v>2694</v>
      </c>
      <c r="W323" s="16">
        <v>2130</v>
      </c>
      <c r="X323" s="16">
        <v>2539</v>
      </c>
      <c r="Y323" s="16">
        <v>2333</v>
      </c>
      <c r="Z323" s="16">
        <v>1980</v>
      </c>
      <c r="AA323" s="16">
        <v>1920</v>
      </c>
      <c r="AG323" s="103">
        <f t="shared" ref="AG323:AX323" si="525">J323/$G323</f>
        <v>6.9941471081553422E-2</v>
      </c>
      <c r="AH323" s="103">
        <f t="shared" si="525"/>
        <v>7.0363723799805294E-2</v>
      </c>
      <c r="AI323" s="103">
        <f t="shared" si="525"/>
        <v>4.8641167294181123E-2</v>
      </c>
      <c r="AJ323" s="103">
        <f t="shared" si="525"/>
        <v>1.2057660954525729E-2</v>
      </c>
      <c r="AK323" s="103">
        <f t="shared" si="525"/>
        <v>1.9728585336101435E-2</v>
      </c>
      <c r="AL323" s="103">
        <f t="shared" si="525"/>
        <v>2.4478928416435015E-2</v>
      </c>
      <c r="AM323" s="103">
        <f t="shared" si="525"/>
        <v>2.9334834676331561E-2</v>
      </c>
      <c r="AN323" s="103">
        <f t="shared" si="525"/>
        <v>2.8103264248096931E-2</v>
      </c>
      <c r="AO323" s="103">
        <f t="shared" si="525"/>
        <v>2.5569747938585689E-2</v>
      </c>
      <c r="AP323" s="103">
        <f t="shared" si="525"/>
        <v>2.7376051233329816E-2</v>
      </c>
      <c r="AQ323" s="103">
        <f t="shared" si="525"/>
        <v>3.0249715565877289E-2</v>
      </c>
      <c r="AR323" s="103">
        <f t="shared" si="525"/>
        <v>3.3486986405808321E-2</v>
      </c>
      <c r="AS323" s="103">
        <f t="shared" si="525"/>
        <v>3.1598578415848552E-2</v>
      </c>
      <c r="AT323" s="103">
        <f t="shared" si="525"/>
        <v>2.498328582990253E-2</v>
      </c>
      <c r="AU323" s="103">
        <f t="shared" si="525"/>
        <v>2.9780545878930764E-2</v>
      </c>
      <c r="AV323" s="103">
        <f t="shared" si="525"/>
        <v>2.7364321991156151E-2</v>
      </c>
      <c r="AW323" s="103">
        <f t="shared" si="525"/>
        <v>2.3223899503853056E-2</v>
      </c>
      <c r="AX323" s="103">
        <f t="shared" si="525"/>
        <v>2.2520144973433267E-2</v>
      </c>
    </row>
    <row r="324" spans="1:50" ht="14.25" hidden="1" outlineLevel="1" x14ac:dyDescent="0.2">
      <c r="A324" s="83" t="s">
        <v>1815</v>
      </c>
      <c r="B324" s="83" t="s">
        <v>1540</v>
      </c>
      <c r="C324" s="1" t="s">
        <v>1325</v>
      </c>
      <c r="D324" s="97" t="s">
        <v>133</v>
      </c>
      <c r="E324" s="16">
        <f t="shared" ref="E324:G324" si="526">E184</f>
        <v>55585</v>
      </c>
      <c r="F324" s="52">
        <f t="shared" si="526"/>
        <v>0.36</v>
      </c>
      <c r="G324" s="16">
        <f t="shared" si="526"/>
        <v>20010.599999999999</v>
      </c>
      <c r="H324" s="1"/>
      <c r="I324" s="101">
        <f t="shared" si="444"/>
        <v>0</v>
      </c>
      <c r="J324" s="1">
        <v>0</v>
      </c>
      <c r="K324" s="61">
        <v>0</v>
      </c>
      <c r="L324" s="61">
        <v>0</v>
      </c>
      <c r="M324" s="32"/>
      <c r="N324" s="32">
        <v>0</v>
      </c>
      <c r="O324" s="1">
        <v>0</v>
      </c>
      <c r="P324" s="1">
        <v>0</v>
      </c>
      <c r="Q324" s="1">
        <v>0</v>
      </c>
      <c r="R324" s="1">
        <v>0</v>
      </c>
      <c r="T324" s="1">
        <v>0</v>
      </c>
      <c r="U324" s="1">
        <v>0</v>
      </c>
      <c r="V324" s="1">
        <v>0</v>
      </c>
      <c r="Z324" s="1">
        <v>0</v>
      </c>
      <c r="AA324" s="1">
        <v>0</v>
      </c>
      <c r="AG324" s="103">
        <f t="shared" ref="AG324:AX324" si="527">J324/$G324</f>
        <v>0</v>
      </c>
      <c r="AH324" s="103">
        <f t="shared" si="527"/>
        <v>0</v>
      </c>
      <c r="AI324" s="103">
        <f t="shared" si="527"/>
        <v>0</v>
      </c>
      <c r="AJ324" s="103">
        <f t="shared" si="527"/>
        <v>0</v>
      </c>
      <c r="AK324" s="103">
        <f t="shared" si="527"/>
        <v>0</v>
      </c>
      <c r="AL324" s="103">
        <f t="shared" si="527"/>
        <v>0</v>
      </c>
      <c r="AM324" s="103">
        <f t="shared" si="527"/>
        <v>0</v>
      </c>
      <c r="AN324" s="103">
        <f t="shared" si="527"/>
        <v>0</v>
      </c>
      <c r="AO324" s="103">
        <f t="shared" si="527"/>
        <v>0</v>
      </c>
      <c r="AP324" s="103">
        <f t="shared" si="527"/>
        <v>0</v>
      </c>
      <c r="AQ324" s="103">
        <f t="shared" si="527"/>
        <v>0</v>
      </c>
      <c r="AR324" s="103">
        <f t="shared" si="527"/>
        <v>0</v>
      </c>
      <c r="AS324" s="103">
        <f t="shared" si="527"/>
        <v>0</v>
      </c>
      <c r="AT324" s="103">
        <f t="shared" si="527"/>
        <v>0</v>
      </c>
      <c r="AU324" s="103">
        <f t="shared" si="527"/>
        <v>0</v>
      </c>
      <c r="AV324" s="103">
        <f t="shared" si="527"/>
        <v>0</v>
      </c>
      <c r="AW324" s="103">
        <f t="shared" si="527"/>
        <v>0</v>
      </c>
      <c r="AX324" s="103">
        <f t="shared" si="527"/>
        <v>0</v>
      </c>
    </row>
    <row r="325" spans="1:50" ht="14.25" hidden="1" outlineLevel="1" x14ac:dyDescent="0.2">
      <c r="A325" s="83" t="s">
        <v>1815</v>
      </c>
      <c r="B325" s="83" t="s">
        <v>1540</v>
      </c>
      <c r="C325" s="1" t="s">
        <v>1326</v>
      </c>
      <c r="D325" s="97" t="s">
        <v>133</v>
      </c>
      <c r="E325" s="16">
        <f t="shared" ref="E325:G325" si="528">E185</f>
        <v>179692</v>
      </c>
      <c r="F325" s="52">
        <f t="shared" si="528"/>
        <v>0.36</v>
      </c>
      <c r="G325" s="16">
        <f t="shared" si="528"/>
        <v>64689.119999999995</v>
      </c>
      <c r="H325" s="1"/>
      <c r="I325" s="101">
        <f t="shared" si="444"/>
        <v>0</v>
      </c>
      <c r="J325" s="1">
        <v>0</v>
      </c>
      <c r="K325" s="61">
        <v>0</v>
      </c>
      <c r="L325" s="61">
        <v>0</v>
      </c>
      <c r="M325" s="32">
        <v>0</v>
      </c>
      <c r="N325" s="32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G325" s="103">
        <f t="shared" ref="AG325:AX325" si="529">J325/$G325</f>
        <v>0</v>
      </c>
      <c r="AH325" s="103">
        <f t="shared" si="529"/>
        <v>0</v>
      </c>
      <c r="AI325" s="103">
        <f t="shared" si="529"/>
        <v>0</v>
      </c>
      <c r="AJ325" s="103">
        <f t="shared" si="529"/>
        <v>0</v>
      </c>
      <c r="AK325" s="103">
        <f t="shared" si="529"/>
        <v>0</v>
      </c>
      <c r="AL325" s="103">
        <f t="shared" si="529"/>
        <v>0</v>
      </c>
      <c r="AM325" s="103">
        <f t="shared" si="529"/>
        <v>0</v>
      </c>
      <c r="AN325" s="103">
        <f t="shared" si="529"/>
        <v>0</v>
      </c>
      <c r="AO325" s="103">
        <f t="shared" si="529"/>
        <v>0</v>
      </c>
      <c r="AP325" s="103">
        <f t="shared" si="529"/>
        <v>0</v>
      </c>
      <c r="AQ325" s="103">
        <f t="shared" si="529"/>
        <v>0</v>
      </c>
      <c r="AR325" s="103">
        <f t="shared" si="529"/>
        <v>0</v>
      </c>
      <c r="AS325" s="103">
        <f t="shared" si="529"/>
        <v>0</v>
      </c>
      <c r="AT325" s="103">
        <f t="shared" si="529"/>
        <v>0</v>
      </c>
      <c r="AU325" s="103">
        <f t="shared" si="529"/>
        <v>0</v>
      </c>
      <c r="AV325" s="103">
        <f t="shared" si="529"/>
        <v>0</v>
      </c>
      <c r="AW325" s="103">
        <f t="shared" si="529"/>
        <v>0</v>
      </c>
      <c r="AX325" s="103">
        <f t="shared" si="529"/>
        <v>0</v>
      </c>
    </row>
    <row r="326" spans="1:50" ht="14.25" hidden="1" outlineLevel="1" x14ac:dyDescent="0.2">
      <c r="A326" s="83" t="s">
        <v>1815</v>
      </c>
      <c r="B326" s="83" t="s">
        <v>1540</v>
      </c>
      <c r="C326" s="1" t="s">
        <v>1327</v>
      </c>
      <c r="D326" s="97" t="s">
        <v>133</v>
      </c>
      <c r="E326" s="16">
        <f t="shared" ref="E326:G326" si="530">E186</f>
        <v>129329</v>
      </c>
      <c r="F326" s="52">
        <f t="shared" si="530"/>
        <v>0.36</v>
      </c>
      <c r="G326" s="16">
        <f t="shared" si="530"/>
        <v>46558.439999999995</v>
      </c>
      <c r="H326" s="1"/>
      <c r="I326" s="101">
        <f t="shared" si="444"/>
        <v>0</v>
      </c>
      <c r="J326" s="1">
        <v>0</v>
      </c>
      <c r="K326" s="61">
        <v>0</v>
      </c>
      <c r="L326" s="61">
        <v>0</v>
      </c>
      <c r="M326" s="32">
        <v>0</v>
      </c>
      <c r="N326" s="32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G326" s="103">
        <f t="shared" ref="AG326:AX326" si="531">J326/$G326</f>
        <v>0</v>
      </c>
      <c r="AH326" s="103">
        <f t="shared" si="531"/>
        <v>0</v>
      </c>
      <c r="AI326" s="103">
        <f t="shared" si="531"/>
        <v>0</v>
      </c>
      <c r="AJ326" s="103">
        <f t="shared" si="531"/>
        <v>0</v>
      </c>
      <c r="AK326" s="103">
        <f t="shared" si="531"/>
        <v>0</v>
      </c>
      <c r="AL326" s="103">
        <f t="shared" si="531"/>
        <v>0</v>
      </c>
      <c r="AM326" s="103">
        <f t="shared" si="531"/>
        <v>0</v>
      </c>
      <c r="AN326" s="103">
        <f t="shared" si="531"/>
        <v>0</v>
      </c>
      <c r="AO326" s="103">
        <f t="shared" si="531"/>
        <v>0</v>
      </c>
      <c r="AP326" s="103">
        <f t="shared" si="531"/>
        <v>0</v>
      </c>
      <c r="AQ326" s="103">
        <f t="shared" si="531"/>
        <v>0</v>
      </c>
      <c r="AR326" s="103">
        <f t="shared" si="531"/>
        <v>0</v>
      </c>
      <c r="AS326" s="103">
        <f t="shared" si="531"/>
        <v>0</v>
      </c>
      <c r="AT326" s="103">
        <f t="shared" si="531"/>
        <v>0</v>
      </c>
      <c r="AU326" s="103">
        <f t="shared" si="531"/>
        <v>0</v>
      </c>
      <c r="AV326" s="103">
        <f t="shared" si="531"/>
        <v>0</v>
      </c>
      <c r="AW326" s="103">
        <f t="shared" si="531"/>
        <v>0</v>
      </c>
      <c r="AX326" s="103">
        <f t="shared" si="531"/>
        <v>0</v>
      </c>
    </row>
    <row r="327" spans="1:50" ht="14.25" hidden="1" outlineLevel="1" x14ac:dyDescent="0.2">
      <c r="A327" s="83" t="s">
        <v>1815</v>
      </c>
      <c r="B327" s="83" t="s">
        <v>1540</v>
      </c>
      <c r="C327" s="1" t="s">
        <v>1328</v>
      </c>
      <c r="D327" s="97" t="s">
        <v>133</v>
      </c>
      <c r="E327" s="16">
        <f t="shared" ref="E327:G327" si="532">E187</f>
        <v>246065</v>
      </c>
      <c r="F327" s="52">
        <f t="shared" si="532"/>
        <v>0.36</v>
      </c>
      <c r="G327" s="16">
        <f t="shared" si="532"/>
        <v>88583.4</v>
      </c>
      <c r="H327" s="1"/>
      <c r="I327" s="101">
        <f t="shared" si="444"/>
        <v>7.5258645148714843E-6</v>
      </c>
      <c r="J327" s="1">
        <v>0</v>
      </c>
      <c r="K327" s="61">
        <v>0</v>
      </c>
      <c r="L327" s="61">
        <v>0</v>
      </c>
      <c r="M327" s="32">
        <v>0</v>
      </c>
      <c r="N327" s="32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2</v>
      </c>
      <c r="AG327" s="103">
        <f t="shared" ref="AG327:AX327" si="533">J327/$G327</f>
        <v>0</v>
      </c>
      <c r="AH327" s="103">
        <f t="shared" si="533"/>
        <v>0</v>
      </c>
      <c r="AI327" s="103">
        <f t="shared" si="533"/>
        <v>0</v>
      </c>
      <c r="AJ327" s="103">
        <f t="shared" si="533"/>
        <v>0</v>
      </c>
      <c r="AK327" s="103">
        <f t="shared" si="533"/>
        <v>0</v>
      </c>
      <c r="AL327" s="103">
        <f t="shared" si="533"/>
        <v>0</v>
      </c>
      <c r="AM327" s="103">
        <f t="shared" si="533"/>
        <v>0</v>
      </c>
      <c r="AN327" s="103">
        <f t="shared" si="533"/>
        <v>0</v>
      </c>
      <c r="AO327" s="103">
        <f t="shared" si="533"/>
        <v>0</v>
      </c>
      <c r="AP327" s="103">
        <f t="shared" si="533"/>
        <v>0</v>
      </c>
      <c r="AQ327" s="103">
        <f t="shared" si="533"/>
        <v>0</v>
      </c>
      <c r="AR327" s="103">
        <f t="shared" si="533"/>
        <v>0</v>
      </c>
      <c r="AS327" s="103">
        <f t="shared" si="533"/>
        <v>0</v>
      </c>
      <c r="AT327" s="103">
        <f t="shared" si="533"/>
        <v>0</v>
      </c>
      <c r="AU327" s="103">
        <f t="shared" si="533"/>
        <v>0</v>
      </c>
      <c r="AV327" s="103">
        <f t="shared" si="533"/>
        <v>0</v>
      </c>
      <c r="AW327" s="103">
        <f t="shared" si="533"/>
        <v>0</v>
      </c>
      <c r="AX327" s="103">
        <f t="shared" si="533"/>
        <v>2.2577593544614456E-5</v>
      </c>
    </row>
    <row r="328" spans="1:50" ht="14.25" hidden="1" outlineLevel="1" x14ac:dyDescent="0.2">
      <c r="A328" s="83" t="s">
        <v>1815</v>
      </c>
      <c r="B328" s="83" t="s">
        <v>1540</v>
      </c>
      <c r="C328" s="1" t="s">
        <v>1334</v>
      </c>
      <c r="D328" s="97" t="s">
        <v>133</v>
      </c>
      <c r="E328" s="16">
        <f t="shared" ref="E328:G328" si="534">E188</f>
        <v>260044</v>
      </c>
      <c r="F328" s="52">
        <f t="shared" si="534"/>
        <v>0.36</v>
      </c>
      <c r="G328" s="16">
        <f t="shared" si="534"/>
        <v>93615.84</v>
      </c>
      <c r="H328" s="1"/>
      <c r="I328" s="101">
        <f t="shared" si="444"/>
        <v>0</v>
      </c>
      <c r="J328" s="1">
        <v>0</v>
      </c>
      <c r="K328" s="61">
        <v>0</v>
      </c>
      <c r="L328" s="61">
        <v>0</v>
      </c>
      <c r="M328" s="32">
        <v>0</v>
      </c>
      <c r="N328" s="32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G328" s="103">
        <f t="shared" ref="AG328:AX328" si="535">J328/$G328</f>
        <v>0</v>
      </c>
      <c r="AH328" s="103">
        <f t="shared" si="535"/>
        <v>0</v>
      </c>
      <c r="AI328" s="103">
        <f t="shared" si="535"/>
        <v>0</v>
      </c>
      <c r="AJ328" s="103">
        <f t="shared" si="535"/>
        <v>0</v>
      </c>
      <c r="AK328" s="103">
        <f t="shared" si="535"/>
        <v>0</v>
      </c>
      <c r="AL328" s="103">
        <f t="shared" si="535"/>
        <v>0</v>
      </c>
      <c r="AM328" s="103">
        <f t="shared" si="535"/>
        <v>0</v>
      </c>
      <c r="AN328" s="103">
        <f t="shared" si="535"/>
        <v>0</v>
      </c>
      <c r="AO328" s="103">
        <f t="shared" si="535"/>
        <v>0</v>
      </c>
      <c r="AP328" s="103">
        <f t="shared" si="535"/>
        <v>0</v>
      </c>
      <c r="AQ328" s="103">
        <f t="shared" si="535"/>
        <v>0</v>
      </c>
      <c r="AR328" s="103">
        <f t="shared" si="535"/>
        <v>0</v>
      </c>
      <c r="AS328" s="103">
        <f t="shared" si="535"/>
        <v>0</v>
      </c>
      <c r="AT328" s="103">
        <f t="shared" si="535"/>
        <v>0</v>
      </c>
      <c r="AU328" s="103">
        <f t="shared" si="535"/>
        <v>0</v>
      </c>
      <c r="AV328" s="103">
        <f t="shared" si="535"/>
        <v>0</v>
      </c>
      <c r="AW328" s="103">
        <f t="shared" si="535"/>
        <v>0</v>
      </c>
      <c r="AX328" s="103">
        <f t="shared" si="535"/>
        <v>0</v>
      </c>
    </row>
    <row r="329" spans="1:50" ht="14.25" hidden="1" outlineLevel="1" x14ac:dyDescent="0.2">
      <c r="A329" s="83" t="s">
        <v>1815</v>
      </c>
      <c r="B329" s="83" t="s">
        <v>1540</v>
      </c>
      <c r="C329" s="1" t="s">
        <v>1338</v>
      </c>
      <c r="D329" s="97" t="s">
        <v>133</v>
      </c>
      <c r="E329" s="16">
        <f t="shared" ref="E329:G329" si="536">E189</f>
        <v>352298</v>
      </c>
      <c r="F329" s="52">
        <f t="shared" si="536"/>
        <v>0.36</v>
      </c>
      <c r="G329" s="16">
        <f t="shared" si="536"/>
        <v>126827.28</v>
      </c>
      <c r="H329" s="1"/>
      <c r="I329" s="101">
        <f t="shared" si="444"/>
        <v>0</v>
      </c>
      <c r="J329" s="1">
        <v>0</v>
      </c>
      <c r="K329" s="61">
        <v>0</v>
      </c>
      <c r="L329" s="61">
        <v>0</v>
      </c>
      <c r="M329" s="32">
        <v>0</v>
      </c>
      <c r="N329" s="32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G329" s="103">
        <f t="shared" ref="AG329:AX329" si="537">J329/$G329</f>
        <v>0</v>
      </c>
      <c r="AH329" s="103">
        <f t="shared" si="537"/>
        <v>0</v>
      </c>
      <c r="AI329" s="103">
        <f t="shared" si="537"/>
        <v>0</v>
      </c>
      <c r="AJ329" s="103">
        <f t="shared" si="537"/>
        <v>0</v>
      </c>
      <c r="AK329" s="103">
        <f t="shared" si="537"/>
        <v>0</v>
      </c>
      <c r="AL329" s="103">
        <f t="shared" si="537"/>
        <v>0</v>
      </c>
      <c r="AM329" s="103">
        <f t="shared" si="537"/>
        <v>0</v>
      </c>
      <c r="AN329" s="103">
        <f t="shared" si="537"/>
        <v>0</v>
      </c>
      <c r="AO329" s="103">
        <f t="shared" si="537"/>
        <v>0</v>
      </c>
      <c r="AP329" s="103">
        <f t="shared" si="537"/>
        <v>0</v>
      </c>
      <c r="AQ329" s="103">
        <f t="shared" si="537"/>
        <v>0</v>
      </c>
      <c r="AR329" s="103">
        <f t="shared" si="537"/>
        <v>0</v>
      </c>
      <c r="AS329" s="103">
        <f t="shared" si="537"/>
        <v>0</v>
      </c>
      <c r="AT329" s="103">
        <f t="shared" si="537"/>
        <v>0</v>
      </c>
      <c r="AU329" s="103">
        <f t="shared" si="537"/>
        <v>0</v>
      </c>
      <c r="AV329" s="103">
        <f t="shared" si="537"/>
        <v>0</v>
      </c>
      <c r="AW329" s="103">
        <f t="shared" si="537"/>
        <v>0</v>
      </c>
      <c r="AX329" s="103">
        <f t="shared" si="537"/>
        <v>0</v>
      </c>
    </row>
    <row r="330" spans="1:50" ht="14.25" hidden="1" outlineLevel="1" x14ac:dyDescent="0.2">
      <c r="A330" s="83" t="s">
        <v>1815</v>
      </c>
      <c r="B330" s="83" t="s">
        <v>1540</v>
      </c>
      <c r="C330" s="1" t="s">
        <v>1357</v>
      </c>
      <c r="D330" s="97" t="s">
        <v>201</v>
      </c>
      <c r="E330" s="16">
        <f t="shared" ref="E330:G330" si="538">E190</f>
        <v>148208</v>
      </c>
      <c r="F330" s="52">
        <f t="shared" si="538"/>
        <v>0.36</v>
      </c>
      <c r="G330" s="16">
        <f t="shared" si="538"/>
        <v>53354.879999999997</v>
      </c>
      <c r="H330" s="16"/>
      <c r="I330" s="101">
        <f t="shared" si="444"/>
        <v>0.14715305016773222</v>
      </c>
      <c r="J330" s="16">
        <v>21022</v>
      </c>
      <c r="K330" s="130">
        <v>21136</v>
      </c>
      <c r="L330" s="130">
        <v>15895</v>
      </c>
      <c r="M330" s="131">
        <v>3815</v>
      </c>
      <c r="N330" s="131">
        <v>6180</v>
      </c>
      <c r="O330" s="16">
        <v>7786</v>
      </c>
      <c r="P330" s="16">
        <v>8939</v>
      </c>
      <c r="Q330" s="16">
        <v>8596</v>
      </c>
      <c r="R330" s="16">
        <v>7816</v>
      </c>
      <c r="S330" s="16">
        <v>8561</v>
      </c>
      <c r="T330" s="16">
        <v>9947</v>
      </c>
      <c r="U330" s="16">
        <v>11147</v>
      </c>
      <c r="V330" s="16">
        <v>9849</v>
      </c>
      <c r="W330" s="16">
        <v>8012</v>
      </c>
      <c r="X330" s="16">
        <v>10027</v>
      </c>
      <c r="Y330" s="16">
        <v>8932</v>
      </c>
      <c r="Z330" s="16">
        <v>7202</v>
      </c>
      <c r="AA330" s="16">
        <v>7420</v>
      </c>
      <c r="AG330" s="103">
        <f t="shared" ref="AG330:AX330" si="539">J330/$G330</f>
        <v>0.39400332265764632</v>
      </c>
      <c r="AH330" s="103">
        <f t="shared" si="539"/>
        <v>0.39613995945637964</v>
      </c>
      <c r="AI330" s="103">
        <f t="shared" si="539"/>
        <v>0.29791089399882448</v>
      </c>
      <c r="AJ330" s="103">
        <f t="shared" si="539"/>
        <v>7.1502363045329684E-2</v>
      </c>
      <c r="AK330" s="103">
        <f t="shared" si="539"/>
        <v>0.11582820540501639</v>
      </c>
      <c r="AL330" s="103">
        <f t="shared" si="539"/>
        <v>0.14592854486787338</v>
      </c>
      <c r="AM330" s="103">
        <f t="shared" si="539"/>
        <v>0.16753856441997433</v>
      </c>
      <c r="AN330" s="103">
        <f t="shared" si="539"/>
        <v>0.16110991159571533</v>
      </c>
      <c r="AO330" s="103">
        <f t="shared" si="539"/>
        <v>0.14649081770964531</v>
      </c>
      <c r="AP330" s="103">
        <f t="shared" si="539"/>
        <v>0.1604539266136481</v>
      </c>
      <c r="AQ330" s="103">
        <f t="shared" si="539"/>
        <v>0.18643093190351098</v>
      </c>
      <c r="AR330" s="103">
        <f t="shared" si="539"/>
        <v>0.20892184557438795</v>
      </c>
      <c r="AS330" s="103">
        <f t="shared" si="539"/>
        <v>0.18459417395372271</v>
      </c>
      <c r="AT330" s="103">
        <f t="shared" si="539"/>
        <v>0.15016433360922188</v>
      </c>
      <c r="AU330" s="103">
        <f t="shared" si="539"/>
        <v>0.18793032614823613</v>
      </c>
      <c r="AV330" s="103">
        <f t="shared" si="539"/>
        <v>0.16740736742356088</v>
      </c>
      <c r="AW330" s="103">
        <f t="shared" si="539"/>
        <v>0.13498296688137992</v>
      </c>
      <c r="AX330" s="103">
        <f t="shared" si="539"/>
        <v>0.13906881619825592</v>
      </c>
    </row>
    <row r="331" spans="1:50" ht="14.25" hidden="1" outlineLevel="1" x14ac:dyDescent="0.2">
      <c r="A331" s="83" t="s">
        <v>1815</v>
      </c>
      <c r="B331" s="83" t="s">
        <v>1540</v>
      </c>
      <c r="C331" s="1" t="s">
        <v>1359</v>
      </c>
      <c r="D331" s="97" t="s">
        <v>133</v>
      </c>
      <c r="E331" s="16">
        <f t="shared" ref="E331:G331" si="540">E191</f>
        <v>115880</v>
      </c>
      <c r="F331" s="52">
        <f t="shared" si="540"/>
        <v>0.36</v>
      </c>
      <c r="G331" s="16">
        <f t="shared" si="540"/>
        <v>41716.799999999996</v>
      </c>
      <c r="H331" s="1"/>
      <c r="I331" s="101">
        <f t="shared" si="444"/>
        <v>0</v>
      </c>
      <c r="J331" s="1">
        <v>0</v>
      </c>
      <c r="K331" s="61">
        <v>0</v>
      </c>
      <c r="L331" s="61">
        <v>0</v>
      </c>
      <c r="M331" s="32">
        <v>0</v>
      </c>
      <c r="N331" s="32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G331" s="103">
        <f t="shared" ref="AG331:AX331" si="541">J331/$G331</f>
        <v>0</v>
      </c>
      <c r="AH331" s="103">
        <f t="shared" si="541"/>
        <v>0</v>
      </c>
      <c r="AI331" s="103">
        <f t="shared" si="541"/>
        <v>0</v>
      </c>
      <c r="AJ331" s="103">
        <f t="shared" si="541"/>
        <v>0</v>
      </c>
      <c r="AK331" s="103">
        <f t="shared" si="541"/>
        <v>0</v>
      </c>
      <c r="AL331" s="103">
        <f t="shared" si="541"/>
        <v>0</v>
      </c>
      <c r="AM331" s="103">
        <f t="shared" si="541"/>
        <v>0</v>
      </c>
      <c r="AN331" s="103">
        <f t="shared" si="541"/>
        <v>0</v>
      </c>
      <c r="AO331" s="103">
        <f t="shared" si="541"/>
        <v>0</v>
      </c>
      <c r="AP331" s="103">
        <f t="shared" si="541"/>
        <v>0</v>
      </c>
      <c r="AQ331" s="103">
        <f t="shared" si="541"/>
        <v>0</v>
      </c>
      <c r="AR331" s="103">
        <f t="shared" si="541"/>
        <v>0</v>
      </c>
      <c r="AS331" s="103">
        <f t="shared" si="541"/>
        <v>0</v>
      </c>
      <c r="AT331" s="103">
        <f t="shared" si="541"/>
        <v>0</v>
      </c>
      <c r="AU331" s="103">
        <f t="shared" si="541"/>
        <v>0</v>
      </c>
      <c r="AV331" s="103">
        <f t="shared" si="541"/>
        <v>0</v>
      </c>
      <c r="AW331" s="103">
        <f t="shared" si="541"/>
        <v>0</v>
      </c>
      <c r="AX331" s="103">
        <f t="shared" si="541"/>
        <v>0</v>
      </c>
    </row>
    <row r="332" spans="1:50" ht="14.25" hidden="1" outlineLevel="1" x14ac:dyDescent="0.2">
      <c r="A332" s="83" t="s">
        <v>1815</v>
      </c>
      <c r="B332" s="83" t="s">
        <v>1540</v>
      </c>
      <c r="C332" s="1" t="s">
        <v>1360</v>
      </c>
      <c r="D332" s="97" t="s">
        <v>133</v>
      </c>
      <c r="E332" s="16">
        <f t="shared" ref="E332:G332" si="542">E192</f>
        <v>54824</v>
      </c>
      <c r="F332" s="52">
        <f t="shared" si="542"/>
        <v>0.36</v>
      </c>
      <c r="G332" s="16">
        <f t="shared" si="542"/>
        <v>19736.64</v>
      </c>
      <c r="H332" s="1"/>
      <c r="I332" s="101">
        <f t="shared" si="444"/>
        <v>0</v>
      </c>
      <c r="J332" s="1">
        <v>0</v>
      </c>
      <c r="K332" s="61">
        <v>0</v>
      </c>
      <c r="L332" s="61">
        <v>0</v>
      </c>
      <c r="M332" s="32">
        <v>0</v>
      </c>
      <c r="N332" s="32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G332" s="103">
        <f t="shared" ref="AG332:AX332" si="543">J332/$G332</f>
        <v>0</v>
      </c>
      <c r="AH332" s="103">
        <f t="shared" si="543"/>
        <v>0</v>
      </c>
      <c r="AI332" s="103">
        <f t="shared" si="543"/>
        <v>0</v>
      </c>
      <c r="AJ332" s="103">
        <f t="shared" si="543"/>
        <v>0</v>
      </c>
      <c r="AK332" s="103">
        <f t="shared" si="543"/>
        <v>0</v>
      </c>
      <c r="AL332" s="103">
        <f t="shared" si="543"/>
        <v>0</v>
      </c>
      <c r="AM332" s="103">
        <f t="shared" si="543"/>
        <v>0</v>
      </c>
      <c r="AN332" s="103">
        <f t="shared" si="543"/>
        <v>0</v>
      </c>
      <c r="AO332" s="103">
        <f t="shared" si="543"/>
        <v>0</v>
      </c>
      <c r="AP332" s="103">
        <f t="shared" si="543"/>
        <v>0</v>
      </c>
      <c r="AQ332" s="103">
        <f t="shared" si="543"/>
        <v>0</v>
      </c>
      <c r="AR332" s="103">
        <f t="shared" si="543"/>
        <v>0</v>
      </c>
      <c r="AS332" s="103">
        <f t="shared" si="543"/>
        <v>0</v>
      </c>
      <c r="AT332" s="103">
        <f t="shared" si="543"/>
        <v>0</v>
      </c>
      <c r="AU332" s="103">
        <f t="shared" si="543"/>
        <v>0</v>
      </c>
      <c r="AV332" s="103">
        <f t="shared" si="543"/>
        <v>0</v>
      </c>
      <c r="AW332" s="103">
        <f t="shared" si="543"/>
        <v>0</v>
      </c>
      <c r="AX332" s="103">
        <f t="shared" si="543"/>
        <v>0</v>
      </c>
    </row>
    <row r="333" spans="1:50" ht="14.25" hidden="1" outlineLevel="1" x14ac:dyDescent="0.2">
      <c r="A333" s="83" t="s">
        <v>1815</v>
      </c>
      <c r="B333" s="83" t="s">
        <v>1540</v>
      </c>
      <c r="C333" s="1" t="s">
        <v>1444</v>
      </c>
      <c r="D333" s="97" t="s">
        <v>133</v>
      </c>
      <c r="E333" s="16">
        <f t="shared" ref="E333:G333" si="544">E193</f>
        <v>25099</v>
      </c>
      <c r="F333" s="52">
        <f t="shared" si="544"/>
        <v>0.36</v>
      </c>
      <c r="G333" s="16">
        <f t="shared" si="544"/>
        <v>9035.64</v>
      </c>
      <c r="H333" s="1"/>
      <c r="I333" s="101">
        <f t="shared" si="444"/>
        <v>0</v>
      </c>
      <c r="J333" s="1">
        <v>0</v>
      </c>
      <c r="K333" s="61">
        <v>0</v>
      </c>
      <c r="L333" s="61">
        <v>0</v>
      </c>
      <c r="M333" s="32">
        <v>0</v>
      </c>
      <c r="N333" s="32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G333" s="103">
        <f t="shared" ref="AG333:AX333" si="545">J333/$G333</f>
        <v>0</v>
      </c>
      <c r="AH333" s="103">
        <f t="shared" si="545"/>
        <v>0</v>
      </c>
      <c r="AI333" s="103">
        <f t="shared" si="545"/>
        <v>0</v>
      </c>
      <c r="AJ333" s="103">
        <f t="shared" si="545"/>
        <v>0</v>
      </c>
      <c r="AK333" s="103">
        <f t="shared" si="545"/>
        <v>0</v>
      </c>
      <c r="AL333" s="103">
        <f t="shared" si="545"/>
        <v>0</v>
      </c>
      <c r="AM333" s="103">
        <f t="shared" si="545"/>
        <v>0</v>
      </c>
      <c r="AN333" s="103">
        <f t="shared" si="545"/>
        <v>0</v>
      </c>
      <c r="AO333" s="103">
        <f t="shared" si="545"/>
        <v>0</v>
      </c>
      <c r="AP333" s="103">
        <f t="shared" si="545"/>
        <v>0</v>
      </c>
      <c r="AQ333" s="103">
        <f t="shared" si="545"/>
        <v>0</v>
      </c>
      <c r="AR333" s="103">
        <f t="shared" si="545"/>
        <v>0</v>
      </c>
      <c r="AS333" s="103">
        <f t="shared" si="545"/>
        <v>0</v>
      </c>
      <c r="AT333" s="103">
        <f t="shared" si="545"/>
        <v>1.1067284663842296E-4</v>
      </c>
      <c r="AU333" s="103">
        <f t="shared" si="545"/>
        <v>1.1067284663842296E-4</v>
      </c>
      <c r="AV333" s="103">
        <f t="shared" si="545"/>
        <v>0</v>
      </c>
      <c r="AW333" s="103">
        <f t="shared" si="545"/>
        <v>0</v>
      </c>
      <c r="AX333" s="103">
        <f t="shared" si="545"/>
        <v>0</v>
      </c>
    </row>
    <row r="334" spans="1:50" ht="14.25" hidden="1" outlineLevel="1" x14ac:dyDescent="0.2">
      <c r="A334" s="83" t="s">
        <v>1815</v>
      </c>
      <c r="B334" s="83" t="s">
        <v>1732</v>
      </c>
      <c r="C334" s="1" t="s">
        <v>1488</v>
      </c>
      <c r="D334" s="97" t="s">
        <v>133</v>
      </c>
      <c r="E334" s="16">
        <f t="shared" ref="E334:G334" si="546">E194</f>
        <v>180578</v>
      </c>
      <c r="F334" s="52">
        <f t="shared" si="546"/>
        <v>0.41</v>
      </c>
      <c r="G334" s="16">
        <f t="shared" si="546"/>
        <v>74036.98</v>
      </c>
      <c r="H334" s="1"/>
      <c r="I334" s="101">
        <f t="shared" si="444"/>
        <v>1.6658341997922302E-4</v>
      </c>
      <c r="J334" s="1">
        <v>208</v>
      </c>
      <c r="K334" s="61">
        <v>184</v>
      </c>
      <c r="L334" s="61">
        <v>133</v>
      </c>
      <c r="M334" s="32">
        <v>35</v>
      </c>
      <c r="N334" s="32">
        <v>16</v>
      </c>
      <c r="O334" s="1">
        <v>15</v>
      </c>
      <c r="P334" s="1">
        <v>37</v>
      </c>
      <c r="Q334" s="1">
        <v>58</v>
      </c>
      <c r="R334" s="1">
        <v>40</v>
      </c>
      <c r="S334" s="1">
        <v>15</v>
      </c>
      <c r="T334" s="1">
        <v>24</v>
      </c>
      <c r="U334" s="1">
        <v>20</v>
      </c>
      <c r="V334" s="1">
        <v>11</v>
      </c>
      <c r="W334" s="1">
        <v>2</v>
      </c>
      <c r="X334" s="1">
        <v>26</v>
      </c>
      <c r="Y334" s="1">
        <v>9</v>
      </c>
      <c r="Z334" s="1">
        <v>8</v>
      </c>
      <c r="AA334" s="1">
        <v>20</v>
      </c>
      <c r="AG334" s="103">
        <f t="shared" ref="AG334:AX334" si="547">J334/$G334</f>
        <v>2.8094068666766258E-3</v>
      </c>
      <c r="AH334" s="103">
        <f t="shared" si="547"/>
        <v>2.4852445359062458E-3</v>
      </c>
      <c r="AI334" s="103">
        <f t="shared" si="547"/>
        <v>1.7963995830191887E-3</v>
      </c>
      <c r="AJ334" s="103">
        <f t="shared" si="547"/>
        <v>4.727367323734707E-4</v>
      </c>
      <c r="AK334" s="103">
        <f t="shared" si="547"/>
        <v>2.161082205135866E-4</v>
      </c>
      <c r="AL334" s="103">
        <f t="shared" si="547"/>
        <v>2.0260145673148744E-4</v>
      </c>
      <c r="AM334" s="103">
        <f t="shared" si="547"/>
        <v>4.9975025993766902E-4</v>
      </c>
      <c r="AN334" s="103">
        <f t="shared" si="547"/>
        <v>7.8339229936175148E-4</v>
      </c>
      <c r="AO334" s="103">
        <f t="shared" si="547"/>
        <v>5.4027055128396653E-4</v>
      </c>
      <c r="AP334" s="103">
        <f t="shared" si="547"/>
        <v>2.0260145673148744E-4</v>
      </c>
      <c r="AQ334" s="103">
        <f t="shared" si="547"/>
        <v>3.2416233077037991E-4</v>
      </c>
      <c r="AR334" s="103">
        <f t="shared" si="547"/>
        <v>2.7013527564198327E-4</v>
      </c>
      <c r="AS334" s="103">
        <f t="shared" si="547"/>
        <v>1.4857440160309079E-4</v>
      </c>
      <c r="AT334" s="103">
        <f t="shared" si="547"/>
        <v>2.7013527564198325E-5</v>
      </c>
      <c r="AU334" s="103">
        <f t="shared" si="547"/>
        <v>3.5117585833457823E-4</v>
      </c>
      <c r="AV334" s="103">
        <f t="shared" si="547"/>
        <v>1.2156087403889246E-4</v>
      </c>
      <c r="AW334" s="103">
        <f t="shared" si="547"/>
        <v>1.080541102567933E-4</v>
      </c>
      <c r="AX334" s="103">
        <f t="shared" si="547"/>
        <v>2.7013527564198327E-4</v>
      </c>
    </row>
    <row r="335" spans="1:50" ht="14.25" hidden="1" outlineLevel="1" x14ac:dyDescent="0.2">
      <c r="A335" s="83" t="s">
        <v>1815</v>
      </c>
      <c r="B335" s="83" t="s">
        <v>1732</v>
      </c>
      <c r="C335" s="1" t="s">
        <v>1495</v>
      </c>
      <c r="D335" s="97" t="s">
        <v>133</v>
      </c>
      <c r="E335" s="16">
        <f t="shared" ref="E335:G335" si="548">E195</f>
        <v>121732</v>
      </c>
      <c r="F335" s="52">
        <f t="shared" si="548"/>
        <v>0.41</v>
      </c>
      <c r="G335" s="16">
        <f t="shared" si="548"/>
        <v>49910.119999999995</v>
      </c>
      <c r="H335" s="1"/>
      <c r="I335" s="101">
        <f t="shared" si="444"/>
        <v>9.0162075346643139E-4</v>
      </c>
      <c r="J335" s="1">
        <v>311</v>
      </c>
      <c r="K335" s="61">
        <v>210</v>
      </c>
      <c r="L335" s="61">
        <v>221</v>
      </c>
      <c r="M335" s="32">
        <v>13</v>
      </c>
      <c r="N335" s="32">
        <v>10</v>
      </c>
      <c r="O335" s="1">
        <v>27</v>
      </c>
      <c r="P335" s="1">
        <v>48</v>
      </c>
      <c r="Q335" s="1">
        <v>55</v>
      </c>
      <c r="R335" s="1">
        <v>65</v>
      </c>
      <c r="S335" s="1">
        <v>86</v>
      </c>
      <c r="T335" s="1">
        <v>107</v>
      </c>
      <c r="U335" s="1">
        <v>100</v>
      </c>
      <c r="V335" s="1">
        <v>79</v>
      </c>
      <c r="W335" s="1">
        <v>60</v>
      </c>
      <c r="X335" s="1">
        <v>87</v>
      </c>
      <c r="Y335" s="1">
        <v>59</v>
      </c>
      <c r="Z335" s="1">
        <v>46</v>
      </c>
      <c r="AA335" s="1">
        <v>30</v>
      </c>
      <c r="AG335" s="103">
        <f t="shared" ref="AG335:AX335" si="549">J335/$G335</f>
        <v>6.2312012072902254E-3</v>
      </c>
      <c r="AH335" s="103">
        <f t="shared" si="549"/>
        <v>4.2075635161766796E-3</v>
      </c>
      <c r="AI335" s="103">
        <f t="shared" si="549"/>
        <v>4.4279597003573628E-3</v>
      </c>
      <c r="AJ335" s="103">
        <f t="shared" si="549"/>
        <v>2.6046821766808015E-4</v>
      </c>
      <c r="AK335" s="103">
        <f t="shared" si="549"/>
        <v>2.0036016743698475E-4</v>
      </c>
      <c r="AL335" s="103">
        <f t="shared" si="549"/>
        <v>5.4097245207985882E-4</v>
      </c>
      <c r="AM335" s="103">
        <f t="shared" si="549"/>
        <v>9.6172880369752673E-4</v>
      </c>
      <c r="AN335" s="103">
        <f t="shared" si="549"/>
        <v>1.101980920903416E-3</v>
      </c>
      <c r="AO335" s="103">
        <f t="shared" si="549"/>
        <v>1.3023410883404008E-3</v>
      </c>
      <c r="AP335" s="103">
        <f t="shared" si="549"/>
        <v>1.7230974399580687E-3</v>
      </c>
      <c r="AQ335" s="103">
        <f t="shared" si="549"/>
        <v>2.1438537915757366E-3</v>
      </c>
      <c r="AR335" s="103">
        <f t="shared" si="549"/>
        <v>2.0036016743698475E-3</v>
      </c>
      <c r="AS335" s="103">
        <f t="shared" si="549"/>
        <v>1.5828453227521794E-3</v>
      </c>
      <c r="AT335" s="103">
        <f t="shared" si="549"/>
        <v>1.2021610046219085E-3</v>
      </c>
      <c r="AU335" s="103">
        <f t="shared" si="549"/>
        <v>1.7431334567017673E-3</v>
      </c>
      <c r="AV335" s="103">
        <f t="shared" si="549"/>
        <v>1.1821249878782099E-3</v>
      </c>
      <c r="AW335" s="103">
        <f t="shared" si="549"/>
        <v>9.2165677021012981E-4</v>
      </c>
      <c r="AX335" s="103">
        <f t="shared" si="549"/>
        <v>6.0108050231095426E-4</v>
      </c>
    </row>
    <row r="336" spans="1:50" ht="14.25" hidden="1" outlineLevel="1" x14ac:dyDescent="0.2">
      <c r="A336" s="83" t="s">
        <v>1815</v>
      </c>
      <c r="B336" s="83" t="s">
        <v>1239</v>
      </c>
      <c r="C336" s="1" t="s">
        <v>1239</v>
      </c>
      <c r="D336" s="97" t="s">
        <v>133</v>
      </c>
      <c r="E336" s="16">
        <f t="shared" ref="E336:G336" si="550">E196</f>
        <v>854674</v>
      </c>
      <c r="F336" s="52">
        <f t="shared" si="550"/>
        <v>0.4</v>
      </c>
      <c r="G336" s="16">
        <f t="shared" si="550"/>
        <v>341869.60000000003</v>
      </c>
      <c r="H336" s="1"/>
      <c r="I336" s="101">
        <f t="shared" si="444"/>
        <v>1.7940563692511217E-4</v>
      </c>
      <c r="J336" s="1">
        <v>642</v>
      </c>
      <c r="K336" s="61">
        <v>614</v>
      </c>
      <c r="L336" s="61">
        <v>450</v>
      </c>
      <c r="M336" s="32">
        <v>170</v>
      </c>
      <c r="N336" s="32">
        <v>149</v>
      </c>
      <c r="O336" s="1">
        <v>217</v>
      </c>
      <c r="P336" s="1">
        <v>321</v>
      </c>
      <c r="Q336" s="1">
        <v>304</v>
      </c>
      <c r="R336" s="1">
        <v>232</v>
      </c>
      <c r="S336" s="1">
        <v>218</v>
      </c>
      <c r="T336" s="1">
        <v>153</v>
      </c>
      <c r="U336" s="1">
        <v>121</v>
      </c>
      <c r="V336" s="1">
        <v>76</v>
      </c>
      <c r="W336" s="1">
        <v>47</v>
      </c>
      <c r="X336" s="1">
        <v>54</v>
      </c>
      <c r="Y336" s="1">
        <v>46</v>
      </c>
      <c r="Z336" s="1">
        <v>58</v>
      </c>
      <c r="AA336" s="1">
        <v>80</v>
      </c>
      <c r="AG336" s="103">
        <f t="shared" ref="AG336:AX336" si="551">J336/$G336</f>
        <v>1.8779090039009025E-3</v>
      </c>
      <c r="AH336" s="103">
        <f t="shared" si="551"/>
        <v>1.7960064305220468E-3</v>
      </c>
      <c r="AI336" s="103">
        <f t="shared" si="551"/>
        <v>1.3162913578744643E-3</v>
      </c>
      <c r="AJ336" s="103">
        <f t="shared" si="551"/>
        <v>4.972656240859087E-4</v>
      </c>
      <c r="AK336" s="103">
        <f t="shared" si="551"/>
        <v>4.3583869405176704E-4</v>
      </c>
      <c r="AL336" s="103">
        <f t="shared" si="551"/>
        <v>6.3474494368613056E-4</v>
      </c>
      <c r="AM336" s="103">
        <f t="shared" si="551"/>
        <v>9.3895450195045124E-4</v>
      </c>
      <c r="AN336" s="103">
        <f t="shared" si="551"/>
        <v>8.8922793954186036E-4</v>
      </c>
      <c r="AO336" s="103">
        <f t="shared" si="551"/>
        <v>6.7862132228194605E-4</v>
      </c>
      <c r="AP336" s="103">
        <f t="shared" si="551"/>
        <v>6.376700355925182E-4</v>
      </c>
      <c r="AQ336" s="103">
        <f t="shared" si="551"/>
        <v>4.4753906167731787E-4</v>
      </c>
      <c r="AR336" s="103">
        <f t="shared" si="551"/>
        <v>3.539361206729115E-4</v>
      </c>
      <c r="AS336" s="103">
        <f t="shared" si="551"/>
        <v>2.2230698488546509E-4</v>
      </c>
      <c r="AT336" s="103">
        <f t="shared" si="551"/>
        <v>1.3747931960022183E-4</v>
      </c>
      <c r="AU336" s="103">
        <f t="shared" si="551"/>
        <v>1.579549629449357E-4</v>
      </c>
      <c r="AV336" s="103">
        <f t="shared" si="551"/>
        <v>1.3455422769383414E-4</v>
      </c>
      <c r="AW336" s="103">
        <f t="shared" si="551"/>
        <v>1.6965533057048651E-4</v>
      </c>
      <c r="AX336" s="103">
        <f t="shared" si="551"/>
        <v>2.3400735251101587E-4</v>
      </c>
    </row>
    <row r="337" spans="1:50" ht="14.25" hidden="1" outlineLevel="1" x14ac:dyDescent="0.2">
      <c r="A337" s="83" t="s">
        <v>1815</v>
      </c>
      <c r="B337" s="83" t="s">
        <v>1257</v>
      </c>
      <c r="C337" s="1" t="s">
        <v>1257</v>
      </c>
      <c r="D337" s="97" t="s">
        <v>201</v>
      </c>
      <c r="E337" s="16">
        <f t="shared" ref="E337:G337" si="552">E197</f>
        <v>760885</v>
      </c>
      <c r="F337" s="52">
        <f t="shared" si="552"/>
        <v>0.65</v>
      </c>
      <c r="G337" s="16">
        <f t="shared" si="552"/>
        <v>494575.25</v>
      </c>
      <c r="H337" s="16"/>
      <c r="I337" s="101">
        <f t="shared" si="444"/>
        <v>3.5150700862339283E-2</v>
      </c>
      <c r="J337" s="16">
        <v>65657</v>
      </c>
      <c r="K337" s="130">
        <v>52007</v>
      </c>
      <c r="L337" s="130">
        <v>38777</v>
      </c>
      <c r="M337" s="131">
        <v>13755</v>
      </c>
      <c r="N337" s="131">
        <v>11826</v>
      </c>
      <c r="O337" s="16">
        <v>15046</v>
      </c>
      <c r="P337" s="16">
        <v>20267</v>
      </c>
      <c r="Q337" s="16">
        <v>20762</v>
      </c>
      <c r="R337" s="16">
        <v>20322</v>
      </c>
      <c r="S337" s="16">
        <v>19545</v>
      </c>
      <c r="T337" s="16">
        <v>20314</v>
      </c>
      <c r="U337" s="16">
        <v>23145</v>
      </c>
      <c r="V337" s="16">
        <v>20739</v>
      </c>
      <c r="W337" s="16">
        <v>15412</v>
      </c>
      <c r="X337" s="16">
        <v>17234</v>
      </c>
      <c r="Y337" s="16">
        <v>19091</v>
      </c>
      <c r="Z337" s="16">
        <v>17589</v>
      </c>
      <c r="AA337" s="16">
        <v>15474</v>
      </c>
      <c r="AG337" s="103">
        <f t="shared" ref="AG337:AX337" si="553">J337/$G337</f>
        <v>0.1327543179728464</v>
      </c>
      <c r="AH337" s="103">
        <f t="shared" si="553"/>
        <v>0.10515487784720323</v>
      </c>
      <c r="AI337" s="103">
        <f t="shared" si="553"/>
        <v>7.8404651263887543E-2</v>
      </c>
      <c r="AJ337" s="103">
        <f t="shared" si="553"/>
        <v>2.7811743511225034E-2</v>
      </c>
      <c r="AK337" s="103">
        <f t="shared" si="553"/>
        <v>2.3911427027535244E-2</v>
      </c>
      <c r="AL337" s="103">
        <f t="shared" si="553"/>
        <v>3.0422064185379273E-2</v>
      </c>
      <c r="AM337" s="103">
        <f t="shared" si="553"/>
        <v>4.0978597291312091E-2</v>
      </c>
      <c r="AN337" s="103">
        <f t="shared" si="553"/>
        <v>4.1979456109055194E-2</v>
      </c>
      <c r="AO337" s="103">
        <f t="shared" si="553"/>
        <v>4.108980382661688E-2</v>
      </c>
      <c r="AP337" s="103">
        <f t="shared" si="553"/>
        <v>3.9518758773311041E-2</v>
      </c>
      <c r="AQ337" s="103">
        <f t="shared" si="553"/>
        <v>4.1073628330572549E-2</v>
      </c>
      <c r="AR337" s="103">
        <f t="shared" si="553"/>
        <v>4.6797731993260885E-2</v>
      </c>
      <c r="AS337" s="103">
        <f t="shared" si="553"/>
        <v>4.1932951557927735E-2</v>
      </c>
      <c r="AT337" s="103">
        <f t="shared" si="553"/>
        <v>3.1162093129407507E-2</v>
      </c>
      <c r="AU337" s="103">
        <f t="shared" si="553"/>
        <v>3.4846062353504348E-2</v>
      </c>
      <c r="AV337" s="103">
        <f t="shared" si="553"/>
        <v>3.860079937279514E-2</v>
      </c>
      <c r="AW337" s="103">
        <f t="shared" si="553"/>
        <v>3.5563849990471623E-2</v>
      </c>
      <c r="AX337" s="103">
        <f t="shared" si="553"/>
        <v>3.1287453223751087E-2</v>
      </c>
    </row>
    <row r="338" spans="1:50" ht="14.25" hidden="1" outlineLevel="1" x14ac:dyDescent="0.2">
      <c r="A338" s="83" t="s">
        <v>1815</v>
      </c>
      <c r="B338" s="83" t="s">
        <v>1262</v>
      </c>
      <c r="C338" s="1" t="s">
        <v>1262</v>
      </c>
      <c r="D338" s="97" t="s">
        <v>133</v>
      </c>
      <c r="E338" s="16">
        <f t="shared" ref="E338:G338" si="554">E198</f>
        <v>231900</v>
      </c>
      <c r="F338" s="52">
        <f t="shared" si="554"/>
        <v>0.41</v>
      </c>
      <c r="G338" s="16">
        <f t="shared" si="554"/>
        <v>95079</v>
      </c>
      <c r="H338" s="16"/>
      <c r="I338" s="101">
        <f t="shared" si="444"/>
        <v>5.3229419745685166E-2</v>
      </c>
      <c r="J338" s="16">
        <v>13851</v>
      </c>
      <c r="K338" s="130">
        <v>12759</v>
      </c>
      <c r="L338" s="130">
        <v>9735</v>
      </c>
      <c r="M338" s="131">
        <v>2851</v>
      </c>
      <c r="N338" s="131">
        <v>3271</v>
      </c>
      <c r="O338" s="16">
        <v>5151</v>
      </c>
      <c r="P338" s="16">
        <v>6056</v>
      </c>
      <c r="Q338" s="16">
        <v>6576</v>
      </c>
      <c r="R338" s="16">
        <v>6563</v>
      </c>
      <c r="S338" s="16">
        <v>6229</v>
      </c>
      <c r="T338" s="16">
        <v>6874</v>
      </c>
      <c r="U338" s="16">
        <v>6986</v>
      </c>
      <c r="V338" s="16">
        <v>4854</v>
      </c>
      <c r="W338" s="16">
        <v>4748</v>
      </c>
      <c r="X338" s="16">
        <v>5546</v>
      </c>
      <c r="Y338" s="16">
        <v>4935</v>
      </c>
      <c r="Z338" s="16">
        <v>5049</v>
      </c>
      <c r="AA338" s="16">
        <v>5199</v>
      </c>
      <c r="AG338" s="103">
        <f t="shared" ref="AG338:AX338" si="555">J338/$G338</f>
        <v>0.14567885652983309</v>
      </c>
      <c r="AH338" s="103">
        <f t="shared" si="555"/>
        <v>0.13419367052661471</v>
      </c>
      <c r="AI338" s="103">
        <f t="shared" si="555"/>
        <v>0.10238854005616382</v>
      </c>
      <c r="AJ338" s="103">
        <f t="shared" si="555"/>
        <v>2.9985590929647976E-2</v>
      </c>
      <c r="AK338" s="103">
        <f t="shared" si="555"/>
        <v>3.4402970161655042E-2</v>
      </c>
      <c r="AL338" s="103">
        <f t="shared" si="555"/>
        <v>5.4176001009686683E-2</v>
      </c>
      <c r="AM338" s="103">
        <f t="shared" si="555"/>
        <v>6.3694401497701905E-2</v>
      </c>
      <c r="AN338" s="103">
        <f t="shared" si="555"/>
        <v>6.9163537689710661E-2</v>
      </c>
      <c r="AO338" s="103">
        <f t="shared" si="555"/>
        <v>6.9026809284910437E-2</v>
      </c>
      <c r="AP338" s="103">
        <f t="shared" si="555"/>
        <v>6.5513941038504817E-2</v>
      </c>
      <c r="AQ338" s="103">
        <f t="shared" si="555"/>
        <v>7.2297773430515674E-2</v>
      </c>
      <c r="AR338" s="103">
        <f t="shared" si="555"/>
        <v>7.3475741225717567E-2</v>
      </c>
      <c r="AS338" s="103">
        <f t="shared" si="555"/>
        <v>5.1052282838481684E-2</v>
      </c>
      <c r="AT338" s="103">
        <f t="shared" si="555"/>
        <v>4.99374204608799E-2</v>
      </c>
      <c r="AU338" s="103">
        <f t="shared" si="555"/>
        <v>5.833044100169333E-2</v>
      </c>
      <c r="AV338" s="103">
        <f t="shared" si="555"/>
        <v>5.190420597608305E-2</v>
      </c>
      <c r="AW338" s="103">
        <f t="shared" si="555"/>
        <v>5.3103208910484964E-2</v>
      </c>
      <c r="AX338" s="103">
        <f t="shared" si="555"/>
        <v>5.4680844350487492E-2</v>
      </c>
    </row>
    <row r="339" spans="1:50" ht="14.25" hidden="1" outlineLevel="1" x14ac:dyDescent="0.2">
      <c r="A339" s="83" t="s">
        <v>1815</v>
      </c>
      <c r="B339" s="83" t="s">
        <v>1310</v>
      </c>
      <c r="C339" s="1" t="s">
        <v>1310</v>
      </c>
      <c r="D339" s="97" t="s">
        <v>151</v>
      </c>
      <c r="E339" s="16">
        <f t="shared" ref="E339:G339" si="556">E199</f>
        <v>381974</v>
      </c>
      <c r="F339" s="52">
        <f t="shared" si="556"/>
        <v>0.43</v>
      </c>
      <c r="G339" s="16">
        <f t="shared" si="556"/>
        <v>164248.82</v>
      </c>
      <c r="H339" s="16"/>
      <c r="I339" s="101">
        <f t="shared" si="444"/>
        <v>8.8865174191205751E-2</v>
      </c>
      <c r="J339" s="16">
        <v>40426</v>
      </c>
      <c r="K339" s="130">
        <v>37139</v>
      </c>
      <c r="L339" s="130">
        <v>28638</v>
      </c>
      <c r="M339" s="131">
        <v>9795</v>
      </c>
      <c r="N339" s="131">
        <v>11005</v>
      </c>
      <c r="O339" s="16">
        <v>11823</v>
      </c>
      <c r="P339" s="16">
        <v>16607</v>
      </c>
      <c r="Q339" s="16">
        <v>15948</v>
      </c>
      <c r="R339" s="16">
        <v>15612</v>
      </c>
      <c r="S339" s="16">
        <v>13979</v>
      </c>
      <c r="T339" s="16">
        <v>15428</v>
      </c>
      <c r="U339" s="16">
        <v>16406</v>
      </c>
      <c r="V339" s="16">
        <v>14322</v>
      </c>
      <c r="W339" s="16">
        <v>11602</v>
      </c>
      <c r="X339" s="16">
        <v>14097</v>
      </c>
      <c r="Y339" s="16">
        <v>14689</v>
      </c>
      <c r="Z339" s="16">
        <v>14783</v>
      </c>
      <c r="AA339" s="16">
        <v>14316</v>
      </c>
      <c r="AG339" s="103">
        <f t="shared" ref="AG339:AX339" si="557">J339/$G339</f>
        <v>0.24612657795654178</v>
      </c>
      <c r="AH339" s="103">
        <f t="shared" si="557"/>
        <v>0.22611425762449922</v>
      </c>
      <c r="AI339" s="103">
        <f t="shared" si="557"/>
        <v>0.17435741699696838</v>
      </c>
      <c r="AJ339" s="103">
        <f t="shared" si="557"/>
        <v>5.9635131625298737E-2</v>
      </c>
      <c r="AK339" s="103">
        <f t="shared" si="557"/>
        <v>6.7002003423829767E-2</v>
      </c>
      <c r="AL339" s="103">
        <f t="shared" si="557"/>
        <v>7.1982252292588769E-2</v>
      </c>
      <c r="AM339" s="103">
        <f t="shared" si="557"/>
        <v>0.10110879335388832</v>
      </c>
      <c r="AN339" s="103">
        <f t="shared" si="557"/>
        <v>9.7096587969399101E-2</v>
      </c>
      <c r="AO339" s="103">
        <f t="shared" si="557"/>
        <v>9.5050911172451652E-2</v>
      </c>
      <c r="AP339" s="103">
        <f t="shared" si="557"/>
        <v>8.5108678406334973E-2</v>
      </c>
      <c r="AQ339" s="103">
        <f t="shared" si="557"/>
        <v>9.3930659593170887E-2</v>
      </c>
      <c r="AR339" s="103">
        <f t="shared" si="557"/>
        <v>9.9885040270000114E-2</v>
      </c>
      <c r="AS339" s="103">
        <f t="shared" si="557"/>
        <v>8.7196973469885503E-2</v>
      </c>
      <c r="AT339" s="103">
        <f t="shared" si="557"/>
        <v>7.0636732732691776E-2</v>
      </c>
      <c r="AU339" s="103">
        <f t="shared" si="557"/>
        <v>8.5827100614786753E-2</v>
      </c>
      <c r="AV339" s="103">
        <f t="shared" si="557"/>
        <v>8.9431388304646572E-2</v>
      </c>
      <c r="AW339" s="103">
        <f t="shared" si="557"/>
        <v>9.0003690741887826E-2</v>
      </c>
      <c r="AX339" s="103">
        <f t="shared" si="557"/>
        <v>8.7160443527082868E-2</v>
      </c>
    </row>
    <row r="340" spans="1:50" ht="14.25" hidden="1" outlineLevel="1" x14ac:dyDescent="0.2">
      <c r="A340" s="83" t="s">
        <v>1815</v>
      </c>
      <c r="B340" s="83" t="s">
        <v>1310</v>
      </c>
      <c r="C340" s="1" t="s">
        <v>1450</v>
      </c>
      <c r="D340" s="97" t="s">
        <v>133</v>
      </c>
      <c r="E340" s="16">
        <f t="shared" ref="E340:G340" si="558">E200</f>
        <v>169374</v>
      </c>
      <c r="F340" s="52">
        <f t="shared" si="558"/>
        <v>0.43</v>
      </c>
      <c r="G340" s="16">
        <f t="shared" si="558"/>
        <v>72830.819999999992</v>
      </c>
      <c r="H340" s="16"/>
      <c r="I340" s="101">
        <f t="shared" si="444"/>
        <v>7.2267940046992938E-3</v>
      </c>
      <c r="J340" s="16">
        <v>1795</v>
      </c>
      <c r="K340" s="130">
        <v>1507</v>
      </c>
      <c r="L340" s="130">
        <v>1170</v>
      </c>
      <c r="M340" s="32">
        <v>427</v>
      </c>
      <c r="N340" s="32">
        <v>517</v>
      </c>
      <c r="O340" s="1">
        <v>462</v>
      </c>
      <c r="P340" s="1">
        <v>638</v>
      </c>
      <c r="Q340" s="1">
        <v>639</v>
      </c>
      <c r="R340" s="1">
        <v>587</v>
      </c>
      <c r="S340" s="1">
        <v>503</v>
      </c>
      <c r="T340" s="1">
        <v>516</v>
      </c>
      <c r="U340" s="1">
        <v>557</v>
      </c>
      <c r="V340" s="1">
        <v>539</v>
      </c>
      <c r="W340" s="1">
        <v>420</v>
      </c>
      <c r="X340" s="1">
        <v>436</v>
      </c>
      <c r="Y340" s="1">
        <v>491</v>
      </c>
      <c r="Z340" s="1">
        <v>565</v>
      </c>
      <c r="AA340" s="1">
        <v>523</v>
      </c>
      <c r="AG340" s="103">
        <f t="shared" ref="AG340:AX340" si="559">J340/$G340</f>
        <v>2.4646159414379795E-2</v>
      </c>
      <c r="AH340" s="103">
        <f t="shared" si="559"/>
        <v>2.0691789547337244E-2</v>
      </c>
      <c r="AI340" s="103">
        <f t="shared" si="559"/>
        <v>1.6064627584860366E-2</v>
      </c>
      <c r="AJ340" s="103">
        <f t="shared" si="559"/>
        <v>5.8629025459276726E-3</v>
      </c>
      <c r="AK340" s="103">
        <f t="shared" si="559"/>
        <v>7.0986431293784697E-3</v>
      </c>
      <c r="AL340" s="103">
        <f t="shared" si="559"/>
        <v>6.3434683283807606E-3</v>
      </c>
      <c r="AM340" s="103">
        <f t="shared" si="559"/>
        <v>8.7600276915734306E-3</v>
      </c>
      <c r="AN340" s="103">
        <f t="shared" si="559"/>
        <v>8.7737581425006619E-3</v>
      </c>
      <c r="AO340" s="103">
        <f t="shared" si="559"/>
        <v>8.0597746942846459E-3</v>
      </c>
      <c r="AP340" s="103">
        <f t="shared" si="559"/>
        <v>6.9064168163972348E-3</v>
      </c>
      <c r="AQ340" s="103">
        <f t="shared" si="559"/>
        <v>7.0849126784512384E-3</v>
      </c>
      <c r="AR340" s="103">
        <f t="shared" si="559"/>
        <v>7.6478611664677135E-3</v>
      </c>
      <c r="AS340" s="103">
        <f t="shared" si="559"/>
        <v>7.4007130497775533E-3</v>
      </c>
      <c r="AT340" s="103">
        <f t="shared" si="559"/>
        <v>5.7667893894370551E-3</v>
      </c>
      <c r="AU340" s="103">
        <f t="shared" si="559"/>
        <v>5.9864766042727518E-3</v>
      </c>
      <c r="AV340" s="103">
        <f t="shared" si="559"/>
        <v>6.7416514052704617E-3</v>
      </c>
      <c r="AW340" s="103">
        <f t="shared" si="559"/>
        <v>7.7577047738855622E-3</v>
      </c>
      <c r="AX340" s="103">
        <f t="shared" si="559"/>
        <v>7.1810258349418567E-3</v>
      </c>
    </row>
    <row r="341" spans="1:50" ht="14.25" hidden="1" outlineLevel="1" x14ac:dyDescent="0.2">
      <c r="A341" s="83" t="s">
        <v>1815</v>
      </c>
      <c r="B341" s="83" t="s">
        <v>1369</v>
      </c>
      <c r="C341" s="1" t="s">
        <v>1369</v>
      </c>
      <c r="D341" s="97" t="s">
        <v>133</v>
      </c>
      <c r="E341" s="16">
        <f t="shared" ref="E341:G341" si="560">E201</f>
        <v>262073</v>
      </c>
      <c r="F341" s="52">
        <f t="shared" si="560"/>
        <v>0.38</v>
      </c>
      <c r="G341" s="16">
        <f t="shared" si="560"/>
        <v>99587.74</v>
      </c>
      <c r="H341" s="16"/>
      <c r="I341" s="101">
        <f t="shared" si="444"/>
        <v>7.0390190599766596E-3</v>
      </c>
      <c r="J341" s="16">
        <v>2317</v>
      </c>
      <c r="K341" s="130">
        <v>2971</v>
      </c>
      <c r="L341" s="130">
        <v>1679</v>
      </c>
      <c r="M341" s="32">
        <v>618</v>
      </c>
      <c r="N341" s="32">
        <v>530</v>
      </c>
      <c r="O341" s="1">
        <v>749</v>
      </c>
      <c r="P341" s="1">
        <v>857</v>
      </c>
      <c r="Q341" s="1">
        <v>920</v>
      </c>
      <c r="R341" s="1">
        <v>793</v>
      </c>
      <c r="S341" s="1">
        <v>902</v>
      </c>
      <c r="T341" s="1">
        <v>845</v>
      </c>
      <c r="U341" s="1">
        <v>938</v>
      </c>
      <c r="V341" s="1">
        <v>868</v>
      </c>
      <c r="W341" s="1">
        <v>718</v>
      </c>
      <c r="X341" s="1">
        <v>774</v>
      </c>
      <c r="Y341" s="1">
        <v>644</v>
      </c>
      <c r="Z341" s="1">
        <v>782</v>
      </c>
      <c r="AA341" s="1">
        <v>677</v>
      </c>
      <c r="AG341" s="103">
        <f t="shared" ref="AG341:AX341" si="561">J341/$G341</f>
        <v>2.3265916065571924E-2</v>
      </c>
      <c r="AH341" s="103">
        <f t="shared" si="561"/>
        <v>2.9832989482440307E-2</v>
      </c>
      <c r="AI341" s="103">
        <f t="shared" si="561"/>
        <v>1.6859504995293595E-2</v>
      </c>
      <c r="AJ341" s="103">
        <f t="shared" si="561"/>
        <v>6.2055831370407639E-3</v>
      </c>
      <c r="AK341" s="103">
        <f t="shared" si="561"/>
        <v>5.3219402307954772E-3</v>
      </c>
      <c r="AL341" s="103">
        <f t="shared" si="561"/>
        <v>7.5210060997468161E-3</v>
      </c>
      <c r="AM341" s="103">
        <f t="shared" si="561"/>
        <v>8.6054769392296671E-3</v>
      </c>
      <c r="AN341" s="103">
        <f t="shared" si="561"/>
        <v>9.2380849289279976E-3</v>
      </c>
      <c r="AO341" s="103">
        <f t="shared" si="561"/>
        <v>7.962827552869459E-3</v>
      </c>
      <c r="AP341" s="103">
        <f t="shared" si="561"/>
        <v>9.0573397890141901E-3</v>
      </c>
      <c r="AQ341" s="103">
        <f t="shared" si="561"/>
        <v>8.4849801792871282E-3</v>
      </c>
      <c r="AR341" s="103">
        <f t="shared" si="561"/>
        <v>9.4188300688418068E-3</v>
      </c>
      <c r="AS341" s="103">
        <f t="shared" si="561"/>
        <v>8.7159323025103284E-3</v>
      </c>
      <c r="AT341" s="103">
        <f t="shared" si="561"/>
        <v>7.2097228032285895E-3</v>
      </c>
      <c r="AU341" s="103">
        <f t="shared" si="561"/>
        <v>7.7720410162937723E-3</v>
      </c>
      <c r="AV341" s="103">
        <f t="shared" si="561"/>
        <v>6.4666594502495985E-3</v>
      </c>
      <c r="AW341" s="103">
        <f t="shared" si="561"/>
        <v>7.8523721895887976E-3</v>
      </c>
      <c r="AX341" s="103">
        <f t="shared" si="561"/>
        <v>6.7980255400915809E-3</v>
      </c>
    </row>
    <row r="342" spans="1:50" ht="14.25" hidden="1" outlineLevel="1" x14ac:dyDescent="0.2">
      <c r="A342" s="83" t="s">
        <v>1815</v>
      </c>
      <c r="B342" s="83" t="s">
        <v>1369</v>
      </c>
      <c r="C342" s="1" t="s">
        <v>1405</v>
      </c>
      <c r="D342" s="97" t="s">
        <v>133</v>
      </c>
      <c r="E342" s="16">
        <f t="shared" ref="E342:G342" si="562">E202</f>
        <v>147537</v>
      </c>
      <c r="F342" s="52">
        <f t="shared" si="562"/>
        <v>0.38</v>
      </c>
      <c r="G342" s="16">
        <f t="shared" si="562"/>
        <v>56064.06</v>
      </c>
      <c r="H342" s="1"/>
      <c r="I342" s="101">
        <f t="shared" si="444"/>
        <v>1.7242180938495475E-4</v>
      </c>
      <c r="J342" s="1">
        <v>204</v>
      </c>
      <c r="K342" s="61">
        <v>155</v>
      </c>
      <c r="L342" s="61">
        <v>122</v>
      </c>
      <c r="M342" s="32">
        <v>45</v>
      </c>
      <c r="N342" s="32">
        <v>22</v>
      </c>
      <c r="O342" s="1">
        <v>41</v>
      </c>
      <c r="P342" s="1">
        <v>26</v>
      </c>
      <c r="Q342" s="1">
        <v>26</v>
      </c>
      <c r="R342" s="1">
        <v>16</v>
      </c>
      <c r="S342" s="1">
        <v>10</v>
      </c>
      <c r="T342" s="1">
        <v>23</v>
      </c>
      <c r="U342" s="1">
        <v>28</v>
      </c>
      <c r="V342" s="1">
        <v>10</v>
      </c>
      <c r="W342" s="1">
        <v>14</v>
      </c>
      <c r="X342" s="1">
        <v>13</v>
      </c>
      <c r="Y342" s="1">
        <v>12</v>
      </c>
      <c r="Z342" s="1">
        <v>10</v>
      </c>
      <c r="AA342" s="1">
        <v>7</v>
      </c>
      <c r="AG342" s="103">
        <f t="shared" ref="AG342:AX342" si="563">J342/$G342</f>
        <v>3.6386947359859419E-3</v>
      </c>
      <c r="AH342" s="103">
        <f t="shared" si="563"/>
        <v>2.7646945297932404E-3</v>
      </c>
      <c r="AI342" s="103">
        <f t="shared" si="563"/>
        <v>2.1760821460308083E-3</v>
      </c>
      <c r="AJ342" s="103">
        <f t="shared" si="563"/>
        <v>8.026532505851342E-4</v>
      </c>
      <c r="AK342" s="103">
        <f t="shared" si="563"/>
        <v>3.9240825584162118E-4</v>
      </c>
      <c r="AL342" s="103">
        <f t="shared" si="563"/>
        <v>7.3130629497756671E-4</v>
      </c>
      <c r="AM342" s="103">
        <f t="shared" si="563"/>
        <v>4.6375521144918866E-4</v>
      </c>
      <c r="AN342" s="103">
        <f t="shared" si="563"/>
        <v>4.6375521144918866E-4</v>
      </c>
      <c r="AO342" s="103">
        <f t="shared" si="563"/>
        <v>2.8538782243026995E-4</v>
      </c>
      <c r="AP342" s="103">
        <f t="shared" si="563"/>
        <v>1.7836738901891872E-4</v>
      </c>
      <c r="AQ342" s="103">
        <f t="shared" si="563"/>
        <v>4.1024499474351308E-4</v>
      </c>
      <c r="AR342" s="103">
        <f t="shared" si="563"/>
        <v>4.9942868925297241E-4</v>
      </c>
      <c r="AS342" s="103">
        <f t="shared" si="563"/>
        <v>1.7836738901891872E-4</v>
      </c>
      <c r="AT342" s="103">
        <f t="shared" si="563"/>
        <v>2.497143446264862E-4</v>
      </c>
      <c r="AU342" s="103">
        <f t="shared" si="563"/>
        <v>2.3187760572459433E-4</v>
      </c>
      <c r="AV342" s="103">
        <f t="shared" si="563"/>
        <v>2.1404086682270246E-4</v>
      </c>
      <c r="AW342" s="103">
        <f t="shared" si="563"/>
        <v>1.7836738901891872E-4</v>
      </c>
      <c r="AX342" s="103">
        <f t="shared" si="563"/>
        <v>1.248571723132431E-4</v>
      </c>
    </row>
    <row r="343" spans="1:50" ht="14.25" hidden="1" outlineLevel="1" x14ac:dyDescent="0.2">
      <c r="A343" s="83" t="s">
        <v>1815</v>
      </c>
      <c r="B343" s="83" t="s">
        <v>1371</v>
      </c>
      <c r="C343" s="1" t="s">
        <v>1240</v>
      </c>
      <c r="D343" s="97" t="s">
        <v>151</v>
      </c>
      <c r="E343" s="16">
        <f t="shared" ref="E343:G343" si="564">E203</f>
        <v>676602</v>
      </c>
      <c r="F343" s="52">
        <f t="shared" si="564"/>
        <v>0.4</v>
      </c>
      <c r="G343" s="16">
        <f t="shared" si="564"/>
        <v>270640.8</v>
      </c>
      <c r="H343" s="16"/>
      <c r="I343" s="101">
        <f t="shared" si="444"/>
        <v>2.7949715391520174E-2</v>
      </c>
      <c r="J343" s="16">
        <v>37609</v>
      </c>
      <c r="K343" s="130">
        <v>33140</v>
      </c>
      <c r="L343" s="130">
        <v>23522</v>
      </c>
      <c r="M343" s="131">
        <v>6176</v>
      </c>
      <c r="N343" s="131">
        <v>5202</v>
      </c>
      <c r="O343" s="16">
        <v>7228</v>
      </c>
      <c r="P343" s="16">
        <v>10006</v>
      </c>
      <c r="Q343" s="16">
        <v>11220</v>
      </c>
      <c r="R343" s="16">
        <v>9174</v>
      </c>
      <c r="S343" s="16">
        <v>8763</v>
      </c>
      <c r="T343" s="16">
        <v>9131</v>
      </c>
      <c r="U343" s="16">
        <v>10010</v>
      </c>
      <c r="V343" s="16">
        <v>7196</v>
      </c>
      <c r="W343" s="16">
        <v>4875</v>
      </c>
      <c r="X343" s="16">
        <v>5685</v>
      </c>
      <c r="Y343" s="16">
        <v>6779</v>
      </c>
      <c r="Z343" s="16">
        <v>7835</v>
      </c>
      <c r="AA343" s="16">
        <v>8079</v>
      </c>
      <c r="AG343" s="103">
        <f t="shared" ref="AG343:AX343" si="565">J343/$G343</f>
        <v>0.1389627875767438</v>
      </c>
      <c r="AH343" s="103">
        <f t="shared" si="565"/>
        <v>0.12245012577556673</v>
      </c>
      <c r="AI343" s="103">
        <f t="shared" si="565"/>
        <v>8.6912246786146063E-2</v>
      </c>
      <c r="AJ343" s="103">
        <f t="shared" si="565"/>
        <v>2.2819914809592643E-2</v>
      </c>
      <c r="AK343" s="103">
        <f t="shared" si="565"/>
        <v>1.9221048711059088E-2</v>
      </c>
      <c r="AL343" s="103">
        <f t="shared" si="565"/>
        <v>2.67069857907603E-2</v>
      </c>
      <c r="AM343" s="103">
        <f t="shared" si="565"/>
        <v>3.6971513533805699E-2</v>
      </c>
      <c r="AN343" s="103">
        <f t="shared" si="565"/>
        <v>4.1457163886598029E-2</v>
      </c>
      <c r="AO343" s="103">
        <f t="shared" si="565"/>
        <v>3.389732811904192E-2</v>
      </c>
      <c r="AP343" s="103">
        <f t="shared" si="565"/>
        <v>3.2378710083623759E-2</v>
      </c>
      <c r="AQ343" s="103">
        <f t="shared" si="565"/>
        <v>3.3738445940153891E-2</v>
      </c>
      <c r="AR343" s="103">
        <f t="shared" si="565"/>
        <v>3.6986293271376675E-2</v>
      </c>
      <c r="AS343" s="103">
        <f t="shared" si="565"/>
        <v>2.6588747890192464E-2</v>
      </c>
      <c r="AT343" s="103">
        <f t="shared" si="565"/>
        <v>1.8012805164631499E-2</v>
      </c>
      <c r="AU343" s="103">
        <f t="shared" si="565"/>
        <v>2.1005702022754886E-2</v>
      </c>
      <c r="AV343" s="103">
        <f t="shared" si="565"/>
        <v>2.5047960248417829E-2</v>
      </c>
      <c r="AW343" s="103">
        <f t="shared" si="565"/>
        <v>2.8949810967156469E-2</v>
      </c>
      <c r="AX343" s="103">
        <f t="shared" si="565"/>
        <v>2.9851374958986231E-2</v>
      </c>
    </row>
    <row r="344" spans="1:50" ht="14.25" hidden="1" outlineLevel="1" x14ac:dyDescent="0.2">
      <c r="A344" s="83" t="s">
        <v>1815</v>
      </c>
      <c r="B344" s="83" t="s">
        <v>1371</v>
      </c>
      <c r="C344" s="1" t="s">
        <v>1371</v>
      </c>
      <c r="D344" s="97" t="s">
        <v>133</v>
      </c>
      <c r="E344" s="16">
        <f t="shared" ref="E344:G344" si="566">E204</f>
        <v>90838.711625151336</v>
      </c>
      <c r="F344" s="52">
        <f t="shared" si="566"/>
        <v>0.4</v>
      </c>
      <c r="G344" s="16">
        <f t="shared" si="566"/>
        <v>36335.484650060534</v>
      </c>
      <c r="H344" s="16"/>
      <c r="I344" s="101">
        <f t="shared" si="444"/>
        <v>2.9567056657700132E-2</v>
      </c>
      <c r="J344" s="16">
        <v>4743</v>
      </c>
      <c r="K344" s="130">
        <v>4907</v>
      </c>
      <c r="L344" s="130">
        <v>3096</v>
      </c>
      <c r="M344" s="32">
        <v>762</v>
      </c>
      <c r="N344" s="32">
        <v>627</v>
      </c>
      <c r="O344" s="1">
        <v>989</v>
      </c>
      <c r="P344" s="16">
        <v>1386</v>
      </c>
      <c r="Q344" s="16">
        <v>1802</v>
      </c>
      <c r="R344" s="16">
        <v>1421</v>
      </c>
      <c r="S344" s="16">
        <v>1279</v>
      </c>
      <c r="T344" s="16">
        <v>1152</v>
      </c>
      <c r="U344" s="16">
        <v>1418</v>
      </c>
      <c r="V344" s="16">
        <v>1091</v>
      </c>
      <c r="W344" s="1">
        <v>710</v>
      </c>
      <c r="X344" s="1">
        <v>796</v>
      </c>
      <c r="Y344" s="1">
        <v>960</v>
      </c>
      <c r="Z344" s="16">
        <v>1215</v>
      </c>
      <c r="AA344" s="16">
        <v>1048</v>
      </c>
      <c r="AG344" s="103">
        <f t="shared" ref="AG344:AX344" si="567">J344/$G344</f>
        <v>0.13053355543978132</v>
      </c>
      <c r="AH344" s="103">
        <f t="shared" si="567"/>
        <v>0.13504704966118636</v>
      </c>
      <c r="AI344" s="103">
        <f t="shared" si="567"/>
        <v>8.5205964082134295E-2</v>
      </c>
      <c r="AJ344" s="103">
        <f t="shared" si="567"/>
        <v>2.0971235345796618E-2</v>
      </c>
      <c r="AK344" s="103">
        <f t="shared" si="567"/>
        <v>1.725585900500588E-2</v>
      </c>
      <c r="AL344" s="103">
        <f t="shared" si="567"/>
        <v>2.7218571859570679E-2</v>
      </c>
      <c r="AM344" s="103">
        <f t="shared" si="567"/>
        <v>3.8144530432118261E-2</v>
      </c>
      <c r="AN344" s="103">
        <f t="shared" si="567"/>
        <v>4.9593393822999356E-2</v>
      </c>
      <c r="AO344" s="103">
        <f t="shared" si="567"/>
        <v>3.9107776150101047E-2</v>
      </c>
      <c r="AP344" s="103">
        <f t="shared" si="567"/>
        <v>3.519975066571375E-2</v>
      </c>
      <c r="AQ344" s="103">
        <f t="shared" si="567"/>
        <v>3.1704544774747642E-2</v>
      </c>
      <c r="AR344" s="103">
        <f t="shared" si="567"/>
        <v>3.9025212231416806E-2</v>
      </c>
      <c r="AS344" s="103">
        <f t="shared" si="567"/>
        <v>3.0025745094834792E-2</v>
      </c>
      <c r="AT344" s="103">
        <f t="shared" si="567"/>
        <v>1.9540127421936483E-2</v>
      </c>
      <c r="AU344" s="103">
        <f t="shared" si="567"/>
        <v>2.1906959757551324E-2</v>
      </c>
      <c r="AV344" s="103">
        <f t="shared" si="567"/>
        <v>2.6420453978956371E-2</v>
      </c>
      <c r="AW344" s="103">
        <f t="shared" si="567"/>
        <v>3.3438387067116659E-2</v>
      </c>
      <c r="AX344" s="103">
        <f t="shared" si="567"/>
        <v>2.8842328927027372E-2</v>
      </c>
    </row>
    <row r="345" spans="1:50" ht="14.25" hidden="1" outlineLevel="1" x14ac:dyDescent="0.2">
      <c r="A345" s="83" t="s">
        <v>1815</v>
      </c>
      <c r="B345" s="83" t="s">
        <v>1371</v>
      </c>
      <c r="C345" s="1" t="s">
        <v>1391</v>
      </c>
      <c r="D345" s="97" t="s">
        <v>133</v>
      </c>
      <c r="E345" s="16">
        <f t="shared" ref="E345:G345" si="568">E205</f>
        <v>105106</v>
      </c>
      <c r="F345" s="52">
        <f t="shared" si="568"/>
        <v>0.4</v>
      </c>
      <c r="G345" s="16">
        <f t="shared" si="568"/>
        <v>42042.400000000001</v>
      </c>
      <c r="H345" s="16"/>
      <c r="I345" s="101">
        <f t="shared" si="444"/>
        <v>5.308133376464394E-2</v>
      </c>
      <c r="J345" s="16">
        <v>6032</v>
      </c>
      <c r="K345" s="130">
        <v>5244</v>
      </c>
      <c r="L345" s="130">
        <v>3842</v>
      </c>
      <c r="M345" s="131">
        <v>1415</v>
      </c>
      <c r="N345" s="131">
        <v>1371</v>
      </c>
      <c r="O345" s="16">
        <v>1823</v>
      </c>
      <c r="P345" s="16">
        <v>2060</v>
      </c>
      <c r="Q345" s="16">
        <v>2413</v>
      </c>
      <c r="R345" s="16">
        <v>1972</v>
      </c>
      <c r="S345" s="16">
        <v>1904</v>
      </c>
      <c r="T345" s="16">
        <v>2072</v>
      </c>
      <c r="U345" s="16">
        <v>2676</v>
      </c>
      <c r="V345" s="16">
        <v>2076</v>
      </c>
      <c r="W345" s="16">
        <v>1569</v>
      </c>
      <c r="X345" s="16">
        <v>1858</v>
      </c>
      <c r="Y345" s="16">
        <v>2040</v>
      </c>
      <c r="Z345" s="16">
        <v>2330</v>
      </c>
      <c r="AA345" s="16">
        <v>2325</v>
      </c>
      <c r="AG345" s="103">
        <f t="shared" ref="AG345:AX345" si="569">J345/$G345</f>
        <v>0.14347420699103761</v>
      </c>
      <c r="AH345" s="103">
        <f t="shared" si="569"/>
        <v>0.1247312237170095</v>
      </c>
      <c r="AI345" s="103">
        <f t="shared" si="569"/>
        <v>9.1383936216771641E-2</v>
      </c>
      <c r="AJ345" s="103">
        <f t="shared" si="569"/>
        <v>3.3656499153235778E-2</v>
      </c>
      <c r="AK345" s="103">
        <f t="shared" si="569"/>
        <v>3.2609936635396644E-2</v>
      </c>
      <c r="AL345" s="103">
        <f t="shared" si="569"/>
        <v>4.336098795501684E-2</v>
      </c>
      <c r="AM345" s="103">
        <f t="shared" si="569"/>
        <v>4.8998154244286718E-2</v>
      </c>
      <c r="AN345" s="103">
        <f t="shared" si="569"/>
        <v>5.7394439898768863E-2</v>
      </c>
      <c r="AO345" s="103">
        <f t="shared" si="569"/>
        <v>4.6905029208608451E-2</v>
      </c>
      <c r="AP345" s="103">
        <f t="shared" si="569"/>
        <v>4.5287614408311611E-2</v>
      </c>
      <c r="AQ345" s="103">
        <f t="shared" si="569"/>
        <v>4.9283580385515571E-2</v>
      </c>
      <c r="AR345" s="103">
        <f t="shared" si="569"/>
        <v>6.3650029494034588E-2</v>
      </c>
      <c r="AS345" s="103">
        <f t="shared" si="569"/>
        <v>4.9378722432591858E-2</v>
      </c>
      <c r="AT345" s="103">
        <f t="shared" si="569"/>
        <v>3.7319467965672745E-2</v>
      </c>
      <c r="AU345" s="103">
        <f t="shared" si="569"/>
        <v>4.419348086693433E-2</v>
      </c>
      <c r="AV345" s="103">
        <f t="shared" si="569"/>
        <v>4.8522444008905291E-2</v>
      </c>
      <c r="AW345" s="103">
        <f t="shared" si="569"/>
        <v>5.5420242421935946E-2</v>
      </c>
      <c r="AX345" s="103">
        <f t="shared" si="569"/>
        <v>5.5301314863090589E-2</v>
      </c>
    </row>
    <row r="346" spans="1:50" ht="14.25" hidden="1" outlineLevel="1" x14ac:dyDescent="0.2">
      <c r="A346" s="83" t="s">
        <v>1815</v>
      </c>
      <c r="B346" s="83" t="s">
        <v>1371</v>
      </c>
      <c r="C346" s="1" t="s">
        <v>1427</v>
      </c>
      <c r="D346" s="97" t="s">
        <v>133</v>
      </c>
      <c r="E346" s="16">
        <f t="shared" ref="E346:G346" si="570">E206</f>
        <v>282541</v>
      </c>
      <c r="F346" s="52">
        <f t="shared" si="570"/>
        <v>0.4</v>
      </c>
      <c r="G346" s="16">
        <f t="shared" si="570"/>
        <v>113016.40000000001</v>
      </c>
      <c r="H346" s="1"/>
      <c r="I346" s="101">
        <f t="shared" si="444"/>
        <v>4.5716078964350891E-4</v>
      </c>
      <c r="J346" s="1">
        <v>420</v>
      </c>
      <c r="K346" s="61">
        <v>380</v>
      </c>
      <c r="L346" s="61">
        <v>296</v>
      </c>
      <c r="M346" s="32">
        <v>79</v>
      </c>
      <c r="N346" s="32">
        <v>52</v>
      </c>
      <c r="O346" s="1">
        <v>95</v>
      </c>
      <c r="P346" s="1">
        <v>103</v>
      </c>
      <c r="Q346" s="1">
        <v>116</v>
      </c>
      <c r="R346" s="1">
        <v>83</v>
      </c>
      <c r="S346" s="1">
        <v>92</v>
      </c>
      <c r="T346" s="1">
        <v>93</v>
      </c>
      <c r="U346" s="1">
        <v>82</v>
      </c>
      <c r="V346" s="1">
        <v>77</v>
      </c>
      <c r="W346" s="1">
        <v>50</v>
      </c>
      <c r="X346" s="1">
        <v>44</v>
      </c>
      <c r="Y346" s="1">
        <v>39</v>
      </c>
      <c r="Z346" s="1">
        <v>56</v>
      </c>
      <c r="AA346" s="1">
        <v>60</v>
      </c>
      <c r="AG346" s="103">
        <f t="shared" ref="AG346:AX346" si="571">J346/$G346</f>
        <v>3.7162748061343306E-3</v>
      </c>
      <c r="AH346" s="103">
        <f t="shared" si="571"/>
        <v>3.3623438722167752E-3</v>
      </c>
      <c r="AI346" s="103">
        <f t="shared" si="571"/>
        <v>2.6190889109899093E-3</v>
      </c>
      <c r="AJ346" s="103">
        <f t="shared" si="571"/>
        <v>6.9901359448717169E-4</v>
      </c>
      <c r="AK346" s="103">
        <f t="shared" si="571"/>
        <v>4.6011021409282188E-4</v>
      </c>
      <c r="AL346" s="103">
        <f t="shared" si="571"/>
        <v>8.405859680541938E-4</v>
      </c>
      <c r="AM346" s="103">
        <f t="shared" si="571"/>
        <v>9.1137215483770486E-4</v>
      </c>
      <c r="AN346" s="103">
        <f t="shared" si="571"/>
        <v>1.0263997083609104E-3</v>
      </c>
      <c r="AO346" s="103">
        <f t="shared" si="571"/>
        <v>7.3440668787892727E-4</v>
      </c>
      <c r="AP346" s="103">
        <f t="shared" si="571"/>
        <v>8.1404114801037722E-4</v>
      </c>
      <c r="AQ346" s="103">
        <f t="shared" si="571"/>
        <v>8.2288942135831612E-4</v>
      </c>
      <c r="AR346" s="103">
        <f t="shared" si="571"/>
        <v>7.2555841453098837E-4</v>
      </c>
      <c r="AS346" s="103">
        <f t="shared" si="571"/>
        <v>6.81317047791294E-4</v>
      </c>
      <c r="AT346" s="103">
        <f t="shared" si="571"/>
        <v>4.4241366739694414E-4</v>
      </c>
      <c r="AU346" s="103">
        <f t="shared" si="571"/>
        <v>3.8932402730931082E-4</v>
      </c>
      <c r="AV346" s="103">
        <f t="shared" si="571"/>
        <v>3.450826605696164E-4</v>
      </c>
      <c r="AW346" s="103">
        <f t="shared" si="571"/>
        <v>4.9550330748457741E-4</v>
      </c>
      <c r="AX346" s="103">
        <f t="shared" si="571"/>
        <v>5.3089640087633299E-4</v>
      </c>
    </row>
    <row r="347" spans="1:50" ht="14.25" hidden="1" outlineLevel="1" x14ac:dyDescent="0.2">
      <c r="A347" s="83" t="s">
        <v>1815</v>
      </c>
      <c r="B347" s="83" t="s">
        <v>1371</v>
      </c>
      <c r="C347" s="1" t="s">
        <v>1434</v>
      </c>
      <c r="D347" s="97" t="s">
        <v>133</v>
      </c>
      <c r="E347" s="16">
        <f t="shared" ref="E347:G347" si="572">E207</f>
        <v>245753</v>
      </c>
      <c r="F347" s="52">
        <f t="shared" si="572"/>
        <v>0.4</v>
      </c>
      <c r="G347" s="16">
        <f t="shared" si="572"/>
        <v>98301.200000000012</v>
      </c>
      <c r="H347" s="1"/>
      <c r="I347" s="101">
        <f t="shared" si="444"/>
        <v>1.5394861236010682E-3</v>
      </c>
      <c r="J347" s="1">
        <v>986</v>
      </c>
      <c r="K347" s="61">
        <v>903</v>
      </c>
      <c r="L347" s="61">
        <v>698</v>
      </c>
      <c r="M347" s="32">
        <v>214</v>
      </c>
      <c r="N347" s="32">
        <v>187</v>
      </c>
      <c r="O347" s="1">
        <v>225</v>
      </c>
      <c r="P347" s="1">
        <v>322</v>
      </c>
      <c r="Q347" s="1">
        <v>343</v>
      </c>
      <c r="R347" s="1">
        <v>229</v>
      </c>
      <c r="S347" s="1">
        <v>231</v>
      </c>
      <c r="T347" s="1">
        <v>239</v>
      </c>
      <c r="U347" s="1">
        <v>253</v>
      </c>
      <c r="V347" s="1">
        <v>182</v>
      </c>
      <c r="W347" s="1">
        <v>140</v>
      </c>
      <c r="X347" s="1">
        <v>124</v>
      </c>
      <c r="Y347" s="1">
        <v>144</v>
      </c>
      <c r="Z347" s="1">
        <v>136</v>
      </c>
      <c r="AA347" s="1">
        <v>174</v>
      </c>
      <c r="AG347" s="103">
        <f t="shared" ref="AG347:AX347" si="573">J347/$G347</f>
        <v>1.0030396373594624E-2</v>
      </c>
      <c r="AH347" s="103">
        <f t="shared" si="573"/>
        <v>9.1860526626328046E-3</v>
      </c>
      <c r="AI347" s="103">
        <f t="shared" si="573"/>
        <v>7.1006254247150584E-3</v>
      </c>
      <c r="AJ347" s="103">
        <f t="shared" si="573"/>
        <v>2.1769825800702328E-3</v>
      </c>
      <c r="AK347" s="103">
        <f t="shared" si="573"/>
        <v>1.9023165536127735E-3</v>
      </c>
      <c r="AL347" s="103">
        <f t="shared" si="573"/>
        <v>2.2888835538121609E-3</v>
      </c>
      <c r="AM347" s="103">
        <f t="shared" si="573"/>
        <v>3.2756466859000699E-3</v>
      </c>
      <c r="AN347" s="103">
        <f t="shared" si="573"/>
        <v>3.4892758175892051E-3</v>
      </c>
      <c r="AO347" s="103">
        <f t="shared" si="573"/>
        <v>2.3295748169910434E-3</v>
      </c>
      <c r="AP347" s="103">
        <f t="shared" si="573"/>
        <v>2.349920448580485E-3</v>
      </c>
      <c r="AQ347" s="103">
        <f t="shared" si="573"/>
        <v>2.4313029749382506E-3</v>
      </c>
      <c r="AR347" s="103">
        <f t="shared" si="573"/>
        <v>2.5737223960643407E-3</v>
      </c>
      <c r="AS347" s="103">
        <f t="shared" si="573"/>
        <v>1.8514524746391699E-3</v>
      </c>
      <c r="AT347" s="103">
        <f t="shared" si="573"/>
        <v>1.4241942112609E-3</v>
      </c>
      <c r="AU347" s="103">
        <f t="shared" si="573"/>
        <v>1.2614291585453686E-3</v>
      </c>
      <c r="AV347" s="103">
        <f t="shared" si="573"/>
        <v>1.4648854744397828E-3</v>
      </c>
      <c r="AW347" s="103">
        <f t="shared" si="573"/>
        <v>1.3835029480820172E-3</v>
      </c>
      <c r="AX347" s="103">
        <f t="shared" si="573"/>
        <v>1.7700699482814043E-3</v>
      </c>
    </row>
    <row r="348" spans="1:50" ht="14.25" hidden="1" outlineLevel="1" x14ac:dyDescent="0.2">
      <c r="A348" s="83" t="s">
        <v>1815</v>
      </c>
      <c r="B348" s="83" t="s">
        <v>1371</v>
      </c>
      <c r="C348" s="1" t="s">
        <v>1468</v>
      </c>
      <c r="D348" s="97" t="s">
        <v>133</v>
      </c>
      <c r="E348" s="16">
        <f t="shared" ref="E348:G348" si="574">E208</f>
        <v>665767</v>
      </c>
      <c r="F348" s="52">
        <f t="shared" si="574"/>
        <v>0.4</v>
      </c>
      <c r="G348" s="16">
        <f t="shared" si="574"/>
        <v>266306.8</v>
      </c>
      <c r="H348" s="1"/>
      <c r="I348" s="101">
        <f t="shared" si="444"/>
        <v>0</v>
      </c>
      <c r="J348" s="1">
        <v>0</v>
      </c>
      <c r="K348" s="61">
        <v>0</v>
      </c>
      <c r="L348" s="61">
        <v>0</v>
      </c>
      <c r="M348" s="32">
        <v>0</v>
      </c>
      <c r="N348" s="32">
        <v>0</v>
      </c>
      <c r="O348" s="1">
        <v>0</v>
      </c>
      <c r="Q348" s="1">
        <v>0</v>
      </c>
      <c r="R348" s="1">
        <v>0</v>
      </c>
      <c r="S348" s="1">
        <v>0</v>
      </c>
      <c r="T348" s="1">
        <v>1</v>
      </c>
      <c r="U348" s="1">
        <v>0</v>
      </c>
      <c r="V348" s="1">
        <v>1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G348" s="103">
        <f t="shared" ref="AG348:AX348" si="575">J348/$G348</f>
        <v>0</v>
      </c>
      <c r="AH348" s="103">
        <f t="shared" si="575"/>
        <v>0</v>
      </c>
      <c r="AI348" s="103">
        <f t="shared" si="575"/>
        <v>0</v>
      </c>
      <c r="AJ348" s="103">
        <f t="shared" si="575"/>
        <v>0</v>
      </c>
      <c r="AK348" s="103">
        <f t="shared" si="575"/>
        <v>0</v>
      </c>
      <c r="AL348" s="103">
        <f t="shared" si="575"/>
        <v>0</v>
      </c>
      <c r="AM348" s="103">
        <f t="shared" si="575"/>
        <v>0</v>
      </c>
      <c r="AN348" s="103">
        <f t="shared" si="575"/>
        <v>0</v>
      </c>
      <c r="AO348" s="103">
        <f t="shared" si="575"/>
        <v>0</v>
      </c>
      <c r="AP348" s="103">
        <f t="shared" si="575"/>
        <v>0</v>
      </c>
      <c r="AQ348" s="103">
        <f t="shared" si="575"/>
        <v>3.7550674635420503E-6</v>
      </c>
      <c r="AR348" s="103">
        <f t="shared" si="575"/>
        <v>0</v>
      </c>
      <c r="AS348" s="103">
        <f t="shared" si="575"/>
        <v>3.7550674635420503E-6</v>
      </c>
      <c r="AT348" s="103">
        <f t="shared" si="575"/>
        <v>0</v>
      </c>
      <c r="AU348" s="103">
        <f t="shared" si="575"/>
        <v>0</v>
      </c>
      <c r="AV348" s="103">
        <f t="shared" si="575"/>
        <v>0</v>
      </c>
      <c r="AW348" s="103">
        <f t="shared" si="575"/>
        <v>0</v>
      </c>
      <c r="AX348" s="103">
        <f t="shared" si="575"/>
        <v>0</v>
      </c>
    </row>
    <row r="349" spans="1:50" ht="14.25" hidden="1" outlineLevel="1" x14ac:dyDescent="0.2">
      <c r="A349" s="83" t="s">
        <v>1815</v>
      </c>
      <c r="B349" s="83" t="s">
        <v>1371</v>
      </c>
      <c r="C349" s="1" t="s">
        <v>1499</v>
      </c>
      <c r="D349" s="97" t="s">
        <v>133</v>
      </c>
      <c r="E349" s="16">
        <f t="shared" ref="E349:G349" si="576">E209</f>
        <v>264873</v>
      </c>
      <c r="F349" s="52">
        <f t="shared" si="576"/>
        <v>0.4</v>
      </c>
      <c r="G349" s="16">
        <f t="shared" si="576"/>
        <v>105949.20000000001</v>
      </c>
      <c r="H349" s="1"/>
      <c r="I349" s="101">
        <f t="shared" si="444"/>
        <v>0</v>
      </c>
      <c r="J349" s="1">
        <v>0</v>
      </c>
      <c r="K349" s="61">
        <v>0</v>
      </c>
      <c r="L349" s="61">
        <v>0</v>
      </c>
      <c r="M349" s="32">
        <v>0</v>
      </c>
      <c r="N349" s="32">
        <v>0</v>
      </c>
      <c r="O349" s="1">
        <v>0</v>
      </c>
      <c r="P349" s="1">
        <v>0</v>
      </c>
      <c r="Q349" s="1">
        <v>0</v>
      </c>
      <c r="S349" s="1">
        <v>0</v>
      </c>
      <c r="T349" s="1">
        <v>0</v>
      </c>
      <c r="V349" s="1">
        <v>0</v>
      </c>
      <c r="X349" s="1">
        <v>0</v>
      </c>
      <c r="Y349" s="1">
        <v>0</v>
      </c>
      <c r="Z349" s="1">
        <v>0</v>
      </c>
      <c r="AA349" s="1">
        <v>0</v>
      </c>
      <c r="AG349" s="103">
        <f t="shared" ref="AG349:AX349" si="577">J349/$G349</f>
        <v>0</v>
      </c>
      <c r="AH349" s="103">
        <f t="shared" si="577"/>
        <v>0</v>
      </c>
      <c r="AI349" s="103">
        <f t="shared" si="577"/>
        <v>0</v>
      </c>
      <c r="AJ349" s="103">
        <f t="shared" si="577"/>
        <v>0</v>
      </c>
      <c r="AK349" s="103">
        <f t="shared" si="577"/>
        <v>0</v>
      </c>
      <c r="AL349" s="103">
        <f t="shared" si="577"/>
        <v>0</v>
      </c>
      <c r="AM349" s="103">
        <f t="shared" si="577"/>
        <v>0</v>
      </c>
      <c r="AN349" s="103">
        <f t="shared" si="577"/>
        <v>0</v>
      </c>
      <c r="AO349" s="103">
        <f t="shared" si="577"/>
        <v>0</v>
      </c>
      <c r="AP349" s="103">
        <f t="shared" si="577"/>
        <v>0</v>
      </c>
      <c r="AQ349" s="103">
        <f t="shared" si="577"/>
        <v>0</v>
      </c>
      <c r="AR349" s="103">
        <f t="shared" si="577"/>
        <v>0</v>
      </c>
      <c r="AS349" s="103">
        <f t="shared" si="577"/>
        <v>0</v>
      </c>
      <c r="AT349" s="103">
        <f t="shared" si="577"/>
        <v>0</v>
      </c>
      <c r="AU349" s="103">
        <f t="shared" si="577"/>
        <v>0</v>
      </c>
      <c r="AV349" s="103">
        <f t="shared" si="577"/>
        <v>0</v>
      </c>
      <c r="AW349" s="103">
        <f t="shared" si="577"/>
        <v>0</v>
      </c>
      <c r="AX349" s="103">
        <f t="shared" si="577"/>
        <v>0</v>
      </c>
    </row>
    <row r="350" spans="1:50" ht="14.25" hidden="1" outlineLevel="1" x14ac:dyDescent="0.2">
      <c r="A350" s="83" t="s">
        <v>1815</v>
      </c>
      <c r="B350" s="83" t="s">
        <v>1373</v>
      </c>
      <c r="C350" s="1" t="s">
        <v>1373</v>
      </c>
      <c r="D350" s="97" t="s">
        <v>133</v>
      </c>
      <c r="E350" s="16">
        <f t="shared" ref="E350:G350" si="578">E210</f>
        <v>139596</v>
      </c>
      <c r="F350" s="52">
        <f t="shared" si="578"/>
        <v>0.38</v>
      </c>
      <c r="G350" s="16">
        <f t="shared" si="578"/>
        <v>53046.48</v>
      </c>
      <c r="H350" s="16"/>
      <c r="I350" s="101">
        <f t="shared" si="444"/>
        <v>3.6307781402272116E-2</v>
      </c>
      <c r="J350" s="16">
        <v>4924</v>
      </c>
      <c r="K350" s="130">
        <v>4756</v>
      </c>
      <c r="L350" s="130">
        <v>3567</v>
      </c>
      <c r="M350" s="131">
        <v>1033</v>
      </c>
      <c r="N350" s="131">
        <v>1060</v>
      </c>
      <c r="O350" s="16">
        <v>1352</v>
      </c>
      <c r="P350" s="16">
        <v>1752</v>
      </c>
      <c r="Q350" s="16">
        <v>2019</v>
      </c>
      <c r="R350" s="16">
        <v>1710</v>
      </c>
      <c r="S350" s="16">
        <v>2038</v>
      </c>
      <c r="T350" s="16">
        <v>2171</v>
      </c>
      <c r="U350" s="16">
        <v>2203</v>
      </c>
      <c r="V350" s="16">
        <v>2134</v>
      </c>
      <c r="W350" s="16">
        <v>1808</v>
      </c>
      <c r="X350" s="16">
        <v>1949</v>
      </c>
      <c r="Y350" s="16">
        <v>1847</v>
      </c>
      <c r="Z350" s="16">
        <v>2085</v>
      </c>
      <c r="AA350" s="16">
        <v>1846</v>
      </c>
      <c r="AG350" s="103">
        <f t="shared" ref="AG350:AX350" si="579">J350/$G350</f>
        <v>9.2824255256899232E-2</v>
      </c>
      <c r="AH350" s="103">
        <f t="shared" si="579"/>
        <v>8.9657221365112255E-2</v>
      </c>
      <c r="AI350" s="103">
        <f t="shared" si="579"/>
        <v>6.7242916023834184E-2</v>
      </c>
      <c r="AJ350" s="103">
        <f t="shared" si="579"/>
        <v>1.9473488156047301E-2</v>
      </c>
      <c r="AK350" s="103">
        <f t="shared" si="579"/>
        <v>1.9982475745798776E-2</v>
      </c>
      <c r="AL350" s="103">
        <f t="shared" si="579"/>
        <v>2.5487082271999952E-2</v>
      </c>
      <c r="AM350" s="103">
        <f t="shared" si="579"/>
        <v>3.3027639157207037E-2</v>
      </c>
      <c r="AN350" s="103">
        <f t="shared" si="579"/>
        <v>3.8060960878082764E-2</v>
      </c>
      <c r="AO350" s="103">
        <f t="shared" si="579"/>
        <v>3.2235880684260289E-2</v>
      </c>
      <c r="AP350" s="103">
        <f t="shared" si="579"/>
        <v>3.8419137330130103E-2</v>
      </c>
      <c r="AQ350" s="103">
        <f t="shared" si="579"/>
        <v>4.092637249446146E-2</v>
      </c>
      <c r="AR350" s="103">
        <f t="shared" si="579"/>
        <v>4.1529617045278022E-2</v>
      </c>
      <c r="AS350" s="103">
        <f t="shared" si="579"/>
        <v>4.0228870982579802E-2</v>
      </c>
      <c r="AT350" s="103">
        <f t="shared" si="579"/>
        <v>3.4083317121136027E-2</v>
      </c>
      <c r="AU350" s="103">
        <f t="shared" si="579"/>
        <v>3.6741363423171525E-2</v>
      </c>
      <c r="AV350" s="103">
        <f t="shared" si="579"/>
        <v>3.4818521417443717E-2</v>
      </c>
      <c r="AW350" s="103">
        <f t="shared" si="579"/>
        <v>3.9305152764141933E-2</v>
      </c>
      <c r="AX350" s="103">
        <f t="shared" si="579"/>
        <v>3.4799670025230704E-2</v>
      </c>
    </row>
    <row r="351" spans="1:50" ht="14.25" hidden="1" outlineLevel="1" x14ac:dyDescent="0.2">
      <c r="A351" s="83" t="s">
        <v>1815</v>
      </c>
      <c r="B351" s="83" t="s">
        <v>1389</v>
      </c>
      <c r="C351" s="1" t="s">
        <v>1732</v>
      </c>
      <c r="D351" s="97" t="s">
        <v>133</v>
      </c>
      <c r="E351" s="16">
        <f t="shared" ref="E351:G351" si="580">E211</f>
        <v>121732</v>
      </c>
      <c r="F351" s="52">
        <f t="shared" si="580"/>
        <v>0.42</v>
      </c>
      <c r="G351" s="16">
        <f t="shared" si="580"/>
        <v>51127.439999999995</v>
      </c>
      <c r="H351" s="1"/>
      <c r="I351" s="101">
        <f t="shared" si="444"/>
        <v>0</v>
      </c>
      <c r="J351" s="1">
        <v>0</v>
      </c>
      <c r="K351" s="61">
        <v>0</v>
      </c>
      <c r="L351" s="61">
        <v>0</v>
      </c>
      <c r="M351" s="32">
        <v>0</v>
      </c>
      <c r="N351" s="32"/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X351" s="1">
        <v>0</v>
      </c>
      <c r="Y351" s="1">
        <v>0</v>
      </c>
      <c r="Z351" s="1">
        <v>0</v>
      </c>
      <c r="AA351" s="1">
        <v>0</v>
      </c>
      <c r="AG351" s="103">
        <f t="shared" ref="AG351:AX351" si="581">J351/$G351</f>
        <v>0</v>
      </c>
      <c r="AH351" s="103">
        <f t="shared" si="581"/>
        <v>0</v>
      </c>
      <c r="AI351" s="103">
        <f t="shared" si="581"/>
        <v>0</v>
      </c>
      <c r="AJ351" s="103">
        <f t="shared" si="581"/>
        <v>0</v>
      </c>
      <c r="AK351" s="103">
        <f t="shared" si="581"/>
        <v>0</v>
      </c>
      <c r="AL351" s="103">
        <f t="shared" si="581"/>
        <v>0</v>
      </c>
      <c r="AM351" s="103">
        <f t="shared" si="581"/>
        <v>0</v>
      </c>
      <c r="AN351" s="103">
        <f t="shared" si="581"/>
        <v>0</v>
      </c>
      <c r="AO351" s="103">
        <f t="shared" si="581"/>
        <v>0</v>
      </c>
      <c r="AP351" s="103">
        <f t="shared" si="581"/>
        <v>0</v>
      </c>
      <c r="AQ351" s="103">
        <f t="shared" si="581"/>
        <v>0</v>
      </c>
      <c r="AR351" s="103">
        <f t="shared" si="581"/>
        <v>0</v>
      </c>
      <c r="AS351" s="103">
        <f t="shared" si="581"/>
        <v>0</v>
      </c>
      <c r="AT351" s="103">
        <f t="shared" si="581"/>
        <v>0</v>
      </c>
      <c r="AU351" s="103">
        <f t="shared" si="581"/>
        <v>0</v>
      </c>
      <c r="AV351" s="103">
        <f t="shared" si="581"/>
        <v>0</v>
      </c>
      <c r="AW351" s="103">
        <f t="shared" si="581"/>
        <v>0</v>
      </c>
      <c r="AX351" s="103">
        <f t="shared" si="581"/>
        <v>0</v>
      </c>
    </row>
    <row r="352" spans="1:50" ht="14.25" hidden="1" outlineLevel="1" x14ac:dyDescent="0.2">
      <c r="A352" s="83" t="s">
        <v>1815</v>
      </c>
      <c r="B352" s="83" t="s">
        <v>1389</v>
      </c>
      <c r="C352" s="1" t="s">
        <v>1265</v>
      </c>
      <c r="D352" s="97" t="s">
        <v>151</v>
      </c>
      <c r="E352" s="16">
        <f t="shared" ref="E352:G352" si="582">E212</f>
        <v>180305</v>
      </c>
      <c r="F352" s="52">
        <f t="shared" si="582"/>
        <v>0.42</v>
      </c>
      <c r="G352" s="16">
        <f t="shared" si="582"/>
        <v>75728.099999999991</v>
      </c>
      <c r="H352" s="16"/>
      <c r="I352" s="101">
        <f t="shared" si="444"/>
        <v>6.1522737266615703E-2</v>
      </c>
      <c r="J352" s="16">
        <v>9074</v>
      </c>
      <c r="K352" s="130">
        <v>7769</v>
      </c>
      <c r="L352" s="130">
        <v>5332</v>
      </c>
      <c r="M352" s="131">
        <v>1520</v>
      </c>
      <c r="N352" s="131">
        <v>1993</v>
      </c>
      <c r="O352" s="16">
        <v>2297</v>
      </c>
      <c r="P352" s="16">
        <v>2787</v>
      </c>
      <c r="Q352" s="16">
        <v>2967</v>
      </c>
      <c r="R352" s="16">
        <v>2912</v>
      </c>
      <c r="S352" s="16">
        <v>3187</v>
      </c>
      <c r="T352" s="16">
        <v>3165</v>
      </c>
      <c r="U352" s="16">
        <v>4161</v>
      </c>
      <c r="V352" s="16">
        <v>3687</v>
      </c>
      <c r="W352" s="16">
        <v>3577</v>
      </c>
      <c r="X352" s="16">
        <v>4386</v>
      </c>
      <c r="Y352" s="16">
        <v>4419</v>
      </c>
      <c r="Z352" s="16">
        <v>5534</v>
      </c>
      <c r="AA352" s="16">
        <v>4024</v>
      </c>
      <c r="AG352" s="103">
        <f t="shared" ref="AG352:AX352" si="583">J352/$G352</f>
        <v>0.11982342089660246</v>
      </c>
      <c r="AH352" s="103">
        <f t="shared" si="583"/>
        <v>0.10259071599577965</v>
      </c>
      <c r="AI352" s="103">
        <f t="shared" si="583"/>
        <v>7.0409795043055362E-2</v>
      </c>
      <c r="AJ352" s="103">
        <f t="shared" si="583"/>
        <v>2.0071809539655691E-2</v>
      </c>
      <c r="AK352" s="103">
        <f t="shared" si="583"/>
        <v>2.6317839745088022E-2</v>
      </c>
      <c r="AL352" s="103">
        <f t="shared" si="583"/>
        <v>3.0332201653019159E-2</v>
      </c>
      <c r="AM352" s="103">
        <f t="shared" si="583"/>
        <v>3.6802719201987112E-2</v>
      </c>
      <c r="AN352" s="103">
        <f t="shared" si="583"/>
        <v>3.917964401589371E-2</v>
      </c>
      <c r="AO352" s="103">
        <f t="shared" si="583"/>
        <v>3.8453361433866691E-2</v>
      </c>
      <c r="AP352" s="103">
        <f t="shared" si="583"/>
        <v>4.208477434400177E-2</v>
      </c>
      <c r="AQ352" s="103">
        <f t="shared" si="583"/>
        <v>4.1794261311190961E-2</v>
      </c>
      <c r="AR352" s="103">
        <f t="shared" si="583"/>
        <v>5.4946578614807458E-2</v>
      </c>
      <c r="AS352" s="103">
        <f t="shared" si="583"/>
        <v>4.8687343271520092E-2</v>
      </c>
      <c r="AT352" s="103">
        <f t="shared" si="583"/>
        <v>4.7234778107466055E-2</v>
      </c>
      <c r="AU352" s="103">
        <f t="shared" si="583"/>
        <v>5.7917734632190701E-2</v>
      </c>
      <c r="AV352" s="103">
        <f t="shared" si="583"/>
        <v>5.8353504181406911E-2</v>
      </c>
      <c r="AW352" s="103">
        <f t="shared" si="583"/>
        <v>7.3077232889772761E-2</v>
      </c>
      <c r="AX352" s="103">
        <f t="shared" si="583"/>
        <v>5.3137474728667436E-2</v>
      </c>
    </row>
    <row r="353" spans="1:66" ht="14.25" hidden="1" outlineLevel="1" x14ac:dyDescent="0.2">
      <c r="A353" s="83" t="s">
        <v>1815</v>
      </c>
      <c r="B353" s="83" t="s">
        <v>1389</v>
      </c>
      <c r="C353" s="1" t="s">
        <v>1290</v>
      </c>
      <c r="D353" s="97" t="s">
        <v>133</v>
      </c>
      <c r="E353" s="16">
        <f t="shared" ref="E353:G353" si="584">E213</f>
        <v>1172416</v>
      </c>
      <c r="F353" s="52">
        <f t="shared" si="584"/>
        <v>0.42</v>
      </c>
      <c r="G353" s="16">
        <f t="shared" si="584"/>
        <v>492414.71999999997</v>
      </c>
      <c r="H353" s="16"/>
      <c r="I353" s="101">
        <f t="shared" si="444"/>
        <v>5.0362696983009228E-2</v>
      </c>
      <c r="J353" s="16">
        <v>57383</v>
      </c>
      <c r="K353" s="130">
        <v>49453</v>
      </c>
      <c r="L353" s="130">
        <v>35330</v>
      </c>
      <c r="M353" s="131">
        <v>8520</v>
      </c>
      <c r="N353" s="131">
        <v>10958</v>
      </c>
      <c r="O353" s="16">
        <v>14236</v>
      </c>
      <c r="P353" s="16">
        <v>20141</v>
      </c>
      <c r="Q353" s="16">
        <v>20866</v>
      </c>
      <c r="R353" s="16">
        <v>20703</v>
      </c>
      <c r="S353" s="16">
        <v>21762</v>
      </c>
      <c r="T353" s="16">
        <v>22344</v>
      </c>
      <c r="U353" s="16">
        <v>29615</v>
      </c>
      <c r="V353" s="16">
        <v>26865</v>
      </c>
      <c r="W353" s="16">
        <v>22955</v>
      </c>
      <c r="X353" s="16">
        <v>23766</v>
      </c>
      <c r="Y353" s="16">
        <v>23177</v>
      </c>
      <c r="Z353" s="16">
        <v>26640</v>
      </c>
      <c r="AA353" s="16">
        <v>24581</v>
      </c>
      <c r="AG353" s="103">
        <f t="shared" ref="AG353:AX353" si="585">J353/$G353</f>
        <v>0.11653388428355677</v>
      </c>
      <c r="AH353" s="103">
        <f t="shared" si="585"/>
        <v>0.10042957286086006</v>
      </c>
      <c r="AI353" s="103">
        <f t="shared" si="585"/>
        <v>7.1748464383842955E-2</v>
      </c>
      <c r="AJ353" s="103">
        <f t="shared" si="585"/>
        <v>1.7302488439013358E-2</v>
      </c>
      <c r="AK353" s="103">
        <f t="shared" si="585"/>
        <v>2.2253599567454038E-2</v>
      </c>
      <c r="AL353" s="103">
        <f t="shared" si="585"/>
        <v>2.8910589837769271E-2</v>
      </c>
      <c r="AM353" s="103">
        <f t="shared" si="585"/>
        <v>4.0902514043446955E-2</v>
      </c>
      <c r="AN353" s="103">
        <f t="shared" si="585"/>
        <v>4.2374850207564881E-2</v>
      </c>
      <c r="AO353" s="103">
        <f t="shared" si="585"/>
        <v>4.2043828421701124E-2</v>
      </c>
      <c r="AP353" s="103">
        <f t="shared" si="585"/>
        <v>4.4194454625564407E-2</v>
      </c>
      <c r="AQ353" s="103">
        <f t="shared" si="585"/>
        <v>4.5376385173863207E-2</v>
      </c>
      <c r="AR353" s="103">
        <f t="shared" si="585"/>
        <v>6.014239379358928E-2</v>
      </c>
      <c r="AS353" s="103">
        <f t="shared" si="585"/>
        <v>5.4557670412452339E-2</v>
      </c>
      <c r="AT353" s="103">
        <f t="shared" si="585"/>
        <v>4.661720916872672E-2</v>
      </c>
      <c r="AU353" s="103">
        <f t="shared" si="585"/>
        <v>4.8264194864036561E-2</v>
      </c>
      <c r="AV353" s="103">
        <f t="shared" si="585"/>
        <v>4.706804865622214E-2</v>
      </c>
      <c r="AW353" s="103">
        <f t="shared" si="585"/>
        <v>5.410073849945022E-2</v>
      </c>
      <c r="AX353" s="103">
        <f t="shared" si="585"/>
        <v>4.9919303793355324E-2</v>
      </c>
    </row>
    <row r="354" spans="1:66" ht="14.25" hidden="1" outlineLevel="1" x14ac:dyDescent="0.2">
      <c r="A354" s="83" t="s">
        <v>1815</v>
      </c>
      <c r="B354" s="83" t="s">
        <v>1389</v>
      </c>
      <c r="C354" s="1" t="s">
        <v>1316</v>
      </c>
      <c r="D354" s="97" t="s">
        <v>151</v>
      </c>
      <c r="E354" s="16">
        <f t="shared" ref="E354:G354" si="586">E214</f>
        <v>247407</v>
      </c>
      <c r="F354" s="52">
        <f t="shared" si="586"/>
        <v>0.42</v>
      </c>
      <c r="G354" s="16">
        <f t="shared" si="586"/>
        <v>103910.94</v>
      </c>
      <c r="H354" s="1"/>
      <c r="I354" s="101">
        <f t="shared" si="444"/>
        <v>0</v>
      </c>
      <c r="J354" s="1">
        <v>0</v>
      </c>
      <c r="K354" s="61">
        <v>0</v>
      </c>
      <c r="L354" s="61">
        <v>0</v>
      </c>
      <c r="M354" s="32">
        <v>0</v>
      </c>
      <c r="N354" s="32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1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G354" s="103">
        <f t="shared" ref="AG354:AX354" si="587">J354/$G354</f>
        <v>0</v>
      </c>
      <c r="AH354" s="103">
        <f t="shared" si="587"/>
        <v>0</v>
      </c>
      <c r="AI354" s="103">
        <f t="shared" si="587"/>
        <v>0</v>
      </c>
      <c r="AJ354" s="103">
        <f t="shared" si="587"/>
        <v>0</v>
      </c>
      <c r="AK354" s="103">
        <f t="shared" si="587"/>
        <v>0</v>
      </c>
      <c r="AL354" s="103">
        <f t="shared" si="587"/>
        <v>0</v>
      </c>
      <c r="AM354" s="103">
        <f t="shared" si="587"/>
        <v>0</v>
      </c>
      <c r="AN354" s="103">
        <f t="shared" si="587"/>
        <v>0</v>
      </c>
      <c r="AO354" s="103">
        <f t="shared" si="587"/>
        <v>0</v>
      </c>
      <c r="AP354" s="103">
        <f t="shared" si="587"/>
        <v>0</v>
      </c>
      <c r="AQ354" s="103">
        <f t="shared" si="587"/>
        <v>9.6236257702990659E-6</v>
      </c>
      <c r="AR354" s="103">
        <f t="shared" si="587"/>
        <v>0</v>
      </c>
      <c r="AS354" s="103">
        <f t="shared" si="587"/>
        <v>0</v>
      </c>
      <c r="AT354" s="103">
        <f t="shared" si="587"/>
        <v>0</v>
      </c>
      <c r="AU354" s="103">
        <f t="shared" si="587"/>
        <v>0</v>
      </c>
      <c r="AV354" s="103">
        <f t="shared" si="587"/>
        <v>0</v>
      </c>
      <c r="AW354" s="103">
        <f t="shared" si="587"/>
        <v>0</v>
      </c>
      <c r="AX354" s="103">
        <f t="shared" si="587"/>
        <v>0</v>
      </c>
    </row>
    <row r="355" spans="1:66" ht="14.25" hidden="1" outlineLevel="1" x14ac:dyDescent="0.2">
      <c r="A355" s="83" t="s">
        <v>1815</v>
      </c>
      <c r="B355" s="83" t="s">
        <v>1389</v>
      </c>
      <c r="C355" s="1" t="s">
        <v>1317</v>
      </c>
      <c r="D355" s="97" t="s">
        <v>133</v>
      </c>
      <c r="E355" s="16">
        <f t="shared" ref="E355:G355" si="588">E215</f>
        <v>478182</v>
      </c>
      <c r="F355" s="52">
        <f t="shared" si="588"/>
        <v>0.42</v>
      </c>
      <c r="G355" s="16">
        <f t="shared" si="588"/>
        <v>200836.44</v>
      </c>
      <c r="H355" s="1"/>
      <c r="I355" s="101">
        <f t="shared" si="444"/>
        <v>1.6597253632524721E-6</v>
      </c>
      <c r="J355" s="1">
        <v>7</v>
      </c>
      <c r="K355" s="61">
        <v>16</v>
      </c>
      <c r="L355" s="61">
        <v>1</v>
      </c>
      <c r="M355" s="32">
        <v>0</v>
      </c>
      <c r="N355" s="32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4</v>
      </c>
      <c r="V355" s="1">
        <v>1</v>
      </c>
      <c r="W355" s="1">
        <v>0</v>
      </c>
      <c r="X355" s="1">
        <v>0</v>
      </c>
      <c r="Y355" s="1">
        <v>0</v>
      </c>
      <c r="Z355" s="1">
        <v>0</v>
      </c>
      <c r="AA355" s="1">
        <v>1</v>
      </c>
      <c r="AG355" s="103">
        <f t="shared" ref="AG355:AX355" si="589">J355/$G355</f>
        <v>3.4854232628301918E-5</v>
      </c>
      <c r="AH355" s="103">
        <f t="shared" si="589"/>
        <v>7.9666817436118665E-5</v>
      </c>
      <c r="AI355" s="103">
        <f t="shared" si="589"/>
        <v>4.9791760897574165E-6</v>
      </c>
      <c r="AJ355" s="103">
        <f t="shared" si="589"/>
        <v>0</v>
      </c>
      <c r="AK355" s="103">
        <f t="shared" si="589"/>
        <v>0</v>
      </c>
      <c r="AL355" s="103">
        <f t="shared" si="589"/>
        <v>0</v>
      </c>
      <c r="AM355" s="103">
        <f t="shared" si="589"/>
        <v>0</v>
      </c>
      <c r="AN355" s="103">
        <f t="shared" si="589"/>
        <v>0</v>
      </c>
      <c r="AO355" s="103">
        <f t="shared" si="589"/>
        <v>0</v>
      </c>
      <c r="AP355" s="103">
        <f t="shared" si="589"/>
        <v>0</v>
      </c>
      <c r="AQ355" s="103">
        <f t="shared" si="589"/>
        <v>0</v>
      </c>
      <c r="AR355" s="103">
        <f t="shared" si="589"/>
        <v>1.9916704359029666E-5</v>
      </c>
      <c r="AS355" s="103">
        <f t="shared" si="589"/>
        <v>4.9791760897574165E-6</v>
      </c>
      <c r="AT355" s="103">
        <f t="shared" si="589"/>
        <v>0</v>
      </c>
      <c r="AU355" s="103">
        <f t="shared" si="589"/>
        <v>0</v>
      </c>
      <c r="AV355" s="103">
        <f t="shared" si="589"/>
        <v>0</v>
      </c>
      <c r="AW355" s="103">
        <f t="shared" si="589"/>
        <v>0</v>
      </c>
      <c r="AX355" s="103">
        <f t="shared" si="589"/>
        <v>4.9791760897574165E-6</v>
      </c>
    </row>
    <row r="356" spans="1:66" ht="14.25" hidden="1" outlineLevel="1" x14ac:dyDescent="0.2">
      <c r="A356" s="83" t="s">
        <v>1815</v>
      </c>
      <c r="B356" s="83" t="s">
        <v>1389</v>
      </c>
      <c r="C356" s="1" t="s">
        <v>1318</v>
      </c>
      <c r="D356" s="97" t="s">
        <v>133</v>
      </c>
      <c r="E356" s="16">
        <f t="shared" ref="E356:G356" si="590">E216</f>
        <v>250371</v>
      </c>
      <c r="F356" s="52">
        <f t="shared" si="590"/>
        <v>0.42</v>
      </c>
      <c r="G356" s="16">
        <f t="shared" si="590"/>
        <v>105155.81999999999</v>
      </c>
      <c r="H356" s="1"/>
      <c r="I356" s="101">
        <f t="shared" si="444"/>
        <v>6.3397980888425069E-6</v>
      </c>
      <c r="J356" s="1">
        <v>11</v>
      </c>
      <c r="K356" s="61">
        <v>1</v>
      </c>
      <c r="L356" s="61">
        <v>2</v>
      </c>
      <c r="M356" s="32">
        <v>1</v>
      </c>
      <c r="N356" s="32">
        <v>0</v>
      </c>
      <c r="O356" s="1">
        <v>1</v>
      </c>
      <c r="P356" s="1">
        <v>1</v>
      </c>
      <c r="Q356" s="1">
        <v>2</v>
      </c>
      <c r="R356" s="1">
        <v>1</v>
      </c>
      <c r="S356" s="1">
        <v>1</v>
      </c>
      <c r="T356" s="1">
        <v>5</v>
      </c>
      <c r="U356" s="1">
        <v>0</v>
      </c>
      <c r="V356" s="1">
        <v>3</v>
      </c>
      <c r="W356" s="1">
        <v>1</v>
      </c>
      <c r="X356" s="1">
        <v>1</v>
      </c>
      <c r="Y356" s="1">
        <v>0</v>
      </c>
      <c r="Z356" s="1">
        <v>1</v>
      </c>
      <c r="AA356" s="1">
        <v>1</v>
      </c>
      <c r="AG356" s="103">
        <f t="shared" ref="AG356:AX356" si="591">J356/$G356</f>
        <v>1.0460666846590137E-4</v>
      </c>
      <c r="AH356" s="103">
        <f t="shared" si="591"/>
        <v>9.5096971332637613E-6</v>
      </c>
      <c r="AI356" s="103">
        <f t="shared" si="591"/>
        <v>1.9019394266527523E-5</v>
      </c>
      <c r="AJ356" s="103">
        <f t="shared" si="591"/>
        <v>9.5096971332637613E-6</v>
      </c>
      <c r="AK356" s="103">
        <f t="shared" si="591"/>
        <v>0</v>
      </c>
      <c r="AL356" s="103">
        <f t="shared" si="591"/>
        <v>9.5096971332637613E-6</v>
      </c>
      <c r="AM356" s="103">
        <f t="shared" si="591"/>
        <v>9.5096971332637613E-6</v>
      </c>
      <c r="AN356" s="103">
        <f t="shared" si="591"/>
        <v>1.9019394266527523E-5</v>
      </c>
      <c r="AO356" s="103">
        <f t="shared" si="591"/>
        <v>9.5096971332637613E-6</v>
      </c>
      <c r="AP356" s="103">
        <f t="shared" si="591"/>
        <v>9.5096971332637613E-6</v>
      </c>
      <c r="AQ356" s="103">
        <f t="shared" si="591"/>
        <v>4.7548485666318806E-5</v>
      </c>
      <c r="AR356" s="103">
        <f t="shared" si="591"/>
        <v>0</v>
      </c>
      <c r="AS356" s="103">
        <f t="shared" si="591"/>
        <v>2.8529091399791284E-5</v>
      </c>
      <c r="AT356" s="103">
        <f t="shared" si="591"/>
        <v>9.5096971332637613E-6</v>
      </c>
      <c r="AU356" s="103">
        <f t="shared" si="591"/>
        <v>9.5096971332637613E-6</v>
      </c>
      <c r="AV356" s="103">
        <f t="shared" si="591"/>
        <v>0</v>
      </c>
      <c r="AW356" s="103">
        <f t="shared" si="591"/>
        <v>9.5096971332637613E-6</v>
      </c>
      <c r="AX356" s="103">
        <f t="shared" si="591"/>
        <v>9.5096971332637613E-6</v>
      </c>
    </row>
    <row r="357" spans="1:66" ht="14.25" hidden="1" outlineLevel="1" x14ac:dyDescent="0.2">
      <c r="A357" s="83" t="s">
        <v>1815</v>
      </c>
      <c r="B357" s="83" t="s">
        <v>1389</v>
      </c>
      <c r="C357" s="1" t="s">
        <v>1319</v>
      </c>
      <c r="D357" s="97" t="e">
        <v>#N/A</v>
      </c>
      <c r="E357" s="16">
        <f t="shared" ref="E357:G357" si="592">E217</f>
        <v>242889</v>
      </c>
      <c r="F357" s="52">
        <f t="shared" si="592"/>
        <v>0.42</v>
      </c>
      <c r="G357" s="16">
        <f t="shared" si="592"/>
        <v>102013.37999999999</v>
      </c>
      <c r="H357" s="1"/>
      <c r="I357" s="101">
        <f t="shared" si="444"/>
        <v>0</v>
      </c>
      <c r="J357" s="1">
        <v>0</v>
      </c>
      <c r="K357" s="61">
        <v>0</v>
      </c>
      <c r="L357" s="61"/>
      <c r="M357" s="32"/>
      <c r="N357" s="32"/>
      <c r="P357" s="1">
        <v>0</v>
      </c>
      <c r="Q357" s="1">
        <v>0</v>
      </c>
      <c r="R357" s="1">
        <v>0</v>
      </c>
      <c r="Y357" s="1">
        <v>0</v>
      </c>
      <c r="AG357" s="103">
        <f t="shared" ref="AG357:AX357" si="593">J357/$G357</f>
        <v>0</v>
      </c>
      <c r="AH357" s="103">
        <f t="shared" si="593"/>
        <v>0</v>
      </c>
      <c r="AI357" s="103">
        <f t="shared" si="593"/>
        <v>0</v>
      </c>
      <c r="AJ357" s="103">
        <f t="shared" si="593"/>
        <v>0</v>
      </c>
      <c r="AK357" s="103">
        <f t="shared" si="593"/>
        <v>0</v>
      </c>
      <c r="AL357" s="103">
        <f t="shared" si="593"/>
        <v>0</v>
      </c>
      <c r="AM357" s="103">
        <f t="shared" si="593"/>
        <v>0</v>
      </c>
      <c r="AN357" s="103">
        <f t="shared" si="593"/>
        <v>0</v>
      </c>
      <c r="AO357" s="103">
        <f t="shared" si="593"/>
        <v>0</v>
      </c>
      <c r="AP357" s="103">
        <f t="shared" si="593"/>
        <v>0</v>
      </c>
      <c r="AQ357" s="103">
        <f t="shared" si="593"/>
        <v>0</v>
      </c>
      <c r="AR357" s="103">
        <f t="shared" si="593"/>
        <v>0</v>
      </c>
      <c r="AS357" s="103">
        <f t="shared" si="593"/>
        <v>0</v>
      </c>
      <c r="AT357" s="103">
        <f t="shared" si="593"/>
        <v>0</v>
      </c>
      <c r="AU357" s="103">
        <f t="shared" si="593"/>
        <v>0</v>
      </c>
      <c r="AV357" s="103">
        <f t="shared" si="593"/>
        <v>0</v>
      </c>
      <c r="AW357" s="103">
        <f t="shared" si="593"/>
        <v>0</v>
      </c>
      <c r="AX357" s="103">
        <f t="shared" si="593"/>
        <v>0</v>
      </c>
    </row>
    <row r="358" spans="1:66" ht="14.25" hidden="1" outlineLevel="1" x14ac:dyDescent="0.2">
      <c r="A358" s="83" t="s">
        <v>1815</v>
      </c>
      <c r="B358" s="83" t="s">
        <v>1389</v>
      </c>
      <c r="C358" s="1" t="s">
        <v>1320</v>
      </c>
      <c r="D358" s="97" t="s">
        <v>133</v>
      </c>
      <c r="E358" s="16">
        <f t="shared" ref="E358:G358" si="594">E218</f>
        <v>642224</v>
      </c>
      <c r="F358" s="52">
        <f t="shared" si="594"/>
        <v>0.42</v>
      </c>
      <c r="G358" s="16">
        <f t="shared" si="594"/>
        <v>269734.08</v>
      </c>
      <c r="H358" s="1"/>
      <c r="I358" s="101">
        <f t="shared" si="444"/>
        <v>4.9678557488916483E-4</v>
      </c>
      <c r="J358" s="1">
        <v>363</v>
      </c>
      <c r="K358" s="61">
        <v>278</v>
      </c>
      <c r="L358" s="61">
        <v>180</v>
      </c>
      <c r="M358" s="32">
        <v>95</v>
      </c>
      <c r="N358" s="32">
        <v>97</v>
      </c>
      <c r="O358" s="1">
        <v>84</v>
      </c>
      <c r="P358" s="1">
        <v>87</v>
      </c>
      <c r="Q358" s="1">
        <v>107</v>
      </c>
      <c r="R358" s="1">
        <v>120</v>
      </c>
      <c r="S358" s="1">
        <v>86</v>
      </c>
      <c r="T358" s="1">
        <v>114</v>
      </c>
      <c r="U358" s="1">
        <v>127</v>
      </c>
      <c r="V358" s="1">
        <v>139</v>
      </c>
      <c r="W358" s="1">
        <v>160</v>
      </c>
      <c r="X358" s="1">
        <v>140</v>
      </c>
      <c r="Y358" s="1">
        <v>138</v>
      </c>
      <c r="Z358" s="1">
        <v>151</v>
      </c>
      <c r="AA358" s="1">
        <v>113</v>
      </c>
      <c r="AG358" s="103">
        <f t="shared" ref="AG358:AX358" si="595">J358/$G358</f>
        <v>1.3457698782445287E-3</v>
      </c>
      <c r="AH358" s="103">
        <f t="shared" si="595"/>
        <v>1.0306447001431928E-3</v>
      </c>
      <c r="AI358" s="103">
        <f t="shared" si="595"/>
        <v>6.6732390656753496E-4</v>
      </c>
      <c r="AJ358" s="103">
        <f t="shared" si="595"/>
        <v>3.52198728466199E-4</v>
      </c>
      <c r="AK358" s="103">
        <f t="shared" si="595"/>
        <v>3.5961343853917161E-4</v>
      </c>
      <c r="AL358" s="103">
        <f t="shared" si="595"/>
        <v>3.1141782306484965E-4</v>
      </c>
      <c r="AM358" s="103">
        <f t="shared" si="595"/>
        <v>3.2253988817430856E-4</v>
      </c>
      <c r="AN358" s="103">
        <f t="shared" si="595"/>
        <v>3.9668698890403466E-4</v>
      </c>
      <c r="AO358" s="103">
        <f t="shared" si="595"/>
        <v>4.4488260437835662E-4</v>
      </c>
      <c r="AP358" s="103">
        <f t="shared" si="595"/>
        <v>3.1883253313782226E-4</v>
      </c>
      <c r="AQ358" s="103">
        <f t="shared" si="595"/>
        <v>4.2263847415943879E-4</v>
      </c>
      <c r="AR358" s="103">
        <f t="shared" si="595"/>
        <v>4.7083408963376075E-4</v>
      </c>
      <c r="AS358" s="103">
        <f t="shared" si="595"/>
        <v>5.1532235007159641E-4</v>
      </c>
      <c r="AT358" s="103">
        <f t="shared" si="595"/>
        <v>5.9317680583780886E-4</v>
      </c>
      <c r="AU358" s="103">
        <f t="shared" si="595"/>
        <v>5.1902970510808277E-4</v>
      </c>
      <c r="AV358" s="103">
        <f t="shared" si="595"/>
        <v>5.1161499503511005E-4</v>
      </c>
      <c r="AW358" s="103">
        <f t="shared" si="595"/>
        <v>5.5981061050943207E-4</v>
      </c>
      <c r="AX358" s="103">
        <f t="shared" si="595"/>
        <v>4.1893111912295249E-4</v>
      </c>
    </row>
    <row r="359" spans="1:66" ht="14.25" hidden="1" outlineLevel="1" x14ac:dyDescent="0.2">
      <c r="A359" s="124" t="s">
        <v>1815</v>
      </c>
      <c r="B359" s="124" t="s">
        <v>1389</v>
      </c>
      <c r="C359" s="133" t="s">
        <v>2454</v>
      </c>
      <c r="D359" s="117" t="e">
        <v>#N/A</v>
      </c>
      <c r="E359" s="134">
        <f t="shared" ref="E359:G359" si="596">E219</f>
        <v>121732</v>
      </c>
      <c r="F359" s="135">
        <f t="shared" si="596"/>
        <v>0.42</v>
      </c>
      <c r="G359" s="134">
        <f t="shared" si="596"/>
        <v>51127.439999999995</v>
      </c>
      <c r="H359" s="133"/>
      <c r="I359" s="122" t="e">
        <f t="shared" si="444"/>
        <v>#DIV/0!</v>
      </c>
      <c r="J359" s="133"/>
      <c r="K359" s="136"/>
      <c r="L359" s="136"/>
      <c r="M359" s="137"/>
      <c r="N359" s="137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25">
        <f t="shared" ref="AG359:AX359" si="597">J359/$G359</f>
        <v>0</v>
      </c>
      <c r="AH359" s="125">
        <f t="shared" si="597"/>
        <v>0</v>
      </c>
      <c r="AI359" s="125">
        <f t="shared" si="597"/>
        <v>0</v>
      </c>
      <c r="AJ359" s="125">
        <f t="shared" si="597"/>
        <v>0</v>
      </c>
      <c r="AK359" s="125">
        <f t="shared" si="597"/>
        <v>0</v>
      </c>
      <c r="AL359" s="125">
        <f t="shared" si="597"/>
        <v>0</v>
      </c>
      <c r="AM359" s="125">
        <f t="shared" si="597"/>
        <v>0</v>
      </c>
      <c r="AN359" s="125">
        <f t="shared" si="597"/>
        <v>0</v>
      </c>
      <c r="AO359" s="125">
        <f t="shared" si="597"/>
        <v>0</v>
      </c>
      <c r="AP359" s="125">
        <f t="shared" si="597"/>
        <v>0</v>
      </c>
      <c r="AQ359" s="125">
        <f t="shared" si="597"/>
        <v>0</v>
      </c>
      <c r="AR359" s="125">
        <f t="shared" si="597"/>
        <v>0</v>
      </c>
      <c r="AS359" s="125">
        <f t="shared" si="597"/>
        <v>0</v>
      </c>
      <c r="AT359" s="125">
        <f t="shared" si="597"/>
        <v>0</v>
      </c>
      <c r="AU359" s="125">
        <f t="shared" si="597"/>
        <v>0</v>
      </c>
      <c r="AV359" s="125">
        <f t="shared" si="597"/>
        <v>0</v>
      </c>
      <c r="AW359" s="125">
        <f t="shared" si="597"/>
        <v>0</v>
      </c>
      <c r="AX359" s="125">
        <f t="shared" si="597"/>
        <v>0</v>
      </c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</row>
    <row r="360" spans="1:66" ht="14.25" hidden="1" outlineLevel="1" x14ac:dyDescent="0.2">
      <c r="A360" s="83" t="s">
        <v>1815</v>
      </c>
      <c r="B360" s="83" t="s">
        <v>1389</v>
      </c>
      <c r="C360" s="1" t="s">
        <v>1321</v>
      </c>
      <c r="D360" s="97" t="s">
        <v>133</v>
      </c>
      <c r="E360" s="16">
        <f t="shared" ref="E360:G360" si="598">E220</f>
        <v>397760</v>
      </c>
      <c r="F360" s="52">
        <f t="shared" si="598"/>
        <v>0.42</v>
      </c>
      <c r="G360" s="16">
        <f t="shared" si="598"/>
        <v>167059.19999999998</v>
      </c>
      <c r="H360" s="1"/>
      <c r="I360" s="101">
        <f t="shared" si="444"/>
        <v>1.0974153673268718E-4</v>
      </c>
      <c r="J360" s="1">
        <v>44</v>
      </c>
      <c r="K360" s="61">
        <v>37</v>
      </c>
      <c r="L360" s="61">
        <v>21</v>
      </c>
      <c r="M360" s="32">
        <v>11</v>
      </c>
      <c r="N360" s="32">
        <v>10</v>
      </c>
      <c r="O360" s="1">
        <v>12</v>
      </c>
      <c r="P360" s="1">
        <v>17</v>
      </c>
      <c r="Q360" s="1">
        <v>17</v>
      </c>
      <c r="R360" s="1">
        <v>15</v>
      </c>
      <c r="S360" s="1">
        <v>15</v>
      </c>
      <c r="T360" s="1">
        <v>16</v>
      </c>
      <c r="U360" s="1">
        <v>24</v>
      </c>
      <c r="V360" s="1">
        <v>26</v>
      </c>
      <c r="W360" s="1">
        <v>19</v>
      </c>
      <c r="X360" s="1">
        <v>19</v>
      </c>
      <c r="Y360" s="1">
        <v>15</v>
      </c>
      <c r="Z360" s="1">
        <v>22</v>
      </c>
      <c r="AA360" s="1">
        <v>18</v>
      </c>
      <c r="AG360" s="103">
        <f t="shared" ref="AG360:AX360" si="599">J360/$G360</f>
        <v>2.6337968815844922E-4</v>
      </c>
      <c r="AH360" s="103">
        <f t="shared" si="599"/>
        <v>2.2147837413324142E-4</v>
      </c>
      <c r="AI360" s="103">
        <f t="shared" si="599"/>
        <v>1.257039420756235E-4</v>
      </c>
      <c r="AJ360" s="103">
        <f t="shared" si="599"/>
        <v>6.5844922039612306E-5</v>
      </c>
      <c r="AK360" s="103">
        <f t="shared" si="599"/>
        <v>5.9859020036011191E-5</v>
      </c>
      <c r="AL360" s="103">
        <f t="shared" si="599"/>
        <v>7.1830824043213435E-5</v>
      </c>
      <c r="AM360" s="103">
        <f t="shared" si="599"/>
        <v>1.0176033406121902E-4</v>
      </c>
      <c r="AN360" s="103">
        <f t="shared" si="599"/>
        <v>1.0176033406121902E-4</v>
      </c>
      <c r="AO360" s="103">
        <f t="shared" si="599"/>
        <v>8.9788530054016793E-5</v>
      </c>
      <c r="AP360" s="103">
        <f t="shared" si="599"/>
        <v>8.9788530054016793E-5</v>
      </c>
      <c r="AQ360" s="103">
        <f t="shared" si="599"/>
        <v>9.5774432057617908E-5</v>
      </c>
      <c r="AR360" s="103">
        <f t="shared" si="599"/>
        <v>1.4366164808642687E-4</v>
      </c>
      <c r="AS360" s="103">
        <f t="shared" si="599"/>
        <v>1.556334520936291E-4</v>
      </c>
      <c r="AT360" s="103">
        <f t="shared" si="599"/>
        <v>1.1373213806842127E-4</v>
      </c>
      <c r="AU360" s="103">
        <f t="shared" si="599"/>
        <v>1.1373213806842127E-4</v>
      </c>
      <c r="AV360" s="103">
        <f t="shared" si="599"/>
        <v>8.9788530054016793E-5</v>
      </c>
      <c r="AW360" s="103">
        <f t="shared" si="599"/>
        <v>1.3168984407922461E-4</v>
      </c>
      <c r="AX360" s="103">
        <f t="shared" si="599"/>
        <v>1.0774623606482015E-4</v>
      </c>
    </row>
    <row r="361" spans="1:66" ht="14.25" hidden="1" outlineLevel="1" x14ac:dyDescent="0.2">
      <c r="A361" s="83" t="s">
        <v>1815</v>
      </c>
      <c r="B361" s="83" t="s">
        <v>1389</v>
      </c>
      <c r="C361" s="1" t="s">
        <v>1322</v>
      </c>
      <c r="D361" s="97" t="s">
        <v>133</v>
      </c>
      <c r="E361" s="16">
        <f t="shared" ref="E361:G361" si="600">E221</f>
        <v>629757</v>
      </c>
      <c r="F361" s="52">
        <f t="shared" si="600"/>
        <v>0.42</v>
      </c>
      <c r="G361" s="16">
        <f t="shared" si="600"/>
        <v>264497.94</v>
      </c>
      <c r="H361" s="16"/>
      <c r="I361" s="101">
        <f t="shared" si="444"/>
        <v>1.521372907478977E-2</v>
      </c>
      <c r="J361" s="16">
        <v>12596</v>
      </c>
      <c r="K361" s="130">
        <v>7796</v>
      </c>
      <c r="L361" s="130">
        <v>5665</v>
      </c>
      <c r="M361" s="131">
        <v>1687</v>
      </c>
      <c r="N361" s="131">
        <v>2183</v>
      </c>
      <c r="O361" s="16">
        <v>2492</v>
      </c>
      <c r="P361" s="16">
        <v>3535</v>
      </c>
      <c r="Q361" s="16">
        <v>3689</v>
      </c>
      <c r="R361" s="16">
        <v>3698</v>
      </c>
      <c r="S361" s="16">
        <v>4251</v>
      </c>
      <c r="T361" s="16">
        <v>4312</v>
      </c>
      <c r="U361" s="16">
        <v>6073</v>
      </c>
      <c r="V361" s="16">
        <v>5451</v>
      </c>
      <c r="W361" s="16">
        <v>4202</v>
      </c>
      <c r="X361" s="16">
        <v>4130</v>
      </c>
      <c r="Y361" s="16">
        <v>3950</v>
      </c>
      <c r="Z361" s="16">
        <v>4090</v>
      </c>
      <c r="AA361" s="16">
        <v>4032</v>
      </c>
      <c r="AG361" s="103">
        <f t="shared" ref="AG361:AX361" si="601">J361/$G361</f>
        <v>4.762229906214014E-2</v>
      </c>
      <c r="AH361" s="103">
        <f t="shared" si="601"/>
        <v>2.9474709708514176E-2</v>
      </c>
      <c r="AI361" s="103">
        <f t="shared" si="601"/>
        <v>2.1417936185060646E-2</v>
      </c>
      <c r="AJ361" s="103">
        <f t="shared" si="601"/>
        <v>6.3781215082431269E-3</v>
      </c>
      <c r="AK361" s="103">
        <f t="shared" si="601"/>
        <v>8.2533724081178105E-3</v>
      </c>
      <c r="AL361" s="103">
        <f t="shared" si="601"/>
        <v>9.4216234727574812E-3</v>
      </c>
      <c r="AM361" s="103">
        <f t="shared" si="601"/>
        <v>1.3364943409389124E-2</v>
      </c>
      <c r="AN361" s="103">
        <f t="shared" si="601"/>
        <v>1.3947178567817957E-2</v>
      </c>
      <c r="AO361" s="103">
        <f t="shared" si="601"/>
        <v>1.3981205297856006E-2</v>
      </c>
      <c r="AP361" s="103">
        <f t="shared" si="601"/>
        <v>1.6071958821304997E-2</v>
      </c>
      <c r="AQ361" s="103">
        <f t="shared" si="601"/>
        <v>1.6302584436007326E-2</v>
      </c>
      <c r="AR361" s="103">
        <f t="shared" si="601"/>
        <v>2.2960481280118853E-2</v>
      </c>
      <c r="AS361" s="103">
        <f t="shared" si="601"/>
        <v>2.0608856159711489E-2</v>
      </c>
      <c r="AT361" s="103">
        <f t="shared" si="601"/>
        <v>1.5886702179986733E-2</v>
      </c>
      <c r="AU361" s="103">
        <f t="shared" si="601"/>
        <v>1.5614488339682342E-2</v>
      </c>
      <c r="AV361" s="103">
        <f t="shared" si="601"/>
        <v>1.4933953738921368E-2</v>
      </c>
      <c r="AW361" s="103">
        <f t="shared" si="601"/>
        <v>1.5463258428402127E-2</v>
      </c>
      <c r="AX361" s="103">
        <f t="shared" si="601"/>
        <v>1.5243975057045812E-2</v>
      </c>
    </row>
    <row r="362" spans="1:66" ht="14.25" hidden="1" outlineLevel="1" x14ac:dyDescent="0.2">
      <c r="A362" s="83" t="s">
        <v>1815</v>
      </c>
      <c r="B362" s="83" t="s">
        <v>1389</v>
      </c>
      <c r="C362" s="1" t="s">
        <v>1361</v>
      </c>
      <c r="D362" s="97" t="s">
        <v>151</v>
      </c>
      <c r="E362" s="16">
        <f t="shared" ref="E362:G362" si="602">E222</f>
        <v>108568</v>
      </c>
      <c r="F362" s="52">
        <f t="shared" si="602"/>
        <v>0.42</v>
      </c>
      <c r="G362" s="16">
        <f t="shared" si="602"/>
        <v>45598.559999999998</v>
      </c>
      <c r="H362" s="1"/>
      <c r="I362" s="101">
        <f t="shared" si="444"/>
        <v>0</v>
      </c>
      <c r="J362" s="1">
        <v>0</v>
      </c>
      <c r="K362" s="61">
        <v>0</v>
      </c>
      <c r="L362" s="61">
        <v>0</v>
      </c>
      <c r="M362" s="32">
        <v>0</v>
      </c>
      <c r="N362" s="32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G362" s="103">
        <f t="shared" ref="AG362:AX362" si="603">J362/$G362</f>
        <v>0</v>
      </c>
      <c r="AH362" s="103">
        <f t="shared" si="603"/>
        <v>0</v>
      </c>
      <c r="AI362" s="103">
        <f t="shared" si="603"/>
        <v>0</v>
      </c>
      <c r="AJ362" s="103">
        <f t="shared" si="603"/>
        <v>0</v>
      </c>
      <c r="AK362" s="103">
        <f t="shared" si="603"/>
        <v>0</v>
      </c>
      <c r="AL362" s="103">
        <f t="shared" si="603"/>
        <v>0</v>
      </c>
      <c r="AM362" s="103">
        <f t="shared" si="603"/>
        <v>0</v>
      </c>
      <c r="AN362" s="103">
        <f t="shared" si="603"/>
        <v>0</v>
      </c>
      <c r="AO362" s="103">
        <f t="shared" si="603"/>
        <v>0</v>
      </c>
      <c r="AP362" s="103">
        <f t="shared" si="603"/>
        <v>0</v>
      </c>
      <c r="AQ362" s="103">
        <f t="shared" si="603"/>
        <v>0</v>
      </c>
      <c r="AR362" s="103">
        <f t="shared" si="603"/>
        <v>0</v>
      </c>
      <c r="AS362" s="103">
        <f t="shared" si="603"/>
        <v>0</v>
      </c>
      <c r="AT362" s="103">
        <f t="shared" si="603"/>
        <v>0</v>
      </c>
      <c r="AU362" s="103">
        <f t="shared" si="603"/>
        <v>0</v>
      </c>
      <c r="AV362" s="103">
        <f t="shared" si="603"/>
        <v>0</v>
      </c>
      <c r="AW362" s="103">
        <f t="shared" si="603"/>
        <v>0</v>
      </c>
      <c r="AX362" s="103">
        <f t="shared" si="603"/>
        <v>0</v>
      </c>
    </row>
    <row r="363" spans="1:66" ht="14.25" hidden="1" outlineLevel="1" x14ac:dyDescent="0.2">
      <c r="A363" s="83" t="s">
        <v>1815</v>
      </c>
      <c r="B363" s="83" t="s">
        <v>1389</v>
      </c>
      <c r="C363" s="1" t="s">
        <v>1362</v>
      </c>
      <c r="D363" s="97" t="s">
        <v>133</v>
      </c>
      <c r="E363" s="16">
        <f t="shared" ref="E363:G363" si="604">E223</f>
        <v>105193</v>
      </c>
      <c r="F363" s="52">
        <f t="shared" si="604"/>
        <v>0.42</v>
      </c>
      <c r="G363" s="16">
        <f t="shared" si="604"/>
        <v>44181.06</v>
      </c>
      <c r="H363" s="1"/>
      <c r="I363" s="101">
        <f t="shared" si="444"/>
        <v>2.0370719941984191E-4</v>
      </c>
      <c r="J363" s="1">
        <v>38</v>
      </c>
      <c r="K363" s="61">
        <v>26</v>
      </c>
      <c r="L363" s="61">
        <v>15</v>
      </c>
      <c r="M363" s="32">
        <v>4</v>
      </c>
      <c r="N363" s="32">
        <v>5</v>
      </c>
      <c r="O363" s="1">
        <v>5</v>
      </c>
      <c r="P363" s="1">
        <v>4</v>
      </c>
      <c r="Q363" s="1">
        <v>10</v>
      </c>
      <c r="R363" s="1">
        <v>13</v>
      </c>
      <c r="S363" s="1">
        <v>1</v>
      </c>
      <c r="T363" s="1">
        <v>0</v>
      </c>
      <c r="U363" s="1">
        <v>7</v>
      </c>
      <c r="V363" s="1">
        <v>3</v>
      </c>
      <c r="W363" s="1">
        <v>14</v>
      </c>
      <c r="X363" s="1">
        <v>8</v>
      </c>
      <c r="Y363" s="1">
        <v>7</v>
      </c>
      <c r="Z363" s="1">
        <v>13</v>
      </c>
      <c r="AA363" s="1">
        <v>7</v>
      </c>
      <c r="AG363" s="103">
        <f t="shared" ref="AG363:AX363" si="605">J363/$G363</f>
        <v>8.6009706421711024E-4</v>
      </c>
      <c r="AH363" s="103">
        <f t="shared" si="605"/>
        <v>5.8848746499065444E-4</v>
      </c>
      <c r="AI363" s="103">
        <f t="shared" si="605"/>
        <v>3.3951199903306984E-4</v>
      </c>
      <c r="AJ363" s="103">
        <f t="shared" si="605"/>
        <v>9.0536533075485286E-5</v>
      </c>
      <c r="AK363" s="103">
        <f t="shared" si="605"/>
        <v>1.1317066634435662E-4</v>
      </c>
      <c r="AL363" s="103">
        <f t="shared" si="605"/>
        <v>1.1317066634435662E-4</v>
      </c>
      <c r="AM363" s="103">
        <f t="shared" si="605"/>
        <v>9.0536533075485286E-5</v>
      </c>
      <c r="AN363" s="103">
        <f t="shared" si="605"/>
        <v>2.2634133268871324E-4</v>
      </c>
      <c r="AO363" s="103">
        <f t="shared" si="605"/>
        <v>2.9424373249532722E-4</v>
      </c>
      <c r="AP363" s="103">
        <f t="shared" si="605"/>
        <v>2.2634133268871321E-5</v>
      </c>
      <c r="AQ363" s="103">
        <f t="shared" si="605"/>
        <v>0</v>
      </c>
      <c r="AR363" s="103">
        <f t="shared" si="605"/>
        <v>1.5843893288209926E-4</v>
      </c>
      <c r="AS363" s="103">
        <f t="shared" si="605"/>
        <v>6.7902399806613964E-5</v>
      </c>
      <c r="AT363" s="103">
        <f t="shared" si="605"/>
        <v>3.1687786576419853E-4</v>
      </c>
      <c r="AU363" s="103">
        <f t="shared" si="605"/>
        <v>1.8107306615097057E-4</v>
      </c>
      <c r="AV363" s="103">
        <f t="shared" si="605"/>
        <v>1.5843893288209926E-4</v>
      </c>
      <c r="AW363" s="103">
        <f t="shared" si="605"/>
        <v>2.9424373249532722E-4</v>
      </c>
      <c r="AX363" s="103">
        <f t="shared" si="605"/>
        <v>1.5843893288209926E-4</v>
      </c>
    </row>
    <row r="364" spans="1:66" ht="14.25" hidden="1" outlineLevel="1" x14ac:dyDescent="0.2">
      <c r="A364" s="83" t="s">
        <v>1815</v>
      </c>
      <c r="B364" s="83" t="s">
        <v>1389</v>
      </c>
      <c r="C364" s="1" t="s">
        <v>1389</v>
      </c>
      <c r="D364" s="97" t="s">
        <v>172</v>
      </c>
      <c r="E364" s="16">
        <f t="shared" ref="E364:G364" si="606">E224</f>
        <v>1564114</v>
      </c>
      <c r="F364" s="52">
        <f t="shared" si="606"/>
        <v>0.42</v>
      </c>
      <c r="G364" s="16">
        <f t="shared" si="606"/>
        <v>656927.88</v>
      </c>
      <c r="H364" s="16"/>
      <c r="I364" s="101">
        <f t="shared" si="444"/>
        <v>0.19937043926343939</v>
      </c>
      <c r="J364" s="16">
        <v>333806</v>
      </c>
      <c r="K364" s="130">
        <v>292545</v>
      </c>
      <c r="L364" s="130">
        <v>212650</v>
      </c>
      <c r="M364" s="131">
        <v>54920</v>
      </c>
      <c r="N364" s="131">
        <v>64147</v>
      </c>
      <c r="O364" s="16">
        <v>87185</v>
      </c>
      <c r="P364" s="16">
        <v>116230</v>
      </c>
      <c r="Q364" s="16">
        <v>118744</v>
      </c>
      <c r="R364" s="16">
        <v>118069</v>
      </c>
      <c r="S364" s="16">
        <v>120613</v>
      </c>
      <c r="T364" s="16">
        <v>127348</v>
      </c>
      <c r="U364" s="16">
        <v>156878</v>
      </c>
      <c r="V364" s="16">
        <v>144734</v>
      </c>
      <c r="W364" s="16">
        <v>124110</v>
      </c>
      <c r="X364" s="16">
        <v>127448</v>
      </c>
      <c r="Y364" s="16">
        <v>131527</v>
      </c>
      <c r="Z364" s="16">
        <v>131576</v>
      </c>
      <c r="AA364" s="16">
        <v>129813</v>
      </c>
      <c r="AG364" s="103">
        <f t="shared" ref="AG364:AX364" si="607">J364/$G364</f>
        <v>0.5081318819959354</v>
      </c>
      <c r="AH364" s="103">
        <f t="shared" si="607"/>
        <v>0.44532285644506364</v>
      </c>
      <c r="AI364" s="103">
        <f t="shared" si="607"/>
        <v>0.323703722241169</v>
      </c>
      <c r="AJ364" s="103">
        <f t="shared" si="607"/>
        <v>8.3601262287726311E-2</v>
      </c>
      <c r="AK364" s="103">
        <f t="shared" si="607"/>
        <v>9.7646944136394395E-2</v>
      </c>
      <c r="AL364" s="103">
        <f t="shared" si="607"/>
        <v>0.13271624276320865</v>
      </c>
      <c r="AM364" s="103">
        <f t="shared" si="607"/>
        <v>0.17692961973238219</v>
      </c>
      <c r="AN364" s="103">
        <f t="shared" si="607"/>
        <v>0.18075652383637608</v>
      </c>
      <c r="AO364" s="103">
        <f t="shared" si="607"/>
        <v>0.17972901378458775</v>
      </c>
      <c r="AP364" s="103">
        <f t="shared" si="607"/>
        <v>0.18360158500199444</v>
      </c>
      <c r="AQ364" s="103">
        <f t="shared" si="607"/>
        <v>0.19385385196317137</v>
      </c>
      <c r="AR364" s="103">
        <f t="shared" si="607"/>
        <v>0.23880551393251875</v>
      </c>
      <c r="AS364" s="103">
        <f t="shared" si="607"/>
        <v>0.22031946642301131</v>
      </c>
      <c r="AT364" s="103">
        <f t="shared" si="607"/>
        <v>0.18892484818881489</v>
      </c>
      <c r="AU364" s="103">
        <f t="shared" si="607"/>
        <v>0.19400607567454742</v>
      </c>
      <c r="AV364" s="103">
        <f t="shared" si="607"/>
        <v>0.20021528086157647</v>
      </c>
      <c r="AW364" s="103">
        <f t="shared" si="607"/>
        <v>0.20028987048015073</v>
      </c>
      <c r="AX364" s="103">
        <f t="shared" si="607"/>
        <v>0.19760616644859097</v>
      </c>
    </row>
    <row r="365" spans="1:66" ht="14.25" hidden="1" outlineLevel="1" x14ac:dyDescent="0.2">
      <c r="A365" s="83" t="s">
        <v>1815</v>
      </c>
      <c r="B365" s="83" t="s">
        <v>1397</v>
      </c>
      <c r="C365" s="1" t="s">
        <v>1397</v>
      </c>
      <c r="D365" s="97" t="s">
        <v>133</v>
      </c>
      <c r="E365" s="16">
        <f t="shared" ref="E365:G365" si="608">E225</f>
        <v>355788</v>
      </c>
      <c r="F365" s="52">
        <f t="shared" si="608"/>
        <v>0.38</v>
      </c>
      <c r="G365" s="16">
        <f t="shared" si="608"/>
        <v>135199.44</v>
      </c>
      <c r="H365" s="1"/>
      <c r="I365" s="101">
        <f t="shared" si="444"/>
        <v>6.6568323064060032E-5</v>
      </c>
      <c r="J365" s="1">
        <v>527</v>
      </c>
      <c r="K365" s="61">
        <v>393</v>
      </c>
      <c r="L365" s="61">
        <v>165</v>
      </c>
      <c r="M365" s="32">
        <v>15</v>
      </c>
      <c r="N365" s="32">
        <v>10</v>
      </c>
      <c r="O365" s="1">
        <v>38</v>
      </c>
      <c r="P365" s="1">
        <v>53</v>
      </c>
      <c r="Q365" s="1">
        <v>27</v>
      </c>
      <c r="R365" s="1">
        <v>30</v>
      </c>
      <c r="S365" s="1">
        <v>15</v>
      </c>
      <c r="T365" s="1">
        <v>8</v>
      </c>
      <c r="U365" s="1">
        <v>12</v>
      </c>
      <c r="V365" s="1">
        <v>18</v>
      </c>
      <c r="W365" s="1">
        <v>10</v>
      </c>
      <c r="X365" s="1">
        <v>9</v>
      </c>
      <c r="Y365" s="1">
        <v>5</v>
      </c>
      <c r="Z365" s="1">
        <v>14</v>
      </c>
      <c r="AA365" s="1">
        <v>8</v>
      </c>
      <c r="AG365" s="103">
        <f t="shared" ref="AG365:AX365" si="609">J365/$G365</f>
        <v>3.8979451394177372E-3</v>
      </c>
      <c r="AH365" s="103">
        <f t="shared" si="609"/>
        <v>2.906816773797288E-3</v>
      </c>
      <c r="AI365" s="103">
        <f t="shared" si="609"/>
        <v>1.2204192561744338E-3</v>
      </c>
      <c r="AJ365" s="103">
        <f t="shared" si="609"/>
        <v>1.1094720510676671E-4</v>
      </c>
      <c r="AK365" s="103">
        <f t="shared" si="609"/>
        <v>7.3964803404511143E-5</v>
      </c>
      <c r="AL365" s="103">
        <f t="shared" si="609"/>
        <v>2.8106625293714232E-4</v>
      </c>
      <c r="AM365" s="103">
        <f t="shared" si="609"/>
        <v>3.9201345804390904E-4</v>
      </c>
      <c r="AN365" s="103">
        <f t="shared" si="609"/>
        <v>1.9970496919218008E-4</v>
      </c>
      <c r="AO365" s="103">
        <f t="shared" si="609"/>
        <v>2.2189441021353343E-4</v>
      </c>
      <c r="AP365" s="103">
        <f t="shared" si="609"/>
        <v>1.1094720510676671E-4</v>
      </c>
      <c r="AQ365" s="103">
        <f t="shared" si="609"/>
        <v>5.9171842723608913E-5</v>
      </c>
      <c r="AR365" s="103">
        <f t="shared" si="609"/>
        <v>8.8757764085413367E-5</v>
      </c>
      <c r="AS365" s="103">
        <f t="shared" si="609"/>
        <v>1.3313664612812006E-4</v>
      </c>
      <c r="AT365" s="103">
        <f t="shared" si="609"/>
        <v>7.3964803404511143E-5</v>
      </c>
      <c r="AU365" s="103">
        <f t="shared" si="609"/>
        <v>6.6568323064060032E-5</v>
      </c>
      <c r="AV365" s="103">
        <f t="shared" si="609"/>
        <v>3.6982401702255572E-5</v>
      </c>
      <c r="AW365" s="103">
        <f t="shared" si="609"/>
        <v>1.035507247663156E-4</v>
      </c>
      <c r="AX365" s="103">
        <f t="shared" si="609"/>
        <v>5.9171842723608913E-5</v>
      </c>
    </row>
    <row r="366" spans="1:66" ht="14.25" hidden="1" outlineLevel="1" x14ac:dyDescent="0.2">
      <c r="A366" s="83" t="s">
        <v>1815</v>
      </c>
      <c r="B366" s="83" t="s">
        <v>1402</v>
      </c>
      <c r="C366" s="1" t="s">
        <v>1234</v>
      </c>
      <c r="D366" s="97" t="s">
        <v>133</v>
      </c>
      <c r="E366" s="16">
        <f t="shared" ref="E366:G366" si="610">E226</f>
        <v>303929</v>
      </c>
      <c r="F366" s="52">
        <f t="shared" si="610"/>
        <v>0.41</v>
      </c>
      <c r="G366" s="16">
        <f t="shared" si="610"/>
        <v>124610.89</v>
      </c>
      <c r="H366" s="1"/>
      <c r="I366" s="101">
        <f t="shared" si="444"/>
        <v>1.9982202197576793E-3</v>
      </c>
      <c r="J366" s="1">
        <v>756</v>
      </c>
      <c r="K366" s="61">
        <v>744</v>
      </c>
      <c r="L366" s="61">
        <v>517</v>
      </c>
      <c r="M366" s="32">
        <v>99</v>
      </c>
      <c r="N366" s="32">
        <v>133</v>
      </c>
      <c r="O366" s="1">
        <v>235</v>
      </c>
      <c r="P366" s="1">
        <v>289</v>
      </c>
      <c r="Q366" s="1">
        <v>323</v>
      </c>
      <c r="R366" s="1">
        <v>174</v>
      </c>
      <c r="S366" s="1">
        <v>144</v>
      </c>
      <c r="T366" s="1">
        <v>202</v>
      </c>
      <c r="U366" s="1">
        <v>259</v>
      </c>
      <c r="V366" s="1">
        <v>229</v>
      </c>
      <c r="W366" s="1">
        <v>213</v>
      </c>
      <c r="X366" s="1">
        <v>182</v>
      </c>
      <c r="Y366" s="1">
        <v>195</v>
      </c>
      <c r="Z366" s="1">
        <v>313</v>
      </c>
      <c r="AA366" s="1">
        <v>239</v>
      </c>
      <c r="AG366" s="103">
        <f t="shared" ref="AG366:AX366" si="611">J366/$G366</f>
        <v>6.0668854864931948E-3</v>
      </c>
      <c r="AH366" s="103">
        <f t="shared" si="611"/>
        <v>5.9705857168663185E-3</v>
      </c>
      <c r="AI366" s="103">
        <f t="shared" si="611"/>
        <v>4.1489150747579121E-3</v>
      </c>
      <c r="AJ366" s="103">
        <f t="shared" si="611"/>
        <v>7.9447309942172787E-4</v>
      </c>
      <c r="AK366" s="103">
        <f t="shared" si="611"/>
        <v>1.0673224466978769E-3</v>
      </c>
      <c r="AL366" s="103">
        <f t="shared" si="611"/>
        <v>1.8858704885263238E-3</v>
      </c>
      <c r="AM366" s="103">
        <f t="shared" si="611"/>
        <v>2.3192194518472662E-3</v>
      </c>
      <c r="AN366" s="103">
        <f t="shared" si="611"/>
        <v>2.5920687991234153E-3</v>
      </c>
      <c r="AO366" s="103">
        <f t="shared" si="611"/>
        <v>1.3963466595897035E-3</v>
      </c>
      <c r="AP366" s="103">
        <f t="shared" si="611"/>
        <v>1.1555972355225133E-3</v>
      </c>
      <c r="AQ366" s="103">
        <f t="shared" si="611"/>
        <v>1.6210461220524145E-3</v>
      </c>
      <c r="AR366" s="103">
        <f t="shared" si="611"/>
        <v>2.0784700277800762E-3</v>
      </c>
      <c r="AS366" s="103">
        <f t="shared" si="611"/>
        <v>1.8377206037128858E-3</v>
      </c>
      <c r="AT366" s="103">
        <f t="shared" si="611"/>
        <v>1.7093209108770509E-3</v>
      </c>
      <c r="AU366" s="103">
        <f t="shared" si="611"/>
        <v>1.4605465060076211E-3</v>
      </c>
      <c r="AV366" s="103">
        <f t="shared" si="611"/>
        <v>1.5648712564367369E-3</v>
      </c>
      <c r="AW366" s="103">
        <f t="shared" si="611"/>
        <v>2.5118189911010184E-3</v>
      </c>
      <c r="AX366" s="103">
        <f t="shared" si="611"/>
        <v>1.9179704117352825E-3</v>
      </c>
    </row>
    <row r="367" spans="1:66" ht="14.25" hidden="1" outlineLevel="1" x14ac:dyDescent="0.2">
      <c r="A367" s="83" t="s">
        <v>1815</v>
      </c>
      <c r="B367" s="83" t="s">
        <v>1402</v>
      </c>
      <c r="C367" s="1" t="s">
        <v>1280</v>
      </c>
      <c r="D367" s="97" t="s">
        <v>151</v>
      </c>
      <c r="E367" s="16">
        <f t="shared" ref="E367:G367" si="612">E227</f>
        <v>76089</v>
      </c>
      <c r="F367" s="52">
        <f t="shared" si="612"/>
        <v>0.41</v>
      </c>
      <c r="G367" s="16">
        <f t="shared" si="612"/>
        <v>31196.489999999998</v>
      </c>
      <c r="H367" s="16"/>
      <c r="I367" s="101">
        <f t="shared" si="444"/>
        <v>3.7375999671757948E-2</v>
      </c>
      <c r="J367" s="16">
        <v>3089</v>
      </c>
      <c r="K367" s="130">
        <v>2691</v>
      </c>
      <c r="L367" s="130">
        <v>1938</v>
      </c>
      <c r="M367" s="32">
        <v>395</v>
      </c>
      <c r="N367" s="32">
        <v>441</v>
      </c>
      <c r="O367" s="1">
        <v>802</v>
      </c>
      <c r="P367" s="1">
        <v>997</v>
      </c>
      <c r="Q367" s="16">
        <v>1260</v>
      </c>
      <c r="R367" s="1">
        <v>790</v>
      </c>
      <c r="S367" s="1">
        <v>842</v>
      </c>
      <c r="T367" s="16">
        <v>1051</v>
      </c>
      <c r="U367" s="16">
        <v>1422</v>
      </c>
      <c r="V367" s="16">
        <v>1077</v>
      </c>
      <c r="W367" s="1">
        <v>896</v>
      </c>
      <c r="X367" s="16">
        <v>1010</v>
      </c>
      <c r="Y367" s="16">
        <v>1009</v>
      </c>
      <c r="Z367" s="16">
        <v>1344</v>
      </c>
      <c r="AA367" s="16">
        <v>1145</v>
      </c>
      <c r="AG367" s="103">
        <f t="shared" ref="AG367:AX367" si="613">J367/$G367</f>
        <v>9.9017549730754967E-2</v>
      </c>
      <c r="AH367" s="103">
        <f t="shared" si="613"/>
        <v>8.6259704216724381E-2</v>
      </c>
      <c r="AI367" s="103">
        <f t="shared" si="613"/>
        <v>6.2122373382390135E-2</v>
      </c>
      <c r="AJ367" s="103">
        <f t="shared" si="613"/>
        <v>1.2661680849351964E-2</v>
      </c>
      <c r="AK367" s="103">
        <f t="shared" si="613"/>
        <v>1.4136205707757508E-2</v>
      </c>
      <c r="AL367" s="103">
        <f t="shared" si="613"/>
        <v>2.5708020357418416E-2</v>
      </c>
      <c r="AM367" s="103">
        <f t="shared" si="613"/>
        <v>3.195872356152888E-2</v>
      </c>
      <c r="AN367" s="103">
        <f t="shared" si="613"/>
        <v>4.0389159165021449E-2</v>
      </c>
      <c r="AO367" s="103">
        <f t="shared" si="613"/>
        <v>2.5323361698703927E-2</v>
      </c>
      <c r="AP367" s="103">
        <f t="shared" si="613"/>
        <v>2.6990215886466717E-2</v>
      </c>
      <c r="AQ367" s="103">
        <f t="shared" si="613"/>
        <v>3.3689687525744083E-2</v>
      </c>
      <c r="AR367" s="103">
        <f t="shared" si="613"/>
        <v>4.5582051057667064E-2</v>
      </c>
      <c r="AS367" s="103">
        <f t="shared" si="613"/>
        <v>3.4523114619625477E-2</v>
      </c>
      <c r="AT367" s="103">
        <f t="shared" si="613"/>
        <v>2.872117985068192E-2</v>
      </c>
      <c r="AU367" s="103">
        <f t="shared" si="613"/>
        <v>3.2375437108469574E-2</v>
      </c>
      <c r="AV367" s="103">
        <f t="shared" si="613"/>
        <v>3.2343382220243369E-2</v>
      </c>
      <c r="AW367" s="103">
        <f t="shared" si="613"/>
        <v>4.3081769776022884E-2</v>
      </c>
      <c r="AX367" s="103">
        <f t="shared" si="613"/>
        <v>3.6702847019007591E-2</v>
      </c>
    </row>
    <row r="368" spans="1:66" ht="14.25" hidden="1" outlineLevel="1" x14ac:dyDescent="0.2">
      <c r="A368" s="83" t="s">
        <v>1815</v>
      </c>
      <c r="B368" s="83" t="s">
        <v>1402</v>
      </c>
      <c r="C368" s="1" t="s">
        <v>1372</v>
      </c>
      <c r="D368" s="97" t="s">
        <v>133</v>
      </c>
      <c r="E368" s="16">
        <f t="shared" ref="E368:G368" si="614">E228</f>
        <v>226345</v>
      </c>
      <c r="F368" s="52">
        <f t="shared" si="614"/>
        <v>0.41</v>
      </c>
      <c r="G368" s="16">
        <f t="shared" si="614"/>
        <v>92801.45</v>
      </c>
      <c r="H368" s="1"/>
      <c r="I368" s="101">
        <f t="shared" si="444"/>
        <v>0</v>
      </c>
      <c r="J368" s="1">
        <v>3</v>
      </c>
      <c r="K368" s="61">
        <v>1</v>
      </c>
      <c r="L368" s="61">
        <v>0</v>
      </c>
      <c r="M368" s="32">
        <v>0</v>
      </c>
      <c r="N368" s="32">
        <v>0</v>
      </c>
      <c r="O368" s="1">
        <v>1</v>
      </c>
      <c r="P368" s="1">
        <v>0</v>
      </c>
      <c r="Q368" s="1">
        <v>1</v>
      </c>
      <c r="R368" s="1">
        <v>1</v>
      </c>
      <c r="S368" s="1">
        <v>0</v>
      </c>
      <c r="T368" s="1">
        <v>5</v>
      </c>
      <c r="U368" s="1">
        <v>1</v>
      </c>
      <c r="V368" s="1">
        <v>1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G368" s="103">
        <f t="shared" ref="AG368:AX368" si="615">J368/$G368</f>
        <v>3.2327081096254424E-5</v>
      </c>
      <c r="AH368" s="103">
        <f t="shared" si="615"/>
        <v>1.0775693698751475E-5</v>
      </c>
      <c r="AI368" s="103">
        <f t="shared" si="615"/>
        <v>0</v>
      </c>
      <c r="AJ368" s="103">
        <f t="shared" si="615"/>
        <v>0</v>
      </c>
      <c r="AK368" s="103">
        <f t="shared" si="615"/>
        <v>0</v>
      </c>
      <c r="AL368" s="103">
        <f t="shared" si="615"/>
        <v>1.0775693698751475E-5</v>
      </c>
      <c r="AM368" s="103">
        <f t="shared" si="615"/>
        <v>0</v>
      </c>
      <c r="AN368" s="103">
        <f t="shared" si="615"/>
        <v>1.0775693698751475E-5</v>
      </c>
      <c r="AO368" s="103">
        <f t="shared" si="615"/>
        <v>1.0775693698751475E-5</v>
      </c>
      <c r="AP368" s="103">
        <f t="shared" si="615"/>
        <v>0</v>
      </c>
      <c r="AQ368" s="103">
        <f t="shared" si="615"/>
        <v>5.3878468493757374E-5</v>
      </c>
      <c r="AR368" s="103">
        <f t="shared" si="615"/>
        <v>1.0775693698751475E-5</v>
      </c>
      <c r="AS368" s="103">
        <f t="shared" si="615"/>
        <v>1.0775693698751475E-5</v>
      </c>
      <c r="AT368" s="103">
        <f t="shared" si="615"/>
        <v>0</v>
      </c>
      <c r="AU368" s="103">
        <f t="shared" si="615"/>
        <v>0</v>
      </c>
      <c r="AV368" s="103">
        <f t="shared" si="615"/>
        <v>0</v>
      </c>
      <c r="AW368" s="103">
        <f t="shared" si="615"/>
        <v>0</v>
      </c>
      <c r="AX368" s="103">
        <f t="shared" si="615"/>
        <v>0</v>
      </c>
    </row>
    <row r="369" spans="1:50" ht="14.25" hidden="1" outlineLevel="1" x14ac:dyDescent="0.2">
      <c r="A369" s="83" t="s">
        <v>1815</v>
      </c>
      <c r="B369" s="83" t="s">
        <v>1402</v>
      </c>
      <c r="C369" s="1" t="s">
        <v>1402</v>
      </c>
      <c r="D369" s="97" t="s">
        <v>151</v>
      </c>
      <c r="E369" s="16">
        <f t="shared" ref="E369:G369" si="616">E229</f>
        <v>549675</v>
      </c>
      <c r="F369" s="52">
        <f t="shared" si="616"/>
        <v>0.41</v>
      </c>
      <c r="G369" s="16">
        <f t="shared" si="616"/>
        <v>225366.75</v>
      </c>
      <c r="H369" s="16"/>
      <c r="I369" s="101">
        <f t="shared" si="444"/>
        <v>1.9631704026141093E-2</v>
      </c>
      <c r="J369" s="16">
        <v>16564</v>
      </c>
      <c r="K369" s="130">
        <v>14292</v>
      </c>
      <c r="L369" s="130">
        <v>10071</v>
      </c>
      <c r="M369" s="131">
        <v>2139</v>
      </c>
      <c r="N369" s="131">
        <v>1634</v>
      </c>
      <c r="O369" s="16">
        <v>2877</v>
      </c>
      <c r="P369" s="16">
        <v>5035</v>
      </c>
      <c r="Q369" s="16">
        <v>5236</v>
      </c>
      <c r="R369" s="16">
        <v>4409</v>
      </c>
      <c r="S369" s="16">
        <v>4379</v>
      </c>
      <c r="T369" s="16">
        <v>5365</v>
      </c>
      <c r="U369" s="16">
        <v>5253</v>
      </c>
      <c r="V369" s="16">
        <v>4242</v>
      </c>
      <c r="W369" s="16">
        <v>3505</v>
      </c>
      <c r="X369" s="16">
        <v>4506</v>
      </c>
      <c r="Y369" s="16">
        <v>4109</v>
      </c>
      <c r="Z369" s="16">
        <v>4305</v>
      </c>
      <c r="AA369" s="16">
        <v>4859</v>
      </c>
      <c r="AG369" s="103">
        <f t="shared" ref="AG369:AX369" si="617">J369/$G369</f>
        <v>7.3497976076772636E-2</v>
      </c>
      <c r="AH369" s="103">
        <f t="shared" si="617"/>
        <v>6.3416630891646619E-2</v>
      </c>
      <c r="AI369" s="103">
        <f t="shared" si="617"/>
        <v>4.4687159929315219E-2</v>
      </c>
      <c r="AJ369" s="103">
        <f t="shared" si="617"/>
        <v>9.4911960171586984E-3</v>
      </c>
      <c r="AK369" s="103">
        <f t="shared" si="617"/>
        <v>7.2504040635985563E-3</v>
      </c>
      <c r="AL369" s="103">
        <f t="shared" si="617"/>
        <v>1.2765858317608965E-2</v>
      </c>
      <c r="AM369" s="103">
        <f t="shared" si="617"/>
        <v>2.2341361358762996E-2</v>
      </c>
      <c r="AN369" s="103">
        <f t="shared" si="617"/>
        <v>2.3233240928397823E-2</v>
      </c>
      <c r="AO369" s="103">
        <f t="shared" si="617"/>
        <v>1.9563666778706263E-2</v>
      </c>
      <c r="AP369" s="103">
        <f t="shared" si="617"/>
        <v>1.9430550425029423E-2</v>
      </c>
      <c r="AQ369" s="103">
        <f t="shared" si="617"/>
        <v>2.3805641249208236E-2</v>
      </c>
      <c r="AR369" s="103">
        <f t="shared" si="617"/>
        <v>2.3308673528814699E-2</v>
      </c>
      <c r="AS369" s="103">
        <f t="shared" si="617"/>
        <v>1.8822652409905188E-2</v>
      </c>
      <c r="AT369" s="103">
        <f t="shared" si="617"/>
        <v>1.555242732124415E-2</v>
      </c>
      <c r="AU369" s="103">
        <f t="shared" si="617"/>
        <v>1.999407632226138E-2</v>
      </c>
      <c r="AV369" s="103">
        <f t="shared" si="617"/>
        <v>1.8232503241937863E-2</v>
      </c>
      <c r="AW369" s="103">
        <f t="shared" si="617"/>
        <v>1.9102196752626553E-2</v>
      </c>
      <c r="AX369" s="103">
        <f t="shared" si="617"/>
        <v>2.1560412083858865E-2</v>
      </c>
    </row>
    <row r="370" spans="1:50" ht="14.25" hidden="1" outlineLevel="1" x14ac:dyDescent="0.2">
      <c r="A370" s="83" t="s">
        <v>1815</v>
      </c>
      <c r="B370" s="83" t="s">
        <v>1402</v>
      </c>
      <c r="C370" s="1" t="s">
        <v>1403</v>
      </c>
      <c r="D370" s="97" t="s">
        <v>151</v>
      </c>
      <c r="E370" s="16">
        <f t="shared" ref="E370:G370" si="618">E230</f>
        <v>35331</v>
      </c>
      <c r="F370" s="52">
        <f t="shared" si="618"/>
        <v>0.41</v>
      </c>
      <c r="G370" s="16">
        <f t="shared" si="618"/>
        <v>14485.71</v>
      </c>
      <c r="H370" s="1"/>
      <c r="I370" s="101">
        <f t="shared" si="444"/>
        <v>3.4286663661406082E-3</v>
      </c>
      <c r="J370" s="1">
        <v>52</v>
      </c>
      <c r="K370" s="61">
        <v>81</v>
      </c>
      <c r="L370" s="61">
        <v>47</v>
      </c>
      <c r="M370" s="32">
        <v>12</v>
      </c>
      <c r="N370" s="32">
        <v>5</v>
      </c>
      <c r="O370" s="1">
        <v>11</v>
      </c>
      <c r="P370" s="1">
        <v>18</v>
      </c>
      <c r="Q370" s="1">
        <v>56</v>
      </c>
      <c r="R370" s="1">
        <v>64</v>
      </c>
      <c r="S370" s="1">
        <v>55</v>
      </c>
      <c r="T370" s="1">
        <v>36</v>
      </c>
      <c r="U370" s="1">
        <v>66</v>
      </c>
      <c r="V370" s="1">
        <v>93</v>
      </c>
      <c r="W370" s="1">
        <v>80</v>
      </c>
      <c r="X370" s="1">
        <v>65</v>
      </c>
      <c r="Y370" s="1">
        <v>51</v>
      </c>
      <c r="Z370" s="1">
        <v>55</v>
      </c>
      <c r="AA370" s="1">
        <v>43</v>
      </c>
      <c r="AG370" s="103">
        <f t="shared" ref="AG370:AX370" si="619">J370/$G370</f>
        <v>3.5897446517982206E-3</v>
      </c>
      <c r="AH370" s="103">
        <f t="shared" si="619"/>
        <v>5.5917176306856898E-3</v>
      </c>
      <c r="AI370" s="103">
        <f t="shared" si="619"/>
        <v>3.2445768968176227E-3</v>
      </c>
      <c r="AJ370" s="103">
        <f t="shared" si="619"/>
        <v>8.2840261195343552E-4</v>
      </c>
      <c r="AK370" s="103">
        <f t="shared" si="619"/>
        <v>3.4516775498059812E-4</v>
      </c>
      <c r="AL370" s="103">
        <f t="shared" si="619"/>
        <v>7.5936906095731588E-4</v>
      </c>
      <c r="AM370" s="103">
        <f t="shared" si="619"/>
        <v>1.2426039179301532E-3</v>
      </c>
      <c r="AN370" s="103">
        <f t="shared" si="619"/>
        <v>3.8658788557826992E-3</v>
      </c>
      <c r="AO370" s="103">
        <f t="shared" si="619"/>
        <v>4.4181472637516558E-3</v>
      </c>
      <c r="AP370" s="103">
        <f t="shared" si="619"/>
        <v>3.7968453047865797E-3</v>
      </c>
      <c r="AQ370" s="103">
        <f t="shared" si="619"/>
        <v>2.4852078358603064E-3</v>
      </c>
      <c r="AR370" s="103">
        <f t="shared" si="619"/>
        <v>4.5562143657438955E-3</v>
      </c>
      <c r="AS370" s="103">
        <f t="shared" si="619"/>
        <v>6.4201202426391255E-3</v>
      </c>
      <c r="AT370" s="103">
        <f t="shared" si="619"/>
        <v>5.52268407968957E-3</v>
      </c>
      <c r="AU370" s="103">
        <f t="shared" si="619"/>
        <v>4.4871808147477757E-3</v>
      </c>
      <c r="AV370" s="103">
        <f t="shared" si="619"/>
        <v>3.5207111008021012E-3</v>
      </c>
      <c r="AW370" s="103">
        <f t="shared" si="619"/>
        <v>3.7968453047865797E-3</v>
      </c>
      <c r="AX370" s="103">
        <f t="shared" si="619"/>
        <v>2.9684426928331441E-3</v>
      </c>
    </row>
    <row r="371" spans="1:50" ht="14.25" hidden="1" outlineLevel="1" x14ac:dyDescent="0.2">
      <c r="A371" s="83" t="s">
        <v>1815</v>
      </c>
      <c r="B371" s="83" t="s">
        <v>1402</v>
      </c>
      <c r="C371" s="1" t="s">
        <v>1404</v>
      </c>
      <c r="D371" s="97" t="s">
        <v>133</v>
      </c>
      <c r="E371" s="16">
        <f t="shared" ref="E371:G371" si="620">E231</f>
        <v>248966</v>
      </c>
      <c r="F371" s="52">
        <f t="shared" si="620"/>
        <v>0.41</v>
      </c>
      <c r="G371" s="16">
        <f t="shared" si="620"/>
        <v>102076.06</v>
      </c>
      <c r="H371" s="16"/>
      <c r="I371" s="101">
        <f t="shared" si="444"/>
        <v>6.1914615434804209E-3</v>
      </c>
      <c r="J371" s="16">
        <v>2170</v>
      </c>
      <c r="K371" s="130">
        <v>1866</v>
      </c>
      <c r="L371" s="130">
        <v>1399</v>
      </c>
      <c r="M371" s="32">
        <v>183</v>
      </c>
      <c r="N371" s="32">
        <v>3</v>
      </c>
      <c r="O371" s="1">
        <v>90</v>
      </c>
      <c r="P371" s="1">
        <v>270</v>
      </c>
      <c r="Q371" s="1">
        <v>387</v>
      </c>
      <c r="R371" s="1">
        <v>344</v>
      </c>
      <c r="S371" s="1">
        <v>457</v>
      </c>
      <c r="T371" s="1">
        <v>607</v>
      </c>
      <c r="U371" s="1">
        <v>815</v>
      </c>
      <c r="V371" s="1">
        <v>549</v>
      </c>
      <c r="W371" s="1">
        <v>508</v>
      </c>
      <c r="X371" s="1">
        <v>695</v>
      </c>
      <c r="Y371" s="1">
        <v>613</v>
      </c>
      <c r="Z371" s="1">
        <v>600</v>
      </c>
      <c r="AA371" s="1">
        <v>683</v>
      </c>
      <c r="AG371" s="103">
        <f t="shared" ref="AG371:AX371" si="621">J371/$G371</f>
        <v>2.1258657514798281E-2</v>
      </c>
      <c r="AH371" s="103">
        <f t="shared" si="621"/>
        <v>1.8280486139453267E-2</v>
      </c>
      <c r="AI371" s="103">
        <f t="shared" si="621"/>
        <v>1.3705466296406817E-2</v>
      </c>
      <c r="AJ371" s="103">
        <f t="shared" si="621"/>
        <v>1.7927807950267674E-3</v>
      </c>
      <c r="AK371" s="103">
        <f t="shared" si="621"/>
        <v>2.9389849098799463E-5</v>
      </c>
      <c r="AL371" s="103">
        <f t="shared" si="621"/>
        <v>8.8169547296398389E-4</v>
      </c>
      <c r="AM371" s="103">
        <f t="shared" si="621"/>
        <v>2.645086418891952E-3</v>
      </c>
      <c r="AN371" s="103">
        <f t="shared" si="621"/>
        <v>3.7912905337451311E-3</v>
      </c>
      <c r="AO371" s="103">
        <f t="shared" si="621"/>
        <v>3.370036029995672E-3</v>
      </c>
      <c r="AP371" s="103">
        <f t="shared" si="621"/>
        <v>4.4770536793837853E-3</v>
      </c>
      <c r="AQ371" s="103">
        <f t="shared" si="621"/>
        <v>5.9465461343237583E-3</v>
      </c>
      <c r="AR371" s="103">
        <f t="shared" si="621"/>
        <v>7.9842423385071883E-3</v>
      </c>
      <c r="AS371" s="103">
        <f t="shared" si="621"/>
        <v>5.3783423850803022E-3</v>
      </c>
      <c r="AT371" s="103">
        <f t="shared" si="621"/>
        <v>4.9766811140633761E-3</v>
      </c>
      <c r="AU371" s="103">
        <f t="shared" si="621"/>
        <v>6.8086483745552094E-3</v>
      </c>
      <c r="AV371" s="103">
        <f t="shared" si="621"/>
        <v>6.0053258325213571E-3</v>
      </c>
      <c r="AW371" s="103">
        <f t="shared" si="621"/>
        <v>5.877969819759893E-3</v>
      </c>
      <c r="AX371" s="103">
        <f t="shared" si="621"/>
        <v>6.6910889781600117E-3</v>
      </c>
    </row>
    <row r="372" spans="1:50" ht="14.25" hidden="1" outlineLevel="1" x14ac:dyDescent="0.2">
      <c r="A372" s="83" t="s">
        <v>1815</v>
      </c>
      <c r="B372" s="83" t="s">
        <v>1402</v>
      </c>
      <c r="C372" s="1" t="s">
        <v>1416</v>
      </c>
      <c r="D372" s="97" t="s">
        <v>151</v>
      </c>
      <c r="E372" s="16">
        <f t="shared" ref="E372:G372" si="622">E232</f>
        <v>56746</v>
      </c>
      <c r="F372" s="52">
        <f t="shared" si="622"/>
        <v>0.41</v>
      </c>
      <c r="G372" s="16">
        <f t="shared" si="622"/>
        <v>23265.859999999997</v>
      </c>
      <c r="H372" s="1"/>
      <c r="I372" s="101">
        <f t="shared" si="444"/>
        <v>2.865428858708282E-5</v>
      </c>
      <c r="J372" s="1">
        <v>6</v>
      </c>
      <c r="K372" s="61">
        <v>6</v>
      </c>
      <c r="L372" s="61">
        <v>3</v>
      </c>
      <c r="M372" s="32">
        <v>0</v>
      </c>
      <c r="N372" s="32">
        <v>0</v>
      </c>
      <c r="O372" s="1">
        <v>1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0</v>
      </c>
      <c r="Z372" s="1">
        <v>1</v>
      </c>
      <c r="AA372" s="1">
        <v>1</v>
      </c>
      <c r="AG372" s="103">
        <f t="shared" ref="AG372:AX372" si="623">J372/$G372</f>
        <v>2.5788859728374542E-4</v>
      </c>
      <c r="AH372" s="103">
        <f t="shared" si="623"/>
        <v>2.5788859728374542E-4</v>
      </c>
      <c r="AI372" s="103">
        <f t="shared" si="623"/>
        <v>1.2894429864187271E-4</v>
      </c>
      <c r="AJ372" s="103">
        <f t="shared" si="623"/>
        <v>0</v>
      </c>
      <c r="AK372" s="103">
        <f t="shared" si="623"/>
        <v>0</v>
      </c>
      <c r="AL372" s="103">
        <f t="shared" si="623"/>
        <v>4.2981432880624237E-5</v>
      </c>
      <c r="AM372" s="103">
        <f t="shared" si="623"/>
        <v>0</v>
      </c>
      <c r="AN372" s="103">
        <f t="shared" si="623"/>
        <v>0</v>
      </c>
      <c r="AO372" s="103">
        <f t="shared" si="623"/>
        <v>4.2981432880624237E-5</v>
      </c>
      <c r="AP372" s="103">
        <f t="shared" si="623"/>
        <v>0</v>
      </c>
      <c r="AQ372" s="103">
        <f t="shared" si="623"/>
        <v>0</v>
      </c>
      <c r="AR372" s="103">
        <f t="shared" si="623"/>
        <v>0</v>
      </c>
      <c r="AS372" s="103">
        <f t="shared" si="623"/>
        <v>0</v>
      </c>
      <c r="AT372" s="103">
        <f t="shared" si="623"/>
        <v>0</v>
      </c>
      <c r="AU372" s="103">
        <f t="shared" si="623"/>
        <v>4.2981432880624237E-5</v>
      </c>
      <c r="AV372" s="103">
        <f t="shared" si="623"/>
        <v>0</v>
      </c>
      <c r="AW372" s="103">
        <f t="shared" si="623"/>
        <v>4.2981432880624237E-5</v>
      </c>
      <c r="AX372" s="103">
        <f t="shared" si="623"/>
        <v>4.2981432880624237E-5</v>
      </c>
    </row>
    <row r="373" spans="1:50" ht="14.25" hidden="1" outlineLevel="1" x14ac:dyDescent="0.2">
      <c r="A373" s="83" t="s">
        <v>1815</v>
      </c>
      <c r="B373" s="83" t="s">
        <v>1402</v>
      </c>
      <c r="C373" s="1" t="s">
        <v>1418</v>
      </c>
      <c r="D373" s="97" t="e">
        <v>#N/A</v>
      </c>
      <c r="E373" s="16">
        <f t="shared" ref="E373:G373" si="624">E233</f>
        <v>301791</v>
      </c>
      <c r="F373" s="52">
        <f t="shared" si="624"/>
        <v>0.41</v>
      </c>
      <c r="G373" s="16">
        <f t="shared" si="624"/>
        <v>123734.31</v>
      </c>
      <c r="I373" s="101">
        <f t="shared" si="444"/>
        <v>0</v>
      </c>
      <c r="K373" s="61"/>
      <c r="L373" s="61">
        <v>0</v>
      </c>
      <c r="M373" s="32"/>
      <c r="N373" s="32">
        <v>0</v>
      </c>
      <c r="P373" s="1">
        <v>0</v>
      </c>
      <c r="Q373" s="1">
        <v>0</v>
      </c>
      <c r="X373" s="1">
        <v>0</v>
      </c>
      <c r="Y373" s="1">
        <v>0</v>
      </c>
      <c r="AA373" s="1">
        <v>0</v>
      </c>
      <c r="AG373" s="103">
        <f t="shared" ref="AG373:AX373" si="625">J373/$G373</f>
        <v>0</v>
      </c>
      <c r="AH373" s="103">
        <f t="shared" si="625"/>
        <v>0</v>
      </c>
      <c r="AI373" s="103">
        <f t="shared" si="625"/>
        <v>0</v>
      </c>
      <c r="AJ373" s="103">
        <f t="shared" si="625"/>
        <v>0</v>
      </c>
      <c r="AK373" s="103">
        <f t="shared" si="625"/>
        <v>0</v>
      </c>
      <c r="AL373" s="103">
        <f t="shared" si="625"/>
        <v>0</v>
      </c>
      <c r="AM373" s="103">
        <f t="shared" si="625"/>
        <v>0</v>
      </c>
      <c r="AN373" s="103">
        <f t="shared" si="625"/>
        <v>0</v>
      </c>
      <c r="AO373" s="103">
        <f t="shared" si="625"/>
        <v>0</v>
      </c>
      <c r="AP373" s="103">
        <f t="shared" si="625"/>
        <v>0</v>
      </c>
      <c r="AQ373" s="103">
        <f t="shared" si="625"/>
        <v>0</v>
      </c>
      <c r="AR373" s="103">
        <f t="shared" si="625"/>
        <v>0</v>
      </c>
      <c r="AS373" s="103">
        <f t="shared" si="625"/>
        <v>0</v>
      </c>
      <c r="AT373" s="103">
        <f t="shared" si="625"/>
        <v>0</v>
      </c>
      <c r="AU373" s="103">
        <f t="shared" si="625"/>
        <v>0</v>
      </c>
      <c r="AV373" s="103">
        <f t="shared" si="625"/>
        <v>0</v>
      </c>
      <c r="AW373" s="103">
        <f t="shared" si="625"/>
        <v>0</v>
      </c>
      <c r="AX373" s="103">
        <f t="shared" si="625"/>
        <v>0</v>
      </c>
    </row>
    <row r="374" spans="1:50" ht="14.25" hidden="1" outlineLevel="1" x14ac:dyDescent="0.2">
      <c r="A374" s="83" t="s">
        <v>1815</v>
      </c>
      <c r="B374" s="83" t="s">
        <v>1402</v>
      </c>
      <c r="C374" s="1" t="s">
        <v>1421</v>
      </c>
      <c r="D374" s="97" t="s">
        <v>151</v>
      </c>
      <c r="E374" s="16">
        <f t="shared" ref="E374:G374" si="626">E234</f>
        <v>82547</v>
      </c>
      <c r="F374" s="52">
        <f t="shared" si="626"/>
        <v>0.41</v>
      </c>
      <c r="G374" s="16">
        <f t="shared" si="626"/>
        <v>33844.269999999997</v>
      </c>
      <c r="H374" s="1"/>
      <c r="I374" s="101">
        <f t="shared" si="444"/>
        <v>1.1818839644052008E-3</v>
      </c>
      <c r="J374" s="1">
        <v>95</v>
      </c>
      <c r="K374" s="61">
        <v>65</v>
      </c>
      <c r="L374" s="61">
        <v>63</v>
      </c>
      <c r="M374" s="32">
        <v>12</v>
      </c>
      <c r="N374" s="32">
        <v>13</v>
      </c>
      <c r="O374" s="1">
        <v>24</v>
      </c>
      <c r="P374" s="1">
        <v>27</v>
      </c>
      <c r="Q374" s="1">
        <v>24</v>
      </c>
      <c r="R374" s="1">
        <v>12</v>
      </c>
      <c r="S374" s="1">
        <v>33</v>
      </c>
      <c r="T374" s="1">
        <v>75</v>
      </c>
      <c r="U374" s="1">
        <v>77</v>
      </c>
      <c r="V374" s="1">
        <v>67</v>
      </c>
      <c r="W374" s="1">
        <v>42</v>
      </c>
      <c r="X374" s="1">
        <v>63</v>
      </c>
      <c r="Y374" s="1">
        <v>49</v>
      </c>
      <c r="Z374" s="1">
        <v>45</v>
      </c>
      <c r="AA374" s="1">
        <v>26</v>
      </c>
      <c r="AG374" s="103">
        <f t="shared" ref="AG374:AX374" si="627">J374/$G374</f>
        <v>2.8069744154623519E-3</v>
      </c>
      <c r="AH374" s="103">
        <f t="shared" si="627"/>
        <v>1.9205614421584512E-3</v>
      </c>
      <c r="AI374" s="103">
        <f t="shared" si="627"/>
        <v>1.8614672439381912E-3</v>
      </c>
      <c r="AJ374" s="103">
        <f t="shared" si="627"/>
        <v>3.5456518932156021E-4</v>
      </c>
      <c r="AK374" s="103">
        <f t="shared" si="627"/>
        <v>3.8411228843169025E-4</v>
      </c>
      <c r="AL374" s="103">
        <f t="shared" si="627"/>
        <v>7.0913037864312042E-4</v>
      </c>
      <c r="AM374" s="103">
        <f t="shared" si="627"/>
        <v>7.9777167597351053E-4</v>
      </c>
      <c r="AN374" s="103">
        <f t="shared" si="627"/>
        <v>7.0913037864312042E-4</v>
      </c>
      <c r="AO374" s="103">
        <f t="shared" si="627"/>
        <v>3.5456518932156021E-4</v>
      </c>
      <c r="AP374" s="103">
        <f t="shared" si="627"/>
        <v>9.7505427063429063E-4</v>
      </c>
      <c r="AQ374" s="103">
        <f t="shared" si="627"/>
        <v>2.2160324332597516E-3</v>
      </c>
      <c r="AR374" s="103">
        <f t="shared" si="627"/>
        <v>2.2751266314800117E-3</v>
      </c>
      <c r="AS374" s="103">
        <f t="shared" si="627"/>
        <v>1.9796556403787113E-3</v>
      </c>
      <c r="AT374" s="103">
        <f t="shared" si="627"/>
        <v>1.2409781626254608E-3</v>
      </c>
      <c r="AU374" s="103">
        <f t="shared" si="627"/>
        <v>1.8614672439381912E-3</v>
      </c>
      <c r="AV374" s="103">
        <f t="shared" si="627"/>
        <v>1.4478078563963709E-3</v>
      </c>
      <c r="AW374" s="103">
        <f t="shared" si="627"/>
        <v>1.329619459955851E-3</v>
      </c>
      <c r="AX374" s="103">
        <f t="shared" si="627"/>
        <v>7.6822457686338049E-4</v>
      </c>
    </row>
    <row r="375" spans="1:50" ht="14.25" hidden="1" outlineLevel="1" x14ac:dyDescent="0.2">
      <c r="A375" s="83" t="s">
        <v>1815</v>
      </c>
      <c r="B375" s="83" t="s">
        <v>1402</v>
      </c>
      <c r="C375" s="1" t="s">
        <v>1462</v>
      </c>
      <c r="D375" s="97" t="s">
        <v>133</v>
      </c>
      <c r="E375" s="16">
        <f t="shared" ref="E375:G375" si="628">E235</f>
        <v>228191</v>
      </c>
      <c r="F375" s="52">
        <f t="shared" si="628"/>
        <v>0.41</v>
      </c>
      <c r="G375" s="16">
        <f t="shared" si="628"/>
        <v>93558.31</v>
      </c>
      <c r="H375" s="1"/>
      <c r="I375" s="101">
        <f t="shared" si="444"/>
        <v>0</v>
      </c>
      <c r="J375" s="1">
        <v>0</v>
      </c>
      <c r="K375" s="61">
        <v>1</v>
      </c>
      <c r="L375" s="61">
        <v>0</v>
      </c>
      <c r="M375" s="32">
        <v>0</v>
      </c>
      <c r="N375" s="32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1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G375" s="103">
        <f t="shared" ref="AG375:AX375" si="629">J375/$G375</f>
        <v>0</v>
      </c>
      <c r="AH375" s="103">
        <f t="shared" si="629"/>
        <v>1.0688521415147409E-5</v>
      </c>
      <c r="AI375" s="103">
        <f t="shared" si="629"/>
        <v>0</v>
      </c>
      <c r="AJ375" s="103">
        <f t="shared" si="629"/>
        <v>0</v>
      </c>
      <c r="AK375" s="103">
        <f t="shared" si="629"/>
        <v>0</v>
      </c>
      <c r="AL375" s="103">
        <f t="shared" si="629"/>
        <v>0</v>
      </c>
      <c r="AM375" s="103">
        <f t="shared" si="629"/>
        <v>0</v>
      </c>
      <c r="AN375" s="103">
        <f t="shared" si="629"/>
        <v>0</v>
      </c>
      <c r="AO375" s="103">
        <f t="shared" si="629"/>
        <v>0</v>
      </c>
      <c r="AP375" s="103">
        <f t="shared" si="629"/>
        <v>0</v>
      </c>
      <c r="AQ375" s="103">
        <f t="shared" si="629"/>
        <v>1.0688521415147409E-5</v>
      </c>
      <c r="AR375" s="103">
        <f t="shared" si="629"/>
        <v>0</v>
      </c>
      <c r="AS375" s="103">
        <f t="shared" si="629"/>
        <v>0</v>
      </c>
      <c r="AT375" s="103">
        <f t="shared" si="629"/>
        <v>0</v>
      </c>
      <c r="AU375" s="103">
        <f t="shared" si="629"/>
        <v>0</v>
      </c>
      <c r="AV375" s="103">
        <f t="shared" si="629"/>
        <v>0</v>
      </c>
      <c r="AW375" s="103">
        <f t="shared" si="629"/>
        <v>0</v>
      </c>
      <c r="AX375" s="103">
        <f t="shared" si="629"/>
        <v>0</v>
      </c>
    </row>
    <row r="376" spans="1:50" ht="14.25" hidden="1" outlineLevel="1" x14ac:dyDescent="0.2">
      <c r="A376" s="83" t="s">
        <v>1815</v>
      </c>
      <c r="B376" s="83" t="s">
        <v>1402</v>
      </c>
      <c r="C376" s="1" t="s">
        <v>1478</v>
      </c>
      <c r="D376" s="97" t="s">
        <v>133</v>
      </c>
      <c r="E376" s="16">
        <f t="shared" ref="E376:G376" si="630">E236</f>
        <v>213206</v>
      </c>
      <c r="F376" s="52">
        <f t="shared" si="630"/>
        <v>0.41</v>
      </c>
      <c r="G376" s="16">
        <f t="shared" si="630"/>
        <v>87414.459999999992</v>
      </c>
      <c r="H376" s="1"/>
      <c r="I376" s="101">
        <f t="shared" si="444"/>
        <v>5.719877466496962E-5</v>
      </c>
      <c r="J376" s="1">
        <v>11</v>
      </c>
      <c r="K376" s="61">
        <v>14</v>
      </c>
      <c r="L376" s="61">
        <v>7</v>
      </c>
      <c r="M376" s="32">
        <v>1</v>
      </c>
      <c r="N376" s="32">
        <v>1</v>
      </c>
      <c r="O376" s="1">
        <v>5</v>
      </c>
      <c r="P376" s="1">
        <v>4</v>
      </c>
      <c r="Q376" s="1">
        <v>15</v>
      </c>
      <c r="R376" s="1">
        <v>8</v>
      </c>
      <c r="S376" s="1">
        <v>6</v>
      </c>
      <c r="T376" s="1">
        <v>11</v>
      </c>
      <c r="U376" s="1">
        <v>13</v>
      </c>
      <c r="V376" s="1">
        <v>7</v>
      </c>
      <c r="W376" s="1">
        <v>4</v>
      </c>
      <c r="X376" s="1">
        <v>7</v>
      </c>
      <c r="Y376" s="1">
        <v>3</v>
      </c>
      <c r="Z376" s="1">
        <v>5</v>
      </c>
      <c r="AA376" s="1">
        <v>7</v>
      </c>
      <c r="AG376" s="103">
        <f t="shared" ref="AG376:AX376" si="631">J376/$G376</f>
        <v>1.2583730426293316E-4</v>
      </c>
      <c r="AH376" s="103">
        <f t="shared" si="631"/>
        <v>1.6015656906191494E-4</v>
      </c>
      <c r="AI376" s="103">
        <f t="shared" si="631"/>
        <v>8.0078284530957472E-5</v>
      </c>
      <c r="AJ376" s="103">
        <f t="shared" si="631"/>
        <v>1.1439754932993924E-5</v>
      </c>
      <c r="AK376" s="103">
        <f t="shared" si="631"/>
        <v>1.1439754932993924E-5</v>
      </c>
      <c r="AL376" s="103">
        <f t="shared" si="631"/>
        <v>5.719877466496962E-5</v>
      </c>
      <c r="AM376" s="103">
        <f t="shared" si="631"/>
        <v>4.5759019731975697E-5</v>
      </c>
      <c r="AN376" s="103">
        <f t="shared" si="631"/>
        <v>1.7159632399490888E-4</v>
      </c>
      <c r="AO376" s="103">
        <f t="shared" si="631"/>
        <v>9.1518039463951394E-5</v>
      </c>
      <c r="AP376" s="103">
        <f t="shared" si="631"/>
        <v>6.8638529597963549E-5</v>
      </c>
      <c r="AQ376" s="103">
        <f t="shared" si="631"/>
        <v>1.2583730426293316E-4</v>
      </c>
      <c r="AR376" s="103">
        <f t="shared" si="631"/>
        <v>1.4871681412892101E-4</v>
      </c>
      <c r="AS376" s="103">
        <f t="shared" si="631"/>
        <v>8.0078284530957472E-5</v>
      </c>
      <c r="AT376" s="103">
        <f t="shared" si="631"/>
        <v>4.5759019731975697E-5</v>
      </c>
      <c r="AU376" s="103">
        <f t="shared" si="631"/>
        <v>8.0078284530957472E-5</v>
      </c>
      <c r="AV376" s="103">
        <f t="shared" si="631"/>
        <v>3.4319264798981775E-5</v>
      </c>
      <c r="AW376" s="103">
        <f t="shared" si="631"/>
        <v>5.719877466496962E-5</v>
      </c>
      <c r="AX376" s="103">
        <f t="shared" si="631"/>
        <v>8.0078284530957472E-5</v>
      </c>
    </row>
    <row r="377" spans="1:50" ht="14.25" hidden="1" outlineLevel="1" x14ac:dyDescent="0.2">
      <c r="A377" s="83" t="s">
        <v>1815</v>
      </c>
      <c r="B377" s="83" t="s">
        <v>1407</v>
      </c>
      <c r="C377" s="1" t="s">
        <v>1252</v>
      </c>
      <c r="D377" s="97" t="s">
        <v>133</v>
      </c>
      <c r="E377" s="16">
        <f t="shared" ref="E377:G377" si="632">E237</f>
        <v>509996</v>
      </c>
      <c r="F377" s="52">
        <f t="shared" si="632"/>
        <v>0.38</v>
      </c>
      <c r="G377" s="16">
        <f t="shared" si="632"/>
        <v>193798.48</v>
      </c>
      <c r="H377" s="16"/>
      <c r="I377" s="101">
        <f t="shared" si="444"/>
        <v>8.0822787326986934E-3</v>
      </c>
      <c r="J377" s="16">
        <v>5046</v>
      </c>
      <c r="K377" s="130">
        <v>4451</v>
      </c>
      <c r="L377" s="130">
        <v>3533</v>
      </c>
      <c r="M377" s="131">
        <v>1133</v>
      </c>
      <c r="N377" s="131">
        <v>1199</v>
      </c>
      <c r="O377" s="16">
        <v>1535</v>
      </c>
      <c r="P377" s="16">
        <v>1738</v>
      </c>
      <c r="Q377" s="16">
        <v>1888</v>
      </c>
      <c r="R377" s="16">
        <v>1465</v>
      </c>
      <c r="S377" s="16">
        <v>1438</v>
      </c>
      <c r="T377" s="16">
        <v>1452</v>
      </c>
      <c r="U377" s="16">
        <v>1897</v>
      </c>
      <c r="V377" s="16">
        <v>1728</v>
      </c>
      <c r="W377" s="16">
        <v>1304</v>
      </c>
      <c r="X377" s="16">
        <v>1409</v>
      </c>
      <c r="Y377" s="16">
        <v>1360</v>
      </c>
      <c r="Z377" s="16">
        <v>1807</v>
      </c>
      <c r="AA377" s="16">
        <v>1532</v>
      </c>
      <c r="AG377" s="103">
        <f t="shared" ref="AG377:AX377" si="633">J377/$G377</f>
        <v>2.6037355917342592E-2</v>
      </c>
      <c r="AH377" s="103">
        <f t="shared" si="633"/>
        <v>2.2967156398749876E-2</v>
      </c>
      <c r="AI377" s="103">
        <f t="shared" si="633"/>
        <v>1.8230277141492543E-2</v>
      </c>
      <c r="AJ377" s="103">
        <f t="shared" si="633"/>
        <v>5.846279083303439E-3</v>
      </c>
      <c r="AK377" s="103">
        <f t="shared" si="633"/>
        <v>6.1868390299036399E-3</v>
      </c>
      <c r="AL377" s="103">
        <f t="shared" si="633"/>
        <v>7.9205987580501149E-3</v>
      </c>
      <c r="AM377" s="103">
        <f t="shared" si="633"/>
        <v>8.9680785938052766E-3</v>
      </c>
      <c r="AN377" s="103">
        <f t="shared" si="633"/>
        <v>9.7420784724420954E-3</v>
      </c>
      <c r="AO377" s="103">
        <f t="shared" si="633"/>
        <v>7.5593988146862657E-3</v>
      </c>
      <c r="AP377" s="103">
        <f t="shared" si="633"/>
        <v>7.4200788365316383E-3</v>
      </c>
      <c r="AQ377" s="103">
        <f t="shared" si="633"/>
        <v>7.4923188252044078E-3</v>
      </c>
      <c r="AR377" s="103">
        <f t="shared" si="633"/>
        <v>9.7885184651603039E-3</v>
      </c>
      <c r="AS377" s="103">
        <f t="shared" si="633"/>
        <v>8.9164786018961547E-3</v>
      </c>
      <c r="AT377" s="103">
        <f t="shared" si="633"/>
        <v>6.7286389449494133E-3</v>
      </c>
      <c r="AU377" s="103">
        <f t="shared" si="633"/>
        <v>7.2704388599951868E-3</v>
      </c>
      <c r="AV377" s="103">
        <f t="shared" si="633"/>
        <v>7.0175988996404922E-3</v>
      </c>
      <c r="AW377" s="103">
        <f t="shared" si="633"/>
        <v>9.3241185379782134E-3</v>
      </c>
      <c r="AX377" s="103">
        <f t="shared" si="633"/>
        <v>7.9051187604773782E-3</v>
      </c>
    </row>
    <row r="378" spans="1:50" ht="14.25" hidden="1" outlineLevel="1" x14ac:dyDescent="0.2">
      <c r="A378" s="83" t="s">
        <v>1815</v>
      </c>
      <c r="B378" s="83" t="s">
        <v>1407</v>
      </c>
      <c r="C378" s="1" t="s">
        <v>1307</v>
      </c>
      <c r="D378" s="97" t="s">
        <v>133</v>
      </c>
      <c r="E378" s="16">
        <f t="shared" ref="E378:G378" si="634">E238</f>
        <v>252959</v>
      </c>
      <c r="F378" s="52">
        <f t="shared" si="634"/>
        <v>0.38</v>
      </c>
      <c r="G378" s="16">
        <f t="shared" si="634"/>
        <v>96124.42</v>
      </c>
      <c r="H378" s="1"/>
      <c r="I378" s="101">
        <f t="shared" si="444"/>
        <v>2.9475687170162724E-4</v>
      </c>
      <c r="J378" s="1">
        <v>132</v>
      </c>
      <c r="K378" s="61">
        <v>119</v>
      </c>
      <c r="L378" s="61">
        <v>105</v>
      </c>
      <c r="M378" s="32">
        <v>23</v>
      </c>
      <c r="N378" s="32">
        <v>32</v>
      </c>
      <c r="O378" s="1">
        <v>34</v>
      </c>
      <c r="P378" s="1">
        <v>44</v>
      </c>
      <c r="Q378" s="1">
        <v>47</v>
      </c>
      <c r="R378" s="1">
        <v>36</v>
      </c>
      <c r="S378" s="1">
        <v>35</v>
      </c>
      <c r="T378" s="1">
        <v>30</v>
      </c>
      <c r="U378" s="1">
        <v>46</v>
      </c>
      <c r="V378" s="1">
        <v>38</v>
      </c>
      <c r="W378" s="1">
        <v>19</v>
      </c>
      <c r="X378" s="1">
        <v>32</v>
      </c>
      <c r="Y378" s="1">
        <v>30</v>
      </c>
      <c r="Z378" s="1">
        <v>27</v>
      </c>
      <c r="AA378" s="1">
        <v>28</v>
      </c>
      <c r="AG378" s="103">
        <f t="shared" ref="AG378:AX378" si="635">J378/$G378</f>
        <v>1.3732202493393459E-3</v>
      </c>
      <c r="AH378" s="103">
        <f t="shared" si="635"/>
        <v>1.2379788611468344E-3</v>
      </c>
      <c r="AI378" s="103">
        <f t="shared" si="635"/>
        <v>1.0923342892472068E-3</v>
      </c>
      <c r="AJ378" s="103">
        <f t="shared" si="635"/>
        <v>2.392732252636739E-4</v>
      </c>
      <c r="AK378" s="103">
        <f t="shared" si="635"/>
        <v>3.329018786277202E-4</v>
      </c>
      <c r="AL378" s="103">
        <f t="shared" si="635"/>
        <v>3.537082460419527E-4</v>
      </c>
      <c r="AM378" s="103">
        <f t="shared" si="635"/>
        <v>4.5774008311311529E-4</v>
      </c>
      <c r="AN378" s="103">
        <f t="shared" si="635"/>
        <v>4.8894963423446402E-4</v>
      </c>
      <c r="AO378" s="103">
        <f t="shared" si="635"/>
        <v>3.7451461345618521E-4</v>
      </c>
      <c r="AP378" s="103">
        <f t="shared" si="635"/>
        <v>3.6411142974906898E-4</v>
      </c>
      <c r="AQ378" s="103">
        <f t="shared" si="635"/>
        <v>3.1209551121348769E-4</v>
      </c>
      <c r="AR378" s="103">
        <f t="shared" si="635"/>
        <v>4.7854645052734779E-4</v>
      </c>
      <c r="AS378" s="103">
        <f t="shared" si="635"/>
        <v>3.9532098087041777E-4</v>
      </c>
      <c r="AT378" s="103">
        <f t="shared" si="635"/>
        <v>1.9766049043520888E-4</v>
      </c>
      <c r="AU378" s="103">
        <f t="shared" si="635"/>
        <v>3.329018786277202E-4</v>
      </c>
      <c r="AV378" s="103">
        <f t="shared" si="635"/>
        <v>3.1209551121348769E-4</v>
      </c>
      <c r="AW378" s="103">
        <f t="shared" si="635"/>
        <v>2.8088596009213891E-4</v>
      </c>
      <c r="AX378" s="103">
        <f t="shared" si="635"/>
        <v>2.9128914379925519E-4</v>
      </c>
    </row>
    <row r="379" spans="1:50" ht="14.25" hidden="1" outlineLevel="1" x14ac:dyDescent="0.2">
      <c r="A379" s="83" t="s">
        <v>1815</v>
      </c>
      <c r="B379" s="83" t="s">
        <v>1407</v>
      </c>
      <c r="C379" s="1" t="s">
        <v>1344</v>
      </c>
      <c r="D379" s="97" t="e">
        <v>#N/A</v>
      </c>
      <c r="E379" s="16">
        <f t="shared" ref="E379:G379" si="636">E239</f>
        <v>453013</v>
      </c>
      <c r="F379" s="52">
        <f t="shared" si="636"/>
        <v>0.38</v>
      </c>
      <c r="G379" s="16">
        <f t="shared" si="636"/>
        <v>172144.94</v>
      </c>
      <c r="I379" s="101">
        <f t="shared" si="444"/>
        <v>5.8090583435098352E-6</v>
      </c>
      <c r="K379" s="61">
        <v>0</v>
      </c>
      <c r="L379" s="61">
        <v>1</v>
      </c>
      <c r="M379" s="32">
        <v>0</v>
      </c>
      <c r="N379" s="32"/>
      <c r="P379" s="1">
        <v>0</v>
      </c>
      <c r="Q379" s="1">
        <v>0</v>
      </c>
      <c r="R379" s="1">
        <v>0</v>
      </c>
      <c r="T379" s="1">
        <v>1</v>
      </c>
      <c r="U379" s="1">
        <v>0</v>
      </c>
      <c r="Z379" s="1">
        <v>1</v>
      </c>
      <c r="AG379" s="103">
        <f t="shared" ref="AG379:AX379" si="637">J379/$G379</f>
        <v>0</v>
      </c>
      <c r="AH379" s="103">
        <f t="shared" si="637"/>
        <v>0</v>
      </c>
      <c r="AI379" s="103">
        <f t="shared" si="637"/>
        <v>5.8090583435098352E-6</v>
      </c>
      <c r="AJ379" s="103">
        <f t="shared" si="637"/>
        <v>0</v>
      </c>
      <c r="AK379" s="103">
        <f t="shared" si="637"/>
        <v>0</v>
      </c>
      <c r="AL379" s="103">
        <f t="shared" si="637"/>
        <v>0</v>
      </c>
      <c r="AM379" s="103">
        <f t="shared" si="637"/>
        <v>0</v>
      </c>
      <c r="AN379" s="103">
        <f t="shared" si="637"/>
        <v>0</v>
      </c>
      <c r="AO379" s="103">
        <f t="shared" si="637"/>
        <v>0</v>
      </c>
      <c r="AP379" s="103">
        <f t="shared" si="637"/>
        <v>0</v>
      </c>
      <c r="AQ379" s="103">
        <f t="shared" si="637"/>
        <v>5.8090583435098352E-6</v>
      </c>
      <c r="AR379" s="103">
        <f t="shared" si="637"/>
        <v>0</v>
      </c>
      <c r="AS379" s="103">
        <f t="shared" si="637"/>
        <v>0</v>
      </c>
      <c r="AT379" s="103">
        <f t="shared" si="637"/>
        <v>0</v>
      </c>
      <c r="AU379" s="103">
        <f t="shared" si="637"/>
        <v>0</v>
      </c>
      <c r="AV379" s="103">
        <f t="shared" si="637"/>
        <v>0</v>
      </c>
      <c r="AW379" s="103">
        <f t="shared" si="637"/>
        <v>5.8090583435098352E-6</v>
      </c>
      <c r="AX379" s="103">
        <f t="shared" si="637"/>
        <v>0</v>
      </c>
    </row>
    <row r="380" spans="1:50" ht="14.25" hidden="1" outlineLevel="1" x14ac:dyDescent="0.2">
      <c r="A380" s="83" t="s">
        <v>1815</v>
      </c>
      <c r="B380" s="83" t="s">
        <v>1407</v>
      </c>
      <c r="C380" s="1" t="s">
        <v>1397</v>
      </c>
      <c r="D380" s="97" t="s">
        <v>133</v>
      </c>
      <c r="E380" s="16">
        <f t="shared" ref="E380:G380" si="638">E240</f>
        <v>355788</v>
      </c>
      <c r="F380" s="52">
        <f t="shared" si="638"/>
        <v>0.38</v>
      </c>
      <c r="G380" s="16">
        <f t="shared" si="638"/>
        <v>135199.44</v>
      </c>
      <c r="H380" s="1"/>
      <c r="I380" s="101">
        <f t="shared" si="444"/>
        <v>0</v>
      </c>
      <c r="J380" s="1">
        <v>0</v>
      </c>
      <c r="K380" s="61">
        <v>0</v>
      </c>
      <c r="L380" s="61">
        <v>0</v>
      </c>
      <c r="M380" s="32"/>
      <c r="N380" s="32"/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Y380" s="1">
        <v>0</v>
      </c>
      <c r="Z380" s="1">
        <v>0</v>
      </c>
      <c r="AG380" s="103">
        <f t="shared" ref="AG380:AX380" si="639">J380/$G380</f>
        <v>0</v>
      </c>
      <c r="AH380" s="103">
        <f t="shared" si="639"/>
        <v>0</v>
      </c>
      <c r="AI380" s="103">
        <f t="shared" si="639"/>
        <v>0</v>
      </c>
      <c r="AJ380" s="103">
        <f t="shared" si="639"/>
        <v>0</v>
      </c>
      <c r="AK380" s="103">
        <f t="shared" si="639"/>
        <v>0</v>
      </c>
      <c r="AL380" s="103">
        <f t="shared" si="639"/>
        <v>0</v>
      </c>
      <c r="AM380" s="103">
        <f t="shared" si="639"/>
        <v>0</v>
      </c>
      <c r="AN380" s="103">
        <f t="shared" si="639"/>
        <v>0</v>
      </c>
      <c r="AO380" s="103">
        <f t="shared" si="639"/>
        <v>0</v>
      </c>
      <c r="AP380" s="103">
        <f t="shared" si="639"/>
        <v>0</v>
      </c>
      <c r="AQ380" s="103">
        <f t="shared" si="639"/>
        <v>0</v>
      </c>
      <c r="AR380" s="103">
        <f t="shared" si="639"/>
        <v>0</v>
      </c>
      <c r="AS380" s="103">
        <f t="shared" si="639"/>
        <v>7.3964803404511142E-6</v>
      </c>
      <c r="AT380" s="103">
        <f t="shared" si="639"/>
        <v>0</v>
      </c>
      <c r="AU380" s="103">
        <f t="shared" si="639"/>
        <v>0</v>
      </c>
      <c r="AV380" s="103">
        <f t="shared" si="639"/>
        <v>0</v>
      </c>
      <c r="AW380" s="103">
        <f t="shared" si="639"/>
        <v>0</v>
      </c>
      <c r="AX380" s="103">
        <f t="shared" si="639"/>
        <v>0</v>
      </c>
    </row>
    <row r="381" spans="1:50" ht="14.25" hidden="1" outlineLevel="1" x14ac:dyDescent="0.2">
      <c r="A381" s="83" t="s">
        <v>1815</v>
      </c>
      <c r="B381" s="83" t="s">
        <v>1407</v>
      </c>
      <c r="C381" s="1" t="s">
        <v>1407</v>
      </c>
      <c r="D381" s="97" t="s">
        <v>201</v>
      </c>
      <c r="E381" s="16">
        <f t="shared" ref="E381:G381" si="640">E241</f>
        <v>992704</v>
      </c>
      <c r="F381" s="52">
        <f t="shared" si="640"/>
        <v>0.38</v>
      </c>
      <c r="G381" s="16">
        <f t="shared" si="640"/>
        <v>377227.52000000002</v>
      </c>
      <c r="H381" s="16"/>
      <c r="I381" s="101">
        <f t="shared" si="444"/>
        <v>0.1015647002636499</v>
      </c>
      <c r="J381" s="16">
        <v>117852</v>
      </c>
      <c r="K381" s="130">
        <v>107950</v>
      </c>
      <c r="L381" s="130">
        <v>86587</v>
      </c>
      <c r="M381" s="131">
        <v>25393</v>
      </c>
      <c r="N381" s="131">
        <v>24442</v>
      </c>
      <c r="O381" s="16">
        <v>34734</v>
      </c>
      <c r="P381" s="16">
        <v>42259</v>
      </c>
      <c r="Q381" s="16">
        <v>47855</v>
      </c>
      <c r="R381" s="16">
        <v>39519</v>
      </c>
      <c r="S381" s="16">
        <v>37662</v>
      </c>
      <c r="T381" s="16">
        <v>39266</v>
      </c>
      <c r="U381" s="16">
        <v>44197</v>
      </c>
      <c r="V381" s="16">
        <v>37611</v>
      </c>
      <c r="W381" s="16">
        <v>30195</v>
      </c>
      <c r="X381" s="16">
        <v>35253</v>
      </c>
      <c r="Y381" s="16">
        <v>36267</v>
      </c>
      <c r="Z381" s="16">
        <v>40463</v>
      </c>
      <c r="AA381" s="16">
        <v>38209</v>
      </c>
      <c r="AG381" s="103">
        <f t="shared" ref="AG381:AX381" si="641">J381/$G381</f>
        <v>0.31241623092609999</v>
      </c>
      <c r="AH381" s="103">
        <f t="shared" si="641"/>
        <v>0.28616682049072134</v>
      </c>
      <c r="AI381" s="103">
        <f t="shared" si="641"/>
        <v>0.22953521524622592</v>
      </c>
      <c r="AJ381" s="103">
        <f t="shared" si="641"/>
        <v>6.7314813086807659E-2</v>
      </c>
      <c r="AK381" s="103">
        <f t="shared" si="641"/>
        <v>6.4793788109626785E-2</v>
      </c>
      <c r="AL381" s="103">
        <f t="shared" si="641"/>
        <v>9.2077057368454979E-2</v>
      </c>
      <c r="AM381" s="103">
        <f t="shared" si="641"/>
        <v>0.11202523082091147</v>
      </c>
      <c r="AN381" s="103">
        <f t="shared" si="641"/>
        <v>0.12685977947738278</v>
      </c>
      <c r="AO381" s="103">
        <f t="shared" si="641"/>
        <v>0.10476170985616319</v>
      </c>
      <c r="AP381" s="103">
        <f t="shared" si="641"/>
        <v>9.9838951304507151E-2</v>
      </c>
      <c r="AQ381" s="103">
        <f t="shared" si="641"/>
        <v>0.10409102708095104</v>
      </c>
      <c r="AR381" s="103">
        <f t="shared" si="641"/>
        <v>0.11716271389743781</v>
      </c>
      <c r="AS381" s="103">
        <f t="shared" si="641"/>
        <v>9.9703754381440676E-2</v>
      </c>
      <c r="AT381" s="103">
        <f t="shared" si="641"/>
        <v>8.0044531215538034E-2</v>
      </c>
      <c r="AU381" s="103">
        <f t="shared" si="641"/>
        <v>9.3452884879660955E-2</v>
      </c>
      <c r="AV381" s="103">
        <f t="shared" si="641"/>
        <v>9.6140917820629834E-2</v>
      </c>
      <c r="AW381" s="103">
        <f t="shared" si="641"/>
        <v>0.10726417839292318</v>
      </c>
      <c r="AX381" s="103">
        <f t="shared" si="641"/>
        <v>0.10128900457739669</v>
      </c>
    </row>
    <row r="382" spans="1:50" ht="14.25" hidden="1" outlineLevel="1" x14ac:dyDescent="0.2">
      <c r="A382" s="83" t="s">
        <v>1815</v>
      </c>
      <c r="B382" s="83" t="s">
        <v>1407</v>
      </c>
      <c r="C382" s="1" t="s">
        <v>1432</v>
      </c>
      <c r="D382" s="97" t="s">
        <v>133</v>
      </c>
      <c r="E382" s="16">
        <f t="shared" ref="E382:G382" si="642">E242</f>
        <v>118469</v>
      </c>
      <c r="F382" s="52">
        <f t="shared" si="642"/>
        <v>0.38</v>
      </c>
      <c r="G382" s="16">
        <f t="shared" si="642"/>
        <v>45018.22</v>
      </c>
      <c r="H382" s="16"/>
      <c r="I382" s="101">
        <f t="shared" si="444"/>
        <v>1.1432408181990905E-2</v>
      </c>
      <c r="J382" s="16">
        <v>1478</v>
      </c>
      <c r="K382" s="130">
        <v>1470</v>
      </c>
      <c r="L382" s="130">
        <v>1176</v>
      </c>
      <c r="M382" s="32">
        <v>220</v>
      </c>
      <c r="N382" s="32">
        <v>261</v>
      </c>
      <c r="O382" s="1">
        <v>383</v>
      </c>
      <c r="P382" s="1">
        <v>498</v>
      </c>
      <c r="Q382" s="1">
        <v>509</v>
      </c>
      <c r="R382" s="1">
        <v>455</v>
      </c>
      <c r="S382" s="1">
        <v>464</v>
      </c>
      <c r="T382" s="1">
        <v>527</v>
      </c>
      <c r="U382" s="1">
        <v>636</v>
      </c>
      <c r="V382" s="1">
        <v>485</v>
      </c>
      <c r="W382" s="1">
        <v>472</v>
      </c>
      <c r="X382" s="1">
        <v>587</v>
      </c>
      <c r="Y382" s="1">
        <v>496</v>
      </c>
      <c r="Z382" s="1">
        <v>538</v>
      </c>
      <c r="AA382" s="1">
        <v>510</v>
      </c>
      <c r="AG382" s="103">
        <f t="shared" ref="AG382:AX382" si="643">J382/$G382</f>
        <v>3.2831151476002379E-2</v>
      </c>
      <c r="AH382" s="103">
        <f t="shared" si="643"/>
        <v>3.2653445649339308E-2</v>
      </c>
      <c r="AI382" s="103">
        <f t="shared" si="643"/>
        <v>2.6122756519471449E-2</v>
      </c>
      <c r="AJ382" s="103">
        <f t="shared" si="643"/>
        <v>4.8869102332344547E-3</v>
      </c>
      <c r="AK382" s="103">
        <f t="shared" si="643"/>
        <v>5.7976525948826938E-3</v>
      </c>
      <c r="AL382" s="103">
        <f t="shared" si="643"/>
        <v>8.5076664514945281E-3</v>
      </c>
      <c r="AM382" s="103">
        <f t="shared" si="643"/>
        <v>1.1062187709776175E-2</v>
      </c>
      <c r="AN382" s="103">
        <f t="shared" si="643"/>
        <v>1.1306533221437898E-2</v>
      </c>
      <c r="AO382" s="103">
        <f t="shared" si="643"/>
        <v>1.0107018891462169E-2</v>
      </c>
      <c r="AP382" s="103">
        <f t="shared" si="643"/>
        <v>1.0306937946458122E-2</v>
      </c>
      <c r="AQ382" s="103">
        <f t="shared" si="643"/>
        <v>1.1706371331429807E-2</v>
      </c>
      <c r="AR382" s="103">
        <f t="shared" si="643"/>
        <v>1.412761321971415E-2</v>
      </c>
      <c r="AS382" s="103">
        <f t="shared" si="643"/>
        <v>1.0773415741448683E-2</v>
      </c>
      <c r="AT382" s="103">
        <f t="shared" si="643"/>
        <v>1.0484643773121194E-2</v>
      </c>
      <c r="AU382" s="103">
        <f t="shared" si="643"/>
        <v>1.3039165031402841E-2</v>
      </c>
      <c r="AV382" s="103">
        <f t="shared" si="643"/>
        <v>1.1017761253110407E-2</v>
      </c>
      <c r="AW382" s="103">
        <f t="shared" si="643"/>
        <v>1.1950716843091531E-2</v>
      </c>
      <c r="AX382" s="103">
        <f t="shared" si="643"/>
        <v>1.1328746449770782E-2</v>
      </c>
    </row>
    <row r="383" spans="1:50" ht="14.25" hidden="1" outlineLevel="1" x14ac:dyDescent="0.2">
      <c r="A383" s="83" t="s">
        <v>1815</v>
      </c>
      <c r="B383" s="83" t="s">
        <v>1412</v>
      </c>
      <c r="C383" s="1" t="s">
        <v>1329</v>
      </c>
      <c r="D383" s="97" t="s">
        <v>133</v>
      </c>
      <c r="E383" s="16">
        <f t="shared" ref="E383:G383" si="644">E243</f>
        <v>194172</v>
      </c>
      <c r="F383" s="52">
        <f t="shared" si="644"/>
        <v>0.46</v>
      </c>
      <c r="G383" s="16">
        <f t="shared" si="644"/>
        <v>89319.12000000001</v>
      </c>
      <c r="H383" s="1"/>
      <c r="I383" s="101">
        <f t="shared" si="444"/>
        <v>1.7092271695765323E-3</v>
      </c>
      <c r="J383" s="1">
        <v>372</v>
      </c>
      <c r="K383" s="61">
        <v>400</v>
      </c>
      <c r="L383" s="61">
        <v>292</v>
      </c>
      <c r="M383" s="32">
        <v>69</v>
      </c>
      <c r="N383" s="32">
        <v>101</v>
      </c>
      <c r="O383" s="1">
        <v>92</v>
      </c>
      <c r="P383" s="1">
        <v>147</v>
      </c>
      <c r="Q383" s="1">
        <v>176</v>
      </c>
      <c r="R383" s="1">
        <v>195</v>
      </c>
      <c r="S383" s="1">
        <v>180</v>
      </c>
      <c r="T383" s="1">
        <v>157</v>
      </c>
      <c r="U383" s="1">
        <v>188</v>
      </c>
      <c r="V383" s="1">
        <v>124</v>
      </c>
      <c r="W383" s="1">
        <v>97</v>
      </c>
      <c r="X383" s="1">
        <v>143</v>
      </c>
      <c r="Y383" s="1">
        <v>143</v>
      </c>
      <c r="Z383" s="1">
        <v>155</v>
      </c>
      <c r="AA383" s="1">
        <v>160</v>
      </c>
      <c r="AG383" s="103">
        <f t="shared" ref="AG383:AX383" si="645">J383/$G383</f>
        <v>4.1648417494484936E-3</v>
      </c>
      <c r="AH383" s="103">
        <f t="shared" si="645"/>
        <v>4.4783244617725738E-3</v>
      </c>
      <c r="AI383" s="103">
        <f t="shared" si="645"/>
        <v>3.2691768570939791E-3</v>
      </c>
      <c r="AJ383" s="103">
        <f t="shared" si="645"/>
        <v>7.72510969655769E-4</v>
      </c>
      <c r="AK383" s="103">
        <f t="shared" si="645"/>
        <v>1.1307769265975749E-3</v>
      </c>
      <c r="AL383" s="103">
        <f t="shared" si="645"/>
        <v>1.0300146262076921E-3</v>
      </c>
      <c r="AM383" s="103">
        <f t="shared" si="645"/>
        <v>1.645784239701421E-3</v>
      </c>
      <c r="AN383" s="103">
        <f t="shared" si="645"/>
        <v>1.9704627631799325E-3</v>
      </c>
      <c r="AO383" s="103">
        <f t="shared" si="645"/>
        <v>2.1831831751141298E-3</v>
      </c>
      <c r="AP383" s="103">
        <f t="shared" si="645"/>
        <v>2.0152460077976584E-3</v>
      </c>
      <c r="AQ383" s="103">
        <f t="shared" si="645"/>
        <v>1.7577423512457353E-3</v>
      </c>
      <c r="AR383" s="103">
        <f t="shared" si="645"/>
        <v>2.1048124970331097E-3</v>
      </c>
      <c r="AS383" s="103">
        <f t="shared" si="645"/>
        <v>1.3882805831494979E-3</v>
      </c>
      <c r="AT383" s="103">
        <f t="shared" si="645"/>
        <v>1.0859936819798493E-3</v>
      </c>
      <c r="AU383" s="103">
        <f t="shared" si="645"/>
        <v>1.6010009950836951E-3</v>
      </c>
      <c r="AV383" s="103">
        <f t="shared" si="645"/>
        <v>1.6010009950836951E-3</v>
      </c>
      <c r="AW383" s="103">
        <f t="shared" si="645"/>
        <v>1.7353507289368725E-3</v>
      </c>
      <c r="AX383" s="103">
        <f t="shared" si="645"/>
        <v>1.7913297847090297E-3</v>
      </c>
    </row>
    <row r="384" spans="1:50" ht="14.25" hidden="1" outlineLevel="1" x14ac:dyDescent="0.2">
      <c r="A384" s="83" t="s">
        <v>1815</v>
      </c>
      <c r="B384" s="83" t="s">
        <v>1412</v>
      </c>
      <c r="C384" s="1" t="s">
        <v>1330</v>
      </c>
      <c r="D384" s="97" t="s">
        <v>133</v>
      </c>
      <c r="E384" s="16">
        <f t="shared" ref="E384:G384" si="646">E244</f>
        <v>124632</v>
      </c>
      <c r="F384" s="52">
        <f t="shared" si="646"/>
        <v>0.46</v>
      </c>
      <c r="G384" s="16">
        <f t="shared" si="646"/>
        <v>57330.720000000001</v>
      </c>
      <c r="H384" s="1"/>
      <c r="I384" s="101">
        <f t="shared" si="444"/>
        <v>0</v>
      </c>
      <c r="J384" s="1">
        <v>0</v>
      </c>
      <c r="K384" s="61">
        <v>0</v>
      </c>
      <c r="L384" s="61">
        <v>0</v>
      </c>
      <c r="M384" s="32">
        <v>0</v>
      </c>
      <c r="N384" s="32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G384" s="103">
        <f t="shared" ref="AG384:AX384" si="647">J384/$G384</f>
        <v>0</v>
      </c>
      <c r="AH384" s="103">
        <f t="shared" si="647"/>
        <v>0</v>
      </c>
      <c r="AI384" s="103">
        <f t="shared" si="647"/>
        <v>0</v>
      </c>
      <c r="AJ384" s="103">
        <f t="shared" si="647"/>
        <v>0</v>
      </c>
      <c r="AK384" s="103">
        <f t="shared" si="647"/>
        <v>0</v>
      </c>
      <c r="AL384" s="103">
        <f t="shared" si="647"/>
        <v>0</v>
      </c>
      <c r="AM384" s="103">
        <f t="shared" si="647"/>
        <v>0</v>
      </c>
      <c r="AN384" s="103">
        <f t="shared" si="647"/>
        <v>0</v>
      </c>
      <c r="AO384" s="103">
        <f t="shared" si="647"/>
        <v>0</v>
      </c>
      <c r="AP384" s="103">
        <f t="shared" si="647"/>
        <v>0</v>
      </c>
      <c r="AQ384" s="103">
        <f t="shared" si="647"/>
        <v>0</v>
      </c>
      <c r="AR384" s="103">
        <f t="shared" si="647"/>
        <v>0</v>
      </c>
      <c r="AS384" s="103">
        <f t="shared" si="647"/>
        <v>0</v>
      </c>
      <c r="AT384" s="103">
        <f t="shared" si="647"/>
        <v>0</v>
      </c>
      <c r="AU384" s="103">
        <f t="shared" si="647"/>
        <v>0</v>
      </c>
      <c r="AV384" s="103">
        <f t="shared" si="647"/>
        <v>0</v>
      </c>
      <c r="AW384" s="103">
        <f t="shared" si="647"/>
        <v>0</v>
      </c>
      <c r="AX384" s="103">
        <f t="shared" si="647"/>
        <v>0</v>
      </c>
    </row>
    <row r="385" spans="1:66" ht="14.25" hidden="1" outlineLevel="1" x14ac:dyDescent="0.2">
      <c r="A385" s="83" t="s">
        <v>1815</v>
      </c>
      <c r="B385" s="83" t="s">
        <v>1412</v>
      </c>
      <c r="C385" s="1" t="s">
        <v>1331</v>
      </c>
      <c r="D385" s="97" t="s">
        <v>133</v>
      </c>
      <c r="E385" s="16">
        <f t="shared" ref="E385:G385" si="648">E245</f>
        <v>124258</v>
      </c>
      <c r="F385" s="52">
        <f t="shared" si="648"/>
        <v>0.46</v>
      </c>
      <c r="G385" s="16">
        <f t="shared" si="648"/>
        <v>57158.68</v>
      </c>
      <c r="H385" s="1"/>
      <c r="I385" s="101">
        <f t="shared" si="444"/>
        <v>0</v>
      </c>
      <c r="J385" s="1">
        <v>0</v>
      </c>
      <c r="K385" s="61">
        <v>0</v>
      </c>
      <c r="L385" s="61">
        <v>0</v>
      </c>
      <c r="M385" s="32">
        <v>0</v>
      </c>
      <c r="N385" s="32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G385" s="103">
        <f t="shared" ref="AG385:AX385" si="649">J385/$G385</f>
        <v>0</v>
      </c>
      <c r="AH385" s="103">
        <f t="shared" si="649"/>
        <v>0</v>
      </c>
      <c r="AI385" s="103">
        <f t="shared" si="649"/>
        <v>0</v>
      </c>
      <c r="AJ385" s="103">
        <f t="shared" si="649"/>
        <v>0</v>
      </c>
      <c r="AK385" s="103">
        <f t="shared" si="649"/>
        <v>0</v>
      </c>
      <c r="AL385" s="103">
        <f t="shared" si="649"/>
        <v>0</v>
      </c>
      <c r="AM385" s="103">
        <f t="shared" si="649"/>
        <v>0</v>
      </c>
      <c r="AN385" s="103">
        <f t="shared" si="649"/>
        <v>0</v>
      </c>
      <c r="AO385" s="103">
        <f t="shared" si="649"/>
        <v>0</v>
      </c>
      <c r="AP385" s="103">
        <f t="shared" si="649"/>
        <v>0</v>
      </c>
      <c r="AQ385" s="103">
        <f t="shared" si="649"/>
        <v>0</v>
      </c>
      <c r="AR385" s="103">
        <f t="shared" si="649"/>
        <v>0</v>
      </c>
      <c r="AS385" s="103">
        <f t="shared" si="649"/>
        <v>0</v>
      </c>
      <c r="AT385" s="103">
        <f t="shared" si="649"/>
        <v>0</v>
      </c>
      <c r="AU385" s="103">
        <f t="shared" si="649"/>
        <v>0</v>
      </c>
      <c r="AV385" s="103">
        <f t="shared" si="649"/>
        <v>0</v>
      </c>
      <c r="AW385" s="103">
        <f t="shared" si="649"/>
        <v>0</v>
      </c>
      <c r="AX385" s="103">
        <f t="shared" si="649"/>
        <v>0</v>
      </c>
    </row>
    <row r="386" spans="1:66" ht="14.25" hidden="1" outlineLevel="1" x14ac:dyDescent="0.2">
      <c r="A386" s="83" t="s">
        <v>1815</v>
      </c>
      <c r="B386" s="83" t="s">
        <v>1412</v>
      </c>
      <c r="C386" s="1" t="s">
        <v>1332</v>
      </c>
      <c r="D386" s="97" t="s">
        <v>133</v>
      </c>
      <c r="E386" s="16">
        <f t="shared" ref="E386:G386" si="650">E246</f>
        <v>120415</v>
      </c>
      <c r="F386" s="52">
        <f t="shared" si="650"/>
        <v>0.46</v>
      </c>
      <c r="G386" s="16">
        <f t="shared" si="650"/>
        <v>55390.9</v>
      </c>
      <c r="H386" s="16"/>
      <c r="I386" s="101">
        <f t="shared" si="444"/>
        <v>1.9925053874673759E-2</v>
      </c>
      <c r="J386" s="16">
        <v>2230</v>
      </c>
      <c r="K386" s="130">
        <v>2625</v>
      </c>
      <c r="L386" s="130">
        <v>2121</v>
      </c>
      <c r="M386" s="32">
        <v>389</v>
      </c>
      <c r="N386" s="32">
        <v>448</v>
      </c>
      <c r="O386" s="1">
        <v>566</v>
      </c>
      <c r="P386" s="1">
        <v>967</v>
      </c>
      <c r="Q386" s="16">
        <v>1040</v>
      </c>
      <c r="R386" s="16">
        <v>1216</v>
      </c>
      <c r="S386" s="16">
        <v>1293</v>
      </c>
      <c r="T386" s="16">
        <v>1483</v>
      </c>
      <c r="U386" s="16">
        <v>1443</v>
      </c>
      <c r="V386" s="1">
        <v>979</v>
      </c>
      <c r="W386" s="1">
        <v>945</v>
      </c>
      <c r="X386" s="16">
        <v>1115</v>
      </c>
      <c r="Y386" s="16">
        <v>1090</v>
      </c>
      <c r="Z386" s="1">
        <v>958</v>
      </c>
      <c r="AA386" s="16">
        <v>1263</v>
      </c>
      <c r="AG386" s="103">
        <f t="shared" ref="AG386:AX386" si="651">J386/$G386</f>
        <v>4.0259320574318164E-2</v>
      </c>
      <c r="AH386" s="103">
        <f t="shared" si="651"/>
        <v>4.7390455832997835E-2</v>
      </c>
      <c r="AI386" s="103">
        <f t="shared" si="651"/>
        <v>3.8291488313062255E-2</v>
      </c>
      <c r="AJ386" s="103">
        <f t="shared" si="651"/>
        <v>7.0228142167756795E-3</v>
      </c>
      <c r="AK386" s="103">
        <f t="shared" si="651"/>
        <v>8.0879711288316305E-3</v>
      </c>
      <c r="AL386" s="103">
        <f t="shared" si="651"/>
        <v>1.0218284952943534E-2</v>
      </c>
      <c r="AM386" s="103">
        <f t="shared" si="651"/>
        <v>1.7457741253527205E-2</v>
      </c>
      <c r="AN386" s="103">
        <f t="shared" si="651"/>
        <v>1.8775647263359143E-2</v>
      </c>
      <c r="AO386" s="103">
        <f t="shared" si="651"/>
        <v>2.1953064492542997E-2</v>
      </c>
      <c r="AP386" s="103">
        <f t="shared" si="651"/>
        <v>2.3343184530310934E-2</v>
      </c>
      <c r="AQ386" s="103">
        <f t="shared" si="651"/>
        <v>2.677335085727078E-2</v>
      </c>
      <c r="AR386" s="103">
        <f t="shared" si="651"/>
        <v>2.6051210577910811E-2</v>
      </c>
      <c r="AS386" s="103">
        <f t="shared" si="651"/>
        <v>1.7674383337335193E-2</v>
      </c>
      <c r="AT386" s="103">
        <f t="shared" si="651"/>
        <v>1.7060564099879223E-2</v>
      </c>
      <c r="AU386" s="103">
        <f t="shared" si="651"/>
        <v>2.0129660287159082E-2</v>
      </c>
      <c r="AV386" s="103">
        <f t="shared" si="651"/>
        <v>1.9678322612559102E-2</v>
      </c>
      <c r="AW386" s="103">
        <f t="shared" si="651"/>
        <v>1.7295259690671212E-2</v>
      </c>
      <c r="AX386" s="103">
        <f t="shared" si="651"/>
        <v>2.2801579320790959E-2</v>
      </c>
    </row>
    <row r="387" spans="1:66" ht="14.25" hidden="1" outlineLevel="1" x14ac:dyDescent="0.2">
      <c r="A387" s="83" t="s">
        <v>1815</v>
      </c>
      <c r="B387" s="83" t="s">
        <v>1412</v>
      </c>
      <c r="C387" s="1" t="s">
        <v>1412</v>
      </c>
      <c r="D387" s="97" t="s">
        <v>151</v>
      </c>
      <c r="E387" s="16">
        <f t="shared" ref="E387:G387" si="652">E247</f>
        <v>131396</v>
      </c>
      <c r="F387" s="52">
        <f t="shared" si="652"/>
        <v>0.46</v>
      </c>
      <c r="G387" s="16">
        <f t="shared" si="652"/>
        <v>60442.16</v>
      </c>
      <c r="H387" s="16"/>
      <c r="I387" s="101">
        <f t="shared" si="444"/>
        <v>9.7145215635355636E-2</v>
      </c>
      <c r="J387" s="16">
        <v>13065</v>
      </c>
      <c r="K387" s="130">
        <v>12136</v>
      </c>
      <c r="L387" s="130">
        <v>9151</v>
      </c>
      <c r="M387" s="131">
        <v>2760</v>
      </c>
      <c r="N387" s="131">
        <v>4000</v>
      </c>
      <c r="O387" s="16">
        <v>4122</v>
      </c>
      <c r="P387" s="16">
        <v>5417</v>
      </c>
      <c r="Q387" s="16">
        <v>5497</v>
      </c>
      <c r="R387" s="16">
        <v>5936</v>
      </c>
      <c r="S387" s="16">
        <v>6531</v>
      </c>
      <c r="T387" s="16">
        <v>6116</v>
      </c>
      <c r="U387" s="16">
        <v>7033</v>
      </c>
      <c r="V387" s="16">
        <v>4967</v>
      </c>
      <c r="W387" s="16">
        <v>4467</v>
      </c>
      <c r="X387" s="16">
        <v>5604</v>
      </c>
      <c r="Y387" s="16">
        <v>5559</v>
      </c>
      <c r="Z387" s="16">
        <v>6113</v>
      </c>
      <c r="AA387" s="16">
        <v>5943</v>
      </c>
      <c r="AG387" s="103">
        <f t="shared" ref="AG387:AX387" si="653">J387/$G387</f>
        <v>0.21615706652442598</v>
      </c>
      <c r="AH387" s="103">
        <f t="shared" si="653"/>
        <v>0.20078700033221844</v>
      </c>
      <c r="AI387" s="103">
        <f t="shared" si="653"/>
        <v>0.15140094265327381</v>
      </c>
      <c r="AJ387" s="103">
        <f t="shared" si="653"/>
        <v>4.5663490517215133E-2</v>
      </c>
      <c r="AK387" s="103">
        <f t="shared" si="653"/>
        <v>6.61789717640799E-2</v>
      </c>
      <c r="AL387" s="103">
        <f t="shared" si="653"/>
        <v>6.819743040288434E-2</v>
      </c>
      <c r="AM387" s="103">
        <f t="shared" si="653"/>
        <v>8.9622872511505206E-2</v>
      </c>
      <c r="AN387" s="103">
        <f t="shared" si="653"/>
        <v>9.0946451946786813E-2</v>
      </c>
      <c r="AO387" s="103">
        <f t="shared" si="653"/>
        <v>9.8209594097894579E-2</v>
      </c>
      <c r="AP387" s="103">
        <f t="shared" si="653"/>
        <v>0.10805371614780146</v>
      </c>
      <c r="AQ387" s="103">
        <f t="shared" si="653"/>
        <v>0.10118764782727817</v>
      </c>
      <c r="AR387" s="103">
        <f t="shared" si="653"/>
        <v>0.1163591771041935</v>
      </c>
      <c r="AS387" s="103">
        <f t="shared" si="653"/>
        <v>8.2177738188046218E-2</v>
      </c>
      <c r="AT387" s="103">
        <f t="shared" si="653"/>
        <v>7.3905366717536239E-2</v>
      </c>
      <c r="AU387" s="103">
        <f t="shared" si="653"/>
        <v>9.2716739441475945E-2</v>
      </c>
      <c r="AV387" s="103">
        <f t="shared" si="653"/>
        <v>9.1972226009130048E-2</v>
      </c>
      <c r="AW387" s="103">
        <f t="shared" si="653"/>
        <v>0.10113801359845512</v>
      </c>
      <c r="AX387" s="103">
        <f t="shared" si="653"/>
        <v>9.8325407298481715E-2</v>
      </c>
    </row>
    <row r="388" spans="1:66" ht="14.25" hidden="1" outlineLevel="1" x14ac:dyDescent="0.2">
      <c r="A388" s="83" t="s">
        <v>1815</v>
      </c>
      <c r="B388" s="83" t="s">
        <v>1423</v>
      </c>
      <c r="C388" s="1" t="s">
        <v>1261</v>
      </c>
      <c r="D388" s="97" t="s">
        <v>151</v>
      </c>
      <c r="E388" s="16">
        <f t="shared" ref="E388:G388" si="654">E248</f>
        <v>367451</v>
      </c>
      <c r="F388" s="52">
        <f t="shared" si="654"/>
        <v>0.45</v>
      </c>
      <c r="G388" s="16">
        <f t="shared" si="654"/>
        <v>165352.95000000001</v>
      </c>
      <c r="H388" s="1"/>
      <c r="I388" s="101">
        <f t="shared" si="444"/>
        <v>2.3585911228073039E-4</v>
      </c>
      <c r="J388" s="1">
        <v>171</v>
      </c>
      <c r="K388" s="61">
        <v>149</v>
      </c>
      <c r="L388" s="61">
        <v>112</v>
      </c>
      <c r="M388" s="32">
        <v>37</v>
      </c>
      <c r="N388" s="32">
        <v>43</v>
      </c>
      <c r="O388" s="1">
        <v>53</v>
      </c>
      <c r="P388" s="1">
        <v>63</v>
      </c>
      <c r="Q388" s="1">
        <v>55</v>
      </c>
      <c r="R388" s="1">
        <v>39</v>
      </c>
      <c r="S388" s="1">
        <v>55</v>
      </c>
      <c r="T388" s="1">
        <v>66</v>
      </c>
      <c r="U388" s="1">
        <v>66</v>
      </c>
      <c r="V388" s="1">
        <v>48</v>
      </c>
      <c r="W388" s="1">
        <v>32</v>
      </c>
      <c r="X388" s="1">
        <v>49</v>
      </c>
      <c r="Y388" s="1">
        <v>36</v>
      </c>
      <c r="Z388" s="1">
        <v>39</v>
      </c>
      <c r="AA388" s="1">
        <v>42</v>
      </c>
      <c r="AG388" s="103">
        <f t="shared" ref="AG388:AX388" si="655">J388/$G388</f>
        <v>1.0341514923078179E-3</v>
      </c>
      <c r="AH388" s="103">
        <f t="shared" si="655"/>
        <v>9.0110276230330325E-4</v>
      </c>
      <c r="AI388" s="103">
        <f t="shared" si="655"/>
        <v>6.7733898911389234E-4</v>
      </c>
      <c r="AJ388" s="103">
        <f t="shared" si="655"/>
        <v>2.2376377318941089E-4</v>
      </c>
      <c r="AK388" s="103">
        <f t="shared" si="655"/>
        <v>2.6004979046336939E-4</v>
      </c>
      <c r="AL388" s="103">
        <f t="shared" si="655"/>
        <v>3.2052648591996693E-4</v>
      </c>
      <c r="AM388" s="103">
        <f t="shared" si="655"/>
        <v>3.8100318137656447E-4</v>
      </c>
      <c r="AN388" s="103">
        <f t="shared" si="655"/>
        <v>3.3262182501128646E-4</v>
      </c>
      <c r="AO388" s="103">
        <f t="shared" si="655"/>
        <v>2.3585911228073039E-4</v>
      </c>
      <c r="AP388" s="103">
        <f t="shared" si="655"/>
        <v>3.3262182501128646E-4</v>
      </c>
      <c r="AQ388" s="103">
        <f t="shared" si="655"/>
        <v>3.9914619001354371E-4</v>
      </c>
      <c r="AR388" s="103">
        <f t="shared" si="655"/>
        <v>3.9914619001354371E-4</v>
      </c>
      <c r="AS388" s="103">
        <f t="shared" si="655"/>
        <v>2.9028813819166816E-4</v>
      </c>
      <c r="AT388" s="103">
        <f t="shared" si="655"/>
        <v>1.9352542546111212E-4</v>
      </c>
      <c r="AU388" s="103">
        <f t="shared" si="655"/>
        <v>2.9633580773732793E-4</v>
      </c>
      <c r="AV388" s="103">
        <f t="shared" si="655"/>
        <v>2.1771610364375112E-4</v>
      </c>
      <c r="AW388" s="103">
        <f t="shared" si="655"/>
        <v>2.3585911228073039E-4</v>
      </c>
      <c r="AX388" s="103">
        <f t="shared" si="655"/>
        <v>2.5400212091770963E-4</v>
      </c>
    </row>
    <row r="389" spans="1:66" ht="14.25" hidden="1" outlineLevel="1" x14ac:dyDescent="0.2">
      <c r="A389" s="83" t="s">
        <v>1815</v>
      </c>
      <c r="B389" s="83" t="s">
        <v>1423</v>
      </c>
      <c r="C389" s="1" t="s">
        <v>1295</v>
      </c>
      <c r="D389" s="97" t="s">
        <v>133</v>
      </c>
      <c r="E389" s="16">
        <f t="shared" ref="E389:G389" si="656">E249</f>
        <v>194591</v>
      </c>
      <c r="F389" s="52">
        <f t="shared" si="656"/>
        <v>0.45</v>
      </c>
      <c r="G389" s="16">
        <f t="shared" si="656"/>
        <v>87565.95</v>
      </c>
      <c r="H389" s="16"/>
      <c r="I389" s="101">
        <f t="shared" si="444"/>
        <v>1.718323922331302E-2</v>
      </c>
      <c r="J389" s="16">
        <v>4505</v>
      </c>
      <c r="K389" s="130">
        <v>4113</v>
      </c>
      <c r="L389" s="130">
        <v>3009</v>
      </c>
      <c r="M389" s="32">
        <v>958</v>
      </c>
      <c r="N389" s="131">
        <v>1047</v>
      </c>
      <c r="O389" s="16">
        <v>1484</v>
      </c>
      <c r="P389" s="16">
        <v>1905</v>
      </c>
      <c r="Q389" s="16">
        <v>1955</v>
      </c>
      <c r="R389" s="16">
        <v>1892</v>
      </c>
      <c r="S389" s="16">
        <v>1997</v>
      </c>
      <c r="T389" s="16">
        <v>2275</v>
      </c>
      <c r="U389" s="16">
        <v>1982</v>
      </c>
      <c r="V389" s="16">
        <v>1511</v>
      </c>
      <c r="W389" s="16">
        <v>1222</v>
      </c>
      <c r="X389" s="16">
        <v>1444</v>
      </c>
      <c r="Y389" s="16">
        <v>1479</v>
      </c>
      <c r="Z389" s="16">
        <v>1608</v>
      </c>
      <c r="AA389" s="16">
        <v>1427</v>
      </c>
      <c r="AG389" s="103">
        <f t="shared" ref="AG389:AX389" si="657">J389/$G389</f>
        <v>5.1446937993592262E-2</v>
      </c>
      <c r="AH389" s="103">
        <f t="shared" si="657"/>
        <v>4.6970312090487229E-2</v>
      </c>
      <c r="AI389" s="103">
        <f t="shared" si="657"/>
        <v>3.4362671791946527E-2</v>
      </c>
      <c r="AJ389" s="103">
        <f t="shared" si="657"/>
        <v>1.0940325548914847E-2</v>
      </c>
      <c r="AK389" s="103">
        <f t="shared" si="657"/>
        <v>1.1956702348344306E-2</v>
      </c>
      <c r="AL389" s="103">
        <f t="shared" si="657"/>
        <v>1.6947226633183331E-2</v>
      </c>
      <c r="AM389" s="103">
        <f t="shared" si="657"/>
        <v>2.1755031493405828E-2</v>
      </c>
      <c r="AN389" s="103">
        <f t="shared" si="657"/>
        <v>2.232602969533249E-2</v>
      </c>
      <c r="AO389" s="103">
        <f t="shared" si="657"/>
        <v>2.1606571960904895E-2</v>
      </c>
      <c r="AP389" s="103">
        <f t="shared" si="657"/>
        <v>2.2805668184950886E-2</v>
      </c>
      <c r="AQ389" s="103">
        <f t="shared" si="657"/>
        <v>2.5980418187663126E-2</v>
      </c>
      <c r="AR389" s="103">
        <f t="shared" si="657"/>
        <v>2.2634368724372887E-2</v>
      </c>
      <c r="AS389" s="103">
        <f t="shared" si="657"/>
        <v>1.7255565662223731E-2</v>
      </c>
      <c r="AT389" s="103">
        <f t="shared" si="657"/>
        <v>1.3955196055087623E-2</v>
      </c>
      <c r="AU389" s="103">
        <f t="shared" si="657"/>
        <v>1.6490428071642003E-2</v>
      </c>
      <c r="AV389" s="103">
        <f t="shared" si="657"/>
        <v>1.6890126812990666E-2</v>
      </c>
      <c r="AW389" s="103">
        <f t="shared" si="657"/>
        <v>1.8363302173961454E-2</v>
      </c>
      <c r="AX389" s="103">
        <f t="shared" si="657"/>
        <v>1.6296288682986937E-2</v>
      </c>
    </row>
    <row r="390" spans="1:66" ht="14.25" hidden="1" outlineLevel="1" x14ac:dyDescent="0.2">
      <c r="A390" s="83" t="s">
        <v>1815</v>
      </c>
      <c r="B390" s="83" t="s">
        <v>1423</v>
      </c>
      <c r="C390" s="1" t="s">
        <v>2455</v>
      </c>
      <c r="D390" s="97" t="e">
        <v>#N/A</v>
      </c>
      <c r="E390" s="16">
        <f t="shared" ref="E390:G390" si="658">E250</f>
        <v>367451</v>
      </c>
      <c r="F390" s="52">
        <f t="shared" si="658"/>
        <v>0.45</v>
      </c>
      <c r="G390" s="16">
        <f t="shared" si="658"/>
        <v>165352.95000000001</v>
      </c>
      <c r="H390" s="16"/>
      <c r="I390" s="101">
        <f t="shared" si="444"/>
        <v>4.7191981354631615E-3</v>
      </c>
      <c r="J390" s="16">
        <v>2095</v>
      </c>
      <c r="K390" s="130">
        <v>1687</v>
      </c>
      <c r="L390" s="130">
        <v>1518</v>
      </c>
      <c r="M390" s="32">
        <v>535</v>
      </c>
      <c r="N390" s="32">
        <v>546</v>
      </c>
      <c r="O390" s="1">
        <v>708</v>
      </c>
      <c r="P390" s="1">
        <v>852</v>
      </c>
      <c r="Q390" s="1">
        <v>875</v>
      </c>
      <c r="R390" s="1">
        <v>725</v>
      </c>
      <c r="S390" s="1">
        <v>816</v>
      </c>
      <c r="T390" s="1">
        <v>859</v>
      </c>
      <c r="U390" s="16">
        <v>1017</v>
      </c>
      <c r="V390" s="1">
        <v>765</v>
      </c>
      <c r="W390" s="1">
        <v>630</v>
      </c>
      <c r="X390" s="1">
        <v>850</v>
      </c>
      <c r="Y390" s="1">
        <v>774</v>
      </c>
      <c r="Z390" s="1">
        <v>794</v>
      </c>
      <c r="AA390" s="1">
        <v>773</v>
      </c>
      <c r="AG390" s="103">
        <f t="shared" ref="AG390:AX390" si="659">J390/$G390</f>
        <v>1.2669867698157183E-2</v>
      </c>
      <c r="AH390" s="103">
        <f t="shared" si="659"/>
        <v>1.0202418523528003E-2</v>
      </c>
      <c r="AI390" s="103">
        <f t="shared" si="659"/>
        <v>9.1803623703115064E-3</v>
      </c>
      <c r="AJ390" s="103">
        <f t="shared" si="659"/>
        <v>3.2355032069279681E-3</v>
      </c>
      <c r="AK390" s="103">
        <f t="shared" si="659"/>
        <v>3.3020275719302253E-3</v>
      </c>
      <c r="AL390" s="103">
        <f t="shared" si="659"/>
        <v>4.2817500383271053E-3</v>
      </c>
      <c r="AM390" s="103">
        <f t="shared" si="659"/>
        <v>5.1526144529021097E-3</v>
      </c>
      <c r="AN390" s="103">
        <f t="shared" si="659"/>
        <v>5.2917108524522839E-3</v>
      </c>
      <c r="AO390" s="103">
        <f t="shared" si="659"/>
        <v>4.3845604206033213E-3</v>
      </c>
      <c r="AP390" s="103">
        <f t="shared" si="659"/>
        <v>4.9348983492583584E-3</v>
      </c>
      <c r="AQ390" s="103">
        <f t="shared" si="659"/>
        <v>5.1949481397217286E-3</v>
      </c>
      <c r="AR390" s="103">
        <f t="shared" si="659"/>
        <v>6.1504799279359689E-3</v>
      </c>
      <c r="AS390" s="103">
        <f t="shared" si="659"/>
        <v>4.6264672024297114E-3</v>
      </c>
      <c r="AT390" s="103">
        <f t="shared" si="659"/>
        <v>3.8100318137656445E-3</v>
      </c>
      <c r="AU390" s="103">
        <f t="shared" si="659"/>
        <v>5.1405191138107903E-3</v>
      </c>
      <c r="AV390" s="103">
        <f t="shared" si="659"/>
        <v>4.6808962283406488E-3</v>
      </c>
      <c r="AW390" s="103">
        <f t="shared" si="659"/>
        <v>4.8018496192538439E-3</v>
      </c>
      <c r="AX390" s="103">
        <f t="shared" si="659"/>
        <v>4.6748485587949891E-3</v>
      </c>
    </row>
    <row r="391" spans="1:66" ht="14.25" hidden="1" outlineLevel="1" x14ac:dyDescent="0.2">
      <c r="A391" s="83" t="s">
        <v>1815</v>
      </c>
      <c r="B391" s="83" t="s">
        <v>1423</v>
      </c>
      <c r="C391" s="1" t="s">
        <v>1340</v>
      </c>
      <c r="D391" s="97" t="s">
        <v>133</v>
      </c>
      <c r="E391" s="16">
        <f t="shared" ref="E391:G391" si="660">E251</f>
        <v>489964</v>
      </c>
      <c r="F391" s="52">
        <f t="shared" si="660"/>
        <v>0.45</v>
      </c>
      <c r="G391" s="16">
        <f t="shared" si="660"/>
        <v>220483.80000000002</v>
      </c>
      <c r="H391" s="16"/>
      <c r="I391" s="101">
        <f t="shared" si="444"/>
        <v>4.1182163950367326E-3</v>
      </c>
      <c r="J391" s="16">
        <v>2180</v>
      </c>
      <c r="K391" s="130">
        <v>1896</v>
      </c>
      <c r="L391" s="130">
        <v>1586</v>
      </c>
      <c r="M391" s="32">
        <v>491</v>
      </c>
      <c r="N391" s="32">
        <v>524</v>
      </c>
      <c r="O391" s="1">
        <v>680</v>
      </c>
      <c r="P391" s="1">
        <v>872</v>
      </c>
      <c r="Q391" s="1">
        <v>954</v>
      </c>
      <c r="R391" s="1">
        <v>813</v>
      </c>
      <c r="S391" s="1">
        <v>767</v>
      </c>
      <c r="T391" s="1">
        <v>858</v>
      </c>
      <c r="U391" s="16">
        <v>1000</v>
      </c>
      <c r="V391" s="1">
        <v>982</v>
      </c>
      <c r="W391" s="1">
        <v>713</v>
      </c>
      <c r="X391" s="1">
        <v>782</v>
      </c>
      <c r="Y391" s="1">
        <v>893</v>
      </c>
      <c r="Z391" s="1">
        <v>939</v>
      </c>
      <c r="AA391" s="1">
        <v>892</v>
      </c>
      <c r="AG391" s="103">
        <f t="shared" ref="AG391:AX391" si="661">J391/$G391</f>
        <v>9.8873477325771772E-3</v>
      </c>
      <c r="AH391" s="103">
        <f t="shared" si="661"/>
        <v>8.5992712389753798E-3</v>
      </c>
      <c r="AI391" s="103">
        <f t="shared" si="661"/>
        <v>7.1932722494804603E-3</v>
      </c>
      <c r="AJ391" s="103">
        <f t="shared" si="661"/>
        <v>2.2269209801355017E-3</v>
      </c>
      <c r="AK391" s="103">
        <f t="shared" si="661"/>
        <v>2.3765918403075418E-3</v>
      </c>
      <c r="AL391" s="103">
        <f t="shared" si="661"/>
        <v>3.0841268156662754E-3</v>
      </c>
      <c r="AM391" s="103">
        <f t="shared" si="661"/>
        <v>3.9549390930308705E-3</v>
      </c>
      <c r="AN391" s="103">
        <f t="shared" si="661"/>
        <v>4.3268485031553337E-3</v>
      </c>
      <c r="AO391" s="103">
        <f t="shared" si="661"/>
        <v>3.6873457369657088E-3</v>
      </c>
      <c r="AP391" s="103">
        <f t="shared" si="661"/>
        <v>3.4787136288471077E-3</v>
      </c>
      <c r="AQ391" s="103">
        <f t="shared" si="661"/>
        <v>3.8914423644730357E-3</v>
      </c>
      <c r="AR391" s="103">
        <f t="shared" si="661"/>
        <v>4.5354806112739348E-3</v>
      </c>
      <c r="AS391" s="103">
        <f t="shared" si="661"/>
        <v>4.4538419602710034E-3</v>
      </c>
      <c r="AT391" s="103">
        <f t="shared" si="661"/>
        <v>3.2337976758383155E-3</v>
      </c>
      <c r="AU391" s="103">
        <f t="shared" si="661"/>
        <v>3.5467458380162168E-3</v>
      </c>
      <c r="AV391" s="103">
        <f t="shared" si="661"/>
        <v>4.0501841858676235E-3</v>
      </c>
      <c r="AW391" s="103">
        <f t="shared" si="661"/>
        <v>4.2588162939862246E-3</v>
      </c>
      <c r="AX391" s="103">
        <f t="shared" si="661"/>
        <v>4.0456487052563496E-3</v>
      </c>
    </row>
    <row r="392" spans="1:66" ht="14.25" hidden="1" outlineLevel="1" x14ac:dyDescent="0.2">
      <c r="A392" s="124" t="s">
        <v>1815</v>
      </c>
      <c r="B392" s="124" t="s">
        <v>1423</v>
      </c>
      <c r="C392" s="133" t="s">
        <v>2456</v>
      </c>
      <c r="D392" s="117" t="e">
        <v>#N/A</v>
      </c>
      <c r="E392" s="134">
        <f t="shared" ref="E392:G392" si="662">E252</f>
        <v>208168</v>
      </c>
      <c r="F392" s="135">
        <f t="shared" si="662"/>
        <v>0.45</v>
      </c>
      <c r="G392" s="134">
        <f t="shared" si="662"/>
        <v>93675.6</v>
      </c>
      <c r="H392" s="133"/>
      <c r="I392" s="122" t="e">
        <f t="shared" si="444"/>
        <v>#DIV/0!</v>
      </c>
      <c r="J392" s="133"/>
      <c r="K392" s="136"/>
      <c r="L392" s="136"/>
      <c r="M392" s="137"/>
      <c r="N392" s="137"/>
      <c r="O392" s="133"/>
      <c r="P392" s="133"/>
      <c r="Q392" s="133"/>
      <c r="R392" s="133"/>
      <c r="S392" s="133">
        <v>0</v>
      </c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25">
        <f t="shared" ref="AG392:AX392" si="663">J392/$G392</f>
        <v>0</v>
      </c>
      <c r="AH392" s="125">
        <f t="shared" si="663"/>
        <v>0</v>
      </c>
      <c r="AI392" s="125">
        <f t="shared" si="663"/>
        <v>0</v>
      </c>
      <c r="AJ392" s="125">
        <f t="shared" si="663"/>
        <v>0</v>
      </c>
      <c r="AK392" s="125">
        <f t="shared" si="663"/>
        <v>0</v>
      </c>
      <c r="AL392" s="125">
        <f t="shared" si="663"/>
        <v>0</v>
      </c>
      <c r="AM392" s="125">
        <f t="shared" si="663"/>
        <v>0</v>
      </c>
      <c r="AN392" s="125">
        <f t="shared" si="663"/>
        <v>0</v>
      </c>
      <c r="AO392" s="125">
        <f t="shared" si="663"/>
        <v>0</v>
      </c>
      <c r="AP392" s="125">
        <f t="shared" si="663"/>
        <v>0</v>
      </c>
      <c r="AQ392" s="125">
        <f t="shared" si="663"/>
        <v>0</v>
      </c>
      <c r="AR392" s="125">
        <f t="shared" si="663"/>
        <v>0</v>
      </c>
      <c r="AS392" s="125">
        <f t="shared" si="663"/>
        <v>0</v>
      </c>
      <c r="AT392" s="125">
        <f t="shared" si="663"/>
        <v>0</v>
      </c>
      <c r="AU392" s="125">
        <f t="shared" si="663"/>
        <v>0</v>
      </c>
      <c r="AV392" s="125">
        <f t="shared" si="663"/>
        <v>0</v>
      </c>
      <c r="AW392" s="125">
        <f t="shared" si="663"/>
        <v>0</v>
      </c>
      <c r="AX392" s="125">
        <f t="shared" si="663"/>
        <v>0</v>
      </c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</row>
    <row r="393" spans="1:66" ht="14.25" hidden="1" outlineLevel="1" x14ac:dyDescent="0.2">
      <c r="A393" s="83" t="s">
        <v>1815</v>
      </c>
      <c r="B393" s="83" t="s">
        <v>1423</v>
      </c>
      <c r="C393" s="1" t="s">
        <v>1423</v>
      </c>
      <c r="D393" s="97" t="s">
        <v>201</v>
      </c>
      <c r="E393" s="16">
        <f t="shared" ref="E393:G393" si="664">E253</f>
        <v>644331</v>
      </c>
      <c r="F393" s="52">
        <f t="shared" si="664"/>
        <v>0.45</v>
      </c>
      <c r="G393" s="16">
        <f t="shared" si="664"/>
        <v>289948.95</v>
      </c>
      <c r="H393" s="16"/>
      <c r="I393" s="101">
        <f t="shared" si="444"/>
        <v>6.6780721226960812E-2</v>
      </c>
      <c r="J393" s="16">
        <v>44681</v>
      </c>
      <c r="K393" s="130">
        <v>40051</v>
      </c>
      <c r="L393" s="130">
        <v>32414</v>
      </c>
      <c r="M393" s="131">
        <v>9342</v>
      </c>
      <c r="N393" s="131">
        <v>8805</v>
      </c>
      <c r="O393" s="16">
        <v>12668</v>
      </c>
      <c r="P393" s="16">
        <v>16923</v>
      </c>
      <c r="Q393" s="16">
        <v>18735</v>
      </c>
      <c r="R393" s="16">
        <v>16720</v>
      </c>
      <c r="S393" s="16">
        <v>15899</v>
      </c>
      <c r="T393" s="16">
        <v>18387</v>
      </c>
      <c r="U393" s="16">
        <v>20881</v>
      </c>
      <c r="V393" s="16">
        <v>18315</v>
      </c>
      <c r="W393" s="16">
        <v>15099</v>
      </c>
      <c r="X393" s="16">
        <v>18447</v>
      </c>
      <c r="Y393" s="16">
        <v>20540</v>
      </c>
      <c r="Z393" s="16">
        <v>18535</v>
      </c>
      <c r="AA393" s="16">
        <v>19014</v>
      </c>
      <c r="AG393" s="103">
        <f t="shared" ref="AG393:AX393" si="665">J393/$G393</f>
        <v>0.15409954062603087</v>
      </c>
      <c r="AH393" s="103">
        <f t="shared" si="665"/>
        <v>0.13813121240825324</v>
      </c>
      <c r="AI393" s="103">
        <f t="shared" si="665"/>
        <v>0.11179209305638113</v>
      </c>
      <c r="AJ393" s="103">
        <f t="shared" si="665"/>
        <v>3.2219464840276192E-2</v>
      </c>
      <c r="AK393" s="103">
        <f t="shared" si="665"/>
        <v>3.0367414677652738E-2</v>
      </c>
      <c r="AL393" s="103">
        <f t="shared" si="665"/>
        <v>4.3690449646394645E-2</v>
      </c>
      <c r="AM393" s="103">
        <f t="shared" si="665"/>
        <v>5.8365446745021837E-2</v>
      </c>
      <c r="AN393" s="103">
        <f t="shared" si="665"/>
        <v>6.4614822712756842E-2</v>
      </c>
      <c r="AO393" s="103">
        <f t="shared" si="665"/>
        <v>5.766532349918839E-2</v>
      </c>
      <c r="AP393" s="103">
        <f t="shared" si="665"/>
        <v>5.483379056899499E-2</v>
      </c>
      <c r="AQ393" s="103">
        <f t="shared" si="665"/>
        <v>6.3414611434185225E-2</v>
      </c>
      <c r="AR393" s="103">
        <f t="shared" si="665"/>
        <v>7.2016125597281863E-2</v>
      </c>
      <c r="AS393" s="103">
        <f t="shared" si="665"/>
        <v>6.3166291859308332E-2</v>
      </c>
      <c r="AT393" s="103">
        <f t="shared" si="665"/>
        <v>5.2074684181474012E-2</v>
      </c>
      <c r="AU393" s="103">
        <f t="shared" si="665"/>
        <v>6.3621544413249298E-2</v>
      </c>
      <c r="AV393" s="103">
        <f t="shared" si="665"/>
        <v>7.0840056499601053E-2</v>
      </c>
      <c r="AW393" s="103">
        <f t="shared" si="665"/>
        <v>6.3925046115876599E-2</v>
      </c>
      <c r="AX393" s="103">
        <f t="shared" si="665"/>
        <v>6.5577061065404785E-2</v>
      </c>
    </row>
    <row r="394" spans="1:66" ht="14.25" hidden="1" outlineLevel="1" x14ac:dyDescent="0.2">
      <c r="A394" s="83" t="s">
        <v>1815</v>
      </c>
      <c r="B394" s="83" t="s">
        <v>1423</v>
      </c>
      <c r="C394" s="1" t="s">
        <v>1424</v>
      </c>
      <c r="D394" s="97" t="s">
        <v>133</v>
      </c>
      <c r="E394" s="16">
        <f t="shared" ref="E394:G394" si="666">E254</f>
        <v>231922</v>
      </c>
      <c r="F394" s="52">
        <f t="shared" si="666"/>
        <v>0.45</v>
      </c>
      <c r="G394" s="16">
        <f t="shared" si="666"/>
        <v>104364.90000000001</v>
      </c>
      <c r="H394" s="1"/>
      <c r="I394" s="101">
        <f t="shared" si="444"/>
        <v>0</v>
      </c>
      <c r="J394" s="1">
        <v>1</v>
      </c>
      <c r="K394" s="61">
        <v>0</v>
      </c>
      <c r="L394" s="61">
        <v>0</v>
      </c>
      <c r="M394" s="32">
        <v>0</v>
      </c>
      <c r="N394" s="32">
        <v>0</v>
      </c>
      <c r="O394" s="1">
        <v>0</v>
      </c>
      <c r="P394" s="1">
        <v>1</v>
      </c>
      <c r="Q394" s="1">
        <v>0</v>
      </c>
      <c r="R394" s="1">
        <v>0</v>
      </c>
      <c r="S394" s="1">
        <v>0</v>
      </c>
      <c r="T394" s="1">
        <v>1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G394" s="103">
        <f t="shared" ref="AG394:AX394" si="667">J394/$G394</f>
        <v>9.581765516950621E-6</v>
      </c>
      <c r="AH394" s="103">
        <f t="shared" si="667"/>
        <v>0</v>
      </c>
      <c r="AI394" s="103">
        <f t="shared" si="667"/>
        <v>0</v>
      </c>
      <c r="AJ394" s="103">
        <f t="shared" si="667"/>
        <v>0</v>
      </c>
      <c r="AK394" s="103">
        <f t="shared" si="667"/>
        <v>0</v>
      </c>
      <c r="AL394" s="103">
        <f t="shared" si="667"/>
        <v>0</v>
      </c>
      <c r="AM394" s="103">
        <f t="shared" si="667"/>
        <v>9.581765516950621E-6</v>
      </c>
      <c r="AN394" s="103">
        <f t="shared" si="667"/>
        <v>0</v>
      </c>
      <c r="AO394" s="103">
        <f t="shared" si="667"/>
        <v>0</v>
      </c>
      <c r="AP394" s="103">
        <f t="shared" si="667"/>
        <v>0</v>
      </c>
      <c r="AQ394" s="103">
        <f t="shared" si="667"/>
        <v>9.581765516950621E-6</v>
      </c>
      <c r="AR394" s="103">
        <f t="shared" si="667"/>
        <v>0</v>
      </c>
      <c r="AS394" s="103">
        <f t="shared" si="667"/>
        <v>0</v>
      </c>
      <c r="AT394" s="103">
        <f t="shared" si="667"/>
        <v>0</v>
      </c>
      <c r="AU394" s="103">
        <f t="shared" si="667"/>
        <v>0</v>
      </c>
      <c r="AV394" s="103">
        <f t="shared" si="667"/>
        <v>0</v>
      </c>
      <c r="AW394" s="103">
        <f t="shared" si="667"/>
        <v>0</v>
      </c>
      <c r="AX394" s="103">
        <f t="shared" si="667"/>
        <v>0</v>
      </c>
    </row>
    <row r="395" spans="1:66" ht="14.25" hidden="1" outlineLevel="1" x14ac:dyDescent="0.2">
      <c r="A395" s="83" t="s">
        <v>1815</v>
      </c>
      <c r="B395" s="83" t="s">
        <v>1423</v>
      </c>
      <c r="C395" s="1" t="s">
        <v>1441</v>
      </c>
      <c r="D395" s="97" t="s">
        <v>133</v>
      </c>
      <c r="E395" s="16">
        <f t="shared" ref="E395:G395" si="668">E255</f>
        <v>397939</v>
      </c>
      <c r="F395" s="52">
        <f t="shared" si="668"/>
        <v>0.45</v>
      </c>
      <c r="G395" s="16">
        <f t="shared" si="668"/>
        <v>179072.55000000002</v>
      </c>
      <c r="H395" s="1"/>
      <c r="I395" s="101">
        <f t="shared" si="444"/>
        <v>0</v>
      </c>
      <c r="J395" s="1">
        <v>0</v>
      </c>
      <c r="K395" s="61">
        <v>0</v>
      </c>
      <c r="L395" s="61">
        <v>0</v>
      </c>
      <c r="M395" s="32"/>
      <c r="N395" s="32">
        <v>0</v>
      </c>
      <c r="P395" s="1">
        <v>0</v>
      </c>
      <c r="Q395" s="1">
        <v>0</v>
      </c>
      <c r="R395" s="1">
        <v>0</v>
      </c>
      <c r="Y395" s="1">
        <v>0</v>
      </c>
      <c r="Z395" s="1">
        <v>0</v>
      </c>
      <c r="AG395" s="103">
        <f t="shared" ref="AG395:AX395" si="669">J395/$G395</f>
        <v>0</v>
      </c>
      <c r="AH395" s="103">
        <f t="shared" si="669"/>
        <v>0</v>
      </c>
      <c r="AI395" s="103">
        <f t="shared" si="669"/>
        <v>0</v>
      </c>
      <c r="AJ395" s="103">
        <f t="shared" si="669"/>
        <v>0</v>
      </c>
      <c r="AK395" s="103">
        <f t="shared" si="669"/>
        <v>0</v>
      </c>
      <c r="AL395" s="103">
        <f t="shared" si="669"/>
        <v>0</v>
      </c>
      <c r="AM395" s="103">
        <f t="shared" si="669"/>
        <v>0</v>
      </c>
      <c r="AN395" s="103">
        <f t="shared" si="669"/>
        <v>0</v>
      </c>
      <c r="AO395" s="103">
        <f t="shared" si="669"/>
        <v>0</v>
      </c>
      <c r="AP395" s="103">
        <f t="shared" si="669"/>
        <v>0</v>
      </c>
      <c r="AQ395" s="103">
        <f t="shared" si="669"/>
        <v>0</v>
      </c>
      <c r="AR395" s="103">
        <f t="shared" si="669"/>
        <v>0</v>
      </c>
      <c r="AS395" s="103">
        <f t="shared" si="669"/>
        <v>0</v>
      </c>
      <c r="AT395" s="103">
        <f t="shared" si="669"/>
        <v>0</v>
      </c>
      <c r="AU395" s="103">
        <f t="shared" si="669"/>
        <v>0</v>
      </c>
      <c r="AV395" s="103">
        <f t="shared" si="669"/>
        <v>0</v>
      </c>
      <c r="AW395" s="103">
        <f t="shared" si="669"/>
        <v>0</v>
      </c>
      <c r="AX395" s="103">
        <f t="shared" si="669"/>
        <v>0</v>
      </c>
    </row>
    <row r="396" spans="1:66" ht="14.25" hidden="1" outlineLevel="1" x14ac:dyDescent="0.2">
      <c r="A396" s="83" t="s">
        <v>1815</v>
      </c>
      <c r="B396" s="83" t="s">
        <v>1423</v>
      </c>
      <c r="C396" s="1" t="s">
        <v>1442</v>
      </c>
      <c r="D396" s="97" t="s">
        <v>133</v>
      </c>
      <c r="E396" s="16">
        <f t="shared" ref="E396:G396" si="670">E256</f>
        <v>350490</v>
      </c>
      <c r="F396" s="52">
        <f t="shared" si="670"/>
        <v>0.45</v>
      </c>
      <c r="G396" s="16">
        <f t="shared" si="670"/>
        <v>157720.5</v>
      </c>
      <c r="H396" s="1"/>
      <c r="I396" s="101">
        <f t="shared" si="444"/>
        <v>0</v>
      </c>
      <c r="J396" s="1">
        <v>0</v>
      </c>
      <c r="K396" s="61">
        <v>0</v>
      </c>
      <c r="L396" s="61">
        <v>0</v>
      </c>
      <c r="M396" s="32">
        <v>0</v>
      </c>
      <c r="N396" s="32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G396" s="103">
        <f t="shared" ref="AG396:AX396" si="671">J396/$G396</f>
        <v>0</v>
      </c>
      <c r="AH396" s="103">
        <f t="shared" si="671"/>
        <v>0</v>
      </c>
      <c r="AI396" s="103">
        <f t="shared" si="671"/>
        <v>0</v>
      </c>
      <c r="AJ396" s="103">
        <f t="shared" si="671"/>
        <v>0</v>
      </c>
      <c r="AK396" s="103">
        <f t="shared" si="671"/>
        <v>0</v>
      </c>
      <c r="AL396" s="103">
        <f t="shared" si="671"/>
        <v>0</v>
      </c>
      <c r="AM396" s="103">
        <f t="shared" si="671"/>
        <v>0</v>
      </c>
      <c r="AN396" s="103">
        <f t="shared" si="671"/>
        <v>0</v>
      </c>
      <c r="AO396" s="103">
        <f t="shared" si="671"/>
        <v>0</v>
      </c>
      <c r="AP396" s="103">
        <f t="shared" si="671"/>
        <v>0</v>
      </c>
      <c r="AQ396" s="103">
        <f t="shared" si="671"/>
        <v>0</v>
      </c>
      <c r="AR396" s="103">
        <f t="shared" si="671"/>
        <v>0</v>
      </c>
      <c r="AS396" s="103">
        <f t="shared" si="671"/>
        <v>0</v>
      </c>
      <c r="AT396" s="103">
        <f t="shared" si="671"/>
        <v>0</v>
      </c>
      <c r="AU396" s="103">
        <f t="shared" si="671"/>
        <v>0</v>
      </c>
      <c r="AV396" s="103">
        <f t="shared" si="671"/>
        <v>0</v>
      </c>
      <c r="AW396" s="103">
        <f t="shared" si="671"/>
        <v>0</v>
      </c>
      <c r="AX396" s="103">
        <f t="shared" si="671"/>
        <v>0</v>
      </c>
    </row>
    <row r="397" spans="1:66" ht="14.25" hidden="1" outlineLevel="1" x14ac:dyDescent="0.2">
      <c r="A397" s="83" t="s">
        <v>1815</v>
      </c>
      <c r="B397" s="83" t="s">
        <v>1423</v>
      </c>
      <c r="C397" s="1" t="s">
        <v>1454</v>
      </c>
      <c r="D397" s="97" t="s">
        <v>151</v>
      </c>
      <c r="E397" s="16">
        <f t="shared" ref="E397:G397" si="672">E257</f>
        <v>281603</v>
      </c>
      <c r="F397" s="52">
        <f t="shared" si="672"/>
        <v>0.45</v>
      </c>
      <c r="G397" s="16">
        <f t="shared" si="672"/>
        <v>126721.35</v>
      </c>
      <c r="H397" s="1"/>
      <c r="I397" s="101">
        <f t="shared" si="444"/>
        <v>0</v>
      </c>
      <c r="J397" s="1">
        <v>0</v>
      </c>
      <c r="K397" s="61">
        <v>1</v>
      </c>
      <c r="L397" s="61">
        <v>0</v>
      </c>
      <c r="M397" s="32">
        <v>1</v>
      </c>
      <c r="N397" s="32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2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G397" s="103">
        <f t="shared" ref="AG397:AX397" si="673">J397/$G397</f>
        <v>0</v>
      </c>
      <c r="AH397" s="103">
        <f t="shared" si="673"/>
        <v>7.8913300718466142E-6</v>
      </c>
      <c r="AI397" s="103">
        <f t="shared" si="673"/>
        <v>0</v>
      </c>
      <c r="AJ397" s="103">
        <f t="shared" si="673"/>
        <v>7.8913300718466142E-6</v>
      </c>
      <c r="AK397" s="103">
        <f t="shared" si="673"/>
        <v>0</v>
      </c>
      <c r="AL397" s="103">
        <f t="shared" si="673"/>
        <v>0</v>
      </c>
      <c r="AM397" s="103">
        <f t="shared" si="673"/>
        <v>0</v>
      </c>
      <c r="AN397" s="103">
        <f t="shared" si="673"/>
        <v>0</v>
      </c>
      <c r="AO397" s="103">
        <f t="shared" si="673"/>
        <v>0</v>
      </c>
      <c r="AP397" s="103">
        <f t="shared" si="673"/>
        <v>0</v>
      </c>
      <c r="AQ397" s="103">
        <f t="shared" si="673"/>
        <v>1.5782660143693228E-5</v>
      </c>
      <c r="AR397" s="103">
        <f t="shared" si="673"/>
        <v>0</v>
      </c>
      <c r="AS397" s="103">
        <f t="shared" si="673"/>
        <v>0</v>
      </c>
      <c r="AT397" s="103">
        <f t="shared" si="673"/>
        <v>0</v>
      </c>
      <c r="AU397" s="103">
        <f t="shared" si="673"/>
        <v>0</v>
      </c>
      <c r="AV397" s="103">
        <f t="shared" si="673"/>
        <v>0</v>
      </c>
      <c r="AW397" s="103">
        <f t="shared" si="673"/>
        <v>0</v>
      </c>
      <c r="AX397" s="103">
        <f t="shared" si="673"/>
        <v>0</v>
      </c>
    </row>
    <row r="398" spans="1:66" ht="14.25" hidden="1" outlineLevel="1" x14ac:dyDescent="0.2">
      <c r="A398" s="83" t="s">
        <v>1815</v>
      </c>
      <c r="B398" s="83" t="s">
        <v>1483</v>
      </c>
      <c r="C398" s="1" t="s">
        <v>1386</v>
      </c>
      <c r="D398" s="97" t="s">
        <v>133</v>
      </c>
      <c r="E398" s="16">
        <f t="shared" ref="E398:G398" si="674">E258</f>
        <v>77627</v>
      </c>
      <c r="F398" s="52">
        <f t="shared" si="674"/>
        <v>0.46</v>
      </c>
      <c r="G398" s="16">
        <f t="shared" si="674"/>
        <v>35708.42</v>
      </c>
      <c r="H398" s="1"/>
      <c r="I398" s="101">
        <f t="shared" si="444"/>
        <v>0</v>
      </c>
      <c r="J398" s="1">
        <v>0</v>
      </c>
      <c r="K398" s="61">
        <v>0</v>
      </c>
      <c r="L398" s="61">
        <v>0</v>
      </c>
      <c r="M398" s="32">
        <v>0</v>
      </c>
      <c r="N398" s="32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4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G398" s="103">
        <f t="shared" ref="AG398:AX398" si="675">J398/$G398</f>
        <v>0</v>
      </c>
      <c r="AH398" s="103">
        <f t="shared" si="675"/>
        <v>0</v>
      </c>
      <c r="AI398" s="103">
        <f t="shared" si="675"/>
        <v>0</v>
      </c>
      <c r="AJ398" s="103">
        <f t="shared" si="675"/>
        <v>0</v>
      </c>
      <c r="AK398" s="103">
        <f t="shared" si="675"/>
        <v>0</v>
      </c>
      <c r="AL398" s="103">
        <f t="shared" si="675"/>
        <v>0</v>
      </c>
      <c r="AM398" s="103">
        <f t="shared" si="675"/>
        <v>0</v>
      </c>
      <c r="AN398" s="103">
        <f t="shared" si="675"/>
        <v>0</v>
      </c>
      <c r="AO398" s="103">
        <f t="shared" si="675"/>
        <v>0</v>
      </c>
      <c r="AP398" s="103">
        <f t="shared" si="675"/>
        <v>0</v>
      </c>
      <c r="AQ398" s="103">
        <f t="shared" si="675"/>
        <v>0</v>
      </c>
      <c r="AR398" s="103">
        <f t="shared" si="675"/>
        <v>0</v>
      </c>
      <c r="AS398" s="103">
        <f t="shared" si="675"/>
        <v>1.1201839790167138E-4</v>
      </c>
      <c r="AT398" s="103">
        <f t="shared" si="675"/>
        <v>0</v>
      </c>
      <c r="AU398" s="103">
        <f t="shared" si="675"/>
        <v>0</v>
      </c>
      <c r="AV398" s="103">
        <f t="shared" si="675"/>
        <v>0</v>
      </c>
      <c r="AW398" s="103">
        <f t="shared" si="675"/>
        <v>0</v>
      </c>
      <c r="AX398" s="103">
        <f t="shared" si="675"/>
        <v>0</v>
      </c>
    </row>
    <row r="399" spans="1:66" ht="14.25" hidden="1" outlineLevel="1" x14ac:dyDescent="0.2">
      <c r="A399" s="83" t="s">
        <v>1815</v>
      </c>
      <c r="B399" s="83" t="s">
        <v>1483</v>
      </c>
      <c r="C399" s="1" t="s">
        <v>1483</v>
      </c>
      <c r="D399" s="97" t="s">
        <v>133</v>
      </c>
      <c r="E399" s="16">
        <f t="shared" ref="E399:G399" si="676">E259</f>
        <v>140568</v>
      </c>
      <c r="F399" s="52">
        <f t="shared" si="676"/>
        <v>0.46</v>
      </c>
      <c r="G399" s="16">
        <f t="shared" si="676"/>
        <v>64661.280000000006</v>
      </c>
      <c r="H399" s="16"/>
      <c r="I399" s="101">
        <f t="shared" si="444"/>
        <v>9.1657119479643234E-3</v>
      </c>
      <c r="J399" s="16">
        <v>2475</v>
      </c>
      <c r="K399" s="130">
        <v>2395</v>
      </c>
      <c r="L399" s="130">
        <v>1765</v>
      </c>
      <c r="M399" s="32">
        <v>324</v>
      </c>
      <c r="N399" s="32">
        <v>313</v>
      </c>
      <c r="O399" s="1">
        <v>350</v>
      </c>
      <c r="P399" s="1">
        <v>625</v>
      </c>
      <c r="Q399" s="1">
        <v>685</v>
      </c>
      <c r="R399" s="1">
        <v>792</v>
      </c>
      <c r="S399" s="1">
        <v>862</v>
      </c>
      <c r="T399" s="1">
        <v>956</v>
      </c>
      <c r="U399" s="1">
        <v>882</v>
      </c>
      <c r="V399" s="1">
        <v>619</v>
      </c>
      <c r="W399" s="1">
        <v>419</v>
      </c>
      <c r="X399" s="1">
        <v>626</v>
      </c>
      <c r="Y399" s="1">
        <v>598</v>
      </c>
      <c r="Z399" s="1">
        <v>474</v>
      </c>
      <c r="AA399" s="1">
        <v>706</v>
      </c>
      <c r="AG399" s="103">
        <f t="shared" ref="AG399:AX399" si="677">J399/$G399</f>
        <v>3.8276384259637294E-2</v>
      </c>
      <c r="AH399" s="103">
        <f t="shared" si="677"/>
        <v>3.7039167798719727E-2</v>
      </c>
      <c r="AI399" s="103">
        <f t="shared" si="677"/>
        <v>2.7296088168993867E-2</v>
      </c>
      <c r="AJ399" s="103">
        <f t="shared" si="677"/>
        <v>5.0107266667161546E-3</v>
      </c>
      <c r="AK399" s="103">
        <f t="shared" si="677"/>
        <v>4.8406094033399891E-3</v>
      </c>
      <c r="AL399" s="103">
        <f t="shared" si="677"/>
        <v>5.4128220165143648E-3</v>
      </c>
      <c r="AM399" s="103">
        <f t="shared" si="677"/>
        <v>9.6657536009185085E-3</v>
      </c>
      <c r="AN399" s="103">
        <f t="shared" si="677"/>
        <v>1.0593665946606686E-2</v>
      </c>
      <c r="AO399" s="103">
        <f t="shared" si="677"/>
        <v>1.2248442963083934E-2</v>
      </c>
      <c r="AP399" s="103">
        <f t="shared" si="677"/>
        <v>1.3331007366386807E-2</v>
      </c>
      <c r="AQ399" s="103">
        <f t="shared" si="677"/>
        <v>1.478473670796495E-2</v>
      </c>
      <c r="AR399" s="103">
        <f t="shared" si="677"/>
        <v>1.3640311481616199E-2</v>
      </c>
      <c r="AS399" s="103">
        <f t="shared" si="677"/>
        <v>9.572962366349691E-3</v>
      </c>
      <c r="AT399" s="103">
        <f t="shared" si="677"/>
        <v>6.4799212140557684E-3</v>
      </c>
      <c r="AU399" s="103">
        <f t="shared" si="677"/>
        <v>9.6812188066799781E-3</v>
      </c>
      <c r="AV399" s="103">
        <f t="shared" si="677"/>
        <v>9.2481930453588296E-3</v>
      </c>
      <c r="AW399" s="103">
        <f t="shared" si="677"/>
        <v>7.3305075309365968E-3</v>
      </c>
      <c r="AX399" s="103">
        <f t="shared" si="677"/>
        <v>1.0918435267597547E-2</v>
      </c>
    </row>
    <row r="400" spans="1:66" ht="14.25" hidden="1" outlineLevel="1" x14ac:dyDescent="0.2">
      <c r="A400" s="83" t="s">
        <v>1828</v>
      </c>
      <c r="B400" s="83" t="s">
        <v>1241</v>
      </c>
      <c r="C400" s="1" t="s">
        <v>1241</v>
      </c>
      <c r="D400" s="97" t="s">
        <v>151</v>
      </c>
      <c r="E400" s="16">
        <f t="shared" ref="E400:G400" si="678">E260</f>
        <v>2198831</v>
      </c>
      <c r="F400" s="52">
        <f t="shared" si="678"/>
        <v>0.54</v>
      </c>
      <c r="G400" s="16">
        <f t="shared" si="678"/>
        <v>1187368.74</v>
      </c>
      <c r="H400" s="16"/>
      <c r="I400" s="101">
        <f t="shared" si="444"/>
        <v>0.13761942225293888</v>
      </c>
      <c r="J400" s="16">
        <v>443031</v>
      </c>
      <c r="K400" s="130">
        <v>469404</v>
      </c>
      <c r="L400" s="130">
        <v>332564</v>
      </c>
      <c r="M400" s="131">
        <v>78332</v>
      </c>
      <c r="N400" s="131">
        <v>98184</v>
      </c>
      <c r="O400" s="16">
        <v>144892</v>
      </c>
      <c r="P400" s="16">
        <v>169994</v>
      </c>
      <c r="Q400" s="16">
        <v>166531</v>
      </c>
      <c r="R400" s="16">
        <v>148349</v>
      </c>
      <c r="S400" s="16">
        <v>170874</v>
      </c>
      <c r="T400" s="16">
        <v>171984</v>
      </c>
      <c r="U400" s="16">
        <v>175535</v>
      </c>
      <c r="V400" s="16">
        <v>150592</v>
      </c>
      <c r="W400" s="16">
        <v>127501</v>
      </c>
      <c r="X400" s="16">
        <v>166735</v>
      </c>
      <c r="Y400" s="16">
        <v>161646</v>
      </c>
      <c r="Z400" s="16">
        <v>177011</v>
      </c>
      <c r="AA400" s="16">
        <v>151558</v>
      </c>
      <c r="AG400" s="103">
        <f t="shared" ref="AG400:AX400" si="679">J400/$G400</f>
        <v>0.37311997956085657</v>
      </c>
      <c r="AH400" s="103">
        <f t="shared" si="679"/>
        <v>0.39533127678601343</v>
      </c>
      <c r="AI400" s="103">
        <f t="shared" si="679"/>
        <v>0.28008485384245502</v>
      </c>
      <c r="AJ400" s="103">
        <f t="shared" si="679"/>
        <v>6.5971081569824716E-2</v>
      </c>
      <c r="AK400" s="103">
        <f t="shared" si="679"/>
        <v>8.2690403319865061E-2</v>
      </c>
      <c r="AL400" s="103">
        <f t="shared" si="679"/>
        <v>0.12202780410068738</v>
      </c>
      <c r="AM400" s="103">
        <f t="shared" si="679"/>
        <v>0.14316866721621793</v>
      </c>
      <c r="AN400" s="103">
        <f t="shared" si="679"/>
        <v>0.14025213431170505</v>
      </c>
      <c r="AO400" s="103">
        <f t="shared" si="679"/>
        <v>0.12493928381506826</v>
      </c>
      <c r="AP400" s="103">
        <f t="shared" si="679"/>
        <v>0.14390980176890963</v>
      </c>
      <c r="AQ400" s="103">
        <f t="shared" si="679"/>
        <v>0.14484464194332755</v>
      </c>
      <c r="AR400" s="103">
        <f t="shared" si="679"/>
        <v>0.1478352883031096</v>
      </c>
      <c r="AS400" s="103">
        <f t="shared" si="679"/>
        <v>0.12682833472607674</v>
      </c>
      <c r="AT400" s="103">
        <f t="shared" si="679"/>
        <v>0.10738113250311777</v>
      </c>
      <c r="AU400" s="103">
        <f t="shared" si="679"/>
        <v>0.14042394277619269</v>
      </c>
      <c r="AV400" s="103">
        <f t="shared" si="679"/>
        <v>0.13613799534591084</v>
      </c>
      <c r="AW400" s="103">
        <f t="shared" si="679"/>
        <v>0.14907837307557886</v>
      </c>
      <c r="AX400" s="103">
        <f t="shared" si="679"/>
        <v>0.12764189833732695</v>
      </c>
    </row>
    <row r="401" spans="1:66" ht="14.25" hidden="1" outlineLevel="1" x14ac:dyDescent="0.2">
      <c r="A401" s="83" t="s">
        <v>1828</v>
      </c>
      <c r="B401" s="83" t="s">
        <v>1241</v>
      </c>
      <c r="C401" s="1" t="s">
        <v>1916</v>
      </c>
      <c r="D401" s="97" t="s">
        <v>133</v>
      </c>
      <c r="E401" s="16">
        <f t="shared" ref="E401:G401" si="680">E261</f>
        <v>120893</v>
      </c>
      <c r="F401" s="52">
        <f t="shared" si="680"/>
        <v>0.54</v>
      </c>
      <c r="G401" s="16">
        <f t="shared" si="680"/>
        <v>65282.22</v>
      </c>
      <c r="H401" s="16"/>
      <c r="I401" s="101">
        <f t="shared" si="444"/>
        <v>1.4639003800217987E-2</v>
      </c>
      <c r="J401" s="16">
        <v>3035</v>
      </c>
      <c r="K401" s="130">
        <v>2795</v>
      </c>
      <c r="L401" s="130">
        <v>2083</v>
      </c>
      <c r="M401" s="32">
        <v>548</v>
      </c>
      <c r="N401" s="32">
        <v>615</v>
      </c>
      <c r="O401" s="1">
        <v>765</v>
      </c>
      <c r="P401" s="1">
        <v>851</v>
      </c>
      <c r="Q401" s="1">
        <v>875</v>
      </c>
      <c r="R401" s="1">
        <v>809</v>
      </c>
      <c r="S401" s="16">
        <v>1137</v>
      </c>
      <c r="T401" s="16">
        <v>1081</v>
      </c>
      <c r="U401" s="16">
        <v>1269</v>
      </c>
      <c r="V401" s="16">
        <v>1014</v>
      </c>
      <c r="W401" s="1">
        <v>754</v>
      </c>
      <c r="X401" s="1">
        <v>852</v>
      </c>
      <c r="Y401" s="1">
        <v>872</v>
      </c>
      <c r="Z401" s="16">
        <v>1013</v>
      </c>
      <c r="AA401" s="1">
        <v>982</v>
      </c>
      <c r="AG401" s="103">
        <f t="shared" ref="AG401:AX401" si="681">J401/$G401</f>
        <v>4.6490453296471841E-2</v>
      </c>
      <c r="AH401" s="103">
        <f t="shared" si="681"/>
        <v>4.2814107731017723E-2</v>
      </c>
      <c r="AI401" s="103">
        <f t="shared" si="681"/>
        <v>3.190761588683718E-2</v>
      </c>
      <c r="AJ401" s="103">
        <f t="shared" si="681"/>
        <v>8.3943223744535646E-3</v>
      </c>
      <c r="AK401" s="103">
        <f t="shared" si="681"/>
        <v>9.4206355114761723E-3</v>
      </c>
      <c r="AL401" s="103">
        <f t="shared" si="681"/>
        <v>1.1718351489884994E-2</v>
      </c>
      <c r="AM401" s="103">
        <f t="shared" si="681"/>
        <v>1.3035708650839386E-2</v>
      </c>
      <c r="AN401" s="103">
        <f t="shared" si="681"/>
        <v>1.3403343207384798E-2</v>
      </c>
      <c r="AO401" s="103">
        <f t="shared" si="681"/>
        <v>1.2392348176884916E-2</v>
      </c>
      <c r="AP401" s="103">
        <f t="shared" si="681"/>
        <v>1.7416687116338873E-2</v>
      </c>
      <c r="AQ401" s="103">
        <f t="shared" si="681"/>
        <v>1.6558873151066248E-2</v>
      </c>
      <c r="AR401" s="103">
        <f t="shared" si="681"/>
        <v>1.9438677177338638E-2</v>
      </c>
      <c r="AS401" s="103">
        <f t="shared" si="681"/>
        <v>1.553256001404364E-2</v>
      </c>
      <c r="AT401" s="103">
        <f t="shared" si="681"/>
        <v>1.1549852318135014E-2</v>
      </c>
      <c r="AU401" s="103">
        <f t="shared" si="681"/>
        <v>1.3051026757362111E-2</v>
      </c>
      <c r="AV401" s="103">
        <f t="shared" si="681"/>
        <v>1.3357388887816622E-2</v>
      </c>
      <c r="AW401" s="103">
        <f t="shared" si="681"/>
        <v>1.5517241907520914E-2</v>
      </c>
      <c r="AX401" s="103">
        <f t="shared" si="681"/>
        <v>1.5042380605316425E-2</v>
      </c>
    </row>
    <row r="402" spans="1:66" ht="14.25" hidden="1" outlineLevel="1" x14ac:dyDescent="0.2">
      <c r="A402" s="83" t="s">
        <v>1828</v>
      </c>
      <c r="B402" s="83" t="s">
        <v>1241</v>
      </c>
      <c r="C402" s="1" t="s">
        <v>1283</v>
      </c>
      <c r="D402" s="97" t="s">
        <v>133</v>
      </c>
      <c r="E402" s="16">
        <f t="shared" ref="E402:G402" si="682">E262</f>
        <v>720171</v>
      </c>
      <c r="F402" s="52">
        <f t="shared" si="682"/>
        <v>0.54</v>
      </c>
      <c r="G402" s="16">
        <f t="shared" si="682"/>
        <v>388892.34</v>
      </c>
      <c r="H402" s="16"/>
      <c r="I402" s="101">
        <f t="shared" si="444"/>
        <v>7.8479303552237614E-3</v>
      </c>
      <c r="J402" s="16">
        <v>8306</v>
      </c>
      <c r="K402" s="130">
        <v>7838</v>
      </c>
      <c r="L402" s="130">
        <v>5937</v>
      </c>
      <c r="M402" s="131">
        <v>1920</v>
      </c>
      <c r="N402" s="131">
        <v>2221</v>
      </c>
      <c r="O402" s="16">
        <v>2465</v>
      </c>
      <c r="P402" s="16">
        <v>2810</v>
      </c>
      <c r="Q402" s="16">
        <v>3068</v>
      </c>
      <c r="R402" s="16">
        <v>2573</v>
      </c>
      <c r="S402" s="16">
        <v>3234</v>
      </c>
      <c r="T402" s="16">
        <v>2916</v>
      </c>
      <c r="U402" s="16">
        <v>3682</v>
      </c>
      <c r="V402" s="16">
        <v>3211</v>
      </c>
      <c r="W402" s="16">
        <v>2361</v>
      </c>
      <c r="X402" s="16">
        <v>2809</v>
      </c>
      <c r="Y402" s="16">
        <v>2734</v>
      </c>
      <c r="Z402" s="16">
        <v>3452</v>
      </c>
      <c r="AA402" s="16">
        <v>2970</v>
      </c>
      <c r="AG402" s="103">
        <f t="shared" ref="AG402:AX402" si="683">J402/$G402</f>
        <v>2.135809617643793E-2</v>
      </c>
      <c r="AH402" s="103">
        <f t="shared" si="683"/>
        <v>2.0154678284483564E-2</v>
      </c>
      <c r="AI402" s="103">
        <f t="shared" si="683"/>
        <v>1.5266435949856969E-2</v>
      </c>
      <c r="AJ402" s="103">
        <f t="shared" si="683"/>
        <v>4.9370990439153413E-3</v>
      </c>
      <c r="AK402" s="103">
        <f t="shared" si="683"/>
        <v>5.7110921752791524E-3</v>
      </c>
      <c r="AL402" s="103">
        <f t="shared" si="683"/>
        <v>6.3385151787767272E-3</v>
      </c>
      <c r="AM402" s="103">
        <f t="shared" si="683"/>
        <v>7.2256501632302654E-3</v>
      </c>
      <c r="AN402" s="103">
        <f t="shared" si="683"/>
        <v>7.8890728472563888E-3</v>
      </c>
      <c r="AO402" s="103">
        <f t="shared" si="683"/>
        <v>6.6162269999969657E-3</v>
      </c>
      <c r="AP402" s="103">
        <f t="shared" si="683"/>
        <v>8.3159262020949028E-3</v>
      </c>
      <c r="AQ402" s="103">
        <f t="shared" si="683"/>
        <v>7.498219172946425E-3</v>
      </c>
      <c r="AR402" s="103">
        <f t="shared" si="683"/>
        <v>9.4679159790084823E-3</v>
      </c>
      <c r="AS402" s="103">
        <f t="shared" si="683"/>
        <v>8.2567838697980012E-3</v>
      </c>
      <c r="AT402" s="103">
        <f t="shared" si="683"/>
        <v>6.0710889805646465E-3</v>
      </c>
      <c r="AU402" s="103">
        <f t="shared" si="683"/>
        <v>7.2230787574782259E-3</v>
      </c>
      <c r="AV402" s="103">
        <f t="shared" si="683"/>
        <v>7.0302233260752826E-3</v>
      </c>
      <c r="AW402" s="103">
        <f t="shared" si="683"/>
        <v>8.8764926560394568E-3</v>
      </c>
      <c r="AX402" s="103">
        <f t="shared" si="683"/>
        <v>7.6370750835565437E-3</v>
      </c>
    </row>
    <row r="403" spans="1:66" ht="14.25" hidden="1" outlineLevel="1" x14ac:dyDescent="0.2">
      <c r="A403" s="83" t="s">
        <v>1828</v>
      </c>
      <c r="B403" s="83" t="s">
        <v>1241</v>
      </c>
      <c r="C403" s="1" t="s">
        <v>1284</v>
      </c>
      <c r="D403" s="97" t="s">
        <v>133</v>
      </c>
      <c r="E403" s="16">
        <f t="shared" ref="E403:G403" si="684">E263</f>
        <v>1389048</v>
      </c>
      <c r="F403" s="52">
        <f t="shared" si="684"/>
        <v>0.54</v>
      </c>
      <c r="G403" s="16">
        <f t="shared" si="684"/>
        <v>750085.92</v>
      </c>
      <c r="H403" s="16"/>
      <c r="I403" s="101">
        <f t="shared" si="444"/>
        <v>2.2242785199860837E-2</v>
      </c>
      <c r="J403" s="16">
        <v>34877</v>
      </c>
      <c r="K403" s="130">
        <v>34297</v>
      </c>
      <c r="L403" s="130">
        <v>29118</v>
      </c>
      <c r="M403" s="131">
        <v>13474</v>
      </c>
      <c r="N403" s="131">
        <v>16862</v>
      </c>
      <c r="O403" s="16">
        <v>17923</v>
      </c>
      <c r="P403" s="16">
        <v>17548</v>
      </c>
      <c r="Q403" s="16">
        <v>17977</v>
      </c>
      <c r="R403" s="16">
        <v>16728</v>
      </c>
      <c r="S403" s="16">
        <v>18690</v>
      </c>
      <c r="T403" s="16">
        <v>17236</v>
      </c>
      <c r="U403" s="16">
        <v>18470</v>
      </c>
      <c r="V403" s="16">
        <v>17442</v>
      </c>
      <c r="W403" s="16">
        <v>14463</v>
      </c>
      <c r="X403" s="16">
        <v>15908</v>
      </c>
      <c r="Y403" s="16">
        <v>14919</v>
      </c>
      <c r="Z403" s="16">
        <v>18738</v>
      </c>
      <c r="AA403" s="16">
        <v>16395</v>
      </c>
      <c r="AG403" s="103">
        <f t="shared" ref="AG403:AX403" si="685">J403/$G403</f>
        <v>4.6497339931404119E-2</v>
      </c>
      <c r="AH403" s="103">
        <f t="shared" si="685"/>
        <v>4.5724095180989396E-2</v>
      </c>
      <c r="AI403" s="103">
        <f t="shared" si="685"/>
        <v>3.8819552832027558E-2</v>
      </c>
      <c r="AJ403" s="103">
        <f t="shared" si="685"/>
        <v>1.7963275460496579E-2</v>
      </c>
      <c r="AK403" s="103">
        <f t="shared" si="685"/>
        <v>2.2480091347401907E-2</v>
      </c>
      <c r="AL403" s="103">
        <f t="shared" si="685"/>
        <v>2.389459596841919E-2</v>
      </c>
      <c r="AM403" s="103">
        <f t="shared" si="685"/>
        <v>2.3394653241857945E-2</v>
      </c>
      <c r="AN403" s="103">
        <f t="shared" si="685"/>
        <v>2.396658772104401E-2</v>
      </c>
      <c r="AO403" s="103">
        <f t="shared" si="685"/>
        <v>2.2301445146444023E-2</v>
      </c>
      <c r="AP403" s="103">
        <f t="shared" si="685"/>
        <v>2.4917145491812457E-2</v>
      </c>
      <c r="AQ403" s="103">
        <f t="shared" si="685"/>
        <v>2.2978700893358989E-2</v>
      </c>
      <c r="AR403" s="103">
        <f t="shared" si="685"/>
        <v>2.4623845758896527E-2</v>
      </c>
      <c r="AS403" s="103">
        <f t="shared" si="685"/>
        <v>2.3253336097816633E-2</v>
      </c>
      <c r="AT403" s="103">
        <f t="shared" si="685"/>
        <v>1.9281791078014102E-2</v>
      </c>
      <c r="AU403" s="103">
        <f t="shared" si="685"/>
        <v>2.1208237051030098E-2</v>
      </c>
      <c r="AV403" s="103">
        <f t="shared" si="685"/>
        <v>1.9889721433512576E-2</v>
      </c>
      <c r="AW403" s="103">
        <f t="shared" si="685"/>
        <v>2.4981138160812297E-2</v>
      </c>
      <c r="AX403" s="103">
        <f t="shared" si="685"/>
        <v>2.1857496005257635E-2</v>
      </c>
    </row>
    <row r="404" spans="1:66" ht="14.25" hidden="1" outlineLevel="1" x14ac:dyDescent="0.2">
      <c r="A404" s="83" t="s">
        <v>1828</v>
      </c>
      <c r="B404" s="83" t="s">
        <v>1241</v>
      </c>
      <c r="C404" s="1" t="s">
        <v>1287</v>
      </c>
      <c r="D404" s="97" t="s">
        <v>201</v>
      </c>
      <c r="E404" s="16">
        <f t="shared" ref="E404:G404" si="686">E264</f>
        <v>348333</v>
      </c>
      <c r="F404" s="52">
        <f t="shared" si="686"/>
        <v>0.54</v>
      </c>
      <c r="G404" s="16">
        <f t="shared" si="686"/>
        <v>188099.82</v>
      </c>
      <c r="H404" s="16"/>
      <c r="I404" s="101">
        <f t="shared" si="444"/>
        <v>9.4258463405228129E-2</v>
      </c>
      <c r="J404" s="16">
        <v>43725</v>
      </c>
      <c r="K404" s="130">
        <v>46755</v>
      </c>
      <c r="L404" s="130">
        <v>33834</v>
      </c>
      <c r="M404" s="131">
        <v>8596</v>
      </c>
      <c r="N404" s="131">
        <v>11414</v>
      </c>
      <c r="O404" s="16">
        <v>17043</v>
      </c>
      <c r="P404" s="16">
        <v>18482</v>
      </c>
      <c r="Q404" s="16">
        <v>18009</v>
      </c>
      <c r="R404" s="16">
        <v>15694</v>
      </c>
      <c r="S404" s="16">
        <v>17823</v>
      </c>
      <c r="T404" s="16">
        <v>17612</v>
      </c>
      <c r="U404" s="16">
        <v>18457</v>
      </c>
      <c r="V404" s="16">
        <v>15255</v>
      </c>
      <c r="W404" s="16">
        <v>13418</v>
      </c>
      <c r="X404" s="16">
        <v>16520</v>
      </c>
      <c r="Y404" s="16">
        <v>16254</v>
      </c>
      <c r="Z404" s="16">
        <v>20430</v>
      </c>
      <c r="AA404" s="16">
        <v>16506</v>
      </c>
      <c r="AG404" s="103">
        <f t="shared" ref="AG404:AX404" si="687">J404/$G404</f>
        <v>0.23245636279715737</v>
      </c>
      <c r="AH404" s="103">
        <f t="shared" si="687"/>
        <v>0.24856483116251785</v>
      </c>
      <c r="AI404" s="103">
        <f t="shared" si="687"/>
        <v>0.17987258042033213</v>
      </c>
      <c r="AJ404" s="103">
        <f t="shared" si="687"/>
        <v>4.5699139956646422E-2</v>
      </c>
      <c r="AK404" s="103">
        <f t="shared" si="687"/>
        <v>6.0680547169050983E-2</v>
      </c>
      <c r="AL404" s="103">
        <f t="shared" si="687"/>
        <v>9.0606147310507784E-2</v>
      </c>
      <c r="AM404" s="103">
        <f t="shared" si="687"/>
        <v>9.8256340702505718E-2</v>
      </c>
      <c r="AN404" s="103">
        <f t="shared" si="687"/>
        <v>9.5741718413127661E-2</v>
      </c>
      <c r="AO404" s="103">
        <f t="shared" si="687"/>
        <v>8.3434423275896799E-2</v>
      </c>
      <c r="AP404" s="103">
        <f t="shared" si="687"/>
        <v>9.4752881741194644E-2</v>
      </c>
      <c r="AQ404" s="103">
        <f t="shared" si="687"/>
        <v>9.3631136914431923E-2</v>
      </c>
      <c r="AR404" s="103">
        <f t="shared" si="687"/>
        <v>9.8123432547676012E-2</v>
      </c>
      <c r="AS404" s="103">
        <f t="shared" si="687"/>
        <v>8.1100556077087146E-2</v>
      </c>
      <c r="AT404" s="103">
        <f t="shared" si="687"/>
        <v>7.1334464860200286E-2</v>
      </c>
      <c r="AU404" s="103">
        <f t="shared" si="687"/>
        <v>8.7825708711470316E-2</v>
      </c>
      <c r="AV404" s="103">
        <f t="shared" si="687"/>
        <v>8.6411565944082239E-2</v>
      </c>
      <c r="AW404" s="103">
        <f t="shared" si="687"/>
        <v>0.10861254412683648</v>
      </c>
      <c r="AX404" s="103">
        <f t="shared" si="687"/>
        <v>8.7751280144765686E-2</v>
      </c>
    </row>
    <row r="405" spans="1:66" ht="14.25" hidden="1" outlineLevel="1" x14ac:dyDescent="0.2">
      <c r="A405" s="83" t="s">
        <v>1828</v>
      </c>
      <c r="B405" s="83" t="s">
        <v>1241</v>
      </c>
      <c r="C405" s="1" t="s">
        <v>1288</v>
      </c>
      <c r="D405" s="97" t="s">
        <v>133</v>
      </c>
      <c r="E405" s="16">
        <f t="shared" ref="E405:G405" si="688">E265</f>
        <v>1440485</v>
      </c>
      <c r="F405" s="52">
        <f t="shared" si="688"/>
        <v>0.54</v>
      </c>
      <c r="G405" s="16">
        <f t="shared" si="688"/>
        <v>777861.9</v>
      </c>
      <c r="H405" s="16"/>
      <c r="I405" s="101">
        <f t="shared" si="444"/>
        <v>3.7127841501599874E-2</v>
      </c>
      <c r="J405" s="16">
        <v>77836</v>
      </c>
      <c r="K405" s="130">
        <v>77741</v>
      </c>
      <c r="L405" s="130">
        <v>58292</v>
      </c>
      <c r="M405" s="131">
        <v>17242</v>
      </c>
      <c r="N405" s="131">
        <v>19247</v>
      </c>
      <c r="O405" s="16">
        <v>24982</v>
      </c>
      <c r="P405" s="16">
        <v>27208</v>
      </c>
      <c r="Q405" s="16">
        <v>29923</v>
      </c>
      <c r="R405" s="16">
        <v>25431</v>
      </c>
      <c r="S405" s="16">
        <v>28373</v>
      </c>
      <c r="T405" s="16">
        <v>30202</v>
      </c>
      <c r="U405" s="16">
        <v>37238</v>
      </c>
      <c r="V405" s="16">
        <v>30293</v>
      </c>
      <c r="W405" s="16">
        <v>26600</v>
      </c>
      <c r="X405" s="16">
        <v>28421</v>
      </c>
      <c r="Y405" s="16">
        <v>26971</v>
      </c>
      <c r="Z405" s="16">
        <v>31261</v>
      </c>
      <c r="AA405" s="16">
        <v>28409</v>
      </c>
      <c r="AG405" s="103">
        <f t="shared" ref="AG405:AX405" si="689">J405/$G405</f>
        <v>0.10006403450278256</v>
      </c>
      <c r="AH405" s="103">
        <f t="shared" si="689"/>
        <v>9.994190485483348E-2</v>
      </c>
      <c r="AI405" s="103">
        <f t="shared" si="689"/>
        <v>7.4938751981553531E-2</v>
      </c>
      <c r="AJ405" s="103">
        <f t="shared" si="689"/>
        <v>2.2165888315136658E-2</v>
      </c>
      <c r="AK405" s="103">
        <f t="shared" si="689"/>
        <v>2.4743466674482965E-2</v>
      </c>
      <c r="AL405" s="103">
        <f t="shared" si="689"/>
        <v>3.2116240684882495E-2</v>
      </c>
      <c r="AM405" s="103">
        <f t="shared" si="689"/>
        <v>3.4977931172615599E-2</v>
      </c>
      <c r="AN405" s="103">
        <f t="shared" si="689"/>
        <v>3.8468267953476062E-2</v>
      </c>
      <c r="AO405" s="103">
        <f t="shared" si="689"/>
        <v>3.2693463968347082E-2</v>
      </c>
      <c r="AP405" s="103">
        <f t="shared" si="689"/>
        <v>3.6475626329043755E-2</v>
      </c>
      <c r="AQ405" s="103">
        <f t="shared" si="689"/>
        <v>3.8826943445873875E-2</v>
      </c>
      <c r="AR405" s="103">
        <f t="shared" si="689"/>
        <v>4.7872250845554971E-2</v>
      </c>
      <c r="AS405" s="103">
        <f t="shared" si="689"/>
        <v>3.8943930792856678E-2</v>
      </c>
      <c r="AT405" s="103">
        <f t="shared" si="689"/>
        <v>3.419630142574151E-2</v>
      </c>
      <c r="AU405" s="103">
        <f t="shared" si="689"/>
        <v>3.6537333940639079E-2</v>
      </c>
      <c r="AV405" s="103">
        <f t="shared" si="689"/>
        <v>3.4673249840363692E-2</v>
      </c>
      <c r="AW405" s="103">
        <f t="shared" si="689"/>
        <v>4.0188367626695691E-2</v>
      </c>
      <c r="AX405" s="103">
        <f t="shared" si="689"/>
        <v>3.6521907037740248E-2</v>
      </c>
    </row>
    <row r="406" spans="1:66" ht="14.25" hidden="1" outlineLevel="1" x14ac:dyDescent="0.2">
      <c r="A406" s="83" t="s">
        <v>1828</v>
      </c>
      <c r="B406" s="83" t="s">
        <v>1241</v>
      </c>
      <c r="C406" s="1" t="s">
        <v>1297</v>
      </c>
      <c r="D406" s="97" t="s">
        <v>133</v>
      </c>
      <c r="E406" s="16">
        <f t="shared" ref="E406:G406" si="690">E266</f>
        <v>1481517</v>
      </c>
      <c r="F406" s="52">
        <f t="shared" si="690"/>
        <v>0.54</v>
      </c>
      <c r="G406" s="16">
        <f t="shared" si="690"/>
        <v>800019.18</v>
      </c>
      <c r="H406" s="16"/>
      <c r="I406" s="101">
        <f t="shared" si="444"/>
        <v>8.6518759046085199E-3</v>
      </c>
      <c r="J406" s="16">
        <v>16474</v>
      </c>
      <c r="K406" s="130">
        <v>15834</v>
      </c>
      <c r="L406" s="130">
        <v>13501</v>
      </c>
      <c r="M406" s="131">
        <v>4372</v>
      </c>
      <c r="N406" s="131">
        <v>5179</v>
      </c>
      <c r="O406" s="16">
        <v>5983</v>
      </c>
      <c r="P406" s="16">
        <v>6913</v>
      </c>
      <c r="Q406" s="16">
        <v>7533</v>
      </c>
      <c r="R406" s="16">
        <v>5533</v>
      </c>
      <c r="S406" s="16">
        <v>6549</v>
      </c>
      <c r="T406" s="16">
        <v>6846</v>
      </c>
      <c r="U406" s="16">
        <v>8626</v>
      </c>
      <c r="V406" s="16">
        <v>7843</v>
      </c>
      <c r="W406" s="16">
        <v>5564</v>
      </c>
      <c r="X406" s="16">
        <v>7152</v>
      </c>
      <c r="Y406" s="16">
        <v>6501</v>
      </c>
      <c r="Z406" s="16">
        <v>8413</v>
      </c>
      <c r="AA406" s="16">
        <v>5851</v>
      </c>
      <c r="AG406" s="103">
        <f t="shared" ref="AG406:AX406" si="691">J406/$G406</f>
        <v>2.0592006306648796E-2</v>
      </c>
      <c r="AH406" s="103">
        <f t="shared" si="691"/>
        <v>1.9792025486188969E-2</v>
      </c>
      <c r="AI406" s="103">
        <f t="shared" si="691"/>
        <v>1.6875845401606495E-2</v>
      </c>
      <c r="AJ406" s="103">
        <f t="shared" si="691"/>
        <v>5.4648689797662095E-3</v>
      </c>
      <c r="AK406" s="103">
        <f t="shared" si="691"/>
        <v>6.4735947955647756E-3</v>
      </c>
      <c r="AL406" s="103">
        <f t="shared" si="691"/>
        <v>7.4785707012674368E-3</v>
      </c>
      <c r="AM406" s="103">
        <f t="shared" si="691"/>
        <v>8.641042830998126E-3</v>
      </c>
      <c r="AN406" s="103">
        <f t="shared" si="691"/>
        <v>9.4160242508185867E-3</v>
      </c>
      <c r="AO406" s="103">
        <f t="shared" si="691"/>
        <v>6.916084186881619E-3</v>
      </c>
      <c r="AP406" s="103">
        <f t="shared" si="691"/>
        <v>8.1860537393615984E-3</v>
      </c>
      <c r="AQ406" s="103">
        <f t="shared" si="691"/>
        <v>8.557294838856238E-3</v>
      </c>
      <c r="AR406" s="103">
        <f t="shared" si="691"/>
        <v>1.0782241495760139E-2</v>
      </c>
      <c r="AS406" s="103">
        <f t="shared" si="691"/>
        <v>9.8035149607288152E-3</v>
      </c>
      <c r="AT406" s="103">
        <f t="shared" si="691"/>
        <v>6.9548332578726422E-3</v>
      </c>
      <c r="AU406" s="103">
        <f t="shared" si="691"/>
        <v>8.9397856686385946E-3</v>
      </c>
      <c r="AV406" s="103">
        <f t="shared" si="691"/>
        <v>8.1260551778271108E-3</v>
      </c>
      <c r="AW406" s="103">
        <f t="shared" si="691"/>
        <v>1.0515997878950852E-2</v>
      </c>
      <c r="AX406" s="103">
        <f t="shared" si="691"/>
        <v>7.3135746570475967E-3</v>
      </c>
    </row>
    <row r="407" spans="1:66" ht="14.25" hidden="1" outlineLevel="1" x14ac:dyDescent="0.2">
      <c r="A407" s="83" t="s">
        <v>1828</v>
      </c>
      <c r="B407" s="83" t="s">
        <v>1241</v>
      </c>
      <c r="C407" s="1" t="s">
        <v>1308</v>
      </c>
      <c r="D407" s="97" t="s">
        <v>133</v>
      </c>
      <c r="E407" s="16">
        <f t="shared" ref="E407:G407" si="692">E267</f>
        <v>1176815</v>
      </c>
      <c r="F407" s="52">
        <f t="shared" si="692"/>
        <v>0.54</v>
      </c>
      <c r="G407" s="16">
        <f t="shared" si="692"/>
        <v>635480.10000000009</v>
      </c>
      <c r="H407" s="16"/>
      <c r="I407" s="101">
        <f t="shared" si="444"/>
        <v>4.4491296160703271E-3</v>
      </c>
      <c r="J407" s="16">
        <v>6824</v>
      </c>
      <c r="K407" s="130">
        <v>7034</v>
      </c>
      <c r="L407" s="130">
        <v>4911</v>
      </c>
      <c r="M407" s="131">
        <v>1706</v>
      </c>
      <c r="N407" s="131">
        <v>2080</v>
      </c>
      <c r="O407" s="16">
        <v>2405</v>
      </c>
      <c r="P407" s="16">
        <v>2590</v>
      </c>
      <c r="Q407" s="16">
        <v>2730</v>
      </c>
      <c r="R407" s="16">
        <v>2653</v>
      </c>
      <c r="S407" s="16">
        <v>2896</v>
      </c>
      <c r="T407" s="16">
        <v>2866</v>
      </c>
      <c r="U407" s="16">
        <v>3155</v>
      </c>
      <c r="V407" s="16">
        <v>3084</v>
      </c>
      <c r="W407" s="16">
        <v>2720</v>
      </c>
      <c r="X407" s="16">
        <v>2718</v>
      </c>
      <c r="Y407" s="16">
        <v>2634</v>
      </c>
      <c r="Z407" s="16">
        <v>2976</v>
      </c>
      <c r="AA407" s="16">
        <v>2872</v>
      </c>
      <c r="AG407" s="103">
        <f t="shared" ref="AG407:AX407" si="693">J407/$G407</f>
        <v>1.0738337833080846E-2</v>
      </c>
      <c r="AH407" s="103">
        <f t="shared" si="693"/>
        <v>1.1068796646818679E-2</v>
      </c>
      <c r="AI407" s="103">
        <f t="shared" si="693"/>
        <v>7.7280154012690548E-3</v>
      </c>
      <c r="AJ407" s="103">
        <f t="shared" si="693"/>
        <v>2.6845844582702116E-3</v>
      </c>
      <c r="AK407" s="103">
        <f t="shared" si="693"/>
        <v>3.2731158694033059E-3</v>
      </c>
      <c r="AL407" s="103">
        <f t="shared" si="693"/>
        <v>3.7845402239975721E-3</v>
      </c>
      <c r="AM407" s="103">
        <f t="shared" si="693"/>
        <v>4.075658702766616E-3</v>
      </c>
      <c r="AN407" s="103">
        <f t="shared" si="693"/>
        <v>4.2959645785918387E-3</v>
      </c>
      <c r="AO407" s="103">
        <f t="shared" si="693"/>
        <v>4.1747963468879669E-3</v>
      </c>
      <c r="AP407" s="103">
        <f t="shared" si="693"/>
        <v>4.5571844027846023E-3</v>
      </c>
      <c r="AQ407" s="103">
        <f t="shared" si="693"/>
        <v>4.5099760008220548E-3</v>
      </c>
      <c r="AR407" s="103">
        <f t="shared" si="693"/>
        <v>4.9647502730612641E-3</v>
      </c>
      <c r="AS407" s="103">
        <f t="shared" si="693"/>
        <v>4.8530237217499017E-3</v>
      </c>
      <c r="AT407" s="103">
        <f t="shared" si="693"/>
        <v>4.2802284446043226E-3</v>
      </c>
      <c r="AU407" s="103">
        <f t="shared" si="693"/>
        <v>4.2770812178068197E-3</v>
      </c>
      <c r="AV407" s="103">
        <f t="shared" si="693"/>
        <v>4.1448976923116861E-3</v>
      </c>
      <c r="AW407" s="103">
        <f t="shared" si="693"/>
        <v>4.6830734746847302E-3</v>
      </c>
      <c r="AX407" s="103">
        <f t="shared" si="693"/>
        <v>4.5194176812145643E-3</v>
      </c>
    </row>
    <row r="408" spans="1:66" ht="14.25" hidden="1" outlineLevel="1" x14ac:dyDescent="0.2">
      <c r="A408" s="83" t="s">
        <v>1828</v>
      </c>
      <c r="B408" s="83" t="s">
        <v>1241</v>
      </c>
      <c r="C408" s="1" t="s">
        <v>1365</v>
      </c>
      <c r="D408" s="97" t="s">
        <v>133</v>
      </c>
      <c r="E408" s="16">
        <f t="shared" ref="E408:G408" si="694">E268</f>
        <v>700074</v>
      </c>
      <c r="F408" s="52">
        <f t="shared" si="694"/>
        <v>0.54</v>
      </c>
      <c r="G408" s="16">
        <f t="shared" si="694"/>
        <v>378039.96</v>
      </c>
      <c r="H408" s="16"/>
      <c r="I408" s="101">
        <f t="shared" si="444"/>
        <v>2.280446754888028E-2</v>
      </c>
      <c r="J408" s="16">
        <v>19469</v>
      </c>
      <c r="K408" s="130">
        <v>19562</v>
      </c>
      <c r="L408" s="130">
        <v>15460</v>
      </c>
      <c r="M408" s="131">
        <v>5303</v>
      </c>
      <c r="N408" s="131">
        <v>5558</v>
      </c>
      <c r="O408" s="16">
        <v>7266</v>
      </c>
      <c r="P408" s="16">
        <v>7954</v>
      </c>
      <c r="Q408" s="16">
        <v>9042</v>
      </c>
      <c r="R408" s="16">
        <v>7686</v>
      </c>
      <c r="S408" s="16">
        <v>8567</v>
      </c>
      <c r="T408" s="16">
        <v>8722</v>
      </c>
      <c r="U408" s="16">
        <v>11882</v>
      </c>
      <c r="V408" s="16">
        <v>10073</v>
      </c>
      <c r="W408" s="16">
        <v>7832</v>
      </c>
      <c r="X408" s="16">
        <v>8592</v>
      </c>
      <c r="Y408" s="16">
        <v>7865</v>
      </c>
      <c r="Z408" s="16">
        <v>9966</v>
      </c>
      <c r="AA408" s="16">
        <v>8032</v>
      </c>
      <c r="AG408" s="103">
        <f t="shared" ref="AG408:AX408" si="695">J408/$G408</f>
        <v>5.1499846735778933E-2</v>
      </c>
      <c r="AH408" s="103">
        <f t="shared" si="695"/>
        <v>5.1745852475489622E-2</v>
      </c>
      <c r="AI408" s="103">
        <f t="shared" si="695"/>
        <v>4.0895147698142807E-2</v>
      </c>
      <c r="AJ408" s="103">
        <f t="shared" si="695"/>
        <v>1.4027617609524664E-2</v>
      </c>
      <c r="AK408" s="103">
        <f t="shared" si="695"/>
        <v>1.4702149476473332E-2</v>
      </c>
      <c r="AL408" s="103">
        <f t="shared" si="695"/>
        <v>1.9220190373525591E-2</v>
      </c>
      <c r="AM408" s="103">
        <f t="shared" si="695"/>
        <v>2.1040103802783174E-2</v>
      </c>
      <c r="AN408" s="103">
        <f t="shared" si="695"/>
        <v>2.3918106435097494E-2</v>
      </c>
      <c r="AO408" s="103">
        <f t="shared" si="695"/>
        <v>2.0331184036735162E-2</v>
      </c>
      <c r="AP408" s="103">
        <f t="shared" si="695"/>
        <v>2.2661625506467623E-2</v>
      </c>
      <c r="AQ408" s="103">
        <f t="shared" si="695"/>
        <v>2.3071635072652107E-2</v>
      </c>
      <c r="AR408" s="103">
        <f t="shared" si="695"/>
        <v>3.1430539776800312E-2</v>
      </c>
      <c r="AS408" s="103">
        <f t="shared" si="695"/>
        <v>2.6645331355976229E-2</v>
      </c>
      <c r="AT408" s="103">
        <f t="shared" si="695"/>
        <v>2.0717386595850873E-2</v>
      </c>
      <c r="AU408" s="103">
        <f t="shared" si="695"/>
        <v>2.2727756081658668E-2</v>
      </c>
      <c r="AV408" s="103">
        <f t="shared" si="695"/>
        <v>2.0804678955103052E-2</v>
      </c>
      <c r="AW408" s="103">
        <f t="shared" si="695"/>
        <v>2.6362292494158553E-2</v>
      </c>
      <c r="AX408" s="103">
        <f t="shared" si="695"/>
        <v>2.1246431197379238E-2</v>
      </c>
    </row>
    <row r="409" spans="1:66" ht="14.25" hidden="1" outlineLevel="1" x14ac:dyDescent="0.2">
      <c r="A409" s="83" t="s">
        <v>1828</v>
      </c>
      <c r="B409" s="83" t="s">
        <v>1241</v>
      </c>
      <c r="C409" s="1" t="s">
        <v>1379</v>
      </c>
      <c r="D409" s="97" t="s">
        <v>133</v>
      </c>
      <c r="E409" s="16">
        <f t="shared" ref="E409:G409" si="696">E269</f>
        <v>783918</v>
      </c>
      <c r="F409" s="52">
        <f t="shared" si="696"/>
        <v>0.54</v>
      </c>
      <c r="G409" s="16">
        <f t="shared" si="696"/>
        <v>423315.72000000003</v>
      </c>
      <c r="H409" s="16"/>
      <c r="I409" s="101">
        <f t="shared" si="444"/>
        <v>3.9852051797178711E-3</v>
      </c>
      <c r="J409" s="16">
        <v>3962</v>
      </c>
      <c r="K409" s="130">
        <v>3951</v>
      </c>
      <c r="L409" s="130">
        <v>3198</v>
      </c>
      <c r="M409" s="131">
        <v>1131</v>
      </c>
      <c r="N409" s="131">
        <v>1309</v>
      </c>
      <c r="O409" s="16">
        <v>1374</v>
      </c>
      <c r="P409" s="16">
        <v>1538</v>
      </c>
      <c r="Q409" s="16">
        <v>1457</v>
      </c>
      <c r="R409" s="16">
        <v>1398</v>
      </c>
      <c r="S409" s="16">
        <v>1666</v>
      </c>
      <c r="T409" s="16">
        <v>1628</v>
      </c>
      <c r="U409" s="16">
        <v>1955</v>
      </c>
      <c r="V409" s="16">
        <v>1929</v>
      </c>
      <c r="W409" s="16">
        <v>1619</v>
      </c>
      <c r="X409" s="16">
        <v>1853</v>
      </c>
      <c r="Y409" s="16">
        <v>1614</v>
      </c>
      <c r="Z409" s="16">
        <v>1855</v>
      </c>
      <c r="AA409" s="16">
        <v>1592</v>
      </c>
      <c r="AG409" s="103">
        <f t="shared" ref="AG409:AX409" si="697">J409/$G409</f>
        <v>9.3594445299598136E-3</v>
      </c>
      <c r="AH409" s="103">
        <f t="shared" si="697"/>
        <v>9.3334591968377636E-3</v>
      </c>
      <c r="AI409" s="103">
        <f t="shared" si="697"/>
        <v>7.5546450294829582E-3</v>
      </c>
      <c r="AJ409" s="103">
        <f t="shared" si="697"/>
        <v>2.6717647055488512E-3</v>
      </c>
      <c r="AK409" s="103">
        <f t="shared" si="697"/>
        <v>3.092254641523825E-3</v>
      </c>
      <c r="AL409" s="103">
        <f t="shared" si="697"/>
        <v>3.2458043372450233E-3</v>
      </c>
      <c r="AM409" s="103">
        <f t="shared" si="697"/>
        <v>3.6332220310646623E-3</v>
      </c>
      <c r="AN409" s="103">
        <f t="shared" si="697"/>
        <v>3.4418754871659383E-3</v>
      </c>
      <c r="AO409" s="103">
        <f t="shared" si="697"/>
        <v>3.3024996095113121E-3</v>
      </c>
      <c r="AP409" s="103">
        <f t="shared" si="697"/>
        <v>3.935596816484868E-3</v>
      </c>
      <c r="AQ409" s="103">
        <f t="shared" si="697"/>
        <v>3.8458293020632445E-3</v>
      </c>
      <c r="AR409" s="103">
        <f t="shared" si="697"/>
        <v>4.6183023866914266E-3</v>
      </c>
      <c r="AS409" s="103">
        <f t="shared" si="697"/>
        <v>4.5568825084029473E-3</v>
      </c>
      <c r="AT409" s="103">
        <f t="shared" si="697"/>
        <v>3.8245685749633863E-3</v>
      </c>
      <c r="AU409" s="103">
        <f t="shared" si="697"/>
        <v>4.3773474795597003E-3</v>
      </c>
      <c r="AV409" s="103">
        <f t="shared" si="697"/>
        <v>3.8127570599079097E-3</v>
      </c>
      <c r="AW409" s="103">
        <f t="shared" si="697"/>
        <v>4.3820720855818913E-3</v>
      </c>
      <c r="AX409" s="103">
        <f t="shared" si="697"/>
        <v>3.7607863936638115E-3</v>
      </c>
    </row>
    <row r="410" spans="1:66" ht="14.25" hidden="1" outlineLevel="1" x14ac:dyDescent="0.2">
      <c r="A410" s="83" t="s">
        <v>1828</v>
      </c>
      <c r="B410" s="83" t="s">
        <v>1241</v>
      </c>
      <c r="C410" s="1" t="s">
        <v>1411</v>
      </c>
      <c r="D410" s="97" t="s">
        <v>133</v>
      </c>
      <c r="E410" s="16">
        <f t="shared" ref="E410:G410" si="698">E270</f>
        <v>248746</v>
      </c>
      <c r="F410" s="52">
        <f t="shared" si="698"/>
        <v>0.54</v>
      </c>
      <c r="G410" s="16">
        <f t="shared" si="698"/>
        <v>134322.84</v>
      </c>
      <c r="H410" s="1"/>
      <c r="I410" s="101">
        <f t="shared" si="444"/>
        <v>8.1644094680150209E-4</v>
      </c>
      <c r="J410" s="1">
        <v>930</v>
      </c>
      <c r="K410" s="61">
        <v>770</v>
      </c>
      <c r="L410" s="61">
        <v>330</v>
      </c>
      <c r="M410" s="32">
        <v>7</v>
      </c>
      <c r="N410" s="32">
        <v>1</v>
      </c>
      <c r="O410" s="1">
        <v>24</v>
      </c>
      <c r="P410" s="1">
        <v>119</v>
      </c>
      <c r="Q410" s="1">
        <v>216</v>
      </c>
      <c r="R410" s="1">
        <v>228</v>
      </c>
      <c r="S410" s="1">
        <v>145</v>
      </c>
      <c r="T410" s="1">
        <v>184</v>
      </c>
      <c r="U410" s="1">
        <v>210</v>
      </c>
      <c r="V410" s="1">
        <v>175</v>
      </c>
      <c r="W410" s="1">
        <v>107</v>
      </c>
      <c r="X410" s="1">
        <v>101</v>
      </c>
      <c r="Y410" s="1">
        <v>87</v>
      </c>
      <c r="Z410" s="1">
        <v>82</v>
      </c>
      <c r="AA410" s="1">
        <v>160</v>
      </c>
      <c r="AG410" s="103">
        <f t="shared" ref="AG410:AX410" si="699">J410/$G410</f>
        <v>6.9236177555507313E-3</v>
      </c>
      <c r="AH410" s="103">
        <f t="shared" si="699"/>
        <v>5.7324577115850147E-3</v>
      </c>
      <c r="AI410" s="103">
        <f t="shared" si="699"/>
        <v>2.4567675906792918E-3</v>
      </c>
      <c r="AJ410" s="103">
        <f t="shared" si="699"/>
        <v>5.2113251923500128E-5</v>
      </c>
      <c r="AK410" s="103">
        <f t="shared" si="699"/>
        <v>7.4447502747857324E-6</v>
      </c>
      <c r="AL410" s="103">
        <f t="shared" si="699"/>
        <v>1.7867400659485759E-4</v>
      </c>
      <c r="AM410" s="103">
        <f t="shared" si="699"/>
        <v>8.8592528269950223E-4</v>
      </c>
      <c r="AN410" s="103">
        <f t="shared" si="699"/>
        <v>1.6080660593537183E-3</v>
      </c>
      <c r="AO410" s="103">
        <f t="shared" si="699"/>
        <v>1.6974030626511472E-3</v>
      </c>
      <c r="AP410" s="103">
        <f t="shared" si="699"/>
        <v>1.0794887898439313E-3</v>
      </c>
      <c r="AQ410" s="103">
        <f t="shared" si="699"/>
        <v>1.3698340505605749E-3</v>
      </c>
      <c r="AR410" s="103">
        <f t="shared" si="699"/>
        <v>1.5633975577050039E-3</v>
      </c>
      <c r="AS410" s="103">
        <f t="shared" si="699"/>
        <v>1.3028312980875032E-3</v>
      </c>
      <c r="AT410" s="103">
        <f t="shared" si="699"/>
        <v>7.965882794020734E-4</v>
      </c>
      <c r="AU410" s="103">
        <f t="shared" si="699"/>
        <v>7.5191977775335898E-4</v>
      </c>
      <c r="AV410" s="103">
        <f t="shared" si="699"/>
        <v>6.4769327390635872E-4</v>
      </c>
      <c r="AW410" s="103">
        <f t="shared" si="699"/>
        <v>6.1046952253243007E-4</v>
      </c>
      <c r="AX410" s="103">
        <f t="shared" si="699"/>
        <v>1.1911600439657173E-3</v>
      </c>
    </row>
    <row r="411" spans="1:66" ht="14.25" hidden="1" outlineLevel="1" x14ac:dyDescent="0.2">
      <c r="A411" s="83" t="s">
        <v>1828</v>
      </c>
      <c r="B411" s="83" t="s">
        <v>1241</v>
      </c>
      <c r="C411" s="1" t="s">
        <v>1438</v>
      </c>
      <c r="D411" s="97" t="s">
        <v>133</v>
      </c>
      <c r="E411" s="16">
        <f t="shared" ref="E411:G411" si="700">E271</f>
        <v>590691</v>
      </c>
      <c r="F411" s="52">
        <f t="shared" si="700"/>
        <v>0.54</v>
      </c>
      <c r="G411" s="16">
        <f t="shared" si="700"/>
        <v>318973.14</v>
      </c>
      <c r="H411" s="16"/>
      <c r="I411" s="101">
        <f t="shared" si="444"/>
        <v>2.2820103285185706E-2</v>
      </c>
      <c r="J411" s="16">
        <v>16298</v>
      </c>
      <c r="K411" s="130">
        <v>16547</v>
      </c>
      <c r="L411" s="130">
        <v>13437</v>
      </c>
      <c r="M411" s="131">
        <v>4538</v>
      </c>
      <c r="N411" s="131">
        <v>5527</v>
      </c>
      <c r="O411" s="16">
        <v>6565</v>
      </c>
      <c r="P411" s="16">
        <v>6651</v>
      </c>
      <c r="Q411" s="16">
        <v>7100</v>
      </c>
      <c r="R411" s="16">
        <v>6450</v>
      </c>
      <c r="S411" s="16">
        <v>7364</v>
      </c>
      <c r="T411" s="16">
        <v>6977</v>
      </c>
      <c r="U411" s="16">
        <v>7686</v>
      </c>
      <c r="V411" s="16">
        <v>6993</v>
      </c>
      <c r="W411" s="16">
        <v>6494</v>
      </c>
      <c r="X411" s="16">
        <v>6667</v>
      </c>
      <c r="Y411" s="16">
        <v>6790</v>
      </c>
      <c r="Z411" s="16">
        <v>7719</v>
      </c>
      <c r="AA411" s="16">
        <v>7328</v>
      </c>
      <c r="AG411" s="103">
        <f t="shared" ref="AG411:AX411" si="701">J411/$G411</f>
        <v>5.109521133973851E-2</v>
      </c>
      <c r="AH411" s="103">
        <f t="shared" si="701"/>
        <v>5.1875841332596213E-2</v>
      </c>
      <c r="AI411" s="103">
        <f t="shared" si="701"/>
        <v>4.2125804072405591E-2</v>
      </c>
      <c r="AJ411" s="103">
        <f t="shared" si="701"/>
        <v>1.4226903243326381E-2</v>
      </c>
      <c r="AK411" s="103">
        <f t="shared" si="701"/>
        <v>1.7327477793271245E-2</v>
      </c>
      <c r="AL411" s="103">
        <f t="shared" si="701"/>
        <v>2.0581670293617824E-2</v>
      </c>
      <c r="AM411" s="103">
        <f t="shared" si="701"/>
        <v>2.0851285471873902E-2</v>
      </c>
      <c r="AN411" s="103">
        <f t="shared" si="701"/>
        <v>2.2258927507187595E-2</v>
      </c>
      <c r="AO411" s="103">
        <f t="shared" si="701"/>
        <v>2.0221138369205631E-2</v>
      </c>
      <c r="AP411" s="103">
        <f t="shared" si="701"/>
        <v>2.3086583403229499E-2</v>
      </c>
      <c r="AQ411" s="103">
        <f t="shared" si="701"/>
        <v>2.1873315101077161E-2</v>
      </c>
      <c r="AR411" s="103">
        <f t="shared" si="701"/>
        <v>2.4096072791583642E-2</v>
      </c>
      <c r="AS411" s="103">
        <f t="shared" si="701"/>
        <v>2.1923476064473642E-2</v>
      </c>
      <c r="AT411" s="103">
        <f t="shared" si="701"/>
        <v>2.0359081018545951E-2</v>
      </c>
      <c r="AU411" s="103">
        <f t="shared" si="701"/>
        <v>2.0901446435270379E-2</v>
      </c>
      <c r="AV411" s="103">
        <f t="shared" si="701"/>
        <v>2.1287058841380813E-2</v>
      </c>
      <c r="AW411" s="103">
        <f t="shared" si="701"/>
        <v>2.4199529778588878E-2</v>
      </c>
      <c r="AX411" s="103">
        <f t="shared" si="701"/>
        <v>2.297372123558742E-2</v>
      </c>
    </row>
    <row r="412" spans="1:66" ht="14.25" hidden="1" outlineLevel="1" x14ac:dyDescent="0.2">
      <c r="A412" s="83" t="s">
        <v>1828</v>
      </c>
      <c r="B412" s="83" t="s">
        <v>1241</v>
      </c>
      <c r="C412" s="1" t="s">
        <v>1466</v>
      </c>
      <c r="D412" s="97" t="s">
        <v>133</v>
      </c>
      <c r="E412" s="16">
        <f t="shared" ref="E412:G412" si="702">E272</f>
        <v>964478</v>
      </c>
      <c r="F412" s="52">
        <f t="shared" si="702"/>
        <v>0.54</v>
      </c>
      <c r="G412" s="16">
        <f t="shared" si="702"/>
        <v>520818.12000000005</v>
      </c>
      <c r="H412" s="16"/>
      <c r="I412" s="101">
        <f t="shared" si="444"/>
        <v>8.6460125465680788E-3</v>
      </c>
      <c r="J412" s="16">
        <v>9990</v>
      </c>
      <c r="K412" s="130">
        <v>9872</v>
      </c>
      <c r="L412" s="130">
        <v>7983</v>
      </c>
      <c r="M412" s="131">
        <v>2961</v>
      </c>
      <c r="N412" s="131">
        <v>3696</v>
      </c>
      <c r="O412" s="16">
        <v>3937</v>
      </c>
      <c r="P412" s="16">
        <v>3798</v>
      </c>
      <c r="Q412" s="16">
        <v>4508</v>
      </c>
      <c r="R412" s="16">
        <v>4010</v>
      </c>
      <c r="S412" s="16">
        <v>4607</v>
      </c>
      <c r="T412" s="16">
        <v>4207</v>
      </c>
      <c r="U412" s="16">
        <v>4468</v>
      </c>
      <c r="V412" s="16">
        <v>4673</v>
      </c>
      <c r="W412" s="16">
        <v>4204</v>
      </c>
      <c r="X412" s="16">
        <v>4514</v>
      </c>
      <c r="Y412" s="16">
        <v>4087</v>
      </c>
      <c r="Z412" s="16">
        <v>5104</v>
      </c>
      <c r="AA412" s="16">
        <v>4318</v>
      </c>
      <c r="AG412" s="103">
        <f t="shared" ref="AG412:AX412" si="703">J412/$G412</f>
        <v>1.9181360279861229E-2</v>
      </c>
      <c r="AH412" s="103">
        <f t="shared" si="703"/>
        <v>1.8954793661940948E-2</v>
      </c>
      <c r="AI412" s="103">
        <f t="shared" si="703"/>
        <v>1.5327807719132351E-2</v>
      </c>
      <c r="AJ412" s="103">
        <f t="shared" si="703"/>
        <v>5.6852860649318415E-3</v>
      </c>
      <c r="AK412" s="103">
        <f t="shared" si="703"/>
        <v>7.0965272867234332E-3</v>
      </c>
      <c r="AL412" s="103">
        <f t="shared" si="703"/>
        <v>7.55926080298435E-3</v>
      </c>
      <c r="AM412" s="103">
        <f t="shared" si="703"/>
        <v>7.2923730072985936E-3</v>
      </c>
      <c r="AN412" s="103">
        <f t="shared" si="703"/>
        <v>8.6556128269884309E-3</v>
      </c>
      <c r="AO412" s="103">
        <f t="shared" si="703"/>
        <v>7.6994248971214742E-3</v>
      </c>
      <c r="AP412" s="103">
        <f t="shared" si="703"/>
        <v>8.84569837931138E-3</v>
      </c>
      <c r="AQ412" s="103">
        <f t="shared" si="703"/>
        <v>8.0776759456833019E-3</v>
      </c>
      <c r="AR412" s="103">
        <f t="shared" si="703"/>
        <v>8.5788105836256227E-3</v>
      </c>
      <c r="AS412" s="103">
        <f t="shared" si="703"/>
        <v>8.9724220808600121E-3</v>
      </c>
      <c r="AT412" s="103">
        <f t="shared" si="703"/>
        <v>8.0719157774310924E-3</v>
      </c>
      <c r="AU412" s="103">
        <f t="shared" si="703"/>
        <v>8.6671331634928517E-3</v>
      </c>
      <c r="AV412" s="103">
        <f t="shared" si="703"/>
        <v>7.8472692155948792E-3</v>
      </c>
      <c r="AW412" s="103">
        <f t="shared" si="703"/>
        <v>9.7999662530942645E-3</v>
      </c>
      <c r="AX412" s="103">
        <f t="shared" si="703"/>
        <v>8.2908021710150943E-3</v>
      </c>
    </row>
    <row r="413" spans="1:66" ht="14.25" hidden="1" outlineLevel="1" x14ac:dyDescent="0.2">
      <c r="A413" s="83" t="s">
        <v>1828</v>
      </c>
      <c r="B413" s="83" t="s">
        <v>1241</v>
      </c>
      <c r="C413" s="1" t="s">
        <v>1467</v>
      </c>
      <c r="D413" s="97" t="s">
        <v>133</v>
      </c>
      <c r="E413" s="16">
        <f t="shared" ref="E413:G413" si="704">E273</f>
        <v>1564262</v>
      </c>
      <c r="F413" s="52">
        <f t="shared" si="704"/>
        <v>0.54</v>
      </c>
      <c r="G413" s="16">
        <f t="shared" si="704"/>
        <v>844701.4800000001</v>
      </c>
      <c r="H413" s="16"/>
      <c r="I413" s="101">
        <f t="shared" si="444"/>
        <v>2.3552304734527831E-2</v>
      </c>
      <c r="J413" s="16">
        <v>48667</v>
      </c>
      <c r="K413" s="130">
        <v>46035</v>
      </c>
      <c r="L413" s="130">
        <v>40232</v>
      </c>
      <c r="M413" s="131">
        <v>16368</v>
      </c>
      <c r="N413" s="131">
        <v>19860</v>
      </c>
      <c r="O413" s="16">
        <v>22170</v>
      </c>
      <c r="P413" s="16">
        <v>23545</v>
      </c>
      <c r="Q413" s="16">
        <v>24538</v>
      </c>
      <c r="R413" s="16">
        <v>21629</v>
      </c>
      <c r="S413" s="16">
        <v>24003</v>
      </c>
      <c r="T413" s="16">
        <v>22859</v>
      </c>
      <c r="U413" s="16">
        <v>25821</v>
      </c>
      <c r="V413" s="16">
        <v>21900</v>
      </c>
      <c r="W413" s="16">
        <v>17257</v>
      </c>
      <c r="X413" s="16">
        <v>19017</v>
      </c>
      <c r="Y413" s="16">
        <v>17902</v>
      </c>
      <c r="Z413" s="16">
        <v>22416</v>
      </c>
      <c r="AA413" s="16">
        <v>19366</v>
      </c>
      <c r="AG413" s="103">
        <f t="shared" ref="AG413:AX413" si="705">J413/$G413</f>
        <v>5.7614436759362606E-2</v>
      </c>
      <c r="AH413" s="103">
        <f t="shared" si="705"/>
        <v>5.4498543082936231E-2</v>
      </c>
      <c r="AI413" s="103">
        <f t="shared" si="705"/>
        <v>4.7628660482517439E-2</v>
      </c>
      <c r="AJ413" s="103">
        <f t="shared" si="705"/>
        <v>1.9377259762821768E-2</v>
      </c>
      <c r="AK413" s="103">
        <f t="shared" si="705"/>
        <v>2.3511264594919375E-2</v>
      </c>
      <c r="AL413" s="103">
        <f t="shared" si="705"/>
        <v>2.6245958513059546E-2</v>
      </c>
      <c r="AM413" s="103">
        <f t="shared" si="705"/>
        <v>2.7873752511952503E-2</v>
      </c>
      <c r="AN413" s="103">
        <f t="shared" si="705"/>
        <v>2.9049315741698473E-2</v>
      </c>
      <c r="AO413" s="103">
        <f t="shared" si="705"/>
        <v>2.5605495565131479E-2</v>
      </c>
      <c r="AP413" s="103">
        <f t="shared" si="705"/>
        <v>2.8415955894856484E-2</v>
      </c>
      <c r="AQ413" s="103">
        <f t="shared" si="705"/>
        <v>2.7061631287777544E-2</v>
      </c>
      <c r="AR413" s="103">
        <f t="shared" si="705"/>
        <v>3.0568195523938229E-2</v>
      </c>
      <c r="AS413" s="103">
        <f t="shared" si="705"/>
        <v>2.592631896418602E-2</v>
      </c>
      <c r="AT413" s="103">
        <f t="shared" si="705"/>
        <v>2.0429702573742381E-2</v>
      </c>
      <c r="AU413" s="103">
        <f t="shared" si="705"/>
        <v>2.2513278892325368E-2</v>
      </c>
      <c r="AV413" s="103">
        <f t="shared" si="705"/>
        <v>2.1193285940495805E-2</v>
      </c>
      <c r="AW413" s="103">
        <f t="shared" si="705"/>
        <v>2.6537185657588759E-2</v>
      </c>
      <c r="AX413" s="103">
        <f t="shared" si="705"/>
        <v>2.2926442605498924E-2</v>
      </c>
    </row>
    <row r="414" spans="1:66" ht="14.25" hidden="1" outlineLevel="1" x14ac:dyDescent="0.2">
      <c r="A414" s="83" t="s">
        <v>1828</v>
      </c>
      <c r="B414" s="83" t="s">
        <v>1241</v>
      </c>
      <c r="C414" s="1" t="s">
        <v>1471</v>
      </c>
      <c r="D414" s="97" t="s">
        <v>133</v>
      </c>
      <c r="E414" s="16">
        <f t="shared" ref="E414:G414" si="706">E274</f>
        <v>672329</v>
      </c>
      <c r="F414" s="52">
        <f t="shared" si="706"/>
        <v>0.54</v>
      </c>
      <c r="G414" s="16">
        <f t="shared" si="706"/>
        <v>363057.66000000003</v>
      </c>
      <c r="H414" s="16"/>
      <c r="I414" s="101">
        <f t="shared" si="444"/>
        <v>1.7745574261307878E-2</v>
      </c>
      <c r="J414" s="16">
        <v>16845</v>
      </c>
      <c r="K414" s="130">
        <v>19438</v>
      </c>
      <c r="L414" s="130">
        <v>13890</v>
      </c>
      <c r="M414" s="131">
        <v>2853</v>
      </c>
      <c r="N414" s="131">
        <v>3157</v>
      </c>
      <c r="O414" s="16">
        <v>4580</v>
      </c>
      <c r="P414" s="16">
        <v>5868</v>
      </c>
      <c r="Q414" s="16">
        <v>5912</v>
      </c>
      <c r="R414" s="16">
        <v>5261</v>
      </c>
      <c r="S414" s="16">
        <v>6337</v>
      </c>
      <c r="T414" s="16">
        <v>6452</v>
      </c>
      <c r="U414" s="16">
        <v>7854</v>
      </c>
      <c r="V414" s="16">
        <v>6521</v>
      </c>
      <c r="W414" s="16">
        <v>5364</v>
      </c>
      <c r="X414" s="16">
        <v>6968</v>
      </c>
      <c r="Y414" s="16">
        <v>6246</v>
      </c>
      <c r="Z414" s="16">
        <v>7300</v>
      </c>
      <c r="AA414" s="16">
        <v>5782</v>
      </c>
      <c r="AG414" s="103">
        <f t="shared" ref="AG414:AX414" si="707">J414/$G414</f>
        <v>4.6397588746647019E-2</v>
      </c>
      <c r="AH414" s="103">
        <f t="shared" si="707"/>
        <v>5.3539704960363595E-2</v>
      </c>
      <c r="AI414" s="103">
        <f t="shared" si="707"/>
        <v>3.8258385734100744E-2</v>
      </c>
      <c r="AJ414" s="103">
        <f t="shared" si="707"/>
        <v>7.8582559034837598E-3</v>
      </c>
      <c r="AK414" s="103">
        <f t="shared" si="707"/>
        <v>8.6955884638269289E-3</v>
      </c>
      <c r="AL414" s="103">
        <f t="shared" si="707"/>
        <v>1.2615076073591174E-2</v>
      </c>
      <c r="AM414" s="103">
        <f t="shared" si="707"/>
        <v>1.616272192136092E-2</v>
      </c>
      <c r="AN414" s="103">
        <f t="shared" si="707"/>
        <v>1.6283914791936905E-2</v>
      </c>
      <c r="AO414" s="103">
        <f t="shared" si="707"/>
        <v>1.4490811184096761E-2</v>
      </c>
      <c r="AP414" s="103">
        <f t="shared" si="707"/>
        <v>1.7454527746364034E-2</v>
      </c>
      <c r="AQ414" s="103">
        <f t="shared" si="707"/>
        <v>1.7771281839914905E-2</v>
      </c>
      <c r="AR414" s="103">
        <f t="shared" si="707"/>
        <v>2.1632927397813338E-2</v>
      </c>
      <c r="AS414" s="103">
        <f t="shared" si="707"/>
        <v>1.7961334296045427E-2</v>
      </c>
      <c r="AT414" s="103">
        <f t="shared" si="707"/>
        <v>1.4774512676581454E-2</v>
      </c>
      <c r="AU414" s="103">
        <f t="shared" si="707"/>
        <v>1.9192543685760545E-2</v>
      </c>
      <c r="AV414" s="103">
        <f t="shared" si="707"/>
        <v>1.7203878854945519E-2</v>
      </c>
      <c r="AW414" s="103">
        <f t="shared" si="707"/>
        <v>2.0106998981924799E-2</v>
      </c>
      <c r="AX414" s="103">
        <f t="shared" si="707"/>
        <v>1.5925844947053312E-2</v>
      </c>
    </row>
    <row r="415" spans="1:66" ht="14.25" hidden="1" outlineLevel="1" x14ac:dyDescent="0.2">
      <c r="A415" s="83" t="s">
        <v>1828</v>
      </c>
      <c r="B415" s="83" t="s">
        <v>1241</v>
      </c>
      <c r="C415" s="1" t="s">
        <v>1489</v>
      </c>
      <c r="D415" s="97" t="s">
        <v>133</v>
      </c>
      <c r="E415" s="16">
        <f t="shared" ref="E415:G415" si="708">E275</f>
        <v>1057131</v>
      </c>
      <c r="F415" s="52">
        <f t="shared" si="708"/>
        <v>0.54</v>
      </c>
      <c r="G415" s="16">
        <f t="shared" si="708"/>
        <v>570850.74</v>
      </c>
      <c r="H415" s="16"/>
      <c r="I415" s="101">
        <f t="shared" si="444"/>
        <v>1.3099162605389051E-2</v>
      </c>
      <c r="J415" s="16">
        <v>24860</v>
      </c>
      <c r="K415" s="130">
        <v>23617</v>
      </c>
      <c r="L415" s="130">
        <v>16644</v>
      </c>
      <c r="M415" s="131">
        <v>4213</v>
      </c>
      <c r="N415" s="131">
        <v>4925</v>
      </c>
      <c r="O415" s="16">
        <v>7188</v>
      </c>
      <c r="P415" s="16">
        <v>8278</v>
      </c>
      <c r="Q415" s="16">
        <v>8406</v>
      </c>
      <c r="R415" s="16">
        <v>6757</v>
      </c>
      <c r="S415" s="16">
        <v>7708</v>
      </c>
      <c r="T415" s="16">
        <v>7385</v>
      </c>
      <c r="U415" s="16">
        <v>9369</v>
      </c>
      <c r="V415" s="16">
        <v>7854</v>
      </c>
      <c r="W415" s="16">
        <v>5692</v>
      </c>
      <c r="X415" s="16">
        <v>6803</v>
      </c>
      <c r="Y415" s="16">
        <v>6909</v>
      </c>
      <c r="Z415" s="16">
        <v>8436</v>
      </c>
      <c r="AA415" s="16">
        <v>7088</v>
      </c>
      <c r="AG415" s="103">
        <f t="shared" ref="AG415:AX415" si="709">J415/$G415</f>
        <v>4.3549037003963592E-2</v>
      </c>
      <c r="AH415" s="103">
        <f t="shared" si="709"/>
        <v>4.1371585153765413E-2</v>
      </c>
      <c r="AI415" s="103">
        <f t="shared" si="709"/>
        <v>2.9156483181575626E-2</v>
      </c>
      <c r="AJ415" s="103">
        <f t="shared" si="709"/>
        <v>7.3802129081938306E-3</v>
      </c>
      <c r="AK415" s="103">
        <f t="shared" si="709"/>
        <v>8.6274741449927882E-3</v>
      </c>
      <c r="AL415" s="103">
        <f t="shared" si="709"/>
        <v>1.2591732823189473E-2</v>
      </c>
      <c r="AM415" s="103">
        <f t="shared" si="709"/>
        <v>1.4501163649187878E-2</v>
      </c>
      <c r="AN415" s="103">
        <f t="shared" si="709"/>
        <v>1.472539038838769E-2</v>
      </c>
      <c r="AO415" s="103">
        <f t="shared" si="709"/>
        <v>1.1836719349790104E-2</v>
      </c>
      <c r="AP415" s="103">
        <f t="shared" si="709"/>
        <v>1.3502653951188713E-2</v>
      </c>
      <c r="AQ415" s="103">
        <f t="shared" si="709"/>
        <v>1.2936831788989186E-2</v>
      </c>
      <c r="AR415" s="103">
        <f t="shared" si="709"/>
        <v>1.641234624658628E-2</v>
      </c>
      <c r="AS415" s="103">
        <f t="shared" si="709"/>
        <v>1.3758412575588498E-2</v>
      </c>
      <c r="AT415" s="103">
        <f t="shared" si="709"/>
        <v>9.9710828087916648E-3</v>
      </c>
      <c r="AU415" s="103">
        <f t="shared" si="709"/>
        <v>1.1917300834190037E-2</v>
      </c>
      <c r="AV415" s="103">
        <f t="shared" si="709"/>
        <v>1.2102988602589883E-2</v>
      </c>
      <c r="AW415" s="103">
        <f t="shared" si="709"/>
        <v>1.4777943530387645E-2</v>
      </c>
      <c r="AX415" s="103">
        <f t="shared" si="709"/>
        <v>1.241655568318962E-2</v>
      </c>
    </row>
    <row r="416" spans="1:66" ht="14.25" hidden="1" outlineLevel="1" x14ac:dyDescent="0.2">
      <c r="A416" s="83" t="s">
        <v>1840</v>
      </c>
      <c r="B416" s="83" t="s">
        <v>2458</v>
      </c>
      <c r="C416" s="1" t="s">
        <v>2459</v>
      </c>
      <c r="D416" s="97" t="e">
        <v>#N/A</v>
      </c>
      <c r="E416" s="16">
        <f t="shared" ref="E416:G416" si="710">E276</f>
        <v>24151855</v>
      </c>
      <c r="F416" s="52">
        <f t="shared" si="710"/>
        <v>0.53402889922947927</v>
      </c>
      <c r="G416" s="16">
        <f t="shared" si="710"/>
        <v>12897788.539999995</v>
      </c>
      <c r="H416" s="16"/>
      <c r="I416" s="101">
        <f t="shared" ref="I416:I419" si="711">AVERAGE(AB416:AD416)/G416</f>
        <v>1.2584276198199587E-2</v>
      </c>
      <c r="J416" s="16">
        <v>708841</v>
      </c>
      <c r="K416" s="130">
        <v>698349</v>
      </c>
      <c r="L416" s="130">
        <v>524326</v>
      </c>
      <c r="M416" s="131">
        <v>131684</v>
      </c>
      <c r="N416" s="131">
        <v>124659</v>
      </c>
      <c r="O416" s="16">
        <v>143682</v>
      </c>
      <c r="P416" s="16">
        <v>183935</v>
      </c>
      <c r="Q416" s="16">
        <v>223040</v>
      </c>
      <c r="R416" s="16">
        <v>204806</v>
      </c>
      <c r="S416" s="16">
        <v>245926</v>
      </c>
      <c r="T416" s="16">
        <v>248274</v>
      </c>
      <c r="U416" s="16">
        <v>286855</v>
      </c>
      <c r="V416" s="16">
        <v>225410</v>
      </c>
      <c r="W416" s="16">
        <v>203721</v>
      </c>
      <c r="X416" s="16">
        <v>228991</v>
      </c>
      <c r="Y416" s="16">
        <v>237086</v>
      </c>
      <c r="Z416" s="16">
        <v>248042</v>
      </c>
      <c r="AA416" s="16">
        <v>242814</v>
      </c>
      <c r="AB416" s="16">
        <v>122583</v>
      </c>
      <c r="AC416" s="16">
        <v>147046</v>
      </c>
      <c r="AD416" s="16">
        <v>217299</v>
      </c>
      <c r="AE416" s="16"/>
      <c r="AF416" s="16"/>
      <c r="AG416" s="103">
        <f t="shared" ref="AG416:AX416" si="712">J416/$G416</f>
        <v>5.4958336291657042E-2</v>
      </c>
      <c r="AH416" s="103">
        <f t="shared" si="712"/>
        <v>5.4144863503863917E-2</v>
      </c>
      <c r="AI416" s="103">
        <f t="shared" si="712"/>
        <v>4.065239543770658E-2</v>
      </c>
      <c r="AJ416" s="103">
        <f t="shared" si="712"/>
        <v>1.0209812293914383E-2</v>
      </c>
      <c r="AK416" s="103">
        <f t="shared" si="712"/>
        <v>9.6651452776880496E-3</v>
      </c>
      <c r="AL416" s="103">
        <f t="shared" si="712"/>
        <v>1.1140049284759018E-2</v>
      </c>
      <c r="AM416" s="103">
        <f t="shared" si="712"/>
        <v>1.4260971904568072E-2</v>
      </c>
      <c r="AN416" s="103">
        <f t="shared" si="712"/>
        <v>1.729288701766854E-2</v>
      </c>
      <c r="AO416" s="103">
        <f t="shared" si="712"/>
        <v>1.5879156288291889E-2</v>
      </c>
      <c r="AP416" s="103">
        <f t="shared" si="712"/>
        <v>1.9067299734160482E-2</v>
      </c>
      <c r="AQ416" s="103">
        <f t="shared" si="712"/>
        <v>1.9249346446487802E-2</v>
      </c>
      <c r="AR416" s="103">
        <f t="shared" si="712"/>
        <v>2.2240634439801423E-2</v>
      </c>
      <c r="AS416" s="103">
        <f t="shared" si="712"/>
        <v>1.7476639448765537E-2</v>
      </c>
      <c r="AT416" s="103">
        <f t="shared" si="712"/>
        <v>1.5795033339878285E-2</v>
      </c>
      <c r="AU416" s="103">
        <f t="shared" si="712"/>
        <v>1.7754283944866108E-2</v>
      </c>
      <c r="AV416" s="103">
        <f t="shared" si="712"/>
        <v>1.8381910919435814E-2</v>
      </c>
      <c r="AW416" s="103">
        <f t="shared" si="712"/>
        <v>1.9231358866734848E-2</v>
      </c>
      <c r="AX416" s="103">
        <f t="shared" si="712"/>
        <v>1.8826018060922566E-2</v>
      </c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</row>
    <row r="417" spans="1:66" ht="14.25" hidden="1" outlineLevel="1" x14ac:dyDescent="0.2">
      <c r="A417" s="83" t="s">
        <v>1815</v>
      </c>
      <c r="B417" s="83" t="s">
        <v>2458</v>
      </c>
      <c r="C417" s="1" t="s">
        <v>2459</v>
      </c>
      <c r="D417" s="97" t="e">
        <v>#N/A</v>
      </c>
      <c r="E417" s="16">
        <f t="shared" ref="E417:G417" si="713">E277</f>
        <v>23788296.711625151</v>
      </c>
      <c r="F417" s="52">
        <f t="shared" si="713"/>
        <v>0.41828179609797239</v>
      </c>
      <c r="G417" s="16">
        <f t="shared" si="713"/>
        <v>9950211.4746500589</v>
      </c>
      <c r="H417" s="16"/>
      <c r="I417" s="101">
        <f t="shared" si="711"/>
        <v>2.247798122044764E-2</v>
      </c>
      <c r="J417" s="16">
        <v>767334</v>
      </c>
      <c r="K417" s="130">
        <v>679104</v>
      </c>
      <c r="L417" s="130">
        <v>513511</v>
      </c>
      <c r="M417" s="131">
        <v>147350</v>
      </c>
      <c r="N417" s="131">
        <v>159281</v>
      </c>
      <c r="O417" s="16">
        <v>211172</v>
      </c>
      <c r="P417" s="16">
        <v>276034</v>
      </c>
      <c r="Q417" s="16">
        <v>288473</v>
      </c>
      <c r="R417" s="16">
        <v>271792</v>
      </c>
      <c r="S417" s="16">
        <v>283131</v>
      </c>
      <c r="T417" s="16">
        <v>288146</v>
      </c>
      <c r="U417" s="16">
        <v>337556</v>
      </c>
      <c r="V417" s="16">
        <v>299106</v>
      </c>
      <c r="W417" s="16">
        <v>248531</v>
      </c>
      <c r="X417" s="16">
        <v>272609</v>
      </c>
      <c r="Y417" s="16">
        <v>284762</v>
      </c>
      <c r="Z417" s="16">
        <v>286787</v>
      </c>
      <c r="AA417" s="16">
        <v>277076</v>
      </c>
      <c r="AB417" s="16">
        <v>211033</v>
      </c>
      <c r="AC417" s="16">
        <v>195352</v>
      </c>
      <c r="AD417" s="16">
        <v>264597</v>
      </c>
      <c r="AE417" s="16"/>
      <c r="AF417" s="16"/>
      <c r="AG417" s="103">
        <f t="shared" ref="AG417:AX417" si="714">J417/$G417</f>
        <v>7.711735594312949E-2</v>
      </c>
      <c r="AH417" s="103">
        <f t="shared" si="714"/>
        <v>6.8250207719719194E-2</v>
      </c>
      <c r="AI417" s="103">
        <f t="shared" si="714"/>
        <v>5.160804886491719E-2</v>
      </c>
      <c r="AJ417" s="103">
        <f t="shared" si="714"/>
        <v>1.4808730485316864E-2</v>
      </c>
      <c r="AK417" s="103">
        <f t="shared" si="714"/>
        <v>1.6007800477989519E-2</v>
      </c>
      <c r="AL417" s="103">
        <f t="shared" si="714"/>
        <v>2.1222865517783053E-2</v>
      </c>
      <c r="AM417" s="103">
        <f t="shared" si="714"/>
        <v>2.7741520941866001E-2</v>
      </c>
      <c r="AN417" s="103">
        <f t="shared" si="714"/>
        <v>2.8991645125828379E-2</v>
      </c>
      <c r="AO417" s="103">
        <f t="shared" si="714"/>
        <v>2.7315198344521487E-2</v>
      </c>
      <c r="AP417" s="103">
        <f t="shared" si="714"/>
        <v>2.8454772114273833E-2</v>
      </c>
      <c r="AQ417" s="103">
        <f t="shared" si="714"/>
        <v>2.8958781502695034E-2</v>
      </c>
      <c r="AR417" s="103">
        <f t="shared" si="714"/>
        <v>3.3924505108256661E-2</v>
      </c>
      <c r="AS417" s="103">
        <f t="shared" si="714"/>
        <v>3.0060265629733192E-2</v>
      </c>
      <c r="AT417" s="103">
        <f t="shared" si="714"/>
        <v>2.497745908548548E-2</v>
      </c>
      <c r="AU417" s="103">
        <f t="shared" si="714"/>
        <v>2.7397307152166577E-2</v>
      </c>
      <c r="AV417" s="103">
        <f t="shared" si="714"/>
        <v>2.8618688228434348E-2</v>
      </c>
      <c r="AW417" s="103">
        <f t="shared" si="714"/>
        <v>2.8822201490957364E-2</v>
      </c>
      <c r="AX417" s="103">
        <f t="shared" si="714"/>
        <v>2.7846242334235872E-2</v>
      </c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</row>
    <row r="418" spans="1:66" ht="14.25" hidden="1" outlineLevel="1" x14ac:dyDescent="0.2">
      <c r="A418" s="83" t="s">
        <v>1828</v>
      </c>
      <c r="B418" s="83" t="s">
        <v>2458</v>
      </c>
      <c r="C418" s="1" t="s">
        <v>2459</v>
      </c>
      <c r="D418" s="97" t="e">
        <v>#N/A</v>
      </c>
      <c r="E418" s="16">
        <f t="shared" ref="E418:G418" si="715">E278</f>
        <v>15457722</v>
      </c>
      <c r="F418" s="52">
        <f t="shared" si="715"/>
        <v>0.54</v>
      </c>
      <c r="G418" s="16">
        <f t="shared" si="715"/>
        <v>8347169.8800000008</v>
      </c>
      <c r="H418" s="16"/>
      <c r="I418" s="101">
        <f t="shared" si="711"/>
        <v>2.2904409847712359E-2</v>
      </c>
      <c r="J418" s="16">
        <v>730713</v>
      </c>
      <c r="K418" s="130">
        <v>753383</v>
      </c>
      <c r="L418" s="130">
        <v>563100</v>
      </c>
      <c r="M418" s="131">
        <v>160109</v>
      </c>
      <c r="N418" s="131">
        <v>194253</v>
      </c>
      <c r="O418" s="16">
        <v>258238</v>
      </c>
      <c r="P418" s="16">
        <v>289936</v>
      </c>
      <c r="Q418" s="16">
        <v>293877</v>
      </c>
      <c r="R418" s="16">
        <v>259673</v>
      </c>
      <c r="S418" s="16">
        <v>307087</v>
      </c>
      <c r="T418" s="16">
        <v>295901</v>
      </c>
      <c r="U418" s="16">
        <v>320579</v>
      </c>
      <c r="V418" s="16">
        <v>277394</v>
      </c>
      <c r="W418" s="16">
        <v>233052</v>
      </c>
      <c r="X418" s="16">
        <v>283438</v>
      </c>
      <c r="Y418" s="16">
        <v>276030</v>
      </c>
      <c r="Z418" s="16">
        <v>311550</v>
      </c>
      <c r="AA418" s="16">
        <v>268057</v>
      </c>
      <c r="AB418" s="16">
        <v>145098</v>
      </c>
      <c r="AC418" s="16">
        <v>186038</v>
      </c>
      <c r="AD418" s="16">
        <v>242425</v>
      </c>
      <c r="AE418" s="16"/>
      <c r="AF418" s="16"/>
      <c r="AG418" s="103">
        <f t="shared" ref="AG418:AX418" si="716">J418/$G418</f>
        <v>8.7540209496730637E-2</v>
      </c>
      <c r="AH418" s="103">
        <f t="shared" si="716"/>
        <v>9.0256100071129733E-2</v>
      </c>
      <c r="AI418" s="103">
        <f t="shared" si="716"/>
        <v>6.7459990403358122E-2</v>
      </c>
      <c r="AJ418" s="103">
        <f t="shared" si="716"/>
        <v>1.9181231758997098E-2</v>
      </c>
      <c r="AK418" s="103">
        <f t="shared" si="716"/>
        <v>2.3271719971272465E-2</v>
      </c>
      <c r="AL418" s="103">
        <f t="shared" si="716"/>
        <v>3.0937192331348597E-2</v>
      </c>
      <c r="AM418" s="103">
        <f t="shared" si="716"/>
        <v>3.4734647092147117E-2</v>
      </c>
      <c r="AN418" s="103">
        <f t="shared" si="716"/>
        <v>3.5206783164211816E-2</v>
      </c>
      <c r="AO418" s="103">
        <f t="shared" si="716"/>
        <v>3.1109106886896134E-2</v>
      </c>
      <c r="AP418" s="103">
        <f t="shared" si="716"/>
        <v>3.6789355483921211E-2</v>
      </c>
      <c r="AQ418" s="103">
        <f t="shared" si="716"/>
        <v>3.5449260558238452E-2</v>
      </c>
      <c r="AR418" s="103">
        <f t="shared" si="716"/>
        <v>3.8405711709320091E-2</v>
      </c>
      <c r="AS418" s="103">
        <f t="shared" si="716"/>
        <v>3.3232101896553227E-2</v>
      </c>
      <c r="AT418" s="103">
        <f t="shared" si="716"/>
        <v>2.7919882229592286E-2</v>
      </c>
      <c r="AU418" s="103">
        <f t="shared" si="716"/>
        <v>3.3956179648280981E-2</v>
      </c>
      <c r="AV418" s="103">
        <f t="shared" si="716"/>
        <v>3.3068693217970062E-2</v>
      </c>
      <c r="AW418" s="103">
        <f t="shared" si="716"/>
        <v>3.7324027721836656E-2</v>
      </c>
      <c r="AX418" s="103">
        <f t="shared" si="716"/>
        <v>3.2113519175196177E-2</v>
      </c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</row>
    <row r="419" spans="1:66" ht="14.25" hidden="1" outlineLevel="1" x14ac:dyDescent="0.2">
      <c r="A419" s="83" t="s">
        <v>2460</v>
      </c>
      <c r="B419" s="83" t="s">
        <v>2458</v>
      </c>
      <c r="C419" s="1" t="s">
        <v>2459</v>
      </c>
      <c r="D419" s="97" t="e">
        <v>#N/A</v>
      </c>
      <c r="E419" s="16">
        <f t="shared" ref="E419:G419" si="717">E279</f>
        <v>63397873.711625151</v>
      </c>
      <c r="F419" s="52">
        <f t="shared" si="717"/>
        <v>0.49205388238328024</v>
      </c>
      <c r="G419" s="16">
        <f t="shared" si="717"/>
        <v>31195169.894650057</v>
      </c>
      <c r="H419" s="16"/>
      <c r="I419" s="101">
        <f t="shared" si="711"/>
        <v>1.8413331356740271E-2</v>
      </c>
      <c r="J419" s="16">
        <v>2177178</v>
      </c>
      <c r="K419" s="130">
        <v>2103202</v>
      </c>
      <c r="L419" s="130">
        <v>1585815</v>
      </c>
      <c r="M419" s="131">
        <v>438219</v>
      </c>
      <c r="N419" s="131">
        <v>477973</v>
      </c>
      <c r="O419" s="16">
        <v>611851</v>
      </c>
      <c r="P419" s="16">
        <v>747161</v>
      </c>
      <c r="Q419" s="16">
        <v>800935</v>
      </c>
      <c r="R419" s="16">
        <v>732581</v>
      </c>
      <c r="S419" s="16">
        <v>831217</v>
      </c>
      <c r="T419" s="16">
        <v>826245</v>
      </c>
      <c r="U419" s="16">
        <v>937740</v>
      </c>
      <c r="V419" s="16">
        <v>797896</v>
      </c>
      <c r="W419" s="16">
        <v>681860</v>
      </c>
      <c r="X419" s="16">
        <v>779910</v>
      </c>
      <c r="Y419" s="16">
        <v>792560</v>
      </c>
      <c r="Z419" s="16">
        <v>842398</v>
      </c>
      <c r="AA419" s="16">
        <v>781944</v>
      </c>
      <c r="AB419" s="16">
        <v>477342</v>
      </c>
      <c r="AC419" s="16">
        <v>526198</v>
      </c>
      <c r="AD419" s="16">
        <v>719681</v>
      </c>
      <c r="AE419" s="16"/>
      <c r="AF419" s="16"/>
      <c r="AG419" s="103">
        <f t="shared" ref="AG419:AX419" si="718">J419/$G419</f>
        <v>6.9792150751305376E-2</v>
      </c>
      <c r="AH419" s="103">
        <f t="shared" si="718"/>
        <v>6.742075799243194E-2</v>
      </c>
      <c r="AI419" s="103">
        <f t="shared" si="718"/>
        <v>5.083527370921502E-2</v>
      </c>
      <c r="AJ419" s="103">
        <f t="shared" si="718"/>
        <v>1.4047655501794659E-2</v>
      </c>
      <c r="AK419" s="103">
        <f t="shared" si="718"/>
        <v>1.5322019454106961E-2</v>
      </c>
      <c r="AL419" s="103">
        <f t="shared" si="718"/>
        <v>1.9613645383766025E-2</v>
      </c>
      <c r="AM419" s="103">
        <f t="shared" si="718"/>
        <v>2.3951175855853806E-2</v>
      </c>
      <c r="AN419" s="103">
        <f t="shared" si="718"/>
        <v>2.5674968359039443E-2</v>
      </c>
      <c r="AO419" s="103">
        <f t="shared" si="718"/>
        <v>2.3483795807941313E-2</v>
      </c>
      <c r="AP419" s="103">
        <f t="shared" si="718"/>
        <v>2.6645695561432186E-2</v>
      </c>
      <c r="AQ419" s="103">
        <f t="shared" si="718"/>
        <v>2.648631191272019E-2</v>
      </c>
      <c r="AR419" s="103">
        <f t="shared" si="718"/>
        <v>3.0060422916972848E-2</v>
      </c>
      <c r="AS419" s="103">
        <f t="shared" si="718"/>
        <v>2.5577549431357271E-2</v>
      </c>
      <c r="AT419" s="103">
        <f t="shared" si="718"/>
        <v>2.1857871019863827E-2</v>
      </c>
      <c r="AU419" s="103">
        <f t="shared" si="718"/>
        <v>2.5000985813953006E-2</v>
      </c>
      <c r="AV419" s="103">
        <f t="shared" si="718"/>
        <v>2.5406497309569818E-2</v>
      </c>
      <c r="AW419" s="103">
        <f t="shared" si="718"/>
        <v>2.7004116433565907E-2</v>
      </c>
      <c r="AX419" s="103">
        <f t="shared" si="718"/>
        <v>2.5066188215698823E-2</v>
      </c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</row>
    <row r="420" spans="1:66" ht="12.75" x14ac:dyDescent="0.2">
      <c r="A420" s="83"/>
      <c r="B420" s="83"/>
      <c r="I420" s="53"/>
      <c r="K420" s="61"/>
      <c r="L420" s="61"/>
      <c r="M420" s="32"/>
      <c r="N420" s="32"/>
    </row>
    <row r="421" spans="1:66" ht="12.75" x14ac:dyDescent="0.2">
      <c r="A421" s="82" t="s">
        <v>2464</v>
      </c>
      <c r="B421" s="82"/>
      <c r="C421" s="83" t="s">
        <v>1840</v>
      </c>
      <c r="D421" s="83"/>
      <c r="E421" s="82"/>
      <c r="F421" s="83" t="s">
        <v>1815</v>
      </c>
      <c r="G421" s="84"/>
      <c r="H421" s="83" t="s">
        <v>1828</v>
      </c>
      <c r="I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  <c r="BB421" s="84"/>
      <c r="BC421" s="84"/>
      <c r="BD421" s="84"/>
      <c r="BE421" s="84"/>
      <c r="BF421" s="84"/>
      <c r="BG421" s="84"/>
      <c r="BH421" s="84"/>
      <c r="BI421" s="84"/>
      <c r="BJ421" s="84"/>
      <c r="BK421" s="84"/>
      <c r="BL421" s="84"/>
      <c r="BM421" s="84"/>
      <c r="BN421" s="84"/>
    </row>
    <row r="422" spans="1:66" ht="12.75" x14ac:dyDescent="0.2">
      <c r="A422" s="88" t="s">
        <v>34</v>
      </c>
      <c r="B422" s="88" t="s">
        <v>2440</v>
      </c>
      <c r="C422" s="88" t="s">
        <v>2462</v>
      </c>
      <c r="D422" s="88" t="s">
        <v>2442</v>
      </c>
      <c r="E422" s="88" t="s">
        <v>31</v>
      </c>
      <c r="F422" s="91"/>
      <c r="G422" s="91"/>
      <c r="H422" s="91"/>
      <c r="I422" s="90" t="s">
        <v>2447</v>
      </c>
      <c r="J422" s="91">
        <v>43831</v>
      </c>
      <c r="K422" s="91">
        <v>43862</v>
      </c>
      <c r="L422" s="91">
        <v>43891</v>
      </c>
      <c r="M422" s="91">
        <v>43922</v>
      </c>
      <c r="N422" s="91">
        <v>43952</v>
      </c>
      <c r="O422" s="91">
        <v>43983</v>
      </c>
      <c r="P422" s="91">
        <v>44013</v>
      </c>
      <c r="Q422" s="91">
        <v>44044</v>
      </c>
      <c r="R422" s="91">
        <v>44075</v>
      </c>
      <c r="S422" s="91">
        <v>44105</v>
      </c>
      <c r="T422" s="91">
        <v>44136</v>
      </c>
      <c r="U422" s="91">
        <v>44166</v>
      </c>
      <c r="V422" s="91">
        <v>44197</v>
      </c>
      <c r="W422" s="91">
        <v>44228</v>
      </c>
      <c r="X422" s="91">
        <v>44256</v>
      </c>
      <c r="Y422" s="91">
        <v>44287</v>
      </c>
      <c r="Z422" s="91">
        <v>44317</v>
      </c>
      <c r="AA422" s="91">
        <v>44348</v>
      </c>
      <c r="AB422" s="91">
        <v>44378</v>
      </c>
      <c r="AC422" s="91">
        <v>44409</v>
      </c>
      <c r="AD422" s="91">
        <v>44440</v>
      </c>
      <c r="AE422" s="91"/>
      <c r="AF422" s="91"/>
      <c r="AG422" s="91"/>
      <c r="AH422" s="91"/>
      <c r="AI422" s="91"/>
      <c r="AJ422" s="91"/>
      <c r="AK422" s="91"/>
      <c r="AL422" s="91"/>
      <c r="AM422" s="91"/>
      <c r="AN422" s="91"/>
      <c r="AO422" s="91"/>
      <c r="AP422" s="91"/>
      <c r="AQ422" s="91"/>
      <c r="AR422" s="91"/>
      <c r="AS422" s="91"/>
      <c r="AT422" s="91"/>
      <c r="AU422" s="91"/>
      <c r="AV422" s="91"/>
      <c r="AW422" s="91"/>
      <c r="AX422" s="91"/>
      <c r="AY422" s="91"/>
      <c r="AZ422" s="91"/>
      <c r="BA422" s="91"/>
      <c r="BB422" s="91"/>
      <c r="BC422" s="91"/>
      <c r="BD422" s="91"/>
      <c r="BE422" s="91"/>
      <c r="BF422" s="91"/>
      <c r="BG422" s="91"/>
      <c r="BH422" s="91"/>
      <c r="BI422" s="91"/>
      <c r="BJ422" s="91"/>
      <c r="BK422" s="91"/>
      <c r="BL422" s="91"/>
      <c r="BM422" s="91"/>
      <c r="BN422" s="91"/>
    </row>
    <row r="423" spans="1:66" ht="14.25" outlineLevel="1" x14ac:dyDescent="0.2">
      <c r="A423" s="97" t="s">
        <v>1840</v>
      </c>
      <c r="B423" s="97" t="s">
        <v>1452</v>
      </c>
      <c r="C423" s="97" t="s">
        <v>1249</v>
      </c>
      <c r="D423" s="97" t="s">
        <v>133</v>
      </c>
      <c r="E423" s="16">
        <f t="shared" ref="E423:G423" si="719">E283</f>
        <v>612047</v>
      </c>
      <c r="F423" s="138">
        <f t="shared" si="719"/>
        <v>0.48</v>
      </c>
      <c r="G423" s="16">
        <f t="shared" si="719"/>
        <v>293782.56</v>
      </c>
      <c r="H423" s="16"/>
      <c r="I423" s="101">
        <f t="shared" ref="I423:I555" si="720">AVERAGE(Y423:AA423)/G423</f>
        <v>3.9428253785157748E-3</v>
      </c>
      <c r="J423" s="16">
        <v>1880</v>
      </c>
      <c r="K423" s="130">
        <v>1831</v>
      </c>
      <c r="L423" s="130">
        <v>1883</v>
      </c>
      <c r="M423" s="131">
        <v>1672</v>
      </c>
      <c r="N423" s="131">
        <v>1604</v>
      </c>
      <c r="O423" s="16">
        <v>1395</v>
      </c>
      <c r="P423" s="16">
        <v>1241</v>
      </c>
      <c r="Q423" s="16">
        <v>1141</v>
      </c>
      <c r="R423" s="1">
        <v>751</v>
      </c>
      <c r="S423" s="1">
        <v>779</v>
      </c>
      <c r="T423" s="1">
        <v>895</v>
      </c>
      <c r="U423" s="16">
        <v>1059</v>
      </c>
      <c r="V423" s="1">
        <v>990</v>
      </c>
      <c r="W423" s="1">
        <v>942</v>
      </c>
      <c r="X423" s="16">
        <v>1032</v>
      </c>
      <c r="Y423" s="16">
        <v>1023</v>
      </c>
      <c r="Z423" s="16">
        <v>1268</v>
      </c>
      <c r="AA423" s="16">
        <v>1184</v>
      </c>
      <c r="AG423" s="103">
        <f t="shared" ref="AG423:AX423" si="721">J423/$G423</f>
        <v>6.3992906862817183E-3</v>
      </c>
      <c r="AH423" s="103">
        <f t="shared" si="721"/>
        <v>6.2325006630754394E-3</v>
      </c>
      <c r="AI423" s="103">
        <f t="shared" si="721"/>
        <v>6.409502320355572E-3</v>
      </c>
      <c r="AJ423" s="103">
        <f t="shared" si="721"/>
        <v>5.6912840571611877E-3</v>
      </c>
      <c r="AK423" s="103">
        <f t="shared" si="721"/>
        <v>5.4598203514871681E-3</v>
      </c>
      <c r="AL423" s="103">
        <f t="shared" si="721"/>
        <v>4.7484098443420194E-3</v>
      </c>
      <c r="AM423" s="103">
        <f t="shared" si="721"/>
        <v>4.2242126285508578E-3</v>
      </c>
      <c r="AN423" s="103">
        <f t="shared" si="721"/>
        <v>3.883824826089064E-3</v>
      </c>
      <c r="AO423" s="103">
        <f t="shared" si="721"/>
        <v>2.5563123964880692E-3</v>
      </c>
      <c r="AP423" s="103">
        <f t="shared" si="721"/>
        <v>2.6516209811773715E-3</v>
      </c>
      <c r="AQ423" s="103">
        <f t="shared" si="721"/>
        <v>3.0464708320330517E-3</v>
      </c>
      <c r="AR423" s="103">
        <f t="shared" si="721"/>
        <v>3.6047068280703931E-3</v>
      </c>
      <c r="AS423" s="103">
        <f t="shared" si="721"/>
        <v>3.3698392443717558E-3</v>
      </c>
      <c r="AT423" s="103">
        <f t="shared" si="721"/>
        <v>3.2064530991900951E-3</v>
      </c>
      <c r="AU423" s="103">
        <f t="shared" si="721"/>
        <v>3.512802121405709E-3</v>
      </c>
      <c r="AV423" s="103">
        <f t="shared" si="721"/>
        <v>3.4821672191841478E-3</v>
      </c>
      <c r="AW423" s="103">
        <f t="shared" si="721"/>
        <v>4.3161173352155415E-3</v>
      </c>
      <c r="AX423" s="103">
        <f t="shared" si="721"/>
        <v>4.030191581147635E-3</v>
      </c>
    </row>
    <row r="424" spans="1:66" ht="14.25" outlineLevel="1" x14ac:dyDescent="0.2">
      <c r="A424" s="97" t="s">
        <v>1840</v>
      </c>
      <c r="B424" s="97" t="s">
        <v>1452</v>
      </c>
      <c r="C424" s="97" t="s">
        <v>1253</v>
      </c>
      <c r="D424" s="97" t="s">
        <v>133</v>
      </c>
      <c r="E424" s="16">
        <f t="shared" ref="E424:G424" si="722">E284</f>
        <v>1059849</v>
      </c>
      <c r="F424" s="138">
        <f t="shared" si="722"/>
        <v>0.48</v>
      </c>
      <c r="G424" s="16">
        <f t="shared" si="722"/>
        <v>508727.51999999996</v>
      </c>
      <c r="H424" s="16"/>
      <c r="I424" s="101">
        <f t="shared" si="720"/>
        <v>1.1892417378953669E-3</v>
      </c>
      <c r="J424" s="16">
        <v>1056</v>
      </c>
      <c r="K424" s="130">
        <v>1033</v>
      </c>
      <c r="L424" s="130">
        <v>1147</v>
      </c>
      <c r="M424" s="32">
        <v>958</v>
      </c>
      <c r="N424" s="32">
        <v>816</v>
      </c>
      <c r="O424" s="1">
        <v>516</v>
      </c>
      <c r="P424" s="1">
        <v>541</v>
      </c>
      <c r="Q424" s="1">
        <v>513</v>
      </c>
      <c r="R424" s="1">
        <v>297</v>
      </c>
      <c r="S424" s="1">
        <v>318</v>
      </c>
      <c r="T424" s="1">
        <v>319</v>
      </c>
      <c r="U424" s="1">
        <v>428</v>
      </c>
      <c r="V424" s="1">
        <v>458</v>
      </c>
      <c r="W424" s="1">
        <v>494</v>
      </c>
      <c r="X424" s="1">
        <v>546</v>
      </c>
      <c r="Y424" s="1">
        <v>524</v>
      </c>
      <c r="Z424" s="1">
        <v>698</v>
      </c>
      <c r="AA424" s="1">
        <v>593</v>
      </c>
      <c r="AG424" s="103">
        <f t="shared" ref="AG424:AX424" si="723">J424/$G424</f>
        <v>2.0757673970537315E-3</v>
      </c>
      <c r="AH424" s="103">
        <f t="shared" si="723"/>
        <v>2.0305565541254779E-3</v>
      </c>
      <c r="AI424" s="103">
        <f t="shared" si="723"/>
        <v>2.2546450799437782E-3</v>
      </c>
      <c r="AJ424" s="103">
        <f t="shared" si="723"/>
        <v>1.8831298924029116E-3</v>
      </c>
      <c r="AK424" s="103">
        <f t="shared" si="723"/>
        <v>1.6040020795415196E-3</v>
      </c>
      <c r="AL424" s="103">
        <f t="shared" si="723"/>
        <v>1.014295432651255E-3</v>
      </c>
      <c r="AM424" s="103">
        <f t="shared" si="723"/>
        <v>1.0634376532254438E-3</v>
      </c>
      <c r="AN424" s="103">
        <f t="shared" si="723"/>
        <v>1.0083983661823524E-3</v>
      </c>
      <c r="AO424" s="103">
        <f t="shared" si="723"/>
        <v>5.8380958042136193E-4</v>
      </c>
      <c r="AP424" s="103">
        <f t="shared" si="723"/>
        <v>6.2508904570368043E-4</v>
      </c>
      <c r="AQ424" s="103">
        <f t="shared" si="723"/>
        <v>6.2705473452664799E-4</v>
      </c>
      <c r="AR424" s="103">
        <f t="shared" si="723"/>
        <v>8.4131481623011086E-4</v>
      </c>
      <c r="AS424" s="103">
        <f t="shared" si="723"/>
        <v>9.0028548091913732E-4</v>
      </c>
      <c r="AT424" s="103">
        <f t="shared" si="723"/>
        <v>9.7105027854596905E-4</v>
      </c>
      <c r="AU424" s="103">
        <f t="shared" si="723"/>
        <v>1.0732660973402815E-3</v>
      </c>
      <c r="AV424" s="103">
        <f t="shared" si="723"/>
        <v>1.0300209432349955E-3</v>
      </c>
      <c r="AW424" s="103">
        <f t="shared" si="723"/>
        <v>1.3720507984313489E-3</v>
      </c>
      <c r="AX424" s="103">
        <f t="shared" si="723"/>
        <v>1.1656534720197564E-3</v>
      </c>
    </row>
    <row r="425" spans="1:66" ht="14.25" outlineLevel="1" x14ac:dyDescent="0.2">
      <c r="A425" s="97" t="s">
        <v>1840</v>
      </c>
      <c r="B425" s="97" t="s">
        <v>1452</v>
      </c>
      <c r="C425" s="97" t="s">
        <v>1258</v>
      </c>
      <c r="D425" s="97" t="s">
        <v>133</v>
      </c>
      <c r="E425" s="16">
        <f t="shared" ref="E425:G425" si="724">E285</f>
        <v>482616</v>
      </c>
      <c r="F425" s="138">
        <f t="shared" si="724"/>
        <v>0.48</v>
      </c>
      <c r="G425" s="16">
        <f t="shared" si="724"/>
        <v>231655.67999999999</v>
      </c>
      <c r="H425" s="1"/>
      <c r="I425" s="101">
        <f t="shared" si="720"/>
        <v>1.2273963381054733E-3</v>
      </c>
      <c r="J425" s="1">
        <v>500</v>
      </c>
      <c r="K425" s="61">
        <v>519</v>
      </c>
      <c r="L425" s="61">
        <v>504</v>
      </c>
      <c r="M425" s="32">
        <v>387</v>
      </c>
      <c r="N425" s="32">
        <v>394</v>
      </c>
      <c r="O425" s="1">
        <v>305</v>
      </c>
      <c r="P425" s="1">
        <v>296</v>
      </c>
      <c r="Q425" s="1">
        <v>269</v>
      </c>
      <c r="R425" s="1">
        <v>170</v>
      </c>
      <c r="S425" s="1">
        <v>141</v>
      </c>
      <c r="T425" s="1">
        <v>186</v>
      </c>
      <c r="U425" s="1">
        <v>191</v>
      </c>
      <c r="V425" s="1">
        <v>239</v>
      </c>
      <c r="W425" s="1">
        <v>246</v>
      </c>
      <c r="X425" s="1">
        <v>240</v>
      </c>
      <c r="Y425" s="1">
        <v>258</v>
      </c>
      <c r="Z425" s="1">
        <v>306</v>
      </c>
      <c r="AA425" s="1">
        <v>289</v>
      </c>
      <c r="AG425" s="103">
        <f t="shared" ref="AG425:AX425" si="725">J425/$G425</f>
        <v>2.1583757410998947E-3</v>
      </c>
      <c r="AH425" s="103">
        <f t="shared" si="725"/>
        <v>2.2403940192616905E-3</v>
      </c>
      <c r="AI425" s="103">
        <f t="shared" si="725"/>
        <v>2.1756427470286939E-3</v>
      </c>
      <c r="AJ425" s="103">
        <f t="shared" si="725"/>
        <v>1.6705828236113184E-3</v>
      </c>
      <c r="AK425" s="103">
        <f t="shared" si="725"/>
        <v>1.7008000839867168E-3</v>
      </c>
      <c r="AL425" s="103">
        <f t="shared" si="725"/>
        <v>1.3166092020709356E-3</v>
      </c>
      <c r="AM425" s="103">
        <f t="shared" si="725"/>
        <v>1.2777584387311375E-3</v>
      </c>
      <c r="AN425" s="103">
        <f t="shared" si="725"/>
        <v>1.1612061487117434E-3</v>
      </c>
      <c r="AO425" s="103">
        <f t="shared" si="725"/>
        <v>7.3384775197396414E-4</v>
      </c>
      <c r="AP425" s="103">
        <f t="shared" si="725"/>
        <v>6.0866195899017029E-4</v>
      </c>
      <c r="AQ425" s="103">
        <f t="shared" si="725"/>
        <v>8.0291577568916076E-4</v>
      </c>
      <c r="AR425" s="103">
        <f t="shared" si="725"/>
        <v>8.2449953310015974E-4</v>
      </c>
      <c r="AS425" s="103">
        <f t="shared" si="725"/>
        <v>1.0317036042457495E-3</v>
      </c>
      <c r="AT425" s="103">
        <f t="shared" si="725"/>
        <v>1.0619208646211482E-3</v>
      </c>
      <c r="AU425" s="103">
        <f t="shared" si="725"/>
        <v>1.0360203557279494E-3</v>
      </c>
      <c r="AV425" s="103">
        <f t="shared" si="725"/>
        <v>1.1137218824075455E-3</v>
      </c>
      <c r="AW425" s="103">
        <f t="shared" si="725"/>
        <v>1.3209259535531355E-3</v>
      </c>
      <c r="AX425" s="103">
        <f t="shared" si="725"/>
        <v>1.247541178355739E-3</v>
      </c>
    </row>
    <row r="426" spans="1:66" ht="14.25" outlineLevel="1" x14ac:dyDescent="0.2">
      <c r="A426" s="97" t="s">
        <v>1840</v>
      </c>
      <c r="B426" s="97" t="s">
        <v>1452</v>
      </c>
      <c r="C426" s="97" t="s">
        <v>1268</v>
      </c>
      <c r="D426" s="97" t="s">
        <v>133</v>
      </c>
      <c r="E426" s="16">
        <f t="shared" ref="E426:G426" si="726">E286</f>
        <v>538647</v>
      </c>
      <c r="F426" s="138">
        <f t="shared" si="726"/>
        <v>0.48</v>
      </c>
      <c r="G426" s="16">
        <f t="shared" si="726"/>
        <v>258550.56</v>
      </c>
      <c r="H426" s="1"/>
      <c r="I426" s="101">
        <f t="shared" si="720"/>
        <v>9.5016876647517861E-4</v>
      </c>
      <c r="J426" s="1">
        <v>646</v>
      </c>
      <c r="K426" s="61">
        <v>623</v>
      </c>
      <c r="L426" s="61">
        <v>630</v>
      </c>
      <c r="M426" s="32">
        <v>647</v>
      </c>
      <c r="N426" s="32">
        <v>548</v>
      </c>
      <c r="O426" s="1">
        <v>439</v>
      </c>
      <c r="P426" s="1">
        <v>419</v>
      </c>
      <c r="Q426" s="1">
        <v>395</v>
      </c>
      <c r="R426" s="1">
        <v>230</v>
      </c>
      <c r="S426" s="1">
        <v>200</v>
      </c>
      <c r="T426" s="1">
        <v>212</v>
      </c>
      <c r="U426" s="1">
        <v>212</v>
      </c>
      <c r="V426" s="1">
        <v>234</v>
      </c>
      <c r="W426" s="1">
        <v>221</v>
      </c>
      <c r="X426" s="1">
        <v>257</v>
      </c>
      <c r="Y426" s="1">
        <v>224</v>
      </c>
      <c r="Z426" s="1">
        <v>262</v>
      </c>
      <c r="AA426" s="1">
        <v>251</v>
      </c>
      <c r="AG426" s="103">
        <f t="shared" ref="AG426:AX426" si="727">J426/$G426</f>
        <v>2.4985441918980952E-3</v>
      </c>
      <c r="AH426" s="103">
        <f t="shared" si="727"/>
        <v>2.4095867361494014E-3</v>
      </c>
      <c r="AI426" s="103">
        <f t="shared" si="727"/>
        <v>2.4366607444207431E-3</v>
      </c>
      <c r="AJ426" s="103">
        <f t="shared" si="727"/>
        <v>2.5024119073654297E-3</v>
      </c>
      <c r="AK426" s="103">
        <f t="shared" si="727"/>
        <v>2.119508076099313E-3</v>
      </c>
      <c r="AL426" s="103">
        <f t="shared" si="727"/>
        <v>1.6979270901598511E-3</v>
      </c>
      <c r="AM426" s="103">
        <f t="shared" si="727"/>
        <v>1.6205727808131609E-3</v>
      </c>
      <c r="AN426" s="103">
        <f t="shared" si="727"/>
        <v>1.5277476095971326E-3</v>
      </c>
      <c r="AO426" s="103">
        <f t="shared" si="727"/>
        <v>8.8957455748693798E-4</v>
      </c>
      <c r="AP426" s="103">
        <f t="shared" si="727"/>
        <v>7.7354309346690253E-4</v>
      </c>
      <c r="AQ426" s="103">
        <f t="shared" si="727"/>
        <v>8.1995567907491677E-4</v>
      </c>
      <c r="AR426" s="103">
        <f t="shared" si="727"/>
        <v>8.1995567907491677E-4</v>
      </c>
      <c r="AS426" s="103">
        <f t="shared" si="727"/>
        <v>9.0504541935627599E-4</v>
      </c>
      <c r="AT426" s="103">
        <f t="shared" si="727"/>
        <v>8.5476511828092732E-4</v>
      </c>
      <c r="AU426" s="103">
        <f t="shared" si="727"/>
        <v>9.9400287510496973E-4</v>
      </c>
      <c r="AV426" s="103">
        <f t="shared" si="727"/>
        <v>8.6636826468293091E-4</v>
      </c>
      <c r="AW426" s="103">
        <f t="shared" si="727"/>
        <v>1.0133414524416424E-3</v>
      </c>
      <c r="AX426" s="103">
        <f t="shared" si="727"/>
        <v>9.7079658230096277E-4</v>
      </c>
    </row>
    <row r="427" spans="1:66" ht="14.25" outlineLevel="1" x14ac:dyDescent="0.2">
      <c r="A427" s="97" t="s">
        <v>1840</v>
      </c>
      <c r="B427" s="97" t="s">
        <v>1452</v>
      </c>
      <c r="C427" s="97" t="s">
        <v>1279</v>
      </c>
      <c r="D427" s="97" t="s">
        <v>133</v>
      </c>
      <c r="E427" s="16">
        <f t="shared" ref="E427:G427" si="728">E287</f>
        <v>1214033</v>
      </c>
      <c r="F427" s="138">
        <f t="shared" si="728"/>
        <v>0.48</v>
      </c>
      <c r="G427" s="16">
        <f t="shared" si="728"/>
        <v>582735.84</v>
      </c>
      <c r="H427" s="1"/>
      <c r="I427" s="101">
        <f t="shared" si="720"/>
        <v>3.6608926153114824E-4</v>
      </c>
      <c r="J427" s="1">
        <v>268</v>
      </c>
      <c r="K427" s="61">
        <v>249</v>
      </c>
      <c r="L427" s="61">
        <v>294</v>
      </c>
      <c r="M427" s="32">
        <v>255</v>
      </c>
      <c r="N427" s="32">
        <v>273</v>
      </c>
      <c r="O427" s="1">
        <v>197</v>
      </c>
      <c r="P427" s="1">
        <v>188</v>
      </c>
      <c r="Q427" s="1">
        <v>168</v>
      </c>
      <c r="R427" s="1">
        <v>86</v>
      </c>
      <c r="S427" s="1">
        <v>96</v>
      </c>
      <c r="T427" s="1">
        <v>130</v>
      </c>
      <c r="U427" s="1">
        <v>140</v>
      </c>
      <c r="V427" s="1">
        <v>147</v>
      </c>
      <c r="W427" s="1">
        <v>151</v>
      </c>
      <c r="X427" s="1">
        <v>175</v>
      </c>
      <c r="Y427" s="1">
        <v>161</v>
      </c>
      <c r="Z427" s="1">
        <v>260</v>
      </c>
      <c r="AA427" s="1">
        <v>219</v>
      </c>
      <c r="AG427" s="103">
        <f t="shared" ref="AG427:AX427" si="729">J427/$G427</f>
        <v>4.5989963479850494E-4</v>
      </c>
      <c r="AH427" s="103">
        <f t="shared" si="729"/>
        <v>4.2729480994338709E-4</v>
      </c>
      <c r="AI427" s="103">
        <f t="shared" si="729"/>
        <v>5.0451676354761369E-4</v>
      </c>
      <c r="AJ427" s="103">
        <f t="shared" si="729"/>
        <v>4.3759107042395061E-4</v>
      </c>
      <c r="AK427" s="103">
        <f t="shared" si="729"/>
        <v>4.6847985186564123E-4</v>
      </c>
      <c r="AL427" s="103">
        <f t="shared" si="729"/>
        <v>3.3806055244516969E-4</v>
      </c>
      <c r="AM427" s="103">
        <f t="shared" si="729"/>
        <v>3.2261616172432438E-4</v>
      </c>
      <c r="AN427" s="103">
        <f t="shared" si="729"/>
        <v>2.882952934557792E-4</v>
      </c>
      <c r="AO427" s="103">
        <f t="shared" si="729"/>
        <v>1.4757973355474413E-4</v>
      </c>
      <c r="AP427" s="103">
        <f t="shared" si="729"/>
        <v>1.647401676890167E-4</v>
      </c>
      <c r="AQ427" s="103">
        <f t="shared" si="729"/>
        <v>2.2308564374554345E-4</v>
      </c>
      <c r="AR427" s="103">
        <f t="shared" si="729"/>
        <v>2.4024607787981602E-4</v>
      </c>
      <c r="AS427" s="103">
        <f t="shared" si="729"/>
        <v>2.5225838177380685E-4</v>
      </c>
      <c r="AT427" s="103">
        <f t="shared" si="729"/>
        <v>2.5912255542751586E-4</v>
      </c>
      <c r="AU427" s="103">
        <f t="shared" si="729"/>
        <v>3.0030759734977E-4</v>
      </c>
      <c r="AV427" s="103">
        <f t="shared" si="729"/>
        <v>2.7628298956178845E-4</v>
      </c>
      <c r="AW427" s="103">
        <f t="shared" si="729"/>
        <v>4.4617128749108691E-4</v>
      </c>
      <c r="AX427" s="103">
        <f t="shared" si="729"/>
        <v>3.7581350754056932E-4</v>
      </c>
    </row>
    <row r="428" spans="1:66" ht="14.25" outlineLevel="1" x14ac:dyDescent="0.2">
      <c r="A428" s="97" t="s">
        <v>1840</v>
      </c>
      <c r="B428" s="97" t="s">
        <v>1452</v>
      </c>
      <c r="C428" s="97" t="s">
        <v>1285</v>
      </c>
      <c r="D428" s="97" t="s">
        <v>133</v>
      </c>
      <c r="E428" s="16">
        <f t="shared" ref="E428:G428" si="730">E288</f>
        <v>1169577</v>
      </c>
      <c r="F428" s="138">
        <f t="shared" si="730"/>
        <v>0.48</v>
      </c>
      <c r="G428" s="16">
        <f t="shared" si="730"/>
        <v>561396.96</v>
      </c>
      <c r="H428" s="1"/>
      <c r="I428" s="101">
        <f t="shared" si="720"/>
        <v>1.1388257844027751E-3</v>
      </c>
      <c r="J428" s="1">
        <v>960</v>
      </c>
      <c r="K428" s="61">
        <v>979</v>
      </c>
      <c r="L428" s="130">
        <v>1052</v>
      </c>
      <c r="M428" s="32">
        <v>991</v>
      </c>
      <c r="N428" s="131">
        <v>1006</v>
      </c>
      <c r="O428" s="1">
        <v>692</v>
      </c>
      <c r="P428" s="1">
        <v>642</v>
      </c>
      <c r="Q428" s="1">
        <v>543</v>
      </c>
      <c r="R428" s="1">
        <v>347</v>
      </c>
      <c r="S428" s="1">
        <v>292</v>
      </c>
      <c r="T428" s="1">
        <v>368</v>
      </c>
      <c r="U428" s="1">
        <v>416</v>
      </c>
      <c r="V428" s="1">
        <v>457</v>
      </c>
      <c r="W428" s="1">
        <v>473</v>
      </c>
      <c r="X428" s="1">
        <v>514</v>
      </c>
      <c r="Y428" s="1">
        <v>573</v>
      </c>
      <c r="Z428" s="1">
        <v>722</v>
      </c>
      <c r="AA428" s="1">
        <v>623</v>
      </c>
      <c r="AG428" s="103">
        <f t="shared" ref="AG428:AX428" si="731">J428/$G428</f>
        <v>1.7100199473826863E-3</v>
      </c>
      <c r="AH428" s="103">
        <f t="shared" si="731"/>
        <v>1.7438640921746352E-3</v>
      </c>
      <c r="AI428" s="103">
        <f t="shared" si="731"/>
        <v>1.8738968590068605E-3</v>
      </c>
      <c r="AJ428" s="103">
        <f t="shared" si="731"/>
        <v>1.765239341516919E-3</v>
      </c>
      <c r="AK428" s="103">
        <f t="shared" si="731"/>
        <v>1.7919584031947733E-3</v>
      </c>
      <c r="AL428" s="103">
        <f t="shared" si="731"/>
        <v>1.232639378738353E-3</v>
      </c>
      <c r="AM428" s="103">
        <f t="shared" si="731"/>
        <v>1.1435758398121714E-3</v>
      </c>
      <c r="AN428" s="103">
        <f t="shared" si="731"/>
        <v>9.6723003273833192E-4</v>
      </c>
      <c r="AO428" s="103">
        <f t="shared" si="731"/>
        <v>6.1810096014770018E-4</v>
      </c>
      <c r="AP428" s="103">
        <f t="shared" si="731"/>
        <v>5.2013106732890044E-4</v>
      </c>
      <c r="AQ428" s="103">
        <f t="shared" si="731"/>
        <v>6.555076464966964E-4</v>
      </c>
      <c r="AR428" s="103">
        <f t="shared" si="731"/>
        <v>7.4100864386583069E-4</v>
      </c>
      <c r="AS428" s="103">
        <f t="shared" si="731"/>
        <v>8.1404074578529965E-4</v>
      </c>
      <c r="AT428" s="103">
        <f t="shared" si="731"/>
        <v>8.4254107824167771E-4</v>
      </c>
      <c r="AU428" s="103">
        <f t="shared" si="731"/>
        <v>9.1557318016114667E-4</v>
      </c>
      <c r="AV428" s="103">
        <f t="shared" si="731"/>
        <v>1.0206681560940409E-3</v>
      </c>
      <c r="AW428" s="103">
        <f t="shared" si="731"/>
        <v>1.2860775020940619E-3</v>
      </c>
      <c r="AX428" s="103">
        <f t="shared" si="731"/>
        <v>1.1097316950202224E-3</v>
      </c>
    </row>
    <row r="429" spans="1:66" ht="14.25" outlineLevel="1" x14ac:dyDescent="0.2">
      <c r="A429" s="97" t="s">
        <v>1840</v>
      </c>
      <c r="B429" s="97" t="s">
        <v>1452</v>
      </c>
      <c r="C429" s="97" t="s">
        <v>1291</v>
      </c>
      <c r="D429" s="97" t="s">
        <v>133</v>
      </c>
      <c r="E429" s="16">
        <f t="shared" ref="E429:G429" si="732">E289</f>
        <v>723649</v>
      </c>
      <c r="F429" s="138">
        <f t="shared" si="732"/>
        <v>0.48</v>
      </c>
      <c r="G429" s="16">
        <f t="shared" si="732"/>
        <v>347351.51999999996</v>
      </c>
      <c r="H429" s="16"/>
      <c r="I429" s="101">
        <f t="shared" si="720"/>
        <v>4.4930468899824216E-3</v>
      </c>
      <c r="J429" s="16">
        <v>1670</v>
      </c>
      <c r="K429" s="130">
        <v>1615</v>
      </c>
      <c r="L429" s="130">
        <v>1790</v>
      </c>
      <c r="M429" s="131">
        <v>1835</v>
      </c>
      <c r="N429" s="131">
        <v>1970</v>
      </c>
      <c r="O429" s="16">
        <v>1423</v>
      </c>
      <c r="P429" s="16">
        <v>1350</v>
      </c>
      <c r="Q429" s="16">
        <v>1242</v>
      </c>
      <c r="R429" s="1">
        <v>745</v>
      </c>
      <c r="S429" s="1">
        <v>692</v>
      </c>
      <c r="T429" s="1">
        <v>777</v>
      </c>
      <c r="U429" s="1">
        <v>935</v>
      </c>
      <c r="V429" s="16">
        <v>1079</v>
      </c>
      <c r="W429" s="16">
        <v>1181</v>
      </c>
      <c r="X429" s="16">
        <v>1311</v>
      </c>
      <c r="Y429" s="16">
        <v>1264</v>
      </c>
      <c r="Z429" s="16">
        <v>1578</v>
      </c>
      <c r="AA429" s="16">
        <v>1840</v>
      </c>
      <c r="AG429" s="103">
        <f t="shared" ref="AG429:AX429" si="733">J429/$G429</f>
        <v>4.8078096793703401E-3</v>
      </c>
      <c r="AH429" s="103">
        <f t="shared" si="733"/>
        <v>4.6494686420258079E-3</v>
      </c>
      <c r="AI429" s="103">
        <f t="shared" si="733"/>
        <v>5.153281033576592E-3</v>
      </c>
      <c r="AJ429" s="103">
        <f t="shared" si="733"/>
        <v>5.2828327914039366E-3</v>
      </c>
      <c r="AK429" s="103">
        <f t="shared" si="733"/>
        <v>5.6714880648859696E-3</v>
      </c>
      <c r="AL429" s="103">
        <f t="shared" si="733"/>
        <v>4.0967144752958049E-3</v>
      </c>
      <c r="AM429" s="103">
        <f t="shared" si="733"/>
        <v>3.8865527348203345E-3</v>
      </c>
      <c r="AN429" s="103">
        <f t="shared" si="733"/>
        <v>3.575628516034708E-3</v>
      </c>
      <c r="AO429" s="103">
        <f t="shared" si="733"/>
        <v>2.1448013240304808E-3</v>
      </c>
      <c r="AP429" s="103">
        <f t="shared" si="733"/>
        <v>1.9922181425893865E-3</v>
      </c>
      <c r="AQ429" s="103">
        <f t="shared" si="733"/>
        <v>2.2369270184854815E-3</v>
      </c>
      <c r="AR429" s="103">
        <f t="shared" si="733"/>
        <v>2.6917976348570464E-3</v>
      </c>
      <c r="AS429" s="103">
        <f t="shared" si="733"/>
        <v>3.1063632599045488E-3</v>
      </c>
      <c r="AT429" s="103">
        <f t="shared" si="733"/>
        <v>3.4000139109798631E-3</v>
      </c>
      <c r="AU429" s="103">
        <f t="shared" si="733"/>
        <v>3.7742745447033026E-3</v>
      </c>
      <c r="AV429" s="103">
        <f t="shared" si="733"/>
        <v>3.6389649309725206E-3</v>
      </c>
      <c r="AW429" s="103">
        <f t="shared" si="733"/>
        <v>4.542948307812213E-3</v>
      </c>
      <c r="AX429" s="103">
        <f t="shared" si="733"/>
        <v>5.29722743116253E-3</v>
      </c>
    </row>
    <row r="430" spans="1:66" ht="14.25" outlineLevel="1" x14ac:dyDescent="0.2">
      <c r="A430" s="97" t="s">
        <v>1840</v>
      </c>
      <c r="B430" s="97" t="s">
        <v>1452</v>
      </c>
      <c r="C430" s="97" t="s">
        <v>1304</v>
      </c>
      <c r="D430" s="97" t="s">
        <v>133</v>
      </c>
      <c r="E430" s="16">
        <f t="shared" ref="E430:G430" si="734">E290</f>
        <v>875249</v>
      </c>
      <c r="F430" s="138">
        <f t="shared" si="734"/>
        <v>0.48</v>
      </c>
      <c r="G430" s="16">
        <f t="shared" si="734"/>
        <v>420119.51999999996</v>
      </c>
      <c r="H430" s="1"/>
      <c r="I430" s="101">
        <f t="shared" si="720"/>
        <v>7.2757073193520437E-4</v>
      </c>
      <c r="J430" s="1">
        <v>421</v>
      </c>
      <c r="K430" s="61">
        <v>383</v>
      </c>
      <c r="L430" s="61">
        <v>430</v>
      </c>
      <c r="M430" s="32">
        <v>421</v>
      </c>
      <c r="N430" s="32">
        <v>444</v>
      </c>
      <c r="O430" s="1">
        <v>322</v>
      </c>
      <c r="P430" s="1">
        <v>298</v>
      </c>
      <c r="Q430" s="1">
        <v>260</v>
      </c>
      <c r="R430" s="1">
        <v>141</v>
      </c>
      <c r="S430" s="1">
        <v>125</v>
      </c>
      <c r="T430" s="1">
        <v>141</v>
      </c>
      <c r="U430" s="1">
        <v>190</v>
      </c>
      <c r="V430" s="1">
        <v>186</v>
      </c>
      <c r="W430" s="1">
        <v>209</v>
      </c>
      <c r="X430" s="1">
        <v>238</v>
      </c>
      <c r="Y430" s="1">
        <v>251</v>
      </c>
      <c r="Z430" s="1">
        <v>310</v>
      </c>
      <c r="AA430" s="1">
        <v>356</v>
      </c>
      <c r="AG430" s="103">
        <f t="shared" ref="AG430:AX430" si="735">J430/$G430</f>
        <v>1.0020957845519771E-3</v>
      </c>
      <c r="AH430" s="103">
        <f t="shared" si="735"/>
        <v>9.1164533368980343E-4</v>
      </c>
      <c r="AI430" s="103">
        <f t="shared" si="735"/>
        <v>1.0235182597561762E-3</v>
      </c>
      <c r="AJ430" s="103">
        <f t="shared" si="735"/>
        <v>1.0020957845519771E-3</v>
      </c>
      <c r="AK430" s="103">
        <f t="shared" si="735"/>
        <v>1.0568421100738191E-3</v>
      </c>
      <c r="AL430" s="103">
        <f t="shared" si="735"/>
        <v>7.6644855730578776E-4</v>
      </c>
      <c r="AM430" s="103">
        <f t="shared" si="735"/>
        <v>7.0932195676125698E-4</v>
      </c>
      <c r="AN430" s="103">
        <f t="shared" si="735"/>
        <v>6.1887150589908326E-4</v>
      </c>
      <c r="AO430" s="103">
        <f t="shared" si="735"/>
        <v>3.3561877819911825E-4</v>
      </c>
      <c r="AP430" s="103">
        <f t="shared" si="735"/>
        <v>2.9753437783609771E-4</v>
      </c>
      <c r="AQ430" s="103">
        <f t="shared" si="735"/>
        <v>3.3561877819911825E-4</v>
      </c>
      <c r="AR430" s="103">
        <f t="shared" si="735"/>
        <v>4.5225225431086853E-4</v>
      </c>
      <c r="AS430" s="103">
        <f t="shared" si="735"/>
        <v>4.4273115422011338E-4</v>
      </c>
      <c r="AT430" s="103">
        <f t="shared" si="735"/>
        <v>4.9747747974195533E-4</v>
      </c>
      <c r="AU430" s="103">
        <f t="shared" si="735"/>
        <v>5.6650545539993003E-4</v>
      </c>
      <c r="AV430" s="103">
        <f t="shared" si="735"/>
        <v>5.9744903069488425E-4</v>
      </c>
      <c r="AW430" s="103">
        <f t="shared" si="735"/>
        <v>7.3788525703352237E-4</v>
      </c>
      <c r="AX430" s="103">
        <f t="shared" si="735"/>
        <v>8.4737790807720627E-4</v>
      </c>
    </row>
    <row r="431" spans="1:66" ht="14.25" outlineLevel="1" x14ac:dyDescent="0.2">
      <c r="A431" s="97" t="s">
        <v>1840</v>
      </c>
      <c r="B431" s="97" t="s">
        <v>1452</v>
      </c>
      <c r="C431" s="97" t="s">
        <v>1314</v>
      </c>
      <c r="D431" s="97" t="s">
        <v>133</v>
      </c>
      <c r="E431" s="16">
        <f t="shared" ref="E431:G431" si="736">E291</f>
        <v>736187</v>
      </c>
      <c r="F431" s="138">
        <f t="shared" si="736"/>
        <v>0.48</v>
      </c>
      <c r="G431" s="16">
        <f t="shared" si="736"/>
        <v>353369.76</v>
      </c>
      <c r="H431" s="16"/>
      <c r="I431" s="101">
        <f t="shared" si="720"/>
        <v>4.0665618925626234E-3</v>
      </c>
      <c r="J431" s="16">
        <v>2629</v>
      </c>
      <c r="K431" s="130">
        <v>2417</v>
      </c>
      <c r="L431" s="130">
        <v>2718</v>
      </c>
      <c r="M431" s="131">
        <v>2477</v>
      </c>
      <c r="N431" s="131">
        <v>2237</v>
      </c>
      <c r="O431" s="16">
        <v>2030</v>
      </c>
      <c r="P431" s="16">
        <v>1784</v>
      </c>
      <c r="Q431" s="16">
        <v>1715</v>
      </c>
      <c r="R431" s="16">
        <v>1101</v>
      </c>
      <c r="S431" s="1">
        <v>953</v>
      </c>
      <c r="T431" s="16">
        <v>1063</v>
      </c>
      <c r="U431" s="16">
        <v>1168</v>
      </c>
      <c r="V431" s="16">
        <v>1420</v>
      </c>
      <c r="W431" s="16">
        <v>1502</v>
      </c>
      <c r="X431" s="16">
        <v>1538</v>
      </c>
      <c r="Y431" s="16">
        <v>1432</v>
      </c>
      <c r="Z431" s="16">
        <v>1398</v>
      </c>
      <c r="AA431" s="16">
        <v>1481</v>
      </c>
      <c r="AG431" s="103">
        <f t="shared" ref="AG431:AX431" si="737">J431/$G431</f>
        <v>7.4397990365672488E-3</v>
      </c>
      <c r="AH431" s="103">
        <f t="shared" si="737"/>
        <v>6.839860886794614E-3</v>
      </c>
      <c r="AI431" s="103">
        <f t="shared" si="737"/>
        <v>7.6916598635944399E-3</v>
      </c>
      <c r="AJ431" s="103">
        <f t="shared" si="737"/>
        <v>7.0096547027680015E-3</v>
      </c>
      <c r="AK431" s="103">
        <f t="shared" si="737"/>
        <v>6.3304794388744524E-3</v>
      </c>
      <c r="AL431" s="103">
        <f t="shared" si="737"/>
        <v>5.7446907737662666E-3</v>
      </c>
      <c r="AM431" s="103">
        <f t="shared" si="737"/>
        <v>5.0485361282753792E-3</v>
      </c>
      <c r="AN431" s="103">
        <f t="shared" si="737"/>
        <v>4.8532732399059839E-3</v>
      </c>
      <c r="AO431" s="103">
        <f t="shared" si="737"/>
        <v>3.1157165231116548E-3</v>
      </c>
      <c r="AP431" s="103">
        <f t="shared" si="737"/>
        <v>2.6968917770439664E-3</v>
      </c>
      <c r="AQ431" s="103">
        <f t="shared" si="737"/>
        <v>3.008180439661843E-3</v>
      </c>
      <c r="AR431" s="103">
        <f t="shared" si="737"/>
        <v>3.3053196176152707E-3</v>
      </c>
      <c r="AS431" s="103">
        <f t="shared" si="737"/>
        <v>4.0184536447034971E-3</v>
      </c>
      <c r="AT431" s="103">
        <f t="shared" si="737"/>
        <v>4.250505193200459E-3</v>
      </c>
      <c r="AU431" s="103">
        <f t="shared" si="737"/>
        <v>4.3523814827844919E-3</v>
      </c>
      <c r="AV431" s="103">
        <f t="shared" si="737"/>
        <v>4.0524124078981745E-3</v>
      </c>
      <c r="AW431" s="103">
        <f t="shared" si="737"/>
        <v>3.9561959121799219E-3</v>
      </c>
      <c r="AX431" s="103">
        <f t="shared" si="737"/>
        <v>4.1910773576097739E-3</v>
      </c>
    </row>
    <row r="432" spans="1:66" ht="14.25" outlineLevel="1" x14ac:dyDescent="0.2">
      <c r="A432" s="97" t="s">
        <v>1840</v>
      </c>
      <c r="B432" s="97" t="s">
        <v>1452</v>
      </c>
      <c r="C432" s="97" t="s">
        <v>1347</v>
      </c>
      <c r="D432" s="97" t="s">
        <v>133</v>
      </c>
      <c r="E432" s="16">
        <f t="shared" ref="E432:G432" si="738">E292</f>
        <v>619260</v>
      </c>
      <c r="F432" s="138">
        <f t="shared" si="738"/>
        <v>0.48</v>
      </c>
      <c r="G432" s="16">
        <f t="shared" si="738"/>
        <v>297244.79999999999</v>
      </c>
      <c r="H432" s="16"/>
      <c r="I432" s="101">
        <f t="shared" si="720"/>
        <v>4.9185048821711935E-3</v>
      </c>
      <c r="J432" s="16">
        <v>1839</v>
      </c>
      <c r="K432" s="130">
        <v>1807</v>
      </c>
      <c r="L432" s="130">
        <v>1997</v>
      </c>
      <c r="M432" s="131">
        <v>1920</v>
      </c>
      <c r="N432" s="131">
        <v>1973</v>
      </c>
      <c r="O432" s="16">
        <v>1275</v>
      </c>
      <c r="P432" s="16">
        <v>1304</v>
      </c>
      <c r="Q432" s="16">
        <v>1234</v>
      </c>
      <c r="R432" s="1">
        <v>716</v>
      </c>
      <c r="S432" s="1">
        <v>614</v>
      </c>
      <c r="T432" s="1">
        <v>718</v>
      </c>
      <c r="U432" s="1">
        <v>901</v>
      </c>
      <c r="V432" s="16">
        <v>1085</v>
      </c>
      <c r="W432" s="16">
        <v>1170</v>
      </c>
      <c r="X432" s="16">
        <v>1181</v>
      </c>
      <c r="Y432" s="16">
        <v>1186</v>
      </c>
      <c r="Z432" s="16">
        <v>1500</v>
      </c>
      <c r="AA432" s="16">
        <v>1700</v>
      </c>
      <c r="AG432" s="103">
        <f t="shared" ref="AG432:AX432" si="739">J432/$G432</f>
        <v>6.1868197526079513E-3</v>
      </c>
      <c r="AH432" s="103">
        <f t="shared" si="739"/>
        <v>6.0791643789899772E-3</v>
      </c>
      <c r="AI432" s="103">
        <f t="shared" si="739"/>
        <v>6.718368159846699E-3</v>
      </c>
      <c r="AJ432" s="103">
        <f t="shared" si="739"/>
        <v>6.459322417078449E-3</v>
      </c>
      <c r="AK432" s="103">
        <f t="shared" si="739"/>
        <v>6.6376266296332186E-3</v>
      </c>
      <c r="AL432" s="103">
        <f t="shared" si="739"/>
        <v>4.2893937925911575E-3</v>
      </c>
      <c r="AM432" s="103">
        <f t="shared" si="739"/>
        <v>4.3869564749324467E-3</v>
      </c>
      <c r="AN432" s="103">
        <f t="shared" si="739"/>
        <v>4.1514603451431277E-3</v>
      </c>
      <c r="AO432" s="103">
        <f t="shared" si="739"/>
        <v>2.4087889847021716E-3</v>
      </c>
      <c r="AP432" s="103">
        <f t="shared" si="739"/>
        <v>2.0656374812948789E-3</v>
      </c>
      <c r="AQ432" s="103">
        <f t="shared" si="739"/>
        <v>2.4155174455532951E-3</v>
      </c>
      <c r="AR432" s="103">
        <f t="shared" si="739"/>
        <v>3.0311716134310846E-3</v>
      </c>
      <c r="AS432" s="103">
        <f t="shared" si="739"/>
        <v>3.6501900117344357E-3</v>
      </c>
      <c r="AT432" s="103">
        <f t="shared" si="739"/>
        <v>3.9361495979071794E-3</v>
      </c>
      <c r="AU432" s="103">
        <f t="shared" si="739"/>
        <v>3.9731561325883581E-3</v>
      </c>
      <c r="AV432" s="103">
        <f t="shared" si="739"/>
        <v>3.9899772847161669E-3</v>
      </c>
      <c r="AW432" s="103">
        <f t="shared" si="739"/>
        <v>5.0463456383425384E-3</v>
      </c>
      <c r="AX432" s="103">
        <f t="shared" si="739"/>
        <v>5.7191917234548761E-3</v>
      </c>
    </row>
    <row r="433" spans="1:50" ht="14.25" outlineLevel="1" x14ac:dyDescent="0.2">
      <c r="A433" s="97" t="s">
        <v>1840</v>
      </c>
      <c r="B433" s="97" t="s">
        <v>1452</v>
      </c>
      <c r="C433" s="104" t="s">
        <v>1364</v>
      </c>
      <c r="D433" s="97" t="s">
        <v>201</v>
      </c>
      <c r="E433" s="16">
        <f t="shared" ref="E433:G433" si="740">E293</f>
        <v>527955</v>
      </c>
      <c r="F433" s="138">
        <f t="shared" si="740"/>
        <v>0.48</v>
      </c>
      <c r="G433" s="16">
        <f t="shared" si="740"/>
        <v>253418.4</v>
      </c>
      <c r="H433" s="16"/>
      <c r="I433" s="101">
        <f t="shared" si="720"/>
        <v>1.7920298341925184E-2</v>
      </c>
      <c r="J433" s="16">
        <v>6787</v>
      </c>
      <c r="K433" s="130">
        <v>6270</v>
      </c>
      <c r="L433" s="130">
        <v>6800</v>
      </c>
      <c r="M433" s="131">
        <v>6576</v>
      </c>
      <c r="N433" s="131">
        <v>5623</v>
      </c>
      <c r="O433" s="16">
        <v>4462</v>
      </c>
      <c r="P433" s="16">
        <v>4451</v>
      </c>
      <c r="Q433" s="16">
        <v>4207</v>
      </c>
      <c r="R433" s="16">
        <v>3032</v>
      </c>
      <c r="S433" s="16">
        <v>2832</v>
      </c>
      <c r="T433" s="16">
        <v>3173</v>
      </c>
      <c r="U433" s="16">
        <v>3532</v>
      </c>
      <c r="V433" s="16">
        <v>3639</v>
      </c>
      <c r="W433" s="16">
        <v>3648</v>
      </c>
      <c r="X433" s="16">
        <v>3856</v>
      </c>
      <c r="Y433" s="16">
        <v>3898</v>
      </c>
      <c r="Z433" s="16">
        <v>4807</v>
      </c>
      <c r="AA433" s="16">
        <v>4919</v>
      </c>
      <c r="AG433" s="103">
        <f t="shared" ref="AG433:AX433" si="741">J433/$G433</f>
        <v>2.6781796428357214E-2</v>
      </c>
      <c r="AH433" s="103">
        <f t="shared" si="741"/>
        <v>2.4741692000265176E-2</v>
      </c>
      <c r="AI433" s="103">
        <f t="shared" si="741"/>
        <v>2.6833094992313108E-2</v>
      </c>
      <c r="AJ433" s="103">
        <f t="shared" si="741"/>
        <v>2.5949181274919266E-2</v>
      </c>
      <c r="AK433" s="103">
        <f t="shared" si="741"/>
        <v>2.2188601932614207E-2</v>
      </c>
      <c r="AL433" s="103">
        <f t="shared" si="741"/>
        <v>1.7607245567014866E-2</v>
      </c>
      <c r="AM433" s="103">
        <f t="shared" si="741"/>
        <v>1.7563839089821419E-2</v>
      </c>
      <c r="AN433" s="103">
        <f t="shared" si="741"/>
        <v>1.6601004504803125E-2</v>
      </c>
      <c r="AO433" s="103">
        <f t="shared" si="741"/>
        <v>1.1964403531866669E-2</v>
      </c>
      <c r="AP433" s="103">
        <f t="shared" si="741"/>
        <v>1.1175194855622165E-2</v>
      </c>
      <c r="AQ433" s="103">
        <f t="shared" si="741"/>
        <v>1.2520795648619043E-2</v>
      </c>
      <c r="AR433" s="103">
        <f t="shared" si="741"/>
        <v>1.3937425222477927E-2</v>
      </c>
      <c r="AS433" s="103">
        <f t="shared" si="741"/>
        <v>1.4359651864268736E-2</v>
      </c>
      <c r="AT433" s="103">
        <f t="shared" si="741"/>
        <v>1.4395166254699738E-2</v>
      </c>
      <c r="AU433" s="103">
        <f t="shared" si="741"/>
        <v>1.5215943277994021E-2</v>
      </c>
      <c r="AV433" s="103">
        <f t="shared" si="741"/>
        <v>1.5381677100005367E-2</v>
      </c>
      <c r="AW433" s="103">
        <f t="shared" si="741"/>
        <v>1.8968630533536635E-2</v>
      </c>
      <c r="AX433" s="103">
        <f t="shared" si="741"/>
        <v>1.9410587392233555E-2</v>
      </c>
    </row>
    <row r="434" spans="1:50" ht="14.25" outlineLevel="1" x14ac:dyDescent="0.2">
      <c r="A434" s="97" t="s">
        <v>1840</v>
      </c>
      <c r="B434" s="97" t="s">
        <v>1452</v>
      </c>
      <c r="C434" s="97" t="s">
        <v>1420</v>
      </c>
      <c r="D434" s="97" t="s">
        <v>133</v>
      </c>
      <c r="E434" s="16">
        <f t="shared" ref="E434:G434" si="742">E294</f>
        <v>796655</v>
      </c>
      <c r="F434" s="138">
        <f t="shared" si="742"/>
        <v>0.48</v>
      </c>
      <c r="G434" s="16">
        <f t="shared" si="742"/>
        <v>382394.39999999997</v>
      </c>
      <c r="H434" s="16"/>
      <c r="I434" s="101">
        <f t="shared" si="720"/>
        <v>3.4501899958088648E-3</v>
      </c>
      <c r="J434" s="16">
        <v>2153</v>
      </c>
      <c r="K434" s="130">
        <v>1972</v>
      </c>
      <c r="L434" s="130">
        <v>2117</v>
      </c>
      <c r="M434" s="131">
        <v>1941</v>
      </c>
      <c r="N434" s="131">
        <v>1858</v>
      </c>
      <c r="O434" s="16">
        <v>1483</v>
      </c>
      <c r="P434" s="16">
        <v>1379</v>
      </c>
      <c r="Q434" s="16">
        <v>1299</v>
      </c>
      <c r="R434" s="1">
        <v>962</v>
      </c>
      <c r="S434" s="1">
        <v>845</v>
      </c>
      <c r="T434" s="1">
        <v>978</v>
      </c>
      <c r="U434" s="16">
        <v>1101</v>
      </c>
      <c r="V434" s="16">
        <v>1059</v>
      </c>
      <c r="W434" s="16">
        <v>1066</v>
      </c>
      <c r="X434" s="16">
        <v>1139</v>
      </c>
      <c r="Y434" s="16">
        <v>1077</v>
      </c>
      <c r="Z434" s="16">
        <v>1315</v>
      </c>
      <c r="AA434" s="16">
        <v>1566</v>
      </c>
      <c r="AG434" s="103">
        <f t="shared" ref="AG434:AX434" si="743">J434/$G434</f>
        <v>5.6303125777992574E-3</v>
      </c>
      <c r="AH434" s="103">
        <f t="shared" si="743"/>
        <v>5.1569792863075409E-3</v>
      </c>
      <c r="AI434" s="103">
        <f t="shared" si="743"/>
        <v>5.5361689397125068E-3</v>
      </c>
      <c r="AJ434" s="103">
        <f t="shared" si="743"/>
        <v>5.0759111535106163E-3</v>
      </c>
      <c r="AK434" s="103">
        <f t="shared" si="743"/>
        <v>4.858857765699498E-3</v>
      </c>
      <c r="AL434" s="103">
        <f t="shared" si="743"/>
        <v>3.8781948689625167E-3</v>
      </c>
      <c r="AM434" s="103">
        <f t="shared" si="743"/>
        <v>3.6062243589341271E-3</v>
      </c>
      <c r="AN434" s="103">
        <f t="shared" si="743"/>
        <v>3.3970162742969043E-3</v>
      </c>
      <c r="AO434" s="103">
        <f t="shared" si="743"/>
        <v>2.5157272177626032E-3</v>
      </c>
      <c r="AP434" s="103">
        <f t="shared" si="743"/>
        <v>2.2097603939806652E-3</v>
      </c>
      <c r="AQ434" s="103">
        <f t="shared" si="743"/>
        <v>2.5575688346900481E-3</v>
      </c>
      <c r="AR434" s="103">
        <f t="shared" si="743"/>
        <v>2.879226264819778E-3</v>
      </c>
      <c r="AS434" s="103">
        <f t="shared" si="743"/>
        <v>2.7693920203852359E-3</v>
      </c>
      <c r="AT434" s="103">
        <f t="shared" si="743"/>
        <v>2.7876977277909928E-3</v>
      </c>
      <c r="AU434" s="103">
        <f t="shared" si="743"/>
        <v>2.9786001050224587E-3</v>
      </c>
      <c r="AV434" s="103">
        <f t="shared" si="743"/>
        <v>2.8164638394286112E-3</v>
      </c>
      <c r="AW434" s="103">
        <f t="shared" si="743"/>
        <v>3.4388578912243487E-3</v>
      </c>
      <c r="AX434" s="103">
        <f t="shared" si="743"/>
        <v>4.0952482567736355E-3</v>
      </c>
    </row>
    <row r="435" spans="1:50" ht="14.25" outlineLevel="1" x14ac:dyDescent="0.2">
      <c r="A435" s="97" t="s">
        <v>1840</v>
      </c>
      <c r="B435" s="97" t="s">
        <v>1452</v>
      </c>
      <c r="C435" s="97" t="s">
        <v>1422</v>
      </c>
      <c r="D435" s="97" t="s">
        <v>133</v>
      </c>
      <c r="E435" s="16">
        <f t="shared" ref="E435:G435" si="744">E295</f>
        <v>780643</v>
      </c>
      <c r="F435" s="138">
        <f t="shared" si="744"/>
        <v>0.48</v>
      </c>
      <c r="G435" s="16">
        <f t="shared" si="744"/>
        <v>374708.64</v>
      </c>
      <c r="H435" s="16"/>
      <c r="I435" s="101">
        <f t="shared" si="720"/>
        <v>3.7744881818933592E-3</v>
      </c>
      <c r="J435" s="16">
        <v>1931</v>
      </c>
      <c r="K435" s="130">
        <v>1924</v>
      </c>
      <c r="L435" s="130">
        <v>1918</v>
      </c>
      <c r="M435" s="131">
        <v>1701</v>
      </c>
      <c r="N435" s="131">
        <v>1703</v>
      </c>
      <c r="O435" s="16">
        <v>1290</v>
      </c>
      <c r="P435" s="16">
        <v>1189</v>
      </c>
      <c r="Q435" s="16">
        <v>1133</v>
      </c>
      <c r="R435" s="1">
        <v>708</v>
      </c>
      <c r="S435" s="1">
        <v>587</v>
      </c>
      <c r="T435" s="1">
        <v>692</v>
      </c>
      <c r="U435" s="1">
        <v>892</v>
      </c>
      <c r="V435" s="16">
        <v>1044</v>
      </c>
      <c r="W435" s="16">
        <v>1077</v>
      </c>
      <c r="X435" s="16">
        <v>1070</v>
      </c>
      <c r="Y435" s="16">
        <v>1167</v>
      </c>
      <c r="Z435" s="16">
        <v>1626</v>
      </c>
      <c r="AA435" s="16">
        <v>1450</v>
      </c>
      <c r="AG435" s="103">
        <f t="shared" ref="AG435:AX435" si="745">J435/$G435</f>
        <v>5.1533372702588336E-3</v>
      </c>
      <c r="AH435" s="103">
        <f t="shared" si="745"/>
        <v>5.134656089061624E-3</v>
      </c>
      <c r="AI435" s="103">
        <f t="shared" si="745"/>
        <v>5.1186436480354439E-3</v>
      </c>
      <c r="AJ435" s="103">
        <f t="shared" si="745"/>
        <v>4.5395270309219454E-3</v>
      </c>
      <c r="AK435" s="103">
        <f t="shared" si="745"/>
        <v>4.5448645112640051E-3</v>
      </c>
      <c r="AL435" s="103">
        <f t="shared" si="745"/>
        <v>3.4426748206286355E-3</v>
      </c>
      <c r="AM435" s="103">
        <f t="shared" si="745"/>
        <v>3.1731320633546106E-3</v>
      </c>
      <c r="AN435" s="103">
        <f t="shared" si="745"/>
        <v>3.0236826137769336E-3</v>
      </c>
      <c r="AO435" s="103">
        <f t="shared" si="745"/>
        <v>1.8894680410892046E-3</v>
      </c>
      <c r="AP435" s="103">
        <f t="shared" si="745"/>
        <v>1.5665504803945806E-3</v>
      </c>
      <c r="AQ435" s="103">
        <f t="shared" si="745"/>
        <v>1.8467681983527255E-3</v>
      </c>
      <c r="AR435" s="103">
        <f t="shared" si="745"/>
        <v>2.3805162325587154E-3</v>
      </c>
      <c r="AS435" s="103">
        <f t="shared" si="745"/>
        <v>2.786164738555268E-3</v>
      </c>
      <c r="AT435" s="103">
        <f t="shared" si="745"/>
        <v>2.8742331641992561E-3</v>
      </c>
      <c r="AU435" s="103">
        <f t="shared" si="745"/>
        <v>2.8555519830020465E-3</v>
      </c>
      <c r="AV435" s="103">
        <f t="shared" si="745"/>
        <v>3.1144197795919515E-3</v>
      </c>
      <c r="AW435" s="103">
        <f t="shared" si="745"/>
        <v>4.3393715180946989E-3</v>
      </c>
      <c r="AX435" s="103">
        <f t="shared" si="745"/>
        <v>3.8696732479934276E-3</v>
      </c>
    </row>
    <row r="436" spans="1:50" ht="14.25" outlineLevel="1" x14ac:dyDescent="0.2">
      <c r="A436" s="97" t="s">
        <v>1840</v>
      </c>
      <c r="B436" s="97" t="s">
        <v>1452</v>
      </c>
      <c r="C436" s="97" t="s">
        <v>1425</v>
      </c>
      <c r="D436" s="97" t="s">
        <v>133</v>
      </c>
      <c r="E436" s="16">
        <f t="shared" ref="E436:G436" si="746">E296</f>
        <v>917249</v>
      </c>
      <c r="F436" s="138">
        <f t="shared" si="746"/>
        <v>0.48</v>
      </c>
      <c r="G436" s="16">
        <f t="shared" si="746"/>
        <v>440279.51999999996</v>
      </c>
      <c r="H436" s="16"/>
      <c r="I436" s="101">
        <f t="shared" si="720"/>
        <v>5.242124366811339E-3</v>
      </c>
      <c r="J436" s="16">
        <v>4048</v>
      </c>
      <c r="K436" s="130">
        <v>3881</v>
      </c>
      <c r="L436" s="130">
        <v>3698</v>
      </c>
      <c r="M436" s="131">
        <v>3241</v>
      </c>
      <c r="N436" s="131">
        <v>2936</v>
      </c>
      <c r="O436" s="16">
        <v>2405</v>
      </c>
      <c r="P436" s="16">
        <v>2361</v>
      </c>
      <c r="Q436" s="16">
        <v>2196</v>
      </c>
      <c r="R436" s="16">
        <v>1595</v>
      </c>
      <c r="S436" s="16">
        <v>1439</v>
      </c>
      <c r="T436" s="16">
        <v>1623</v>
      </c>
      <c r="U436" s="16">
        <v>1928</v>
      </c>
      <c r="V436" s="16">
        <v>1948</v>
      </c>
      <c r="W436" s="16">
        <v>1953</v>
      </c>
      <c r="X436" s="16">
        <v>2038</v>
      </c>
      <c r="Y436" s="16">
        <v>1915</v>
      </c>
      <c r="Z436" s="16">
        <v>2380</v>
      </c>
      <c r="AA436" s="16">
        <v>2629</v>
      </c>
      <c r="AG436" s="103">
        <f t="shared" ref="AG436:AX436" si="747">J436/$G436</f>
        <v>9.1941592014091415E-3</v>
      </c>
      <c r="AH436" s="103">
        <f t="shared" si="747"/>
        <v>8.8148547086632605E-3</v>
      </c>
      <c r="AI436" s="103">
        <f t="shared" si="747"/>
        <v>8.3992096657141812E-3</v>
      </c>
      <c r="AJ436" s="103">
        <f t="shared" si="747"/>
        <v>7.3612327005353334E-3</v>
      </c>
      <c r="AK436" s="103">
        <f t="shared" si="747"/>
        <v>6.6684909622868674E-3</v>
      </c>
      <c r="AL436" s="103">
        <f t="shared" si="747"/>
        <v>5.4624389524182276E-3</v>
      </c>
      <c r="AM436" s="103">
        <f t="shared" si="747"/>
        <v>5.3625024393594333E-3</v>
      </c>
      <c r="AN436" s="103">
        <f t="shared" si="747"/>
        <v>4.9877405153889512E-3</v>
      </c>
      <c r="AO436" s="103">
        <f t="shared" si="747"/>
        <v>3.6226985983813195E-3</v>
      </c>
      <c r="AP436" s="103">
        <f t="shared" si="747"/>
        <v>3.2683782339001373E-3</v>
      </c>
      <c r="AQ436" s="103">
        <f t="shared" si="747"/>
        <v>3.6862945612369164E-3</v>
      </c>
      <c r="AR436" s="103">
        <f t="shared" si="747"/>
        <v>4.379036299485382E-3</v>
      </c>
      <c r="AS436" s="103">
        <f t="shared" si="747"/>
        <v>4.4244619872393798E-3</v>
      </c>
      <c r="AT436" s="103">
        <f t="shared" si="747"/>
        <v>4.4358184091778793E-3</v>
      </c>
      <c r="AU436" s="103">
        <f t="shared" si="747"/>
        <v>4.6288775821323692E-3</v>
      </c>
      <c r="AV436" s="103">
        <f t="shared" si="747"/>
        <v>4.3495096024452834E-3</v>
      </c>
      <c r="AW436" s="103">
        <f t="shared" si="747"/>
        <v>5.4056568427257303E-3</v>
      </c>
      <c r="AX436" s="103">
        <f t="shared" si="747"/>
        <v>5.9712066552630024E-3</v>
      </c>
    </row>
    <row r="437" spans="1:50" ht="14.25" outlineLevel="1" x14ac:dyDescent="0.2">
      <c r="A437" s="97" t="s">
        <v>1840</v>
      </c>
      <c r="B437" s="97" t="s">
        <v>1452</v>
      </c>
      <c r="C437" s="97" t="s">
        <v>1437</v>
      </c>
      <c r="D437" s="97" t="s">
        <v>133</v>
      </c>
      <c r="E437" s="16">
        <f t="shared" ref="E437:G437" si="748">E297</f>
        <v>599861</v>
      </c>
      <c r="F437" s="138">
        <f t="shared" si="748"/>
        <v>0.48</v>
      </c>
      <c r="G437" s="16">
        <f t="shared" si="748"/>
        <v>287933.27999999997</v>
      </c>
      <c r="H437" s="1"/>
      <c r="I437" s="101">
        <f t="shared" si="720"/>
        <v>1.8349158295745925E-3</v>
      </c>
      <c r="J437" s="1">
        <v>929</v>
      </c>
      <c r="K437" s="61">
        <v>812</v>
      </c>
      <c r="L437" s="61">
        <v>913</v>
      </c>
      <c r="M437" s="32">
        <v>751</v>
      </c>
      <c r="N437" s="32">
        <v>737</v>
      </c>
      <c r="O437" s="1">
        <v>567</v>
      </c>
      <c r="P437" s="1">
        <v>514</v>
      </c>
      <c r="Q437" s="1">
        <v>417</v>
      </c>
      <c r="R437" s="1">
        <v>314</v>
      </c>
      <c r="S437" s="1">
        <v>291</v>
      </c>
      <c r="T437" s="1">
        <v>353</v>
      </c>
      <c r="U437" s="1">
        <v>434</v>
      </c>
      <c r="V437" s="1">
        <v>428</v>
      </c>
      <c r="W437" s="1">
        <v>412</v>
      </c>
      <c r="X437" s="1">
        <v>489</v>
      </c>
      <c r="Y437" s="1">
        <v>476</v>
      </c>
      <c r="Z437" s="1">
        <v>552</v>
      </c>
      <c r="AA437" s="1">
        <v>557</v>
      </c>
      <c r="AG437" s="103">
        <f t="shared" ref="AG437:AX437" si="749">J437/$G437</f>
        <v>3.2264419034854189E-3</v>
      </c>
      <c r="AH437" s="103">
        <f t="shared" si="749"/>
        <v>2.8200977670938213E-3</v>
      </c>
      <c r="AI437" s="103">
        <f t="shared" si="749"/>
        <v>3.1708734745771665E-3</v>
      </c>
      <c r="AJ437" s="103">
        <f t="shared" si="749"/>
        <v>2.6082431318811081E-3</v>
      </c>
      <c r="AK437" s="103">
        <f t="shared" si="749"/>
        <v>2.5596207565863872E-3</v>
      </c>
      <c r="AL437" s="103">
        <f t="shared" si="749"/>
        <v>1.9692061994362031E-3</v>
      </c>
      <c r="AM437" s="103">
        <f t="shared" si="749"/>
        <v>1.7851357786776161E-3</v>
      </c>
      <c r="AN437" s="103">
        <f t="shared" si="749"/>
        <v>1.4482521784213345E-3</v>
      </c>
      <c r="AO437" s="103">
        <f t="shared" si="749"/>
        <v>1.0905304173244581E-3</v>
      </c>
      <c r="AP437" s="103">
        <f t="shared" si="749"/>
        <v>1.010650800768845E-3</v>
      </c>
      <c r="AQ437" s="103">
        <f t="shared" si="749"/>
        <v>1.2259784627883239E-3</v>
      </c>
      <c r="AR437" s="103">
        <f t="shared" si="749"/>
        <v>1.5072936341363528E-3</v>
      </c>
      <c r="AS437" s="103">
        <f t="shared" si="749"/>
        <v>1.4864554732957581E-3</v>
      </c>
      <c r="AT437" s="103">
        <f t="shared" si="749"/>
        <v>1.4308870443875054E-3</v>
      </c>
      <c r="AU437" s="103">
        <f t="shared" si="749"/>
        <v>1.6983101085084713E-3</v>
      </c>
      <c r="AV437" s="103">
        <f t="shared" si="749"/>
        <v>1.653160760020516E-3</v>
      </c>
      <c r="AW437" s="103">
        <f t="shared" si="749"/>
        <v>1.9171107973347161E-3</v>
      </c>
      <c r="AX437" s="103">
        <f t="shared" si="749"/>
        <v>1.934475931368545E-3</v>
      </c>
    </row>
    <row r="438" spans="1:50" ht="14.25" outlineLevel="1" x14ac:dyDescent="0.2">
      <c r="A438" s="97" t="s">
        <v>1840</v>
      </c>
      <c r="B438" s="97" t="s">
        <v>1452</v>
      </c>
      <c r="C438" s="97" t="s">
        <v>2453</v>
      </c>
      <c r="D438" s="97" t="e">
        <v>#N/A</v>
      </c>
      <c r="E438" s="16">
        <f t="shared" ref="E438:G438" si="750">E298</f>
        <v>1059849</v>
      </c>
      <c r="F438" s="138">
        <f t="shared" si="750"/>
        <v>0.48</v>
      </c>
      <c r="G438" s="16">
        <f t="shared" si="750"/>
        <v>508727.51999999996</v>
      </c>
      <c r="H438" s="16"/>
      <c r="I438" s="101">
        <f t="shared" si="720"/>
        <v>8.0684973886741319E-3</v>
      </c>
      <c r="J438" s="16">
        <v>5905</v>
      </c>
      <c r="K438" s="130">
        <v>5789</v>
      </c>
      <c r="L438" s="130">
        <v>6662</v>
      </c>
      <c r="M438" s="131">
        <v>5932</v>
      </c>
      <c r="N438" s="131">
        <v>5213</v>
      </c>
      <c r="O438" s="16">
        <v>3771</v>
      </c>
      <c r="P438" s="16">
        <v>3569</v>
      </c>
      <c r="Q438" s="16">
        <v>3465</v>
      </c>
      <c r="R438" s="16">
        <v>2401</v>
      </c>
      <c r="S438" s="16">
        <v>2328</v>
      </c>
      <c r="T438" s="16">
        <v>2629</v>
      </c>
      <c r="U438" s="16">
        <v>3209</v>
      </c>
      <c r="V438" s="16">
        <v>3200</v>
      </c>
      <c r="W438" s="16">
        <v>3246</v>
      </c>
      <c r="X438" s="16">
        <v>3731</v>
      </c>
      <c r="Y438" s="16">
        <v>3699</v>
      </c>
      <c r="Z438" s="16">
        <v>4336</v>
      </c>
      <c r="AA438" s="16">
        <v>4279</v>
      </c>
      <c r="AG438" s="103">
        <f t="shared" ref="AG438:AX438" si="751">J438/$G438</f>
        <v>1.1607392499623375E-2</v>
      </c>
      <c r="AH438" s="103">
        <f t="shared" si="751"/>
        <v>1.137937259615914E-2</v>
      </c>
      <c r="AI438" s="103">
        <f t="shared" si="751"/>
        <v>1.3095418938609809E-2</v>
      </c>
      <c r="AJ438" s="103">
        <f t="shared" si="751"/>
        <v>1.1660466097843498E-2</v>
      </c>
      <c r="AK438" s="103">
        <f t="shared" si="751"/>
        <v>1.024713583412983E-2</v>
      </c>
      <c r="AL438" s="103">
        <f t="shared" si="751"/>
        <v>7.4126125514106262E-3</v>
      </c>
      <c r="AM438" s="103">
        <f t="shared" si="751"/>
        <v>7.0155434091711813E-3</v>
      </c>
      <c r="AN438" s="103">
        <f t="shared" si="751"/>
        <v>6.8111117715825564E-3</v>
      </c>
      <c r="AO438" s="103">
        <f t="shared" si="751"/>
        <v>4.719618863945084E-3</v>
      </c>
      <c r="AP438" s="103">
        <f t="shared" si="751"/>
        <v>4.5761235798684533E-3</v>
      </c>
      <c r="AQ438" s="103">
        <f t="shared" si="751"/>
        <v>5.1677959155816853E-3</v>
      </c>
      <c r="AR438" s="103">
        <f t="shared" si="751"/>
        <v>6.3078954329028637E-3</v>
      </c>
      <c r="AS438" s="103">
        <f t="shared" si="751"/>
        <v>6.2902042334961553E-3</v>
      </c>
      <c r="AT438" s="103">
        <f t="shared" si="751"/>
        <v>6.3806259193526626E-3</v>
      </c>
      <c r="AU438" s="103">
        <f t="shared" si="751"/>
        <v>7.3339849984919237E-3</v>
      </c>
      <c r="AV438" s="103">
        <f t="shared" si="751"/>
        <v>7.2710829561569625E-3</v>
      </c>
      <c r="AW438" s="103">
        <f t="shared" si="751"/>
        <v>8.5232267363872915E-3</v>
      </c>
      <c r="AX438" s="103">
        <f t="shared" si="751"/>
        <v>8.4111824734781401E-3</v>
      </c>
    </row>
    <row r="439" spans="1:50" ht="14.25" outlineLevel="1" x14ac:dyDescent="0.2">
      <c r="A439" s="97" t="s">
        <v>1840</v>
      </c>
      <c r="B439" s="97" t="s">
        <v>1452</v>
      </c>
      <c r="C439" s="97" t="s">
        <v>1440</v>
      </c>
      <c r="D439" s="97" t="s">
        <v>133</v>
      </c>
      <c r="E439" s="16">
        <f t="shared" ref="E439:G439" si="752">E299</f>
        <v>386013</v>
      </c>
      <c r="F439" s="138">
        <f t="shared" si="752"/>
        <v>0.48</v>
      </c>
      <c r="G439" s="16">
        <f t="shared" si="752"/>
        <v>185286.24</v>
      </c>
      <c r="H439" s="1"/>
      <c r="I439" s="101">
        <f t="shared" si="720"/>
        <v>1.8835721422162813E-3</v>
      </c>
      <c r="J439" s="1">
        <v>600</v>
      </c>
      <c r="K439" s="61">
        <v>588</v>
      </c>
      <c r="L439" s="61">
        <v>626</v>
      </c>
      <c r="M439" s="32">
        <v>563</v>
      </c>
      <c r="N439" s="32">
        <v>483</v>
      </c>
      <c r="O439" s="1">
        <v>376</v>
      </c>
      <c r="P439" s="1">
        <v>322</v>
      </c>
      <c r="Q439" s="1">
        <v>303</v>
      </c>
      <c r="R439" s="1">
        <v>210</v>
      </c>
      <c r="S439" s="1">
        <v>195</v>
      </c>
      <c r="T439" s="1">
        <v>221</v>
      </c>
      <c r="U439" s="1">
        <v>311</v>
      </c>
      <c r="V439" s="1">
        <v>280</v>
      </c>
      <c r="W439" s="1">
        <v>285</v>
      </c>
      <c r="X439" s="1">
        <v>286</v>
      </c>
      <c r="Y439" s="1">
        <v>276</v>
      </c>
      <c r="Z439" s="1">
        <v>322</v>
      </c>
      <c r="AA439" s="1">
        <v>449</v>
      </c>
      <c r="AG439" s="103">
        <f t="shared" ref="AG439:AX439" si="753">J439/$G439</f>
        <v>3.2382329092543517E-3</v>
      </c>
      <c r="AH439" s="103">
        <f t="shared" si="753"/>
        <v>3.1734682510692648E-3</v>
      </c>
      <c r="AI439" s="103">
        <f t="shared" si="753"/>
        <v>3.3785563353220401E-3</v>
      </c>
      <c r="AJ439" s="103">
        <f t="shared" si="753"/>
        <v>3.0385418798503333E-3</v>
      </c>
      <c r="AK439" s="103">
        <f t="shared" si="753"/>
        <v>2.6067774919497533E-3</v>
      </c>
      <c r="AL439" s="103">
        <f t="shared" si="753"/>
        <v>2.0292926231327271E-3</v>
      </c>
      <c r="AM439" s="103">
        <f t="shared" si="753"/>
        <v>1.7378516612998353E-3</v>
      </c>
      <c r="AN439" s="103">
        <f t="shared" si="753"/>
        <v>1.6353076191734477E-3</v>
      </c>
      <c r="AO439" s="103">
        <f t="shared" si="753"/>
        <v>1.133381518239023E-3</v>
      </c>
      <c r="AP439" s="103">
        <f t="shared" si="753"/>
        <v>1.0524256955076643E-3</v>
      </c>
      <c r="AQ439" s="103">
        <f t="shared" si="753"/>
        <v>1.192749121575353E-3</v>
      </c>
      <c r="AR439" s="103">
        <f t="shared" si="753"/>
        <v>1.6784840579635056E-3</v>
      </c>
      <c r="AS439" s="103">
        <f t="shared" si="753"/>
        <v>1.5111753576520308E-3</v>
      </c>
      <c r="AT439" s="103">
        <f t="shared" si="753"/>
        <v>1.5381606318958171E-3</v>
      </c>
      <c r="AU439" s="103">
        <f t="shared" si="753"/>
        <v>1.5435576867445743E-3</v>
      </c>
      <c r="AV439" s="103">
        <f t="shared" si="753"/>
        <v>1.4895871382570019E-3</v>
      </c>
      <c r="AW439" s="103">
        <f t="shared" si="753"/>
        <v>1.7378516612998353E-3</v>
      </c>
      <c r="AX439" s="103">
        <f t="shared" si="753"/>
        <v>2.4232776270920065E-3</v>
      </c>
    </row>
    <row r="440" spans="1:50" ht="14.25" outlineLevel="1" x14ac:dyDescent="0.2">
      <c r="A440" s="97" t="s">
        <v>1840</v>
      </c>
      <c r="B440" s="97" t="s">
        <v>1452</v>
      </c>
      <c r="C440" s="97" t="s">
        <v>1445</v>
      </c>
      <c r="D440" s="97" t="s">
        <v>151</v>
      </c>
      <c r="E440" s="16">
        <f t="shared" ref="E440:G440" si="754">E300</f>
        <v>117045</v>
      </c>
      <c r="F440" s="138">
        <f t="shared" si="754"/>
        <v>0.48</v>
      </c>
      <c r="G440" s="16">
        <f t="shared" si="754"/>
        <v>56181.599999999999</v>
      </c>
      <c r="H440" s="1"/>
      <c r="I440" s="101">
        <f t="shared" si="720"/>
        <v>6.9061756874136734E-3</v>
      </c>
      <c r="J440" s="1">
        <v>566</v>
      </c>
      <c r="K440" s="61">
        <v>593</v>
      </c>
      <c r="L440" s="61">
        <v>634</v>
      </c>
      <c r="M440" s="32">
        <v>523</v>
      </c>
      <c r="N440" s="32">
        <v>581</v>
      </c>
      <c r="O440" s="1">
        <v>402</v>
      </c>
      <c r="P440" s="1">
        <v>317</v>
      </c>
      <c r="Q440" s="1">
        <v>305</v>
      </c>
      <c r="R440" s="1">
        <v>192</v>
      </c>
      <c r="S440" s="1">
        <v>166</v>
      </c>
      <c r="T440" s="1">
        <v>212</v>
      </c>
      <c r="U440" s="1">
        <v>287</v>
      </c>
      <c r="V440" s="1">
        <v>241</v>
      </c>
      <c r="W440" s="1">
        <v>303</v>
      </c>
      <c r="X440" s="1">
        <v>309</v>
      </c>
      <c r="Y440" s="1">
        <v>328</v>
      </c>
      <c r="Z440" s="1">
        <v>433</v>
      </c>
      <c r="AA440" s="1">
        <v>403</v>
      </c>
      <c r="AG440" s="103">
        <f t="shared" ref="AG440:AX440" si="755">J440/$G440</f>
        <v>1.0074472781124069E-2</v>
      </c>
      <c r="AH440" s="103">
        <f t="shared" si="755"/>
        <v>1.0555057171743062E-2</v>
      </c>
      <c r="AI440" s="103">
        <f t="shared" si="755"/>
        <v>1.1284833468608939E-2</v>
      </c>
      <c r="AJ440" s="103">
        <f t="shared" si="755"/>
        <v>9.3090976405086363E-3</v>
      </c>
      <c r="AK440" s="103">
        <f t="shared" si="755"/>
        <v>1.0341464109245732E-2</v>
      </c>
      <c r="AL440" s="103">
        <f t="shared" si="755"/>
        <v>7.1553675936605584E-3</v>
      </c>
      <c r="AM440" s="103">
        <f t="shared" si="755"/>
        <v>5.6424167343044696E-3</v>
      </c>
      <c r="AN440" s="103">
        <f t="shared" si="755"/>
        <v>5.4288236718071396E-3</v>
      </c>
      <c r="AO440" s="103">
        <f t="shared" si="755"/>
        <v>3.4174889999572817E-3</v>
      </c>
      <c r="AP440" s="103">
        <f t="shared" si="755"/>
        <v>2.9547040312130663E-3</v>
      </c>
      <c r="AQ440" s="103">
        <f t="shared" si="755"/>
        <v>3.7734774374528317E-3</v>
      </c>
      <c r="AR440" s="103">
        <f t="shared" si="755"/>
        <v>5.1084340780611446E-3</v>
      </c>
      <c r="AS440" s="103">
        <f t="shared" si="755"/>
        <v>4.2896606718213796E-3</v>
      </c>
      <c r="AT440" s="103">
        <f t="shared" si="755"/>
        <v>5.3932248280575846E-3</v>
      </c>
      <c r="AU440" s="103">
        <f t="shared" si="755"/>
        <v>5.5000213593062496E-3</v>
      </c>
      <c r="AV440" s="103">
        <f t="shared" si="755"/>
        <v>5.8382103749270225E-3</v>
      </c>
      <c r="AW440" s="103">
        <f t="shared" si="755"/>
        <v>7.7071496717786604E-3</v>
      </c>
      <c r="AX440" s="103">
        <f t="shared" si="755"/>
        <v>7.1731670155353354E-3</v>
      </c>
    </row>
    <row r="441" spans="1:50" ht="14.25" outlineLevel="1" x14ac:dyDescent="0.2">
      <c r="A441" s="97" t="s">
        <v>1840</v>
      </c>
      <c r="B441" s="97" t="s">
        <v>1452</v>
      </c>
      <c r="C441" s="97" t="s">
        <v>1452</v>
      </c>
      <c r="D441" s="97" t="s">
        <v>201</v>
      </c>
      <c r="E441" s="16">
        <f t="shared" ref="E441:G441" si="756">E301</f>
        <v>622905</v>
      </c>
      <c r="F441" s="138">
        <f t="shared" si="756"/>
        <v>0.48</v>
      </c>
      <c r="G441" s="16">
        <f t="shared" si="756"/>
        <v>298994.39999999997</v>
      </c>
      <c r="H441" s="16"/>
      <c r="I441" s="101">
        <f t="shared" si="720"/>
        <v>0.11561866487577473</v>
      </c>
      <c r="J441" s="16">
        <v>35319</v>
      </c>
      <c r="K441" s="130">
        <v>35325</v>
      </c>
      <c r="L441" s="130">
        <v>39320</v>
      </c>
      <c r="M441" s="131">
        <v>37179</v>
      </c>
      <c r="N441" s="131">
        <v>41887</v>
      </c>
      <c r="O441" s="16">
        <v>34503</v>
      </c>
      <c r="P441" s="16">
        <v>32801</v>
      </c>
      <c r="Q441" s="16">
        <v>30504</v>
      </c>
      <c r="R441" s="16">
        <v>22132</v>
      </c>
      <c r="S441" s="16">
        <v>20508</v>
      </c>
      <c r="T441" s="16">
        <v>22832</v>
      </c>
      <c r="U441" s="16">
        <v>26182</v>
      </c>
      <c r="V441" s="16">
        <v>27631</v>
      </c>
      <c r="W441" s="16">
        <v>29246</v>
      </c>
      <c r="X441" s="16">
        <v>29957</v>
      </c>
      <c r="Y441" s="16">
        <v>29693</v>
      </c>
      <c r="Z441" s="16">
        <v>34490</v>
      </c>
      <c r="AA441" s="16">
        <v>39525</v>
      </c>
      <c r="AG441" s="103">
        <f t="shared" ref="AG441:AX441" si="757">J441/$G441</f>
        <v>0.1181259582119264</v>
      </c>
      <c r="AH441" s="103">
        <f t="shared" si="757"/>
        <v>0.11814602547740026</v>
      </c>
      <c r="AI441" s="103">
        <f t="shared" si="757"/>
        <v>0.13150747973875099</v>
      </c>
      <c r="AJ441" s="103">
        <f t="shared" si="757"/>
        <v>0.12434681050882559</v>
      </c>
      <c r="AK441" s="103">
        <f t="shared" si="757"/>
        <v>0.140092924817321</v>
      </c>
      <c r="AL441" s="103">
        <f t="shared" si="757"/>
        <v>0.11539681010748029</v>
      </c>
      <c r="AM441" s="103">
        <f t="shared" si="757"/>
        <v>0.10970439580139295</v>
      </c>
      <c r="AN441" s="103">
        <f t="shared" si="757"/>
        <v>0.10202197766914699</v>
      </c>
      <c r="AO441" s="103">
        <f t="shared" si="757"/>
        <v>7.4021453244609278E-2</v>
      </c>
      <c r="AP441" s="103">
        <f t="shared" si="757"/>
        <v>6.8589913389682219E-2</v>
      </c>
      <c r="AQ441" s="103">
        <f t="shared" si="757"/>
        <v>7.6362634216560588E-2</v>
      </c>
      <c r="AR441" s="103">
        <f t="shared" si="757"/>
        <v>8.7566857439470444E-2</v>
      </c>
      <c r="AS441" s="103">
        <f t="shared" si="757"/>
        <v>9.2413102051409665E-2</v>
      </c>
      <c r="AT441" s="103">
        <f t="shared" si="757"/>
        <v>9.7814541008125921E-2</v>
      </c>
      <c r="AU441" s="103">
        <f t="shared" si="757"/>
        <v>0.10019251196677932</v>
      </c>
      <c r="AV441" s="103">
        <f t="shared" si="757"/>
        <v>9.9309552285929109E-2</v>
      </c>
      <c r="AW441" s="103">
        <f t="shared" si="757"/>
        <v>0.11535333103228691</v>
      </c>
      <c r="AX441" s="103">
        <f t="shared" si="757"/>
        <v>0.13219311130910816</v>
      </c>
    </row>
    <row r="442" spans="1:50" ht="14.25" outlineLevel="1" x14ac:dyDescent="0.2">
      <c r="A442" s="97" t="s">
        <v>1840</v>
      </c>
      <c r="B442" s="97" t="s">
        <v>1452</v>
      </c>
      <c r="C442" s="97" t="s">
        <v>1490</v>
      </c>
      <c r="D442" s="97" t="s">
        <v>133</v>
      </c>
      <c r="E442" s="16">
        <f t="shared" ref="E442:G442" si="758">E302</f>
        <v>991865</v>
      </c>
      <c r="F442" s="138">
        <f t="shared" si="758"/>
        <v>0.48</v>
      </c>
      <c r="G442" s="16">
        <f t="shared" si="758"/>
        <v>476095.19999999995</v>
      </c>
      <c r="H442" s="16"/>
      <c r="I442" s="101">
        <f t="shared" si="720"/>
        <v>2.2957593355278525E-3</v>
      </c>
      <c r="J442" s="16">
        <v>1190</v>
      </c>
      <c r="K442" s="130">
        <v>1218</v>
      </c>
      <c r="L442" s="130">
        <v>1285</v>
      </c>
      <c r="M442" s="131">
        <v>1460</v>
      </c>
      <c r="N442" s="131">
        <v>1537</v>
      </c>
      <c r="O442" s="16">
        <v>1077</v>
      </c>
      <c r="P442" s="1">
        <v>960</v>
      </c>
      <c r="Q442" s="1">
        <v>915</v>
      </c>
      <c r="R442" s="1">
        <v>634</v>
      </c>
      <c r="S442" s="1">
        <v>550</v>
      </c>
      <c r="T442" s="1">
        <v>714</v>
      </c>
      <c r="U442" s="1">
        <v>780</v>
      </c>
      <c r="V442" s="1">
        <v>814</v>
      </c>
      <c r="W442" s="1">
        <v>877</v>
      </c>
      <c r="X442" s="1">
        <v>949</v>
      </c>
      <c r="Y442" s="1">
        <v>947</v>
      </c>
      <c r="Z442" s="16">
        <v>1231</v>
      </c>
      <c r="AA442" s="16">
        <v>1101</v>
      </c>
      <c r="AG442" s="103">
        <f t="shared" ref="AG442:AX442" si="759">J442/$G442</f>
        <v>2.4995000999800043E-3</v>
      </c>
      <c r="AH442" s="103">
        <f t="shared" si="759"/>
        <v>2.5583118670383571E-3</v>
      </c>
      <c r="AI442" s="103">
        <f t="shared" si="759"/>
        <v>2.6990400239279878E-3</v>
      </c>
      <c r="AJ442" s="103">
        <f t="shared" si="759"/>
        <v>3.0666135680426942E-3</v>
      </c>
      <c r="AK442" s="103">
        <f t="shared" si="759"/>
        <v>3.2283459274531651E-3</v>
      </c>
      <c r="AL442" s="103">
        <f t="shared" si="759"/>
        <v>2.2621526114945082E-3</v>
      </c>
      <c r="AM442" s="103">
        <f t="shared" si="759"/>
        <v>2.0164034420006756E-3</v>
      </c>
      <c r="AN442" s="103">
        <f t="shared" si="759"/>
        <v>1.9218845306568941E-3</v>
      </c>
      <c r="AO442" s="103">
        <f t="shared" si="759"/>
        <v>1.3316664398212797E-3</v>
      </c>
      <c r="AP442" s="103">
        <f t="shared" si="759"/>
        <v>1.1552311386462204E-3</v>
      </c>
      <c r="AQ442" s="103">
        <f t="shared" si="759"/>
        <v>1.4997000599880025E-3</v>
      </c>
      <c r="AR442" s="103">
        <f t="shared" si="759"/>
        <v>1.6383277966255489E-3</v>
      </c>
      <c r="AS442" s="103">
        <f t="shared" si="759"/>
        <v>1.7097420851964063E-3</v>
      </c>
      <c r="AT442" s="103">
        <f t="shared" si="759"/>
        <v>1.8420685610777007E-3</v>
      </c>
      <c r="AU442" s="103">
        <f t="shared" si="759"/>
        <v>1.9932988192277513E-3</v>
      </c>
      <c r="AV442" s="103">
        <f t="shared" si="759"/>
        <v>1.9890979787235831E-3</v>
      </c>
      <c r="AW442" s="103">
        <f t="shared" si="759"/>
        <v>2.5856173303154496E-3</v>
      </c>
      <c r="AX442" s="103">
        <f t="shared" si="759"/>
        <v>2.312562697544525E-3</v>
      </c>
    </row>
    <row r="443" spans="1:50" ht="14.25" outlineLevel="1" x14ac:dyDescent="0.2">
      <c r="A443" s="97" t="s">
        <v>1840</v>
      </c>
      <c r="B443" s="97" t="s">
        <v>1506</v>
      </c>
      <c r="C443" s="97" t="s">
        <v>1251</v>
      </c>
      <c r="D443" s="97" t="s">
        <v>133</v>
      </c>
      <c r="E443" s="16">
        <f t="shared" ref="E443:G443" si="760">E303</f>
        <v>551397</v>
      </c>
      <c r="F443" s="138">
        <f t="shared" si="760"/>
        <v>0.62</v>
      </c>
      <c r="G443" s="16">
        <f t="shared" si="760"/>
        <v>341866.14</v>
      </c>
      <c r="H443" s="16"/>
      <c r="I443" s="101">
        <f t="shared" si="720"/>
        <v>1.3272251335956621E-2</v>
      </c>
      <c r="J443" s="16">
        <v>4038</v>
      </c>
      <c r="K443" s="130">
        <v>4192</v>
      </c>
      <c r="L443" s="130">
        <v>5384</v>
      </c>
      <c r="M443" s="131">
        <v>4656</v>
      </c>
      <c r="N443" s="131">
        <v>5633</v>
      </c>
      <c r="O443" s="16">
        <v>4218</v>
      </c>
      <c r="P443" s="16">
        <v>4009</v>
      </c>
      <c r="Q443" s="16">
        <v>3857</v>
      </c>
      <c r="R443" s="16">
        <v>2383</v>
      </c>
      <c r="S443" s="16">
        <v>2115</v>
      </c>
      <c r="T443" s="16">
        <v>2430</v>
      </c>
      <c r="U443" s="16">
        <v>2837</v>
      </c>
      <c r="V443" s="16">
        <v>3352</v>
      </c>
      <c r="W443" s="16">
        <v>3810</v>
      </c>
      <c r="X443" s="16">
        <v>3988</v>
      </c>
      <c r="Y443" s="16">
        <v>4168</v>
      </c>
      <c r="Z443" s="16">
        <v>4770</v>
      </c>
      <c r="AA443" s="16">
        <v>4674</v>
      </c>
      <c r="AG443" s="103">
        <f t="shared" ref="AG443:AX443" si="761">J443/$G443</f>
        <v>1.1811640661458896E-2</v>
      </c>
      <c r="AH443" s="103">
        <f t="shared" si="761"/>
        <v>1.2262109374154456E-2</v>
      </c>
      <c r="AI443" s="103">
        <f t="shared" si="761"/>
        <v>1.5748854215278531E-2</v>
      </c>
      <c r="AJ443" s="103">
        <f t="shared" si="761"/>
        <v>1.3619365755263155E-2</v>
      </c>
      <c r="AK443" s="103">
        <f t="shared" si="761"/>
        <v>1.6477209471520052E-2</v>
      </c>
      <c r="AL443" s="103">
        <f t="shared" si="761"/>
        <v>1.233816253344072E-2</v>
      </c>
      <c r="AM443" s="103">
        <f t="shared" si="761"/>
        <v>1.1726812137639602E-2</v>
      </c>
      <c r="AN443" s="103">
        <f t="shared" si="761"/>
        <v>1.1282193667966064E-2</v>
      </c>
      <c r="AO443" s="103">
        <f t="shared" si="761"/>
        <v>6.970564560737135E-3</v>
      </c>
      <c r="AP443" s="103">
        <f t="shared" si="761"/>
        <v>6.1866319957864209E-3</v>
      </c>
      <c r="AQ443" s="103">
        <f t="shared" si="761"/>
        <v>7.1080452717546113E-3</v>
      </c>
      <c r="AR443" s="103">
        <f t="shared" si="761"/>
        <v>8.2985697267357328E-3</v>
      </c>
      <c r="AS443" s="103">
        <f t="shared" si="761"/>
        <v>9.8050073049059487E-3</v>
      </c>
      <c r="AT443" s="103">
        <f t="shared" si="761"/>
        <v>1.1144712956948587E-2</v>
      </c>
      <c r="AU443" s="103">
        <f t="shared" si="761"/>
        <v>1.166538458590839E-2</v>
      </c>
      <c r="AV443" s="103">
        <f t="shared" si="761"/>
        <v>1.2191906457890214E-2</v>
      </c>
      <c r="AW443" s="103">
        <f t="shared" si="761"/>
        <v>1.395282960751831E-2</v>
      </c>
      <c r="AX443" s="103">
        <f t="shared" si="761"/>
        <v>1.3672017942461338E-2</v>
      </c>
    </row>
    <row r="444" spans="1:50" ht="14.25" outlineLevel="1" x14ac:dyDescent="0.2">
      <c r="A444" s="97" t="s">
        <v>1840</v>
      </c>
      <c r="B444" s="97" t="s">
        <v>1506</v>
      </c>
      <c r="C444" s="97" t="s">
        <v>1278</v>
      </c>
      <c r="D444" s="97" t="s">
        <v>133</v>
      </c>
      <c r="E444" s="16">
        <f t="shared" ref="E444:G444" si="762">E304</f>
        <v>618349</v>
      </c>
      <c r="F444" s="138">
        <f t="shared" si="762"/>
        <v>0.62</v>
      </c>
      <c r="G444" s="16">
        <f t="shared" si="762"/>
        <v>383376.38</v>
      </c>
      <c r="H444" s="1"/>
      <c r="I444" s="101">
        <f t="shared" si="720"/>
        <v>1.1007459562323585E-3</v>
      </c>
      <c r="J444" s="1">
        <v>413</v>
      </c>
      <c r="K444" s="61">
        <v>448</v>
      </c>
      <c r="L444" s="61">
        <v>513</v>
      </c>
      <c r="M444" s="32">
        <v>490</v>
      </c>
      <c r="N444" s="32">
        <v>578</v>
      </c>
      <c r="O444" s="1">
        <v>359</v>
      </c>
      <c r="P444" s="1">
        <v>334</v>
      </c>
      <c r="Q444" s="1">
        <v>341</v>
      </c>
      <c r="R444" s="1">
        <v>185</v>
      </c>
      <c r="S444" s="1">
        <v>177</v>
      </c>
      <c r="T444" s="1">
        <v>220</v>
      </c>
      <c r="U444" s="1">
        <v>281</v>
      </c>
      <c r="V444" s="1">
        <v>312</v>
      </c>
      <c r="W444" s="1">
        <v>335</v>
      </c>
      <c r="X444" s="1">
        <v>361</v>
      </c>
      <c r="Y444" s="1">
        <v>357</v>
      </c>
      <c r="Z444" s="1">
        <v>469</v>
      </c>
      <c r="AA444" s="1">
        <v>440</v>
      </c>
      <c r="AG444" s="103">
        <f t="shared" ref="AG444:AX444" si="763">J444/$G444</f>
        <v>1.0772703315733744E-3</v>
      </c>
      <c r="AH444" s="103">
        <f t="shared" si="763"/>
        <v>1.1685644274694231E-3</v>
      </c>
      <c r="AI444" s="103">
        <f t="shared" si="763"/>
        <v>1.3381106055620848E-3</v>
      </c>
      <c r="AJ444" s="103">
        <f t="shared" si="763"/>
        <v>1.2781173425446815E-3</v>
      </c>
      <c r="AK444" s="103">
        <f t="shared" si="763"/>
        <v>1.5076567836547468E-3</v>
      </c>
      <c r="AL444" s="103">
        <f t="shared" si="763"/>
        <v>9.364165836194707E-4</v>
      </c>
      <c r="AM444" s="103">
        <f t="shared" si="763"/>
        <v>8.7120651512229315E-4</v>
      </c>
      <c r="AN444" s="103">
        <f t="shared" si="763"/>
        <v>8.8946533430150291E-4</v>
      </c>
      <c r="AO444" s="103">
        <f t="shared" si="763"/>
        <v>4.8255450687911448E-4</v>
      </c>
      <c r="AP444" s="103">
        <f t="shared" si="763"/>
        <v>4.6168728496001762E-4</v>
      </c>
      <c r="AQ444" s="103">
        <f t="shared" si="763"/>
        <v>5.7384860277516318E-4</v>
      </c>
      <c r="AR444" s="103">
        <f t="shared" si="763"/>
        <v>7.3296116990827654E-4</v>
      </c>
      <c r="AS444" s="103">
        <f t="shared" si="763"/>
        <v>8.1382165484477677E-4</v>
      </c>
      <c r="AT444" s="103">
        <f t="shared" si="763"/>
        <v>8.7381491786218024E-4</v>
      </c>
      <c r="AU444" s="103">
        <f t="shared" si="763"/>
        <v>9.41633389099245E-4</v>
      </c>
      <c r="AV444" s="103">
        <f t="shared" si="763"/>
        <v>9.3119977813969652E-4</v>
      </c>
      <c r="AW444" s="103">
        <f t="shared" si="763"/>
        <v>1.2233408850070523E-3</v>
      </c>
      <c r="AX444" s="103">
        <f t="shared" si="763"/>
        <v>1.1476972055503264E-3</v>
      </c>
    </row>
    <row r="445" spans="1:50" ht="14.25" outlineLevel="1" x14ac:dyDescent="0.2">
      <c r="A445" s="97" t="s">
        <v>1840</v>
      </c>
      <c r="B445" s="97" t="s">
        <v>1506</v>
      </c>
      <c r="C445" s="97" t="s">
        <v>1341</v>
      </c>
      <c r="D445" s="97" t="s">
        <v>151</v>
      </c>
      <c r="E445" s="16">
        <f t="shared" ref="E445:G445" si="764">E305</f>
        <v>543365</v>
      </c>
      <c r="F445" s="138">
        <f t="shared" si="764"/>
        <v>0.62</v>
      </c>
      <c r="G445" s="16">
        <f t="shared" si="764"/>
        <v>336886.3</v>
      </c>
      <c r="H445" s="1"/>
      <c r="I445" s="101">
        <f t="shared" si="720"/>
        <v>2.4439501794324475E-3</v>
      </c>
      <c r="J445" s="1">
        <v>830</v>
      </c>
      <c r="K445" s="61">
        <v>830</v>
      </c>
      <c r="L445" s="61">
        <v>992</v>
      </c>
      <c r="M445" s="32">
        <v>907</v>
      </c>
      <c r="N445" s="131">
        <v>1016</v>
      </c>
      <c r="O445" s="1">
        <v>717</v>
      </c>
      <c r="P445" s="1">
        <v>741</v>
      </c>
      <c r="Q445" s="1">
        <v>643</v>
      </c>
      <c r="R445" s="1">
        <v>390</v>
      </c>
      <c r="S445" s="1">
        <v>331</v>
      </c>
      <c r="T445" s="1">
        <v>406</v>
      </c>
      <c r="U445" s="1">
        <v>516</v>
      </c>
      <c r="V445" s="1">
        <v>633</v>
      </c>
      <c r="W445" s="1">
        <v>645</v>
      </c>
      <c r="X445" s="1">
        <v>725</v>
      </c>
      <c r="Y445" s="1">
        <v>732</v>
      </c>
      <c r="Z445" s="1">
        <v>918</v>
      </c>
      <c r="AA445" s="1">
        <v>820</v>
      </c>
      <c r="AG445" s="103">
        <f t="shared" ref="AG445:AX445" si="765">J445/$G445</f>
        <v>2.4637392497112529E-3</v>
      </c>
      <c r="AH445" s="103">
        <f t="shared" si="765"/>
        <v>2.4637392497112529E-3</v>
      </c>
      <c r="AI445" s="103">
        <f t="shared" si="765"/>
        <v>2.9446136574862204E-3</v>
      </c>
      <c r="AJ445" s="103">
        <f t="shared" si="765"/>
        <v>2.6923030114314535E-3</v>
      </c>
      <c r="AK445" s="103">
        <f t="shared" si="765"/>
        <v>3.015854310489919E-3</v>
      </c>
      <c r="AL445" s="103">
        <f t="shared" si="765"/>
        <v>2.1283145084855038E-3</v>
      </c>
      <c r="AM445" s="103">
        <f t="shared" si="765"/>
        <v>2.1995551614892028E-3</v>
      </c>
      <c r="AN445" s="103">
        <f t="shared" si="765"/>
        <v>1.9086558283907657E-3</v>
      </c>
      <c r="AO445" s="103">
        <f t="shared" si="765"/>
        <v>1.1576606113101067E-3</v>
      </c>
      <c r="AP445" s="103">
        <f t="shared" si="765"/>
        <v>9.8252733934268044E-4</v>
      </c>
      <c r="AQ445" s="103">
        <f t="shared" si="765"/>
        <v>1.2051543799792394E-3</v>
      </c>
      <c r="AR445" s="103">
        <f t="shared" si="765"/>
        <v>1.5316740395795259E-3</v>
      </c>
      <c r="AS445" s="103">
        <f t="shared" si="765"/>
        <v>1.878972222972558E-3</v>
      </c>
      <c r="AT445" s="103">
        <f t="shared" si="765"/>
        <v>1.9145925494744073E-3</v>
      </c>
      <c r="AU445" s="103">
        <f t="shared" si="765"/>
        <v>2.1520613928200701E-3</v>
      </c>
      <c r="AV445" s="103">
        <f t="shared" si="765"/>
        <v>2.1728399166128158E-3</v>
      </c>
      <c r="AW445" s="103">
        <f t="shared" si="765"/>
        <v>2.7249549773914819E-3</v>
      </c>
      <c r="AX445" s="103">
        <f t="shared" si="765"/>
        <v>2.4340556442930448E-3</v>
      </c>
    </row>
    <row r="446" spans="1:50" ht="14.25" outlineLevel="1" x14ac:dyDescent="0.2">
      <c r="A446" s="97" t="s">
        <v>1840</v>
      </c>
      <c r="B446" s="97" t="s">
        <v>1506</v>
      </c>
      <c r="C446" s="97" t="s">
        <v>1345</v>
      </c>
      <c r="D446" s="97" t="s">
        <v>133</v>
      </c>
      <c r="E446" s="16">
        <f t="shared" ref="E446:G446" si="766">E306</f>
        <v>817617</v>
      </c>
      <c r="F446" s="138">
        <f t="shared" si="766"/>
        <v>0.62</v>
      </c>
      <c r="G446" s="16">
        <f t="shared" si="766"/>
        <v>506922.54</v>
      </c>
      <c r="H446" s="1"/>
      <c r="I446" s="101">
        <f t="shared" si="720"/>
        <v>8.8770958971364736E-4</v>
      </c>
      <c r="J446" s="1">
        <v>684</v>
      </c>
      <c r="K446" s="61">
        <v>638</v>
      </c>
      <c r="L446" s="61">
        <v>741</v>
      </c>
      <c r="M446" s="32">
        <v>661</v>
      </c>
      <c r="N446" s="32">
        <v>718</v>
      </c>
      <c r="O446" s="1">
        <v>466</v>
      </c>
      <c r="P446" s="1">
        <v>460</v>
      </c>
      <c r="Q446" s="1">
        <v>444</v>
      </c>
      <c r="R446" s="1">
        <v>212</v>
      </c>
      <c r="S446" s="1">
        <v>232</v>
      </c>
      <c r="T446" s="1">
        <v>298</v>
      </c>
      <c r="U446" s="1">
        <v>358</v>
      </c>
      <c r="V446" s="1">
        <v>334</v>
      </c>
      <c r="W446" s="1">
        <v>349</v>
      </c>
      <c r="X446" s="1">
        <v>374</v>
      </c>
      <c r="Y446" s="1">
        <v>374</v>
      </c>
      <c r="Z446" s="1">
        <v>511</v>
      </c>
      <c r="AA446" s="1">
        <v>465</v>
      </c>
      <c r="AG446" s="103">
        <f t="shared" ref="AG446:AX446" si="767">J446/$G446</f>
        <v>1.3493185763647441E-3</v>
      </c>
      <c r="AH446" s="103">
        <f t="shared" si="767"/>
        <v>1.2585749294162379E-3</v>
      </c>
      <c r="AI446" s="103">
        <f t="shared" si="767"/>
        <v>1.4617617910618061E-3</v>
      </c>
      <c r="AJ446" s="103">
        <f t="shared" si="767"/>
        <v>1.3039467528904909E-3</v>
      </c>
      <c r="AK446" s="103">
        <f t="shared" si="767"/>
        <v>1.4163899675875529E-3</v>
      </c>
      <c r="AL446" s="103">
        <f t="shared" si="767"/>
        <v>9.1927259734791045E-4</v>
      </c>
      <c r="AM446" s="103">
        <f t="shared" si="767"/>
        <v>9.0743646948506179E-4</v>
      </c>
      <c r="AN446" s="103">
        <f t="shared" si="767"/>
        <v>8.7587346185079881E-4</v>
      </c>
      <c r="AO446" s="103">
        <f t="shared" si="767"/>
        <v>4.1820985115398503E-4</v>
      </c>
      <c r="AP446" s="103">
        <f t="shared" si="767"/>
        <v>4.5766361069681378E-4</v>
      </c>
      <c r="AQ446" s="103">
        <f t="shared" si="767"/>
        <v>5.8786101718814876E-4</v>
      </c>
      <c r="AR446" s="103">
        <f t="shared" si="767"/>
        <v>7.0622229581663502E-4</v>
      </c>
      <c r="AS446" s="103">
        <f t="shared" si="767"/>
        <v>6.588777843652405E-4</v>
      </c>
      <c r="AT446" s="103">
        <f t="shared" si="767"/>
        <v>6.8846810402236214E-4</v>
      </c>
      <c r="AU446" s="103">
        <f t="shared" si="767"/>
        <v>7.3778530345089811E-4</v>
      </c>
      <c r="AV446" s="103">
        <f t="shared" si="767"/>
        <v>7.3778530345089811E-4</v>
      </c>
      <c r="AW446" s="103">
        <f t="shared" si="767"/>
        <v>1.0080435563192751E-3</v>
      </c>
      <c r="AX446" s="103">
        <f t="shared" si="767"/>
        <v>9.1729990937076901E-4</v>
      </c>
    </row>
    <row r="447" spans="1:50" ht="14.25" outlineLevel="1" x14ac:dyDescent="0.2">
      <c r="A447" s="97" t="s">
        <v>1840</v>
      </c>
      <c r="B447" s="97" t="s">
        <v>1506</v>
      </c>
      <c r="C447" s="97" t="s">
        <v>1352</v>
      </c>
      <c r="D447" s="97" t="s">
        <v>133</v>
      </c>
      <c r="E447" s="16">
        <f t="shared" ref="E447:G447" si="768">E307</f>
        <v>734108</v>
      </c>
      <c r="F447" s="138">
        <f t="shared" si="768"/>
        <v>0.62</v>
      </c>
      <c r="G447" s="16">
        <f t="shared" si="768"/>
        <v>455146.96</v>
      </c>
      <c r="H447" s="1"/>
      <c r="I447" s="101">
        <f t="shared" si="720"/>
        <v>1.9327090895359745E-3</v>
      </c>
      <c r="J447" s="1">
        <v>831</v>
      </c>
      <c r="K447" s="61">
        <v>807</v>
      </c>
      <c r="L447" s="61">
        <v>959</v>
      </c>
      <c r="M447" s="32">
        <v>973</v>
      </c>
      <c r="N447" s="131">
        <v>1100</v>
      </c>
      <c r="O447" s="1">
        <v>768</v>
      </c>
      <c r="P447" s="1">
        <v>747</v>
      </c>
      <c r="Q447" s="1">
        <v>677</v>
      </c>
      <c r="R447" s="1">
        <v>452</v>
      </c>
      <c r="S447" s="1">
        <v>364</v>
      </c>
      <c r="T447" s="1">
        <v>456</v>
      </c>
      <c r="U447" s="1">
        <v>544</v>
      </c>
      <c r="V447" s="1">
        <v>589</v>
      </c>
      <c r="W447" s="1">
        <v>683</v>
      </c>
      <c r="X447" s="1">
        <v>726</v>
      </c>
      <c r="Y447" s="1">
        <v>735</v>
      </c>
      <c r="Z447" s="1">
        <v>985</v>
      </c>
      <c r="AA447" s="1">
        <v>919</v>
      </c>
      <c r="AG447" s="103">
        <f t="shared" ref="AG447:AX447" si="769">J447/$G447</f>
        <v>1.825783918231597E-3</v>
      </c>
      <c r="AH447" s="103">
        <f t="shared" si="769"/>
        <v>1.7730536967664246E-3</v>
      </c>
      <c r="AI447" s="103">
        <f t="shared" si="769"/>
        <v>2.1070117660458502E-3</v>
      </c>
      <c r="AJ447" s="103">
        <f t="shared" si="769"/>
        <v>2.1377710619005343E-3</v>
      </c>
      <c r="AK447" s="103">
        <f t="shared" si="769"/>
        <v>2.4168018171537384E-3</v>
      </c>
      <c r="AL447" s="103">
        <f t="shared" si="769"/>
        <v>1.6873670868855193E-3</v>
      </c>
      <c r="AM447" s="103">
        <f t="shared" si="769"/>
        <v>1.6412281431034932E-3</v>
      </c>
      <c r="AN447" s="103">
        <f t="shared" si="769"/>
        <v>1.4874316638300736E-3</v>
      </c>
      <c r="AO447" s="103">
        <f t="shared" si="769"/>
        <v>9.9308583759408165E-4</v>
      </c>
      <c r="AP447" s="103">
        <f t="shared" si="769"/>
        <v>7.9974169222178258E-4</v>
      </c>
      <c r="AQ447" s="103">
        <f t="shared" si="769"/>
        <v>1.001874207838277E-3</v>
      </c>
      <c r="AR447" s="103">
        <f t="shared" si="769"/>
        <v>1.1952183532105761E-3</v>
      </c>
      <c r="AS447" s="103">
        <f t="shared" si="769"/>
        <v>1.2940875184577745E-3</v>
      </c>
      <c r="AT447" s="103">
        <f t="shared" si="769"/>
        <v>1.5006142191963667E-3</v>
      </c>
      <c r="AU447" s="103">
        <f t="shared" si="769"/>
        <v>1.5950891993214674E-3</v>
      </c>
      <c r="AV447" s="103">
        <f t="shared" si="769"/>
        <v>1.6148630323709072E-3</v>
      </c>
      <c r="AW447" s="103">
        <f t="shared" si="769"/>
        <v>2.1641361726331206E-3</v>
      </c>
      <c r="AX447" s="103">
        <f t="shared" si="769"/>
        <v>2.0191280636038963E-3</v>
      </c>
    </row>
    <row r="448" spans="1:50" ht="14.25" outlineLevel="1" x14ac:dyDescent="0.2">
      <c r="A448" s="97" t="s">
        <v>1840</v>
      </c>
      <c r="B448" s="97" t="s">
        <v>1506</v>
      </c>
      <c r="C448" s="97" t="s">
        <v>1377</v>
      </c>
      <c r="D448" s="97" t="s">
        <v>133</v>
      </c>
      <c r="E448" s="16">
        <f t="shared" ref="E448:G448" si="770">E308</f>
        <v>767614</v>
      </c>
      <c r="F448" s="138">
        <f t="shared" si="770"/>
        <v>0.62</v>
      </c>
      <c r="G448" s="16">
        <f t="shared" si="770"/>
        <v>475920.68</v>
      </c>
      <c r="H448" s="16"/>
      <c r="I448" s="101">
        <f t="shared" si="720"/>
        <v>3.9264246022397403E-3</v>
      </c>
      <c r="J448" s="16">
        <v>2030</v>
      </c>
      <c r="K448" s="130">
        <v>2011</v>
      </c>
      <c r="L448" s="130">
        <v>2297</v>
      </c>
      <c r="M448" s="131">
        <v>2124</v>
      </c>
      <c r="N448" s="131">
        <v>2276</v>
      </c>
      <c r="O448" s="16">
        <v>1565</v>
      </c>
      <c r="P448" s="16">
        <v>1442</v>
      </c>
      <c r="Q448" s="16">
        <v>1409</v>
      </c>
      <c r="R448" s="1">
        <v>958</v>
      </c>
      <c r="S448" s="1">
        <v>865</v>
      </c>
      <c r="T448" s="16">
        <v>1133</v>
      </c>
      <c r="U448" s="16">
        <v>1469</v>
      </c>
      <c r="V448" s="16">
        <v>1412</v>
      </c>
      <c r="W448" s="16">
        <v>1481</v>
      </c>
      <c r="X448" s="16">
        <v>1547</v>
      </c>
      <c r="Y448" s="16">
        <v>1548</v>
      </c>
      <c r="Z448" s="16">
        <v>2058</v>
      </c>
      <c r="AA448" s="16">
        <v>2000</v>
      </c>
      <c r="AG448" s="103">
        <f t="shared" ref="AG448:AX448" si="771">J448/$G448</f>
        <v>4.2654166656510917E-3</v>
      </c>
      <c r="AH448" s="103">
        <f t="shared" si="771"/>
        <v>4.225494046612978E-3</v>
      </c>
      <c r="AI448" s="103">
        <f t="shared" si="771"/>
        <v>4.8264345226603726E-3</v>
      </c>
      <c r="AJ448" s="103">
        <f t="shared" si="771"/>
        <v>4.4629285703659694E-3</v>
      </c>
      <c r="AK448" s="103">
        <f t="shared" si="771"/>
        <v>4.782309522670879E-3</v>
      </c>
      <c r="AL448" s="103">
        <f t="shared" si="771"/>
        <v>3.2883630944551515E-3</v>
      </c>
      <c r="AM448" s="103">
        <f t="shared" si="771"/>
        <v>3.0299166659452578E-3</v>
      </c>
      <c r="AN448" s="103">
        <f t="shared" si="771"/>
        <v>2.9605773802474818E-3</v>
      </c>
      <c r="AO448" s="103">
        <f t="shared" si="771"/>
        <v>2.0129404757112048E-3</v>
      </c>
      <c r="AP448" s="103">
        <f t="shared" si="771"/>
        <v>1.8175297614720168E-3</v>
      </c>
      <c r="AQ448" s="103">
        <f t="shared" si="771"/>
        <v>2.3806488089569886E-3</v>
      </c>
      <c r="AR448" s="103">
        <f t="shared" si="771"/>
        <v>3.0866488087888931E-3</v>
      </c>
      <c r="AS448" s="103">
        <f t="shared" si="771"/>
        <v>2.9668809516745524E-3</v>
      </c>
      <c r="AT448" s="103">
        <f t="shared" si="771"/>
        <v>3.1118630944971756E-3</v>
      </c>
      <c r="AU448" s="103">
        <f t="shared" si="771"/>
        <v>3.2505416658927281E-3</v>
      </c>
      <c r="AV448" s="103">
        <f t="shared" si="771"/>
        <v>3.2526428563684185E-3</v>
      </c>
      <c r="AW448" s="103">
        <f t="shared" si="771"/>
        <v>4.3242499989704164E-3</v>
      </c>
      <c r="AX448" s="103">
        <f t="shared" si="771"/>
        <v>4.2023809513803854E-3</v>
      </c>
    </row>
    <row r="449" spans="1:66" ht="14.25" outlineLevel="1" x14ac:dyDescent="0.2">
      <c r="A449" s="97" t="s">
        <v>1840</v>
      </c>
      <c r="B449" s="97" t="s">
        <v>1506</v>
      </c>
      <c r="C449" s="97" t="s">
        <v>1439</v>
      </c>
      <c r="D449" s="97" t="s">
        <v>133</v>
      </c>
      <c r="E449" s="16">
        <f t="shared" ref="E449:G449" si="772">E309</f>
        <v>453441</v>
      </c>
      <c r="F449" s="138">
        <f t="shared" si="772"/>
        <v>0.62</v>
      </c>
      <c r="G449" s="16">
        <f t="shared" si="772"/>
        <v>281133.42</v>
      </c>
      <c r="H449" s="1"/>
      <c r="I449" s="101">
        <f t="shared" si="720"/>
        <v>1.9883797522187155E-3</v>
      </c>
      <c r="J449" s="1">
        <v>846</v>
      </c>
      <c r="K449" s="61">
        <v>833</v>
      </c>
      <c r="L449" s="61">
        <v>940</v>
      </c>
      <c r="M449" s="32">
        <v>860</v>
      </c>
      <c r="N449" s="32">
        <v>946</v>
      </c>
      <c r="O449" s="1">
        <v>635</v>
      </c>
      <c r="P449" s="1">
        <v>578</v>
      </c>
      <c r="Q449" s="1">
        <v>572</v>
      </c>
      <c r="R449" s="1">
        <v>512</v>
      </c>
      <c r="S449" s="1">
        <v>520</v>
      </c>
      <c r="T449" s="1">
        <v>416</v>
      </c>
      <c r="U449" s="1">
        <v>556</v>
      </c>
      <c r="V449" s="1">
        <v>440</v>
      </c>
      <c r="W449" s="1">
        <v>426</v>
      </c>
      <c r="X449" s="1">
        <v>440</v>
      </c>
      <c r="Y449" s="1">
        <v>508</v>
      </c>
      <c r="Z449" s="1">
        <v>586</v>
      </c>
      <c r="AA449" s="1">
        <v>583</v>
      </c>
      <c r="AG449" s="103">
        <f t="shared" ref="AG449:AX449" si="773">J449/$G449</f>
        <v>3.0092473530895047E-3</v>
      </c>
      <c r="AH449" s="103">
        <f t="shared" si="773"/>
        <v>2.9630059635030229E-3</v>
      </c>
      <c r="AI449" s="103">
        <f t="shared" si="773"/>
        <v>3.3436081700994498E-3</v>
      </c>
      <c r="AJ449" s="103">
        <f t="shared" si="773"/>
        <v>3.0590457726441776E-3</v>
      </c>
      <c r="AK449" s="103">
        <f t="shared" si="773"/>
        <v>3.3649503499085954E-3</v>
      </c>
      <c r="AL449" s="103">
        <f t="shared" si="773"/>
        <v>2.2587140298012242E-3</v>
      </c>
      <c r="AM449" s="103">
        <f t="shared" si="773"/>
        <v>2.0559633216143424E-3</v>
      </c>
      <c r="AN449" s="103">
        <f t="shared" si="773"/>
        <v>2.0346211418051973E-3</v>
      </c>
      <c r="AO449" s="103">
        <f t="shared" si="773"/>
        <v>1.8211993437137429E-3</v>
      </c>
      <c r="AP449" s="103">
        <f t="shared" si="773"/>
        <v>1.84965558345927E-3</v>
      </c>
      <c r="AQ449" s="103">
        <f t="shared" si="773"/>
        <v>1.4797244667674161E-3</v>
      </c>
      <c r="AR449" s="103">
        <f t="shared" si="773"/>
        <v>1.9777086623141427E-3</v>
      </c>
      <c r="AS449" s="103">
        <f t="shared" si="773"/>
        <v>1.5650931860039978E-3</v>
      </c>
      <c r="AT449" s="103">
        <f t="shared" si="773"/>
        <v>1.5152947664493252E-3</v>
      </c>
      <c r="AU449" s="103">
        <f t="shared" si="773"/>
        <v>1.5650931860039978E-3</v>
      </c>
      <c r="AV449" s="103">
        <f t="shared" si="773"/>
        <v>1.8069712238409793E-3</v>
      </c>
      <c r="AW449" s="103">
        <f t="shared" si="773"/>
        <v>2.0844195613598697E-3</v>
      </c>
      <c r="AX449" s="103">
        <f t="shared" si="773"/>
        <v>2.0737484714552969E-3</v>
      </c>
    </row>
    <row r="450" spans="1:66" ht="14.25" outlineLevel="1" x14ac:dyDescent="0.2">
      <c r="A450" s="97" t="s">
        <v>1840</v>
      </c>
      <c r="B450" s="97" t="s">
        <v>1506</v>
      </c>
      <c r="C450" s="97" t="s">
        <v>1460</v>
      </c>
      <c r="D450" s="97" t="s">
        <v>151</v>
      </c>
      <c r="E450" s="16">
        <f t="shared" ref="E450:G450" si="774">E310</f>
        <v>635598</v>
      </c>
      <c r="F450" s="138">
        <f t="shared" si="774"/>
        <v>0.62</v>
      </c>
      <c r="G450" s="16">
        <f t="shared" si="774"/>
        <v>394070.76</v>
      </c>
      <c r="H450" s="16"/>
      <c r="I450" s="101">
        <f t="shared" si="720"/>
        <v>3.6981514013709957E-2</v>
      </c>
      <c r="J450" s="16">
        <v>14616</v>
      </c>
      <c r="K450" s="130">
        <v>15737</v>
      </c>
      <c r="L450" s="130">
        <v>18095</v>
      </c>
      <c r="M450" s="131">
        <v>14731</v>
      </c>
      <c r="N450" s="131">
        <v>16799</v>
      </c>
      <c r="O450" s="16">
        <v>13615</v>
      </c>
      <c r="P450" s="16">
        <v>13321</v>
      </c>
      <c r="Q450" s="16">
        <v>12836</v>
      </c>
      <c r="R450" s="16">
        <v>9272</v>
      </c>
      <c r="S450" s="16">
        <v>8537</v>
      </c>
      <c r="T450" s="16">
        <v>9895</v>
      </c>
      <c r="U450" s="16">
        <v>11220</v>
      </c>
      <c r="V450" s="16">
        <v>11839</v>
      </c>
      <c r="W450" s="16">
        <v>12675</v>
      </c>
      <c r="X450" s="16">
        <v>13061</v>
      </c>
      <c r="Y450" s="16">
        <v>13539</v>
      </c>
      <c r="Z450" s="16">
        <v>15117</v>
      </c>
      <c r="AA450" s="16">
        <v>15064</v>
      </c>
      <c r="AG450" s="103">
        <f t="shared" ref="AG450:AX450" si="775">J450/$G450</f>
        <v>3.7089785600941311E-2</v>
      </c>
      <c r="AH450" s="103">
        <f t="shared" si="775"/>
        <v>3.9934452381090134E-2</v>
      </c>
      <c r="AI450" s="103">
        <f t="shared" si="775"/>
        <v>4.5918149319173034E-2</v>
      </c>
      <c r="AJ450" s="103">
        <f t="shared" si="775"/>
        <v>3.7381611363400825E-2</v>
      </c>
      <c r="AK450" s="103">
        <f t="shared" si="775"/>
        <v>4.2629399857020599E-2</v>
      </c>
      <c r="AL450" s="103">
        <f t="shared" si="775"/>
        <v>3.4549632659880675E-2</v>
      </c>
      <c r="AM450" s="103">
        <f t="shared" si="775"/>
        <v>3.3803573754114614E-2</v>
      </c>
      <c r="AN450" s="103">
        <f t="shared" si="775"/>
        <v>3.2572830321133187E-2</v>
      </c>
      <c r="AO450" s="103">
        <f t="shared" si="775"/>
        <v>2.3528769300214001E-2</v>
      </c>
      <c r="AP450" s="103">
        <f t="shared" si="775"/>
        <v>2.166362203579885E-2</v>
      </c>
      <c r="AQ450" s="103">
        <f t="shared" si="775"/>
        <v>2.5109703648146846E-2</v>
      </c>
      <c r="AR450" s="103">
        <f t="shared" si="775"/>
        <v>2.8472043954745587E-2</v>
      </c>
      <c r="AS450" s="103">
        <f t="shared" si="775"/>
        <v>3.0042827841375491E-2</v>
      </c>
      <c r="AT450" s="103">
        <f t="shared" si="775"/>
        <v>3.2164274253689867E-2</v>
      </c>
      <c r="AU450" s="103">
        <f t="shared" si="775"/>
        <v>3.3143793769423543E-2</v>
      </c>
      <c r="AV450" s="103">
        <f t="shared" si="775"/>
        <v>3.4356773895124822E-2</v>
      </c>
      <c r="AW450" s="103">
        <f t="shared" si="775"/>
        <v>3.8361130879134495E-2</v>
      </c>
      <c r="AX450" s="103">
        <f t="shared" si="775"/>
        <v>3.8226637266870547E-2</v>
      </c>
    </row>
    <row r="451" spans="1:66" ht="14.25" outlineLevel="1" x14ac:dyDescent="0.2">
      <c r="A451" s="97" t="s">
        <v>1840</v>
      </c>
      <c r="B451" s="97" t="s">
        <v>1506</v>
      </c>
      <c r="C451" s="97" t="s">
        <v>1461</v>
      </c>
      <c r="D451" s="97" t="s">
        <v>172</v>
      </c>
      <c r="E451" s="16">
        <f t="shared" ref="E451:G451" si="776">E311</f>
        <v>578492</v>
      </c>
      <c r="F451" s="138">
        <f t="shared" si="776"/>
        <v>0.62</v>
      </c>
      <c r="G451" s="16">
        <f t="shared" si="776"/>
        <v>358665.04</v>
      </c>
      <c r="H451" s="16"/>
      <c r="I451" s="101">
        <f t="shared" si="720"/>
        <v>2.8909982417020631E-2</v>
      </c>
      <c r="J451" s="16">
        <v>10476</v>
      </c>
      <c r="K451" s="130">
        <v>11237</v>
      </c>
      <c r="L451" s="130">
        <v>12652</v>
      </c>
      <c r="M451" s="131">
        <v>12108</v>
      </c>
      <c r="N451" s="131">
        <v>13140</v>
      </c>
      <c r="O451" s="16">
        <v>10470</v>
      </c>
      <c r="P451" s="16">
        <v>10109</v>
      </c>
      <c r="Q451" s="16">
        <v>9410</v>
      </c>
      <c r="R451" s="16">
        <v>6572</v>
      </c>
      <c r="S451" s="16">
        <v>6165</v>
      </c>
      <c r="T451" s="16">
        <v>7042</v>
      </c>
      <c r="U451" s="16">
        <v>8109</v>
      </c>
      <c r="V451" s="16">
        <v>8578</v>
      </c>
      <c r="W451" s="16">
        <v>9238</v>
      </c>
      <c r="X451" s="16">
        <v>9295</v>
      </c>
      <c r="Y451" s="16">
        <v>9387</v>
      </c>
      <c r="Z451" s="16">
        <v>11192</v>
      </c>
      <c r="AA451" s="16">
        <v>10528</v>
      </c>
      <c r="AG451" s="103">
        <f t="shared" ref="AG451:AX451" si="777">J451/$G451</f>
        <v>2.9208310907581071E-2</v>
      </c>
      <c r="AH451" s="103">
        <f t="shared" si="777"/>
        <v>3.1330067742314671E-2</v>
      </c>
      <c r="AI451" s="103">
        <f t="shared" si="777"/>
        <v>3.5275252921221432E-2</v>
      </c>
      <c r="AJ451" s="103">
        <f t="shared" si="777"/>
        <v>3.3758517417811336E-2</v>
      </c>
      <c r="AK451" s="103">
        <f t="shared" si="777"/>
        <v>3.6635853887515772E-2</v>
      </c>
      <c r="AL451" s="103">
        <f t="shared" si="777"/>
        <v>2.9191582207175812E-2</v>
      </c>
      <c r="AM451" s="103">
        <f t="shared" si="777"/>
        <v>2.81850720661261E-2</v>
      </c>
      <c r="AN451" s="103">
        <f t="shared" si="777"/>
        <v>2.6236178468913504E-2</v>
      </c>
      <c r="AO451" s="103">
        <f t="shared" si="777"/>
        <v>1.8323503177226308E-2</v>
      </c>
      <c r="AP451" s="103">
        <f t="shared" si="777"/>
        <v>1.7188739666402948E-2</v>
      </c>
      <c r="AQ451" s="103">
        <f t="shared" si="777"/>
        <v>1.9633918042304879E-2</v>
      </c>
      <c r="AR451" s="103">
        <f t="shared" si="777"/>
        <v>2.2608838597706654E-2</v>
      </c>
      <c r="AS451" s="103">
        <f t="shared" si="777"/>
        <v>2.3916465346051012E-2</v>
      </c>
      <c r="AT451" s="103">
        <f t="shared" si="777"/>
        <v>2.5756622390629431E-2</v>
      </c>
      <c r="AU451" s="103">
        <f t="shared" si="777"/>
        <v>2.5915545044479387E-2</v>
      </c>
      <c r="AV451" s="103">
        <f t="shared" si="777"/>
        <v>2.6172051784026679E-2</v>
      </c>
      <c r="AW451" s="103">
        <f t="shared" si="777"/>
        <v>3.1204602489275233E-2</v>
      </c>
      <c r="AX451" s="103">
        <f t="shared" si="777"/>
        <v>2.9353292977759977E-2</v>
      </c>
    </row>
    <row r="452" spans="1:66" ht="14.25" outlineLevel="1" x14ac:dyDescent="0.2">
      <c r="A452" s="97" t="s">
        <v>1840</v>
      </c>
      <c r="B452" s="97" t="s">
        <v>1506</v>
      </c>
      <c r="C452" s="97" t="s">
        <v>1465</v>
      </c>
      <c r="D452" s="97" t="s">
        <v>133</v>
      </c>
      <c r="E452" s="16">
        <f t="shared" ref="E452:G452" si="778">E312</f>
        <v>578410</v>
      </c>
      <c r="F452" s="138">
        <f t="shared" si="778"/>
        <v>0.62</v>
      </c>
      <c r="G452" s="16">
        <f t="shared" si="778"/>
        <v>358614.2</v>
      </c>
      <c r="H452" s="1"/>
      <c r="I452" s="101">
        <f t="shared" si="720"/>
        <v>6.4135775995484835E-4</v>
      </c>
      <c r="J452" s="1">
        <v>236</v>
      </c>
      <c r="K452" s="61">
        <v>259</v>
      </c>
      <c r="L452" s="61">
        <v>289</v>
      </c>
      <c r="M452" s="32">
        <v>306</v>
      </c>
      <c r="N452" s="32">
        <v>330</v>
      </c>
      <c r="O452" s="1">
        <v>236</v>
      </c>
      <c r="P452" s="1">
        <v>203</v>
      </c>
      <c r="Q452" s="1">
        <v>214</v>
      </c>
      <c r="R452" s="1">
        <v>132</v>
      </c>
      <c r="S452" s="1">
        <v>95</v>
      </c>
      <c r="T452" s="1">
        <v>134</v>
      </c>
      <c r="U452" s="1">
        <v>157</v>
      </c>
      <c r="V452" s="1">
        <v>188</v>
      </c>
      <c r="W452" s="1">
        <v>206</v>
      </c>
      <c r="X452" s="1">
        <v>195</v>
      </c>
      <c r="Y452" s="1">
        <v>215</v>
      </c>
      <c r="Z452" s="1">
        <v>253</v>
      </c>
      <c r="AA452" s="1">
        <v>222</v>
      </c>
      <c r="AG452" s="103">
        <f t="shared" ref="AG452:AX452" si="779">J452/$G452</f>
        <v>6.5808883195367048E-4</v>
      </c>
      <c r="AH452" s="103">
        <f t="shared" si="779"/>
        <v>7.2222460794915536E-4</v>
      </c>
      <c r="AI452" s="103">
        <f t="shared" si="779"/>
        <v>8.0587996794326603E-4</v>
      </c>
      <c r="AJ452" s="103">
        <f t="shared" si="779"/>
        <v>8.5328467193992877E-4</v>
      </c>
      <c r="AK452" s="103">
        <f t="shared" si="779"/>
        <v>9.202089599352173E-4</v>
      </c>
      <c r="AL452" s="103">
        <f t="shared" si="779"/>
        <v>6.5808883195367048E-4</v>
      </c>
      <c r="AM452" s="103">
        <f t="shared" si="779"/>
        <v>5.6606793596014875E-4</v>
      </c>
      <c r="AN452" s="103">
        <f t="shared" si="779"/>
        <v>5.9674156795798937E-4</v>
      </c>
      <c r="AO452" s="103">
        <f t="shared" si="779"/>
        <v>3.6808358397408692E-4</v>
      </c>
      <c r="AP452" s="103">
        <f t="shared" si="779"/>
        <v>2.6490863998135042E-4</v>
      </c>
      <c r="AQ452" s="103">
        <f t="shared" si="779"/>
        <v>3.7366060797369428E-4</v>
      </c>
      <c r="AR452" s="103">
        <f t="shared" si="779"/>
        <v>4.377963839691791E-4</v>
      </c>
      <c r="AS452" s="103">
        <f t="shared" si="779"/>
        <v>5.2424025596309342E-4</v>
      </c>
      <c r="AT452" s="103">
        <f t="shared" si="779"/>
        <v>5.7443347195955982E-4</v>
      </c>
      <c r="AU452" s="103">
        <f t="shared" si="779"/>
        <v>5.4375983996171932E-4</v>
      </c>
      <c r="AV452" s="103">
        <f t="shared" si="779"/>
        <v>5.9953007995779302E-4</v>
      </c>
      <c r="AW452" s="103">
        <f t="shared" si="779"/>
        <v>7.0549353595033323E-4</v>
      </c>
      <c r="AX452" s="103">
        <f t="shared" si="779"/>
        <v>6.1904966395641891E-4</v>
      </c>
    </row>
    <row r="453" spans="1:66" ht="14.25" outlineLevel="1" x14ac:dyDescent="0.2">
      <c r="A453" s="97" t="s">
        <v>1840</v>
      </c>
      <c r="B453" s="97" t="s">
        <v>1506</v>
      </c>
      <c r="C453" s="97" t="s">
        <v>1469</v>
      </c>
      <c r="D453" s="97" t="s">
        <v>151</v>
      </c>
      <c r="E453" s="16">
        <f t="shared" ref="E453:G453" si="780">E313</f>
        <v>526312</v>
      </c>
      <c r="F453" s="138">
        <f t="shared" si="780"/>
        <v>0.62</v>
      </c>
      <c r="G453" s="16">
        <f t="shared" si="780"/>
        <v>326313.44</v>
      </c>
      <c r="H453" s="16"/>
      <c r="I453" s="101">
        <f t="shared" si="720"/>
        <v>1.4065208796385056E-2</v>
      </c>
      <c r="J453" s="16">
        <v>4278</v>
      </c>
      <c r="K453" s="130">
        <v>4385</v>
      </c>
      <c r="L453" s="130">
        <v>5380</v>
      </c>
      <c r="M453" s="131">
        <v>5164</v>
      </c>
      <c r="N453" s="131">
        <v>5906</v>
      </c>
      <c r="O453" s="16">
        <v>4458</v>
      </c>
      <c r="P453" s="16">
        <v>4187</v>
      </c>
      <c r="Q453" s="16">
        <v>3925</v>
      </c>
      <c r="R453" s="16">
        <v>2485</v>
      </c>
      <c r="S453" s="16">
        <v>2320</v>
      </c>
      <c r="T453" s="16">
        <v>2584</v>
      </c>
      <c r="U453" s="16">
        <v>3291</v>
      </c>
      <c r="V453" s="16">
        <v>3572</v>
      </c>
      <c r="W453" s="16">
        <v>3893</v>
      </c>
      <c r="X453" s="16">
        <v>3985</v>
      </c>
      <c r="Y453" s="16">
        <v>4195</v>
      </c>
      <c r="Z453" s="16">
        <v>4991</v>
      </c>
      <c r="AA453" s="16">
        <v>4583</v>
      </c>
      <c r="AG453" s="103">
        <f t="shared" ref="AG453:AX453" si="781">J453/$G453</f>
        <v>1.3110094392679628E-2</v>
      </c>
      <c r="AH453" s="103">
        <f t="shared" si="781"/>
        <v>1.3437999979406303E-2</v>
      </c>
      <c r="AI453" s="103">
        <f t="shared" si="781"/>
        <v>1.6487215482145021E-2</v>
      </c>
      <c r="AJ453" s="103">
        <f t="shared" si="781"/>
        <v>1.5825275232304252E-2</v>
      </c>
      <c r="AK453" s="103">
        <f t="shared" si="781"/>
        <v>1.8099162572035036E-2</v>
      </c>
      <c r="AL453" s="103">
        <f t="shared" si="781"/>
        <v>1.3661711267546933E-2</v>
      </c>
      <c r="AM453" s="103">
        <f t="shared" si="781"/>
        <v>1.2831221417052268E-2</v>
      </c>
      <c r="AN453" s="103">
        <f t="shared" si="781"/>
        <v>1.2028312410300966E-2</v>
      </c>
      <c r="AO453" s="103">
        <f t="shared" si="781"/>
        <v>7.6153774113625235E-3</v>
      </c>
      <c r="AP453" s="103">
        <f t="shared" si="781"/>
        <v>7.1097286094008267E-3</v>
      </c>
      <c r="AQ453" s="103">
        <f t="shared" si="781"/>
        <v>7.9187666925395403E-3</v>
      </c>
      <c r="AR453" s="103">
        <f t="shared" si="781"/>
        <v>1.0085395195490569E-2</v>
      </c>
      <c r="AS453" s="103">
        <f t="shared" si="781"/>
        <v>1.0946530427922306E-2</v>
      </c>
      <c r="AT453" s="103">
        <f t="shared" si="781"/>
        <v>1.1930247188102336E-2</v>
      </c>
      <c r="AU453" s="103">
        <f t="shared" si="781"/>
        <v>1.2212184701923402E-2</v>
      </c>
      <c r="AV453" s="103">
        <f t="shared" si="781"/>
        <v>1.2855737722601925E-2</v>
      </c>
      <c r="AW453" s="103">
        <f t="shared" si="781"/>
        <v>1.5295110124792899E-2</v>
      </c>
      <c r="AX453" s="103">
        <f t="shared" si="781"/>
        <v>1.4044778541760339E-2</v>
      </c>
    </row>
    <row r="454" spans="1:66" ht="14.25" outlineLevel="1" x14ac:dyDescent="0.2">
      <c r="A454" s="97" t="s">
        <v>1840</v>
      </c>
      <c r="B454" s="97" t="s">
        <v>1506</v>
      </c>
      <c r="C454" s="97" t="s">
        <v>1491</v>
      </c>
      <c r="D454" s="97" t="s">
        <v>133</v>
      </c>
      <c r="E454" s="16">
        <f t="shared" ref="E454:G454" si="782">E314</f>
        <v>464495</v>
      </c>
      <c r="F454" s="138">
        <f t="shared" si="782"/>
        <v>0.62</v>
      </c>
      <c r="G454" s="16">
        <f t="shared" si="782"/>
        <v>287986.90000000002</v>
      </c>
      <c r="H454" s="16"/>
      <c r="I454" s="101">
        <f t="shared" si="720"/>
        <v>3.2478329164740941E-3</v>
      </c>
      <c r="J454" s="16">
        <v>1092</v>
      </c>
      <c r="K454" s="130">
        <v>1020</v>
      </c>
      <c r="L454" s="130">
        <v>1136</v>
      </c>
      <c r="M454" s="131">
        <v>1136</v>
      </c>
      <c r="N454" s="131">
        <v>1271</v>
      </c>
      <c r="O454" s="1">
        <v>913</v>
      </c>
      <c r="P454" s="1">
        <v>827</v>
      </c>
      <c r="Q454" s="1">
        <v>771</v>
      </c>
      <c r="R454" s="1">
        <v>456</v>
      </c>
      <c r="S454" s="1">
        <v>471</v>
      </c>
      <c r="T454" s="1">
        <v>601</v>
      </c>
      <c r="U454" s="1">
        <v>635</v>
      </c>
      <c r="V454" s="1">
        <v>737</v>
      </c>
      <c r="W454" s="1">
        <v>780</v>
      </c>
      <c r="X454" s="1">
        <v>887</v>
      </c>
      <c r="Y454" s="1">
        <v>826</v>
      </c>
      <c r="Z454" s="16">
        <v>1001</v>
      </c>
      <c r="AA454" s="1">
        <v>979</v>
      </c>
      <c r="AG454" s="103">
        <f t="shared" ref="AG454:AX454" si="783">J454/$G454</f>
        <v>3.7918391426832259E-3</v>
      </c>
      <c r="AH454" s="103">
        <f t="shared" si="783"/>
        <v>3.5418277706381778E-3</v>
      </c>
      <c r="AI454" s="103">
        <f t="shared" si="783"/>
        <v>3.9446238700440884E-3</v>
      </c>
      <c r="AJ454" s="103">
        <f t="shared" si="783"/>
        <v>3.9446238700440884E-3</v>
      </c>
      <c r="AK454" s="103">
        <f t="shared" si="783"/>
        <v>4.4133951926285534E-3</v>
      </c>
      <c r="AL454" s="103">
        <f t="shared" si="783"/>
        <v>3.1702830927378984E-3</v>
      </c>
      <c r="AM454" s="103">
        <f t="shared" si="783"/>
        <v>2.8716583983507582E-3</v>
      </c>
      <c r="AN454" s="103">
        <f t="shared" si="783"/>
        <v>2.6772051089823876E-3</v>
      </c>
      <c r="AO454" s="103">
        <f t="shared" si="783"/>
        <v>1.5834053562853031E-3</v>
      </c>
      <c r="AP454" s="103">
        <f t="shared" si="783"/>
        <v>1.6354910587946881E-3</v>
      </c>
      <c r="AQ454" s="103">
        <f t="shared" si="783"/>
        <v>2.0869004805426912E-3</v>
      </c>
      <c r="AR454" s="103">
        <f t="shared" si="783"/>
        <v>2.2049614062306304E-3</v>
      </c>
      <c r="AS454" s="103">
        <f t="shared" si="783"/>
        <v>2.5591441832944484E-3</v>
      </c>
      <c r="AT454" s="103">
        <f t="shared" si="783"/>
        <v>2.7084565304880187E-3</v>
      </c>
      <c r="AU454" s="103">
        <f t="shared" si="783"/>
        <v>3.0800012083882981E-3</v>
      </c>
      <c r="AV454" s="103">
        <f t="shared" si="783"/>
        <v>2.8681860181834656E-3</v>
      </c>
      <c r="AW454" s="103">
        <f t="shared" si="783"/>
        <v>3.4758525474596238E-3</v>
      </c>
      <c r="AX454" s="103">
        <f t="shared" si="783"/>
        <v>3.3994601837791924E-3</v>
      </c>
    </row>
    <row r="455" spans="1:66" ht="14.25" outlineLevel="1" x14ac:dyDescent="0.2">
      <c r="A455" s="97" t="s">
        <v>1840</v>
      </c>
      <c r="B455" s="97" t="s">
        <v>1506</v>
      </c>
      <c r="C455" s="97" t="s">
        <v>1502</v>
      </c>
      <c r="D455" s="97" t="s">
        <v>133</v>
      </c>
      <c r="E455" s="16">
        <f t="shared" ref="E455:G455" si="784">E315</f>
        <v>246683</v>
      </c>
      <c r="F455" s="138">
        <f t="shared" si="784"/>
        <v>0.62</v>
      </c>
      <c r="G455" s="16">
        <f t="shared" si="784"/>
        <v>152943.46</v>
      </c>
      <c r="H455" s="1"/>
      <c r="I455" s="101">
        <f t="shared" si="720"/>
        <v>1.0069080430114502E-3</v>
      </c>
      <c r="J455" s="1">
        <v>283</v>
      </c>
      <c r="K455" s="61">
        <v>265</v>
      </c>
      <c r="L455" s="61">
        <v>282</v>
      </c>
      <c r="M455" s="32">
        <v>203</v>
      </c>
      <c r="N455" s="32">
        <v>227</v>
      </c>
      <c r="O455" s="1">
        <v>166</v>
      </c>
      <c r="P455" s="1">
        <v>161</v>
      </c>
      <c r="Q455" s="1">
        <v>161</v>
      </c>
      <c r="R455" s="1">
        <v>116</v>
      </c>
      <c r="S455" s="1">
        <v>100</v>
      </c>
      <c r="T455" s="1">
        <v>100</v>
      </c>
      <c r="U455" s="1">
        <v>133</v>
      </c>
      <c r="V455" s="1">
        <v>141</v>
      </c>
      <c r="W455" s="1">
        <v>147</v>
      </c>
      <c r="X455" s="1">
        <v>164</v>
      </c>
      <c r="Y455" s="1">
        <v>140</v>
      </c>
      <c r="Z455" s="1">
        <v>162</v>
      </c>
      <c r="AA455" s="1">
        <v>160</v>
      </c>
      <c r="AG455" s="103">
        <f t="shared" ref="AG455:AX455" si="785">J455/$G455</f>
        <v>1.8503569881314311E-3</v>
      </c>
      <c r="AH455" s="103">
        <f t="shared" si="785"/>
        <v>1.7326664376495734E-3</v>
      </c>
      <c r="AI455" s="103">
        <f t="shared" si="785"/>
        <v>1.8438186242157723E-3</v>
      </c>
      <c r="AJ455" s="103">
        <f t="shared" si="785"/>
        <v>1.3272878748787297E-3</v>
      </c>
      <c r="AK455" s="103">
        <f t="shared" si="785"/>
        <v>1.4842086088545402E-3</v>
      </c>
      <c r="AL455" s="103">
        <f t="shared" si="785"/>
        <v>1.0853684099993554E-3</v>
      </c>
      <c r="AM455" s="103">
        <f t="shared" si="785"/>
        <v>1.0526765904210614E-3</v>
      </c>
      <c r="AN455" s="103">
        <f t="shared" si="785"/>
        <v>1.0526765904210614E-3</v>
      </c>
      <c r="AO455" s="103">
        <f t="shared" si="785"/>
        <v>7.5845021421641699E-4</v>
      </c>
      <c r="AP455" s="103">
        <f t="shared" si="785"/>
        <v>6.5383639156587671E-4</v>
      </c>
      <c r="AQ455" s="103">
        <f t="shared" si="785"/>
        <v>6.5383639156587671E-4</v>
      </c>
      <c r="AR455" s="103">
        <f t="shared" si="785"/>
        <v>8.6960240078261611E-4</v>
      </c>
      <c r="AS455" s="103">
        <f t="shared" si="785"/>
        <v>9.2190931210788614E-4</v>
      </c>
      <c r="AT455" s="103">
        <f t="shared" si="785"/>
        <v>9.6113949560183883E-4</v>
      </c>
      <c r="AU455" s="103">
        <f t="shared" si="785"/>
        <v>1.0722916821680379E-3</v>
      </c>
      <c r="AV455" s="103">
        <f t="shared" si="785"/>
        <v>9.1537094819222741E-4</v>
      </c>
      <c r="AW455" s="103">
        <f t="shared" si="785"/>
        <v>1.0592149543367203E-3</v>
      </c>
      <c r="AX455" s="103">
        <f t="shared" si="785"/>
        <v>1.0461382265054028E-3</v>
      </c>
    </row>
    <row r="456" spans="1:66" ht="14.25" outlineLevel="1" x14ac:dyDescent="0.2">
      <c r="A456" s="97" t="s">
        <v>1840</v>
      </c>
      <c r="B456" s="97" t="s">
        <v>1506</v>
      </c>
      <c r="C456" s="97" t="s">
        <v>1503</v>
      </c>
      <c r="D456" s="97" t="s">
        <v>133</v>
      </c>
      <c r="E456" s="16">
        <f t="shared" ref="E456:G456" si="786">E316</f>
        <v>593766</v>
      </c>
      <c r="F456" s="138">
        <f t="shared" si="786"/>
        <v>0.62</v>
      </c>
      <c r="G456" s="16">
        <f t="shared" si="786"/>
        <v>368134.92</v>
      </c>
      <c r="H456" s="1"/>
      <c r="I456" s="101">
        <f t="shared" si="720"/>
        <v>5.713484972665276E-4</v>
      </c>
      <c r="J456" s="1">
        <v>265</v>
      </c>
      <c r="K456" s="61">
        <v>269</v>
      </c>
      <c r="L456" s="61">
        <v>290</v>
      </c>
      <c r="M456" s="32">
        <v>299</v>
      </c>
      <c r="N456" s="32">
        <v>327</v>
      </c>
      <c r="O456" s="1">
        <v>230</v>
      </c>
      <c r="P456" s="1">
        <v>229</v>
      </c>
      <c r="Q456" s="1">
        <v>189</v>
      </c>
      <c r="R456" s="1">
        <v>125</v>
      </c>
      <c r="S456" s="1">
        <v>116</v>
      </c>
      <c r="T456" s="1">
        <v>123</v>
      </c>
      <c r="U456" s="1">
        <v>156</v>
      </c>
      <c r="V456" s="1">
        <v>157</v>
      </c>
      <c r="W456" s="1">
        <v>164</v>
      </c>
      <c r="X456" s="1">
        <v>189</v>
      </c>
      <c r="Y456" s="1">
        <v>181</v>
      </c>
      <c r="Z456" s="1">
        <v>235</v>
      </c>
      <c r="AA456" s="1">
        <v>215</v>
      </c>
      <c r="AG456" s="103">
        <f t="shared" ref="AG456:AX456" si="787">J456/$G456</f>
        <v>7.1984477864800228E-4</v>
      </c>
      <c r="AH456" s="103">
        <f t="shared" si="787"/>
        <v>7.3071036021250043E-4</v>
      </c>
      <c r="AI456" s="103">
        <f t="shared" si="787"/>
        <v>7.8775466342611569E-4</v>
      </c>
      <c r="AJ456" s="103">
        <f t="shared" si="787"/>
        <v>8.122022219462365E-4</v>
      </c>
      <c r="AK456" s="103">
        <f t="shared" si="787"/>
        <v>8.8826129289772354E-4</v>
      </c>
      <c r="AL456" s="103">
        <f t="shared" si="787"/>
        <v>6.2477093995864344E-4</v>
      </c>
      <c r="AM456" s="103">
        <f t="shared" si="787"/>
        <v>6.2205454456751893E-4</v>
      </c>
      <c r="AN456" s="103">
        <f t="shared" si="787"/>
        <v>5.1339872892253743E-4</v>
      </c>
      <c r="AO456" s="103">
        <f t="shared" si="787"/>
        <v>3.3954942389056709E-4</v>
      </c>
      <c r="AP456" s="103">
        <f t="shared" si="787"/>
        <v>3.1510186537044629E-4</v>
      </c>
      <c r="AQ456" s="103">
        <f t="shared" si="787"/>
        <v>3.3411663310831802E-4</v>
      </c>
      <c r="AR456" s="103">
        <f t="shared" si="787"/>
        <v>4.2375768101542773E-4</v>
      </c>
      <c r="AS456" s="103">
        <f t="shared" si="787"/>
        <v>4.2647407640655229E-4</v>
      </c>
      <c r="AT456" s="103">
        <f t="shared" si="787"/>
        <v>4.4548884414442403E-4</v>
      </c>
      <c r="AU456" s="103">
        <f t="shared" si="787"/>
        <v>5.1339872892253743E-4</v>
      </c>
      <c r="AV456" s="103">
        <f t="shared" si="787"/>
        <v>4.9166756579354114E-4</v>
      </c>
      <c r="AW456" s="103">
        <f t="shared" si="787"/>
        <v>6.383529169142661E-4</v>
      </c>
      <c r="AX456" s="103">
        <f t="shared" si="787"/>
        <v>5.8402500909177535E-4</v>
      </c>
    </row>
    <row r="457" spans="1:66" ht="14.25" outlineLevel="1" x14ac:dyDescent="0.2">
      <c r="A457" s="97" t="s">
        <v>1840</v>
      </c>
      <c r="B457" s="97" t="s">
        <v>1506</v>
      </c>
      <c r="C457" s="97" t="s">
        <v>1504</v>
      </c>
      <c r="D457" s="97" t="s">
        <v>133</v>
      </c>
      <c r="E457" s="16">
        <f t="shared" ref="E457:G457" si="788">E317</f>
        <v>425787</v>
      </c>
      <c r="F457" s="138">
        <f t="shared" si="788"/>
        <v>0.62</v>
      </c>
      <c r="G457" s="16">
        <f t="shared" si="788"/>
        <v>263987.94</v>
      </c>
      <c r="H457" s="1"/>
      <c r="I457" s="101">
        <f t="shared" si="720"/>
        <v>3.4597540074494812E-4</v>
      </c>
      <c r="J457" s="1">
        <v>104</v>
      </c>
      <c r="K457" s="61">
        <v>124</v>
      </c>
      <c r="L457" s="61">
        <v>146</v>
      </c>
      <c r="M457" s="32">
        <v>133</v>
      </c>
      <c r="N457" s="32">
        <v>149</v>
      </c>
      <c r="O457" s="1">
        <v>119</v>
      </c>
      <c r="P457" s="1">
        <v>103</v>
      </c>
      <c r="Q457" s="1">
        <v>99</v>
      </c>
      <c r="R457" s="1">
        <v>64</v>
      </c>
      <c r="S457" s="1">
        <v>50</v>
      </c>
      <c r="T457" s="1">
        <v>66</v>
      </c>
      <c r="U457" s="1">
        <v>85</v>
      </c>
      <c r="V457" s="1">
        <v>82</v>
      </c>
      <c r="W457" s="1">
        <v>75</v>
      </c>
      <c r="X457" s="1">
        <v>98</v>
      </c>
      <c r="Y457" s="1">
        <v>77</v>
      </c>
      <c r="Z457" s="1">
        <v>98</v>
      </c>
      <c r="AA457" s="1">
        <v>99</v>
      </c>
      <c r="AG457" s="103">
        <f t="shared" ref="AG457:AX457" si="789">J457/$G457</f>
        <v>3.9395739062928403E-4</v>
      </c>
      <c r="AH457" s="103">
        <f t="shared" si="789"/>
        <v>4.6971842728876176E-4</v>
      </c>
      <c r="AI457" s="103">
        <f t="shared" si="789"/>
        <v>5.530555676141872E-4</v>
      </c>
      <c r="AJ457" s="103">
        <f t="shared" si="789"/>
        <v>5.0381089378552675E-4</v>
      </c>
      <c r="AK457" s="103">
        <f t="shared" si="789"/>
        <v>5.6441972311310892E-4</v>
      </c>
      <c r="AL457" s="103">
        <f t="shared" si="789"/>
        <v>4.5077816812389234E-4</v>
      </c>
      <c r="AM457" s="103">
        <f t="shared" si="789"/>
        <v>3.9016933879631018E-4</v>
      </c>
      <c r="AN457" s="103">
        <f t="shared" si="789"/>
        <v>3.7501713146441461E-4</v>
      </c>
      <c r="AO457" s="103">
        <f t="shared" si="789"/>
        <v>2.4243531731032864E-4</v>
      </c>
      <c r="AP457" s="103">
        <f t="shared" si="789"/>
        <v>1.8940259164869426E-4</v>
      </c>
      <c r="AQ457" s="103">
        <f t="shared" si="789"/>
        <v>2.5001142097627642E-4</v>
      </c>
      <c r="AR457" s="103">
        <f t="shared" si="789"/>
        <v>3.2198440580278025E-4</v>
      </c>
      <c r="AS457" s="103">
        <f t="shared" si="789"/>
        <v>3.1062025030385859E-4</v>
      </c>
      <c r="AT457" s="103">
        <f t="shared" si="789"/>
        <v>2.8410388747304136E-4</v>
      </c>
      <c r="AU457" s="103">
        <f t="shared" si="789"/>
        <v>3.7122907963144076E-4</v>
      </c>
      <c r="AV457" s="103">
        <f t="shared" si="789"/>
        <v>2.9167999113898917E-4</v>
      </c>
      <c r="AW457" s="103">
        <f t="shared" si="789"/>
        <v>3.7122907963144076E-4</v>
      </c>
      <c r="AX457" s="103">
        <f t="shared" si="789"/>
        <v>3.7501713146441461E-4</v>
      </c>
    </row>
    <row r="458" spans="1:66" ht="14.25" outlineLevel="1" x14ac:dyDescent="0.2">
      <c r="A458" s="97" t="s">
        <v>1840</v>
      </c>
      <c r="B458" s="97" t="s">
        <v>1506</v>
      </c>
      <c r="C458" s="97" t="s">
        <v>1505</v>
      </c>
      <c r="D458" s="97" t="s">
        <v>133</v>
      </c>
      <c r="E458" s="16">
        <f t="shared" ref="E458:G458" si="790">E318</f>
        <v>539055</v>
      </c>
      <c r="F458" s="138">
        <f t="shared" si="790"/>
        <v>0.62</v>
      </c>
      <c r="G458" s="16">
        <f t="shared" si="790"/>
        <v>334214.09999999998</v>
      </c>
      <c r="H458" s="16"/>
      <c r="I458" s="101">
        <f t="shared" si="720"/>
        <v>6.8718425304817084E-3</v>
      </c>
      <c r="J458" s="16">
        <v>3324</v>
      </c>
      <c r="K458" s="130">
        <v>3131</v>
      </c>
      <c r="L458" s="130">
        <v>3471</v>
      </c>
      <c r="M458" s="131">
        <v>3305</v>
      </c>
      <c r="N458" s="131">
        <v>3242</v>
      </c>
      <c r="O458" s="16">
        <v>2528</v>
      </c>
      <c r="P458" s="16">
        <v>2309</v>
      </c>
      <c r="Q458" s="16">
        <v>2148</v>
      </c>
      <c r="R458" s="16">
        <v>1659</v>
      </c>
      <c r="S458" s="16">
        <v>1747</v>
      </c>
      <c r="T458" s="16">
        <v>1921</v>
      </c>
      <c r="U458" s="16">
        <v>2153</v>
      </c>
      <c r="V458" s="16">
        <v>2014</v>
      </c>
      <c r="W458" s="16">
        <v>1924</v>
      </c>
      <c r="X458" s="16">
        <v>2021</v>
      </c>
      <c r="Y458" s="16">
        <v>2053</v>
      </c>
      <c r="Z458" s="16">
        <v>2464</v>
      </c>
      <c r="AA458" s="16">
        <v>2373</v>
      </c>
      <c r="AG458" s="103">
        <f t="shared" ref="AG458:AX458" si="791">J458/$G458</f>
        <v>9.9457204229265028E-3</v>
      </c>
      <c r="AH458" s="103">
        <f t="shared" si="791"/>
        <v>9.3682462828468347E-3</v>
      </c>
      <c r="AI458" s="103">
        <f t="shared" si="791"/>
        <v>1.0385558239463865E-2</v>
      </c>
      <c r="AJ458" s="103">
        <f t="shared" si="791"/>
        <v>9.8888706371155505E-3</v>
      </c>
      <c r="AK458" s="103">
        <f t="shared" si="791"/>
        <v>9.7003687157423951E-3</v>
      </c>
      <c r="AL458" s="103">
        <f t="shared" si="791"/>
        <v>7.5640136068466299E-3</v>
      </c>
      <c r="AM458" s="103">
        <f t="shared" si="791"/>
        <v>6.9087450230256595E-3</v>
      </c>
      <c r="AN458" s="103">
        <f t="shared" si="791"/>
        <v>6.4270178906275953E-3</v>
      </c>
      <c r="AO458" s="103">
        <f t="shared" si="791"/>
        <v>4.9638839294931011E-3</v>
      </c>
      <c r="AP458" s="103">
        <f t="shared" si="791"/>
        <v>5.2271882006175085E-3</v>
      </c>
      <c r="AQ458" s="103">
        <f t="shared" si="791"/>
        <v>5.7478125548862244E-3</v>
      </c>
      <c r="AR458" s="103">
        <f t="shared" si="791"/>
        <v>6.4419783605778455E-3</v>
      </c>
      <c r="AS458" s="103">
        <f t="shared" si="791"/>
        <v>6.0260772959608829E-3</v>
      </c>
      <c r="AT458" s="103">
        <f t="shared" si="791"/>
        <v>5.7567888368563747E-3</v>
      </c>
      <c r="AU458" s="103">
        <f t="shared" si="791"/>
        <v>6.0470219538912339E-3</v>
      </c>
      <c r="AV458" s="103">
        <f t="shared" si="791"/>
        <v>6.1427689615728368E-3</v>
      </c>
      <c r="AW458" s="103">
        <f t="shared" si="791"/>
        <v>7.372519591483424E-3</v>
      </c>
      <c r="AX458" s="103">
        <f t="shared" si="791"/>
        <v>7.1002390383888654E-3</v>
      </c>
    </row>
    <row r="459" spans="1:66" ht="14.25" outlineLevel="1" x14ac:dyDescent="0.2">
      <c r="A459" s="97" t="s">
        <v>1840</v>
      </c>
      <c r="B459" s="97" t="s">
        <v>1506</v>
      </c>
      <c r="C459" s="97" t="s">
        <v>1506</v>
      </c>
      <c r="D459" s="97" t="s">
        <v>172</v>
      </c>
      <c r="E459" s="16">
        <f t="shared" ref="E459:G459" si="792">E319</f>
        <v>246212</v>
      </c>
      <c r="F459" s="138">
        <f t="shared" si="792"/>
        <v>0.62</v>
      </c>
      <c r="G459" s="16">
        <f t="shared" si="792"/>
        <v>152651.44</v>
      </c>
      <c r="H459" s="16"/>
      <c r="I459" s="101">
        <f t="shared" si="720"/>
        <v>6.0899087053049313E-2</v>
      </c>
      <c r="J459" s="16">
        <v>9747</v>
      </c>
      <c r="K459" s="130">
        <v>9799</v>
      </c>
      <c r="L459" s="130">
        <v>11492</v>
      </c>
      <c r="M459" s="131">
        <v>9765</v>
      </c>
      <c r="N459" s="131">
        <v>11076</v>
      </c>
      <c r="O459" s="16">
        <v>8990</v>
      </c>
      <c r="P459" s="16">
        <v>8630</v>
      </c>
      <c r="Q459" s="16">
        <v>8312</v>
      </c>
      <c r="R459" s="16">
        <v>6068</v>
      </c>
      <c r="S459" s="16">
        <v>5746</v>
      </c>
      <c r="T459" s="16">
        <v>6711</v>
      </c>
      <c r="U459" s="16">
        <v>7791</v>
      </c>
      <c r="V459" s="16">
        <v>7689</v>
      </c>
      <c r="W459" s="16">
        <v>7994</v>
      </c>
      <c r="X459" s="16">
        <v>8414</v>
      </c>
      <c r="Y459" s="16">
        <v>8506</v>
      </c>
      <c r="Z459" s="16">
        <v>9757</v>
      </c>
      <c r="AA459" s="16">
        <v>9626</v>
      </c>
      <c r="AG459" s="103">
        <f t="shared" ref="AG459:AX459" si="793">J459/$G459</f>
        <v>6.3851346570985512E-2</v>
      </c>
      <c r="AH459" s="103">
        <f t="shared" si="793"/>
        <v>6.4191991899978151E-2</v>
      </c>
      <c r="AI459" s="103">
        <f t="shared" si="793"/>
        <v>7.5282617707373087E-2</v>
      </c>
      <c r="AJ459" s="103">
        <f t="shared" si="793"/>
        <v>6.3969262261790658E-2</v>
      </c>
      <c r="AK459" s="103">
        <f t="shared" si="793"/>
        <v>7.2557455075431973E-2</v>
      </c>
      <c r="AL459" s="103">
        <f t="shared" si="793"/>
        <v>5.8892336685458062E-2</v>
      </c>
      <c r="AM459" s="103">
        <f t="shared" si="793"/>
        <v>5.6534022869355181E-2</v>
      </c>
      <c r="AN459" s="103">
        <f t="shared" si="793"/>
        <v>5.4450845665130969E-2</v>
      </c>
      <c r="AO459" s="103">
        <f t="shared" si="793"/>
        <v>3.9750689544756343E-2</v>
      </c>
      <c r="AP459" s="103">
        <f t="shared" si="793"/>
        <v>3.7641308853686543E-2</v>
      </c>
      <c r="AQ459" s="103">
        <f t="shared" si="793"/>
        <v>4.3962900055184544E-2</v>
      </c>
      <c r="AR459" s="103">
        <f t="shared" si="793"/>
        <v>5.1037841503493185E-2</v>
      </c>
      <c r="AS459" s="103">
        <f t="shared" si="793"/>
        <v>5.0369652588930704E-2</v>
      </c>
      <c r="AT459" s="103">
        <f t="shared" si="793"/>
        <v>5.2367668460906756E-2</v>
      </c>
      <c r="AU459" s="103">
        <f t="shared" si="793"/>
        <v>5.511903457969345E-2</v>
      </c>
      <c r="AV459" s="103">
        <f t="shared" si="793"/>
        <v>5.572171477714196E-2</v>
      </c>
      <c r="AW459" s="103">
        <f t="shared" si="793"/>
        <v>6.3916855288099469E-2</v>
      </c>
      <c r="AX459" s="103">
        <f t="shared" si="793"/>
        <v>6.305869109390648E-2</v>
      </c>
    </row>
    <row r="460" spans="1:66" ht="14.25" outlineLevel="1" x14ac:dyDescent="0.2">
      <c r="A460" s="117" t="s">
        <v>1815</v>
      </c>
      <c r="B460" s="117" t="s">
        <v>1540</v>
      </c>
      <c r="C460" s="117" t="s">
        <v>1232</v>
      </c>
      <c r="D460" s="117" t="s">
        <v>133</v>
      </c>
      <c r="E460" s="134">
        <f t="shared" ref="E460:G460" si="794">E320</f>
        <v>76780</v>
      </c>
      <c r="F460" s="135">
        <f t="shared" si="794"/>
        <v>0.36</v>
      </c>
      <c r="G460" s="134">
        <f t="shared" si="794"/>
        <v>27640.799999999999</v>
      </c>
      <c r="H460" s="133"/>
      <c r="I460" s="122" t="e">
        <f t="shared" si="720"/>
        <v>#DIV/0!</v>
      </c>
      <c r="J460" s="133"/>
      <c r="K460" s="136"/>
      <c r="L460" s="136"/>
      <c r="M460" s="137"/>
      <c r="N460" s="137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25">
        <f t="shared" ref="AG460:AX460" si="795">J460/$G460</f>
        <v>0</v>
      </c>
      <c r="AH460" s="125">
        <f t="shared" si="795"/>
        <v>0</v>
      </c>
      <c r="AI460" s="125">
        <f t="shared" si="795"/>
        <v>0</v>
      </c>
      <c r="AJ460" s="125">
        <f t="shared" si="795"/>
        <v>0</v>
      </c>
      <c r="AK460" s="125">
        <f t="shared" si="795"/>
        <v>0</v>
      </c>
      <c r="AL460" s="125">
        <f t="shared" si="795"/>
        <v>0</v>
      </c>
      <c r="AM460" s="125">
        <f t="shared" si="795"/>
        <v>0</v>
      </c>
      <c r="AN460" s="125">
        <f t="shared" si="795"/>
        <v>0</v>
      </c>
      <c r="AO460" s="125">
        <f t="shared" si="795"/>
        <v>0</v>
      </c>
      <c r="AP460" s="125">
        <f t="shared" si="795"/>
        <v>0</v>
      </c>
      <c r="AQ460" s="125">
        <f t="shared" si="795"/>
        <v>0</v>
      </c>
      <c r="AR460" s="125">
        <f t="shared" si="795"/>
        <v>0</v>
      </c>
      <c r="AS460" s="125">
        <f t="shared" si="795"/>
        <v>0</v>
      </c>
      <c r="AT460" s="125">
        <f t="shared" si="795"/>
        <v>0</v>
      </c>
      <c r="AU460" s="125">
        <f t="shared" si="795"/>
        <v>0</v>
      </c>
      <c r="AV460" s="125">
        <f t="shared" si="795"/>
        <v>0</v>
      </c>
      <c r="AW460" s="125">
        <f t="shared" si="795"/>
        <v>0</v>
      </c>
      <c r="AX460" s="125">
        <f t="shared" si="795"/>
        <v>0</v>
      </c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</row>
    <row r="461" spans="1:66" ht="14.25" outlineLevel="1" x14ac:dyDescent="0.2">
      <c r="A461" s="117" t="s">
        <v>1815</v>
      </c>
      <c r="B461" s="117" t="s">
        <v>1540</v>
      </c>
      <c r="C461" s="117" t="s">
        <v>1233</v>
      </c>
      <c r="D461" s="117" t="s">
        <v>133</v>
      </c>
      <c r="E461" s="134">
        <f t="shared" ref="E461:G461" si="796">E321</f>
        <v>134854</v>
      </c>
      <c r="F461" s="135">
        <f t="shared" si="796"/>
        <v>0.36</v>
      </c>
      <c r="G461" s="134">
        <f t="shared" si="796"/>
        <v>48547.439999999995</v>
      </c>
      <c r="H461" s="133"/>
      <c r="I461" s="122" t="e">
        <f t="shared" si="720"/>
        <v>#DIV/0!</v>
      </c>
      <c r="J461" s="133">
        <v>0</v>
      </c>
      <c r="K461" s="136"/>
      <c r="L461" s="136">
        <v>0</v>
      </c>
      <c r="M461" s="137">
        <v>0</v>
      </c>
      <c r="N461" s="137"/>
      <c r="O461" s="133"/>
      <c r="P461" s="133"/>
      <c r="Q461" s="133">
        <v>0</v>
      </c>
      <c r="R461" s="133"/>
      <c r="S461" s="133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25">
        <f t="shared" ref="AG461:AX461" si="797">J461/$G461</f>
        <v>0</v>
      </c>
      <c r="AH461" s="125">
        <f t="shared" si="797"/>
        <v>0</v>
      </c>
      <c r="AI461" s="125">
        <f t="shared" si="797"/>
        <v>0</v>
      </c>
      <c r="AJ461" s="125">
        <f t="shared" si="797"/>
        <v>0</v>
      </c>
      <c r="AK461" s="125">
        <f t="shared" si="797"/>
        <v>0</v>
      </c>
      <c r="AL461" s="125">
        <f t="shared" si="797"/>
        <v>0</v>
      </c>
      <c r="AM461" s="125">
        <f t="shared" si="797"/>
        <v>0</v>
      </c>
      <c r="AN461" s="125">
        <f t="shared" si="797"/>
        <v>0</v>
      </c>
      <c r="AO461" s="125">
        <f t="shared" si="797"/>
        <v>0</v>
      </c>
      <c r="AP461" s="125">
        <f t="shared" si="797"/>
        <v>0</v>
      </c>
      <c r="AQ461" s="125">
        <f t="shared" si="797"/>
        <v>0</v>
      </c>
      <c r="AR461" s="125">
        <f t="shared" si="797"/>
        <v>0</v>
      </c>
      <c r="AS461" s="125">
        <f t="shared" si="797"/>
        <v>0</v>
      </c>
      <c r="AT461" s="125">
        <f t="shared" si="797"/>
        <v>0</v>
      </c>
      <c r="AU461" s="125">
        <f t="shared" si="797"/>
        <v>0</v>
      </c>
      <c r="AV461" s="125">
        <f t="shared" si="797"/>
        <v>0</v>
      </c>
      <c r="AW461" s="125">
        <f t="shared" si="797"/>
        <v>0</v>
      </c>
      <c r="AX461" s="125">
        <f t="shared" si="797"/>
        <v>0</v>
      </c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</row>
    <row r="462" spans="1:66" ht="14.25" outlineLevel="1" x14ac:dyDescent="0.2">
      <c r="A462" s="117" t="s">
        <v>1815</v>
      </c>
      <c r="B462" s="117" t="s">
        <v>1540</v>
      </c>
      <c r="C462" s="117" t="s">
        <v>1323</v>
      </c>
      <c r="D462" s="117" t="s">
        <v>133</v>
      </c>
      <c r="E462" s="134">
        <f t="shared" ref="E462:G462" si="798">E322</f>
        <v>119849</v>
      </c>
      <c r="F462" s="135">
        <f t="shared" si="798"/>
        <v>0.36</v>
      </c>
      <c r="G462" s="134">
        <f t="shared" si="798"/>
        <v>43145.64</v>
      </c>
      <c r="H462" s="133"/>
      <c r="I462" s="122" t="e">
        <f t="shared" si="720"/>
        <v>#DIV/0!</v>
      </c>
      <c r="J462" s="133"/>
      <c r="K462" s="136">
        <v>0</v>
      </c>
      <c r="L462" s="136">
        <v>0</v>
      </c>
      <c r="M462" s="137">
        <v>0</v>
      </c>
      <c r="N462" s="137">
        <v>0</v>
      </c>
      <c r="O462" s="133"/>
      <c r="P462" s="133">
        <v>0</v>
      </c>
      <c r="Q462" s="133">
        <v>0</v>
      </c>
      <c r="R462" s="133">
        <v>0</v>
      </c>
      <c r="S462" s="133"/>
      <c r="T462" s="133"/>
      <c r="U462" s="133"/>
      <c r="V462" s="133">
        <v>0</v>
      </c>
      <c r="W462" s="133">
        <v>0</v>
      </c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25">
        <f t="shared" ref="AG462:AX462" si="799">J462/$G462</f>
        <v>0</v>
      </c>
      <c r="AH462" s="125">
        <f t="shared" si="799"/>
        <v>0</v>
      </c>
      <c r="AI462" s="125">
        <f t="shared" si="799"/>
        <v>0</v>
      </c>
      <c r="AJ462" s="125">
        <f t="shared" si="799"/>
        <v>0</v>
      </c>
      <c r="AK462" s="125">
        <f t="shared" si="799"/>
        <v>0</v>
      </c>
      <c r="AL462" s="125">
        <f t="shared" si="799"/>
        <v>0</v>
      </c>
      <c r="AM462" s="125">
        <f t="shared" si="799"/>
        <v>0</v>
      </c>
      <c r="AN462" s="125">
        <f t="shared" si="799"/>
        <v>0</v>
      </c>
      <c r="AO462" s="125">
        <f t="shared" si="799"/>
        <v>0</v>
      </c>
      <c r="AP462" s="125">
        <f t="shared" si="799"/>
        <v>0</v>
      </c>
      <c r="AQ462" s="125">
        <f t="shared" si="799"/>
        <v>0</v>
      </c>
      <c r="AR462" s="125">
        <f t="shared" si="799"/>
        <v>0</v>
      </c>
      <c r="AS462" s="125">
        <f t="shared" si="799"/>
        <v>0</v>
      </c>
      <c r="AT462" s="125">
        <f t="shared" si="799"/>
        <v>0</v>
      </c>
      <c r="AU462" s="125">
        <f t="shared" si="799"/>
        <v>0</v>
      </c>
      <c r="AV462" s="125">
        <f t="shared" si="799"/>
        <v>0</v>
      </c>
      <c r="AW462" s="125">
        <f t="shared" si="799"/>
        <v>0</v>
      </c>
      <c r="AX462" s="125">
        <f t="shared" si="799"/>
        <v>0</v>
      </c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</row>
    <row r="463" spans="1:66" ht="14.25" outlineLevel="1" x14ac:dyDescent="0.2">
      <c r="A463" s="97" t="s">
        <v>1815</v>
      </c>
      <c r="B463" s="97" t="s">
        <v>1540</v>
      </c>
      <c r="C463" s="97" t="s">
        <v>1324</v>
      </c>
      <c r="D463" s="97" t="s">
        <v>133</v>
      </c>
      <c r="E463" s="16">
        <f t="shared" ref="E463:G463" si="800">E323</f>
        <v>236825</v>
      </c>
      <c r="F463" s="138">
        <f t="shared" si="800"/>
        <v>0.36</v>
      </c>
      <c r="G463" s="16">
        <f t="shared" si="800"/>
        <v>85257</v>
      </c>
      <c r="H463" s="1"/>
      <c r="I463" s="101">
        <f t="shared" si="720"/>
        <v>3.6790722951390111E-3</v>
      </c>
      <c r="J463" s="1">
        <v>708</v>
      </c>
      <c r="K463" s="61">
        <v>709</v>
      </c>
      <c r="L463" s="61">
        <v>787</v>
      </c>
      <c r="M463" s="32">
        <v>626</v>
      </c>
      <c r="N463" s="32">
        <v>540</v>
      </c>
      <c r="O463" s="1">
        <v>531</v>
      </c>
      <c r="P463" s="1">
        <v>555</v>
      </c>
      <c r="Q463" s="1">
        <v>477</v>
      </c>
      <c r="R463" s="1">
        <v>359</v>
      </c>
      <c r="S463" s="1">
        <v>263</v>
      </c>
      <c r="T463" s="1">
        <v>302</v>
      </c>
      <c r="U463" s="1">
        <v>295</v>
      </c>
      <c r="V463" s="1">
        <v>292</v>
      </c>
      <c r="W463" s="1">
        <v>278</v>
      </c>
      <c r="X463" s="1">
        <v>358</v>
      </c>
      <c r="Y463" s="1">
        <v>300</v>
      </c>
      <c r="Z463" s="1">
        <v>339</v>
      </c>
      <c r="AA463" s="1">
        <v>302</v>
      </c>
      <c r="AG463" s="103">
        <f t="shared" ref="AG463:AX463" si="801">J463/$G463</f>
        <v>8.3043034589535165E-3</v>
      </c>
      <c r="AH463" s="103">
        <f t="shared" si="801"/>
        <v>8.3160327011271799E-3</v>
      </c>
      <c r="AI463" s="103">
        <f t="shared" si="801"/>
        <v>9.2309135906729067E-3</v>
      </c>
      <c r="AJ463" s="103">
        <f t="shared" si="801"/>
        <v>7.3425056007131381E-3</v>
      </c>
      <c r="AK463" s="103">
        <f t="shared" si="801"/>
        <v>6.3337907737781064E-3</v>
      </c>
      <c r="AL463" s="103">
        <f t="shared" si="801"/>
        <v>6.2282275942151374E-3</v>
      </c>
      <c r="AM463" s="103">
        <f t="shared" si="801"/>
        <v>6.5097294063830536E-3</v>
      </c>
      <c r="AN463" s="103">
        <f t="shared" si="801"/>
        <v>5.5948485168373268E-3</v>
      </c>
      <c r="AO463" s="103">
        <f t="shared" si="801"/>
        <v>4.210797940345074E-3</v>
      </c>
      <c r="AP463" s="103">
        <f t="shared" si="801"/>
        <v>3.0847906916734108E-3</v>
      </c>
      <c r="AQ463" s="103">
        <f t="shared" si="801"/>
        <v>3.5422311364462743E-3</v>
      </c>
      <c r="AR463" s="103">
        <f t="shared" si="801"/>
        <v>3.4601264412306319E-3</v>
      </c>
      <c r="AS463" s="103">
        <f t="shared" si="801"/>
        <v>3.4249387147096428E-3</v>
      </c>
      <c r="AT463" s="103">
        <f t="shared" si="801"/>
        <v>3.2607293242783585E-3</v>
      </c>
      <c r="AU463" s="103">
        <f t="shared" si="801"/>
        <v>4.1990686981714116E-3</v>
      </c>
      <c r="AV463" s="103">
        <f t="shared" si="801"/>
        <v>3.5187726520989481E-3</v>
      </c>
      <c r="AW463" s="103">
        <f t="shared" si="801"/>
        <v>3.9762130968718111E-3</v>
      </c>
      <c r="AX463" s="103">
        <f t="shared" si="801"/>
        <v>3.5422311364462743E-3</v>
      </c>
    </row>
    <row r="464" spans="1:66" ht="14.25" outlineLevel="1" x14ac:dyDescent="0.2">
      <c r="A464" s="117" t="s">
        <v>1815</v>
      </c>
      <c r="B464" s="117" t="s">
        <v>1540</v>
      </c>
      <c r="C464" s="117" t="s">
        <v>1325</v>
      </c>
      <c r="D464" s="117" t="s">
        <v>133</v>
      </c>
      <c r="E464" s="134">
        <f t="shared" ref="E464:G464" si="802">E324</f>
        <v>55585</v>
      </c>
      <c r="F464" s="135">
        <f t="shared" si="802"/>
        <v>0.36</v>
      </c>
      <c r="G464" s="134">
        <f t="shared" si="802"/>
        <v>20010.599999999999</v>
      </c>
      <c r="H464" s="133"/>
      <c r="I464" s="122" t="e">
        <f t="shared" si="720"/>
        <v>#DIV/0!</v>
      </c>
      <c r="J464" s="133">
        <v>0</v>
      </c>
      <c r="K464" s="136"/>
      <c r="L464" s="136"/>
      <c r="M464" s="137"/>
      <c r="N464" s="137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25">
        <f t="shared" ref="AG464:AX464" si="803">J464/$G464</f>
        <v>0</v>
      </c>
      <c r="AH464" s="125">
        <f t="shared" si="803"/>
        <v>0</v>
      </c>
      <c r="AI464" s="125">
        <f t="shared" si="803"/>
        <v>0</v>
      </c>
      <c r="AJ464" s="125">
        <f t="shared" si="803"/>
        <v>0</v>
      </c>
      <c r="AK464" s="125">
        <f t="shared" si="803"/>
        <v>0</v>
      </c>
      <c r="AL464" s="125">
        <f t="shared" si="803"/>
        <v>0</v>
      </c>
      <c r="AM464" s="125">
        <f t="shared" si="803"/>
        <v>0</v>
      </c>
      <c r="AN464" s="125">
        <f t="shared" si="803"/>
        <v>0</v>
      </c>
      <c r="AO464" s="125">
        <f t="shared" si="803"/>
        <v>0</v>
      </c>
      <c r="AP464" s="125">
        <f t="shared" si="803"/>
        <v>0</v>
      </c>
      <c r="AQ464" s="125">
        <f t="shared" si="803"/>
        <v>0</v>
      </c>
      <c r="AR464" s="125">
        <f t="shared" si="803"/>
        <v>0</v>
      </c>
      <c r="AS464" s="125">
        <f t="shared" si="803"/>
        <v>0</v>
      </c>
      <c r="AT464" s="125">
        <f t="shared" si="803"/>
        <v>0</v>
      </c>
      <c r="AU464" s="125">
        <f t="shared" si="803"/>
        <v>0</v>
      </c>
      <c r="AV464" s="125">
        <f t="shared" si="803"/>
        <v>0</v>
      </c>
      <c r="AW464" s="125">
        <f t="shared" si="803"/>
        <v>0</v>
      </c>
      <c r="AX464" s="125">
        <f t="shared" si="803"/>
        <v>0</v>
      </c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</row>
    <row r="465" spans="1:66" ht="14.25" outlineLevel="1" x14ac:dyDescent="0.2">
      <c r="A465" s="117" t="s">
        <v>1815</v>
      </c>
      <c r="B465" s="117" t="s">
        <v>1540</v>
      </c>
      <c r="C465" s="117" t="s">
        <v>1326</v>
      </c>
      <c r="D465" s="117" t="s">
        <v>133</v>
      </c>
      <c r="E465" s="134">
        <f t="shared" ref="E465:G465" si="804">E325</f>
        <v>179692</v>
      </c>
      <c r="F465" s="135">
        <f t="shared" si="804"/>
        <v>0.36</v>
      </c>
      <c r="G465" s="134">
        <f t="shared" si="804"/>
        <v>64689.119999999995</v>
      </c>
      <c r="H465" s="133"/>
      <c r="I465" s="122" t="e">
        <f t="shared" si="720"/>
        <v>#DIV/0!</v>
      </c>
      <c r="J465" s="133"/>
      <c r="K465" s="136"/>
      <c r="L465" s="136">
        <v>0</v>
      </c>
      <c r="M465" s="137">
        <v>0</v>
      </c>
      <c r="N465" s="137">
        <v>0</v>
      </c>
      <c r="O465" s="133"/>
      <c r="P465" s="133"/>
      <c r="Q465" s="133">
        <v>0</v>
      </c>
      <c r="R465" s="133"/>
      <c r="S465" s="133">
        <v>0</v>
      </c>
      <c r="T465" s="133"/>
      <c r="U465" s="133"/>
      <c r="V465" s="133">
        <v>0</v>
      </c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25">
        <f t="shared" ref="AG465:AX465" si="805">J465/$G465</f>
        <v>0</v>
      </c>
      <c r="AH465" s="125">
        <f t="shared" si="805"/>
        <v>0</v>
      </c>
      <c r="AI465" s="125">
        <f t="shared" si="805"/>
        <v>0</v>
      </c>
      <c r="AJ465" s="125">
        <f t="shared" si="805"/>
        <v>0</v>
      </c>
      <c r="AK465" s="125">
        <f t="shared" si="805"/>
        <v>0</v>
      </c>
      <c r="AL465" s="125">
        <f t="shared" si="805"/>
        <v>0</v>
      </c>
      <c r="AM465" s="125">
        <f t="shared" si="805"/>
        <v>0</v>
      </c>
      <c r="AN465" s="125">
        <f t="shared" si="805"/>
        <v>0</v>
      </c>
      <c r="AO465" s="125">
        <f t="shared" si="805"/>
        <v>0</v>
      </c>
      <c r="AP465" s="125">
        <f t="shared" si="805"/>
        <v>0</v>
      </c>
      <c r="AQ465" s="125">
        <f t="shared" si="805"/>
        <v>0</v>
      </c>
      <c r="AR465" s="125">
        <f t="shared" si="805"/>
        <v>0</v>
      </c>
      <c r="AS465" s="125">
        <f t="shared" si="805"/>
        <v>0</v>
      </c>
      <c r="AT465" s="125">
        <f t="shared" si="805"/>
        <v>0</v>
      </c>
      <c r="AU465" s="125">
        <f t="shared" si="805"/>
        <v>0</v>
      </c>
      <c r="AV465" s="125">
        <f t="shared" si="805"/>
        <v>0</v>
      </c>
      <c r="AW465" s="125">
        <f t="shared" si="805"/>
        <v>0</v>
      </c>
      <c r="AX465" s="125">
        <f t="shared" si="805"/>
        <v>0</v>
      </c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</row>
    <row r="466" spans="1:66" ht="14.25" outlineLevel="1" x14ac:dyDescent="0.2">
      <c r="A466" s="117" t="s">
        <v>1815</v>
      </c>
      <c r="B466" s="117" t="s">
        <v>1540</v>
      </c>
      <c r="C466" s="117" t="s">
        <v>1327</v>
      </c>
      <c r="D466" s="117" t="s">
        <v>133</v>
      </c>
      <c r="E466" s="134">
        <f t="shared" ref="E466:G466" si="806">E326</f>
        <v>129329</v>
      </c>
      <c r="F466" s="135">
        <f t="shared" si="806"/>
        <v>0.36</v>
      </c>
      <c r="G466" s="134">
        <f t="shared" si="806"/>
        <v>46558.439999999995</v>
      </c>
      <c r="H466" s="133"/>
      <c r="I466" s="122" t="e">
        <f t="shared" si="720"/>
        <v>#DIV/0!</v>
      </c>
      <c r="J466" s="133"/>
      <c r="K466" s="136"/>
      <c r="L466" s="136"/>
      <c r="M466" s="137">
        <v>0</v>
      </c>
      <c r="N466" s="137"/>
      <c r="O466" s="133"/>
      <c r="P466" s="133">
        <v>0</v>
      </c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25">
        <f t="shared" ref="AG466:AX466" si="807">J466/$G466</f>
        <v>0</v>
      </c>
      <c r="AH466" s="125">
        <f t="shared" si="807"/>
        <v>0</v>
      </c>
      <c r="AI466" s="125">
        <f t="shared" si="807"/>
        <v>0</v>
      </c>
      <c r="AJ466" s="125">
        <f t="shared" si="807"/>
        <v>0</v>
      </c>
      <c r="AK466" s="125">
        <f t="shared" si="807"/>
        <v>0</v>
      </c>
      <c r="AL466" s="125">
        <f t="shared" si="807"/>
        <v>0</v>
      </c>
      <c r="AM466" s="125">
        <f t="shared" si="807"/>
        <v>0</v>
      </c>
      <c r="AN466" s="125">
        <f t="shared" si="807"/>
        <v>0</v>
      </c>
      <c r="AO466" s="125">
        <f t="shared" si="807"/>
        <v>0</v>
      </c>
      <c r="AP466" s="125">
        <f t="shared" si="807"/>
        <v>0</v>
      </c>
      <c r="AQ466" s="125">
        <f t="shared" si="807"/>
        <v>0</v>
      </c>
      <c r="AR466" s="125">
        <f t="shared" si="807"/>
        <v>0</v>
      </c>
      <c r="AS466" s="125">
        <f t="shared" si="807"/>
        <v>0</v>
      </c>
      <c r="AT466" s="125">
        <f t="shared" si="807"/>
        <v>0</v>
      </c>
      <c r="AU466" s="125">
        <f t="shared" si="807"/>
        <v>0</v>
      </c>
      <c r="AV466" s="125">
        <f t="shared" si="807"/>
        <v>0</v>
      </c>
      <c r="AW466" s="125">
        <f t="shared" si="807"/>
        <v>0</v>
      </c>
      <c r="AX466" s="125">
        <f t="shared" si="807"/>
        <v>0</v>
      </c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</row>
    <row r="467" spans="1:66" ht="14.25" outlineLevel="1" x14ac:dyDescent="0.2">
      <c r="A467" s="117" t="s">
        <v>1815</v>
      </c>
      <c r="B467" s="117" t="s">
        <v>1540</v>
      </c>
      <c r="C467" s="117" t="s">
        <v>1328</v>
      </c>
      <c r="D467" s="117" t="s">
        <v>133</v>
      </c>
      <c r="E467" s="134">
        <f t="shared" ref="E467:G467" si="808">E327</f>
        <v>246065</v>
      </c>
      <c r="F467" s="135">
        <f t="shared" si="808"/>
        <v>0.36</v>
      </c>
      <c r="G467" s="134">
        <f t="shared" si="808"/>
        <v>88583.4</v>
      </c>
      <c r="H467" s="133"/>
      <c r="I467" s="122" t="e">
        <f t="shared" si="720"/>
        <v>#DIV/0!</v>
      </c>
      <c r="J467" s="133">
        <v>0</v>
      </c>
      <c r="K467" s="136"/>
      <c r="L467" s="136"/>
      <c r="M467" s="137"/>
      <c r="N467" s="137"/>
      <c r="O467" s="133">
        <v>0</v>
      </c>
      <c r="P467" s="133"/>
      <c r="Q467" s="133">
        <v>0</v>
      </c>
      <c r="R467" s="133"/>
      <c r="S467" s="133"/>
      <c r="T467" s="133"/>
      <c r="U467" s="133"/>
      <c r="V467" s="133">
        <v>0</v>
      </c>
      <c r="W467" s="133"/>
      <c r="X467" s="133">
        <v>0</v>
      </c>
      <c r="Y467" s="133"/>
      <c r="Z467" s="133"/>
      <c r="AA467" s="133"/>
      <c r="AB467" s="133"/>
      <c r="AC467" s="133"/>
      <c r="AD467" s="133"/>
      <c r="AE467" s="133"/>
      <c r="AF467" s="133"/>
      <c r="AG467" s="125">
        <f t="shared" ref="AG467:AX467" si="809">J467/$G467</f>
        <v>0</v>
      </c>
      <c r="AH467" s="125">
        <f t="shared" si="809"/>
        <v>0</v>
      </c>
      <c r="AI467" s="125">
        <f t="shared" si="809"/>
        <v>0</v>
      </c>
      <c r="AJ467" s="125">
        <f t="shared" si="809"/>
        <v>0</v>
      </c>
      <c r="AK467" s="125">
        <f t="shared" si="809"/>
        <v>0</v>
      </c>
      <c r="AL467" s="125">
        <f t="shared" si="809"/>
        <v>0</v>
      </c>
      <c r="AM467" s="125">
        <f t="shared" si="809"/>
        <v>0</v>
      </c>
      <c r="AN467" s="125">
        <f t="shared" si="809"/>
        <v>0</v>
      </c>
      <c r="AO467" s="125">
        <f t="shared" si="809"/>
        <v>0</v>
      </c>
      <c r="AP467" s="125">
        <f t="shared" si="809"/>
        <v>0</v>
      </c>
      <c r="AQ467" s="125">
        <f t="shared" si="809"/>
        <v>0</v>
      </c>
      <c r="AR467" s="125">
        <f t="shared" si="809"/>
        <v>0</v>
      </c>
      <c r="AS467" s="125">
        <f t="shared" si="809"/>
        <v>0</v>
      </c>
      <c r="AT467" s="125">
        <f t="shared" si="809"/>
        <v>0</v>
      </c>
      <c r="AU467" s="125">
        <f t="shared" si="809"/>
        <v>0</v>
      </c>
      <c r="AV467" s="125">
        <f t="shared" si="809"/>
        <v>0</v>
      </c>
      <c r="AW467" s="125">
        <f t="shared" si="809"/>
        <v>0</v>
      </c>
      <c r="AX467" s="125">
        <f t="shared" si="809"/>
        <v>0</v>
      </c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</row>
    <row r="468" spans="1:66" ht="14.25" outlineLevel="1" x14ac:dyDescent="0.2">
      <c r="A468" s="117" t="s">
        <v>1815</v>
      </c>
      <c r="B468" s="117" t="s">
        <v>1540</v>
      </c>
      <c r="C468" s="117" t="s">
        <v>1334</v>
      </c>
      <c r="D468" s="117" t="s">
        <v>133</v>
      </c>
      <c r="E468" s="134">
        <f t="shared" ref="E468:G468" si="810">E328</f>
        <v>260044</v>
      </c>
      <c r="F468" s="135">
        <f t="shared" si="810"/>
        <v>0.36</v>
      </c>
      <c r="G468" s="134">
        <f t="shared" si="810"/>
        <v>93615.84</v>
      </c>
      <c r="H468" s="133"/>
      <c r="I468" s="122" t="e">
        <f t="shared" si="720"/>
        <v>#DIV/0!</v>
      </c>
      <c r="J468" s="133">
        <v>0</v>
      </c>
      <c r="K468" s="136"/>
      <c r="L468" s="136">
        <v>0</v>
      </c>
      <c r="M468" s="137">
        <v>0</v>
      </c>
      <c r="N468" s="137">
        <v>0</v>
      </c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25">
        <f t="shared" ref="AG468:AX468" si="811">J468/$G468</f>
        <v>0</v>
      </c>
      <c r="AH468" s="125">
        <f t="shared" si="811"/>
        <v>0</v>
      </c>
      <c r="AI468" s="125">
        <f t="shared" si="811"/>
        <v>0</v>
      </c>
      <c r="AJ468" s="125">
        <f t="shared" si="811"/>
        <v>0</v>
      </c>
      <c r="AK468" s="125">
        <f t="shared" si="811"/>
        <v>0</v>
      </c>
      <c r="AL468" s="125">
        <f t="shared" si="811"/>
        <v>0</v>
      </c>
      <c r="AM468" s="125">
        <f t="shared" si="811"/>
        <v>0</v>
      </c>
      <c r="AN468" s="125">
        <f t="shared" si="811"/>
        <v>0</v>
      </c>
      <c r="AO468" s="125">
        <f t="shared" si="811"/>
        <v>0</v>
      </c>
      <c r="AP468" s="125">
        <f t="shared" si="811"/>
        <v>0</v>
      </c>
      <c r="AQ468" s="125">
        <f t="shared" si="811"/>
        <v>0</v>
      </c>
      <c r="AR468" s="125">
        <f t="shared" si="811"/>
        <v>0</v>
      </c>
      <c r="AS468" s="125">
        <f t="shared" si="811"/>
        <v>0</v>
      </c>
      <c r="AT468" s="125">
        <f t="shared" si="811"/>
        <v>0</v>
      </c>
      <c r="AU468" s="125">
        <f t="shared" si="811"/>
        <v>0</v>
      </c>
      <c r="AV468" s="125">
        <f t="shared" si="811"/>
        <v>0</v>
      </c>
      <c r="AW468" s="125">
        <f t="shared" si="811"/>
        <v>0</v>
      </c>
      <c r="AX468" s="125">
        <f t="shared" si="811"/>
        <v>0</v>
      </c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</row>
    <row r="469" spans="1:66" ht="14.25" outlineLevel="1" x14ac:dyDescent="0.2">
      <c r="A469" s="117" t="s">
        <v>1815</v>
      </c>
      <c r="B469" s="117" t="s">
        <v>1540</v>
      </c>
      <c r="C469" s="117" t="s">
        <v>1338</v>
      </c>
      <c r="D469" s="117" t="s">
        <v>133</v>
      </c>
      <c r="E469" s="134">
        <f t="shared" ref="E469:G469" si="812">E329</f>
        <v>352298</v>
      </c>
      <c r="F469" s="135">
        <f t="shared" si="812"/>
        <v>0.36</v>
      </c>
      <c r="G469" s="134">
        <f t="shared" si="812"/>
        <v>126827.28</v>
      </c>
      <c r="H469" s="133"/>
      <c r="I469" s="122" t="e">
        <f t="shared" si="720"/>
        <v>#DIV/0!</v>
      </c>
      <c r="J469" s="133"/>
      <c r="K469" s="136">
        <v>0</v>
      </c>
      <c r="L469" s="136">
        <v>0</v>
      </c>
      <c r="M469" s="137">
        <v>0</v>
      </c>
      <c r="N469" s="137">
        <v>0</v>
      </c>
      <c r="O469" s="133">
        <v>0</v>
      </c>
      <c r="P469" s="133">
        <v>0</v>
      </c>
      <c r="Q469" s="133"/>
      <c r="R469" s="133"/>
      <c r="S469" s="133"/>
      <c r="T469" s="133"/>
      <c r="U469" s="133"/>
      <c r="V469" s="133"/>
      <c r="W469" s="133">
        <v>0</v>
      </c>
      <c r="X469" s="133">
        <v>0</v>
      </c>
      <c r="Y469" s="133"/>
      <c r="Z469" s="133"/>
      <c r="AA469" s="133"/>
      <c r="AB469" s="133"/>
      <c r="AC469" s="133"/>
      <c r="AD469" s="133"/>
      <c r="AE469" s="133"/>
      <c r="AF469" s="133"/>
      <c r="AG469" s="125">
        <f t="shared" ref="AG469:AX469" si="813">J469/$G469</f>
        <v>0</v>
      </c>
      <c r="AH469" s="125">
        <f t="shared" si="813"/>
        <v>0</v>
      </c>
      <c r="AI469" s="125">
        <f t="shared" si="813"/>
        <v>0</v>
      </c>
      <c r="AJ469" s="125">
        <f t="shared" si="813"/>
        <v>0</v>
      </c>
      <c r="AK469" s="125">
        <f t="shared" si="813"/>
        <v>0</v>
      </c>
      <c r="AL469" s="125">
        <f t="shared" si="813"/>
        <v>0</v>
      </c>
      <c r="AM469" s="125">
        <f t="shared" si="813"/>
        <v>0</v>
      </c>
      <c r="AN469" s="125">
        <f t="shared" si="813"/>
        <v>0</v>
      </c>
      <c r="AO469" s="125">
        <f t="shared" si="813"/>
        <v>0</v>
      </c>
      <c r="AP469" s="125">
        <f t="shared" si="813"/>
        <v>0</v>
      </c>
      <c r="AQ469" s="125">
        <f t="shared" si="813"/>
        <v>0</v>
      </c>
      <c r="AR469" s="125">
        <f t="shared" si="813"/>
        <v>0</v>
      </c>
      <c r="AS469" s="125">
        <f t="shared" si="813"/>
        <v>0</v>
      </c>
      <c r="AT469" s="125">
        <f t="shared" si="813"/>
        <v>0</v>
      </c>
      <c r="AU469" s="125">
        <f t="shared" si="813"/>
        <v>0</v>
      </c>
      <c r="AV469" s="125">
        <f t="shared" si="813"/>
        <v>0</v>
      </c>
      <c r="AW469" s="125">
        <f t="shared" si="813"/>
        <v>0</v>
      </c>
      <c r="AX469" s="125">
        <f t="shared" si="813"/>
        <v>0</v>
      </c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</row>
    <row r="470" spans="1:66" ht="14.25" outlineLevel="1" x14ac:dyDescent="0.2">
      <c r="A470" s="97" t="s">
        <v>1815</v>
      </c>
      <c r="B470" s="97" t="s">
        <v>1540</v>
      </c>
      <c r="C470" s="97" t="s">
        <v>1357</v>
      </c>
      <c r="D470" s="97" t="s">
        <v>201</v>
      </c>
      <c r="E470" s="16">
        <f t="shared" ref="E470:G470" si="814">E330</f>
        <v>148208</v>
      </c>
      <c r="F470" s="138">
        <f t="shared" si="814"/>
        <v>0.36</v>
      </c>
      <c r="G470" s="16">
        <f t="shared" si="814"/>
        <v>53354.879999999997</v>
      </c>
      <c r="H470" s="16"/>
      <c r="I470" s="101">
        <f t="shared" si="720"/>
        <v>3.0918758821436142E-2</v>
      </c>
      <c r="J470" s="16">
        <v>3160</v>
      </c>
      <c r="K470" s="130">
        <v>3176</v>
      </c>
      <c r="L470" s="130">
        <v>3443</v>
      </c>
      <c r="M470" s="131">
        <v>2772</v>
      </c>
      <c r="N470" s="131">
        <v>2403</v>
      </c>
      <c r="O470" s="16">
        <v>2527</v>
      </c>
      <c r="P470" s="16">
        <v>2558</v>
      </c>
      <c r="Q470" s="16">
        <v>2166</v>
      </c>
      <c r="R470" s="16">
        <v>1845</v>
      </c>
      <c r="S470" s="16">
        <v>1504</v>
      </c>
      <c r="T470" s="16">
        <v>1577</v>
      </c>
      <c r="U470" s="16">
        <v>1573</v>
      </c>
      <c r="V470" s="16">
        <v>1468</v>
      </c>
      <c r="W470" s="16">
        <v>1365</v>
      </c>
      <c r="X470" s="16">
        <v>1534</v>
      </c>
      <c r="Y470" s="16">
        <v>1646</v>
      </c>
      <c r="Z470" s="16">
        <v>1793</v>
      </c>
      <c r="AA470" s="16">
        <v>1510</v>
      </c>
      <c r="AG470" s="103">
        <f t="shared" ref="AG470:AX470" si="815">J470/$G470</f>
        <v>5.9226072666642676E-2</v>
      </c>
      <c r="AH470" s="103">
        <f t="shared" si="815"/>
        <v>5.9525951515587705E-2</v>
      </c>
      <c r="AI470" s="103">
        <f t="shared" si="815"/>
        <v>6.4530179807357826E-2</v>
      </c>
      <c r="AJ470" s="103">
        <f t="shared" si="815"/>
        <v>5.195401057972579E-2</v>
      </c>
      <c r="AK470" s="103">
        <f t="shared" si="815"/>
        <v>4.5038054625931127E-2</v>
      </c>
      <c r="AL470" s="103">
        <f t="shared" si="815"/>
        <v>4.736211570525508E-2</v>
      </c>
      <c r="AM470" s="103">
        <f t="shared" si="815"/>
        <v>4.7943130975086068E-2</v>
      </c>
      <c r="AN470" s="103">
        <f t="shared" si="815"/>
        <v>4.0596099175932925E-2</v>
      </c>
      <c r="AO470" s="103">
        <f t="shared" si="815"/>
        <v>3.4579779768973334E-2</v>
      </c>
      <c r="AP470" s="103">
        <f t="shared" si="815"/>
        <v>2.8188611800832465E-2</v>
      </c>
      <c r="AQ470" s="103">
        <f t="shared" si="815"/>
        <v>2.9556809049144147E-2</v>
      </c>
      <c r="AR470" s="103">
        <f t="shared" si="815"/>
        <v>2.948183933690789E-2</v>
      </c>
      <c r="AS470" s="103">
        <f t="shared" si="815"/>
        <v>2.7513884390706157E-2</v>
      </c>
      <c r="AT470" s="103">
        <f t="shared" si="815"/>
        <v>2.558341430062255E-2</v>
      </c>
      <c r="AU470" s="103">
        <f t="shared" si="815"/>
        <v>2.8750884642604391E-2</v>
      </c>
      <c r="AV470" s="103">
        <f t="shared" si="815"/>
        <v>3.0850036585219572E-2</v>
      </c>
      <c r="AW470" s="103">
        <f t="shared" si="815"/>
        <v>3.3605173509902005E-2</v>
      </c>
      <c r="AX470" s="103">
        <f t="shared" si="815"/>
        <v>2.8301066369186851E-2</v>
      </c>
    </row>
    <row r="471" spans="1:66" ht="14.25" outlineLevel="1" x14ac:dyDescent="0.2">
      <c r="A471" s="97" t="s">
        <v>1815</v>
      </c>
      <c r="B471" s="97" t="s">
        <v>1540</v>
      </c>
      <c r="C471" s="97" t="s">
        <v>1359</v>
      </c>
      <c r="D471" s="97" t="s">
        <v>133</v>
      </c>
      <c r="E471" s="16">
        <f t="shared" ref="E471:G471" si="816">E331</f>
        <v>115880</v>
      </c>
      <c r="F471" s="138">
        <f t="shared" si="816"/>
        <v>0.36</v>
      </c>
      <c r="G471" s="16">
        <f t="shared" si="816"/>
        <v>41716.799999999996</v>
      </c>
      <c r="H471" s="1"/>
      <c r="I471" s="101">
        <f t="shared" si="720"/>
        <v>0</v>
      </c>
      <c r="J471" s="1">
        <v>0</v>
      </c>
      <c r="K471" s="61">
        <v>0</v>
      </c>
      <c r="L471" s="61"/>
      <c r="M471" s="32"/>
      <c r="N471" s="32">
        <v>0</v>
      </c>
      <c r="O471" s="1">
        <v>0</v>
      </c>
      <c r="P471" s="1">
        <v>0</v>
      </c>
      <c r="Q471" s="1">
        <v>0</v>
      </c>
      <c r="V471" s="1">
        <v>0</v>
      </c>
      <c r="W471" s="1">
        <v>0</v>
      </c>
      <c r="AA471" s="1">
        <v>0</v>
      </c>
      <c r="AG471" s="103">
        <f t="shared" ref="AG471:AX471" si="817">J471/$G471</f>
        <v>0</v>
      </c>
      <c r="AH471" s="103">
        <f t="shared" si="817"/>
        <v>0</v>
      </c>
      <c r="AI471" s="103">
        <f t="shared" si="817"/>
        <v>0</v>
      </c>
      <c r="AJ471" s="103">
        <f t="shared" si="817"/>
        <v>0</v>
      </c>
      <c r="AK471" s="103">
        <f t="shared" si="817"/>
        <v>0</v>
      </c>
      <c r="AL471" s="103">
        <f t="shared" si="817"/>
        <v>0</v>
      </c>
      <c r="AM471" s="103">
        <f t="shared" si="817"/>
        <v>0</v>
      </c>
      <c r="AN471" s="103">
        <f t="shared" si="817"/>
        <v>0</v>
      </c>
      <c r="AO471" s="103">
        <f t="shared" si="817"/>
        <v>0</v>
      </c>
      <c r="AP471" s="103">
        <f t="shared" si="817"/>
        <v>0</v>
      </c>
      <c r="AQ471" s="103">
        <f t="shared" si="817"/>
        <v>0</v>
      </c>
      <c r="AR471" s="103">
        <f t="shared" si="817"/>
        <v>0</v>
      </c>
      <c r="AS471" s="103">
        <f t="shared" si="817"/>
        <v>0</v>
      </c>
      <c r="AT471" s="103">
        <f t="shared" si="817"/>
        <v>0</v>
      </c>
      <c r="AU471" s="103">
        <f t="shared" si="817"/>
        <v>0</v>
      </c>
      <c r="AV471" s="103">
        <f t="shared" si="817"/>
        <v>0</v>
      </c>
      <c r="AW471" s="103">
        <f t="shared" si="817"/>
        <v>0</v>
      </c>
      <c r="AX471" s="103">
        <f t="shared" si="817"/>
        <v>0</v>
      </c>
    </row>
    <row r="472" spans="1:66" ht="14.25" outlineLevel="1" x14ac:dyDescent="0.2">
      <c r="A472" s="97" t="s">
        <v>1815</v>
      </c>
      <c r="B472" s="97" t="s">
        <v>1540</v>
      </c>
      <c r="C472" s="97" t="s">
        <v>1360</v>
      </c>
      <c r="D472" s="97" t="s">
        <v>133</v>
      </c>
      <c r="E472" s="16">
        <f t="shared" ref="E472:G472" si="818">E332</f>
        <v>54824</v>
      </c>
      <c r="F472" s="138">
        <f t="shared" si="818"/>
        <v>0.36</v>
      </c>
      <c r="G472" s="16">
        <f t="shared" si="818"/>
        <v>19736.64</v>
      </c>
      <c r="I472" s="101">
        <f t="shared" si="720"/>
        <v>0</v>
      </c>
      <c r="K472" s="61"/>
      <c r="L472" s="61"/>
      <c r="M472" s="32">
        <v>0</v>
      </c>
      <c r="N472" s="32"/>
      <c r="U472" s="1">
        <v>0</v>
      </c>
      <c r="AA472" s="1">
        <v>0</v>
      </c>
      <c r="AG472" s="103">
        <f t="shared" ref="AG472:AX472" si="819">J472/$G472</f>
        <v>0</v>
      </c>
      <c r="AH472" s="103">
        <f t="shared" si="819"/>
        <v>0</v>
      </c>
      <c r="AI472" s="103">
        <f t="shared" si="819"/>
        <v>0</v>
      </c>
      <c r="AJ472" s="103">
        <f t="shared" si="819"/>
        <v>0</v>
      </c>
      <c r="AK472" s="103">
        <f t="shared" si="819"/>
        <v>0</v>
      </c>
      <c r="AL472" s="103">
        <f t="shared" si="819"/>
        <v>0</v>
      </c>
      <c r="AM472" s="103">
        <f t="shared" si="819"/>
        <v>0</v>
      </c>
      <c r="AN472" s="103">
        <f t="shared" si="819"/>
        <v>0</v>
      </c>
      <c r="AO472" s="103">
        <f t="shared" si="819"/>
        <v>0</v>
      </c>
      <c r="AP472" s="103">
        <f t="shared" si="819"/>
        <v>0</v>
      </c>
      <c r="AQ472" s="103">
        <f t="shared" si="819"/>
        <v>0</v>
      </c>
      <c r="AR472" s="103">
        <f t="shared" si="819"/>
        <v>0</v>
      </c>
      <c r="AS472" s="103">
        <f t="shared" si="819"/>
        <v>0</v>
      </c>
      <c r="AT472" s="103">
        <f t="shared" si="819"/>
        <v>0</v>
      </c>
      <c r="AU472" s="103">
        <f t="shared" si="819"/>
        <v>0</v>
      </c>
      <c r="AV472" s="103">
        <f t="shared" si="819"/>
        <v>0</v>
      </c>
      <c r="AW472" s="103">
        <f t="shared" si="819"/>
        <v>0</v>
      </c>
      <c r="AX472" s="103">
        <f t="shared" si="819"/>
        <v>0</v>
      </c>
    </row>
    <row r="473" spans="1:66" ht="14.25" outlineLevel="1" x14ac:dyDescent="0.2">
      <c r="A473" s="117" t="s">
        <v>1815</v>
      </c>
      <c r="B473" s="117" t="s">
        <v>1540</v>
      </c>
      <c r="C473" s="117" t="s">
        <v>1444</v>
      </c>
      <c r="D473" s="117" t="s">
        <v>133</v>
      </c>
      <c r="E473" s="134">
        <f t="shared" ref="E473:G473" si="820">E333</f>
        <v>25099</v>
      </c>
      <c r="F473" s="135">
        <f t="shared" si="820"/>
        <v>0.36</v>
      </c>
      <c r="G473" s="134">
        <f t="shared" si="820"/>
        <v>9035.64</v>
      </c>
      <c r="H473" s="133"/>
      <c r="I473" s="122" t="e">
        <f t="shared" si="720"/>
        <v>#DIV/0!</v>
      </c>
      <c r="J473" s="133">
        <v>0</v>
      </c>
      <c r="K473" s="136"/>
      <c r="L473" s="136"/>
      <c r="M473" s="137">
        <v>0</v>
      </c>
      <c r="N473" s="137"/>
      <c r="O473" s="133"/>
      <c r="P473" s="133">
        <v>0</v>
      </c>
      <c r="Q473" s="133">
        <v>0</v>
      </c>
      <c r="R473" s="133"/>
      <c r="S473" s="133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25">
        <f t="shared" ref="AG473:AX473" si="821">J473/$G473</f>
        <v>0</v>
      </c>
      <c r="AH473" s="125">
        <f t="shared" si="821"/>
        <v>0</v>
      </c>
      <c r="AI473" s="125">
        <f t="shared" si="821"/>
        <v>0</v>
      </c>
      <c r="AJ473" s="125">
        <f t="shared" si="821"/>
        <v>0</v>
      </c>
      <c r="AK473" s="125">
        <f t="shared" si="821"/>
        <v>0</v>
      </c>
      <c r="AL473" s="125">
        <f t="shared" si="821"/>
        <v>0</v>
      </c>
      <c r="AM473" s="125">
        <f t="shared" si="821"/>
        <v>0</v>
      </c>
      <c r="AN473" s="125">
        <f t="shared" si="821"/>
        <v>0</v>
      </c>
      <c r="AO473" s="125">
        <f t="shared" si="821"/>
        <v>0</v>
      </c>
      <c r="AP473" s="125">
        <f t="shared" si="821"/>
        <v>0</v>
      </c>
      <c r="AQ473" s="125">
        <f t="shared" si="821"/>
        <v>0</v>
      </c>
      <c r="AR473" s="125">
        <f t="shared" si="821"/>
        <v>0</v>
      </c>
      <c r="AS473" s="125">
        <f t="shared" si="821"/>
        <v>0</v>
      </c>
      <c r="AT473" s="125">
        <f t="shared" si="821"/>
        <v>0</v>
      </c>
      <c r="AU473" s="125">
        <f t="shared" si="821"/>
        <v>0</v>
      </c>
      <c r="AV473" s="125">
        <f t="shared" si="821"/>
        <v>0</v>
      </c>
      <c r="AW473" s="125">
        <f t="shared" si="821"/>
        <v>0</v>
      </c>
      <c r="AX473" s="125">
        <f t="shared" si="821"/>
        <v>0</v>
      </c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</row>
    <row r="474" spans="1:66" ht="14.25" outlineLevel="1" x14ac:dyDescent="0.2">
      <c r="A474" s="97" t="s">
        <v>1815</v>
      </c>
      <c r="B474" s="97" t="s">
        <v>1732</v>
      </c>
      <c r="C474" s="97" t="s">
        <v>1488</v>
      </c>
      <c r="D474" s="97" t="s">
        <v>133</v>
      </c>
      <c r="E474" s="16">
        <f t="shared" ref="E474:G474" si="822">E334</f>
        <v>180578</v>
      </c>
      <c r="F474" s="138">
        <f t="shared" si="822"/>
        <v>0.41</v>
      </c>
      <c r="G474" s="16">
        <f t="shared" si="822"/>
        <v>74036.98</v>
      </c>
      <c r="H474" s="1"/>
      <c r="I474" s="101">
        <f t="shared" si="720"/>
        <v>0</v>
      </c>
      <c r="J474" s="1">
        <v>25</v>
      </c>
      <c r="K474" s="61">
        <v>17</v>
      </c>
      <c r="L474" s="61">
        <v>15</v>
      </c>
      <c r="M474" s="32">
        <v>20</v>
      </c>
      <c r="N474" s="32">
        <v>30</v>
      </c>
      <c r="O474" s="1">
        <v>20</v>
      </c>
      <c r="P474" s="1">
        <v>23</v>
      </c>
      <c r="Q474" s="1">
        <v>18</v>
      </c>
      <c r="R474" s="1">
        <v>9</v>
      </c>
      <c r="S474" s="1">
        <v>7</v>
      </c>
      <c r="T474" s="1">
        <v>3</v>
      </c>
      <c r="U474" s="1">
        <v>3</v>
      </c>
      <c r="V474" s="1">
        <v>2</v>
      </c>
      <c r="W474" s="1">
        <v>2</v>
      </c>
      <c r="X474" s="1">
        <v>3</v>
      </c>
      <c r="Y474" s="1">
        <v>0</v>
      </c>
      <c r="Z474" s="1">
        <v>0</v>
      </c>
      <c r="AA474" s="1">
        <v>0</v>
      </c>
      <c r="AG474" s="103">
        <f t="shared" ref="AG474:AX474" si="823">J474/$G474</f>
        <v>3.3766909455247904E-4</v>
      </c>
      <c r="AH474" s="103">
        <f t="shared" si="823"/>
        <v>2.2961498429568576E-4</v>
      </c>
      <c r="AI474" s="103">
        <f t="shared" si="823"/>
        <v>2.0260145673148744E-4</v>
      </c>
      <c r="AJ474" s="103">
        <f t="shared" si="823"/>
        <v>2.7013527564198327E-4</v>
      </c>
      <c r="AK474" s="103">
        <f t="shared" si="823"/>
        <v>4.0520291346297487E-4</v>
      </c>
      <c r="AL474" s="103">
        <f t="shared" si="823"/>
        <v>2.7013527564198327E-4</v>
      </c>
      <c r="AM474" s="103">
        <f t="shared" si="823"/>
        <v>3.1065556698828072E-4</v>
      </c>
      <c r="AN474" s="103">
        <f t="shared" si="823"/>
        <v>2.4312174807778492E-4</v>
      </c>
      <c r="AO474" s="103">
        <f t="shared" si="823"/>
        <v>1.2156087403889246E-4</v>
      </c>
      <c r="AP474" s="103">
        <f t="shared" si="823"/>
        <v>9.4547346474694138E-5</v>
      </c>
      <c r="AQ474" s="103">
        <f t="shared" si="823"/>
        <v>4.0520291346297489E-5</v>
      </c>
      <c r="AR474" s="103">
        <f t="shared" si="823"/>
        <v>4.0520291346297489E-5</v>
      </c>
      <c r="AS474" s="103">
        <f t="shared" si="823"/>
        <v>2.7013527564198325E-5</v>
      </c>
      <c r="AT474" s="103">
        <f t="shared" si="823"/>
        <v>2.7013527564198325E-5</v>
      </c>
      <c r="AU474" s="103">
        <f t="shared" si="823"/>
        <v>4.0520291346297489E-5</v>
      </c>
      <c r="AV474" s="103">
        <f t="shared" si="823"/>
        <v>0</v>
      </c>
      <c r="AW474" s="103">
        <f t="shared" si="823"/>
        <v>0</v>
      </c>
      <c r="AX474" s="103">
        <f t="shared" si="823"/>
        <v>0</v>
      </c>
    </row>
    <row r="475" spans="1:66" ht="14.25" outlineLevel="1" x14ac:dyDescent="0.2">
      <c r="A475" s="97" t="s">
        <v>1815</v>
      </c>
      <c r="B475" s="97" t="s">
        <v>1732</v>
      </c>
      <c r="C475" s="97" t="s">
        <v>1495</v>
      </c>
      <c r="D475" s="97" t="s">
        <v>133</v>
      </c>
      <c r="E475" s="16">
        <f t="shared" ref="E475:G475" si="824">E335</f>
        <v>121732</v>
      </c>
      <c r="F475" s="138">
        <f t="shared" si="824"/>
        <v>0.41</v>
      </c>
      <c r="G475" s="16">
        <f t="shared" si="824"/>
        <v>49910.119999999995</v>
      </c>
      <c r="H475" s="1"/>
      <c r="I475" s="101">
        <f t="shared" si="720"/>
        <v>1.3357344495798984E-4</v>
      </c>
      <c r="J475" s="1">
        <v>7</v>
      </c>
      <c r="K475" s="61">
        <v>14</v>
      </c>
      <c r="L475" s="61">
        <v>10</v>
      </c>
      <c r="M475" s="32">
        <v>16</v>
      </c>
      <c r="N475" s="32">
        <v>19</v>
      </c>
      <c r="O475" s="1">
        <v>13</v>
      </c>
      <c r="P475" s="1">
        <v>17</v>
      </c>
      <c r="Q475" s="1">
        <v>18</v>
      </c>
      <c r="R475" s="1">
        <v>11</v>
      </c>
      <c r="S475" s="1">
        <v>12</v>
      </c>
      <c r="T475" s="1">
        <v>3</v>
      </c>
      <c r="U475" s="1">
        <v>16</v>
      </c>
      <c r="V475" s="1">
        <v>10</v>
      </c>
      <c r="W475" s="1">
        <v>11</v>
      </c>
      <c r="X475" s="1">
        <v>9</v>
      </c>
      <c r="Y475" s="1">
        <v>8</v>
      </c>
      <c r="Z475" s="1">
        <v>5</v>
      </c>
      <c r="AA475" s="1">
        <v>7</v>
      </c>
      <c r="AG475" s="103">
        <f t="shared" ref="AG475:AX475" si="825">J475/$G475</f>
        <v>1.4025211720588931E-4</v>
      </c>
      <c r="AH475" s="103">
        <f t="shared" si="825"/>
        <v>2.8050423441177861E-4</v>
      </c>
      <c r="AI475" s="103">
        <f t="shared" si="825"/>
        <v>2.0036016743698475E-4</v>
      </c>
      <c r="AJ475" s="103">
        <f t="shared" si="825"/>
        <v>3.205762678991756E-4</v>
      </c>
      <c r="AK475" s="103">
        <f t="shared" si="825"/>
        <v>3.8068431813027099E-4</v>
      </c>
      <c r="AL475" s="103">
        <f t="shared" si="825"/>
        <v>2.6046821766808015E-4</v>
      </c>
      <c r="AM475" s="103">
        <f t="shared" si="825"/>
        <v>3.4061228464287406E-4</v>
      </c>
      <c r="AN475" s="103">
        <f t="shared" si="825"/>
        <v>3.6064830138657253E-4</v>
      </c>
      <c r="AO475" s="103">
        <f t="shared" si="825"/>
        <v>2.2039618418068322E-4</v>
      </c>
      <c r="AP475" s="103">
        <f t="shared" si="825"/>
        <v>2.4043220092438168E-4</v>
      </c>
      <c r="AQ475" s="103">
        <f t="shared" si="825"/>
        <v>6.0108050231095421E-5</v>
      </c>
      <c r="AR475" s="103">
        <f t="shared" si="825"/>
        <v>3.205762678991756E-4</v>
      </c>
      <c r="AS475" s="103">
        <f t="shared" si="825"/>
        <v>2.0036016743698475E-4</v>
      </c>
      <c r="AT475" s="103">
        <f t="shared" si="825"/>
        <v>2.2039618418068322E-4</v>
      </c>
      <c r="AU475" s="103">
        <f t="shared" si="825"/>
        <v>1.8032415069328626E-4</v>
      </c>
      <c r="AV475" s="103">
        <f t="shared" si="825"/>
        <v>1.602881339495878E-4</v>
      </c>
      <c r="AW475" s="103">
        <f t="shared" si="825"/>
        <v>1.0018008371849238E-4</v>
      </c>
      <c r="AX475" s="103">
        <f t="shared" si="825"/>
        <v>1.4025211720588931E-4</v>
      </c>
    </row>
    <row r="476" spans="1:66" ht="14.25" outlineLevel="1" x14ac:dyDescent="0.2">
      <c r="A476" s="97" t="s">
        <v>1815</v>
      </c>
      <c r="B476" s="97" t="s">
        <v>1239</v>
      </c>
      <c r="C476" s="97" t="s">
        <v>1239</v>
      </c>
      <c r="D476" s="97" t="s">
        <v>133</v>
      </c>
      <c r="E476" s="16">
        <f t="shared" ref="E476:G476" si="826">E336</f>
        <v>854674</v>
      </c>
      <c r="F476" s="138">
        <f t="shared" si="826"/>
        <v>0.4</v>
      </c>
      <c r="G476" s="16">
        <f t="shared" si="826"/>
        <v>341869.60000000003</v>
      </c>
      <c r="H476" s="1"/>
      <c r="I476" s="101">
        <f t="shared" si="720"/>
        <v>2.1938189297907739E-4</v>
      </c>
      <c r="J476" s="1">
        <v>257</v>
      </c>
      <c r="K476" s="61">
        <v>255</v>
      </c>
      <c r="L476" s="61">
        <v>250</v>
      </c>
      <c r="M476" s="32">
        <v>193</v>
      </c>
      <c r="N476" s="32">
        <v>204</v>
      </c>
      <c r="O476" s="1">
        <v>198</v>
      </c>
      <c r="P476" s="1">
        <v>170</v>
      </c>
      <c r="Q476" s="1">
        <v>137</v>
      </c>
      <c r="R476" s="1">
        <v>86</v>
      </c>
      <c r="S476" s="1">
        <v>75</v>
      </c>
      <c r="T476" s="1">
        <v>84</v>
      </c>
      <c r="U476" s="1">
        <v>83</v>
      </c>
      <c r="V476" s="1">
        <v>57</v>
      </c>
      <c r="W476" s="1">
        <v>71</v>
      </c>
      <c r="X476" s="1">
        <v>74</v>
      </c>
      <c r="Y476" s="1">
        <v>80</v>
      </c>
      <c r="Z476" s="1">
        <v>84</v>
      </c>
      <c r="AA476" s="1">
        <v>61</v>
      </c>
      <c r="AG476" s="103">
        <f t="shared" ref="AG476:AX476" si="827">J476/$G476</f>
        <v>7.517486199416385E-4</v>
      </c>
      <c r="AH476" s="103">
        <f t="shared" si="827"/>
        <v>7.4589843612886311E-4</v>
      </c>
      <c r="AI476" s="103">
        <f t="shared" si="827"/>
        <v>7.3127297659692457E-4</v>
      </c>
      <c r="AJ476" s="103">
        <f t="shared" si="827"/>
        <v>5.6454273793282576E-4</v>
      </c>
      <c r="AK476" s="103">
        <f t="shared" si="827"/>
        <v>5.9671874890309046E-4</v>
      </c>
      <c r="AL476" s="103">
        <f t="shared" si="827"/>
        <v>5.7916819746476429E-4</v>
      </c>
      <c r="AM476" s="103">
        <f t="shared" si="827"/>
        <v>4.972656240859087E-4</v>
      </c>
      <c r="AN476" s="103">
        <f t="shared" si="827"/>
        <v>4.0073759117511469E-4</v>
      </c>
      <c r="AO476" s="103">
        <f t="shared" si="827"/>
        <v>2.5155790394934205E-4</v>
      </c>
      <c r="AP476" s="103">
        <f t="shared" si="827"/>
        <v>2.1938189297907739E-4</v>
      </c>
      <c r="AQ476" s="103">
        <f t="shared" si="827"/>
        <v>2.4570772013656665E-4</v>
      </c>
      <c r="AR476" s="103">
        <f t="shared" si="827"/>
        <v>2.4278262823017896E-4</v>
      </c>
      <c r="AS476" s="103">
        <f t="shared" si="827"/>
        <v>1.6673023866409882E-4</v>
      </c>
      <c r="AT476" s="103">
        <f t="shared" si="827"/>
        <v>2.0768152535352658E-4</v>
      </c>
      <c r="AU476" s="103">
        <f t="shared" si="827"/>
        <v>2.1645680107268967E-4</v>
      </c>
      <c r="AV476" s="103">
        <f t="shared" si="827"/>
        <v>2.3400735251101587E-4</v>
      </c>
      <c r="AW476" s="103">
        <f t="shared" si="827"/>
        <v>2.4570772013656665E-4</v>
      </c>
      <c r="AX476" s="103">
        <f t="shared" si="827"/>
        <v>1.784306062896496E-4</v>
      </c>
    </row>
    <row r="477" spans="1:66" ht="14.25" outlineLevel="1" x14ac:dyDescent="0.2">
      <c r="A477" s="97" t="s">
        <v>1815</v>
      </c>
      <c r="B477" s="97" t="s">
        <v>1257</v>
      </c>
      <c r="C477" s="97" t="s">
        <v>1257</v>
      </c>
      <c r="D477" s="97" t="s">
        <v>201</v>
      </c>
      <c r="E477" s="16">
        <f t="shared" ref="E477:G477" si="828">E337</f>
        <v>760885</v>
      </c>
      <c r="F477" s="138">
        <f t="shared" si="828"/>
        <v>0.65</v>
      </c>
      <c r="G477" s="16">
        <f t="shared" si="828"/>
        <v>494575.25</v>
      </c>
      <c r="H477" s="16"/>
      <c r="I477" s="101">
        <f t="shared" si="720"/>
        <v>1.1839789125449902E-2</v>
      </c>
      <c r="J477" s="16">
        <v>6504</v>
      </c>
      <c r="K477" s="130">
        <v>6328</v>
      </c>
      <c r="L477" s="130">
        <v>7125</v>
      </c>
      <c r="M477" s="131">
        <v>7094</v>
      </c>
      <c r="N477" s="131">
        <v>7944</v>
      </c>
      <c r="O477" s="16">
        <v>7306</v>
      </c>
      <c r="P477" s="16">
        <v>10629</v>
      </c>
      <c r="Q477" s="16">
        <v>7544</v>
      </c>
      <c r="R477" s="16">
        <v>5865</v>
      </c>
      <c r="S477" s="16">
        <v>4940</v>
      </c>
      <c r="T477" s="16">
        <v>5577</v>
      </c>
      <c r="U477" s="16">
        <v>5761</v>
      </c>
      <c r="V477" s="16">
        <v>5198</v>
      </c>
      <c r="W477" s="16">
        <v>5129</v>
      </c>
      <c r="X477" s="16">
        <v>4988</v>
      </c>
      <c r="Y477" s="16">
        <v>5319</v>
      </c>
      <c r="Z477" s="16">
        <v>6162</v>
      </c>
      <c r="AA477" s="16">
        <v>6086</v>
      </c>
      <c r="AG477" s="103">
        <f t="shared" ref="AG477:AX477" si="829">J477/$G477</f>
        <v>1.3150678284042722E-2</v>
      </c>
      <c r="AH477" s="103">
        <f t="shared" si="829"/>
        <v>1.2794817371067396E-2</v>
      </c>
      <c r="AI477" s="103">
        <f t="shared" si="829"/>
        <v>1.440630116448407E-2</v>
      </c>
      <c r="AJ477" s="103">
        <f t="shared" si="829"/>
        <v>1.4343621117312279E-2</v>
      </c>
      <c r="AK477" s="103">
        <f t="shared" si="829"/>
        <v>1.606226757202266E-2</v>
      </c>
      <c r="AL477" s="103">
        <f t="shared" si="829"/>
        <v>1.4772271762487103E-2</v>
      </c>
      <c r="AM477" s="103">
        <f t="shared" si="829"/>
        <v>2.1491168431901918E-2</v>
      </c>
      <c r="AN477" s="103">
        <f t="shared" si="829"/>
        <v>1.5253492769806011E-2</v>
      </c>
      <c r="AO477" s="103">
        <f t="shared" si="829"/>
        <v>1.1858660537501623E-2</v>
      </c>
      <c r="AP477" s="103">
        <f t="shared" si="829"/>
        <v>9.9883688073756222E-3</v>
      </c>
      <c r="AQ477" s="103">
        <f t="shared" si="829"/>
        <v>1.1276342679905637E-2</v>
      </c>
      <c r="AR477" s="103">
        <f t="shared" si="829"/>
        <v>1.1648379088925295E-2</v>
      </c>
      <c r="AS477" s="103">
        <f t="shared" si="829"/>
        <v>1.0510028554805361E-2</v>
      </c>
      <c r="AT477" s="103">
        <f t="shared" si="829"/>
        <v>1.0370514901422989E-2</v>
      </c>
      <c r="AU477" s="103">
        <f t="shared" si="829"/>
        <v>1.0085421783641619E-2</v>
      </c>
      <c r="AV477" s="103">
        <f t="shared" si="829"/>
        <v>1.0754682932475897E-2</v>
      </c>
      <c r="AW477" s="103">
        <f t="shared" si="829"/>
        <v>1.2459175828147486E-2</v>
      </c>
      <c r="AX477" s="103">
        <f t="shared" si="829"/>
        <v>1.2305508615726322E-2</v>
      </c>
    </row>
    <row r="478" spans="1:66" ht="14.25" outlineLevel="1" x14ac:dyDescent="0.2">
      <c r="A478" s="97" t="s">
        <v>1815</v>
      </c>
      <c r="B478" s="97" t="s">
        <v>1262</v>
      </c>
      <c r="C478" s="97" t="s">
        <v>1262</v>
      </c>
      <c r="D478" s="97" t="s">
        <v>133</v>
      </c>
      <c r="E478" s="16">
        <f t="shared" ref="E478:G478" si="830">E338</f>
        <v>231900</v>
      </c>
      <c r="F478" s="138">
        <f t="shared" si="830"/>
        <v>0.41</v>
      </c>
      <c r="G478" s="16">
        <f t="shared" si="830"/>
        <v>95079</v>
      </c>
      <c r="H478" s="16"/>
      <c r="I478" s="101">
        <f t="shared" si="720"/>
        <v>4.5260607845405747E-2</v>
      </c>
      <c r="J478" s="16">
        <v>8789</v>
      </c>
      <c r="K478" s="130">
        <v>8221</v>
      </c>
      <c r="L478" s="130">
        <v>8634</v>
      </c>
      <c r="M478" s="131">
        <v>7663</v>
      </c>
      <c r="N478" s="131">
        <v>7695</v>
      </c>
      <c r="O478" s="16">
        <v>8283</v>
      </c>
      <c r="P478" s="16">
        <v>7492</v>
      </c>
      <c r="Q478" s="16">
        <v>6805</v>
      </c>
      <c r="R478" s="16">
        <v>4806</v>
      </c>
      <c r="S478" s="16">
        <v>4188</v>
      </c>
      <c r="T478" s="16">
        <v>4592</v>
      </c>
      <c r="U478" s="16">
        <v>4826</v>
      </c>
      <c r="V478" s="16">
        <v>4388</v>
      </c>
      <c r="W478" s="16">
        <v>3780</v>
      </c>
      <c r="X478" s="16">
        <v>4079</v>
      </c>
      <c r="Y478" s="16">
        <v>3885</v>
      </c>
      <c r="Z478" s="16">
        <v>4683</v>
      </c>
      <c r="AA478" s="16">
        <v>4342</v>
      </c>
      <c r="AG478" s="103">
        <f t="shared" ref="AG478:AX478" si="831">J478/$G478</f>
        <v>9.2438919214547902E-2</v>
      </c>
      <c r="AH478" s="103">
        <f t="shared" si="831"/>
        <v>8.6464939681738337E-2</v>
      </c>
      <c r="AI478" s="103">
        <f t="shared" si="831"/>
        <v>9.0808695926545294E-2</v>
      </c>
      <c r="AJ478" s="103">
        <f t="shared" si="831"/>
        <v>8.0596135844928959E-2</v>
      </c>
      <c r="AK478" s="103">
        <f t="shared" si="831"/>
        <v>8.0932698072129494E-2</v>
      </c>
      <c r="AL478" s="103">
        <f t="shared" si="831"/>
        <v>8.7117028996939391E-2</v>
      </c>
      <c r="AM478" s="103">
        <f t="shared" si="831"/>
        <v>7.8797631443326077E-2</v>
      </c>
      <c r="AN478" s="103">
        <f t="shared" si="831"/>
        <v>7.1572061128114511E-2</v>
      </c>
      <c r="AO478" s="103">
        <f t="shared" si="831"/>
        <v>5.0547439497680875E-2</v>
      </c>
      <c r="AP478" s="103">
        <f t="shared" si="831"/>
        <v>4.4047581484870479E-2</v>
      </c>
      <c r="AQ478" s="103">
        <f t="shared" si="831"/>
        <v>4.8296679603277277E-2</v>
      </c>
      <c r="AR478" s="103">
        <f t="shared" si="831"/>
        <v>5.0757790889681215E-2</v>
      </c>
      <c r="AS478" s="103">
        <f t="shared" si="831"/>
        <v>4.6151095404873839E-2</v>
      </c>
      <c r="AT478" s="103">
        <f t="shared" si="831"/>
        <v>3.9756413088063609E-2</v>
      </c>
      <c r="AU478" s="103">
        <f t="shared" si="831"/>
        <v>4.2901166398468644E-2</v>
      </c>
      <c r="AV478" s="103">
        <f t="shared" si="831"/>
        <v>4.0860757896065379E-2</v>
      </c>
      <c r="AW478" s="103">
        <f t="shared" si="831"/>
        <v>4.9253778436878809E-2</v>
      </c>
      <c r="AX478" s="103">
        <f t="shared" si="831"/>
        <v>4.5667287203273066E-2</v>
      </c>
    </row>
    <row r="479" spans="1:66" ht="14.25" outlineLevel="1" x14ac:dyDescent="0.2">
      <c r="A479" s="97" t="s">
        <v>1815</v>
      </c>
      <c r="B479" s="97" t="s">
        <v>1310</v>
      </c>
      <c r="C479" s="97" t="s">
        <v>1310</v>
      </c>
      <c r="D479" s="97" t="s">
        <v>151</v>
      </c>
      <c r="E479" s="16">
        <f t="shared" ref="E479:G479" si="832">E339</f>
        <v>381974</v>
      </c>
      <c r="F479" s="138">
        <f t="shared" si="832"/>
        <v>0.43</v>
      </c>
      <c r="G479" s="16">
        <f t="shared" si="832"/>
        <v>164248.82</v>
      </c>
      <c r="H479" s="16"/>
      <c r="I479" s="101">
        <f t="shared" si="720"/>
        <v>5.4431644217190316E-2</v>
      </c>
      <c r="J479" s="16">
        <v>11950</v>
      </c>
      <c r="K479" s="130">
        <v>11745</v>
      </c>
      <c r="L479" s="130">
        <v>13067</v>
      </c>
      <c r="M479" s="131">
        <v>13261</v>
      </c>
      <c r="N479" s="131">
        <v>13457</v>
      </c>
      <c r="O479" s="16">
        <v>13353</v>
      </c>
      <c r="P479" s="16">
        <v>12477</v>
      </c>
      <c r="Q479" s="16">
        <v>13163</v>
      </c>
      <c r="R479" s="16">
        <v>9179</v>
      </c>
      <c r="S479" s="16">
        <v>7335</v>
      </c>
      <c r="T479" s="16">
        <v>7917</v>
      </c>
      <c r="U479" s="16">
        <v>8369</v>
      </c>
      <c r="V479" s="16">
        <v>7963</v>
      </c>
      <c r="W479" s="16">
        <v>7609</v>
      </c>
      <c r="X479" s="16">
        <v>7714</v>
      </c>
      <c r="Y479" s="16">
        <v>8203</v>
      </c>
      <c r="Z479" s="16">
        <v>9660</v>
      </c>
      <c r="AA479" s="16">
        <v>8958</v>
      </c>
      <c r="AG479" s="103">
        <f t="shared" ref="AG479:AX479" si="833">J479/$G479</f>
        <v>7.2755469415244509E-2</v>
      </c>
      <c r="AH479" s="103">
        <f t="shared" si="833"/>
        <v>7.1507363036154528E-2</v>
      </c>
      <c r="AI479" s="103">
        <f t="shared" si="833"/>
        <v>7.9556127100334717E-2</v>
      </c>
      <c r="AJ479" s="103">
        <f t="shared" si="833"/>
        <v>8.073726191761986E-2</v>
      </c>
      <c r="AK479" s="103">
        <f t="shared" si="833"/>
        <v>8.1930573382505881E-2</v>
      </c>
      <c r="AL479" s="103">
        <f t="shared" si="833"/>
        <v>8.1297387707260235E-2</v>
      </c>
      <c r="AM479" s="103">
        <f t="shared" si="833"/>
        <v>7.5964016058075789E-2</v>
      </c>
      <c r="AN479" s="103">
        <f t="shared" si="833"/>
        <v>8.0140606185176849E-2</v>
      </c>
      <c r="AO479" s="103">
        <f t="shared" si="833"/>
        <v>5.5884724164228392E-2</v>
      </c>
      <c r="AP479" s="103">
        <f t="shared" si="833"/>
        <v>4.4657855076219118E-2</v>
      </c>
      <c r="AQ479" s="103">
        <f t="shared" si="833"/>
        <v>4.8201259528074539E-2</v>
      </c>
      <c r="AR479" s="103">
        <f t="shared" si="833"/>
        <v>5.095318188587291E-2</v>
      </c>
      <c r="AS479" s="103">
        <f t="shared" si="833"/>
        <v>4.8481322422894726E-2</v>
      </c>
      <c r="AT479" s="103">
        <f t="shared" si="833"/>
        <v>4.6326055797539366E-2</v>
      </c>
      <c r="AU479" s="103">
        <f t="shared" si="833"/>
        <v>4.6965329796585444E-2</v>
      </c>
      <c r="AV479" s="103">
        <f t="shared" si="833"/>
        <v>4.9942520135000057E-2</v>
      </c>
      <c r="AW479" s="103">
        <f t="shared" si="833"/>
        <v>5.8813207912239492E-2</v>
      </c>
      <c r="AX479" s="103">
        <f t="shared" si="833"/>
        <v>5.4539204604331398E-2</v>
      </c>
    </row>
    <row r="480" spans="1:66" ht="14.25" outlineLevel="1" x14ac:dyDescent="0.2">
      <c r="A480" s="97" t="s">
        <v>1815</v>
      </c>
      <c r="B480" s="97" t="s">
        <v>1310</v>
      </c>
      <c r="C480" s="97" t="s">
        <v>1450</v>
      </c>
      <c r="D480" s="97" t="s">
        <v>133</v>
      </c>
      <c r="E480" s="16">
        <f t="shared" ref="E480:G480" si="834">E340</f>
        <v>169374</v>
      </c>
      <c r="F480" s="138">
        <f t="shared" si="834"/>
        <v>0.43</v>
      </c>
      <c r="G480" s="16">
        <f t="shared" si="834"/>
        <v>72830.819999999992</v>
      </c>
      <c r="H480" s="1"/>
      <c r="I480" s="101">
        <f t="shared" si="720"/>
        <v>2.4074057292411835E-3</v>
      </c>
      <c r="J480" s="1">
        <v>256</v>
      </c>
      <c r="K480" s="61">
        <v>271</v>
      </c>
      <c r="L480" s="61">
        <v>307</v>
      </c>
      <c r="M480" s="32">
        <v>320</v>
      </c>
      <c r="N480" s="32">
        <v>332</v>
      </c>
      <c r="O480" s="1">
        <v>291</v>
      </c>
      <c r="P480" s="1">
        <v>278</v>
      </c>
      <c r="Q480" s="1">
        <v>315</v>
      </c>
      <c r="R480" s="1">
        <v>142</v>
      </c>
      <c r="S480" s="1">
        <v>122</v>
      </c>
      <c r="T480" s="1">
        <v>139</v>
      </c>
      <c r="U480" s="1">
        <v>167</v>
      </c>
      <c r="V480" s="1">
        <v>161</v>
      </c>
      <c r="W480" s="1">
        <v>154</v>
      </c>
      <c r="X480" s="1">
        <v>141</v>
      </c>
      <c r="Y480" s="1">
        <v>162</v>
      </c>
      <c r="Z480" s="1">
        <v>185</v>
      </c>
      <c r="AA480" s="1">
        <v>179</v>
      </c>
      <c r="AG480" s="103">
        <f t="shared" ref="AG480:AX480" si="835">J480/$G480</f>
        <v>3.5149954373711574E-3</v>
      </c>
      <c r="AH480" s="103">
        <f t="shared" si="835"/>
        <v>3.7209522012796236E-3</v>
      </c>
      <c r="AI480" s="103">
        <f t="shared" si="835"/>
        <v>4.2152484346599422E-3</v>
      </c>
      <c r="AJ480" s="103">
        <f t="shared" si="835"/>
        <v>4.3937442967139466E-3</v>
      </c>
      <c r="AK480" s="103">
        <f t="shared" si="835"/>
        <v>4.5585097078407197E-3</v>
      </c>
      <c r="AL480" s="103">
        <f t="shared" si="835"/>
        <v>3.9955612198242455E-3</v>
      </c>
      <c r="AM480" s="103">
        <f t="shared" si="835"/>
        <v>3.8170653577702411E-3</v>
      </c>
      <c r="AN480" s="103">
        <f t="shared" si="835"/>
        <v>4.3250920420777909E-3</v>
      </c>
      <c r="AO480" s="103">
        <f t="shared" si="835"/>
        <v>1.9497240316668138E-3</v>
      </c>
      <c r="AP480" s="103">
        <f t="shared" si="835"/>
        <v>1.6751150131221922E-3</v>
      </c>
      <c r="AQ480" s="103">
        <f t="shared" si="835"/>
        <v>1.9085326788851205E-3</v>
      </c>
      <c r="AR480" s="103">
        <f t="shared" si="835"/>
        <v>2.2929853048475907E-3</v>
      </c>
      <c r="AS480" s="103">
        <f t="shared" si="835"/>
        <v>2.2106025992842042E-3</v>
      </c>
      <c r="AT480" s="103">
        <f t="shared" si="835"/>
        <v>2.1144894427935867E-3</v>
      </c>
      <c r="AU480" s="103">
        <f t="shared" si="835"/>
        <v>1.9359935807395827E-3</v>
      </c>
      <c r="AV480" s="103">
        <f t="shared" si="835"/>
        <v>2.2243330502114355E-3</v>
      </c>
      <c r="AW480" s="103">
        <f t="shared" si="835"/>
        <v>2.5401334215377504E-3</v>
      </c>
      <c r="AX480" s="103">
        <f t="shared" si="835"/>
        <v>2.4577507159743639E-3</v>
      </c>
    </row>
    <row r="481" spans="1:66" ht="14.25" outlineLevel="1" x14ac:dyDescent="0.2">
      <c r="A481" s="97" t="s">
        <v>1815</v>
      </c>
      <c r="B481" s="97" t="s">
        <v>1369</v>
      </c>
      <c r="C481" s="97" t="s">
        <v>1369</v>
      </c>
      <c r="D481" s="97" t="s">
        <v>133</v>
      </c>
      <c r="E481" s="16">
        <f t="shared" ref="E481:G481" si="836">E341</f>
        <v>262073</v>
      </c>
      <c r="F481" s="138">
        <f t="shared" si="836"/>
        <v>0.38</v>
      </c>
      <c r="G481" s="16">
        <f t="shared" si="836"/>
        <v>99587.74</v>
      </c>
      <c r="H481" s="1"/>
      <c r="I481" s="101">
        <f t="shared" si="720"/>
        <v>3.1061387007410078E-3</v>
      </c>
      <c r="J481" s="1">
        <v>624</v>
      </c>
      <c r="K481" s="61">
        <v>617</v>
      </c>
      <c r="L481" s="61">
        <v>635</v>
      </c>
      <c r="M481" s="32">
        <v>701</v>
      </c>
      <c r="N481" s="32">
        <v>726</v>
      </c>
      <c r="O481" s="1">
        <v>678</v>
      </c>
      <c r="P481" s="1">
        <v>684</v>
      </c>
      <c r="Q481" s="1">
        <v>581</v>
      </c>
      <c r="R481" s="1">
        <v>379</v>
      </c>
      <c r="S481" s="1">
        <v>331</v>
      </c>
      <c r="T481" s="1">
        <v>354</v>
      </c>
      <c r="U481" s="1">
        <v>356</v>
      </c>
      <c r="V481" s="1">
        <v>359</v>
      </c>
      <c r="W481" s="1">
        <v>328</v>
      </c>
      <c r="X481" s="1">
        <v>322</v>
      </c>
      <c r="Y481" s="1">
        <v>286</v>
      </c>
      <c r="Z481" s="1">
        <v>326</v>
      </c>
      <c r="AA481" s="1">
        <v>316</v>
      </c>
      <c r="AG481" s="103">
        <f t="shared" ref="AG481:AX481" si="837">J481/$G481</f>
        <v>6.2658315170120334E-3</v>
      </c>
      <c r="AH481" s="103">
        <f t="shared" si="837"/>
        <v>6.1955417403788855E-3</v>
      </c>
      <c r="AI481" s="103">
        <f t="shared" si="837"/>
        <v>6.3762868802926947E-3</v>
      </c>
      <c r="AJ481" s="103">
        <f t="shared" si="837"/>
        <v>7.0390190599766596E-3</v>
      </c>
      <c r="AK481" s="103">
        <f t="shared" si="837"/>
        <v>7.2900539765236158E-3</v>
      </c>
      <c r="AL481" s="103">
        <f t="shared" si="837"/>
        <v>6.8080669367534593E-3</v>
      </c>
      <c r="AM481" s="103">
        <f t="shared" si="837"/>
        <v>6.8683153167247287E-3</v>
      </c>
      <c r="AN481" s="103">
        <f t="shared" si="837"/>
        <v>5.8340514605512679E-3</v>
      </c>
      <c r="AO481" s="103">
        <f t="shared" si="837"/>
        <v>3.8056893348518599E-3</v>
      </c>
      <c r="AP481" s="103">
        <f t="shared" si="837"/>
        <v>3.3237022950817039E-3</v>
      </c>
      <c r="AQ481" s="103">
        <f t="shared" si="837"/>
        <v>3.5546544183049037E-3</v>
      </c>
      <c r="AR481" s="103">
        <f t="shared" si="837"/>
        <v>3.57473721162866E-3</v>
      </c>
      <c r="AS481" s="103">
        <f t="shared" si="837"/>
        <v>3.6048614016142948E-3</v>
      </c>
      <c r="AT481" s="103">
        <f t="shared" si="837"/>
        <v>3.2935781050960687E-3</v>
      </c>
      <c r="AU481" s="103">
        <f t="shared" si="837"/>
        <v>3.2333297251247992E-3</v>
      </c>
      <c r="AV481" s="103">
        <f t="shared" si="837"/>
        <v>2.8718394452971821E-3</v>
      </c>
      <c r="AW481" s="103">
        <f t="shared" si="837"/>
        <v>3.2734953117723124E-3</v>
      </c>
      <c r="AX481" s="103">
        <f t="shared" si="837"/>
        <v>3.1730813451535298E-3</v>
      </c>
    </row>
    <row r="482" spans="1:66" ht="14.25" outlineLevel="1" x14ac:dyDescent="0.2">
      <c r="A482" s="97" t="s">
        <v>1815</v>
      </c>
      <c r="B482" s="97" t="s">
        <v>1369</v>
      </c>
      <c r="C482" s="97" t="s">
        <v>1405</v>
      </c>
      <c r="D482" s="97" t="s">
        <v>133</v>
      </c>
      <c r="E482" s="16">
        <f t="shared" ref="E482:G482" si="838">E342</f>
        <v>147537</v>
      </c>
      <c r="F482" s="138">
        <f t="shared" si="838"/>
        <v>0.38</v>
      </c>
      <c r="G482" s="16">
        <f t="shared" si="838"/>
        <v>56064.06</v>
      </c>
      <c r="H482" s="1"/>
      <c r="I482" s="101">
        <f t="shared" si="720"/>
        <v>5.8861238376243174E-4</v>
      </c>
      <c r="J482" s="1">
        <v>111</v>
      </c>
      <c r="K482" s="61">
        <v>87</v>
      </c>
      <c r="L482" s="61">
        <v>97</v>
      </c>
      <c r="M482" s="32">
        <v>103</v>
      </c>
      <c r="N482" s="32">
        <v>126</v>
      </c>
      <c r="O482" s="1">
        <v>106</v>
      </c>
      <c r="P482" s="1">
        <v>89</v>
      </c>
      <c r="Q482" s="1">
        <v>85</v>
      </c>
      <c r="R482" s="1">
        <v>53</v>
      </c>
      <c r="S482" s="1">
        <v>52</v>
      </c>
      <c r="T482" s="1">
        <v>52</v>
      </c>
      <c r="U482" s="1">
        <v>49</v>
      </c>
      <c r="V482" s="1">
        <v>39</v>
      </c>
      <c r="W482" s="1">
        <v>41</v>
      </c>
      <c r="X482" s="1">
        <v>33</v>
      </c>
      <c r="Y482" s="1">
        <v>39</v>
      </c>
      <c r="Z482" s="1">
        <v>36</v>
      </c>
      <c r="AA482" s="1">
        <v>24</v>
      </c>
      <c r="AG482" s="103">
        <f t="shared" ref="AG482:AX482" si="839">J482/$G482</f>
        <v>1.9798780181099979E-3</v>
      </c>
      <c r="AH482" s="103">
        <f t="shared" si="839"/>
        <v>1.551796284464593E-3</v>
      </c>
      <c r="AI482" s="103">
        <f t="shared" si="839"/>
        <v>1.7301636734835116E-3</v>
      </c>
      <c r="AJ482" s="103">
        <f t="shared" si="839"/>
        <v>1.8371841068948629E-3</v>
      </c>
      <c r="AK482" s="103">
        <f t="shared" si="839"/>
        <v>2.2474291016383761E-3</v>
      </c>
      <c r="AL482" s="103">
        <f t="shared" si="839"/>
        <v>1.8906943236005386E-3</v>
      </c>
      <c r="AM482" s="103">
        <f t="shared" si="839"/>
        <v>1.5874697622683767E-3</v>
      </c>
      <c r="AN482" s="103">
        <f t="shared" si="839"/>
        <v>1.5161228066608091E-3</v>
      </c>
      <c r="AO482" s="103">
        <f t="shared" si="839"/>
        <v>9.4534716180026928E-4</v>
      </c>
      <c r="AP482" s="103">
        <f t="shared" si="839"/>
        <v>9.2751042289837733E-4</v>
      </c>
      <c r="AQ482" s="103">
        <f t="shared" si="839"/>
        <v>9.2751042289837733E-4</v>
      </c>
      <c r="AR482" s="103">
        <f t="shared" si="839"/>
        <v>8.740002061927018E-4</v>
      </c>
      <c r="AS482" s="103">
        <f t="shared" si="839"/>
        <v>6.9563281717378302E-4</v>
      </c>
      <c r="AT482" s="103">
        <f t="shared" si="839"/>
        <v>7.3130629497756671E-4</v>
      </c>
      <c r="AU482" s="103">
        <f t="shared" si="839"/>
        <v>5.8861238376243174E-4</v>
      </c>
      <c r="AV482" s="103">
        <f t="shared" si="839"/>
        <v>6.9563281717378302E-4</v>
      </c>
      <c r="AW482" s="103">
        <f t="shared" si="839"/>
        <v>6.4212260046810738E-4</v>
      </c>
      <c r="AX482" s="103">
        <f t="shared" si="839"/>
        <v>4.2808173364540492E-4</v>
      </c>
    </row>
    <row r="483" spans="1:66" ht="14.25" outlineLevel="1" x14ac:dyDescent="0.2">
      <c r="A483" s="97" t="s">
        <v>1815</v>
      </c>
      <c r="B483" s="97" t="s">
        <v>1371</v>
      </c>
      <c r="C483" s="97" t="s">
        <v>1240</v>
      </c>
      <c r="D483" s="97" t="s">
        <v>151</v>
      </c>
      <c r="E483" s="16">
        <f t="shared" ref="E483:G483" si="840">E343</f>
        <v>676602</v>
      </c>
      <c r="F483" s="138">
        <f t="shared" si="840"/>
        <v>0.4</v>
      </c>
      <c r="G483" s="16">
        <f t="shared" si="840"/>
        <v>270640.8</v>
      </c>
      <c r="H483" s="16"/>
      <c r="I483" s="101">
        <f t="shared" si="720"/>
        <v>6.7321704635812489E-3</v>
      </c>
      <c r="J483" s="16">
        <v>3230</v>
      </c>
      <c r="K483" s="130">
        <v>2694</v>
      </c>
      <c r="L483" s="130">
        <v>2965</v>
      </c>
      <c r="M483" s="131">
        <v>2316</v>
      </c>
      <c r="N483" s="131">
        <v>3072</v>
      </c>
      <c r="O483" s="16">
        <v>2301</v>
      </c>
      <c r="P483" s="16">
        <v>2696</v>
      </c>
      <c r="Q483" s="16">
        <v>2320</v>
      </c>
      <c r="R483" s="16">
        <v>1456</v>
      </c>
      <c r="S483" s="16">
        <v>1208</v>
      </c>
      <c r="T483" s="16">
        <v>1456</v>
      </c>
      <c r="U483" s="16">
        <v>1581</v>
      </c>
      <c r="V483" s="16">
        <v>1552</v>
      </c>
      <c r="W483" s="16">
        <v>1379</v>
      </c>
      <c r="X483" s="16">
        <v>1407</v>
      </c>
      <c r="Y483" s="16">
        <v>1523</v>
      </c>
      <c r="Z483" s="16">
        <v>2271</v>
      </c>
      <c r="AA483" s="16">
        <v>1672</v>
      </c>
      <c r="AG483" s="103">
        <f t="shared" ref="AG483:AX483" si="841">J483/$G483</f>
        <v>1.19346380885661E-2</v>
      </c>
      <c r="AH483" s="103">
        <f t="shared" si="841"/>
        <v>9.9541532540548209E-3</v>
      </c>
      <c r="AI483" s="103">
        <f t="shared" si="841"/>
        <v>1.0955480474488695E-2</v>
      </c>
      <c r="AJ483" s="103">
        <f t="shared" si="841"/>
        <v>8.5574680535972399E-3</v>
      </c>
      <c r="AK483" s="103">
        <f t="shared" si="841"/>
        <v>1.1350838454512402E-2</v>
      </c>
      <c r="AL483" s="103">
        <f t="shared" si="841"/>
        <v>8.5020440377060677E-3</v>
      </c>
      <c r="AM483" s="103">
        <f t="shared" si="841"/>
        <v>9.9615431228403106E-3</v>
      </c>
      <c r="AN483" s="103">
        <f t="shared" si="841"/>
        <v>8.5722477911682211E-3</v>
      </c>
      <c r="AO483" s="103">
        <f t="shared" si="841"/>
        <v>5.3798244758366072E-3</v>
      </c>
      <c r="AP483" s="103">
        <f t="shared" si="841"/>
        <v>4.4634807464358668E-3</v>
      </c>
      <c r="AQ483" s="103">
        <f t="shared" si="841"/>
        <v>5.3798244758366072E-3</v>
      </c>
      <c r="AR483" s="103">
        <f t="shared" si="841"/>
        <v>5.8416912749297226E-3</v>
      </c>
      <c r="AS483" s="103">
        <f t="shared" si="841"/>
        <v>5.7345381775401197E-3</v>
      </c>
      <c r="AT483" s="103">
        <f t="shared" si="841"/>
        <v>5.095314527595248E-3</v>
      </c>
      <c r="AU483" s="103">
        <f t="shared" si="841"/>
        <v>5.198772690592106E-3</v>
      </c>
      <c r="AV483" s="103">
        <f t="shared" si="841"/>
        <v>5.6273850801505168E-3</v>
      </c>
      <c r="AW483" s="103">
        <f t="shared" si="841"/>
        <v>8.3911960059237199E-3</v>
      </c>
      <c r="AX483" s="103">
        <f t="shared" si="841"/>
        <v>6.1779303046695109E-3</v>
      </c>
    </row>
    <row r="484" spans="1:66" ht="14.25" outlineLevel="1" x14ac:dyDescent="0.2">
      <c r="A484" s="97" t="s">
        <v>1815</v>
      </c>
      <c r="B484" s="97" t="s">
        <v>1371</v>
      </c>
      <c r="C484" s="97" t="s">
        <v>1371</v>
      </c>
      <c r="D484" s="97" t="s">
        <v>133</v>
      </c>
      <c r="E484" s="16">
        <f t="shared" ref="E484:G484" si="842">E344</f>
        <v>90838.711625151336</v>
      </c>
      <c r="F484" s="138">
        <f t="shared" si="842"/>
        <v>0.4</v>
      </c>
      <c r="G484" s="16">
        <f t="shared" si="842"/>
        <v>36335.484650060534</v>
      </c>
      <c r="H484" s="1"/>
      <c r="I484" s="101">
        <f t="shared" si="720"/>
        <v>3.8713304094165238E-3</v>
      </c>
      <c r="J484" s="1">
        <v>347</v>
      </c>
      <c r="K484" s="61">
        <v>309</v>
      </c>
      <c r="L484" s="61">
        <v>326</v>
      </c>
      <c r="M484" s="32">
        <v>256</v>
      </c>
      <c r="N484" s="32">
        <v>268</v>
      </c>
      <c r="O484" s="1">
        <v>251</v>
      </c>
      <c r="P484" s="1">
        <v>297</v>
      </c>
      <c r="Q484" s="1">
        <v>248</v>
      </c>
      <c r="R484" s="1">
        <v>152</v>
      </c>
      <c r="S484" s="1">
        <v>96</v>
      </c>
      <c r="T484" s="1">
        <v>123</v>
      </c>
      <c r="U484" s="1">
        <v>135</v>
      </c>
      <c r="V484" s="1">
        <v>137</v>
      </c>
      <c r="W484" s="1">
        <v>124</v>
      </c>
      <c r="X484" s="1">
        <v>155</v>
      </c>
      <c r="Y484" s="1">
        <v>131</v>
      </c>
      <c r="Z484" s="1">
        <v>143</v>
      </c>
      <c r="AA484" s="1">
        <v>148</v>
      </c>
      <c r="AG484" s="103">
        <f t="shared" ref="AG484:AX484" si="843">J484/$G484</f>
        <v>9.5498932611436053E-3</v>
      </c>
      <c r="AH484" s="103">
        <f t="shared" si="843"/>
        <v>8.5040836244765824E-3</v>
      </c>
      <c r="AI484" s="103">
        <f t="shared" si="843"/>
        <v>8.9719458303539352E-3</v>
      </c>
      <c r="AJ484" s="103">
        <f t="shared" si="843"/>
        <v>7.0454543943883653E-3</v>
      </c>
      <c r="AK484" s="103">
        <f t="shared" si="843"/>
        <v>7.3757100691253207E-3</v>
      </c>
      <c r="AL484" s="103">
        <f t="shared" si="843"/>
        <v>6.9078478632479678E-3</v>
      </c>
      <c r="AM484" s="103">
        <f t="shared" si="843"/>
        <v>8.173827949739627E-3</v>
      </c>
      <c r="AN484" s="103">
        <f t="shared" si="843"/>
        <v>6.825283944563729E-3</v>
      </c>
      <c r="AO484" s="103">
        <f t="shared" si="843"/>
        <v>4.1832385466680925E-3</v>
      </c>
      <c r="AP484" s="103">
        <f t="shared" si="843"/>
        <v>2.642045397895637E-3</v>
      </c>
      <c r="AQ484" s="103">
        <f t="shared" si="843"/>
        <v>3.3851206660537852E-3</v>
      </c>
      <c r="AR484" s="103">
        <f t="shared" si="843"/>
        <v>3.7153763407907396E-3</v>
      </c>
      <c r="AS484" s="103">
        <f t="shared" si="843"/>
        <v>3.7704189532468987E-3</v>
      </c>
      <c r="AT484" s="103">
        <f t="shared" si="843"/>
        <v>3.4126419722818645E-3</v>
      </c>
      <c r="AU484" s="103">
        <f t="shared" si="843"/>
        <v>4.2658024653523304E-3</v>
      </c>
      <c r="AV484" s="103">
        <f t="shared" si="843"/>
        <v>3.6052911158784215E-3</v>
      </c>
      <c r="AW484" s="103">
        <f t="shared" si="843"/>
        <v>3.935546790615376E-3</v>
      </c>
      <c r="AX484" s="103">
        <f t="shared" si="843"/>
        <v>4.0731533217557743E-3</v>
      </c>
    </row>
    <row r="485" spans="1:66" ht="14.25" outlineLevel="1" x14ac:dyDescent="0.2">
      <c r="A485" s="97" t="s">
        <v>1815</v>
      </c>
      <c r="B485" s="97" t="s">
        <v>1371</v>
      </c>
      <c r="C485" s="97" t="s">
        <v>1391</v>
      </c>
      <c r="D485" s="97" t="s">
        <v>133</v>
      </c>
      <c r="E485" s="16">
        <f t="shared" ref="E485:G485" si="844">E345</f>
        <v>105106</v>
      </c>
      <c r="F485" s="138">
        <f t="shared" si="844"/>
        <v>0.4</v>
      </c>
      <c r="G485" s="16">
        <f t="shared" si="844"/>
        <v>42042.400000000001</v>
      </c>
      <c r="H485" s="16"/>
      <c r="I485" s="101">
        <f t="shared" si="720"/>
        <v>2.6298847512669751E-2</v>
      </c>
      <c r="J485" s="16">
        <v>2149</v>
      </c>
      <c r="K485" s="130">
        <v>2003</v>
      </c>
      <c r="L485" s="130">
        <v>2059</v>
      </c>
      <c r="M485" s="131">
        <v>1735</v>
      </c>
      <c r="N485" s="131">
        <v>1841</v>
      </c>
      <c r="O485" s="16">
        <v>1928</v>
      </c>
      <c r="P485" s="16">
        <v>1802</v>
      </c>
      <c r="Q485" s="16">
        <v>1673</v>
      </c>
      <c r="R485" s="16">
        <v>1162</v>
      </c>
      <c r="S485" s="1">
        <v>989</v>
      </c>
      <c r="T485" s="16">
        <v>1088</v>
      </c>
      <c r="U485" s="16">
        <v>1027</v>
      </c>
      <c r="V485" s="16">
        <v>1084</v>
      </c>
      <c r="W485" s="16">
        <v>1040</v>
      </c>
      <c r="X485" s="16">
        <v>1018</v>
      </c>
      <c r="Y485" s="16">
        <v>1011</v>
      </c>
      <c r="Z485" s="16">
        <v>1157</v>
      </c>
      <c r="AA485" s="16">
        <v>1149</v>
      </c>
      <c r="AG485" s="103">
        <f t="shared" ref="AG485:AX485" si="845">J485/$G485</f>
        <v>5.1115064791734055E-2</v>
      </c>
      <c r="AH485" s="103">
        <f t="shared" si="845"/>
        <v>4.7642380073449661E-2</v>
      </c>
      <c r="AI485" s="103">
        <f t="shared" si="845"/>
        <v>4.8974368732517648E-2</v>
      </c>
      <c r="AJ485" s="103">
        <f t="shared" si="845"/>
        <v>4.1267862919338573E-2</v>
      </c>
      <c r="AK485" s="103">
        <f t="shared" si="845"/>
        <v>4.378912716686012E-2</v>
      </c>
      <c r="AL485" s="103">
        <f t="shared" si="845"/>
        <v>4.5858466690769317E-2</v>
      </c>
      <c r="AM485" s="103">
        <f t="shared" si="845"/>
        <v>4.2861492207866343E-2</v>
      </c>
      <c r="AN485" s="103">
        <f t="shared" si="845"/>
        <v>3.9793161189656152E-2</v>
      </c>
      <c r="AO485" s="103">
        <f t="shared" si="845"/>
        <v>2.763876467566076E-2</v>
      </c>
      <c r="AP485" s="103">
        <f t="shared" si="845"/>
        <v>2.3523871139611439E-2</v>
      </c>
      <c r="AQ485" s="103">
        <f t="shared" si="845"/>
        <v>2.5878636804749489E-2</v>
      </c>
      <c r="AR485" s="103">
        <f t="shared" si="845"/>
        <v>2.4427720586836146E-2</v>
      </c>
      <c r="AS485" s="103">
        <f t="shared" si="845"/>
        <v>2.5783494757673206E-2</v>
      </c>
      <c r="AT485" s="103">
        <f t="shared" si="845"/>
        <v>2.4736932239834072E-2</v>
      </c>
      <c r="AU485" s="103">
        <f t="shared" si="845"/>
        <v>2.4213650980914506E-2</v>
      </c>
      <c r="AV485" s="103">
        <f t="shared" si="845"/>
        <v>2.4047152398531006E-2</v>
      </c>
      <c r="AW485" s="103">
        <f t="shared" si="845"/>
        <v>2.7519837116815403E-2</v>
      </c>
      <c r="AX485" s="103">
        <f t="shared" si="845"/>
        <v>2.7329553022662836E-2</v>
      </c>
    </row>
    <row r="486" spans="1:66" ht="14.25" outlineLevel="1" x14ac:dyDescent="0.2">
      <c r="A486" s="97" t="s">
        <v>1815</v>
      </c>
      <c r="B486" s="97" t="s">
        <v>1371</v>
      </c>
      <c r="C486" s="97" t="s">
        <v>1427</v>
      </c>
      <c r="D486" s="97" t="s">
        <v>133</v>
      </c>
      <c r="E486" s="16">
        <f t="shared" ref="E486:G486" si="846">E346</f>
        <v>282541</v>
      </c>
      <c r="F486" s="138">
        <f t="shared" si="846"/>
        <v>0.4</v>
      </c>
      <c r="G486" s="16">
        <f t="shared" si="846"/>
        <v>113016.40000000001</v>
      </c>
      <c r="H486" s="1"/>
      <c r="I486" s="101">
        <f t="shared" si="720"/>
        <v>7.0786186783511058E-5</v>
      </c>
      <c r="J486" s="1">
        <v>19</v>
      </c>
      <c r="K486" s="61">
        <v>17</v>
      </c>
      <c r="L486" s="61">
        <v>18</v>
      </c>
      <c r="M486" s="32">
        <v>13</v>
      </c>
      <c r="N486" s="32">
        <v>18</v>
      </c>
      <c r="O486" s="1">
        <v>8</v>
      </c>
      <c r="P486" s="1">
        <v>10</v>
      </c>
      <c r="Q486" s="1">
        <v>13</v>
      </c>
      <c r="R486" s="1">
        <v>5</v>
      </c>
      <c r="S486" s="1">
        <v>4</v>
      </c>
      <c r="T486" s="1">
        <v>4</v>
      </c>
      <c r="U486" s="1">
        <v>6</v>
      </c>
      <c r="V486" s="1">
        <v>7</v>
      </c>
      <c r="W486" s="1">
        <v>7</v>
      </c>
      <c r="X486" s="1">
        <v>6</v>
      </c>
      <c r="Y486" s="1">
        <v>6</v>
      </c>
      <c r="Z486" s="1">
        <v>6</v>
      </c>
      <c r="AA486" s="1">
        <v>12</v>
      </c>
      <c r="AG486" s="103">
        <f t="shared" ref="AG486:AX486" si="847">J486/$G486</f>
        <v>1.6811719361083878E-4</v>
      </c>
      <c r="AH486" s="103">
        <f t="shared" si="847"/>
        <v>1.5042064691496101E-4</v>
      </c>
      <c r="AI486" s="103">
        <f t="shared" si="847"/>
        <v>1.5926892026289988E-4</v>
      </c>
      <c r="AJ486" s="103">
        <f t="shared" si="847"/>
        <v>1.1502755352320547E-4</v>
      </c>
      <c r="AK486" s="103">
        <f t="shared" si="847"/>
        <v>1.5926892026289988E-4</v>
      </c>
      <c r="AL486" s="103">
        <f t="shared" si="847"/>
        <v>7.0786186783511058E-5</v>
      </c>
      <c r="AM486" s="103">
        <f t="shared" si="847"/>
        <v>8.8482733479388823E-5</v>
      </c>
      <c r="AN486" s="103">
        <f t="shared" si="847"/>
        <v>1.1502755352320547E-4</v>
      </c>
      <c r="AO486" s="103">
        <f t="shared" si="847"/>
        <v>4.4241366739694411E-5</v>
      </c>
      <c r="AP486" s="103">
        <f t="shared" si="847"/>
        <v>3.5393093391755529E-5</v>
      </c>
      <c r="AQ486" s="103">
        <f t="shared" si="847"/>
        <v>3.5393093391755529E-5</v>
      </c>
      <c r="AR486" s="103">
        <f t="shared" si="847"/>
        <v>5.3089640087633294E-5</v>
      </c>
      <c r="AS486" s="103">
        <f t="shared" si="847"/>
        <v>6.1937913435572176E-5</v>
      </c>
      <c r="AT486" s="103">
        <f t="shared" si="847"/>
        <v>6.1937913435572176E-5</v>
      </c>
      <c r="AU486" s="103">
        <f t="shared" si="847"/>
        <v>5.3089640087633294E-5</v>
      </c>
      <c r="AV486" s="103">
        <f t="shared" si="847"/>
        <v>5.3089640087633294E-5</v>
      </c>
      <c r="AW486" s="103">
        <f t="shared" si="847"/>
        <v>5.3089640087633294E-5</v>
      </c>
      <c r="AX486" s="103">
        <f t="shared" si="847"/>
        <v>1.0617928017526659E-4</v>
      </c>
    </row>
    <row r="487" spans="1:66" ht="14.25" outlineLevel="1" x14ac:dyDescent="0.2">
      <c r="A487" s="97" t="s">
        <v>1815</v>
      </c>
      <c r="B487" s="97" t="s">
        <v>1371</v>
      </c>
      <c r="C487" s="97" t="s">
        <v>1434</v>
      </c>
      <c r="D487" s="97" t="s">
        <v>133</v>
      </c>
      <c r="E487" s="16">
        <f t="shared" ref="E487:G487" si="848">E347</f>
        <v>245753</v>
      </c>
      <c r="F487" s="138">
        <f t="shared" si="848"/>
        <v>0.4</v>
      </c>
      <c r="G487" s="16">
        <f t="shared" si="848"/>
        <v>98301.200000000012</v>
      </c>
      <c r="H487" s="1"/>
      <c r="I487" s="101">
        <f t="shared" si="720"/>
        <v>9.6641750049846788E-4</v>
      </c>
      <c r="J487" s="1">
        <v>347</v>
      </c>
      <c r="K487" s="61">
        <v>325</v>
      </c>
      <c r="L487" s="61">
        <v>277</v>
      </c>
      <c r="M487" s="32">
        <v>263</v>
      </c>
      <c r="N487" s="32">
        <v>239</v>
      </c>
      <c r="O487" s="1">
        <v>266</v>
      </c>
      <c r="P487" s="1">
        <v>232</v>
      </c>
      <c r="Q487" s="1">
        <v>191</v>
      </c>
      <c r="R487" s="1">
        <v>136</v>
      </c>
      <c r="S487" s="1">
        <v>128</v>
      </c>
      <c r="T487" s="1">
        <v>121</v>
      </c>
      <c r="U487" s="1">
        <v>120</v>
      </c>
      <c r="V487" s="1">
        <v>108</v>
      </c>
      <c r="W487" s="1">
        <v>115</v>
      </c>
      <c r="X487" s="1">
        <v>117</v>
      </c>
      <c r="Y487" s="1">
        <v>87</v>
      </c>
      <c r="Z487" s="1">
        <v>99</v>
      </c>
      <c r="AA487" s="1">
        <v>99</v>
      </c>
      <c r="AG487" s="103">
        <f t="shared" ref="AG487:AX487" si="849">J487/$G487</f>
        <v>3.5299670807680877E-3</v>
      </c>
      <c r="AH487" s="103">
        <f t="shared" si="849"/>
        <v>3.306165133284232E-3</v>
      </c>
      <c r="AI487" s="103">
        <f t="shared" si="849"/>
        <v>2.8178699751376379E-3</v>
      </c>
      <c r="AJ487" s="103">
        <f t="shared" si="849"/>
        <v>2.6754505540115478E-3</v>
      </c>
      <c r="AK487" s="103">
        <f t="shared" si="849"/>
        <v>2.4313029749382506E-3</v>
      </c>
      <c r="AL487" s="103">
        <f t="shared" si="849"/>
        <v>2.7059690013957098E-3</v>
      </c>
      <c r="AM487" s="103">
        <f t="shared" si="849"/>
        <v>2.3600932643752059E-3</v>
      </c>
      <c r="AN487" s="103">
        <f t="shared" si="849"/>
        <v>1.9430078167916565E-3</v>
      </c>
      <c r="AO487" s="103">
        <f t="shared" si="849"/>
        <v>1.3835029480820172E-3</v>
      </c>
      <c r="AP487" s="103">
        <f t="shared" si="849"/>
        <v>1.3021204217242514E-3</v>
      </c>
      <c r="AQ487" s="103">
        <f t="shared" si="849"/>
        <v>1.2309107111612065E-3</v>
      </c>
      <c r="AR487" s="103">
        <f t="shared" si="849"/>
        <v>1.2207378953664858E-3</v>
      </c>
      <c r="AS487" s="103">
        <f t="shared" si="849"/>
        <v>1.0986641058298371E-3</v>
      </c>
      <c r="AT487" s="103">
        <f t="shared" si="849"/>
        <v>1.1698738163928822E-3</v>
      </c>
      <c r="AU487" s="103">
        <f t="shared" si="849"/>
        <v>1.1902194479823235E-3</v>
      </c>
      <c r="AV487" s="103">
        <f t="shared" si="849"/>
        <v>8.8503497414070217E-4</v>
      </c>
      <c r="AW487" s="103">
        <f t="shared" si="849"/>
        <v>1.0071087636773508E-3</v>
      </c>
      <c r="AX487" s="103">
        <f t="shared" si="849"/>
        <v>1.0071087636773508E-3</v>
      </c>
    </row>
    <row r="488" spans="1:66" ht="14.25" outlineLevel="1" x14ac:dyDescent="0.2">
      <c r="A488" s="97" t="s">
        <v>1815</v>
      </c>
      <c r="B488" s="97" t="s">
        <v>1371</v>
      </c>
      <c r="C488" s="97" t="s">
        <v>1468</v>
      </c>
      <c r="D488" s="97" t="s">
        <v>133</v>
      </c>
      <c r="E488" s="16">
        <f t="shared" ref="E488:G488" si="850">E348</f>
        <v>665767</v>
      </c>
      <c r="F488" s="138">
        <f t="shared" si="850"/>
        <v>0.4</v>
      </c>
      <c r="G488" s="16">
        <f t="shared" si="850"/>
        <v>266306.8</v>
      </c>
      <c r="H488" s="1"/>
      <c r="I488" s="101">
        <f t="shared" si="720"/>
        <v>0</v>
      </c>
      <c r="J488" s="1">
        <v>3</v>
      </c>
      <c r="K488" s="61">
        <v>2</v>
      </c>
      <c r="L488" s="61">
        <v>0</v>
      </c>
      <c r="M488" s="32">
        <v>0</v>
      </c>
      <c r="N488" s="32"/>
      <c r="O488" s="1">
        <v>1</v>
      </c>
      <c r="P488" s="1">
        <v>1</v>
      </c>
      <c r="S488" s="1">
        <v>0</v>
      </c>
      <c r="V488" s="1">
        <v>0</v>
      </c>
      <c r="X488" s="1">
        <v>0</v>
      </c>
      <c r="Z488" s="1">
        <v>0</v>
      </c>
      <c r="AG488" s="103">
        <f t="shared" ref="AG488:AX488" si="851">J488/$G488</f>
        <v>1.1265202390626151E-5</v>
      </c>
      <c r="AH488" s="103">
        <f t="shared" si="851"/>
        <v>7.5101349270841007E-6</v>
      </c>
      <c r="AI488" s="103">
        <f t="shared" si="851"/>
        <v>0</v>
      </c>
      <c r="AJ488" s="103">
        <f t="shared" si="851"/>
        <v>0</v>
      </c>
      <c r="AK488" s="103">
        <f t="shared" si="851"/>
        <v>0</v>
      </c>
      <c r="AL488" s="103">
        <f t="shared" si="851"/>
        <v>3.7550674635420503E-6</v>
      </c>
      <c r="AM488" s="103">
        <f t="shared" si="851"/>
        <v>3.7550674635420503E-6</v>
      </c>
      <c r="AN488" s="103">
        <f t="shared" si="851"/>
        <v>0</v>
      </c>
      <c r="AO488" s="103">
        <f t="shared" si="851"/>
        <v>0</v>
      </c>
      <c r="AP488" s="103">
        <f t="shared" si="851"/>
        <v>0</v>
      </c>
      <c r="AQ488" s="103">
        <f t="shared" si="851"/>
        <v>0</v>
      </c>
      <c r="AR488" s="103">
        <f t="shared" si="851"/>
        <v>0</v>
      </c>
      <c r="AS488" s="103">
        <f t="shared" si="851"/>
        <v>0</v>
      </c>
      <c r="AT488" s="103">
        <f t="shared" si="851"/>
        <v>0</v>
      </c>
      <c r="AU488" s="103">
        <f t="shared" si="851"/>
        <v>0</v>
      </c>
      <c r="AV488" s="103">
        <f t="shared" si="851"/>
        <v>0</v>
      </c>
      <c r="AW488" s="103">
        <f t="shared" si="851"/>
        <v>0</v>
      </c>
      <c r="AX488" s="103">
        <f t="shared" si="851"/>
        <v>0</v>
      </c>
    </row>
    <row r="489" spans="1:66" ht="14.25" outlineLevel="1" x14ac:dyDescent="0.2">
      <c r="A489" s="117" t="s">
        <v>1815</v>
      </c>
      <c r="B489" s="117" t="s">
        <v>1371</v>
      </c>
      <c r="C489" s="117" t="s">
        <v>1499</v>
      </c>
      <c r="D489" s="117" t="s">
        <v>133</v>
      </c>
      <c r="E489" s="134">
        <f t="shared" ref="E489:G489" si="852">E349</f>
        <v>264873</v>
      </c>
      <c r="F489" s="135">
        <f t="shared" si="852"/>
        <v>0.4</v>
      </c>
      <c r="G489" s="134">
        <f t="shared" si="852"/>
        <v>105949.20000000001</v>
      </c>
      <c r="H489" s="133"/>
      <c r="I489" s="122" t="e">
        <f t="shared" si="720"/>
        <v>#DIV/0!</v>
      </c>
      <c r="J489" s="133"/>
      <c r="K489" s="136"/>
      <c r="L489" s="136"/>
      <c r="M489" s="137"/>
      <c r="N489" s="137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25">
        <f t="shared" ref="AG489:AX489" si="853">J489/$G489</f>
        <v>0</v>
      </c>
      <c r="AH489" s="125">
        <f t="shared" si="853"/>
        <v>0</v>
      </c>
      <c r="AI489" s="125">
        <f t="shared" si="853"/>
        <v>0</v>
      </c>
      <c r="AJ489" s="125">
        <f t="shared" si="853"/>
        <v>0</v>
      </c>
      <c r="AK489" s="125">
        <f t="shared" si="853"/>
        <v>0</v>
      </c>
      <c r="AL489" s="125">
        <f t="shared" si="853"/>
        <v>0</v>
      </c>
      <c r="AM489" s="125">
        <f t="shared" si="853"/>
        <v>0</v>
      </c>
      <c r="AN489" s="125">
        <f t="shared" si="853"/>
        <v>0</v>
      </c>
      <c r="AO489" s="125">
        <f t="shared" si="853"/>
        <v>0</v>
      </c>
      <c r="AP489" s="125">
        <f t="shared" si="853"/>
        <v>0</v>
      </c>
      <c r="AQ489" s="125">
        <f t="shared" si="853"/>
        <v>0</v>
      </c>
      <c r="AR489" s="125">
        <f t="shared" si="853"/>
        <v>0</v>
      </c>
      <c r="AS489" s="125">
        <f t="shared" si="853"/>
        <v>0</v>
      </c>
      <c r="AT489" s="125">
        <f t="shared" si="853"/>
        <v>0</v>
      </c>
      <c r="AU489" s="125">
        <f t="shared" si="853"/>
        <v>0</v>
      </c>
      <c r="AV489" s="125">
        <f t="shared" si="853"/>
        <v>0</v>
      </c>
      <c r="AW489" s="125">
        <f t="shared" si="853"/>
        <v>0</v>
      </c>
      <c r="AX489" s="125">
        <f t="shared" si="853"/>
        <v>0</v>
      </c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</row>
    <row r="490" spans="1:66" ht="14.25" outlineLevel="1" x14ac:dyDescent="0.2">
      <c r="A490" s="97" t="s">
        <v>1815</v>
      </c>
      <c r="B490" s="97" t="s">
        <v>1373</v>
      </c>
      <c r="C490" s="97" t="s">
        <v>1373</v>
      </c>
      <c r="D490" s="97" t="s">
        <v>133</v>
      </c>
      <c r="E490" s="16">
        <f t="shared" ref="E490:G490" si="854">E350</f>
        <v>139596</v>
      </c>
      <c r="F490" s="138">
        <f t="shared" si="854"/>
        <v>0.38</v>
      </c>
      <c r="G490" s="16">
        <f t="shared" si="854"/>
        <v>53046.48</v>
      </c>
      <c r="H490" s="1"/>
      <c r="I490" s="101">
        <f t="shared" si="720"/>
        <v>1.0845834319889527E-2</v>
      </c>
      <c r="J490" s="1">
        <v>939</v>
      </c>
      <c r="K490" s="61">
        <v>843</v>
      </c>
      <c r="L490" s="61">
        <v>895</v>
      </c>
      <c r="M490" s="32">
        <v>994</v>
      </c>
      <c r="N490" s="131">
        <v>1014</v>
      </c>
      <c r="O490" s="1">
        <v>959</v>
      </c>
      <c r="P490" s="1">
        <v>899</v>
      </c>
      <c r="Q490" s="1">
        <v>832</v>
      </c>
      <c r="R490" s="1">
        <v>593</v>
      </c>
      <c r="S490" s="1">
        <v>546</v>
      </c>
      <c r="T490" s="1">
        <v>595</v>
      </c>
      <c r="U490" s="1">
        <v>613</v>
      </c>
      <c r="V490" s="1">
        <v>567</v>
      </c>
      <c r="W490" s="1">
        <v>569</v>
      </c>
      <c r="X490" s="1">
        <v>590</v>
      </c>
      <c r="Y490" s="1">
        <v>560</v>
      </c>
      <c r="Z490" s="1">
        <v>604</v>
      </c>
      <c r="AA490" s="1">
        <v>562</v>
      </c>
      <c r="AG490" s="103">
        <f t="shared" ref="AG490:AX490" si="855">J490/$G490</f>
        <v>1.7701457288023633E-2</v>
      </c>
      <c r="AH490" s="103">
        <f t="shared" si="855"/>
        <v>1.5891723635573934E-2</v>
      </c>
      <c r="AI490" s="103">
        <f t="shared" si="855"/>
        <v>1.6871996030650854E-2</v>
      </c>
      <c r="AJ490" s="103">
        <f t="shared" si="855"/>
        <v>1.8738283859739607E-2</v>
      </c>
      <c r="AK490" s="103">
        <f t="shared" si="855"/>
        <v>1.9115311703999962E-2</v>
      </c>
      <c r="AL490" s="103">
        <f t="shared" si="855"/>
        <v>1.8078485132283988E-2</v>
      </c>
      <c r="AM490" s="103">
        <f t="shared" si="855"/>
        <v>1.6947401599502924E-2</v>
      </c>
      <c r="AN490" s="103">
        <f t="shared" si="855"/>
        <v>1.5684358321230739E-2</v>
      </c>
      <c r="AO490" s="103">
        <f t="shared" si="855"/>
        <v>1.1178875582319505E-2</v>
      </c>
      <c r="AP490" s="103">
        <f t="shared" si="855"/>
        <v>1.0292860148307673E-2</v>
      </c>
      <c r="AQ490" s="103">
        <f t="shared" si="855"/>
        <v>1.121657836674554E-2</v>
      </c>
      <c r="AR490" s="103">
        <f t="shared" si="855"/>
        <v>1.1555903426579859E-2</v>
      </c>
      <c r="AS490" s="103">
        <f t="shared" si="855"/>
        <v>1.0688739384781045E-2</v>
      </c>
      <c r="AT490" s="103">
        <f t="shared" si="855"/>
        <v>1.072644216920708E-2</v>
      </c>
      <c r="AU490" s="103">
        <f t="shared" si="855"/>
        <v>1.1122321405680452E-2</v>
      </c>
      <c r="AV490" s="103">
        <f t="shared" si="855"/>
        <v>1.055677963928992E-2</v>
      </c>
      <c r="AW490" s="103">
        <f t="shared" si="855"/>
        <v>1.13862408966627E-2</v>
      </c>
      <c r="AX490" s="103">
        <f t="shared" si="855"/>
        <v>1.0594482423715955E-2</v>
      </c>
    </row>
    <row r="491" spans="1:66" ht="14.25" outlineLevel="1" x14ac:dyDescent="0.2">
      <c r="A491" s="117" t="s">
        <v>1815</v>
      </c>
      <c r="B491" s="117" t="s">
        <v>1389</v>
      </c>
      <c r="C491" s="117" t="s">
        <v>1732</v>
      </c>
      <c r="D491" s="117" t="s">
        <v>133</v>
      </c>
      <c r="E491" s="134">
        <f t="shared" ref="E491:G491" si="856">E351</f>
        <v>121732</v>
      </c>
      <c r="F491" s="135">
        <f t="shared" si="856"/>
        <v>0.42</v>
      </c>
      <c r="G491" s="134">
        <f t="shared" si="856"/>
        <v>51127.439999999995</v>
      </c>
      <c r="H491" s="133"/>
      <c r="I491" s="122" t="e">
        <f t="shared" si="720"/>
        <v>#DIV/0!</v>
      </c>
      <c r="J491" s="133"/>
      <c r="K491" s="136"/>
      <c r="L491" s="136"/>
      <c r="M491" s="137"/>
      <c r="N491" s="137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25">
        <f t="shared" ref="AG491:AX491" si="857">J491/$G491</f>
        <v>0</v>
      </c>
      <c r="AH491" s="125">
        <f t="shared" si="857"/>
        <v>0</v>
      </c>
      <c r="AI491" s="125">
        <f t="shared" si="857"/>
        <v>0</v>
      </c>
      <c r="AJ491" s="125">
        <f t="shared" si="857"/>
        <v>0</v>
      </c>
      <c r="AK491" s="125">
        <f t="shared" si="857"/>
        <v>0</v>
      </c>
      <c r="AL491" s="125">
        <f t="shared" si="857"/>
        <v>0</v>
      </c>
      <c r="AM491" s="125">
        <f t="shared" si="857"/>
        <v>0</v>
      </c>
      <c r="AN491" s="125">
        <f t="shared" si="857"/>
        <v>0</v>
      </c>
      <c r="AO491" s="125">
        <f t="shared" si="857"/>
        <v>0</v>
      </c>
      <c r="AP491" s="125">
        <f t="shared" si="857"/>
        <v>0</v>
      </c>
      <c r="AQ491" s="125">
        <f t="shared" si="857"/>
        <v>0</v>
      </c>
      <c r="AR491" s="125">
        <f t="shared" si="857"/>
        <v>0</v>
      </c>
      <c r="AS491" s="125">
        <f t="shared" si="857"/>
        <v>0</v>
      </c>
      <c r="AT491" s="125">
        <f t="shared" si="857"/>
        <v>0</v>
      </c>
      <c r="AU491" s="125">
        <f t="shared" si="857"/>
        <v>0</v>
      </c>
      <c r="AV491" s="125">
        <f t="shared" si="857"/>
        <v>0</v>
      </c>
      <c r="AW491" s="125">
        <f t="shared" si="857"/>
        <v>0</v>
      </c>
      <c r="AX491" s="125">
        <f t="shared" si="857"/>
        <v>0</v>
      </c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</row>
    <row r="492" spans="1:66" ht="14.25" outlineLevel="1" x14ac:dyDescent="0.2">
      <c r="A492" s="97" t="s">
        <v>1815</v>
      </c>
      <c r="B492" s="97" t="s">
        <v>1389</v>
      </c>
      <c r="C492" s="97" t="s">
        <v>1265</v>
      </c>
      <c r="D492" s="97" t="s">
        <v>151</v>
      </c>
      <c r="E492" s="16">
        <f t="shared" ref="E492:G492" si="858">E352</f>
        <v>180305</v>
      </c>
      <c r="F492" s="138">
        <f t="shared" si="858"/>
        <v>0.42</v>
      </c>
      <c r="G492" s="16">
        <f t="shared" si="858"/>
        <v>75728.099999999991</v>
      </c>
      <c r="H492" s="1"/>
      <c r="I492" s="101">
        <f t="shared" si="720"/>
        <v>9.3580410266026308E-3</v>
      </c>
      <c r="J492" s="1">
        <v>909</v>
      </c>
      <c r="K492" s="61">
        <v>745</v>
      </c>
      <c r="L492" s="61">
        <v>784</v>
      </c>
      <c r="M492" s="32">
        <v>686</v>
      </c>
      <c r="N492" s="32">
        <v>741</v>
      </c>
      <c r="O492" s="1">
        <v>655</v>
      </c>
      <c r="P492" s="1">
        <v>674</v>
      </c>
      <c r="Q492" s="1">
        <v>653</v>
      </c>
      <c r="R492" s="1">
        <v>449</v>
      </c>
      <c r="S492" s="1">
        <v>439</v>
      </c>
      <c r="T492" s="1">
        <v>475</v>
      </c>
      <c r="U492" s="1">
        <v>514</v>
      </c>
      <c r="V492" s="1">
        <v>580</v>
      </c>
      <c r="W492" s="1">
        <v>685</v>
      </c>
      <c r="X492" s="1">
        <v>667</v>
      </c>
      <c r="Y492" s="1">
        <v>637</v>
      </c>
      <c r="Z492" s="1">
        <v>800</v>
      </c>
      <c r="AA492" s="1">
        <v>689</v>
      </c>
      <c r="AG492" s="103">
        <f t="shared" ref="AG492:AX492" si="859">J492/$G492</f>
        <v>1.2003470310228305E-2</v>
      </c>
      <c r="AH492" s="103">
        <f t="shared" si="859"/>
        <v>9.8378277020022969E-3</v>
      </c>
      <c r="AI492" s="103">
        <f t="shared" si="859"/>
        <v>1.0352828078348725E-2</v>
      </c>
      <c r="AJ492" s="103">
        <f t="shared" si="859"/>
        <v>9.0587245685551342E-3</v>
      </c>
      <c r="AK492" s="103">
        <f t="shared" si="859"/>
        <v>9.7850071505821493E-3</v>
      </c>
      <c r="AL492" s="103">
        <f t="shared" si="859"/>
        <v>8.6493652950489983E-3</v>
      </c>
      <c r="AM492" s="103">
        <f t="shared" si="859"/>
        <v>8.9002629142946946E-3</v>
      </c>
      <c r="AN492" s="103">
        <f t="shared" si="859"/>
        <v>8.6229550193389261E-3</v>
      </c>
      <c r="AO492" s="103">
        <f t="shared" si="859"/>
        <v>5.9291068969114513E-3</v>
      </c>
      <c r="AP492" s="103">
        <f t="shared" si="859"/>
        <v>5.7970555183610847E-3</v>
      </c>
      <c r="AQ492" s="103">
        <f t="shared" si="859"/>
        <v>6.2724404811424035E-3</v>
      </c>
      <c r="AR492" s="103">
        <f t="shared" si="859"/>
        <v>6.7874408574888322E-3</v>
      </c>
      <c r="AS492" s="103">
        <f t="shared" si="859"/>
        <v>7.6589799559212508E-3</v>
      </c>
      <c r="AT492" s="103">
        <f t="shared" si="859"/>
        <v>9.0455194307000972E-3</v>
      </c>
      <c r="AU492" s="103">
        <f t="shared" si="859"/>
        <v>8.8078269493094379E-3</v>
      </c>
      <c r="AV492" s="103">
        <f t="shared" si="859"/>
        <v>8.4116728136583389E-3</v>
      </c>
      <c r="AW492" s="103">
        <f t="shared" si="859"/>
        <v>1.0564110284029312E-2</v>
      </c>
      <c r="AX492" s="103">
        <f t="shared" si="859"/>
        <v>9.0983399821202449E-3</v>
      </c>
    </row>
    <row r="493" spans="1:66" ht="14.25" outlineLevel="1" x14ac:dyDescent="0.2">
      <c r="A493" s="97" t="s">
        <v>1815</v>
      </c>
      <c r="B493" s="97" t="s">
        <v>1389</v>
      </c>
      <c r="C493" s="97" t="s">
        <v>1290</v>
      </c>
      <c r="D493" s="97" t="s">
        <v>133</v>
      </c>
      <c r="E493" s="16">
        <f t="shared" ref="E493:G493" si="860">E353</f>
        <v>1172416</v>
      </c>
      <c r="F493" s="138">
        <f t="shared" si="860"/>
        <v>0.42</v>
      </c>
      <c r="G493" s="16">
        <f t="shared" si="860"/>
        <v>492414.71999999997</v>
      </c>
      <c r="H493" s="16"/>
      <c r="I493" s="101">
        <f t="shared" si="720"/>
        <v>2.6956952058622457E-2</v>
      </c>
      <c r="J493" s="16">
        <v>14955</v>
      </c>
      <c r="K493" s="130">
        <v>12950</v>
      </c>
      <c r="L493" s="130">
        <v>13298</v>
      </c>
      <c r="M493" s="131">
        <v>12148</v>
      </c>
      <c r="N493" s="131">
        <v>14123</v>
      </c>
      <c r="O493" s="16">
        <v>12170</v>
      </c>
      <c r="P493" s="16">
        <v>12580</v>
      </c>
      <c r="Q493" s="16">
        <v>11925</v>
      </c>
      <c r="R493" s="16">
        <v>8557</v>
      </c>
      <c r="S493" s="16">
        <v>8205</v>
      </c>
      <c r="T493" s="16">
        <v>9165</v>
      </c>
      <c r="U493" s="16">
        <v>9978</v>
      </c>
      <c r="V493" s="16">
        <v>11369</v>
      </c>
      <c r="W493" s="16">
        <v>13192</v>
      </c>
      <c r="X493" s="16">
        <v>12826</v>
      </c>
      <c r="Y493" s="16">
        <v>12582</v>
      </c>
      <c r="Z493" s="16">
        <v>14091</v>
      </c>
      <c r="AA493" s="16">
        <v>13149</v>
      </c>
      <c r="AG493" s="103">
        <f t="shared" ref="AG493:AX493" si="861">J493/$G493</f>
        <v>3.0370741150873803E-2</v>
      </c>
      <c r="AH493" s="103">
        <f t="shared" si="861"/>
        <v>2.6298970103899415E-2</v>
      </c>
      <c r="AI493" s="103">
        <f t="shared" si="861"/>
        <v>2.7005691462676017E-2</v>
      </c>
      <c r="AJ493" s="103">
        <f t="shared" si="861"/>
        <v>2.4670261685109659E-2</v>
      </c>
      <c r="AK493" s="103">
        <f t="shared" si="861"/>
        <v>2.86811084770171E-2</v>
      </c>
      <c r="AL493" s="103">
        <f t="shared" si="861"/>
        <v>2.4714939472158755E-2</v>
      </c>
      <c r="AM493" s="103">
        <f t="shared" si="861"/>
        <v>2.5547570958073716E-2</v>
      </c>
      <c r="AN493" s="103">
        <f t="shared" si="861"/>
        <v>2.4217391389112008E-2</v>
      </c>
      <c r="AO493" s="103">
        <f t="shared" si="861"/>
        <v>1.7377628353595929E-2</v>
      </c>
      <c r="AP493" s="103">
        <f t="shared" si="861"/>
        <v>1.6662783760810401E-2</v>
      </c>
      <c r="AQ493" s="103">
        <f t="shared" si="861"/>
        <v>1.8612359922952751E-2</v>
      </c>
      <c r="AR493" s="103">
        <f t="shared" si="861"/>
        <v>2.0263407235267053E-2</v>
      </c>
      <c r="AS493" s="103">
        <f t="shared" si="861"/>
        <v>2.3088261861871229E-2</v>
      </c>
      <c r="AT493" s="103">
        <f t="shared" si="861"/>
        <v>2.6790425761439463E-2</v>
      </c>
      <c r="AU493" s="103">
        <f t="shared" si="861"/>
        <v>2.6047149849622694E-2</v>
      </c>
      <c r="AV493" s="103">
        <f t="shared" si="861"/>
        <v>2.5551632575078181E-2</v>
      </c>
      <c r="AW493" s="103">
        <f t="shared" si="861"/>
        <v>2.8616122604945688E-2</v>
      </c>
      <c r="AX493" s="103">
        <f t="shared" si="861"/>
        <v>2.6703100995843505E-2</v>
      </c>
    </row>
    <row r="494" spans="1:66" ht="14.25" outlineLevel="1" x14ac:dyDescent="0.2">
      <c r="A494" s="117" t="s">
        <v>1815</v>
      </c>
      <c r="B494" s="117" t="s">
        <v>1389</v>
      </c>
      <c r="C494" s="117" t="s">
        <v>1316</v>
      </c>
      <c r="D494" s="117" t="s">
        <v>151</v>
      </c>
      <c r="E494" s="134">
        <f t="shared" ref="E494:G494" si="862">E354</f>
        <v>247407</v>
      </c>
      <c r="F494" s="135">
        <f t="shared" si="862"/>
        <v>0.42</v>
      </c>
      <c r="G494" s="134">
        <f t="shared" si="862"/>
        <v>103910.94</v>
      </c>
      <c r="H494" s="133"/>
      <c r="I494" s="122" t="e">
        <f t="shared" si="720"/>
        <v>#DIV/0!</v>
      </c>
      <c r="J494" s="133">
        <v>0</v>
      </c>
      <c r="K494" s="136"/>
      <c r="L494" s="136"/>
      <c r="M494" s="137"/>
      <c r="N494" s="137"/>
      <c r="O494" s="133"/>
      <c r="P494" s="133">
        <v>0</v>
      </c>
      <c r="Q494" s="133"/>
      <c r="R494" s="133"/>
      <c r="S494" s="133">
        <v>0</v>
      </c>
      <c r="T494" s="133"/>
      <c r="U494" s="133">
        <v>0</v>
      </c>
      <c r="V494" s="133"/>
      <c r="W494" s="133"/>
      <c r="X494" s="133">
        <v>0</v>
      </c>
      <c r="Y494" s="133"/>
      <c r="Z494" s="133"/>
      <c r="AA494" s="133"/>
      <c r="AB494" s="133"/>
      <c r="AC494" s="133"/>
      <c r="AD494" s="133"/>
      <c r="AE494" s="133"/>
      <c r="AF494" s="133"/>
      <c r="AG494" s="125">
        <f t="shared" ref="AG494:AX494" si="863">J494/$G494</f>
        <v>0</v>
      </c>
      <c r="AH494" s="125">
        <f t="shared" si="863"/>
        <v>0</v>
      </c>
      <c r="AI494" s="125">
        <f t="shared" si="863"/>
        <v>0</v>
      </c>
      <c r="AJ494" s="125">
        <f t="shared" si="863"/>
        <v>0</v>
      </c>
      <c r="AK494" s="125">
        <f t="shared" si="863"/>
        <v>0</v>
      </c>
      <c r="AL494" s="125">
        <f t="shared" si="863"/>
        <v>0</v>
      </c>
      <c r="AM494" s="125">
        <f t="shared" si="863"/>
        <v>0</v>
      </c>
      <c r="AN494" s="125">
        <f t="shared" si="863"/>
        <v>0</v>
      </c>
      <c r="AO494" s="125">
        <f t="shared" si="863"/>
        <v>0</v>
      </c>
      <c r="AP494" s="125">
        <f t="shared" si="863"/>
        <v>0</v>
      </c>
      <c r="AQ494" s="125">
        <f t="shared" si="863"/>
        <v>0</v>
      </c>
      <c r="AR494" s="125">
        <f t="shared" si="863"/>
        <v>0</v>
      </c>
      <c r="AS494" s="125">
        <f t="shared" si="863"/>
        <v>0</v>
      </c>
      <c r="AT494" s="125">
        <f t="shared" si="863"/>
        <v>0</v>
      </c>
      <c r="AU494" s="125">
        <f t="shared" si="863"/>
        <v>0</v>
      </c>
      <c r="AV494" s="125">
        <f t="shared" si="863"/>
        <v>0</v>
      </c>
      <c r="AW494" s="125">
        <f t="shared" si="863"/>
        <v>0</v>
      </c>
      <c r="AX494" s="125">
        <f t="shared" si="863"/>
        <v>0</v>
      </c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</row>
    <row r="495" spans="1:66" ht="14.25" outlineLevel="1" x14ac:dyDescent="0.2">
      <c r="A495" s="97" t="s">
        <v>1815</v>
      </c>
      <c r="B495" s="97" t="s">
        <v>1389</v>
      </c>
      <c r="C495" s="97" t="s">
        <v>1317</v>
      </c>
      <c r="D495" s="97" t="s">
        <v>133</v>
      </c>
      <c r="E495" s="16">
        <f t="shared" ref="E495:G495" si="864">E355</f>
        <v>478182</v>
      </c>
      <c r="F495" s="138">
        <f t="shared" si="864"/>
        <v>0.42</v>
      </c>
      <c r="G495" s="16">
        <f t="shared" si="864"/>
        <v>200836.44</v>
      </c>
      <c r="H495" s="1"/>
      <c r="I495" s="101">
        <f t="shared" si="720"/>
        <v>4.9791760897574165E-6</v>
      </c>
      <c r="J495" s="1">
        <v>2</v>
      </c>
      <c r="K495" s="61">
        <v>1</v>
      </c>
      <c r="L495" s="61">
        <v>2</v>
      </c>
      <c r="M495" s="32">
        <v>0</v>
      </c>
      <c r="N495" s="32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2</v>
      </c>
      <c r="Z495" s="1">
        <v>1</v>
      </c>
      <c r="AA495" s="1">
        <v>0</v>
      </c>
      <c r="AG495" s="103">
        <f t="shared" ref="AG495:AX495" si="865">J495/$G495</f>
        <v>9.9583521795148331E-6</v>
      </c>
      <c r="AH495" s="103">
        <f t="shared" si="865"/>
        <v>4.9791760897574165E-6</v>
      </c>
      <c r="AI495" s="103">
        <f t="shared" si="865"/>
        <v>9.9583521795148331E-6</v>
      </c>
      <c r="AJ495" s="103">
        <f t="shared" si="865"/>
        <v>0</v>
      </c>
      <c r="AK495" s="103">
        <f t="shared" si="865"/>
        <v>0</v>
      </c>
      <c r="AL495" s="103">
        <f t="shared" si="865"/>
        <v>0</v>
      </c>
      <c r="AM495" s="103">
        <f t="shared" si="865"/>
        <v>0</v>
      </c>
      <c r="AN495" s="103">
        <f t="shared" si="865"/>
        <v>0</v>
      </c>
      <c r="AO495" s="103">
        <f t="shared" si="865"/>
        <v>0</v>
      </c>
      <c r="AP495" s="103">
        <f t="shared" si="865"/>
        <v>0</v>
      </c>
      <c r="AQ495" s="103">
        <f t="shared" si="865"/>
        <v>0</v>
      </c>
      <c r="AR495" s="103">
        <f t="shared" si="865"/>
        <v>0</v>
      </c>
      <c r="AS495" s="103">
        <f t="shared" si="865"/>
        <v>0</v>
      </c>
      <c r="AT495" s="103">
        <f t="shared" si="865"/>
        <v>0</v>
      </c>
      <c r="AU495" s="103">
        <f t="shared" si="865"/>
        <v>4.9791760897574165E-6</v>
      </c>
      <c r="AV495" s="103">
        <f t="shared" si="865"/>
        <v>9.9583521795148331E-6</v>
      </c>
      <c r="AW495" s="103">
        <f t="shared" si="865"/>
        <v>4.9791760897574165E-6</v>
      </c>
      <c r="AX495" s="103">
        <f t="shared" si="865"/>
        <v>0</v>
      </c>
    </row>
    <row r="496" spans="1:66" ht="14.25" outlineLevel="1" x14ac:dyDescent="0.2">
      <c r="A496" s="97" t="s">
        <v>1815</v>
      </c>
      <c r="B496" s="97" t="s">
        <v>1389</v>
      </c>
      <c r="C496" s="97" t="s">
        <v>1318</v>
      </c>
      <c r="D496" s="97" t="s">
        <v>133</v>
      </c>
      <c r="E496" s="16">
        <f t="shared" ref="E496:G496" si="866">E356</f>
        <v>250371</v>
      </c>
      <c r="F496" s="138">
        <f t="shared" si="866"/>
        <v>0.42</v>
      </c>
      <c r="G496" s="16">
        <f t="shared" si="866"/>
        <v>105155.81999999999</v>
      </c>
      <c r="H496" s="1"/>
      <c r="I496" s="101">
        <f t="shared" si="720"/>
        <v>0</v>
      </c>
      <c r="J496" s="1">
        <v>0</v>
      </c>
      <c r="K496" s="61">
        <v>0</v>
      </c>
      <c r="L496" s="61">
        <v>0</v>
      </c>
      <c r="M496" s="32"/>
      <c r="N496" s="32">
        <v>0</v>
      </c>
      <c r="O496" s="1">
        <v>0</v>
      </c>
      <c r="P496" s="1">
        <v>0</v>
      </c>
      <c r="Q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Z496" s="1">
        <v>0</v>
      </c>
      <c r="AA496" s="1">
        <v>0</v>
      </c>
      <c r="AG496" s="103">
        <f t="shared" ref="AG496:AX496" si="867">J496/$G496</f>
        <v>0</v>
      </c>
      <c r="AH496" s="103">
        <f t="shared" si="867"/>
        <v>0</v>
      </c>
      <c r="AI496" s="103">
        <f t="shared" si="867"/>
        <v>0</v>
      </c>
      <c r="AJ496" s="103">
        <f t="shared" si="867"/>
        <v>0</v>
      </c>
      <c r="AK496" s="103">
        <f t="shared" si="867"/>
        <v>0</v>
      </c>
      <c r="AL496" s="103">
        <f t="shared" si="867"/>
        <v>0</v>
      </c>
      <c r="AM496" s="103">
        <f t="shared" si="867"/>
        <v>0</v>
      </c>
      <c r="AN496" s="103">
        <f t="shared" si="867"/>
        <v>0</v>
      </c>
      <c r="AO496" s="103">
        <f t="shared" si="867"/>
        <v>0</v>
      </c>
      <c r="AP496" s="103">
        <f t="shared" si="867"/>
        <v>0</v>
      </c>
      <c r="AQ496" s="103">
        <f t="shared" si="867"/>
        <v>0</v>
      </c>
      <c r="AR496" s="103">
        <f t="shared" si="867"/>
        <v>0</v>
      </c>
      <c r="AS496" s="103">
        <f t="shared" si="867"/>
        <v>0</v>
      </c>
      <c r="AT496" s="103">
        <f t="shared" si="867"/>
        <v>0</v>
      </c>
      <c r="AU496" s="103">
        <f t="shared" si="867"/>
        <v>0</v>
      </c>
      <c r="AV496" s="103">
        <f t="shared" si="867"/>
        <v>0</v>
      </c>
      <c r="AW496" s="103">
        <f t="shared" si="867"/>
        <v>0</v>
      </c>
      <c r="AX496" s="103">
        <f t="shared" si="867"/>
        <v>0</v>
      </c>
    </row>
    <row r="497" spans="1:66" ht="14.25" outlineLevel="1" x14ac:dyDescent="0.2">
      <c r="A497" s="117" t="s">
        <v>1815</v>
      </c>
      <c r="B497" s="117" t="s">
        <v>1389</v>
      </c>
      <c r="C497" s="117" t="s">
        <v>1319</v>
      </c>
      <c r="D497" s="117" t="e">
        <v>#N/A</v>
      </c>
      <c r="E497" s="134">
        <f t="shared" ref="E497:G497" si="868">E357</f>
        <v>242889</v>
      </c>
      <c r="F497" s="135">
        <f t="shared" si="868"/>
        <v>0.42</v>
      </c>
      <c r="G497" s="134">
        <f t="shared" si="868"/>
        <v>102013.37999999999</v>
      </c>
      <c r="H497" s="133"/>
      <c r="I497" s="122" t="e">
        <f t="shared" si="720"/>
        <v>#DIV/0!</v>
      </c>
      <c r="J497" s="133"/>
      <c r="K497" s="136"/>
      <c r="L497" s="136"/>
      <c r="M497" s="137"/>
      <c r="N497" s="137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25">
        <f t="shared" ref="AG497:AX497" si="869">J497/$G497</f>
        <v>0</v>
      </c>
      <c r="AH497" s="125">
        <f t="shared" si="869"/>
        <v>0</v>
      </c>
      <c r="AI497" s="125">
        <f t="shared" si="869"/>
        <v>0</v>
      </c>
      <c r="AJ497" s="125">
        <f t="shared" si="869"/>
        <v>0</v>
      </c>
      <c r="AK497" s="125">
        <f t="shared" si="869"/>
        <v>0</v>
      </c>
      <c r="AL497" s="125">
        <f t="shared" si="869"/>
        <v>0</v>
      </c>
      <c r="AM497" s="125">
        <f t="shared" si="869"/>
        <v>0</v>
      </c>
      <c r="AN497" s="125">
        <f t="shared" si="869"/>
        <v>0</v>
      </c>
      <c r="AO497" s="125">
        <f t="shared" si="869"/>
        <v>0</v>
      </c>
      <c r="AP497" s="125">
        <f t="shared" si="869"/>
        <v>0</v>
      </c>
      <c r="AQ497" s="125">
        <f t="shared" si="869"/>
        <v>0</v>
      </c>
      <c r="AR497" s="125">
        <f t="shared" si="869"/>
        <v>0</v>
      </c>
      <c r="AS497" s="125">
        <f t="shared" si="869"/>
        <v>0</v>
      </c>
      <c r="AT497" s="125">
        <f t="shared" si="869"/>
        <v>0</v>
      </c>
      <c r="AU497" s="125">
        <f t="shared" si="869"/>
        <v>0</v>
      </c>
      <c r="AV497" s="125">
        <f t="shared" si="869"/>
        <v>0</v>
      </c>
      <c r="AW497" s="125">
        <f t="shared" si="869"/>
        <v>0</v>
      </c>
      <c r="AX497" s="125">
        <f t="shared" si="869"/>
        <v>0</v>
      </c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</row>
    <row r="498" spans="1:66" ht="14.25" outlineLevel="1" x14ac:dyDescent="0.2">
      <c r="A498" s="97" t="s">
        <v>1815</v>
      </c>
      <c r="B498" s="97" t="s">
        <v>1389</v>
      </c>
      <c r="C498" s="97" t="s">
        <v>1320</v>
      </c>
      <c r="D498" s="97" t="s">
        <v>133</v>
      </c>
      <c r="E498" s="16">
        <f t="shared" ref="E498:G498" si="870">E358</f>
        <v>642224</v>
      </c>
      <c r="F498" s="138">
        <f t="shared" si="870"/>
        <v>0.42</v>
      </c>
      <c r="G498" s="16">
        <f t="shared" si="870"/>
        <v>269734.08</v>
      </c>
      <c r="H498" s="1"/>
      <c r="I498" s="101">
        <f t="shared" si="720"/>
        <v>7.4147100729726108E-5</v>
      </c>
      <c r="J498" s="1">
        <v>32</v>
      </c>
      <c r="K498" s="61">
        <v>19</v>
      </c>
      <c r="L498" s="61">
        <v>25</v>
      </c>
      <c r="M498" s="32">
        <v>30</v>
      </c>
      <c r="N498" s="32">
        <v>33</v>
      </c>
      <c r="O498" s="1">
        <v>28</v>
      </c>
      <c r="P498" s="1">
        <v>19</v>
      </c>
      <c r="Q498" s="1">
        <v>26</v>
      </c>
      <c r="R498" s="1">
        <v>9</v>
      </c>
      <c r="S498" s="1">
        <v>6</v>
      </c>
      <c r="T498" s="1">
        <v>16</v>
      </c>
      <c r="U498" s="1">
        <v>18</v>
      </c>
      <c r="V498" s="1">
        <v>14</v>
      </c>
      <c r="W498" s="1">
        <v>28</v>
      </c>
      <c r="X498" s="1">
        <v>19</v>
      </c>
      <c r="Y498" s="1">
        <v>20</v>
      </c>
      <c r="Z498" s="1">
        <v>17</v>
      </c>
      <c r="AA498" s="1">
        <v>23</v>
      </c>
      <c r="AG498" s="103">
        <f t="shared" ref="AG498:AX498" si="871">J498/$G498</f>
        <v>1.1863536116756176E-4</v>
      </c>
      <c r="AH498" s="103">
        <f t="shared" si="871"/>
        <v>7.0439745693239803E-5</v>
      </c>
      <c r="AI498" s="103">
        <f t="shared" si="871"/>
        <v>9.2683875912157631E-5</v>
      </c>
      <c r="AJ498" s="103">
        <f t="shared" si="871"/>
        <v>1.1122065109458915E-4</v>
      </c>
      <c r="AK498" s="103">
        <f t="shared" si="871"/>
        <v>1.2234271620404806E-4</v>
      </c>
      <c r="AL498" s="103">
        <f t="shared" si="871"/>
        <v>1.0380594102161655E-4</v>
      </c>
      <c r="AM498" s="103">
        <f t="shared" si="871"/>
        <v>7.0439745693239803E-5</v>
      </c>
      <c r="AN498" s="103">
        <f t="shared" si="871"/>
        <v>9.6391230948643936E-5</v>
      </c>
      <c r="AO498" s="103">
        <f t="shared" si="871"/>
        <v>3.3366195328376749E-5</v>
      </c>
      <c r="AP498" s="103">
        <f t="shared" si="871"/>
        <v>2.2244130218917832E-5</v>
      </c>
      <c r="AQ498" s="103">
        <f t="shared" si="871"/>
        <v>5.9317680583780882E-5</v>
      </c>
      <c r="AR498" s="103">
        <f t="shared" si="871"/>
        <v>6.6732390656753498E-5</v>
      </c>
      <c r="AS498" s="103">
        <f t="shared" si="871"/>
        <v>5.1902970510808273E-5</v>
      </c>
      <c r="AT498" s="103">
        <f t="shared" si="871"/>
        <v>1.0380594102161655E-4</v>
      </c>
      <c r="AU498" s="103">
        <f t="shared" si="871"/>
        <v>7.0439745693239803E-5</v>
      </c>
      <c r="AV498" s="103">
        <f t="shared" si="871"/>
        <v>7.4147100729726108E-5</v>
      </c>
      <c r="AW498" s="103">
        <f t="shared" si="871"/>
        <v>6.302503562026718E-5</v>
      </c>
      <c r="AX498" s="103">
        <f t="shared" si="871"/>
        <v>8.5269165839185022E-5</v>
      </c>
    </row>
    <row r="499" spans="1:66" ht="14.25" outlineLevel="1" x14ac:dyDescent="0.2">
      <c r="A499" s="117" t="s">
        <v>1815</v>
      </c>
      <c r="B499" s="117" t="s">
        <v>1389</v>
      </c>
      <c r="C499" s="117" t="s">
        <v>2454</v>
      </c>
      <c r="D499" s="117" t="e">
        <v>#N/A</v>
      </c>
      <c r="E499" s="134">
        <f t="shared" ref="E499:G499" si="872">E359</f>
        <v>121732</v>
      </c>
      <c r="F499" s="135">
        <f t="shared" si="872"/>
        <v>0.42</v>
      </c>
      <c r="G499" s="134">
        <f t="shared" si="872"/>
        <v>51127.439999999995</v>
      </c>
      <c r="H499" s="133"/>
      <c r="I499" s="122" t="e">
        <f t="shared" si="720"/>
        <v>#DIV/0!</v>
      </c>
      <c r="J499" s="133"/>
      <c r="K499" s="136"/>
      <c r="L499" s="136"/>
      <c r="M499" s="137"/>
      <c r="N499" s="137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25">
        <f t="shared" ref="AG499:AX499" si="873">J499/$G499</f>
        <v>0</v>
      </c>
      <c r="AH499" s="125">
        <f t="shared" si="873"/>
        <v>0</v>
      </c>
      <c r="AI499" s="125">
        <f t="shared" si="873"/>
        <v>0</v>
      </c>
      <c r="AJ499" s="125">
        <f t="shared" si="873"/>
        <v>0</v>
      </c>
      <c r="AK499" s="125">
        <f t="shared" si="873"/>
        <v>0</v>
      </c>
      <c r="AL499" s="125">
        <f t="shared" si="873"/>
        <v>0</v>
      </c>
      <c r="AM499" s="125">
        <f t="shared" si="873"/>
        <v>0</v>
      </c>
      <c r="AN499" s="125">
        <f t="shared" si="873"/>
        <v>0</v>
      </c>
      <c r="AO499" s="125">
        <f t="shared" si="873"/>
        <v>0</v>
      </c>
      <c r="AP499" s="125">
        <f t="shared" si="873"/>
        <v>0</v>
      </c>
      <c r="AQ499" s="125">
        <f t="shared" si="873"/>
        <v>0</v>
      </c>
      <c r="AR499" s="125">
        <f t="shared" si="873"/>
        <v>0</v>
      </c>
      <c r="AS499" s="125">
        <f t="shared" si="873"/>
        <v>0</v>
      </c>
      <c r="AT499" s="125">
        <f t="shared" si="873"/>
        <v>0</v>
      </c>
      <c r="AU499" s="125">
        <f t="shared" si="873"/>
        <v>0</v>
      </c>
      <c r="AV499" s="125">
        <f t="shared" si="873"/>
        <v>0</v>
      </c>
      <c r="AW499" s="125">
        <f t="shared" si="873"/>
        <v>0</v>
      </c>
      <c r="AX499" s="125">
        <f t="shared" si="873"/>
        <v>0</v>
      </c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</row>
    <row r="500" spans="1:66" ht="14.25" outlineLevel="1" x14ac:dyDescent="0.2">
      <c r="A500" s="97" t="s">
        <v>1815</v>
      </c>
      <c r="B500" s="97" t="s">
        <v>1389</v>
      </c>
      <c r="C500" s="97" t="s">
        <v>1321</v>
      </c>
      <c r="D500" s="97" t="s">
        <v>133</v>
      </c>
      <c r="E500" s="16">
        <f t="shared" ref="E500:G500" si="874">E360</f>
        <v>397760</v>
      </c>
      <c r="F500" s="138">
        <f t="shared" si="874"/>
        <v>0.42</v>
      </c>
      <c r="G500" s="16">
        <f t="shared" si="874"/>
        <v>167059.19999999998</v>
      </c>
      <c r="H500" s="1"/>
      <c r="I500" s="101">
        <f t="shared" si="720"/>
        <v>7.9812026714681585E-6</v>
      </c>
      <c r="J500" s="1">
        <v>0</v>
      </c>
      <c r="K500" s="61">
        <v>1</v>
      </c>
      <c r="L500" s="61">
        <v>0</v>
      </c>
      <c r="M500" s="32">
        <v>1</v>
      </c>
      <c r="N500" s="32">
        <v>1</v>
      </c>
      <c r="O500" s="1">
        <v>0</v>
      </c>
      <c r="P500" s="1">
        <v>0</v>
      </c>
      <c r="Q500" s="1">
        <v>4</v>
      </c>
      <c r="R500" s="1">
        <v>5</v>
      </c>
      <c r="S500" s="1">
        <v>3</v>
      </c>
      <c r="T500" s="1">
        <v>3</v>
      </c>
      <c r="U500" s="1">
        <v>2</v>
      </c>
      <c r="V500" s="1">
        <v>1</v>
      </c>
      <c r="W500" s="1">
        <v>2</v>
      </c>
      <c r="X500" s="1">
        <v>0</v>
      </c>
      <c r="Y500" s="1">
        <v>1</v>
      </c>
      <c r="Z500" s="1">
        <v>1</v>
      </c>
      <c r="AA500" s="1">
        <v>2</v>
      </c>
      <c r="AG500" s="103">
        <f t="shared" ref="AG500:AX500" si="875">J500/$G500</f>
        <v>0</v>
      </c>
      <c r="AH500" s="103">
        <f t="shared" si="875"/>
        <v>5.9859020036011193E-6</v>
      </c>
      <c r="AI500" s="103">
        <f t="shared" si="875"/>
        <v>0</v>
      </c>
      <c r="AJ500" s="103">
        <f t="shared" si="875"/>
        <v>5.9859020036011193E-6</v>
      </c>
      <c r="AK500" s="103">
        <f t="shared" si="875"/>
        <v>5.9859020036011193E-6</v>
      </c>
      <c r="AL500" s="103">
        <f t="shared" si="875"/>
        <v>0</v>
      </c>
      <c r="AM500" s="103">
        <f t="shared" si="875"/>
        <v>0</v>
      </c>
      <c r="AN500" s="103">
        <f t="shared" si="875"/>
        <v>2.3943608014404477E-5</v>
      </c>
      <c r="AO500" s="103">
        <f t="shared" si="875"/>
        <v>2.9929510018005596E-5</v>
      </c>
      <c r="AP500" s="103">
        <f t="shared" si="875"/>
        <v>1.7957706010803359E-5</v>
      </c>
      <c r="AQ500" s="103">
        <f t="shared" si="875"/>
        <v>1.7957706010803359E-5</v>
      </c>
      <c r="AR500" s="103">
        <f t="shared" si="875"/>
        <v>1.1971804007202239E-5</v>
      </c>
      <c r="AS500" s="103">
        <f t="shared" si="875"/>
        <v>5.9859020036011193E-6</v>
      </c>
      <c r="AT500" s="103">
        <f t="shared" si="875"/>
        <v>1.1971804007202239E-5</v>
      </c>
      <c r="AU500" s="103">
        <f t="shared" si="875"/>
        <v>0</v>
      </c>
      <c r="AV500" s="103">
        <f t="shared" si="875"/>
        <v>5.9859020036011193E-6</v>
      </c>
      <c r="AW500" s="103">
        <f t="shared" si="875"/>
        <v>5.9859020036011193E-6</v>
      </c>
      <c r="AX500" s="103">
        <f t="shared" si="875"/>
        <v>1.1971804007202239E-5</v>
      </c>
    </row>
    <row r="501" spans="1:66" ht="14.25" outlineLevel="1" x14ac:dyDescent="0.2">
      <c r="A501" s="97" t="s">
        <v>1815</v>
      </c>
      <c r="B501" s="97" t="s">
        <v>1389</v>
      </c>
      <c r="C501" s="97" t="s">
        <v>1322</v>
      </c>
      <c r="D501" s="97" t="s">
        <v>133</v>
      </c>
      <c r="E501" s="16">
        <f t="shared" ref="E501:G501" si="876">E361</f>
        <v>629757</v>
      </c>
      <c r="F501" s="138">
        <f t="shared" si="876"/>
        <v>0.42</v>
      </c>
      <c r="G501" s="16">
        <f t="shared" si="876"/>
        <v>264497.94</v>
      </c>
      <c r="H501" s="16"/>
      <c r="I501" s="101">
        <f t="shared" si="720"/>
        <v>3.5816283988197918E-3</v>
      </c>
      <c r="J501" s="16">
        <v>1954</v>
      </c>
      <c r="K501" s="130">
        <v>1711</v>
      </c>
      <c r="L501" s="130">
        <v>1563</v>
      </c>
      <c r="M501" s="131">
        <v>1324</v>
      </c>
      <c r="N501" s="131">
        <v>1340</v>
      </c>
      <c r="O501" s="16">
        <v>1199</v>
      </c>
      <c r="P501" s="16">
        <v>1146</v>
      </c>
      <c r="Q501" s="16">
        <v>1097</v>
      </c>
      <c r="R501" s="1">
        <v>773</v>
      </c>
      <c r="S501" s="1">
        <v>660</v>
      </c>
      <c r="T501" s="1">
        <v>786</v>
      </c>
      <c r="U501" s="1">
        <v>956</v>
      </c>
      <c r="V501" s="1">
        <v>851</v>
      </c>
      <c r="W501" s="1">
        <v>927</v>
      </c>
      <c r="X501" s="1">
        <v>900</v>
      </c>
      <c r="Y501" s="1">
        <v>880</v>
      </c>
      <c r="Z501" s="16">
        <v>1012</v>
      </c>
      <c r="AA501" s="1">
        <v>950</v>
      </c>
      <c r="AG501" s="103">
        <f t="shared" ref="AG501:AX501" si="877">J501/$G501</f>
        <v>7.3875811660385707E-3</v>
      </c>
      <c r="AH501" s="103">
        <f t="shared" si="877"/>
        <v>6.4688594550112565E-3</v>
      </c>
      <c r="AI501" s="103">
        <f t="shared" si="877"/>
        <v>5.909308783274456E-3</v>
      </c>
      <c r="AJ501" s="103">
        <f t="shared" si="877"/>
        <v>5.0057100633751628E-3</v>
      </c>
      <c r="AK501" s="103">
        <f t="shared" si="877"/>
        <v>5.0662020278872495E-3</v>
      </c>
      <c r="AL501" s="103">
        <f t="shared" si="877"/>
        <v>4.5331165906244862E-3</v>
      </c>
      <c r="AM501" s="103">
        <f t="shared" si="877"/>
        <v>4.3327369581781993E-3</v>
      </c>
      <c r="AN501" s="103">
        <f t="shared" si="877"/>
        <v>4.1474803168599344E-3</v>
      </c>
      <c r="AO501" s="103">
        <f t="shared" si="877"/>
        <v>2.9225180354901818E-3</v>
      </c>
      <c r="AP501" s="103">
        <f t="shared" si="877"/>
        <v>2.4952935361235704E-3</v>
      </c>
      <c r="AQ501" s="103">
        <f t="shared" si="877"/>
        <v>2.9716677566562523E-3</v>
      </c>
      <c r="AR501" s="103">
        <f t="shared" si="877"/>
        <v>3.6143948795971719E-3</v>
      </c>
      <c r="AS501" s="103">
        <f t="shared" si="877"/>
        <v>3.217416362486604E-3</v>
      </c>
      <c r="AT501" s="103">
        <f t="shared" si="877"/>
        <v>3.5047531939190152E-3</v>
      </c>
      <c r="AU501" s="103">
        <f t="shared" si="877"/>
        <v>3.4026730038048689E-3</v>
      </c>
      <c r="AV501" s="103">
        <f t="shared" si="877"/>
        <v>3.3270580481647607E-3</v>
      </c>
      <c r="AW501" s="103">
        <f t="shared" si="877"/>
        <v>3.826116755389475E-3</v>
      </c>
      <c r="AX501" s="103">
        <f t="shared" si="877"/>
        <v>3.5917103929051395E-3</v>
      </c>
    </row>
    <row r="502" spans="1:66" ht="14.25" outlineLevel="1" x14ac:dyDescent="0.2">
      <c r="A502" s="97" t="s">
        <v>1815</v>
      </c>
      <c r="B502" s="97" t="s">
        <v>1389</v>
      </c>
      <c r="C502" s="97" t="s">
        <v>1361</v>
      </c>
      <c r="D502" s="97" t="s">
        <v>151</v>
      </c>
      <c r="E502" s="16">
        <f t="shared" ref="E502:G502" si="878">E362</f>
        <v>108568</v>
      </c>
      <c r="F502" s="138">
        <f t="shared" si="878"/>
        <v>0.42</v>
      </c>
      <c r="G502" s="16">
        <f t="shared" si="878"/>
        <v>45598.559999999998</v>
      </c>
      <c r="H502" s="1"/>
      <c r="I502" s="101">
        <f t="shared" si="720"/>
        <v>0</v>
      </c>
      <c r="J502" s="1">
        <v>0</v>
      </c>
      <c r="K502" s="61">
        <v>0</v>
      </c>
      <c r="L502" s="61">
        <v>0</v>
      </c>
      <c r="M502" s="32">
        <v>0</v>
      </c>
      <c r="N502" s="32"/>
      <c r="O502" s="1">
        <v>0</v>
      </c>
      <c r="P502" s="1">
        <v>0</v>
      </c>
      <c r="Q502" s="1">
        <v>0</v>
      </c>
      <c r="R502" s="1">
        <v>0</v>
      </c>
      <c r="V502" s="1">
        <v>0</v>
      </c>
      <c r="Y502" s="1">
        <v>0</v>
      </c>
      <c r="AG502" s="103">
        <f t="shared" ref="AG502:AX502" si="879">J502/$G502</f>
        <v>0</v>
      </c>
      <c r="AH502" s="103">
        <f t="shared" si="879"/>
        <v>0</v>
      </c>
      <c r="AI502" s="103">
        <f t="shared" si="879"/>
        <v>0</v>
      </c>
      <c r="AJ502" s="103">
        <f t="shared" si="879"/>
        <v>0</v>
      </c>
      <c r="AK502" s="103">
        <f t="shared" si="879"/>
        <v>0</v>
      </c>
      <c r="AL502" s="103">
        <f t="shared" si="879"/>
        <v>0</v>
      </c>
      <c r="AM502" s="103">
        <f t="shared" si="879"/>
        <v>0</v>
      </c>
      <c r="AN502" s="103">
        <f t="shared" si="879"/>
        <v>0</v>
      </c>
      <c r="AO502" s="103">
        <f t="shared" si="879"/>
        <v>0</v>
      </c>
      <c r="AP502" s="103">
        <f t="shared" si="879"/>
        <v>0</v>
      </c>
      <c r="AQ502" s="103">
        <f t="shared" si="879"/>
        <v>0</v>
      </c>
      <c r="AR502" s="103">
        <f t="shared" si="879"/>
        <v>0</v>
      </c>
      <c r="AS502" s="103">
        <f t="shared" si="879"/>
        <v>0</v>
      </c>
      <c r="AT502" s="103">
        <f t="shared" si="879"/>
        <v>0</v>
      </c>
      <c r="AU502" s="103">
        <f t="shared" si="879"/>
        <v>0</v>
      </c>
      <c r="AV502" s="103">
        <f t="shared" si="879"/>
        <v>0</v>
      </c>
      <c r="AW502" s="103">
        <f t="shared" si="879"/>
        <v>0</v>
      </c>
      <c r="AX502" s="103">
        <f t="shared" si="879"/>
        <v>0</v>
      </c>
    </row>
    <row r="503" spans="1:66" ht="14.25" outlineLevel="1" x14ac:dyDescent="0.2">
      <c r="A503" s="97" t="s">
        <v>1815</v>
      </c>
      <c r="B503" s="97" t="s">
        <v>1389</v>
      </c>
      <c r="C503" s="97" t="s">
        <v>1362</v>
      </c>
      <c r="D503" s="97" t="s">
        <v>133</v>
      </c>
      <c r="E503" s="16">
        <f t="shared" ref="E503:G503" si="880">E363</f>
        <v>105193</v>
      </c>
      <c r="F503" s="138">
        <f t="shared" si="880"/>
        <v>0.42</v>
      </c>
      <c r="G503" s="16">
        <f t="shared" si="880"/>
        <v>44181.06</v>
      </c>
      <c r="H503" s="1"/>
      <c r="I503" s="101">
        <f t="shared" si="720"/>
        <v>9.8081244165109055E-5</v>
      </c>
      <c r="J503" s="1">
        <v>1</v>
      </c>
      <c r="K503" s="61">
        <v>1</v>
      </c>
      <c r="L503" s="61">
        <v>0</v>
      </c>
      <c r="M503" s="32">
        <v>2</v>
      </c>
      <c r="N503" s="32">
        <v>2</v>
      </c>
      <c r="O503" s="1">
        <v>1</v>
      </c>
      <c r="P503" s="1">
        <v>7</v>
      </c>
      <c r="Q503" s="1">
        <v>9</v>
      </c>
      <c r="R503" s="1">
        <v>13</v>
      </c>
      <c r="S503" s="1">
        <v>8</v>
      </c>
      <c r="T503" s="1">
        <v>4</v>
      </c>
      <c r="U503" s="1">
        <v>3</v>
      </c>
      <c r="V503" s="1">
        <v>5</v>
      </c>
      <c r="W503" s="1">
        <v>6</v>
      </c>
      <c r="X503" s="1">
        <v>6</v>
      </c>
      <c r="Y503" s="1">
        <v>4</v>
      </c>
      <c r="Z503" s="1">
        <v>3</v>
      </c>
      <c r="AA503" s="1">
        <v>6</v>
      </c>
      <c r="AG503" s="103">
        <f t="shared" ref="AG503:AX503" si="881">J503/$G503</f>
        <v>2.2634133268871321E-5</v>
      </c>
      <c r="AH503" s="103">
        <f t="shared" si="881"/>
        <v>2.2634133268871321E-5</v>
      </c>
      <c r="AI503" s="103">
        <f t="shared" si="881"/>
        <v>0</v>
      </c>
      <c r="AJ503" s="103">
        <f t="shared" si="881"/>
        <v>4.5268266537742643E-5</v>
      </c>
      <c r="AK503" s="103">
        <f t="shared" si="881"/>
        <v>4.5268266537742643E-5</v>
      </c>
      <c r="AL503" s="103">
        <f t="shared" si="881"/>
        <v>2.2634133268871321E-5</v>
      </c>
      <c r="AM503" s="103">
        <f t="shared" si="881"/>
        <v>1.5843893288209926E-4</v>
      </c>
      <c r="AN503" s="103">
        <f t="shared" si="881"/>
        <v>2.0370719941984191E-4</v>
      </c>
      <c r="AO503" s="103">
        <f t="shared" si="881"/>
        <v>2.9424373249532722E-4</v>
      </c>
      <c r="AP503" s="103">
        <f t="shared" si="881"/>
        <v>1.8107306615097057E-4</v>
      </c>
      <c r="AQ503" s="103">
        <f t="shared" si="881"/>
        <v>9.0536533075485286E-5</v>
      </c>
      <c r="AR503" s="103">
        <f t="shared" si="881"/>
        <v>6.7902399806613964E-5</v>
      </c>
      <c r="AS503" s="103">
        <f t="shared" si="881"/>
        <v>1.1317066634435662E-4</v>
      </c>
      <c r="AT503" s="103">
        <f t="shared" si="881"/>
        <v>1.3580479961322793E-4</v>
      </c>
      <c r="AU503" s="103">
        <f t="shared" si="881"/>
        <v>1.3580479961322793E-4</v>
      </c>
      <c r="AV503" s="103">
        <f t="shared" si="881"/>
        <v>9.0536533075485286E-5</v>
      </c>
      <c r="AW503" s="103">
        <f t="shared" si="881"/>
        <v>6.7902399806613964E-5</v>
      </c>
      <c r="AX503" s="103">
        <f t="shared" si="881"/>
        <v>1.3580479961322793E-4</v>
      </c>
    </row>
    <row r="504" spans="1:66" ht="14.25" outlineLevel="1" x14ac:dyDescent="0.2">
      <c r="A504" s="97" t="s">
        <v>1815</v>
      </c>
      <c r="B504" s="97" t="s">
        <v>1389</v>
      </c>
      <c r="C504" s="97" t="s">
        <v>1389</v>
      </c>
      <c r="D504" s="97" t="s">
        <v>172</v>
      </c>
      <c r="E504" s="16">
        <f t="shared" ref="E504:G504" si="882">E364</f>
        <v>1564114</v>
      </c>
      <c r="F504" s="138">
        <f t="shared" si="882"/>
        <v>0.42</v>
      </c>
      <c r="G504" s="16">
        <f t="shared" si="882"/>
        <v>656927.88</v>
      </c>
      <c r="H504" s="16"/>
      <c r="I504" s="101">
        <f t="shared" si="720"/>
        <v>0.11271607673788077</v>
      </c>
      <c r="J504" s="16">
        <v>100191</v>
      </c>
      <c r="K504" s="130">
        <v>91182</v>
      </c>
      <c r="L504" s="130">
        <v>87496</v>
      </c>
      <c r="M504" s="131">
        <v>72341</v>
      </c>
      <c r="N504" s="131">
        <v>78138</v>
      </c>
      <c r="O504" s="16">
        <v>72800</v>
      </c>
      <c r="P504" s="16">
        <v>76183</v>
      </c>
      <c r="Q504" s="16">
        <v>70984</v>
      </c>
      <c r="R504" s="16">
        <v>58467</v>
      </c>
      <c r="S504" s="16">
        <v>56821</v>
      </c>
      <c r="T504" s="16">
        <v>63309</v>
      </c>
      <c r="U504" s="16">
        <v>67452</v>
      </c>
      <c r="V504" s="16">
        <v>68466</v>
      </c>
      <c r="W504" s="16">
        <v>73421</v>
      </c>
      <c r="X504" s="16">
        <v>71357</v>
      </c>
      <c r="Y504" s="16">
        <v>70435</v>
      </c>
      <c r="Z504" s="16">
        <v>77592</v>
      </c>
      <c r="AA504" s="16">
        <v>74112</v>
      </c>
      <c r="AG504" s="103">
        <f t="shared" ref="AG504:AX504" si="883">J504/$G504</f>
        <v>0.15251445866477764</v>
      </c>
      <c r="AH504" s="103">
        <f t="shared" si="883"/>
        <v>0.13880062450690933</v>
      </c>
      <c r="AI504" s="103">
        <f t="shared" si="883"/>
        <v>0.13318965850558817</v>
      </c>
      <c r="AJ504" s="103">
        <f t="shared" si="883"/>
        <v>0.11012015504654787</v>
      </c>
      <c r="AK504" s="103">
        <f t="shared" si="883"/>
        <v>0.11894456359501746</v>
      </c>
      <c r="AL504" s="103">
        <f t="shared" si="883"/>
        <v>0.11081886188176394</v>
      </c>
      <c r="AM504" s="103">
        <f t="shared" si="883"/>
        <v>0.1159685900376157</v>
      </c>
      <c r="AN504" s="103">
        <f t="shared" si="883"/>
        <v>0.1080544792831749</v>
      </c>
      <c r="AO504" s="103">
        <f t="shared" si="883"/>
        <v>8.9000637330234791E-2</v>
      </c>
      <c r="AP504" s="103">
        <f t="shared" si="883"/>
        <v>8.6495035040985019E-2</v>
      </c>
      <c r="AQ504" s="103">
        <f t="shared" si="883"/>
        <v>9.6371309435063099E-2</v>
      </c>
      <c r="AR504" s="103">
        <f t="shared" si="883"/>
        <v>0.10267793779737283</v>
      </c>
      <c r="AS504" s="103">
        <f t="shared" si="883"/>
        <v>0.10422148623072597</v>
      </c>
      <c r="AT504" s="103">
        <f t="shared" si="883"/>
        <v>0.11176417112940921</v>
      </c>
      <c r="AU504" s="103">
        <f t="shared" si="883"/>
        <v>0.10862227372660756</v>
      </c>
      <c r="AV504" s="103">
        <f t="shared" si="883"/>
        <v>0.10721877110772038</v>
      </c>
      <c r="AW504" s="103">
        <f t="shared" si="883"/>
        <v>0.11811342213090423</v>
      </c>
      <c r="AX504" s="103">
        <f t="shared" si="883"/>
        <v>0.11281603697501771</v>
      </c>
    </row>
    <row r="505" spans="1:66" ht="14.25" outlineLevel="1" x14ac:dyDescent="0.2">
      <c r="A505" s="97" t="s">
        <v>1815</v>
      </c>
      <c r="B505" s="97" t="s">
        <v>1397</v>
      </c>
      <c r="C505" s="97" t="s">
        <v>1397</v>
      </c>
      <c r="D505" s="97" t="s">
        <v>133</v>
      </c>
      <c r="E505" s="16">
        <f t="shared" ref="E505:G505" si="884">E365</f>
        <v>355788</v>
      </c>
      <c r="F505" s="138">
        <f t="shared" si="884"/>
        <v>0.38</v>
      </c>
      <c r="G505" s="16">
        <f t="shared" si="884"/>
        <v>135199.44</v>
      </c>
      <c r="H505" s="1"/>
      <c r="I505" s="101">
        <f t="shared" si="720"/>
        <v>1.4299861991538822E-3</v>
      </c>
      <c r="J505" s="1">
        <v>726</v>
      </c>
      <c r="K505" s="61">
        <v>686</v>
      </c>
      <c r="L505" s="61">
        <v>708</v>
      </c>
      <c r="M505" s="32">
        <v>610</v>
      </c>
      <c r="N505" s="32">
        <v>547</v>
      </c>
      <c r="O505" s="1">
        <v>603</v>
      </c>
      <c r="P505" s="1">
        <v>529</v>
      </c>
      <c r="Q505" s="1">
        <v>452</v>
      </c>
      <c r="R505" s="1">
        <v>291</v>
      </c>
      <c r="S505" s="1">
        <v>246</v>
      </c>
      <c r="T505" s="1">
        <v>260</v>
      </c>
      <c r="U505" s="1">
        <v>249</v>
      </c>
      <c r="V505" s="1">
        <v>232</v>
      </c>
      <c r="W505" s="1">
        <v>229</v>
      </c>
      <c r="X505" s="1">
        <v>219</v>
      </c>
      <c r="Y505" s="1">
        <v>192</v>
      </c>
      <c r="Z505" s="1">
        <v>198</v>
      </c>
      <c r="AA505" s="1">
        <v>190</v>
      </c>
      <c r="AG505" s="103">
        <f t="shared" ref="AG505:AX505" si="885">J505/$G505</f>
        <v>5.3698447271675089E-3</v>
      </c>
      <c r="AH505" s="103">
        <f t="shared" si="885"/>
        <v>5.0739855135494647E-3</v>
      </c>
      <c r="AI505" s="103">
        <f t="shared" si="885"/>
        <v>5.2367080810393892E-3</v>
      </c>
      <c r="AJ505" s="103">
        <f t="shared" si="885"/>
        <v>4.5118530076751796E-3</v>
      </c>
      <c r="AK505" s="103">
        <f t="shared" si="885"/>
        <v>4.0458747462267597E-3</v>
      </c>
      <c r="AL505" s="103">
        <f t="shared" si="885"/>
        <v>4.4600776452920219E-3</v>
      </c>
      <c r="AM505" s="103">
        <f t="shared" si="885"/>
        <v>3.9127381000986393E-3</v>
      </c>
      <c r="AN505" s="103">
        <f t="shared" si="885"/>
        <v>3.3432091138839038E-3</v>
      </c>
      <c r="AO505" s="103">
        <f t="shared" si="885"/>
        <v>2.1523757790712743E-3</v>
      </c>
      <c r="AP505" s="103">
        <f t="shared" si="885"/>
        <v>1.8195341637509742E-3</v>
      </c>
      <c r="AQ505" s="103">
        <f t="shared" si="885"/>
        <v>1.9230848885172897E-3</v>
      </c>
      <c r="AR505" s="103">
        <f t="shared" si="885"/>
        <v>1.8417236047723275E-3</v>
      </c>
      <c r="AS505" s="103">
        <f t="shared" si="885"/>
        <v>1.7159834389846584E-3</v>
      </c>
      <c r="AT505" s="103">
        <f t="shared" si="885"/>
        <v>1.6937939979633052E-3</v>
      </c>
      <c r="AU505" s="103">
        <f t="shared" si="885"/>
        <v>1.6198291945587939E-3</v>
      </c>
      <c r="AV505" s="103">
        <f t="shared" si="885"/>
        <v>1.4201242253666139E-3</v>
      </c>
      <c r="AW505" s="103">
        <f t="shared" si="885"/>
        <v>1.4645031074093206E-3</v>
      </c>
      <c r="AX505" s="103">
        <f t="shared" si="885"/>
        <v>1.4053312646857116E-3</v>
      </c>
    </row>
    <row r="506" spans="1:66" ht="14.25" outlineLevel="1" x14ac:dyDescent="0.2">
      <c r="A506" s="97" t="s">
        <v>1815</v>
      </c>
      <c r="B506" s="97" t="s">
        <v>1402</v>
      </c>
      <c r="C506" s="97" t="s">
        <v>1234</v>
      </c>
      <c r="D506" s="97" t="s">
        <v>133</v>
      </c>
      <c r="E506" s="16">
        <f t="shared" ref="E506:G506" si="886">E366</f>
        <v>303929</v>
      </c>
      <c r="F506" s="138">
        <f t="shared" si="886"/>
        <v>0.41</v>
      </c>
      <c r="G506" s="16">
        <f t="shared" si="886"/>
        <v>124610.89</v>
      </c>
      <c r="H506" s="1"/>
      <c r="I506" s="101">
        <f t="shared" si="720"/>
        <v>1.0699974402986235E-4</v>
      </c>
      <c r="J506" s="1">
        <v>54</v>
      </c>
      <c r="K506" s="61">
        <v>49</v>
      </c>
      <c r="L506" s="61">
        <v>41</v>
      </c>
      <c r="M506" s="32">
        <v>38</v>
      </c>
      <c r="N506" s="32">
        <v>45</v>
      </c>
      <c r="O506" s="1">
        <v>30</v>
      </c>
      <c r="P506" s="1">
        <v>32</v>
      </c>
      <c r="Q506" s="1">
        <v>31</v>
      </c>
      <c r="R506" s="1">
        <v>11</v>
      </c>
      <c r="S506" s="1">
        <v>13</v>
      </c>
      <c r="T506" s="1">
        <v>7</v>
      </c>
      <c r="U506" s="1">
        <v>9</v>
      </c>
      <c r="V506" s="1">
        <v>12</v>
      </c>
      <c r="W506" s="1">
        <v>13</v>
      </c>
      <c r="X506" s="1">
        <v>13</v>
      </c>
      <c r="Y506" s="1">
        <v>11</v>
      </c>
      <c r="Z506" s="1">
        <v>11</v>
      </c>
      <c r="AA506" s="1">
        <v>18</v>
      </c>
      <c r="AG506" s="103">
        <f t="shared" ref="AG506:AX506" si="887">J506/$G506</f>
        <v>4.333489633209425E-4</v>
      </c>
      <c r="AH506" s="103">
        <f t="shared" si="887"/>
        <v>3.9322405930974414E-4</v>
      </c>
      <c r="AI506" s="103">
        <f t="shared" si="887"/>
        <v>3.290242128918267E-4</v>
      </c>
      <c r="AJ506" s="103">
        <f t="shared" si="887"/>
        <v>3.0494927048510767E-4</v>
      </c>
      <c r="AK506" s="103">
        <f t="shared" si="887"/>
        <v>3.6112413610078542E-4</v>
      </c>
      <c r="AL506" s="103">
        <f t="shared" si="887"/>
        <v>2.4074942406719028E-4</v>
      </c>
      <c r="AM506" s="103">
        <f t="shared" si="887"/>
        <v>2.5679938567166961E-4</v>
      </c>
      <c r="AN506" s="103">
        <f t="shared" si="887"/>
        <v>2.4877440486942997E-4</v>
      </c>
      <c r="AO506" s="103">
        <f t="shared" si="887"/>
        <v>8.8274788824636432E-5</v>
      </c>
      <c r="AP506" s="103">
        <f t="shared" si="887"/>
        <v>1.0432475042911579E-4</v>
      </c>
      <c r="AQ506" s="103">
        <f t="shared" si="887"/>
        <v>5.617486561567773E-5</v>
      </c>
      <c r="AR506" s="103">
        <f t="shared" si="887"/>
        <v>7.2224827220157084E-5</v>
      </c>
      <c r="AS506" s="103">
        <f t="shared" si="887"/>
        <v>9.6299769626876112E-5</v>
      </c>
      <c r="AT506" s="103">
        <f t="shared" si="887"/>
        <v>1.0432475042911579E-4</v>
      </c>
      <c r="AU506" s="103">
        <f t="shared" si="887"/>
        <v>1.0432475042911579E-4</v>
      </c>
      <c r="AV506" s="103">
        <f t="shared" si="887"/>
        <v>8.8274788824636432E-5</v>
      </c>
      <c r="AW506" s="103">
        <f t="shared" si="887"/>
        <v>8.8274788824636432E-5</v>
      </c>
      <c r="AX506" s="103">
        <f t="shared" si="887"/>
        <v>1.4444965444031417E-4</v>
      </c>
    </row>
    <row r="507" spans="1:66" ht="14.25" outlineLevel="1" x14ac:dyDescent="0.2">
      <c r="A507" s="97" t="s">
        <v>1815</v>
      </c>
      <c r="B507" s="97" t="s">
        <v>1402</v>
      </c>
      <c r="C507" s="97" t="s">
        <v>1280</v>
      </c>
      <c r="D507" s="97" t="s">
        <v>151</v>
      </c>
      <c r="E507" s="16">
        <f t="shared" ref="E507:G507" si="888">E367</f>
        <v>76089</v>
      </c>
      <c r="F507" s="138">
        <f t="shared" si="888"/>
        <v>0.41</v>
      </c>
      <c r="G507" s="16">
        <f t="shared" si="888"/>
        <v>31196.489999999998</v>
      </c>
      <c r="H507" s="1"/>
      <c r="I507" s="101">
        <f t="shared" si="720"/>
        <v>2.4361715051917699E-3</v>
      </c>
      <c r="J507" s="1">
        <v>336</v>
      </c>
      <c r="K507" s="61">
        <v>236</v>
      </c>
      <c r="L507" s="61">
        <v>269</v>
      </c>
      <c r="M507" s="32">
        <v>187</v>
      </c>
      <c r="N507" s="32">
        <v>208</v>
      </c>
      <c r="O507" s="1">
        <v>183</v>
      </c>
      <c r="P507" s="1">
        <v>171</v>
      </c>
      <c r="Q507" s="1">
        <v>134</v>
      </c>
      <c r="R507" s="1">
        <v>105</v>
      </c>
      <c r="S507" s="1">
        <v>81</v>
      </c>
      <c r="T507" s="1">
        <v>93</v>
      </c>
      <c r="U507" s="1">
        <v>95</v>
      </c>
      <c r="V507" s="1">
        <v>82</v>
      </c>
      <c r="W507" s="1">
        <v>80</v>
      </c>
      <c r="X507" s="1">
        <v>89</v>
      </c>
      <c r="Y507" s="1">
        <v>64</v>
      </c>
      <c r="Z507" s="1">
        <v>85</v>
      </c>
      <c r="AA507" s="1">
        <v>79</v>
      </c>
      <c r="AG507" s="103">
        <f t="shared" ref="AG507:AX507" si="889">J507/$G507</f>
        <v>1.0770442444005721E-2</v>
      </c>
      <c r="AH507" s="103">
        <f t="shared" si="889"/>
        <v>7.5649536213849705E-3</v>
      </c>
      <c r="AI507" s="103">
        <f t="shared" si="889"/>
        <v>8.622764932849818E-3</v>
      </c>
      <c r="AJ507" s="103">
        <f t="shared" si="889"/>
        <v>5.9942640983008024E-3</v>
      </c>
      <c r="AK507" s="103">
        <f t="shared" si="889"/>
        <v>6.6674167510511603E-3</v>
      </c>
      <c r="AL507" s="103">
        <f t="shared" si="889"/>
        <v>5.8660445453959731E-3</v>
      </c>
      <c r="AM507" s="103">
        <f t="shared" si="889"/>
        <v>5.4813858866814827E-3</v>
      </c>
      <c r="AN507" s="103">
        <f t="shared" si="889"/>
        <v>4.295355022311805E-3</v>
      </c>
      <c r="AO507" s="103">
        <f t="shared" si="889"/>
        <v>3.3657632637517877E-3</v>
      </c>
      <c r="AP507" s="103">
        <f t="shared" si="889"/>
        <v>2.5964459463228076E-3</v>
      </c>
      <c r="AQ507" s="103">
        <f t="shared" si="889"/>
        <v>2.9811046050372977E-3</v>
      </c>
      <c r="AR507" s="103">
        <f t="shared" si="889"/>
        <v>3.0452143814897127E-3</v>
      </c>
      <c r="AS507" s="103">
        <f t="shared" si="889"/>
        <v>2.6285008345490152E-3</v>
      </c>
      <c r="AT507" s="103">
        <f t="shared" si="889"/>
        <v>2.5643910580966001E-3</v>
      </c>
      <c r="AU507" s="103">
        <f t="shared" si="889"/>
        <v>2.8528850521324675E-3</v>
      </c>
      <c r="AV507" s="103">
        <f t="shared" si="889"/>
        <v>2.0515128464772803E-3</v>
      </c>
      <c r="AW507" s="103">
        <f t="shared" si="889"/>
        <v>2.7246654992276378E-3</v>
      </c>
      <c r="AX507" s="103">
        <f t="shared" si="889"/>
        <v>2.5323361698703925E-3</v>
      </c>
    </row>
    <row r="508" spans="1:66" ht="14.25" outlineLevel="1" x14ac:dyDescent="0.2">
      <c r="A508" s="117" t="s">
        <v>1815</v>
      </c>
      <c r="B508" s="117" t="s">
        <v>1402</v>
      </c>
      <c r="C508" s="117" t="s">
        <v>1372</v>
      </c>
      <c r="D508" s="117" t="s">
        <v>133</v>
      </c>
      <c r="E508" s="134">
        <f t="shared" ref="E508:G508" si="890">E368</f>
        <v>226345</v>
      </c>
      <c r="F508" s="135">
        <f t="shared" si="890"/>
        <v>0.41</v>
      </c>
      <c r="G508" s="134">
        <f t="shared" si="890"/>
        <v>92801.45</v>
      </c>
      <c r="H508" s="133"/>
      <c r="I508" s="122" t="e">
        <f t="shared" si="720"/>
        <v>#DIV/0!</v>
      </c>
      <c r="J508" s="133">
        <v>0</v>
      </c>
      <c r="K508" s="136"/>
      <c r="L508" s="136">
        <v>0</v>
      </c>
      <c r="M508" s="137"/>
      <c r="N508" s="137">
        <v>0</v>
      </c>
      <c r="O508" s="133">
        <v>0</v>
      </c>
      <c r="P508" s="133"/>
      <c r="Q508" s="133">
        <v>0</v>
      </c>
      <c r="R508" s="133"/>
      <c r="S508" s="133">
        <v>0</v>
      </c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25">
        <f t="shared" ref="AG508:AX508" si="891">J508/$G508</f>
        <v>0</v>
      </c>
      <c r="AH508" s="125">
        <f t="shared" si="891"/>
        <v>0</v>
      </c>
      <c r="AI508" s="125">
        <f t="shared" si="891"/>
        <v>0</v>
      </c>
      <c r="AJ508" s="125">
        <f t="shared" si="891"/>
        <v>0</v>
      </c>
      <c r="AK508" s="125">
        <f t="shared" si="891"/>
        <v>0</v>
      </c>
      <c r="AL508" s="125">
        <f t="shared" si="891"/>
        <v>0</v>
      </c>
      <c r="AM508" s="125">
        <f t="shared" si="891"/>
        <v>0</v>
      </c>
      <c r="AN508" s="125">
        <f t="shared" si="891"/>
        <v>0</v>
      </c>
      <c r="AO508" s="125">
        <f t="shared" si="891"/>
        <v>0</v>
      </c>
      <c r="AP508" s="125">
        <f t="shared" si="891"/>
        <v>0</v>
      </c>
      <c r="AQ508" s="125">
        <f t="shared" si="891"/>
        <v>0</v>
      </c>
      <c r="AR508" s="125">
        <f t="shared" si="891"/>
        <v>0</v>
      </c>
      <c r="AS508" s="125">
        <f t="shared" si="891"/>
        <v>0</v>
      </c>
      <c r="AT508" s="125">
        <f t="shared" si="891"/>
        <v>0</v>
      </c>
      <c r="AU508" s="125">
        <f t="shared" si="891"/>
        <v>0</v>
      </c>
      <c r="AV508" s="125">
        <f t="shared" si="891"/>
        <v>0</v>
      </c>
      <c r="AW508" s="125">
        <f t="shared" si="891"/>
        <v>0</v>
      </c>
      <c r="AX508" s="125">
        <f t="shared" si="891"/>
        <v>0</v>
      </c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</row>
    <row r="509" spans="1:66" ht="14.25" outlineLevel="1" x14ac:dyDescent="0.2">
      <c r="A509" s="97" t="s">
        <v>1815</v>
      </c>
      <c r="B509" s="97" t="s">
        <v>1402</v>
      </c>
      <c r="C509" s="97" t="s">
        <v>1402</v>
      </c>
      <c r="D509" s="97" t="s">
        <v>151</v>
      </c>
      <c r="E509" s="16">
        <f t="shared" ref="E509:G509" si="892">E369</f>
        <v>549675</v>
      </c>
      <c r="F509" s="138">
        <f t="shared" si="892"/>
        <v>0.41</v>
      </c>
      <c r="G509" s="16">
        <f t="shared" si="892"/>
        <v>225366.75</v>
      </c>
      <c r="H509" s="1"/>
      <c r="I509" s="101">
        <f t="shared" si="720"/>
        <v>1.9508941166639119E-3</v>
      </c>
      <c r="J509" s="1">
        <v>969</v>
      </c>
      <c r="K509" s="61">
        <v>788</v>
      </c>
      <c r="L509" s="61">
        <v>881</v>
      </c>
      <c r="M509" s="32">
        <v>646</v>
      </c>
      <c r="N509" s="32">
        <v>618</v>
      </c>
      <c r="O509" s="1">
        <v>564</v>
      </c>
      <c r="P509" s="16">
        <v>1067</v>
      </c>
      <c r="Q509" s="16">
        <v>1028</v>
      </c>
      <c r="R509" s="1">
        <v>780</v>
      </c>
      <c r="S509" s="1">
        <v>712</v>
      </c>
      <c r="T509" s="1">
        <v>677</v>
      </c>
      <c r="U509" s="1">
        <v>675</v>
      </c>
      <c r="V509" s="1">
        <v>615</v>
      </c>
      <c r="W509" s="1">
        <v>561</v>
      </c>
      <c r="X509" s="1">
        <v>548</v>
      </c>
      <c r="Y509" s="1">
        <v>416</v>
      </c>
      <c r="Z509" s="1">
        <v>486</v>
      </c>
      <c r="AA509" s="1">
        <v>417</v>
      </c>
      <c r="AG509" s="103">
        <f t="shared" ref="AG509:AX509" si="893">J509/$G509</f>
        <v>4.2996582237619348E-3</v>
      </c>
      <c r="AH509" s="103">
        <f t="shared" si="893"/>
        <v>3.4965228899116662E-3</v>
      </c>
      <c r="AI509" s="103">
        <f t="shared" si="893"/>
        <v>3.9091835863098705E-3</v>
      </c>
      <c r="AJ509" s="103">
        <f t="shared" si="893"/>
        <v>2.8664388158412897E-3</v>
      </c>
      <c r="AK509" s="103">
        <f t="shared" si="893"/>
        <v>2.7421968857429058E-3</v>
      </c>
      <c r="AL509" s="103">
        <f t="shared" si="893"/>
        <v>2.5025874491245935E-3</v>
      </c>
      <c r="AM509" s="103">
        <f t="shared" si="893"/>
        <v>4.7345049791062792E-3</v>
      </c>
      <c r="AN509" s="103">
        <f t="shared" si="893"/>
        <v>4.5614537193263867E-3</v>
      </c>
      <c r="AO509" s="103">
        <f t="shared" si="893"/>
        <v>3.4610251955978421E-3</v>
      </c>
      <c r="AP509" s="103">
        <f t="shared" si="893"/>
        <v>3.1592947939303381E-3</v>
      </c>
      <c r="AQ509" s="103">
        <f t="shared" si="893"/>
        <v>3.0039923813073577E-3</v>
      </c>
      <c r="AR509" s="103">
        <f t="shared" si="893"/>
        <v>2.9951179577289021E-3</v>
      </c>
      <c r="AS509" s="103">
        <f t="shared" si="893"/>
        <v>2.7288852503752218E-3</v>
      </c>
      <c r="AT509" s="103">
        <f t="shared" si="893"/>
        <v>2.4892758137569095E-3</v>
      </c>
      <c r="AU509" s="103">
        <f t="shared" si="893"/>
        <v>2.4315920604969453E-3</v>
      </c>
      <c r="AV509" s="103">
        <f t="shared" si="893"/>
        <v>1.8458801043188492E-3</v>
      </c>
      <c r="AW509" s="103">
        <f t="shared" si="893"/>
        <v>2.1564849295648094E-3</v>
      </c>
      <c r="AX509" s="103">
        <f t="shared" si="893"/>
        <v>1.8503173161080772E-3</v>
      </c>
    </row>
    <row r="510" spans="1:66" ht="14.25" outlineLevel="1" x14ac:dyDescent="0.2">
      <c r="A510" s="97" t="s">
        <v>1815</v>
      </c>
      <c r="B510" s="97" t="s">
        <v>1402</v>
      </c>
      <c r="C510" s="97" t="s">
        <v>1403</v>
      </c>
      <c r="D510" s="97" t="s">
        <v>151</v>
      </c>
      <c r="E510" s="16">
        <f t="shared" ref="E510:G510" si="894">E370</f>
        <v>35331</v>
      </c>
      <c r="F510" s="138">
        <f t="shared" si="894"/>
        <v>0.41</v>
      </c>
      <c r="G510" s="16">
        <f t="shared" si="894"/>
        <v>14485.71</v>
      </c>
      <c r="I510" s="101">
        <f t="shared" si="720"/>
        <v>1.0355032649417944E-4</v>
      </c>
      <c r="K510" s="61"/>
      <c r="L510" s="61"/>
      <c r="M510" s="32">
        <v>1</v>
      </c>
      <c r="N510" s="32"/>
      <c r="Q510" s="1">
        <v>1</v>
      </c>
      <c r="R510" s="1">
        <v>0</v>
      </c>
      <c r="T510" s="1">
        <v>1</v>
      </c>
      <c r="U510" s="1">
        <v>1</v>
      </c>
      <c r="V510" s="1">
        <v>1</v>
      </c>
      <c r="W510" s="1">
        <v>2</v>
      </c>
      <c r="X510" s="1">
        <v>2</v>
      </c>
      <c r="Y510" s="1">
        <v>2</v>
      </c>
      <c r="Z510" s="1">
        <v>1</v>
      </c>
      <c r="AG510" s="103">
        <f t="shared" ref="AG510:AX510" si="895">J510/$G510</f>
        <v>0</v>
      </c>
      <c r="AH510" s="103">
        <f t="shared" si="895"/>
        <v>0</v>
      </c>
      <c r="AI510" s="103">
        <f t="shared" si="895"/>
        <v>0</v>
      </c>
      <c r="AJ510" s="103">
        <f t="shared" si="895"/>
        <v>6.9033550996119622E-5</v>
      </c>
      <c r="AK510" s="103">
        <f t="shared" si="895"/>
        <v>0</v>
      </c>
      <c r="AL510" s="103">
        <f t="shared" si="895"/>
        <v>0</v>
      </c>
      <c r="AM510" s="103">
        <f t="shared" si="895"/>
        <v>0</v>
      </c>
      <c r="AN510" s="103">
        <f t="shared" si="895"/>
        <v>6.9033550996119622E-5</v>
      </c>
      <c r="AO510" s="103">
        <f t="shared" si="895"/>
        <v>0</v>
      </c>
      <c r="AP510" s="103">
        <f t="shared" si="895"/>
        <v>0</v>
      </c>
      <c r="AQ510" s="103">
        <f t="shared" si="895"/>
        <v>6.9033550996119622E-5</v>
      </c>
      <c r="AR510" s="103">
        <f t="shared" si="895"/>
        <v>6.9033550996119622E-5</v>
      </c>
      <c r="AS510" s="103">
        <f t="shared" si="895"/>
        <v>6.9033550996119622E-5</v>
      </c>
      <c r="AT510" s="103">
        <f t="shared" si="895"/>
        <v>1.3806710199223924E-4</v>
      </c>
      <c r="AU510" s="103">
        <f t="shared" si="895"/>
        <v>1.3806710199223924E-4</v>
      </c>
      <c r="AV510" s="103">
        <f t="shared" si="895"/>
        <v>1.3806710199223924E-4</v>
      </c>
      <c r="AW510" s="103">
        <f t="shared" si="895"/>
        <v>6.9033550996119622E-5</v>
      </c>
      <c r="AX510" s="103">
        <f t="shared" si="895"/>
        <v>0</v>
      </c>
    </row>
    <row r="511" spans="1:66" ht="14.25" outlineLevel="1" x14ac:dyDescent="0.2">
      <c r="A511" s="97" t="s">
        <v>1815</v>
      </c>
      <c r="B511" s="97" t="s">
        <v>1402</v>
      </c>
      <c r="C511" s="97" t="s">
        <v>1404</v>
      </c>
      <c r="D511" s="97" t="s">
        <v>133</v>
      </c>
      <c r="E511" s="16">
        <f t="shared" ref="E511:G511" si="896">E371</f>
        <v>248966</v>
      </c>
      <c r="F511" s="138">
        <f t="shared" si="896"/>
        <v>0.41</v>
      </c>
      <c r="G511" s="16">
        <f t="shared" si="896"/>
        <v>102076.06</v>
      </c>
      <c r="H511" s="1"/>
      <c r="I511" s="101">
        <f t="shared" si="720"/>
        <v>0</v>
      </c>
      <c r="J511" s="1">
        <v>0</v>
      </c>
      <c r="K511" s="61">
        <v>0</v>
      </c>
      <c r="L511" s="61">
        <v>0</v>
      </c>
      <c r="M511" s="32">
        <v>0</v>
      </c>
      <c r="N511" s="32">
        <v>0</v>
      </c>
      <c r="O511" s="1">
        <v>1</v>
      </c>
      <c r="P511" s="1">
        <v>0</v>
      </c>
      <c r="Q511" s="1">
        <v>0</v>
      </c>
      <c r="R511" s="1">
        <v>1</v>
      </c>
      <c r="S511" s="1">
        <v>2</v>
      </c>
      <c r="T511" s="1">
        <v>0</v>
      </c>
      <c r="U511" s="1">
        <v>1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0</v>
      </c>
      <c r="AG511" s="103">
        <f t="shared" ref="AG511:AX511" si="897">J511/$G511</f>
        <v>0</v>
      </c>
      <c r="AH511" s="103">
        <f t="shared" si="897"/>
        <v>0</v>
      </c>
      <c r="AI511" s="103">
        <f t="shared" si="897"/>
        <v>0</v>
      </c>
      <c r="AJ511" s="103">
        <f t="shared" si="897"/>
        <v>0</v>
      </c>
      <c r="AK511" s="103">
        <f t="shared" si="897"/>
        <v>0</v>
      </c>
      <c r="AL511" s="103">
        <f t="shared" si="897"/>
        <v>9.7966163662664882E-6</v>
      </c>
      <c r="AM511" s="103">
        <f t="shared" si="897"/>
        <v>0</v>
      </c>
      <c r="AN511" s="103">
        <f t="shared" si="897"/>
        <v>0</v>
      </c>
      <c r="AO511" s="103">
        <f t="shared" si="897"/>
        <v>9.7966163662664882E-6</v>
      </c>
      <c r="AP511" s="103">
        <f t="shared" si="897"/>
        <v>1.9593232732532976E-5</v>
      </c>
      <c r="AQ511" s="103">
        <f t="shared" si="897"/>
        <v>0</v>
      </c>
      <c r="AR511" s="103">
        <f t="shared" si="897"/>
        <v>9.7966163662664882E-6</v>
      </c>
      <c r="AS511" s="103">
        <f t="shared" si="897"/>
        <v>0</v>
      </c>
      <c r="AT511" s="103">
        <f t="shared" si="897"/>
        <v>9.7966163662664882E-6</v>
      </c>
      <c r="AU511" s="103">
        <f t="shared" si="897"/>
        <v>0</v>
      </c>
      <c r="AV511" s="103">
        <f t="shared" si="897"/>
        <v>0</v>
      </c>
      <c r="AW511" s="103">
        <f t="shared" si="897"/>
        <v>0</v>
      </c>
      <c r="AX511" s="103">
        <f t="shared" si="897"/>
        <v>0</v>
      </c>
    </row>
    <row r="512" spans="1:66" ht="14.25" outlineLevel="1" x14ac:dyDescent="0.2">
      <c r="A512" s="97" t="s">
        <v>1815</v>
      </c>
      <c r="B512" s="97" t="s">
        <v>1402</v>
      </c>
      <c r="C512" s="97" t="s">
        <v>1416</v>
      </c>
      <c r="D512" s="97" t="s">
        <v>151</v>
      </c>
      <c r="E512" s="16">
        <f t="shared" ref="E512:G512" si="898">E372</f>
        <v>56746</v>
      </c>
      <c r="F512" s="138">
        <f t="shared" si="898"/>
        <v>0.41</v>
      </c>
      <c r="G512" s="16">
        <f t="shared" si="898"/>
        <v>23265.859999999997</v>
      </c>
      <c r="I512" s="101">
        <f t="shared" si="720"/>
        <v>0</v>
      </c>
      <c r="K512" s="61"/>
      <c r="L512" s="61"/>
      <c r="M512" s="32"/>
      <c r="N512" s="32">
        <v>0</v>
      </c>
      <c r="O512" s="1">
        <v>0</v>
      </c>
      <c r="Q512" s="1">
        <v>0</v>
      </c>
      <c r="R512" s="1">
        <v>0</v>
      </c>
      <c r="X512" s="1">
        <v>0</v>
      </c>
      <c r="Y512" s="1">
        <v>0</v>
      </c>
      <c r="Z512" s="1">
        <v>0</v>
      </c>
      <c r="AG512" s="103">
        <f t="shared" ref="AG512:AX512" si="899">J512/$G512</f>
        <v>0</v>
      </c>
      <c r="AH512" s="103">
        <f t="shared" si="899"/>
        <v>0</v>
      </c>
      <c r="AI512" s="103">
        <f t="shared" si="899"/>
        <v>0</v>
      </c>
      <c r="AJ512" s="103">
        <f t="shared" si="899"/>
        <v>0</v>
      </c>
      <c r="AK512" s="103">
        <f t="shared" si="899"/>
        <v>0</v>
      </c>
      <c r="AL512" s="103">
        <f t="shared" si="899"/>
        <v>0</v>
      </c>
      <c r="AM512" s="103">
        <f t="shared" si="899"/>
        <v>0</v>
      </c>
      <c r="AN512" s="103">
        <f t="shared" si="899"/>
        <v>0</v>
      </c>
      <c r="AO512" s="103">
        <f t="shared" si="899"/>
        <v>0</v>
      </c>
      <c r="AP512" s="103">
        <f t="shared" si="899"/>
        <v>0</v>
      </c>
      <c r="AQ512" s="103">
        <f t="shared" si="899"/>
        <v>0</v>
      </c>
      <c r="AR512" s="103">
        <f t="shared" si="899"/>
        <v>0</v>
      </c>
      <c r="AS512" s="103">
        <f t="shared" si="899"/>
        <v>0</v>
      </c>
      <c r="AT512" s="103">
        <f t="shared" si="899"/>
        <v>0</v>
      </c>
      <c r="AU512" s="103">
        <f t="shared" si="899"/>
        <v>0</v>
      </c>
      <c r="AV512" s="103">
        <f t="shared" si="899"/>
        <v>0</v>
      </c>
      <c r="AW512" s="103">
        <f t="shared" si="899"/>
        <v>0</v>
      </c>
      <c r="AX512" s="103">
        <f t="shared" si="899"/>
        <v>0</v>
      </c>
    </row>
    <row r="513" spans="1:66" ht="14.25" outlineLevel="1" x14ac:dyDescent="0.2">
      <c r="A513" s="97" t="s">
        <v>1815</v>
      </c>
      <c r="B513" s="97" t="s">
        <v>1402</v>
      </c>
      <c r="C513" s="97" t="s">
        <v>1418</v>
      </c>
      <c r="D513" s="97" t="e">
        <v>#N/A</v>
      </c>
      <c r="E513" s="16">
        <f t="shared" ref="E513:G513" si="900">E373</f>
        <v>301791</v>
      </c>
      <c r="F513" s="138">
        <f t="shared" si="900"/>
        <v>0.41</v>
      </c>
      <c r="G513" s="16">
        <f t="shared" si="900"/>
        <v>123734.31</v>
      </c>
      <c r="I513" s="101">
        <f t="shared" si="720"/>
        <v>0</v>
      </c>
      <c r="K513" s="61"/>
      <c r="L513" s="61"/>
      <c r="M513" s="32"/>
      <c r="N513" s="32"/>
      <c r="AA513" s="1">
        <v>0</v>
      </c>
      <c r="AG513" s="103">
        <f t="shared" ref="AG513:AX513" si="901">J513/$G513</f>
        <v>0</v>
      </c>
      <c r="AH513" s="103">
        <f t="shared" si="901"/>
        <v>0</v>
      </c>
      <c r="AI513" s="103">
        <f t="shared" si="901"/>
        <v>0</v>
      </c>
      <c r="AJ513" s="103">
        <f t="shared" si="901"/>
        <v>0</v>
      </c>
      <c r="AK513" s="103">
        <f t="shared" si="901"/>
        <v>0</v>
      </c>
      <c r="AL513" s="103">
        <f t="shared" si="901"/>
        <v>0</v>
      </c>
      <c r="AM513" s="103">
        <f t="shared" si="901"/>
        <v>0</v>
      </c>
      <c r="AN513" s="103">
        <f t="shared" si="901"/>
        <v>0</v>
      </c>
      <c r="AO513" s="103">
        <f t="shared" si="901"/>
        <v>0</v>
      </c>
      <c r="AP513" s="103">
        <f t="shared" si="901"/>
        <v>0</v>
      </c>
      <c r="AQ513" s="103">
        <f t="shared" si="901"/>
        <v>0</v>
      </c>
      <c r="AR513" s="103">
        <f t="shared" si="901"/>
        <v>0</v>
      </c>
      <c r="AS513" s="103">
        <f t="shared" si="901"/>
        <v>0</v>
      </c>
      <c r="AT513" s="103">
        <f t="shared" si="901"/>
        <v>0</v>
      </c>
      <c r="AU513" s="103">
        <f t="shared" si="901"/>
        <v>0</v>
      </c>
      <c r="AV513" s="103">
        <f t="shared" si="901"/>
        <v>0</v>
      </c>
      <c r="AW513" s="103">
        <f t="shared" si="901"/>
        <v>0</v>
      </c>
      <c r="AX513" s="103">
        <f t="shared" si="901"/>
        <v>0</v>
      </c>
    </row>
    <row r="514" spans="1:66" ht="14.25" outlineLevel="1" x14ac:dyDescent="0.2">
      <c r="A514" s="97" t="s">
        <v>1815</v>
      </c>
      <c r="B514" s="97" t="s">
        <v>1402</v>
      </c>
      <c r="C514" s="97" t="s">
        <v>1421</v>
      </c>
      <c r="D514" s="97" t="s">
        <v>151</v>
      </c>
      <c r="E514" s="16">
        <f t="shared" ref="E514:G514" si="902">E374</f>
        <v>82547</v>
      </c>
      <c r="F514" s="138">
        <f t="shared" si="902"/>
        <v>0.41</v>
      </c>
      <c r="G514" s="16">
        <f t="shared" si="902"/>
        <v>33844.269999999997</v>
      </c>
      <c r="I514" s="101">
        <f t="shared" si="720"/>
        <v>7.8792264293680041E-5</v>
      </c>
      <c r="K514" s="61">
        <v>1</v>
      </c>
      <c r="L514" s="61">
        <v>2</v>
      </c>
      <c r="M514" s="32">
        <v>2</v>
      </c>
      <c r="N514" s="32">
        <v>1</v>
      </c>
      <c r="O514" s="1">
        <v>0</v>
      </c>
      <c r="P514" s="1">
        <v>0</v>
      </c>
      <c r="Q514" s="1">
        <v>2</v>
      </c>
      <c r="R514" s="1">
        <v>0</v>
      </c>
      <c r="S514" s="1">
        <v>2</v>
      </c>
      <c r="T514" s="1">
        <v>3</v>
      </c>
      <c r="U514" s="1">
        <v>2</v>
      </c>
      <c r="V514" s="1">
        <v>0</v>
      </c>
      <c r="W514" s="1">
        <v>1</v>
      </c>
      <c r="X514" s="1">
        <v>2</v>
      </c>
      <c r="Y514" s="1">
        <v>3</v>
      </c>
      <c r="Z514" s="1">
        <v>1</v>
      </c>
      <c r="AA514" s="1">
        <v>4</v>
      </c>
      <c r="AG514" s="103">
        <f t="shared" ref="AG514:AX514" si="903">J514/$G514</f>
        <v>0</v>
      </c>
      <c r="AH514" s="103">
        <f t="shared" si="903"/>
        <v>2.9547099110130019E-5</v>
      </c>
      <c r="AI514" s="103">
        <f t="shared" si="903"/>
        <v>5.9094198220260037E-5</v>
      </c>
      <c r="AJ514" s="103">
        <f t="shared" si="903"/>
        <v>5.9094198220260037E-5</v>
      </c>
      <c r="AK514" s="103">
        <f t="shared" si="903"/>
        <v>2.9547099110130019E-5</v>
      </c>
      <c r="AL514" s="103">
        <f t="shared" si="903"/>
        <v>0</v>
      </c>
      <c r="AM514" s="103">
        <f t="shared" si="903"/>
        <v>0</v>
      </c>
      <c r="AN514" s="103">
        <f t="shared" si="903"/>
        <v>5.9094198220260037E-5</v>
      </c>
      <c r="AO514" s="103">
        <f t="shared" si="903"/>
        <v>0</v>
      </c>
      <c r="AP514" s="103">
        <f t="shared" si="903"/>
        <v>5.9094198220260037E-5</v>
      </c>
      <c r="AQ514" s="103">
        <f t="shared" si="903"/>
        <v>8.8641297330390053E-5</v>
      </c>
      <c r="AR514" s="103">
        <f t="shared" si="903"/>
        <v>5.9094198220260037E-5</v>
      </c>
      <c r="AS514" s="103">
        <f t="shared" si="903"/>
        <v>0</v>
      </c>
      <c r="AT514" s="103">
        <f t="shared" si="903"/>
        <v>2.9547099110130019E-5</v>
      </c>
      <c r="AU514" s="103">
        <f t="shared" si="903"/>
        <v>5.9094198220260037E-5</v>
      </c>
      <c r="AV514" s="103">
        <f t="shared" si="903"/>
        <v>8.8641297330390053E-5</v>
      </c>
      <c r="AW514" s="103">
        <f t="shared" si="903"/>
        <v>2.9547099110130019E-5</v>
      </c>
      <c r="AX514" s="103">
        <f t="shared" si="903"/>
        <v>1.1818839644052007E-4</v>
      </c>
    </row>
    <row r="515" spans="1:66" ht="14.25" outlineLevel="1" x14ac:dyDescent="0.2">
      <c r="A515" s="97" t="s">
        <v>1815</v>
      </c>
      <c r="B515" s="97" t="s">
        <v>1402</v>
      </c>
      <c r="C515" s="97" t="s">
        <v>1462</v>
      </c>
      <c r="D515" s="97" t="s">
        <v>133</v>
      </c>
      <c r="E515" s="16">
        <f t="shared" ref="E515:G515" si="904">E375</f>
        <v>228191</v>
      </c>
      <c r="F515" s="138">
        <f t="shared" si="904"/>
        <v>0.41</v>
      </c>
      <c r="G515" s="16">
        <f t="shared" si="904"/>
        <v>93558.31</v>
      </c>
      <c r="H515" s="1"/>
      <c r="I515" s="101">
        <f t="shared" si="720"/>
        <v>0</v>
      </c>
      <c r="J515" s="1">
        <v>0</v>
      </c>
      <c r="K515" s="61"/>
      <c r="L515" s="61">
        <v>0</v>
      </c>
      <c r="M515" s="32"/>
      <c r="N515" s="32">
        <v>0</v>
      </c>
      <c r="P515" s="1">
        <v>0</v>
      </c>
      <c r="T515" s="1">
        <v>0</v>
      </c>
      <c r="Z515" s="1">
        <v>0</v>
      </c>
      <c r="AG515" s="103">
        <f t="shared" ref="AG515:AX515" si="905">J515/$G515</f>
        <v>0</v>
      </c>
      <c r="AH515" s="103">
        <f t="shared" si="905"/>
        <v>0</v>
      </c>
      <c r="AI515" s="103">
        <f t="shared" si="905"/>
        <v>0</v>
      </c>
      <c r="AJ515" s="103">
        <f t="shared" si="905"/>
        <v>0</v>
      </c>
      <c r="AK515" s="103">
        <f t="shared" si="905"/>
        <v>0</v>
      </c>
      <c r="AL515" s="103">
        <f t="shared" si="905"/>
        <v>0</v>
      </c>
      <c r="AM515" s="103">
        <f t="shared" si="905"/>
        <v>0</v>
      </c>
      <c r="AN515" s="103">
        <f t="shared" si="905"/>
        <v>0</v>
      </c>
      <c r="AO515" s="103">
        <f t="shared" si="905"/>
        <v>0</v>
      </c>
      <c r="AP515" s="103">
        <f t="shared" si="905"/>
        <v>0</v>
      </c>
      <c r="AQ515" s="103">
        <f t="shared" si="905"/>
        <v>0</v>
      </c>
      <c r="AR515" s="103">
        <f t="shared" si="905"/>
        <v>0</v>
      </c>
      <c r="AS515" s="103">
        <f t="shared" si="905"/>
        <v>0</v>
      </c>
      <c r="AT515" s="103">
        <f t="shared" si="905"/>
        <v>0</v>
      </c>
      <c r="AU515" s="103">
        <f t="shared" si="905"/>
        <v>0</v>
      </c>
      <c r="AV515" s="103">
        <f t="shared" si="905"/>
        <v>0</v>
      </c>
      <c r="AW515" s="103">
        <f t="shared" si="905"/>
        <v>0</v>
      </c>
      <c r="AX515" s="103">
        <f t="shared" si="905"/>
        <v>0</v>
      </c>
    </row>
    <row r="516" spans="1:66" ht="14.25" outlineLevel="1" x14ac:dyDescent="0.2">
      <c r="A516" s="97" t="s">
        <v>1815</v>
      </c>
      <c r="B516" s="97" t="s">
        <v>1402</v>
      </c>
      <c r="C516" s="97" t="s">
        <v>1478</v>
      </c>
      <c r="D516" s="97" t="s">
        <v>133</v>
      </c>
      <c r="E516" s="16">
        <f t="shared" ref="E516:G516" si="906">E376</f>
        <v>213206</v>
      </c>
      <c r="F516" s="138">
        <f t="shared" si="906"/>
        <v>0.41</v>
      </c>
      <c r="G516" s="16">
        <f t="shared" si="906"/>
        <v>87414.459999999992</v>
      </c>
      <c r="H516" s="1"/>
      <c r="I516" s="101">
        <f t="shared" si="720"/>
        <v>0</v>
      </c>
      <c r="J516" s="1">
        <v>1</v>
      </c>
      <c r="K516" s="61">
        <v>0</v>
      </c>
      <c r="L516" s="61">
        <v>0</v>
      </c>
      <c r="M516" s="32"/>
      <c r="N516" s="32">
        <v>0</v>
      </c>
      <c r="O516" s="1">
        <v>0</v>
      </c>
      <c r="P516" s="1">
        <v>1</v>
      </c>
      <c r="R516" s="1">
        <v>0</v>
      </c>
      <c r="U516" s="1">
        <v>0</v>
      </c>
      <c r="X516" s="1">
        <v>1</v>
      </c>
      <c r="Y516" s="1">
        <v>0</v>
      </c>
      <c r="AA516" s="1">
        <v>0</v>
      </c>
      <c r="AG516" s="103">
        <f t="shared" ref="AG516:AX516" si="907">J516/$G516</f>
        <v>1.1439754932993924E-5</v>
      </c>
      <c r="AH516" s="103">
        <f t="shared" si="907"/>
        <v>0</v>
      </c>
      <c r="AI516" s="103">
        <f t="shared" si="907"/>
        <v>0</v>
      </c>
      <c r="AJ516" s="103">
        <f t="shared" si="907"/>
        <v>0</v>
      </c>
      <c r="AK516" s="103">
        <f t="shared" si="907"/>
        <v>0</v>
      </c>
      <c r="AL516" s="103">
        <f t="shared" si="907"/>
        <v>0</v>
      </c>
      <c r="AM516" s="103">
        <f t="shared" si="907"/>
        <v>1.1439754932993924E-5</v>
      </c>
      <c r="AN516" s="103">
        <f t="shared" si="907"/>
        <v>0</v>
      </c>
      <c r="AO516" s="103">
        <f t="shared" si="907"/>
        <v>0</v>
      </c>
      <c r="AP516" s="103">
        <f t="shared" si="907"/>
        <v>0</v>
      </c>
      <c r="AQ516" s="103">
        <f t="shared" si="907"/>
        <v>0</v>
      </c>
      <c r="AR516" s="103">
        <f t="shared" si="907"/>
        <v>0</v>
      </c>
      <c r="AS516" s="103">
        <f t="shared" si="907"/>
        <v>0</v>
      </c>
      <c r="AT516" s="103">
        <f t="shared" si="907"/>
        <v>0</v>
      </c>
      <c r="AU516" s="103">
        <f t="shared" si="907"/>
        <v>1.1439754932993924E-5</v>
      </c>
      <c r="AV516" s="103">
        <f t="shared" si="907"/>
        <v>0</v>
      </c>
      <c r="AW516" s="103">
        <f t="shared" si="907"/>
        <v>0</v>
      </c>
      <c r="AX516" s="103">
        <f t="shared" si="907"/>
        <v>0</v>
      </c>
    </row>
    <row r="517" spans="1:66" ht="14.25" outlineLevel="1" x14ac:dyDescent="0.2">
      <c r="A517" s="97" t="s">
        <v>1815</v>
      </c>
      <c r="B517" s="97" t="s">
        <v>1407</v>
      </c>
      <c r="C517" s="97" t="s">
        <v>1252</v>
      </c>
      <c r="D517" s="97" t="s">
        <v>133</v>
      </c>
      <c r="E517" s="16">
        <f t="shared" ref="E517:G517" si="908">E377</f>
        <v>509996</v>
      </c>
      <c r="F517" s="138">
        <f t="shared" si="908"/>
        <v>0.38</v>
      </c>
      <c r="G517" s="16">
        <f t="shared" si="908"/>
        <v>193798.48</v>
      </c>
      <c r="H517" s="1"/>
      <c r="I517" s="101">
        <f t="shared" si="720"/>
        <v>3.1200795107715323E-3</v>
      </c>
      <c r="J517" s="1">
        <v>559</v>
      </c>
      <c r="K517" s="61">
        <v>551</v>
      </c>
      <c r="L517" s="61">
        <v>639</v>
      </c>
      <c r="M517" s="32">
        <v>766</v>
      </c>
      <c r="N517" s="131">
        <v>1097</v>
      </c>
      <c r="O517" s="1">
        <v>958</v>
      </c>
      <c r="P517" s="1">
        <v>913</v>
      </c>
      <c r="Q517" s="1">
        <v>810</v>
      </c>
      <c r="R517" s="1">
        <v>423</v>
      </c>
      <c r="S517" s="1">
        <v>332</v>
      </c>
      <c r="T517" s="1">
        <v>403</v>
      </c>
      <c r="U517" s="1">
        <v>488</v>
      </c>
      <c r="V517" s="1">
        <v>475</v>
      </c>
      <c r="W517" s="1">
        <v>544</v>
      </c>
      <c r="X517" s="1">
        <v>505</v>
      </c>
      <c r="Y517" s="1">
        <v>543</v>
      </c>
      <c r="Z517" s="1">
        <v>713</v>
      </c>
      <c r="AA517" s="1">
        <v>558</v>
      </c>
      <c r="AG517" s="103">
        <f t="shared" ref="AG517:AX517" si="909">J517/$G517</f>
        <v>2.8844395477198789E-3</v>
      </c>
      <c r="AH517" s="103">
        <f t="shared" si="909"/>
        <v>2.8431595541925816E-3</v>
      </c>
      <c r="AI517" s="103">
        <f t="shared" si="909"/>
        <v>3.2972394829928488E-3</v>
      </c>
      <c r="AJ517" s="103">
        <f t="shared" si="909"/>
        <v>3.9525593802386891E-3</v>
      </c>
      <c r="AK517" s="103">
        <f t="shared" si="909"/>
        <v>5.6605191124306032E-3</v>
      </c>
      <c r="AL517" s="103">
        <f t="shared" si="909"/>
        <v>4.9432792248938172E-3</v>
      </c>
      <c r="AM517" s="103">
        <f t="shared" si="909"/>
        <v>4.7110792613027719E-3</v>
      </c>
      <c r="AN517" s="103">
        <f t="shared" si="909"/>
        <v>4.1795993446388227E-3</v>
      </c>
      <c r="AO517" s="103">
        <f t="shared" si="909"/>
        <v>2.1826796577558297E-3</v>
      </c>
      <c r="AP517" s="103">
        <f t="shared" si="909"/>
        <v>1.713119731382826E-3</v>
      </c>
      <c r="AQ517" s="103">
        <f t="shared" si="909"/>
        <v>2.0794796739375871E-3</v>
      </c>
      <c r="AR517" s="103">
        <f t="shared" si="909"/>
        <v>2.5180796051651176E-3</v>
      </c>
      <c r="AS517" s="103">
        <f t="shared" si="909"/>
        <v>2.4509996156832602E-3</v>
      </c>
      <c r="AT517" s="103">
        <f t="shared" si="909"/>
        <v>2.8070395598561969E-3</v>
      </c>
      <c r="AU517" s="103">
        <f t="shared" si="909"/>
        <v>2.6057995914106238E-3</v>
      </c>
      <c r="AV517" s="103">
        <f t="shared" si="909"/>
        <v>2.8018795606652848E-3</v>
      </c>
      <c r="AW517" s="103">
        <f t="shared" si="909"/>
        <v>3.6790794231203461E-3</v>
      </c>
      <c r="AX517" s="103">
        <f t="shared" si="909"/>
        <v>2.8792795485289668E-3</v>
      </c>
    </row>
    <row r="518" spans="1:66" ht="14.25" outlineLevel="1" x14ac:dyDescent="0.2">
      <c r="A518" s="97" t="s">
        <v>1815</v>
      </c>
      <c r="B518" s="97" t="s">
        <v>1407</v>
      </c>
      <c r="C518" s="97" t="s">
        <v>1307</v>
      </c>
      <c r="D518" s="97" t="s">
        <v>133</v>
      </c>
      <c r="E518" s="16">
        <f t="shared" ref="E518:G518" si="910">E378</f>
        <v>252959</v>
      </c>
      <c r="F518" s="138">
        <f t="shared" si="910"/>
        <v>0.38</v>
      </c>
      <c r="G518" s="16">
        <f t="shared" si="910"/>
        <v>96124.42</v>
      </c>
      <c r="H518" s="1"/>
      <c r="I518" s="101">
        <f t="shared" si="720"/>
        <v>9.3628653364046302E-5</v>
      </c>
      <c r="J518" s="1">
        <v>11</v>
      </c>
      <c r="K518" s="61">
        <v>10</v>
      </c>
      <c r="L518" s="61">
        <v>7</v>
      </c>
      <c r="M518" s="32">
        <v>5</v>
      </c>
      <c r="N518" s="32">
        <v>10</v>
      </c>
      <c r="O518" s="1">
        <v>11</v>
      </c>
      <c r="P518" s="1">
        <v>4</v>
      </c>
      <c r="Q518" s="1">
        <v>5</v>
      </c>
      <c r="R518" s="1">
        <v>1</v>
      </c>
      <c r="S518" s="1">
        <v>4</v>
      </c>
      <c r="T518" s="1">
        <v>3</v>
      </c>
      <c r="U518" s="1">
        <v>1</v>
      </c>
      <c r="V518" s="1">
        <v>3</v>
      </c>
      <c r="W518" s="1">
        <v>8</v>
      </c>
      <c r="X518" s="1">
        <v>7</v>
      </c>
      <c r="Y518" s="1">
        <v>7</v>
      </c>
      <c r="Z518" s="1">
        <v>11</v>
      </c>
      <c r="AA518" s="1">
        <v>9</v>
      </c>
      <c r="AG518" s="103">
        <f t="shared" ref="AG518:AX518" si="911">J518/$G518</f>
        <v>1.1443502077827882E-4</v>
      </c>
      <c r="AH518" s="103">
        <f t="shared" si="911"/>
        <v>1.0403183707116257E-4</v>
      </c>
      <c r="AI518" s="103">
        <f t="shared" si="911"/>
        <v>7.2822285949813797E-5</v>
      </c>
      <c r="AJ518" s="103">
        <f t="shared" si="911"/>
        <v>5.2015918535581284E-5</v>
      </c>
      <c r="AK518" s="103">
        <f t="shared" si="911"/>
        <v>1.0403183707116257E-4</v>
      </c>
      <c r="AL518" s="103">
        <f t="shared" si="911"/>
        <v>1.1443502077827882E-4</v>
      </c>
      <c r="AM518" s="103">
        <f t="shared" si="911"/>
        <v>4.1612734828465025E-5</v>
      </c>
      <c r="AN518" s="103">
        <f t="shared" si="911"/>
        <v>5.2015918535581284E-5</v>
      </c>
      <c r="AO518" s="103">
        <f t="shared" si="911"/>
        <v>1.0403183707116256E-5</v>
      </c>
      <c r="AP518" s="103">
        <f t="shared" si="911"/>
        <v>4.1612734828465025E-5</v>
      </c>
      <c r="AQ518" s="103">
        <f t="shared" si="911"/>
        <v>3.1209551121348772E-5</v>
      </c>
      <c r="AR518" s="103">
        <f t="shared" si="911"/>
        <v>1.0403183707116256E-5</v>
      </c>
      <c r="AS518" s="103">
        <f t="shared" si="911"/>
        <v>3.1209551121348772E-5</v>
      </c>
      <c r="AT518" s="103">
        <f t="shared" si="911"/>
        <v>8.3225469656930049E-5</v>
      </c>
      <c r="AU518" s="103">
        <f t="shared" si="911"/>
        <v>7.2822285949813797E-5</v>
      </c>
      <c r="AV518" s="103">
        <f t="shared" si="911"/>
        <v>7.2822285949813797E-5</v>
      </c>
      <c r="AW518" s="103">
        <f t="shared" si="911"/>
        <v>1.1443502077827882E-4</v>
      </c>
      <c r="AX518" s="103">
        <f t="shared" si="911"/>
        <v>9.3628653364046302E-5</v>
      </c>
    </row>
    <row r="519" spans="1:66" ht="14.25" outlineLevel="1" x14ac:dyDescent="0.2">
      <c r="A519" s="117" t="s">
        <v>1815</v>
      </c>
      <c r="B519" s="117" t="s">
        <v>1407</v>
      </c>
      <c r="C519" s="117" t="s">
        <v>1344</v>
      </c>
      <c r="D519" s="117" t="e">
        <v>#N/A</v>
      </c>
      <c r="E519" s="134">
        <f t="shared" ref="E519:G519" si="912">E379</f>
        <v>453013</v>
      </c>
      <c r="F519" s="135">
        <f t="shared" si="912"/>
        <v>0.38</v>
      </c>
      <c r="G519" s="134">
        <f t="shared" si="912"/>
        <v>172144.94</v>
      </c>
      <c r="H519" s="133"/>
      <c r="I519" s="122" t="e">
        <f t="shared" si="720"/>
        <v>#DIV/0!</v>
      </c>
      <c r="J519" s="133"/>
      <c r="K519" s="136"/>
      <c r="L519" s="136"/>
      <c r="M519" s="137"/>
      <c r="N519" s="137"/>
      <c r="O519" s="133"/>
      <c r="P519" s="133"/>
      <c r="Q519" s="133">
        <v>0</v>
      </c>
      <c r="R519" s="133"/>
      <c r="S519" s="133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25">
        <f t="shared" ref="AG519:AX519" si="913">J519/$G519</f>
        <v>0</v>
      </c>
      <c r="AH519" s="125">
        <f t="shared" si="913"/>
        <v>0</v>
      </c>
      <c r="AI519" s="125">
        <f t="shared" si="913"/>
        <v>0</v>
      </c>
      <c r="AJ519" s="125">
        <f t="shared" si="913"/>
        <v>0</v>
      </c>
      <c r="AK519" s="125">
        <f t="shared" si="913"/>
        <v>0</v>
      </c>
      <c r="AL519" s="125">
        <f t="shared" si="913"/>
        <v>0</v>
      </c>
      <c r="AM519" s="125">
        <f t="shared" si="913"/>
        <v>0</v>
      </c>
      <c r="AN519" s="125">
        <f t="shared" si="913"/>
        <v>0</v>
      </c>
      <c r="AO519" s="125">
        <f t="shared" si="913"/>
        <v>0</v>
      </c>
      <c r="AP519" s="125">
        <f t="shared" si="913"/>
        <v>0</v>
      </c>
      <c r="AQ519" s="125">
        <f t="shared" si="913"/>
        <v>0</v>
      </c>
      <c r="AR519" s="125">
        <f t="shared" si="913"/>
        <v>0</v>
      </c>
      <c r="AS519" s="125">
        <f t="shared" si="913"/>
        <v>0</v>
      </c>
      <c r="AT519" s="125">
        <f t="shared" si="913"/>
        <v>0</v>
      </c>
      <c r="AU519" s="125">
        <f t="shared" si="913"/>
        <v>0</v>
      </c>
      <c r="AV519" s="125">
        <f t="shared" si="913"/>
        <v>0</v>
      </c>
      <c r="AW519" s="125">
        <f t="shared" si="913"/>
        <v>0</v>
      </c>
      <c r="AX519" s="125">
        <f t="shared" si="913"/>
        <v>0</v>
      </c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</row>
    <row r="520" spans="1:66" ht="14.25" outlineLevel="1" x14ac:dyDescent="0.2">
      <c r="A520" s="117" t="s">
        <v>1815</v>
      </c>
      <c r="B520" s="117" t="s">
        <v>1407</v>
      </c>
      <c r="C520" s="117" t="s">
        <v>1397</v>
      </c>
      <c r="D520" s="117" t="s">
        <v>133</v>
      </c>
      <c r="E520" s="134">
        <f t="shared" ref="E520:G520" si="914">E380</f>
        <v>355788</v>
      </c>
      <c r="F520" s="135">
        <f t="shared" si="914"/>
        <v>0.38</v>
      </c>
      <c r="G520" s="134">
        <f t="shared" si="914"/>
        <v>135199.44</v>
      </c>
      <c r="H520" s="133"/>
      <c r="I520" s="122" t="e">
        <f t="shared" si="720"/>
        <v>#DIV/0!</v>
      </c>
      <c r="J520" s="133"/>
      <c r="K520" s="136"/>
      <c r="L520" s="136"/>
      <c r="M520" s="137"/>
      <c r="N520" s="137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25">
        <f t="shared" ref="AG520:AX520" si="915">J520/$G520</f>
        <v>0</v>
      </c>
      <c r="AH520" s="125">
        <f t="shared" si="915"/>
        <v>0</v>
      </c>
      <c r="AI520" s="125">
        <f t="shared" si="915"/>
        <v>0</v>
      </c>
      <c r="AJ520" s="125">
        <f t="shared" si="915"/>
        <v>0</v>
      </c>
      <c r="AK520" s="125">
        <f t="shared" si="915"/>
        <v>0</v>
      </c>
      <c r="AL520" s="125">
        <f t="shared" si="915"/>
        <v>0</v>
      </c>
      <c r="AM520" s="125">
        <f t="shared" si="915"/>
        <v>0</v>
      </c>
      <c r="AN520" s="125">
        <f t="shared" si="915"/>
        <v>0</v>
      </c>
      <c r="AO520" s="125">
        <f t="shared" si="915"/>
        <v>0</v>
      </c>
      <c r="AP520" s="125">
        <f t="shared" si="915"/>
        <v>0</v>
      </c>
      <c r="AQ520" s="125">
        <f t="shared" si="915"/>
        <v>0</v>
      </c>
      <c r="AR520" s="125">
        <f t="shared" si="915"/>
        <v>0</v>
      </c>
      <c r="AS520" s="125">
        <f t="shared" si="915"/>
        <v>0</v>
      </c>
      <c r="AT520" s="125">
        <f t="shared" si="915"/>
        <v>0</v>
      </c>
      <c r="AU520" s="125">
        <f t="shared" si="915"/>
        <v>0</v>
      </c>
      <c r="AV520" s="125">
        <f t="shared" si="915"/>
        <v>0</v>
      </c>
      <c r="AW520" s="125">
        <f t="shared" si="915"/>
        <v>0</v>
      </c>
      <c r="AX520" s="125">
        <f t="shared" si="915"/>
        <v>0</v>
      </c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</row>
    <row r="521" spans="1:66" ht="14.25" outlineLevel="1" x14ac:dyDescent="0.2">
      <c r="A521" s="97" t="s">
        <v>1815</v>
      </c>
      <c r="B521" s="97" t="s">
        <v>1407</v>
      </c>
      <c r="C521" s="97" t="s">
        <v>1407</v>
      </c>
      <c r="D521" s="97" t="s">
        <v>201</v>
      </c>
      <c r="E521" s="16">
        <f t="shared" ref="E521:G521" si="916">E381</f>
        <v>992704</v>
      </c>
      <c r="F521" s="138">
        <f t="shared" si="916"/>
        <v>0.38</v>
      </c>
      <c r="G521" s="16">
        <f t="shared" si="916"/>
        <v>377227.52000000002</v>
      </c>
      <c r="H521" s="16"/>
      <c r="I521" s="101">
        <f t="shared" si="720"/>
        <v>4.6726000619820449E-2</v>
      </c>
      <c r="J521" s="16">
        <v>18481</v>
      </c>
      <c r="K521" s="130">
        <v>19358</v>
      </c>
      <c r="L521" s="130">
        <v>21743</v>
      </c>
      <c r="M521" s="131">
        <v>20262</v>
      </c>
      <c r="N521" s="131">
        <v>26750</v>
      </c>
      <c r="O521" s="16">
        <v>24089</v>
      </c>
      <c r="P521" s="16">
        <v>24510</v>
      </c>
      <c r="Q521" s="16">
        <v>22232</v>
      </c>
      <c r="R521" s="16">
        <v>14715</v>
      </c>
      <c r="S521" s="16">
        <v>12321</v>
      </c>
      <c r="T521" s="16">
        <v>14422</v>
      </c>
      <c r="U521" s="16">
        <v>15250</v>
      </c>
      <c r="V521" s="16">
        <v>15581</v>
      </c>
      <c r="W521" s="16">
        <v>15609</v>
      </c>
      <c r="X521" s="16">
        <v>15422</v>
      </c>
      <c r="Y521" s="16">
        <v>15890</v>
      </c>
      <c r="Z521" s="16">
        <v>20541</v>
      </c>
      <c r="AA521" s="16">
        <v>16448</v>
      </c>
      <c r="AG521" s="103">
        <f t="shared" ref="AG521:AX521" si="917">J521/$G521</f>
        <v>4.8991653631209088E-2</v>
      </c>
      <c r="AH521" s="103">
        <f t="shared" si="917"/>
        <v>5.131651052394056E-2</v>
      </c>
      <c r="AI521" s="103">
        <f t="shared" si="917"/>
        <v>5.7638954867343717E-2</v>
      </c>
      <c r="AJ521" s="103">
        <f t="shared" si="917"/>
        <v>5.3712942258295468E-2</v>
      </c>
      <c r="AK521" s="103">
        <f t="shared" si="917"/>
        <v>7.091211160840015E-2</v>
      </c>
      <c r="AL521" s="103">
        <f t="shared" si="917"/>
        <v>6.3858013328401908E-2</v>
      </c>
      <c r="AM521" s="103">
        <f t="shared" si="917"/>
        <v>6.4974050673715422E-2</v>
      </c>
      <c r="AN521" s="103">
        <f t="shared" si="917"/>
        <v>5.8935254776745868E-2</v>
      </c>
      <c r="AO521" s="103">
        <f t="shared" si="917"/>
        <v>3.9008288684770395E-2</v>
      </c>
      <c r="AP521" s="103">
        <f t="shared" si="917"/>
        <v>3.2661986060826098E-2</v>
      </c>
      <c r="AQ521" s="103">
        <f t="shared" si="917"/>
        <v>3.8231569107153154E-2</v>
      </c>
      <c r="AR521" s="103">
        <f t="shared" si="917"/>
        <v>4.0426530916938402E-2</v>
      </c>
      <c r="AS521" s="103">
        <f t="shared" si="917"/>
        <v>4.1303985456840477E-2</v>
      </c>
      <c r="AT521" s="103">
        <f t="shared" si="917"/>
        <v>4.137821121852403E-2</v>
      </c>
      <c r="AU521" s="103">
        <f t="shared" si="917"/>
        <v>4.0882489167280267E-2</v>
      </c>
      <c r="AV521" s="103">
        <f t="shared" si="917"/>
        <v>4.2123119755419748E-2</v>
      </c>
      <c r="AW521" s="103">
        <f t="shared" si="917"/>
        <v>5.4452548955070929E-2</v>
      </c>
      <c r="AX521" s="103">
        <f t="shared" si="917"/>
        <v>4.3602333148970676E-2</v>
      </c>
    </row>
    <row r="522" spans="1:66" ht="14.25" outlineLevel="1" x14ac:dyDescent="0.2">
      <c r="A522" s="97" t="s">
        <v>1815</v>
      </c>
      <c r="B522" s="97" t="s">
        <v>1407</v>
      </c>
      <c r="C522" s="97" t="s">
        <v>1432</v>
      </c>
      <c r="D522" s="97" t="s">
        <v>133</v>
      </c>
      <c r="E522" s="16">
        <f t="shared" ref="E522:G522" si="918">E382</f>
        <v>118469</v>
      </c>
      <c r="F522" s="138">
        <f t="shared" si="918"/>
        <v>0.38</v>
      </c>
      <c r="G522" s="16">
        <f t="shared" si="918"/>
        <v>45018.22</v>
      </c>
      <c r="H522" s="1"/>
      <c r="I522" s="101">
        <f t="shared" si="720"/>
        <v>1.3624113377502117E-2</v>
      </c>
      <c r="J522" s="1">
        <v>745</v>
      </c>
      <c r="K522" s="61">
        <v>749</v>
      </c>
      <c r="L522" s="61">
        <v>860</v>
      </c>
      <c r="M522" s="32">
        <v>917</v>
      </c>
      <c r="N522" s="131">
        <v>1042</v>
      </c>
      <c r="O522" s="16">
        <v>1067</v>
      </c>
      <c r="P522" s="1">
        <v>961</v>
      </c>
      <c r="Q522" s="1">
        <v>879</v>
      </c>
      <c r="R522" s="1">
        <v>573</v>
      </c>
      <c r="S522" s="1">
        <v>473</v>
      </c>
      <c r="T522" s="1">
        <v>485</v>
      </c>
      <c r="U522" s="1">
        <v>483</v>
      </c>
      <c r="V522" s="1">
        <v>530</v>
      </c>
      <c r="W522" s="1">
        <v>568</v>
      </c>
      <c r="X522" s="1">
        <v>599</v>
      </c>
      <c r="Y522" s="1">
        <v>556</v>
      </c>
      <c r="Z522" s="1">
        <v>701</v>
      </c>
      <c r="AA522" s="1">
        <v>583</v>
      </c>
      <c r="AG522" s="103">
        <f t="shared" ref="AG522:AX522" si="919">J522/$G522</f>
        <v>1.6548855107998493E-2</v>
      </c>
      <c r="AH522" s="103">
        <f t="shared" si="919"/>
        <v>1.6637708021330029E-2</v>
      </c>
      <c r="AI522" s="103">
        <f t="shared" si="919"/>
        <v>1.910337636628014E-2</v>
      </c>
      <c r="AJ522" s="103">
        <f t="shared" si="919"/>
        <v>2.0369530381254521E-2</v>
      </c>
      <c r="AK522" s="103">
        <f t="shared" si="919"/>
        <v>2.3146183922865007E-2</v>
      </c>
      <c r="AL522" s="103">
        <f t="shared" si="919"/>
        <v>2.3701514631187106E-2</v>
      </c>
      <c r="AM522" s="103">
        <f t="shared" si="919"/>
        <v>2.1346912427901415E-2</v>
      </c>
      <c r="AN522" s="103">
        <f t="shared" si="919"/>
        <v>1.9525427704604935E-2</v>
      </c>
      <c r="AO522" s="103">
        <f t="shared" si="919"/>
        <v>1.2728179834742465E-2</v>
      </c>
      <c r="AP522" s="103">
        <f t="shared" si="919"/>
        <v>1.0506857001454078E-2</v>
      </c>
      <c r="AQ522" s="103">
        <f t="shared" si="919"/>
        <v>1.0773415741448683E-2</v>
      </c>
      <c r="AR522" s="103">
        <f t="shared" si="919"/>
        <v>1.0728989284782917E-2</v>
      </c>
      <c r="AS522" s="103">
        <f t="shared" si="919"/>
        <v>1.1773011016428459E-2</v>
      </c>
      <c r="AT522" s="103">
        <f t="shared" si="919"/>
        <v>1.2617113693078047E-2</v>
      </c>
      <c r="AU522" s="103">
        <f t="shared" si="919"/>
        <v>1.3305723771397448E-2</v>
      </c>
      <c r="AV522" s="103">
        <f t="shared" si="919"/>
        <v>1.235055495308344E-2</v>
      </c>
      <c r="AW522" s="103">
        <f t="shared" si="919"/>
        <v>1.5571473061351603E-2</v>
      </c>
      <c r="AX522" s="103">
        <f t="shared" si="919"/>
        <v>1.2950312118071305E-2</v>
      </c>
    </row>
    <row r="523" spans="1:66" ht="14.25" outlineLevel="1" x14ac:dyDescent="0.2">
      <c r="A523" s="97" t="s">
        <v>1815</v>
      </c>
      <c r="B523" s="97" t="s">
        <v>1412</v>
      </c>
      <c r="C523" s="97" t="s">
        <v>1329</v>
      </c>
      <c r="D523" s="97" t="s">
        <v>133</v>
      </c>
      <c r="E523" s="16">
        <f t="shared" ref="E523:G523" si="920">E383</f>
        <v>194172</v>
      </c>
      <c r="F523" s="138">
        <f t="shared" si="920"/>
        <v>0.46</v>
      </c>
      <c r="G523" s="16">
        <f t="shared" si="920"/>
        <v>89319.12000000001</v>
      </c>
      <c r="H523" s="1"/>
      <c r="I523" s="101">
        <f t="shared" si="720"/>
        <v>2.9109109001521733E-4</v>
      </c>
      <c r="J523" s="1">
        <v>21</v>
      </c>
      <c r="K523" s="61">
        <v>26</v>
      </c>
      <c r="L523" s="61">
        <v>43</v>
      </c>
      <c r="M523" s="32">
        <v>37</v>
      </c>
      <c r="N523" s="32">
        <v>40</v>
      </c>
      <c r="O523" s="1">
        <v>44</v>
      </c>
      <c r="P523" s="1">
        <v>29</v>
      </c>
      <c r="Q523" s="1">
        <v>22</v>
      </c>
      <c r="R523" s="1">
        <v>16</v>
      </c>
      <c r="S523" s="1">
        <v>12</v>
      </c>
      <c r="T523" s="1">
        <v>18</v>
      </c>
      <c r="U523" s="1">
        <v>20</v>
      </c>
      <c r="V523" s="1">
        <v>23</v>
      </c>
      <c r="W523" s="1">
        <v>18</v>
      </c>
      <c r="X523" s="1">
        <v>30</v>
      </c>
      <c r="Y523" s="1">
        <v>27</v>
      </c>
      <c r="Z523" s="1">
        <v>23</v>
      </c>
      <c r="AA523" s="1">
        <v>28</v>
      </c>
      <c r="AG523" s="103">
        <f t="shared" ref="AG523:AX523" si="921">J523/$G523</f>
        <v>2.3511203424306015E-4</v>
      </c>
      <c r="AH523" s="103">
        <f t="shared" si="921"/>
        <v>2.9109109001521733E-4</v>
      </c>
      <c r="AI523" s="103">
        <f t="shared" si="921"/>
        <v>4.8141987964055172E-4</v>
      </c>
      <c r="AJ523" s="103">
        <f t="shared" si="921"/>
        <v>4.1424501271396312E-4</v>
      </c>
      <c r="AK523" s="103">
        <f t="shared" si="921"/>
        <v>4.4783244617725742E-4</v>
      </c>
      <c r="AL523" s="103">
        <f t="shared" si="921"/>
        <v>4.9261569079498313E-4</v>
      </c>
      <c r="AM523" s="103">
        <f t="shared" si="921"/>
        <v>3.2467852347851163E-4</v>
      </c>
      <c r="AN523" s="103">
        <f t="shared" si="921"/>
        <v>2.4630784539749157E-4</v>
      </c>
      <c r="AO523" s="103">
        <f t="shared" si="921"/>
        <v>1.7913297847090297E-4</v>
      </c>
      <c r="AP523" s="103">
        <f t="shared" si="921"/>
        <v>1.3434973385317723E-4</v>
      </c>
      <c r="AQ523" s="103">
        <f t="shared" si="921"/>
        <v>2.0152460077976582E-4</v>
      </c>
      <c r="AR523" s="103">
        <f t="shared" si="921"/>
        <v>2.2391622308862871E-4</v>
      </c>
      <c r="AS523" s="103">
        <f t="shared" si="921"/>
        <v>2.5750365655192304E-4</v>
      </c>
      <c r="AT523" s="103">
        <f t="shared" si="921"/>
        <v>2.0152460077976582E-4</v>
      </c>
      <c r="AU523" s="103">
        <f t="shared" si="921"/>
        <v>3.3587433463294305E-4</v>
      </c>
      <c r="AV523" s="103">
        <f t="shared" si="921"/>
        <v>3.0228690116964875E-4</v>
      </c>
      <c r="AW523" s="103">
        <f t="shared" si="921"/>
        <v>2.5750365655192304E-4</v>
      </c>
      <c r="AX523" s="103">
        <f t="shared" si="921"/>
        <v>3.1348271232408016E-4</v>
      </c>
    </row>
    <row r="524" spans="1:66" ht="14.25" outlineLevel="1" x14ac:dyDescent="0.2">
      <c r="A524" s="117" t="s">
        <v>1815</v>
      </c>
      <c r="B524" s="117" t="s">
        <v>1412</v>
      </c>
      <c r="C524" s="117" t="s">
        <v>1330</v>
      </c>
      <c r="D524" s="117" t="s">
        <v>133</v>
      </c>
      <c r="E524" s="134">
        <f t="shared" ref="E524:G524" si="922">E384</f>
        <v>124632</v>
      </c>
      <c r="F524" s="135">
        <f t="shared" si="922"/>
        <v>0.46</v>
      </c>
      <c r="G524" s="134">
        <f t="shared" si="922"/>
        <v>57330.720000000001</v>
      </c>
      <c r="H524" s="133"/>
      <c r="I524" s="122" t="e">
        <f t="shared" si="720"/>
        <v>#DIV/0!</v>
      </c>
      <c r="J524" s="133"/>
      <c r="K524" s="136"/>
      <c r="L524" s="136"/>
      <c r="M524" s="137"/>
      <c r="N524" s="137">
        <v>0</v>
      </c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25">
        <f t="shared" ref="AG524:AX524" si="923">J524/$G524</f>
        <v>0</v>
      </c>
      <c r="AH524" s="125">
        <f t="shared" si="923"/>
        <v>0</v>
      </c>
      <c r="AI524" s="125">
        <f t="shared" si="923"/>
        <v>0</v>
      </c>
      <c r="AJ524" s="125">
        <f t="shared" si="923"/>
        <v>0</v>
      </c>
      <c r="AK524" s="125">
        <f t="shared" si="923"/>
        <v>0</v>
      </c>
      <c r="AL524" s="125">
        <f t="shared" si="923"/>
        <v>0</v>
      </c>
      <c r="AM524" s="125">
        <f t="shared" si="923"/>
        <v>0</v>
      </c>
      <c r="AN524" s="125">
        <f t="shared" si="923"/>
        <v>0</v>
      </c>
      <c r="AO524" s="125">
        <f t="shared" si="923"/>
        <v>0</v>
      </c>
      <c r="AP524" s="125">
        <f t="shared" si="923"/>
        <v>0</v>
      </c>
      <c r="AQ524" s="125">
        <f t="shared" si="923"/>
        <v>0</v>
      </c>
      <c r="AR524" s="125">
        <f t="shared" si="923"/>
        <v>0</v>
      </c>
      <c r="AS524" s="125">
        <f t="shared" si="923"/>
        <v>0</v>
      </c>
      <c r="AT524" s="125">
        <f t="shared" si="923"/>
        <v>0</v>
      </c>
      <c r="AU524" s="125">
        <f t="shared" si="923"/>
        <v>0</v>
      </c>
      <c r="AV524" s="125">
        <f t="shared" si="923"/>
        <v>0</v>
      </c>
      <c r="AW524" s="125">
        <f t="shared" si="923"/>
        <v>0</v>
      </c>
      <c r="AX524" s="125">
        <f t="shared" si="923"/>
        <v>0</v>
      </c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</row>
    <row r="525" spans="1:66" ht="14.25" outlineLevel="1" x14ac:dyDescent="0.2">
      <c r="A525" s="117" t="s">
        <v>1815</v>
      </c>
      <c r="B525" s="117" t="s">
        <v>1412</v>
      </c>
      <c r="C525" s="117" t="s">
        <v>1331</v>
      </c>
      <c r="D525" s="117" t="s">
        <v>133</v>
      </c>
      <c r="E525" s="134">
        <f t="shared" ref="E525:G525" si="924">E385</f>
        <v>124258</v>
      </c>
      <c r="F525" s="135">
        <f t="shared" si="924"/>
        <v>0.46</v>
      </c>
      <c r="G525" s="134">
        <f t="shared" si="924"/>
        <v>57158.68</v>
      </c>
      <c r="H525" s="133"/>
      <c r="I525" s="122" t="e">
        <f t="shared" si="720"/>
        <v>#DIV/0!</v>
      </c>
      <c r="J525" s="133">
        <v>0</v>
      </c>
      <c r="K525" s="136"/>
      <c r="L525" s="136">
        <v>0</v>
      </c>
      <c r="M525" s="137"/>
      <c r="N525" s="137">
        <v>0</v>
      </c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25">
        <f t="shared" ref="AG525:AX525" si="925">J525/$G525</f>
        <v>0</v>
      </c>
      <c r="AH525" s="125">
        <f t="shared" si="925"/>
        <v>0</v>
      </c>
      <c r="AI525" s="125">
        <f t="shared" si="925"/>
        <v>0</v>
      </c>
      <c r="AJ525" s="125">
        <f t="shared" si="925"/>
        <v>0</v>
      </c>
      <c r="AK525" s="125">
        <f t="shared" si="925"/>
        <v>0</v>
      </c>
      <c r="AL525" s="125">
        <f t="shared" si="925"/>
        <v>0</v>
      </c>
      <c r="AM525" s="125">
        <f t="shared" si="925"/>
        <v>0</v>
      </c>
      <c r="AN525" s="125">
        <f t="shared" si="925"/>
        <v>0</v>
      </c>
      <c r="AO525" s="125">
        <f t="shared" si="925"/>
        <v>0</v>
      </c>
      <c r="AP525" s="125">
        <f t="shared" si="925"/>
        <v>0</v>
      </c>
      <c r="AQ525" s="125">
        <f t="shared" si="925"/>
        <v>0</v>
      </c>
      <c r="AR525" s="125">
        <f t="shared" si="925"/>
        <v>0</v>
      </c>
      <c r="AS525" s="125">
        <f t="shared" si="925"/>
        <v>0</v>
      </c>
      <c r="AT525" s="125">
        <f t="shared" si="925"/>
        <v>0</v>
      </c>
      <c r="AU525" s="125">
        <f t="shared" si="925"/>
        <v>0</v>
      </c>
      <c r="AV525" s="125">
        <f t="shared" si="925"/>
        <v>0</v>
      </c>
      <c r="AW525" s="125">
        <f t="shared" si="925"/>
        <v>0</v>
      </c>
      <c r="AX525" s="125">
        <f t="shared" si="925"/>
        <v>0</v>
      </c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</row>
    <row r="526" spans="1:66" ht="14.25" outlineLevel="1" x14ac:dyDescent="0.2">
      <c r="A526" s="97" t="s">
        <v>1815</v>
      </c>
      <c r="B526" s="97" t="s">
        <v>1412</v>
      </c>
      <c r="C526" s="97" t="s">
        <v>1332</v>
      </c>
      <c r="D526" s="97" t="s">
        <v>133</v>
      </c>
      <c r="E526" s="16">
        <f t="shared" ref="E526:G526" si="926">E386</f>
        <v>120415</v>
      </c>
      <c r="F526" s="138">
        <f t="shared" si="926"/>
        <v>0.46</v>
      </c>
      <c r="G526" s="16">
        <f t="shared" si="926"/>
        <v>55390.9</v>
      </c>
      <c r="H526" s="1"/>
      <c r="I526" s="101">
        <f t="shared" si="720"/>
        <v>2.1062424814665705E-3</v>
      </c>
      <c r="J526" s="1">
        <v>118</v>
      </c>
      <c r="K526" s="61">
        <v>125</v>
      </c>
      <c r="L526" s="61">
        <v>150</v>
      </c>
      <c r="M526" s="32">
        <v>145</v>
      </c>
      <c r="N526" s="32">
        <v>140</v>
      </c>
      <c r="O526" s="1">
        <v>166</v>
      </c>
      <c r="P526" s="1">
        <v>154</v>
      </c>
      <c r="Q526" s="1">
        <v>125</v>
      </c>
      <c r="R526" s="1">
        <v>92</v>
      </c>
      <c r="S526" s="1">
        <v>102</v>
      </c>
      <c r="T526" s="1">
        <v>97</v>
      </c>
      <c r="U526" s="1">
        <v>102</v>
      </c>
      <c r="V526" s="1">
        <v>116</v>
      </c>
      <c r="W526" s="1">
        <v>125</v>
      </c>
      <c r="X526" s="1">
        <v>97</v>
      </c>
      <c r="Y526" s="1">
        <v>111</v>
      </c>
      <c r="Z526" s="1">
        <v>117</v>
      </c>
      <c r="AA526" s="1">
        <v>122</v>
      </c>
      <c r="AG526" s="103">
        <f t="shared" ref="AG526:AX526" si="927">J526/$G526</f>
        <v>2.1303138241119028E-3</v>
      </c>
      <c r="AH526" s="103">
        <f t="shared" si="927"/>
        <v>2.2566883729998972E-3</v>
      </c>
      <c r="AI526" s="103">
        <f t="shared" si="927"/>
        <v>2.7080260475998764E-3</v>
      </c>
      <c r="AJ526" s="103">
        <f t="shared" si="927"/>
        <v>2.6177585126798807E-3</v>
      </c>
      <c r="AK526" s="103">
        <f t="shared" si="927"/>
        <v>2.5274909777598846E-3</v>
      </c>
      <c r="AL526" s="103">
        <f t="shared" si="927"/>
        <v>2.9968821593438634E-3</v>
      </c>
      <c r="AM526" s="103">
        <f t="shared" si="927"/>
        <v>2.7802400755358734E-3</v>
      </c>
      <c r="AN526" s="103">
        <f t="shared" si="927"/>
        <v>2.2566883729998972E-3</v>
      </c>
      <c r="AO526" s="103">
        <f t="shared" si="927"/>
        <v>1.6609226425279243E-3</v>
      </c>
      <c r="AP526" s="103">
        <f t="shared" si="927"/>
        <v>1.8414577123679161E-3</v>
      </c>
      <c r="AQ526" s="103">
        <f t="shared" si="927"/>
        <v>1.7511901774479202E-3</v>
      </c>
      <c r="AR526" s="103">
        <f t="shared" si="927"/>
        <v>1.8414577123679161E-3</v>
      </c>
      <c r="AS526" s="103">
        <f t="shared" si="927"/>
        <v>2.0942068101439046E-3</v>
      </c>
      <c r="AT526" s="103">
        <f t="shared" si="927"/>
        <v>2.2566883729998972E-3</v>
      </c>
      <c r="AU526" s="103">
        <f t="shared" si="927"/>
        <v>1.7511901774479202E-3</v>
      </c>
      <c r="AV526" s="103">
        <f t="shared" si="927"/>
        <v>2.0039392752239085E-3</v>
      </c>
      <c r="AW526" s="103">
        <f t="shared" si="927"/>
        <v>2.1122603171279037E-3</v>
      </c>
      <c r="AX526" s="103">
        <f t="shared" si="927"/>
        <v>2.2025278520478994E-3</v>
      </c>
    </row>
    <row r="527" spans="1:66" ht="14.25" outlineLevel="1" x14ac:dyDescent="0.2">
      <c r="A527" s="97" t="s">
        <v>1815</v>
      </c>
      <c r="B527" s="97" t="s">
        <v>1412</v>
      </c>
      <c r="C527" s="97" t="s">
        <v>1412</v>
      </c>
      <c r="D527" s="97" t="s">
        <v>151</v>
      </c>
      <c r="E527" s="16">
        <f t="shared" ref="E527:G527" si="928">E387</f>
        <v>131396</v>
      </c>
      <c r="F527" s="138">
        <f t="shared" si="928"/>
        <v>0.46</v>
      </c>
      <c r="G527" s="16">
        <f t="shared" si="928"/>
        <v>60442.16</v>
      </c>
      <c r="H527" s="16"/>
      <c r="I527" s="101">
        <f t="shared" si="720"/>
        <v>3.3083970967726278E-2</v>
      </c>
      <c r="J527" s="16">
        <v>2117</v>
      </c>
      <c r="K527" s="130">
        <v>2232</v>
      </c>
      <c r="L527" s="130">
        <v>2540</v>
      </c>
      <c r="M527" s="131">
        <v>2601</v>
      </c>
      <c r="N527" s="131">
        <v>2404</v>
      </c>
      <c r="O527" s="16">
        <v>2641</v>
      </c>
      <c r="P527" s="16">
        <v>2557</v>
      </c>
      <c r="Q527" s="16">
        <v>2109</v>
      </c>
      <c r="R527" s="16">
        <v>1588</v>
      </c>
      <c r="S527" s="16">
        <v>1411</v>
      </c>
      <c r="T527" s="16">
        <v>1587</v>
      </c>
      <c r="U527" s="16">
        <v>1783</v>
      </c>
      <c r="V527" s="16">
        <v>1845</v>
      </c>
      <c r="W527" s="16">
        <v>1855</v>
      </c>
      <c r="X527" s="16">
        <v>1968</v>
      </c>
      <c r="Y527" s="16">
        <v>1900</v>
      </c>
      <c r="Z527" s="16">
        <v>2091</v>
      </c>
      <c r="AA527" s="16">
        <v>2008</v>
      </c>
      <c r="AG527" s="103">
        <f t="shared" ref="AG527:AX527" si="929">J527/$G527</f>
        <v>3.502522080613929E-2</v>
      </c>
      <c r="AH527" s="103">
        <f t="shared" si="929"/>
        <v>3.6927866244356587E-2</v>
      </c>
      <c r="AI527" s="103">
        <f t="shared" si="929"/>
        <v>4.2023647070190739E-2</v>
      </c>
      <c r="AJ527" s="103">
        <f t="shared" si="929"/>
        <v>4.303287638959296E-2</v>
      </c>
      <c r="AK527" s="103">
        <f t="shared" si="929"/>
        <v>3.9773562030212019E-2</v>
      </c>
      <c r="AL527" s="103">
        <f t="shared" si="929"/>
        <v>4.3694666107233757E-2</v>
      </c>
      <c r="AM527" s="103">
        <f t="shared" si="929"/>
        <v>4.2304907700188077E-2</v>
      </c>
      <c r="AN527" s="103">
        <f t="shared" si="929"/>
        <v>3.4892862862611132E-2</v>
      </c>
      <c r="AO527" s="103">
        <f t="shared" si="929"/>
        <v>2.6273051790339723E-2</v>
      </c>
      <c r="AP527" s="103">
        <f t="shared" si="929"/>
        <v>2.3344632289779187E-2</v>
      </c>
      <c r="AQ527" s="103">
        <f t="shared" si="929"/>
        <v>2.6256507047398701E-2</v>
      </c>
      <c r="AR527" s="103">
        <f t="shared" si="929"/>
        <v>2.9499276663838617E-2</v>
      </c>
      <c r="AS527" s="103">
        <f t="shared" si="929"/>
        <v>3.0525050726181856E-2</v>
      </c>
      <c r="AT527" s="103">
        <f t="shared" si="929"/>
        <v>3.0690498155592057E-2</v>
      </c>
      <c r="AU527" s="103">
        <f t="shared" si="929"/>
        <v>3.2560054107927311E-2</v>
      </c>
      <c r="AV527" s="103">
        <f t="shared" si="929"/>
        <v>3.1435011587937954E-2</v>
      </c>
      <c r="AW527" s="103">
        <f t="shared" si="929"/>
        <v>3.4595057489672766E-2</v>
      </c>
      <c r="AX527" s="103">
        <f t="shared" si="929"/>
        <v>3.3221843825568115E-2</v>
      </c>
    </row>
    <row r="528" spans="1:66" ht="14.25" outlineLevel="1" x14ac:dyDescent="0.2">
      <c r="A528" s="97" t="s">
        <v>1815</v>
      </c>
      <c r="B528" s="97" t="s">
        <v>1423</v>
      </c>
      <c r="C528" s="97" t="s">
        <v>1261</v>
      </c>
      <c r="D528" s="97" t="s">
        <v>151</v>
      </c>
      <c r="E528" s="16">
        <f t="shared" ref="E528:G528" si="930">E388</f>
        <v>367451</v>
      </c>
      <c r="F528" s="138">
        <f t="shared" si="930"/>
        <v>0.45</v>
      </c>
      <c r="G528" s="16">
        <f t="shared" si="930"/>
        <v>165352.95000000001</v>
      </c>
      <c r="H528" s="1"/>
      <c r="I528" s="101">
        <f t="shared" si="720"/>
        <v>1.6933474727847308E-4</v>
      </c>
      <c r="J528" s="1">
        <v>35</v>
      </c>
      <c r="K528" s="61">
        <v>45</v>
      </c>
      <c r="L528" s="61">
        <v>52</v>
      </c>
      <c r="M528" s="32">
        <v>48</v>
      </c>
      <c r="N528" s="32">
        <v>43</v>
      </c>
      <c r="O528" s="1">
        <v>45</v>
      </c>
      <c r="P528" s="1">
        <v>35</v>
      </c>
      <c r="Q528" s="1">
        <v>35</v>
      </c>
      <c r="R528" s="1">
        <v>30</v>
      </c>
      <c r="S528" s="1">
        <v>17</v>
      </c>
      <c r="T528" s="1">
        <v>20</v>
      </c>
      <c r="U528" s="1">
        <v>26</v>
      </c>
      <c r="V528" s="1">
        <v>26</v>
      </c>
      <c r="W528" s="1">
        <v>34</v>
      </c>
      <c r="X528" s="1">
        <v>28</v>
      </c>
      <c r="Y528" s="1">
        <v>26</v>
      </c>
      <c r="Z528" s="1">
        <v>29</v>
      </c>
      <c r="AA528" s="1">
        <v>29</v>
      </c>
      <c r="AG528" s="103">
        <f t="shared" ref="AG528:AX528" si="931">J528/$G528</f>
        <v>2.1166843409809138E-4</v>
      </c>
      <c r="AH528" s="103">
        <f t="shared" si="931"/>
        <v>2.7214512955468892E-4</v>
      </c>
      <c r="AI528" s="103">
        <f t="shared" si="931"/>
        <v>3.1447881637430717E-4</v>
      </c>
      <c r="AJ528" s="103">
        <f t="shared" si="931"/>
        <v>2.9028813819166816E-4</v>
      </c>
      <c r="AK528" s="103">
        <f t="shared" si="931"/>
        <v>2.6004979046336939E-4</v>
      </c>
      <c r="AL528" s="103">
        <f t="shared" si="931"/>
        <v>2.7214512955468892E-4</v>
      </c>
      <c r="AM528" s="103">
        <f t="shared" si="931"/>
        <v>2.1166843409809138E-4</v>
      </c>
      <c r="AN528" s="103">
        <f t="shared" si="931"/>
        <v>2.1166843409809138E-4</v>
      </c>
      <c r="AO528" s="103">
        <f t="shared" si="931"/>
        <v>1.8143008636979261E-4</v>
      </c>
      <c r="AP528" s="103">
        <f t="shared" si="931"/>
        <v>1.0281038227621581E-4</v>
      </c>
      <c r="AQ528" s="103">
        <f t="shared" si="931"/>
        <v>1.2095339091319506E-4</v>
      </c>
      <c r="AR528" s="103">
        <f t="shared" si="931"/>
        <v>1.5723940818715358E-4</v>
      </c>
      <c r="AS528" s="103">
        <f t="shared" si="931"/>
        <v>1.5723940818715358E-4</v>
      </c>
      <c r="AT528" s="103">
        <f t="shared" si="931"/>
        <v>2.0562076455243162E-4</v>
      </c>
      <c r="AU528" s="103">
        <f t="shared" si="931"/>
        <v>1.6933474727847308E-4</v>
      </c>
      <c r="AV528" s="103">
        <f t="shared" si="931"/>
        <v>1.5723940818715358E-4</v>
      </c>
      <c r="AW528" s="103">
        <f t="shared" si="931"/>
        <v>1.7538241682413285E-4</v>
      </c>
      <c r="AX528" s="103">
        <f t="shared" si="931"/>
        <v>1.7538241682413285E-4</v>
      </c>
    </row>
    <row r="529" spans="1:66" ht="14.25" outlineLevel="1" x14ac:dyDescent="0.2">
      <c r="A529" s="97" t="s">
        <v>1815</v>
      </c>
      <c r="B529" s="97" t="s">
        <v>1423</v>
      </c>
      <c r="C529" s="97" t="s">
        <v>1295</v>
      </c>
      <c r="D529" s="97" t="s">
        <v>133</v>
      </c>
      <c r="E529" s="16">
        <f t="shared" ref="E529:G529" si="932">E389</f>
        <v>194591</v>
      </c>
      <c r="F529" s="138">
        <f t="shared" si="932"/>
        <v>0.45</v>
      </c>
      <c r="G529" s="16">
        <f t="shared" si="932"/>
        <v>87565.95</v>
      </c>
      <c r="H529" s="16"/>
      <c r="I529" s="101">
        <f t="shared" si="720"/>
        <v>5.9498012640758196E-3</v>
      </c>
      <c r="J529" s="16">
        <v>1577</v>
      </c>
      <c r="K529" s="130">
        <v>1446</v>
      </c>
      <c r="L529" s="130">
        <v>1475</v>
      </c>
      <c r="M529" s="131">
        <v>1473</v>
      </c>
      <c r="N529" s="131">
        <v>1518</v>
      </c>
      <c r="O529" s="16">
        <v>1296</v>
      </c>
      <c r="P529" s="16">
        <v>1175</v>
      </c>
      <c r="Q529" s="1">
        <v>983</v>
      </c>
      <c r="R529" s="1">
        <v>738</v>
      </c>
      <c r="S529" s="1">
        <v>605</v>
      </c>
      <c r="T529" s="1">
        <v>639</v>
      </c>
      <c r="U529" s="1">
        <v>640</v>
      </c>
      <c r="V529" s="1">
        <v>596</v>
      </c>
      <c r="W529" s="1">
        <v>588</v>
      </c>
      <c r="X529" s="1">
        <v>516</v>
      </c>
      <c r="Y529" s="1">
        <v>490</v>
      </c>
      <c r="Z529" s="1">
        <v>577</v>
      </c>
      <c r="AA529" s="1">
        <v>496</v>
      </c>
      <c r="AG529" s="103">
        <f t="shared" ref="AG529:AX529" si="933">J529/$G529</f>
        <v>1.8009283288766924E-2</v>
      </c>
      <c r="AH529" s="103">
        <f t="shared" si="933"/>
        <v>1.651326799971907E-2</v>
      </c>
      <c r="AI529" s="103">
        <f t="shared" si="933"/>
        <v>1.6844446956836533E-2</v>
      </c>
      <c r="AJ529" s="103">
        <f t="shared" si="933"/>
        <v>1.6821607028759466E-2</v>
      </c>
      <c r="AK529" s="103">
        <f t="shared" si="933"/>
        <v>1.7335505410493463E-2</v>
      </c>
      <c r="AL529" s="103">
        <f t="shared" si="933"/>
        <v>1.4800273393939084E-2</v>
      </c>
      <c r="AM529" s="103">
        <f t="shared" si="933"/>
        <v>1.3418457745276561E-2</v>
      </c>
      <c r="AN529" s="103">
        <f t="shared" si="933"/>
        <v>1.1225824649878178E-2</v>
      </c>
      <c r="AO529" s="103">
        <f t="shared" si="933"/>
        <v>8.4279334604375339E-3</v>
      </c>
      <c r="AP529" s="103">
        <f t="shared" si="933"/>
        <v>6.9090782433126122E-3</v>
      </c>
      <c r="AQ529" s="103">
        <f t="shared" si="933"/>
        <v>7.2973570206227422E-3</v>
      </c>
      <c r="AR529" s="103">
        <f t="shared" si="933"/>
        <v>7.3087769846612756E-3</v>
      </c>
      <c r="AS529" s="103">
        <f t="shared" si="933"/>
        <v>6.8062985669658125E-3</v>
      </c>
      <c r="AT529" s="103">
        <f t="shared" si="933"/>
        <v>6.7149388546575471E-3</v>
      </c>
      <c r="AU529" s="103">
        <f t="shared" si="933"/>
        <v>5.8927014438831535E-3</v>
      </c>
      <c r="AV529" s="103">
        <f t="shared" si="933"/>
        <v>5.5957823788812889E-3</v>
      </c>
      <c r="AW529" s="103">
        <f t="shared" si="933"/>
        <v>6.5893192502336816E-3</v>
      </c>
      <c r="AX529" s="103">
        <f t="shared" si="933"/>
        <v>5.6643021631124883E-3</v>
      </c>
    </row>
    <row r="530" spans="1:66" ht="14.25" outlineLevel="1" x14ac:dyDescent="0.2">
      <c r="A530" s="97" t="s">
        <v>1815</v>
      </c>
      <c r="B530" s="97" t="s">
        <v>1423</v>
      </c>
      <c r="C530" s="97" t="s">
        <v>2455</v>
      </c>
      <c r="D530" s="97" t="e">
        <v>#N/A</v>
      </c>
      <c r="E530" s="16">
        <f t="shared" ref="E530:G530" si="934">E390</f>
        <v>367451</v>
      </c>
      <c r="F530" s="138">
        <f t="shared" si="934"/>
        <v>0.45</v>
      </c>
      <c r="G530" s="16">
        <f t="shared" si="934"/>
        <v>165352.95000000001</v>
      </c>
      <c r="H530" s="1"/>
      <c r="I530" s="101">
        <f t="shared" si="720"/>
        <v>4.5962288547014129E-3</v>
      </c>
      <c r="J530" s="1">
        <v>773</v>
      </c>
      <c r="K530" s="61">
        <v>776</v>
      </c>
      <c r="L530" s="61">
        <v>838</v>
      </c>
      <c r="M530" s="32">
        <v>808</v>
      </c>
      <c r="N530" s="32">
        <v>762</v>
      </c>
      <c r="O530" s="1">
        <v>782</v>
      </c>
      <c r="P530" s="1">
        <v>688</v>
      </c>
      <c r="Q530" s="1">
        <v>754</v>
      </c>
      <c r="R530" s="1">
        <v>589</v>
      </c>
      <c r="S530" s="1">
        <v>530</v>
      </c>
      <c r="T530" s="1">
        <v>561</v>
      </c>
      <c r="U530" s="1">
        <v>616</v>
      </c>
      <c r="V530" s="1">
        <v>621</v>
      </c>
      <c r="W530" s="1">
        <v>669</v>
      </c>
      <c r="X530" s="1">
        <v>711</v>
      </c>
      <c r="Y530" s="1">
        <v>724</v>
      </c>
      <c r="Z530" s="1">
        <v>819</v>
      </c>
      <c r="AA530" s="1">
        <v>737</v>
      </c>
      <c r="AG530" s="103">
        <f t="shared" ref="AG530:AX530" si="935">J530/$G530</f>
        <v>4.6748485587949891E-3</v>
      </c>
      <c r="AH530" s="103">
        <f t="shared" si="935"/>
        <v>4.6929915674319683E-3</v>
      </c>
      <c r="AI530" s="103">
        <f t="shared" si="935"/>
        <v>5.0679470792628738E-3</v>
      </c>
      <c r="AJ530" s="103">
        <f t="shared" si="935"/>
        <v>4.8865169928930807E-3</v>
      </c>
      <c r="AK530" s="103">
        <f t="shared" si="935"/>
        <v>4.6083241937927323E-3</v>
      </c>
      <c r="AL530" s="103">
        <f t="shared" si="935"/>
        <v>4.7292775847059274E-3</v>
      </c>
      <c r="AM530" s="103">
        <f t="shared" si="935"/>
        <v>4.1607966474139103E-3</v>
      </c>
      <c r="AN530" s="103">
        <f t="shared" si="935"/>
        <v>4.5599428374274538E-3</v>
      </c>
      <c r="AO530" s="103">
        <f t="shared" si="935"/>
        <v>3.5620773623935946E-3</v>
      </c>
      <c r="AP530" s="103">
        <f t="shared" si="935"/>
        <v>3.2052648591996695E-3</v>
      </c>
      <c r="AQ530" s="103">
        <f t="shared" si="935"/>
        <v>3.3927426151151218E-3</v>
      </c>
      <c r="AR530" s="103">
        <f t="shared" si="935"/>
        <v>3.7253644401264081E-3</v>
      </c>
      <c r="AS530" s="103">
        <f t="shared" si="935"/>
        <v>3.7556027878547071E-3</v>
      </c>
      <c r="AT530" s="103">
        <f t="shared" si="935"/>
        <v>4.0458909260463749E-3</v>
      </c>
      <c r="AU530" s="103">
        <f t="shared" si="935"/>
        <v>4.2998930469640845E-3</v>
      </c>
      <c r="AV530" s="103">
        <f t="shared" si="935"/>
        <v>4.3785127510576616E-3</v>
      </c>
      <c r="AW530" s="103">
        <f t="shared" si="935"/>
        <v>4.9530413578953384E-3</v>
      </c>
      <c r="AX530" s="103">
        <f t="shared" si="935"/>
        <v>4.4571324551512387E-3</v>
      </c>
    </row>
    <row r="531" spans="1:66" ht="14.25" outlineLevel="1" x14ac:dyDescent="0.2">
      <c r="A531" s="97" t="s">
        <v>1815</v>
      </c>
      <c r="B531" s="97" t="s">
        <v>1423</v>
      </c>
      <c r="C531" s="97" t="s">
        <v>1340</v>
      </c>
      <c r="D531" s="97" t="s">
        <v>133</v>
      </c>
      <c r="E531" s="16">
        <f t="shared" ref="E531:G531" si="936">E391</f>
        <v>489964</v>
      </c>
      <c r="F531" s="138">
        <f t="shared" si="936"/>
        <v>0.45</v>
      </c>
      <c r="G531" s="16">
        <f t="shared" si="936"/>
        <v>220483.80000000002</v>
      </c>
      <c r="H531" s="1"/>
      <c r="I531" s="101">
        <f t="shared" si="720"/>
        <v>5.7600603763178972E-4</v>
      </c>
      <c r="J531" s="1">
        <v>277</v>
      </c>
      <c r="K531" s="61">
        <v>274</v>
      </c>
      <c r="L531" s="61">
        <v>326</v>
      </c>
      <c r="M531" s="32">
        <v>308</v>
      </c>
      <c r="N531" s="32">
        <v>371</v>
      </c>
      <c r="O531" s="1">
        <v>273</v>
      </c>
      <c r="P531" s="1">
        <v>230</v>
      </c>
      <c r="Q531" s="1">
        <v>222</v>
      </c>
      <c r="R531" s="1">
        <v>107</v>
      </c>
      <c r="S531" s="1">
        <v>83</v>
      </c>
      <c r="T531" s="1">
        <v>98</v>
      </c>
      <c r="U531" s="1">
        <v>107</v>
      </c>
      <c r="V531" s="1">
        <v>109</v>
      </c>
      <c r="W531" s="1">
        <v>129</v>
      </c>
      <c r="X531" s="1">
        <v>115</v>
      </c>
      <c r="Y531" s="1">
        <v>124</v>
      </c>
      <c r="Z531" s="1">
        <v>144</v>
      </c>
      <c r="AA531" s="1">
        <v>113</v>
      </c>
      <c r="AG531" s="103">
        <f t="shared" ref="AG531:AX531" si="937">J531/$G531</f>
        <v>1.2563281293228798E-3</v>
      </c>
      <c r="AH531" s="103">
        <f t="shared" si="937"/>
        <v>1.2427216874890581E-3</v>
      </c>
      <c r="AI531" s="103">
        <f t="shared" si="937"/>
        <v>1.4785666792753026E-3</v>
      </c>
      <c r="AJ531" s="103">
        <f t="shared" si="937"/>
        <v>1.3969280282723718E-3</v>
      </c>
      <c r="AK531" s="103">
        <f t="shared" si="937"/>
        <v>1.6826633067826297E-3</v>
      </c>
      <c r="AL531" s="103">
        <f t="shared" si="937"/>
        <v>1.2381862068777841E-3</v>
      </c>
      <c r="AM531" s="103">
        <f t="shared" si="937"/>
        <v>1.0431605405930048E-3</v>
      </c>
      <c r="AN531" s="103">
        <f t="shared" si="937"/>
        <v>1.0068766957028134E-3</v>
      </c>
      <c r="AO531" s="103">
        <f t="shared" si="937"/>
        <v>4.85296425406311E-4</v>
      </c>
      <c r="AP531" s="103">
        <f t="shared" si="937"/>
        <v>3.7644489073573656E-4</v>
      </c>
      <c r="AQ531" s="103">
        <f t="shared" si="937"/>
        <v>4.4447709990484561E-4</v>
      </c>
      <c r="AR531" s="103">
        <f t="shared" si="937"/>
        <v>4.85296425406311E-4</v>
      </c>
      <c r="AS531" s="103">
        <f t="shared" si="937"/>
        <v>4.9436738662885882E-4</v>
      </c>
      <c r="AT531" s="103">
        <f t="shared" si="937"/>
        <v>5.8507699885433759E-4</v>
      </c>
      <c r="AU531" s="103">
        <f t="shared" si="937"/>
        <v>5.2158027029650241E-4</v>
      </c>
      <c r="AV531" s="103">
        <f t="shared" si="937"/>
        <v>5.6239959579796792E-4</v>
      </c>
      <c r="AW531" s="103">
        <f t="shared" si="937"/>
        <v>6.5310920802344658E-4</v>
      </c>
      <c r="AX531" s="103">
        <f t="shared" si="937"/>
        <v>5.1250930907395455E-4</v>
      </c>
    </row>
    <row r="532" spans="1:66" ht="14.25" outlineLevel="1" x14ac:dyDescent="0.2">
      <c r="A532" s="117" t="s">
        <v>1815</v>
      </c>
      <c r="B532" s="117" t="s">
        <v>1423</v>
      </c>
      <c r="C532" s="117" t="s">
        <v>2456</v>
      </c>
      <c r="D532" s="117" t="e">
        <v>#N/A</v>
      </c>
      <c r="E532" s="134">
        <f t="shared" ref="E532:G532" si="938">E392</f>
        <v>208168</v>
      </c>
      <c r="F532" s="135">
        <f t="shared" si="938"/>
        <v>0.45</v>
      </c>
      <c r="G532" s="134">
        <f t="shared" si="938"/>
        <v>93675.6</v>
      </c>
      <c r="H532" s="133"/>
      <c r="I532" s="122" t="e">
        <f t="shared" si="720"/>
        <v>#DIV/0!</v>
      </c>
      <c r="J532" s="133"/>
      <c r="K532" s="136"/>
      <c r="L532" s="136"/>
      <c r="M532" s="137"/>
      <c r="N532" s="137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25">
        <f t="shared" ref="AG532:AX532" si="939">J532/$G532</f>
        <v>0</v>
      </c>
      <c r="AH532" s="125">
        <f t="shared" si="939"/>
        <v>0</v>
      </c>
      <c r="AI532" s="125">
        <f t="shared" si="939"/>
        <v>0</v>
      </c>
      <c r="AJ532" s="125">
        <f t="shared" si="939"/>
        <v>0</v>
      </c>
      <c r="AK532" s="125">
        <f t="shared" si="939"/>
        <v>0</v>
      </c>
      <c r="AL532" s="125">
        <f t="shared" si="939"/>
        <v>0</v>
      </c>
      <c r="AM532" s="125">
        <f t="shared" si="939"/>
        <v>0</v>
      </c>
      <c r="AN532" s="125">
        <f t="shared" si="939"/>
        <v>0</v>
      </c>
      <c r="AO532" s="125">
        <f t="shared" si="939"/>
        <v>0</v>
      </c>
      <c r="AP532" s="125">
        <f t="shared" si="939"/>
        <v>0</v>
      </c>
      <c r="AQ532" s="125">
        <f t="shared" si="939"/>
        <v>0</v>
      </c>
      <c r="AR532" s="125">
        <f t="shared" si="939"/>
        <v>0</v>
      </c>
      <c r="AS532" s="125">
        <f t="shared" si="939"/>
        <v>0</v>
      </c>
      <c r="AT532" s="125">
        <f t="shared" si="939"/>
        <v>0</v>
      </c>
      <c r="AU532" s="125">
        <f t="shared" si="939"/>
        <v>0</v>
      </c>
      <c r="AV532" s="125">
        <f t="shared" si="939"/>
        <v>0</v>
      </c>
      <c r="AW532" s="125">
        <f t="shared" si="939"/>
        <v>0</v>
      </c>
      <c r="AX532" s="125">
        <f t="shared" si="939"/>
        <v>0</v>
      </c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</row>
    <row r="533" spans="1:66" ht="14.25" outlineLevel="1" x14ac:dyDescent="0.2">
      <c r="A533" s="97" t="s">
        <v>1815</v>
      </c>
      <c r="B533" s="97" t="s">
        <v>1423</v>
      </c>
      <c r="C533" s="97" t="s">
        <v>1423</v>
      </c>
      <c r="D533" s="97" t="s">
        <v>201</v>
      </c>
      <c r="E533" s="16">
        <f t="shared" ref="E533:G533" si="940">E393</f>
        <v>644331</v>
      </c>
      <c r="F533" s="138">
        <f t="shared" si="940"/>
        <v>0.45</v>
      </c>
      <c r="G533" s="16">
        <f t="shared" si="940"/>
        <v>289948.95</v>
      </c>
      <c r="H533" s="16"/>
      <c r="I533" s="101">
        <f t="shared" si="720"/>
        <v>2.0981854449435552E-2</v>
      </c>
      <c r="J533" s="16">
        <v>8185</v>
      </c>
      <c r="K533" s="130">
        <v>7890</v>
      </c>
      <c r="L533" s="130">
        <v>8948</v>
      </c>
      <c r="M533" s="131">
        <v>8967</v>
      </c>
      <c r="N533" s="131">
        <v>9539</v>
      </c>
      <c r="O533" s="16">
        <v>8237</v>
      </c>
      <c r="P533" s="16">
        <v>9162</v>
      </c>
      <c r="Q533" s="16">
        <v>7232</v>
      </c>
      <c r="R533" s="16">
        <v>5200</v>
      </c>
      <c r="S533" s="16">
        <v>4262</v>
      </c>
      <c r="T533" s="16">
        <v>4757</v>
      </c>
      <c r="U533" s="16">
        <v>5001</v>
      </c>
      <c r="V533" s="16">
        <v>4716</v>
      </c>
      <c r="W533" s="16">
        <v>5076</v>
      </c>
      <c r="X533" s="16">
        <v>5160</v>
      </c>
      <c r="Y533" s="16">
        <v>5522</v>
      </c>
      <c r="Z533" s="16">
        <v>6461</v>
      </c>
      <c r="AA533" s="16">
        <v>6268</v>
      </c>
      <c r="AG533" s="103">
        <f t="shared" ref="AG533:AX533" si="941">J533/$G533</f>
        <v>2.8229107227323982E-2</v>
      </c>
      <c r="AH533" s="103">
        <f t="shared" si="941"/>
        <v>2.7211686746925621E-2</v>
      </c>
      <c r="AI533" s="103">
        <f t="shared" si="941"/>
        <v>3.0860604944422113E-2</v>
      </c>
      <c r="AJ533" s="103">
        <f t="shared" si="941"/>
        <v>3.0926133721125734E-2</v>
      </c>
      <c r="AK533" s="103">
        <f t="shared" si="941"/>
        <v>3.289889478820323E-2</v>
      </c>
      <c r="AL533" s="103">
        <f t="shared" si="941"/>
        <v>2.8408449142512844E-2</v>
      </c>
      <c r="AM533" s="103">
        <f t="shared" si="941"/>
        <v>3.1598665903083974E-2</v>
      </c>
      <c r="AN533" s="103">
        <f t="shared" si="941"/>
        <v>2.4942321743189617E-2</v>
      </c>
      <c r="AO533" s="103">
        <f t="shared" si="941"/>
        <v>1.7934191518886342E-2</v>
      </c>
      <c r="AP533" s="103">
        <f t="shared" si="941"/>
        <v>1.4699139279517997E-2</v>
      </c>
      <c r="AQ533" s="103">
        <f t="shared" si="941"/>
        <v>1.64063363567966E-2</v>
      </c>
      <c r="AR533" s="103">
        <f t="shared" si="941"/>
        <v>1.72478638049905E-2</v>
      </c>
      <c r="AS533" s="103">
        <f t="shared" si="941"/>
        <v>1.6264932154436151E-2</v>
      </c>
      <c r="AT533" s="103">
        <f t="shared" si="941"/>
        <v>1.7506530028820591E-2</v>
      </c>
      <c r="AU533" s="103">
        <f t="shared" si="941"/>
        <v>1.7796236199510294E-2</v>
      </c>
      <c r="AV533" s="103">
        <f t="shared" si="941"/>
        <v>1.9044731839863535E-2</v>
      </c>
      <c r="AW533" s="103">
        <f t="shared" si="941"/>
        <v>2.2283232962216279E-2</v>
      </c>
      <c r="AX533" s="103">
        <f t="shared" si="941"/>
        <v>2.1617598546226843E-2</v>
      </c>
    </row>
    <row r="534" spans="1:66" ht="14.25" outlineLevel="1" x14ac:dyDescent="0.2">
      <c r="A534" s="97" t="s">
        <v>1815</v>
      </c>
      <c r="B534" s="97" t="s">
        <v>1423</v>
      </c>
      <c r="C534" s="97" t="s">
        <v>1424</v>
      </c>
      <c r="D534" s="97" t="s">
        <v>133</v>
      </c>
      <c r="E534" s="16">
        <f t="shared" ref="E534:G534" si="942">E394</f>
        <v>231922</v>
      </c>
      <c r="F534" s="138">
        <f t="shared" si="942"/>
        <v>0.45</v>
      </c>
      <c r="G534" s="16">
        <f t="shared" si="942"/>
        <v>104364.90000000001</v>
      </c>
      <c r="H534" s="1"/>
      <c r="I534" s="101">
        <f t="shared" si="720"/>
        <v>0</v>
      </c>
      <c r="J534" s="1">
        <v>0</v>
      </c>
      <c r="K534" s="61"/>
      <c r="L534" s="61"/>
      <c r="M534" s="32">
        <v>0</v>
      </c>
      <c r="N534" s="32">
        <v>0</v>
      </c>
      <c r="R534" s="1">
        <v>0</v>
      </c>
      <c r="S534" s="1">
        <v>0</v>
      </c>
      <c r="U534" s="1">
        <v>0</v>
      </c>
      <c r="V534" s="1">
        <v>0</v>
      </c>
      <c r="X534" s="1">
        <v>0</v>
      </c>
      <c r="Y534" s="1">
        <v>0</v>
      </c>
      <c r="Z534" s="1">
        <v>0</v>
      </c>
      <c r="AG534" s="103">
        <f t="shared" ref="AG534:AX534" si="943">J534/$G534</f>
        <v>0</v>
      </c>
      <c r="AH534" s="103">
        <f t="shared" si="943"/>
        <v>0</v>
      </c>
      <c r="AI534" s="103">
        <f t="shared" si="943"/>
        <v>0</v>
      </c>
      <c r="AJ534" s="103">
        <f t="shared" si="943"/>
        <v>0</v>
      </c>
      <c r="AK534" s="103">
        <f t="shared" si="943"/>
        <v>0</v>
      </c>
      <c r="AL534" s="103">
        <f t="shared" si="943"/>
        <v>0</v>
      </c>
      <c r="AM534" s="103">
        <f t="shared" si="943"/>
        <v>0</v>
      </c>
      <c r="AN534" s="103">
        <f t="shared" si="943"/>
        <v>0</v>
      </c>
      <c r="AO534" s="103">
        <f t="shared" si="943"/>
        <v>0</v>
      </c>
      <c r="AP534" s="103">
        <f t="shared" si="943"/>
        <v>0</v>
      </c>
      <c r="AQ534" s="103">
        <f t="shared" si="943"/>
        <v>0</v>
      </c>
      <c r="AR534" s="103">
        <f t="shared" si="943"/>
        <v>0</v>
      </c>
      <c r="AS534" s="103">
        <f t="shared" si="943"/>
        <v>0</v>
      </c>
      <c r="AT534" s="103">
        <f t="shared" si="943"/>
        <v>0</v>
      </c>
      <c r="AU534" s="103">
        <f t="shared" si="943"/>
        <v>0</v>
      </c>
      <c r="AV534" s="103">
        <f t="shared" si="943"/>
        <v>0</v>
      </c>
      <c r="AW534" s="103">
        <f t="shared" si="943"/>
        <v>0</v>
      </c>
      <c r="AX534" s="103">
        <f t="shared" si="943"/>
        <v>0</v>
      </c>
    </row>
    <row r="535" spans="1:66" ht="14.25" outlineLevel="1" x14ac:dyDescent="0.2">
      <c r="A535" s="117" t="s">
        <v>1815</v>
      </c>
      <c r="B535" s="117" t="s">
        <v>1423</v>
      </c>
      <c r="C535" s="117" t="s">
        <v>1441</v>
      </c>
      <c r="D535" s="117" t="s">
        <v>133</v>
      </c>
      <c r="E535" s="134">
        <f t="shared" ref="E535:G535" si="944">E395</f>
        <v>397939</v>
      </c>
      <c r="F535" s="135">
        <f t="shared" si="944"/>
        <v>0.45</v>
      </c>
      <c r="G535" s="134">
        <f t="shared" si="944"/>
        <v>179072.55000000002</v>
      </c>
      <c r="H535" s="133"/>
      <c r="I535" s="122" t="e">
        <f t="shared" si="720"/>
        <v>#DIV/0!</v>
      </c>
      <c r="J535" s="133"/>
      <c r="K535" s="136"/>
      <c r="L535" s="136"/>
      <c r="M535" s="137"/>
      <c r="N535" s="137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25">
        <f t="shared" ref="AG535:AX535" si="945">J535/$G535</f>
        <v>0</v>
      </c>
      <c r="AH535" s="125">
        <f t="shared" si="945"/>
        <v>0</v>
      </c>
      <c r="AI535" s="125">
        <f t="shared" si="945"/>
        <v>0</v>
      </c>
      <c r="AJ535" s="125">
        <f t="shared" si="945"/>
        <v>0</v>
      </c>
      <c r="AK535" s="125">
        <f t="shared" si="945"/>
        <v>0</v>
      </c>
      <c r="AL535" s="125">
        <f t="shared" si="945"/>
        <v>0</v>
      </c>
      <c r="AM535" s="125">
        <f t="shared" si="945"/>
        <v>0</v>
      </c>
      <c r="AN535" s="125">
        <f t="shared" si="945"/>
        <v>0</v>
      </c>
      <c r="AO535" s="125">
        <f t="shared" si="945"/>
        <v>0</v>
      </c>
      <c r="AP535" s="125">
        <f t="shared" si="945"/>
        <v>0</v>
      </c>
      <c r="AQ535" s="125">
        <f t="shared" si="945"/>
        <v>0</v>
      </c>
      <c r="AR535" s="125">
        <f t="shared" si="945"/>
        <v>0</v>
      </c>
      <c r="AS535" s="125">
        <f t="shared" si="945"/>
        <v>0</v>
      </c>
      <c r="AT535" s="125">
        <f t="shared" si="945"/>
        <v>0</v>
      </c>
      <c r="AU535" s="125">
        <f t="shared" si="945"/>
        <v>0</v>
      </c>
      <c r="AV535" s="125">
        <f t="shared" si="945"/>
        <v>0</v>
      </c>
      <c r="AW535" s="125">
        <f t="shared" si="945"/>
        <v>0</v>
      </c>
      <c r="AX535" s="125">
        <f t="shared" si="945"/>
        <v>0</v>
      </c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</row>
    <row r="536" spans="1:66" ht="14.25" outlineLevel="1" x14ac:dyDescent="0.2">
      <c r="A536" s="117" t="s">
        <v>1815</v>
      </c>
      <c r="B536" s="117" t="s">
        <v>1423</v>
      </c>
      <c r="C536" s="117" t="s">
        <v>1442</v>
      </c>
      <c r="D536" s="117" t="s">
        <v>133</v>
      </c>
      <c r="E536" s="134">
        <f t="shared" ref="E536:G536" si="946">E396</f>
        <v>350490</v>
      </c>
      <c r="F536" s="135">
        <f t="shared" si="946"/>
        <v>0.45</v>
      </c>
      <c r="G536" s="134">
        <f t="shared" si="946"/>
        <v>157720.5</v>
      </c>
      <c r="H536" s="133"/>
      <c r="I536" s="122" t="e">
        <f t="shared" si="720"/>
        <v>#DIV/0!</v>
      </c>
      <c r="J536" s="133"/>
      <c r="K536" s="136"/>
      <c r="L536" s="136">
        <v>0</v>
      </c>
      <c r="M536" s="137"/>
      <c r="N536" s="137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25">
        <f t="shared" ref="AG536:AX536" si="947">J536/$G536</f>
        <v>0</v>
      </c>
      <c r="AH536" s="125">
        <f t="shared" si="947"/>
        <v>0</v>
      </c>
      <c r="AI536" s="125">
        <f t="shared" si="947"/>
        <v>0</v>
      </c>
      <c r="AJ536" s="125">
        <f t="shared" si="947"/>
        <v>0</v>
      </c>
      <c r="AK536" s="125">
        <f t="shared" si="947"/>
        <v>0</v>
      </c>
      <c r="AL536" s="125">
        <f t="shared" si="947"/>
        <v>0</v>
      </c>
      <c r="AM536" s="125">
        <f t="shared" si="947"/>
        <v>0</v>
      </c>
      <c r="AN536" s="125">
        <f t="shared" si="947"/>
        <v>0</v>
      </c>
      <c r="AO536" s="125">
        <f t="shared" si="947"/>
        <v>0</v>
      </c>
      <c r="AP536" s="125">
        <f t="shared" si="947"/>
        <v>0</v>
      </c>
      <c r="AQ536" s="125">
        <f t="shared" si="947"/>
        <v>0</v>
      </c>
      <c r="AR536" s="125">
        <f t="shared" si="947"/>
        <v>0</v>
      </c>
      <c r="AS536" s="125">
        <f t="shared" si="947"/>
        <v>0</v>
      </c>
      <c r="AT536" s="125">
        <f t="shared" si="947"/>
        <v>0</v>
      </c>
      <c r="AU536" s="125">
        <f t="shared" si="947"/>
        <v>0</v>
      </c>
      <c r="AV536" s="125">
        <f t="shared" si="947"/>
        <v>0</v>
      </c>
      <c r="AW536" s="125">
        <f t="shared" si="947"/>
        <v>0</v>
      </c>
      <c r="AX536" s="125">
        <f t="shared" si="947"/>
        <v>0</v>
      </c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</row>
    <row r="537" spans="1:66" ht="14.25" outlineLevel="1" x14ac:dyDescent="0.2">
      <c r="A537" s="117" t="s">
        <v>1815</v>
      </c>
      <c r="B537" s="117" t="s">
        <v>1423</v>
      </c>
      <c r="C537" s="117" t="s">
        <v>1454</v>
      </c>
      <c r="D537" s="117" t="s">
        <v>151</v>
      </c>
      <c r="E537" s="134">
        <f t="shared" ref="E537:G537" si="948">E397</f>
        <v>281603</v>
      </c>
      <c r="F537" s="135">
        <f t="shared" si="948"/>
        <v>0.45</v>
      </c>
      <c r="G537" s="134">
        <f t="shared" si="948"/>
        <v>126721.35</v>
      </c>
      <c r="H537" s="133"/>
      <c r="I537" s="122" t="e">
        <f t="shared" si="720"/>
        <v>#DIV/0!</v>
      </c>
      <c r="J537" s="133">
        <v>0</v>
      </c>
      <c r="K537" s="136"/>
      <c r="L537" s="136">
        <v>0</v>
      </c>
      <c r="M537" s="137">
        <v>0</v>
      </c>
      <c r="N537" s="137"/>
      <c r="O537" s="133">
        <v>0</v>
      </c>
      <c r="P537" s="133">
        <v>0</v>
      </c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25">
        <f t="shared" ref="AG537:AX537" si="949">J537/$G537</f>
        <v>0</v>
      </c>
      <c r="AH537" s="125">
        <f t="shared" si="949"/>
        <v>0</v>
      </c>
      <c r="AI537" s="125">
        <f t="shared" si="949"/>
        <v>0</v>
      </c>
      <c r="AJ537" s="125">
        <f t="shared" si="949"/>
        <v>0</v>
      </c>
      <c r="AK537" s="125">
        <f t="shared" si="949"/>
        <v>0</v>
      </c>
      <c r="AL537" s="125">
        <f t="shared" si="949"/>
        <v>0</v>
      </c>
      <c r="AM537" s="125">
        <f t="shared" si="949"/>
        <v>0</v>
      </c>
      <c r="AN537" s="125">
        <f t="shared" si="949"/>
        <v>0</v>
      </c>
      <c r="AO537" s="125">
        <f t="shared" si="949"/>
        <v>0</v>
      </c>
      <c r="AP537" s="125">
        <f t="shared" si="949"/>
        <v>0</v>
      </c>
      <c r="AQ537" s="125">
        <f t="shared" si="949"/>
        <v>0</v>
      </c>
      <c r="AR537" s="125">
        <f t="shared" si="949"/>
        <v>0</v>
      </c>
      <c r="AS537" s="125">
        <f t="shared" si="949"/>
        <v>0</v>
      </c>
      <c r="AT537" s="125">
        <f t="shared" si="949"/>
        <v>0</v>
      </c>
      <c r="AU537" s="125">
        <f t="shared" si="949"/>
        <v>0</v>
      </c>
      <c r="AV537" s="125">
        <f t="shared" si="949"/>
        <v>0</v>
      </c>
      <c r="AW537" s="125">
        <f t="shared" si="949"/>
        <v>0</v>
      </c>
      <c r="AX537" s="125">
        <f t="shared" si="949"/>
        <v>0</v>
      </c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</row>
    <row r="538" spans="1:66" ht="14.25" outlineLevel="1" x14ac:dyDescent="0.2">
      <c r="A538" s="117" t="s">
        <v>1815</v>
      </c>
      <c r="B538" s="117" t="s">
        <v>1483</v>
      </c>
      <c r="C538" s="117" t="s">
        <v>1386</v>
      </c>
      <c r="D538" s="117" t="s">
        <v>133</v>
      </c>
      <c r="E538" s="134">
        <f t="shared" ref="E538:G538" si="950">E398</f>
        <v>77627</v>
      </c>
      <c r="F538" s="135">
        <f t="shared" si="950"/>
        <v>0.46</v>
      </c>
      <c r="G538" s="134">
        <f t="shared" si="950"/>
        <v>35708.42</v>
      </c>
      <c r="H538" s="133"/>
      <c r="I538" s="122" t="e">
        <f t="shared" si="720"/>
        <v>#DIV/0!</v>
      </c>
      <c r="J538" s="133">
        <v>0</v>
      </c>
      <c r="K538" s="136"/>
      <c r="L538" s="136"/>
      <c r="M538" s="137"/>
      <c r="N538" s="137">
        <v>0</v>
      </c>
      <c r="O538" s="133"/>
      <c r="P538" s="133">
        <v>0</v>
      </c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25">
        <f t="shared" ref="AG538:AX538" si="951">J538/$G538</f>
        <v>0</v>
      </c>
      <c r="AH538" s="125">
        <f t="shared" si="951"/>
        <v>0</v>
      </c>
      <c r="AI538" s="125">
        <f t="shared" si="951"/>
        <v>0</v>
      </c>
      <c r="AJ538" s="125">
        <f t="shared" si="951"/>
        <v>0</v>
      </c>
      <c r="AK538" s="125">
        <f t="shared" si="951"/>
        <v>0</v>
      </c>
      <c r="AL538" s="125">
        <f t="shared" si="951"/>
        <v>0</v>
      </c>
      <c r="AM538" s="125">
        <f t="shared" si="951"/>
        <v>0</v>
      </c>
      <c r="AN538" s="125">
        <f t="shared" si="951"/>
        <v>0</v>
      </c>
      <c r="AO538" s="125">
        <f t="shared" si="951"/>
        <v>0</v>
      </c>
      <c r="AP538" s="125">
        <f t="shared" si="951"/>
        <v>0</v>
      </c>
      <c r="AQ538" s="125">
        <f t="shared" si="951"/>
        <v>0</v>
      </c>
      <c r="AR538" s="125">
        <f t="shared" si="951"/>
        <v>0</v>
      </c>
      <c r="AS538" s="125">
        <f t="shared" si="951"/>
        <v>0</v>
      </c>
      <c r="AT538" s="125">
        <f t="shared" si="951"/>
        <v>0</v>
      </c>
      <c r="AU538" s="125">
        <f t="shared" si="951"/>
        <v>0</v>
      </c>
      <c r="AV538" s="125">
        <f t="shared" si="951"/>
        <v>0</v>
      </c>
      <c r="AW538" s="125">
        <f t="shared" si="951"/>
        <v>0</v>
      </c>
      <c r="AX538" s="125">
        <f t="shared" si="951"/>
        <v>0</v>
      </c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</row>
    <row r="539" spans="1:66" ht="14.25" outlineLevel="1" x14ac:dyDescent="0.2">
      <c r="A539" s="97" t="s">
        <v>1815</v>
      </c>
      <c r="B539" s="97" t="s">
        <v>1483</v>
      </c>
      <c r="C539" s="97" t="s">
        <v>1483</v>
      </c>
      <c r="D539" s="97" t="s">
        <v>133</v>
      </c>
      <c r="E539" s="16">
        <f t="shared" ref="E539:G539" si="952">E399</f>
        <v>140568</v>
      </c>
      <c r="F539" s="138">
        <f t="shared" si="952"/>
        <v>0.46</v>
      </c>
      <c r="G539" s="16">
        <f t="shared" si="952"/>
        <v>64661.280000000006</v>
      </c>
      <c r="H539" s="1"/>
      <c r="I539" s="101">
        <f t="shared" si="720"/>
        <v>2.0620274348626149E-5</v>
      </c>
      <c r="J539" s="1">
        <v>13</v>
      </c>
      <c r="K539" s="61">
        <v>26</v>
      </c>
      <c r="L539" s="61">
        <v>20</v>
      </c>
      <c r="M539" s="32">
        <v>12</v>
      </c>
      <c r="N539" s="32">
        <v>10</v>
      </c>
      <c r="O539" s="1">
        <v>4</v>
      </c>
      <c r="P539" s="1">
        <v>6</v>
      </c>
      <c r="Q539" s="1">
        <v>6</v>
      </c>
      <c r="R539" s="1">
        <v>3</v>
      </c>
      <c r="S539" s="1">
        <v>3</v>
      </c>
      <c r="T539" s="1">
        <v>6</v>
      </c>
      <c r="U539" s="1">
        <v>8</v>
      </c>
      <c r="V539" s="1">
        <v>4</v>
      </c>
      <c r="W539" s="1">
        <v>5</v>
      </c>
      <c r="X539" s="1">
        <v>6</v>
      </c>
      <c r="Y539" s="1">
        <v>2</v>
      </c>
      <c r="Z539" s="1">
        <v>1</v>
      </c>
      <c r="AA539" s="1">
        <v>1</v>
      </c>
      <c r="AG539" s="103">
        <f t="shared" ref="AG539:AX539" si="953">J539/$G539</f>
        <v>2.0104767489910499E-4</v>
      </c>
      <c r="AH539" s="103">
        <f t="shared" si="953"/>
        <v>4.0209534979820997E-4</v>
      </c>
      <c r="AI539" s="103">
        <f t="shared" si="953"/>
        <v>3.0930411522939226E-4</v>
      </c>
      <c r="AJ539" s="103">
        <f t="shared" si="953"/>
        <v>1.8558246913763537E-4</v>
      </c>
      <c r="AK539" s="103">
        <f t="shared" si="953"/>
        <v>1.5465205761469613E-4</v>
      </c>
      <c r="AL539" s="103">
        <f t="shared" si="953"/>
        <v>6.1860823045878461E-5</v>
      </c>
      <c r="AM539" s="103">
        <f t="shared" si="953"/>
        <v>9.2791234568817684E-5</v>
      </c>
      <c r="AN539" s="103">
        <f t="shared" si="953"/>
        <v>9.2791234568817684E-5</v>
      </c>
      <c r="AO539" s="103">
        <f t="shared" si="953"/>
        <v>4.6395617284408842E-5</v>
      </c>
      <c r="AP539" s="103">
        <f t="shared" si="953"/>
        <v>4.6395617284408842E-5</v>
      </c>
      <c r="AQ539" s="103">
        <f t="shared" si="953"/>
        <v>9.2791234568817684E-5</v>
      </c>
      <c r="AR539" s="103">
        <f t="shared" si="953"/>
        <v>1.2372164609175692E-4</v>
      </c>
      <c r="AS539" s="103">
        <f t="shared" si="953"/>
        <v>6.1860823045878461E-5</v>
      </c>
      <c r="AT539" s="103">
        <f t="shared" si="953"/>
        <v>7.7326028807348066E-5</v>
      </c>
      <c r="AU539" s="103">
        <f t="shared" si="953"/>
        <v>9.2791234568817684E-5</v>
      </c>
      <c r="AV539" s="103">
        <f t="shared" si="953"/>
        <v>3.093041152293923E-5</v>
      </c>
      <c r="AW539" s="103">
        <f t="shared" si="953"/>
        <v>1.5465205761469615E-5</v>
      </c>
      <c r="AX539" s="103">
        <f t="shared" si="953"/>
        <v>1.5465205761469615E-5</v>
      </c>
    </row>
    <row r="540" spans="1:66" ht="14.25" outlineLevel="1" x14ac:dyDescent="0.2">
      <c r="A540" s="97" t="s">
        <v>1828</v>
      </c>
      <c r="B540" s="97" t="s">
        <v>1241</v>
      </c>
      <c r="C540" s="97" t="s">
        <v>1241</v>
      </c>
      <c r="D540" s="97" t="s">
        <v>151</v>
      </c>
      <c r="E540" s="16">
        <f t="shared" ref="E540:G540" si="954">E400</f>
        <v>2198831</v>
      </c>
      <c r="F540" s="138">
        <f t="shared" si="954"/>
        <v>0.54</v>
      </c>
      <c r="G540" s="16">
        <f t="shared" si="954"/>
        <v>1187368.74</v>
      </c>
      <c r="H540" s="16"/>
      <c r="I540" s="101">
        <f t="shared" si="720"/>
        <v>8.6385408237489331E-2</v>
      </c>
      <c r="J540" s="16">
        <v>106835</v>
      </c>
      <c r="K540" s="130">
        <v>107916</v>
      </c>
      <c r="L540" s="130">
        <v>111721</v>
      </c>
      <c r="M540" s="131">
        <v>108408</v>
      </c>
      <c r="N540" s="131">
        <v>135615</v>
      </c>
      <c r="O540" s="16">
        <v>103762</v>
      </c>
      <c r="P540" s="16">
        <v>102707</v>
      </c>
      <c r="Q540" s="16">
        <v>92336</v>
      </c>
      <c r="R540" s="16">
        <v>64972</v>
      </c>
      <c r="S540" s="16">
        <v>60603</v>
      </c>
      <c r="T540" s="16">
        <v>70753</v>
      </c>
      <c r="U540" s="16">
        <v>80470</v>
      </c>
      <c r="V540" s="16">
        <v>83113</v>
      </c>
      <c r="W540" s="16">
        <v>88913</v>
      </c>
      <c r="X540" s="16">
        <v>90174</v>
      </c>
      <c r="Y540" s="16">
        <v>91388</v>
      </c>
      <c r="Z540" s="16">
        <v>108393</v>
      </c>
      <c r="AA540" s="16">
        <v>107933</v>
      </c>
      <c r="AG540" s="103">
        <f t="shared" ref="AG540:AX540" si="955">J540/$G540</f>
        <v>8.9976261291837611E-2</v>
      </c>
      <c r="AH540" s="103">
        <f t="shared" si="955"/>
        <v>9.0886677713950939E-2</v>
      </c>
      <c r="AI540" s="103">
        <f t="shared" si="955"/>
        <v>9.4091242455987184E-2</v>
      </c>
      <c r="AJ540" s="103">
        <f t="shared" si="955"/>
        <v>9.1301039304774012E-2</v>
      </c>
      <c r="AK540" s="103">
        <f t="shared" si="955"/>
        <v>0.11421472995827732</v>
      </c>
      <c r="AL540" s="103">
        <f t="shared" si="955"/>
        <v>8.7388185745904012E-2</v>
      </c>
      <c r="AM540" s="103">
        <f t="shared" si="955"/>
        <v>8.6499666481029303E-2</v>
      </c>
      <c r="AN540" s="103">
        <f t="shared" si="955"/>
        <v>7.7765227337886628E-2</v>
      </c>
      <c r="AO540" s="103">
        <f t="shared" si="955"/>
        <v>5.471931154259628E-2</v>
      </c>
      <c r="AP540" s="103">
        <f t="shared" si="955"/>
        <v>5.1039746928153086E-2</v>
      </c>
      <c r="AQ540" s="103">
        <f t="shared" si="955"/>
        <v>5.9588060234767509E-2</v>
      </c>
      <c r="AR540" s="103">
        <f t="shared" si="955"/>
        <v>6.7771701653523406E-2</v>
      </c>
      <c r="AS540" s="103">
        <f t="shared" si="955"/>
        <v>6.9997631906664484E-2</v>
      </c>
      <c r="AT540" s="103">
        <f t="shared" si="955"/>
        <v>7.4882382367587E-2</v>
      </c>
      <c r="AU540" s="103">
        <f t="shared" si="955"/>
        <v>7.5944394493659986E-2</v>
      </c>
      <c r="AV540" s="103">
        <f t="shared" si="955"/>
        <v>7.6966823297032388E-2</v>
      </c>
      <c r="AW540" s="103">
        <f t="shared" si="955"/>
        <v>9.1288406329444044E-2</v>
      </c>
      <c r="AX540" s="103">
        <f t="shared" si="955"/>
        <v>9.0900995085991573E-2</v>
      </c>
    </row>
    <row r="541" spans="1:66" ht="14.25" outlineLevel="1" x14ac:dyDescent="0.2">
      <c r="A541" s="97" t="s">
        <v>1828</v>
      </c>
      <c r="B541" s="97" t="s">
        <v>1241</v>
      </c>
      <c r="C541" s="97" t="s">
        <v>1916</v>
      </c>
      <c r="D541" s="97" t="s">
        <v>133</v>
      </c>
      <c r="E541" s="16">
        <f t="shared" ref="E541:G541" si="956">E401</f>
        <v>120893</v>
      </c>
      <c r="F541" s="138">
        <f t="shared" si="956"/>
        <v>0.54</v>
      </c>
      <c r="G541" s="16">
        <f t="shared" si="956"/>
        <v>65282.22</v>
      </c>
      <c r="H541" s="1"/>
      <c r="I541" s="101">
        <f t="shared" si="720"/>
        <v>1.7615822501134307E-3</v>
      </c>
      <c r="J541" s="1">
        <v>163</v>
      </c>
      <c r="K541" s="61">
        <v>162</v>
      </c>
      <c r="L541" s="61">
        <v>180</v>
      </c>
      <c r="M541" s="32">
        <v>178</v>
      </c>
      <c r="N541" s="32">
        <v>199</v>
      </c>
      <c r="O541" s="1">
        <v>162</v>
      </c>
      <c r="P541" s="1">
        <v>122</v>
      </c>
      <c r="Q541" s="1">
        <v>122</v>
      </c>
      <c r="R541" s="1">
        <v>56</v>
      </c>
      <c r="S541" s="1">
        <v>52</v>
      </c>
      <c r="T541" s="1">
        <v>61</v>
      </c>
      <c r="U541" s="1">
        <v>86</v>
      </c>
      <c r="V541" s="1">
        <v>110</v>
      </c>
      <c r="W541" s="1">
        <v>103</v>
      </c>
      <c r="X541" s="1">
        <v>116</v>
      </c>
      <c r="Y541" s="1">
        <v>112</v>
      </c>
      <c r="Z541" s="1">
        <v>118</v>
      </c>
      <c r="AA541" s="1">
        <v>115</v>
      </c>
      <c r="AG541" s="103">
        <f t="shared" ref="AG541:AX541" si="957">J541/$G541</f>
        <v>2.4968513632042536E-3</v>
      </c>
      <c r="AH541" s="103">
        <f t="shared" si="957"/>
        <v>2.4815332566815282E-3</v>
      </c>
      <c r="AI541" s="103">
        <f t="shared" si="957"/>
        <v>2.7572591740905868E-3</v>
      </c>
      <c r="AJ541" s="103">
        <f t="shared" si="957"/>
        <v>2.726622961045136E-3</v>
      </c>
      <c r="AK541" s="103">
        <f t="shared" si="957"/>
        <v>3.0483031980223711E-3</v>
      </c>
      <c r="AL541" s="103">
        <f t="shared" si="957"/>
        <v>2.4815332566815282E-3</v>
      </c>
      <c r="AM541" s="103">
        <f t="shared" si="957"/>
        <v>1.868808995772509E-3</v>
      </c>
      <c r="AN541" s="103">
        <f t="shared" si="957"/>
        <v>1.868808995772509E-3</v>
      </c>
      <c r="AO541" s="103">
        <f t="shared" si="957"/>
        <v>8.5781396527262704E-4</v>
      </c>
      <c r="AP541" s="103">
        <f t="shared" si="957"/>
        <v>7.9654153918172509E-4</v>
      </c>
      <c r="AQ541" s="103">
        <f t="shared" si="957"/>
        <v>9.3440449788625448E-4</v>
      </c>
      <c r="AR541" s="103">
        <f t="shared" si="957"/>
        <v>1.3173571609543916E-3</v>
      </c>
      <c r="AS541" s="103">
        <f t="shared" si="957"/>
        <v>1.6849917174998031E-3</v>
      </c>
      <c r="AT541" s="103">
        <f t="shared" si="957"/>
        <v>1.5777649718407248E-3</v>
      </c>
      <c r="AU541" s="103">
        <f t="shared" si="957"/>
        <v>1.776900356636156E-3</v>
      </c>
      <c r="AV541" s="103">
        <f t="shared" si="957"/>
        <v>1.7156279305452541E-3</v>
      </c>
      <c r="AW541" s="103">
        <f t="shared" si="957"/>
        <v>1.807536569681607E-3</v>
      </c>
      <c r="AX541" s="103">
        <f t="shared" si="957"/>
        <v>1.7615822501134307E-3</v>
      </c>
    </row>
    <row r="542" spans="1:66" ht="14.25" outlineLevel="1" x14ac:dyDescent="0.2">
      <c r="A542" s="97" t="s">
        <v>1828</v>
      </c>
      <c r="B542" s="97" t="s">
        <v>1241</v>
      </c>
      <c r="C542" s="97" t="s">
        <v>1283</v>
      </c>
      <c r="D542" s="97" t="s">
        <v>133</v>
      </c>
      <c r="E542" s="16">
        <f t="shared" ref="E542:G542" si="958">E402</f>
        <v>720171</v>
      </c>
      <c r="F542" s="138">
        <f t="shared" si="958"/>
        <v>0.54</v>
      </c>
      <c r="G542" s="16">
        <f t="shared" si="958"/>
        <v>388892.34</v>
      </c>
      <c r="H542" s="1"/>
      <c r="I542" s="101">
        <f t="shared" si="720"/>
        <v>9.9770543179122516E-4</v>
      </c>
      <c r="J542" s="1">
        <v>808</v>
      </c>
      <c r="K542" s="61">
        <v>709</v>
      </c>
      <c r="L542" s="61">
        <v>655</v>
      </c>
      <c r="M542" s="32">
        <v>539</v>
      </c>
      <c r="N542" s="32">
        <v>627</v>
      </c>
      <c r="O542" s="1">
        <v>451</v>
      </c>
      <c r="P542" s="1">
        <v>377</v>
      </c>
      <c r="Q542" s="1">
        <v>394</v>
      </c>
      <c r="R542" s="1">
        <v>253</v>
      </c>
      <c r="S542" s="1">
        <v>257</v>
      </c>
      <c r="T542" s="1">
        <v>265</v>
      </c>
      <c r="U542" s="1">
        <v>321</v>
      </c>
      <c r="V542" s="1">
        <v>349</v>
      </c>
      <c r="W542" s="1">
        <v>312</v>
      </c>
      <c r="X542" s="1">
        <v>362</v>
      </c>
      <c r="Y542" s="1">
        <v>352</v>
      </c>
      <c r="Z542" s="1">
        <v>429</v>
      </c>
      <c r="AA542" s="1">
        <v>383</v>
      </c>
      <c r="AG542" s="103">
        <f t="shared" ref="AG542:AX542" si="959">J542/$G542</f>
        <v>2.077695847647706E-3</v>
      </c>
      <c r="AH542" s="103">
        <f t="shared" si="959"/>
        <v>1.8231266781958213E-3</v>
      </c>
      <c r="AI542" s="103">
        <f t="shared" si="959"/>
        <v>1.6842707675857023E-3</v>
      </c>
      <c r="AJ542" s="103">
        <f t="shared" si="959"/>
        <v>1.3859877003491506E-3</v>
      </c>
      <c r="AK542" s="103">
        <f t="shared" si="959"/>
        <v>1.6122714065286037E-3</v>
      </c>
      <c r="AL542" s="103">
        <f t="shared" si="959"/>
        <v>1.1597039941696973E-3</v>
      </c>
      <c r="AM542" s="103">
        <f t="shared" si="959"/>
        <v>9.694199685187936E-4</v>
      </c>
      <c r="AN542" s="103">
        <f t="shared" si="959"/>
        <v>1.0131338663034607E-3</v>
      </c>
      <c r="AO542" s="103">
        <f t="shared" si="959"/>
        <v>6.5056565526592776E-4</v>
      </c>
      <c r="AP542" s="103">
        <f t="shared" si="959"/>
        <v>6.6085127827408472E-4</v>
      </c>
      <c r="AQ542" s="103">
        <f t="shared" si="959"/>
        <v>6.8142252429039863E-4</v>
      </c>
      <c r="AR542" s="103">
        <f t="shared" si="959"/>
        <v>8.2542124640459617E-4</v>
      </c>
      <c r="AS542" s="103">
        <f t="shared" si="959"/>
        <v>8.9742060746169489E-4</v>
      </c>
      <c r="AT542" s="103">
        <f t="shared" si="959"/>
        <v>8.0227859463624293E-4</v>
      </c>
      <c r="AU542" s="103">
        <f t="shared" si="959"/>
        <v>9.3084888223820498E-4</v>
      </c>
      <c r="AV542" s="103">
        <f t="shared" si="959"/>
        <v>9.0513482471781264E-4</v>
      </c>
      <c r="AW542" s="103">
        <f t="shared" si="959"/>
        <v>1.1031330676248342E-3</v>
      </c>
      <c r="AX542" s="103">
        <f t="shared" si="959"/>
        <v>9.848484030310291E-4</v>
      </c>
    </row>
    <row r="543" spans="1:66" ht="14.25" outlineLevel="1" x14ac:dyDescent="0.2">
      <c r="A543" s="97" t="s">
        <v>1828</v>
      </c>
      <c r="B543" s="97" t="s">
        <v>1241</v>
      </c>
      <c r="C543" s="97" t="s">
        <v>1284</v>
      </c>
      <c r="D543" s="97" t="s">
        <v>133</v>
      </c>
      <c r="E543" s="16">
        <f t="shared" ref="E543:G543" si="960">E403</f>
        <v>1389048</v>
      </c>
      <c r="F543" s="138">
        <f t="shared" si="960"/>
        <v>0.54</v>
      </c>
      <c r="G543" s="16">
        <f t="shared" si="960"/>
        <v>750085.92</v>
      </c>
      <c r="H543" s="16"/>
      <c r="I543" s="101">
        <f t="shared" si="720"/>
        <v>7.1933981465305561E-3</v>
      </c>
      <c r="J543" s="16">
        <v>6487</v>
      </c>
      <c r="K543" s="130">
        <v>6045</v>
      </c>
      <c r="L543" s="130">
        <v>6221</v>
      </c>
      <c r="M543" s="131">
        <v>5509</v>
      </c>
      <c r="N543" s="131">
        <v>6840</v>
      </c>
      <c r="O543" s="16">
        <v>5344</v>
      </c>
      <c r="P543" s="16">
        <v>5072</v>
      </c>
      <c r="Q543" s="16">
        <v>4905</v>
      </c>
      <c r="R543" s="16">
        <v>3529</v>
      </c>
      <c r="S543" s="16">
        <v>3483</v>
      </c>
      <c r="T543" s="16">
        <v>4050</v>
      </c>
      <c r="U543" s="16">
        <v>4468</v>
      </c>
      <c r="V543" s="16">
        <v>4648</v>
      </c>
      <c r="W543" s="16">
        <v>4682</v>
      </c>
      <c r="X543" s="16">
        <v>4877</v>
      </c>
      <c r="Y543" s="16">
        <v>4972</v>
      </c>
      <c r="Z543" s="16">
        <v>5882</v>
      </c>
      <c r="AA543" s="16">
        <v>5333</v>
      </c>
      <c r="AG543" s="103">
        <f t="shared" ref="AG543:AX543" si="961">J543/$G543</f>
        <v>8.6483425792074596E-3</v>
      </c>
      <c r="AH543" s="103">
        <f t="shared" si="961"/>
        <v>8.0590767521672713E-3</v>
      </c>
      <c r="AI543" s="103">
        <f t="shared" si="961"/>
        <v>8.293716538500015E-3</v>
      </c>
      <c r="AJ543" s="103">
        <f t="shared" si="961"/>
        <v>7.3444919483357319E-3</v>
      </c>
      <c r="AK543" s="103">
        <f t="shared" si="961"/>
        <v>9.1189553324771116E-3</v>
      </c>
      <c r="AL543" s="103">
        <f t="shared" si="961"/>
        <v>7.1245171486487837E-3</v>
      </c>
      <c r="AM543" s="103">
        <f t="shared" si="961"/>
        <v>6.7618920243163608E-3</v>
      </c>
      <c r="AN543" s="103">
        <f t="shared" si="961"/>
        <v>6.5392508634210863E-3</v>
      </c>
      <c r="AO543" s="103">
        <f t="shared" si="961"/>
        <v>4.704794352092357E-3</v>
      </c>
      <c r="AP543" s="103">
        <f t="shared" si="961"/>
        <v>4.6434680443008447E-3</v>
      </c>
      <c r="AQ543" s="103">
        <f t="shared" si="961"/>
        <v>5.3993814468614471E-3</v>
      </c>
      <c r="AR543" s="103">
        <f t="shared" si="961"/>
        <v>5.9566509394017152E-3</v>
      </c>
      <c r="AS543" s="103">
        <f t="shared" si="961"/>
        <v>6.1966234481511126E-3</v>
      </c>
      <c r="AT543" s="103">
        <f t="shared" si="961"/>
        <v>6.2419515886926657E-3</v>
      </c>
      <c r="AU543" s="103">
        <f t="shared" si="961"/>
        <v>6.5019218065045133E-3</v>
      </c>
      <c r="AV543" s="103">
        <f t="shared" si="961"/>
        <v>6.6285739639000288E-3</v>
      </c>
      <c r="AW543" s="103">
        <f t="shared" si="961"/>
        <v>7.8417683136886504E-3</v>
      </c>
      <c r="AX543" s="103">
        <f t="shared" si="961"/>
        <v>7.1098521620029873E-3</v>
      </c>
    </row>
    <row r="544" spans="1:66" ht="14.25" outlineLevel="1" x14ac:dyDescent="0.2">
      <c r="A544" s="97" t="s">
        <v>1828</v>
      </c>
      <c r="B544" s="97" t="s">
        <v>1241</v>
      </c>
      <c r="C544" s="97" t="s">
        <v>1287</v>
      </c>
      <c r="D544" s="97" t="s">
        <v>201</v>
      </c>
      <c r="E544" s="16">
        <f t="shared" ref="E544:G544" si="962">E404</f>
        <v>348333</v>
      </c>
      <c r="F544" s="138">
        <f t="shared" si="962"/>
        <v>0.54</v>
      </c>
      <c r="G544" s="16">
        <f t="shared" si="962"/>
        <v>188099.82</v>
      </c>
      <c r="H544" s="16"/>
      <c r="I544" s="101">
        <f t="shared" si="720"/>
        <v>5.2080503497203418E-2</v>
      </c>
      <c r="J544" s="16">
        <v>8908</v>
      </c>
      <c r="K544" s="130">
        <v>9300</v>
      </c>
      <c r="L544" s="130">
        <v>10505</v>
      </c>
      <c r="M544" s="131">
        <v>11635</v>
      </c>
      <c r="N544" s="131">
        <v>15281</v>
      </c>
      <c r="O544" s="16">
        <v>11207</v>
      </c>
      <c r="P544" s="16">
        <v>10652</v>
      </c>
      <c r="Q544" s="16">
        <v>9017</v>
      </c>
      <c r="R544" s="16">
        <v>5676</v>
      </c>
      <c r="S544" s="16">
        <v>5133</v>
      </c>
      <c r="T544" s="16">
        <v>6017</v>
      </c>
      <c r="U544" s="16">
        <v>7250</v>
      </c>
      <c r="V544" s="16">
        <v>7801</v>
      </c>
      <c r="W544" s="16">
        <v>8433</v>
      </c>
      <c r="X544" s="16">
        <v>8518</v>
      </c>
      <c r="Y544" s="16">
        <v>8617</v>
      </c>
      <c r="Z544" s="16">
        <v>10371</v>
      </c>
      <c r="AA544" s="16">
        <v>10401</v>
      </c>
      <c r="AG544" s="103">
        <f t="shared" ref="AG544:AX544" si="963">J544/$G544</f>
        <v>4.7357833728921161E-2</v>
      </c>
      <c r="AH544" s="103">
        <f t="shared" si="963"/>
        <v>4.9441833596650969E-2</v>
      </c>
      <c r="AI544" s="103">
        <f t="shared" si="963"/>
        <v>5.5848006659442839E-2</v>
      </c>
      <c r="AJ544" s="103">
        <f t="shared" si="963"/>
        <v>6.1855455257745592E-2</v>
      </c>
      <c r="AK544" s="103">
        <f t="shared" si="963"/>
        <v>8.1238780558110041E-2</v>
      </c>
      <c r="AL544" s="103">
        <f t="shared" si="963"/>
        <v>5.9580067647061009E-2</v>
      </c>
      <c r="AM544" s="103">
        <f t="shared" si="963"/>
        <v>5.6629506609841514E-2</v>
      </c>
      <c r="AN544" s="103">
        <f t="shared" si="963"/>
        <v>4.7937313283978683E-2</v>
      </c>
      <c r="AO544" s="103">
        <f t="shared" si="963"/>
        <v>3.0175467472536657E-2</v>
      </c>
      <c r="AP544" s="103">
        <f t="shared" si="963"/>
        <v>2.7288702349635423E-2</v>
      </c>
      <c r="AQ544" s="103">
        <f t="shared" si="963"/>
        <v>3.1988334704413861E-2</v>
      </c>
      <c r="AR544" s="103">
        <f t="shared" si="963"/>
        <v>3.8543364900615003E-2</v>
      </c>
      <c r="AS544" s="103">
        <f t="shared" si="963"/>
        <v>4.1472660633061743E-2</v>
      </c>
      <c r="AT544" s="103">
        <f t="shared" si="963"/>
        <v>4.4832578787156734E-2</v>
      </c>
      <c r="AU544" s="103">
        <f t="shared" si="963"/>
        <v>4.5284466513577738E-2</v>
      </c>
      <c r="AV544" s="103">
        <f t="shared" si="963"/>
        <v>4.5810782806703372E-2</v>
      </c>
      <c r="AW544" s="103">
        <f t="shared" si="963"/>
        <v>5.5135618949555612E-2</v>
      </c>
      <c r="AX544" s="103">
        <f t="shared" si="963"/>
        <v>5.5295108735351262E-2</v>
      </c>
    </row>
    <row r="545" spans="1:66" ht="14.25" outlineLevel="1" x14ac:dyDescent="0.2">
      <c r="A545" s="97" t="s">
        <v>1828</v>
      </c>
      <c r="B545" s="97" t="s">
        <v>1241</v>
      </c>
      <c r="C545" s="97" t="s">
        <v>1288</v>
      </c>
      <c r="D545" s="97" t="s">
        <v>133</v>
      </c>
      <c r="E545" s="16">
        <f t="shared" ref="E545:G545" si="964">E405</f>
        <v>1440485</v>
      </c>
      <c r="F545" s="138">
        <f t="shared" si="964"/>
        <v>0.54</v>
      </c>
      <c r="G545" s="16">
        <f t="shared" si="964"/>
        <v>777861.9</v>
      </c>
      <c r="H545" s="16"/>
      <c r="I545" s="101">
        <f t="shared" si="720"/>
        <v>1.0254605176917222E-2</v>
      </c>
      <c r="J545" s="16">
        <v>9527</v>
      </c>
      <c r="K545" s="130">
        <v>9314</v>
      </c>
      <c r="L545" s="130">
        <v>9400</v>
      </c>
      <c r="M545" s="131">
        <v>8686</v>
      </c>
      <c r="N545" s="131">
        <v>10164</v>
      </c>
      <c r="O545" s="16">
        <v>7663</v>
      </c>
      <c r="P545" s="16">
        <v>7499</v>
      </c>
      <c r="Q545" s="16">
        <v>7314</v>
      </c>
      <c r="R545" s="16">
        <v>5090</v>
      </c>
      <c r="S545" s="16">
        <v>4592</v>
      </c>
      <c r="T545" s="16">
        <v>5703</v>
      </c>
      <c r="U545" s="16">
        <v>6483</v>
      </c>
      <c r="V545" s="16">
        <v>6904</v>
      </c>
      <c r="W545" s="16">
        <v>7394</v>
      </c>
      <c r="X545" s="16">
        <v>7612</v>
      </c>
      <c r="Y545" s="16">
        <v>7291</v>
      </c>
      <c r="Z545" s="16">
        <v>8501</v>
      </c>
      <c r="AA545" s="16">
        <v>8138</v>
      </c>
      <c r="AG545" s="103">
        <f t="shared" ref="AG545:AX545" si="965">J545/$G545</f>
        <v>1.2247675326430051E-2</v>
      </c>
      <c r="AH545" s="103">
        <f t="shared" si="965"/>
        <v>1.1973847799975805E-2</v>
      </c>
      <c r="AI545" s="103">
        <f t="shared" si="965"/>
        <v>1.2084407270750759E-2</v>
      </c>
      <c r="AJ545" s="103">
        <f t="shared" si="965"/>
        <v>1.1166506548270328E-2</v>
      </c>
      <c r="AK545" s="103">
        <f t="shared" si="965"/>
        <v>1.306658675530965E-2</v>
      </c>
      <c r="AL545" s="103">
        <f t="shared" si="965"/>
        <v>9.8513630761450071E-3</v>
      </c>
      <c r="AM545" s="103">
        <f t="shared" si="965"/>
        <v>9.6405287365276537E-3</v>
      </c>
      <c r="AN545" s="103">
        <f t="shared" si="965"/>
        <v>9.4026973168373461E-3</v>
      </c>
      <c r="AO545" s="103">
        <f t="shared" si="965"/>
        <v>6.5435779795873792E-3</v>
      </c>
      <c r="AP545" s="103">
        <f t="shared" si="965"/>
        <v>5.9033615092859027E-3</v>
      </c>
      <c r="AQ545" s="103">
        <f t="shared" si="965"/>
        <v>7.3316356026693168E-3</v>
      </c>
      <c r="AR545" s="103">
        <f t="shared" si="965"/>
        <v>8.3343842910933164E-3</v>
      </c>
      <c r="AS545" s="103">
        <f t="shared" si="965"/>
        <v>8.8756114677939618E-3</v>
      </c>
      <c r="AT545" s="103">
        <f t="shared" si="965"/>
        <v>9.505543336162884E-3</v>
      </c>
      <c r="AU545" s="103">
        <f t="shared" si="965"/>
        <v>9.785798738824977E-3</v>
      </c>
      <c r="AV545" s="103">
        <f t="shared" si="965"/>
        <v>9.3731290862812539E-3</v>
      </c>
      <c r="AW545" s="103">
        <f t="shared" si="965"/>
        <v>1.0928675128580022E-2</v>
      </c>
      <c r="AX545" s="103">
        <f t="shared" si="965"/>
        <v>1.046201131589039E-2</v>
      </c>
    </row>
    <row r="546" spans="1:66" ht="14.25" outlineLevel="1" x14ac:dyDescent="0.2">
      <c r="A546" s="97" t="s">
        <v>1828</v>
      </c>
      <c r="B546" s="97" t="s">
        <v>1241</v>
      </c>
      <c r="C546" s="97" t="s">
        <v>1297</v>
      </c>
      <c r="D546" s="97" t="s">
        <v>133</v>
      </c>
      <c r="E546" s="16">
        <f t="shared" ref="E546:G546" si="966">E406</f>
        <v>1481517</v>
      </c>
      <c r="F546" s="138">
        <f t="shared" si="966"/>
        <v>0.54</v>
      </c>
      <c r="G546" s="16">
        <f t="shared" si="966"/>
        <v>800019.18</v>
      </c>
      <c r="H546" s="16"/>
      <c r="I546" s="101">
        <f t="shared" si="720"/>
        <v>1.3762170051973004E-3</v>
      </c>
      <c r="J546" s="16">
        <v>1506</v>
      </c>
      <c r="K546" s="130">
        <v>1419</v>
      </c>
      <c r="L546" s="130">
        <v>1509</v>
      </c>
      <c r="M546" s="131">
        <v>1239</v>
      </c>
      <c r="N546" s="131">
        <v>1444</v>
      </c>
      <c r="O546" s="16">
        <v>1047</v>
      </c>
      <c r="P546" s="16">
        <v>1032</v>
      </c>
      <c r="Q546" s="1">
        <v>973</v>
      </c>
      <c r="R546" s="1">
        <v>601</v>
      </c>
      <c r="S546" s="1">
        <v>465</v>
      </c>
      <c r="T546" s="1">
        <v>586</v>
      </c>
      <c r="U546" s="1">
        <v>698</v>
      </c>
      <c r="V546" s="1">
        <v>832</v>
      </c>
      <c r="W546" s="1">
        <v>827</v>
      </c>
      <c r="X546" s="1">
        <v>891</v>
      </c>
      <c r="Y546" s="1">
        <v>910</v>
      </c>
      <c r="Z546" s="16">
        <v>1164</v>
      </c>
      <c r="AA546" s="16">
        <v>1229</v>
      </c>
      <c r="AG546" s="103">
        <f t="shared" ref="AG546:AX546" si="967">J546/$G546</f>
        <v>1.8824548681445361E-3</v>
      </c>
      <c r="AH546" s="103">
        <f t="shared" si="967"/>
        <v>1.7737074753632781E-3</v>
      </c>
      <c r="AI546" s="103">
        <f t="shared" si="967"/>
        <v>1.8862047782404415E-3</v>
      </c>
      <c r="AJ546" s="103">
        <f t="shared" si="967"/>
        <v>1.5487128696089511E-3</v>
      </c>
      <c r="AK546" s="103">
        <f t="shared" si="967"/>
        <v>1.8049567261624901E-3</v>
      </c>
      <c r="AL546" s="103">
        <f t="shared" si="967"/>
        <v>1.3087186234710022E-3</v>
      </c>
      <c r="AM546" s="103">
        <f t="shared" si="967"/>
        <v>1.289969072991475E-3</v>
      </c>
      <c r="AN546" s="103">
        <f t="shared" si="967"/>
        <v>1.2162208411053343E-3</v>
      </c>
      <c r="AO546" s="103">
        <f t="shared" si="967"/>
        <v>7.5123198921305857E-4</v>
      </c>
      <c r="AP546" s="103">
        <f t="shared" si="967"/>
        <v>5.8123606486534482E-4</v>
      </c>
      <c r="AQ546" s="103">
        <f t="shared" si="967"/>
        <v>7.3248243873353129E-4</v>
      </c>
      <c r="AR546" s="103">
        <f t="shared" si="967"/>
        <v>8.7247908231400143E-4</v>
      </c>
      <c r="AS546" s="103">
        <f t="shared" si="967"/>
        <v>1.0399750665977783E-3</v>
      </c>
      <c r="AT546" s="103">
        <f t="shared" si="967"/>
        <v>1.0337252164379358E-3</v>
      </c>
      <c r="AU546" s="103">
        <f t="shared" si="967"/>
        <v>1.1137232984839188E-3</v>
      </c>
      <c r="AV546" s="103">
        <f t="shared" si="967"/>
        <v>1.1374727290913199E-3</v>
      </c>
      <c r="AW546" s="103">
        <f t="shared" si="967"/>
        <v>1.4549651172113148E-3</v>
      </c>
      <c r="AX546" s="103">
        <f t="shared" si="967"/>
        <v>1.5362131692892662E-3</v>
      </c>
    </row>
    <row r="547" spans="1:66" ht="14.25" outlineLevel="1" x14ac:dyDescent="0.2">
      <c r="A547" s="97" t="s">
        <v>1828</v>
      </c>
      <c r="B547" s="97" t="s">
        <v>1241</v>
      </c>
      <c r="C547" s="97" t="s">
        <v>1308</v>
      </c>
      <c r="D547" s="97" t="s">
        <v>133</v>
      </c>
      <c r="E547" s="16">
        <f t="shared" ref="E547:G547" si="968">E407</f>
        <v>1176815</v>
      </c>
      <c r="F547" s="138">
        <f t="shared" si="968"/>
        <v>0.54</v>
      </c>
      <c r="G547" s="16">
        <f t="shared" si="968"/>
        <v>635480.10000000009</v>
      </c>
      <c r="H547" s="1"/>
      <c r="I547" s="101">
        <f t="shared" si="720"/>
        <v>9.8193476082099177E-4</v>
      </c>
      <c r="J547" s="1">
        <v>823</v>
      </c>
      <c r="K547" s="61">
        <v>795</v>
      </c>
      <c r="L547" s="61">
        <v>845</v>
      </c>
      <c r="M547" s="32">
        <v>803</v>
      </c>
      <c r="N547" s="32">
        <v>904</v>
      </c>
      <c r="O547" s="1">
        <v>752</v>
      </c>
      <c r="P547" s="1">
        <v>661</v>
      </c>
      <c r="Q547" s="1">
        <v>607</v>
      </c>
      <c r="R547" s="1">
        <v>396</v>
      </c>
      <c r="S547" s="1">
        <v>321</v>
      </c>
      <c r="T547" s="1">
        <v>362</v>
      </c>
      <c r="U547" s="1">
        <v>422</v>
      </c>
      <c r="V547" s="1">
        <v>496</v>
      </c>
      <c r="W547" s="1">
        <v>551</v>
      </c>
      <c r="X547" s="1">
        <v>531</v>
      </c>
      <c r="Y547" s="1">
        <v>522</v>
      </c>
      <c r="Z547" s="1">
        <v>640</v>
      </c>
      <c r="AA547" s="1">
        <v>710</v>
      </c>
      <c r="AG547" s="103">
        <f t="shared" ref="AG547:AX547" si="969">J547/$G547</f>
        <v>1.2950838271725579E-3</v>
      </c>
      <c r="AH547" s="103">
        <f t="shared" si="969"/>
        <v>1.2510226520075136E-3</v>
      </c>
      <c r="AI547" s="103">
        <f t="shared" si="969"/>
        <v>1.329703321945093E-3</v>
      </c>
      <c r="AJ547" s="103">
        <f t="shared" si="969"/>
        <v>1.2636115591975262E-3</v>
      </c>
      <c r="AK547" s="103">
        <f t="shared" si="969"/>
        <v>1.4225465124714368E-3</v>
      </c>
      <c r="AL547" s="103">
        <f t="shared" si="969"/>
        <v>1.1833572758611951E-3</v>
      </c>
      <c r="AM547" s="103">
        <f t="shared" si="969"/>
        <v>1.0401584565748005E-3</v>
      </c>
      <c r="AN547" s="103">
        <f t="shared" si="969"/>
        <v>9.5518333304221476E-4</v>
      </c>
      <c r="AO547" s="103">
        <f t="shared" si="969"/>
        <v>6.2315090590562932E-4</v>
      </c>
      <c r="AP547" s="103">
        <f t="shared" si="969"/>
        <v>5.0512990099926022E-4</v>
      </c>
      <c r="AQ547" s="103">
        <f t="shared" si="969"/>
        <v>5.6964805034807528E-4</v>
      </c>
      <c r="AR547" s="103">
        <f t="shared" si="969"/>
        <v>6.6406485427317067E-4</v>
      </c>
      <c r="AS547" s="103">
        <f t="shared" si="969"/>
        <v>7.8051224578078832E-4</v>
      </c>
      <c r="AT547" s="103">
        <f t="shared" si="969"/>
        <v>8.6706098271212566E-4</v>
      </c>
      <c r="AU547" s="103">
        <f t="shared" si="969"/>
        <v>8.355887147370939E-4</v>
      </c>
      <c r="AV547" s="103">
        <f t="shared" si="969"/>
        <v>8.2142619414832968E-4</v>
      </c>
      <c r="AW547" s="103">
        <f t="shared" si="969"/>
        <v>1.0071125752010171E-3</v>
      </c>
      <c r="AX547" s="103">
        <f t="shared" si="969"/>
        <v>1.1172655131136285E-3</v>
      </c>
    </row>
    <row r="548" spans="1:66" ht="14.25" outlineLevel="1" x14ac:dyDescent="0.2">
      <c r="A548" s="97" t="s">
        <v>1828</v>
      </c>
      <c r="B548" s="97" t="s">
        <v>1241</v>
      </c>
      <c r="C548" s="97" t="s">
        <v>1365</v>
      </c>
      <c r="D548" s="97" t="s">
        <v>133</v>
      </c>
      <c r="E548" s="16">
        <f t="shared" ref="E548:G548" si="970">E408</f>
        <v>700074</v>
      </c>
      <c r="F548" s="138">
        <f t="shared" si="970"/>
        <v>0.54</v>
      </c>
      <c r="G548" s="16">
        <f t="shared" si="970"/>
        <v>378039.96</v>
      </c>
      <c r="H548" s="16"/>
      <c r="I548" s="101">
        <f t="shared" si="720"/>
        <v>3.1777945731803941E-3</v>
      </c>
      <c r="J548" s="16">
        <v>1919</v>
      </c>
      <c r="K548" s="130">
        <v>1868</v>
      </c>
      <c r="L548" s="130">
        <v>1889</v>
      </c>
      <c r="M548" s="131">
        <v>1531</v>
      </c>
      <c r="N548" s="131">
        <v>1812</v>
      </c>
      <c r="O548" s="16">
        <v>1402</v>
      </c>
      <c r="P548" s="16">
        <v>1306</v>
      </c>
      <c r="Q548" s="16">
        <v>1207</v>
      </c>
      <c r="R548" s="1">
        <v>759</v>
      </c>
      <c r="S548" s="1">
        <v>741</v>
      </c>
      <c r="T548" s="1">
        <v>897</v>
      </c>
      <c r="U548" s="16">
        <v>1136</v>
      </c>
      <c r="V548" s="16">
        <v>1152</v>
      </c>
      <c r="W548" s="16">
        <v>1077</v>
      </c>
      <c r="X548" s="16">
        <v>1099</v>
      </c>
      <c r="Y548" s="16">
        <v>1064</v>
      </c>
      <c r="Z548" s="16">
        <v>1326</v>
      </c>
      <c r="AA548" s="16">
        <v>1214</v>
      </c>
      <c r="AG548" s="103">
        <f t="shared" ref="AG548:AX548" si="971">J548/$G548</f>
        <v>5.0761829516646866E-3</v>
      </c>
      <c r="AH548" s="103">
        <f t="shared" si="971"/>
        <v>4.9412765782749528E-3</v>
      </c>
      <c r="AI548" s="103">
        <f t="shared" si="971"/>
        <v>4.9968262614354308E-3</v>
      </c>
      <c r="AJ548" s="103">
        <f t="shared" si="971"/>
        <v>4.0498364246996533E-3</v>
      </c>
      <c r="AK548" s="103">
        <f t="shared" si="971"/>
        <v>4.7931440898470092E-3</v>
      </c>
      <c r="AL548" s="103">
        <f t="shared" si="971"/>
        <v>3.7086026567138561E-3</v>
      </c>
      <c r="AM548" s="103">
        <f t="shared" si="971"/>
        <v>3.4546612479802396E-3</v>
      </c>
      <c r="AN548" s="103">
        <f t="shared" si="971"/>
        <v>3.1927841702236977E-3</v>
      </c>
      <c r="AO548" s="103">
        <f t="shared" si="971"/>
        <v>2.0077242628001547E-3</v>
      </c>
      <c r="AP548" s="103">
        <f t="shared" si="971"/>
        <v>1.9601102486626015E-3</v>
      </c>
      <c r="AQ548" s="103">
        <f t="shared" si="971"/>
        <v>2.3727650378547282E-3</v>
      </c>
      <c r="AR548" s="103">
        <f t="shared" si="971"/>
        <v>3.0049733366811276E-3</v>
      </c>
      <c r="AS548" s="103">
        <f t="shared" si="971"/>
        <v>3.0472969048033968E-3</v>
      </c>
      <c r="AT548" s="103">
        <f t="shared" si="971"/>
        <v>2.8489051792302592E-3</v>
      </c>
      <c r="AU548" s="103">
        <f t="shared" si="971"/>
        <v>2.9071000853983795E-3</v>
      </c>
      <c r="AV548" s="103">
        <f t="shared" si="971"/>
        <v>2.8145172801309153E-3</v>
      </c>
      <c r="AW548" s="103">
        <f t="shared" si="971"/>
        <v>3.5075657081330767E-3</v>
      </c>
      <c r="AX548" s="103">
        <f t="shared" si="971"/>
        <v>3.2113007312771905E-3</v>
      </c>
    </row>
    <row r="549" spans="1:66" ht="14.25" outlineLevel="1" x14ac:dyDescent="0.2">
      <c r="A549" s="97" t="s">
        <v>1828</v>
      </c>
      <c r="B549" s="97" t="s">
        <v>1241</v>
      </c>
      <c r="C549" s="97" t="s">
        <v>1379</v>
      </c>
      <c r="D549" s="97" t="s">
        <v>133</v>
      </c>
      <c r="E549" s="16">
        <f t="shared" ref="E549:G549" si="972">E409</f>
        <v>783918</v>
      </c>
      <c r="F549" s="138">
        <f t="shared" si="972"/>
        <v>0.54</v>
      </c>
      <c r="G549" s="16">
        <f t="shared" si="972"/>
        <v>423315.72000000003</v>
      </c>
      <c r="H549" s="1"/>
      <c r="I549" s="101">
        <f t="shared" si="720"/>
        <v>6.3230977263652448E-4</v>
      </c>
      <c r="J549" s="1">
        <v>340</v>
      </c>
      <c r="K549" s="61">
        <v>355</v>
      </c>
      <c r="L549" s="61">
        <v>368</v>
      </c>
      <c r="M549" s="32">
        <v>293</v>
      </c>
      <c r="N549" s="32">
        <v>352</v>
      </c>
      <c r="O549" s="1">
        <v>267</v>
      </c>
      <c r="P549" s="1">
        <v>267</v>
      </c>
      <c r="Q549" s="1">
        <v>235</v>
      </c>
      <c r="R549" s="1">
        <v>148</v>
      </c>
      <c r="S549" s="1">
        <v>117</v>
      </c>
      <c r="T549" s="1">
        <v>164</v>
      </c>
      <c r="U549" s="1">
        <v>236</v>
      </c>
      <c r="V549" s="1">
        <v>235</v>
      </c>
      <c r="W549" s="1">
        <v>241</v>
      </c>
      <c r="X549" s="1">
        <v>249</v>
      </c>
      <c r="Y549" s="1">
        <v>230</v>
      </c>
      <c r="Z549" s="1">
        <v>272</v>
      </c>
      <c r="AA549" s="1">
        <v>301</v>
      </c>
      <c r="AG549" s="103">
        <f t="shared" ref="AG549:AX549" si="973">J549/$G549</f>
        <v>8.0318302377242214E-4</v>
      </c>
      <c r="AH549" s="103">
        <f t="shared" si="973"/>
        <v>8.3861756893885246E-4</v>
      </c>
      <c r="AI549" s="103">
        <f t="shared" si="973"/>
        <v>8.6932750808309213E-4</v>
      </c>
      <c r="AJ549" s="103">
        <f t="shared" si="973"/>
        <v>6.9215478225094018E-4</v>
      </c>
      <c r="AK549" s="103">
        <f t="shared" si="973"/>
        <v>8.3153065990556642E-4</v>
      </c>
      <c r="AL549" s="103">
        <f t="shared" si="973"/>
        <v>6.3073490396246086E-4</v>
      </c>
      <c r="AM549" s="103">
        <f t="shared" si="973"/>
        <v>6.3073490396246086E-4</v>
      </c>
      <c r="AN549" s="103">
        <f t="shared" si="973"/>
        <v>5.5514120760740944E-4</v>
      </c>
      <c r="AO549" s="103">
        <f t="shared" si="973"/>
        <v>3.4962084564211317E-4</v>
      </c>
      <c r="AP549" s="103">
        <f t="shared" si="973"/>
        <v>2.7638945229815703E-4</v>
      </c>
      <c r="AQ549" s="103">
        <f t="shared" si="973"/>
        <v>3.8741769381963888E-4</v>
      </c>
      <c r="AR549" s="103">
        <f t="shared" si="973"/>
        <v>5.5750351061850472E-4</v>
      </c>
      <c r="AS549" s="103">
        <f t="shared" si="973"/>
        <v>5.5514120760740944E-4</v>
      </c>
      <c r="AT549" s="103">
        <f t="shared" si="973"/>
        <v>5.6931502567398153E-4</v>
      </c>
      <c r="AU549" s="103">
        <f t="shared" si="973"/>
        <v>5.8821344976274438E-4</v>
      </c>
      <c r="AV549" s="103">
        <f t="shared" si="973"/>
        <v>5.4332969255193263E-4</v>
      </c>
      <c r="AW549" s="103">
        <f t="shared" si="973"/>
        <v>6.4254641901793767E-4</v>
      </c>
      <c r="AX549" s="103">
        <f t="shared" si="973"/>
        <v>7.1105320633970304E-4</v>
      </c>
    </row>
    <row r="550" spans="1:66" ht="14.25" outlineLevel="1" x14ac:dyDescent="0.2">
      <c r="A550" s="97" t="s">
        <v>1828</v>
      </c>
      <c r="B550" s="97" t="s">
        <v>1241</v>
      </c>
      <c r="C550" s="97" t="s">
        <v>1411</v>
      </c>
      <c r="D550" s="97" t="s">
        <v>133</v>
      </c>
      <c r="E550" s="16">
        <f t="shared" ref="E550:G550" si="974">E410</f>
        <v>248746</v>
      </c>
      <c r="F550" s="138">
        <f t="shared" si="974"/>
        <v>0.54</v>
      </c>
      <c r="G550" s="16">
        <f t="shared" si="974"/>
        <v>134322.84</v>
      </c>
      <c r="H550" s="1"/>
      <c r="I550" s="101">
        <f t="shared" si="720"/>
        <v>7.4447502747857329E-5</v>
      </c>
      <c r="J550" s="1">
        <v>27</v>
      </c>
      <c r="K550" s="61">
        <v>13</v>
      </c>
      <c r="L550" s="61">
        <v>5</v>
      </c>
      <c r="M550" s="32">
        <v>3</v>
      </c>
      <c r="N550" s="32">
        <v>9</v>
      </c>
      <c r="O550" s="1">
        <v>9</v>
      </c>
      <c r="P550" s="1">
        <v>12</v>
      </c>
      <c r="Q550" s="1">
        <v>25</v>
      </c>
      <c r="R550" s="1">
        <v>8</v>
      </c>
      <c r="S550" s="1">
        <v>6</v>
      </c>
      <c r="T550" s="1">
        <v>4</v>
      </c>
      <c r="U550" s="1">
        <v>8</v>
      </c>
      <c r="V550" s="1">
        <v>11</v>
      </c>
      <c r="W550" s="1">
        <v>6</v>
      </c>
      <c r="X550" s="1">
        <v>11</v>
      </c>
      <c r="Y550" s="1">
        <v>8</v>
      </c>
      <c r="Z550" s="1">
        <v>15</v>
      </c>
      <c r="AA550" s="1">
        <v>7</v>
      </c>
      <c r="AG550" s="103">
        <f t="shared" ref="AG550:AX550" si="975">J550/$G550</f>
        <v>2.0100825741921479E-4</v>
      </c>
      <c r="AH550" s="103">
        <f t="shared" si="975"/>
        <v>9.6781753572214524E-5</v>
      </c>
      <c r="AI550" s="103">
        <f t="shared" si="975"/>
        <v>3.7223751373928665E-5</v>
      </c>
      <c r="AJ550" s="103">
        <f t="shared" si="975"/>
        <v>2.2334250824357198E-5</v>
      </c>
      <c r="AK550" s="103">
        <f t="shared" si="975"/>
        <v>6.7002752473071598E-5</v>
      </c>
      <c r="AL550" s="103">
        <f t="shared" si="975"/>
        <v>6.7002752473071598E-5</v>
      </c>
      <c r="AM550" s="103">
        <f t="shared" si="975"/>
        <v>8.9337003297428793E-5</v>
      </c>
      <c r="AN550" s="103">
        <f t="shared" si="975"/>
        <v>1.8611875686964333E-4</v>
      </c>
      <c r="AO550" s="103">
        <f t="shared" si="975"/>
        <v>5.9558002198285859E-5</v>
      </c>
      <c r="AP550" s="103">
        <f t="shared" si="975"/>
        <v>4.4668501648714396E-5</v>
      </c>
      <c r="AQ550" s="103">
        <f t="shared" si="975"/>
        <v>2.977900109914293E-5</v>
      </c>
      <c r="AR550" s="103">
        <f t="shared" si="975"/>
        <v>5.9558002198285859E-5</v>
      </c>
      <c r="AS550" s="103">
        <f t="shared" si="975"/>
        <v>8.1892253022643061E-5</v>
      </c>
      <c r="AT550" s="103">
        <f t="shared" si="975"/>
        <v>4.4668501648714396E-5</v>
      </c>
      <c r="AU550" s="103">
        <f t="shared" si="975"/>
        <v>8.1892253022643061E-5</v>
      </c>
      <c r="AV550" s="103">
        <f t="shared" si="975"/>
        <v>5.9558002198285859E-5</v>
      </c>
      <c r="AW550" s="103">
        <f t="shared" si="975"/>
        <v>1.1167125412178599E-4</v>
      </c>
      <c r="AX550" s="103">
        <f t="shared" si="975"/>
        <v>5.2113251923500128E-5</v>
      </c>
    </row>
    <row r="551" spans="1:66" ht="14.25" outlineLevel="1" x14ac:dyDescent="0.2">
      <c r="A551" s="97" t="s">
        <v>1828</v>
      </c>
      <c r="B551" s="97" t="s">
        <v>1241</v>
      </c>
      <c r="C551" s="97" t="s">
        <v>1438</v>
      </c>
      <c r="D551" s="97" t="s">
        <v>133</v>
      </c>
      <c r="E551" s="16">
        <f t="shared" ref="E551:G551" si="976">E411</f>
        <v>590691</v>
      </c>
      <c r="F551" s="138">
        <f t="shared" si="976"/>
        <v>0.54</v>
      </c>
      <c r="G551" s="16">
        <f t="shared" si="976"/>
        <v>318973.14</v>
      </c>
      <c r="H551" s="16"/>
      <c r="I551" s="101">
        <f t="shared" si="720"/>
        <v>4.2898073904697213E-3</v>
      </c>
      <c r="J551" s="16">
        <v>1247</v>
      </c>
      <c r="K551" s="130">
        <v>1345</v>
      </c>
      <c r="L551" s="130">
        <v>1564</v>
      </c>
      <c r="M551" s="131">
        <v>1489</v>
      </c>
      <c r="N551" s="131">
        <v>1923</v>
      </c>
      <c r="O551" s="16">
        <v>1340</v>
      </c>
      <c r="P551" s="16">
        <v>1201</v>
      </c>
      <c r="Q551" s="16">
        <v>1101</v>
      </c>
      <c r="R551" s="1">
        <v>752</v>
      </c>
      <c r="S551" s="1">
        <v>650</v>
      </c>
      <c r="T551" s="1">
        <v>905</v>
      </c>
      <c r="U551" s="16">
        <v>1056</v>
      </c>
      <c r="V551" s="16">
        <v>1126</v>
      </c>
      <c r="W551" s="16">
        <v>1151</v>
      </c>
      <c r="X551" s="16">
        <v>1241</v>
      </c>
      <c r="Y551" s="16">
        <v>1186</v>
      </c>
      <c r="Z551" s="16">
        <v>1458</v>
      </c>
      <c r="AA551" s="16">
        <v>1461</v>
      </c>
      <c r="AG551" s="103">
        <f t="shared" ref="AG551:AX551" si="977">J551/$G551</f>
        <v>3.9094200847130892E-3</v>
      </c>
      <c r="AH551" s="103">
        <f t="shared" si="977"/>
        <v>4.2166559855165231E-3</v>
      </c>
      <c r="AI551" s="103">
        <f t="shared" si="977"/>
        <v>4.9032341720058308E-3</v>
      </c>
      <c r="AJ551" s="103">
        <f t="shared" si="977"/>
        <v>4.6681046560848351E-3</v>
      </c>
      <c r="AK551" s="103">
        <f t="shared" si="977"/>
        <v>6.0287207882143302E-3</v>
      </c>
      <c r="AL551" s="103">
        <f t="shared" si="977"/>
        <v>4.2009806844551236E-3</v>
      </c>
      <c r="AM551" s="103">
        <f t="shared" si="977"/>
        <v>3.7652073149482116E-3</v>
      </c>
      <c r="AN551" s="103">
        <f t="shared" si="977"/>
        <v>3.4517012937202171E-3</v>
      </c>
      <c r="AO551" s="103">
        <f t="shared" si="977"/>
        <v>2.3575652796345172E-3</v>
      </c>
      <c r="AP551" s="103">
        <f t="shared" si="977"/>
        <v>2.037789137981963E-3</v>
      </c>
      <c r="AQ551" s="103">
        <f t="shared" si="977"/>
        <v>2.8372294921133485E-3</v>
      </c>
      <c r="AR551" s="103">
        <f t="shared" si="977"/>
        <v>3.3106235841676196E-3</v>
      </c>
      <c r="AS551" s="103">
        <f t="shared" si="977"/>
        <v>3.5300777990272159E-3</v>
      </c>
      <c r="AT551" s="103">
        <f t="shared" si="977"/>
        <v>3.6084543043342142E-3</v>
      </c>
      <c r="AU551" s="103">
        <f t="shared" si="977"/>
        <v>3.8906097234394092E-3</v>
      </c>
      <c r="AV551" s="103">
        <f t="shared" si="977"/>
        <v>3.7181814117640123E-3</v>
      </c>
      <c r="AW551" s="103">
        <f t="shared" si="977"/>
        <v>4.5709177895041572E-3</v>
      </c>
      <c r="AX551" s="103">
        <f t="shared" si="977"/>
        <v>4.5803229701409966E-3</v>
      </c>
    </row>
    <row r="552" spans="1:66" ht="14.25" outlineLevel="1" x14ac:dyDescent="0.2">
      <c r="A552" s="97" t="s">
        <v>1828</v>
      </c>
      <c r="B552" s="97" t="s">
        <v>1241</v>
      </c>
      <c r="C552" s="97" t="s">
        <v>1466</v>
      </c>
      <c r="D552" s="97" t="s">
        <v>133</v>
      </c>
      <c r="E552" s="16">
        <f t="shared" ref="E552:G552" si="978">E412</f>
        <v>964478</v>
      </c>
      <c r="F552" s="138">
        <f t="shared" si="978"/>
        <v>0.54</v>
      </c>
      <c r="G552" s="16">
        <f t="shared" si="978"/>
        <v>520818.12000000005</v>
      </c>
      <c r="H552" s="1"/>
      <c r="I552" s="101">
        <f t="shared" si="720"/>
        <v>1.2883576324110996E-3</v>
      </c>
      <c r="J552" s="1">
        <v>902</v>
      </c>
      <c r="K552" s="61">
        <v>854</v>
      </c>
      <c r="L552" s="61">
        <v>889</v>
      </c>
      <c r="M552" s="32">
        <v>810</v>
      </c>
      <c r="N552" s="131">
        <v>1037</v>
      </c>
      <c r="O552" s="1">
        <v>706</v>
      </c>
      <c r="P552" s="1">
        <v>660</v>
      </c>
      <c r="Q552" s="1">
        <v>573</v>
      </c>
      <c r="R552" s="1">
        <v>382</v>
      </c>
      <c r="S552" s="1">
        <v>332</v>
      </c>
      <c r="T552" s="1">
        <v>430</v>
      </c>
      <c r="U552" s="1">
        <v>541</v>
      </c>
      <c r="V552" s="1">
        <v>558</v>
      </c>
      <c r="W552" s="1">
        <v>546</v>
      </c>
      <c r="X552" s="1">
        <v>618</v>
      </c>
      <c r="Y552" s="1">
        <v>556</v>
      </c>
      <c r="Z552" s="1">
        <v>654</v>
      </c>
      <c r="AA552" s="1">
        <v>803</v>
      </c>
      <c r="AG552" s="103">
        <f t="shared" ref="AG552:AX552" si="979">J552/$G552</f>
        <v>1.731890587831314E-3</v>
      </c>
      <c r="AH552" s="103">
        <f t="shared" si="979"/>
        <v>1.6397278957959449E-3</v>
      </c>
      <c r="AI552" s="103">
        <f t="shared" si="979"/>
        <v>1.7069298587384016E-3</v>
      </c>
      <c r="AJ552" s="103">
        <f t="shared" si="979"/>
        <v>1.5552454280968564E-3</v>
      </c>
      <c r="AK552" s="103">
        <f t="shared" si="979"/>
        <v>1.9910981591807903E-3</v>
      </c>
      <c r="AL552" s="103">
        <f t="shared" si="979"/>
        <v>1.3555595953535563E-3</v>
      </c>
      <c r="AM552" s="103">
        <f t="shared" si="979"/>
        <v>1.2672370154863273E-3</v>
      </c>
      <c r="AN552" s="103">
        <f t="shared" si="979"/>
        <v>1.1001921361722207E-3</v>
      </c>
      <c r="AO552" s="103">
        <f t="shared" si="979"/>
        <v>7.3346142411481372E-4</v>
      </c>
      <c r="AP552" s="103">
        <f t="shared" si="979"/>
        <v>6.3745861991130407E-4</v>
      </c>
      <c r="AQ552" s="103">
        <f t="shared" si="979"/>
        <v>8.2562411615018307E-4</v>
      </c>
      <c r="AR552" s="103">
        <f t="shared" si="979"/>
        <v>1.0387503414819744E-3</v>
      </c>
      <c r="AS552" s="103">
        <f t="shared" si="979"/>
        <v>1.0713912949111676E-3</v>
      </c>
      <c r="AT552" s="103">
        <f t="shared" si="979"/>
        <v>1.0483506219023254E-3</v>
      </c>
      <c r="AU552" s="103">
        <f t="shared" si="979"/>
        <v>1.1865946599553792E-3</v>
      </c>
      <c r="AV552" s="103">
        <f t="shared" si="979"/>
        <v>1.0675511827430274E-3</v>
      </c>
      <c r="AW552" s="103">
        <f t="shared" si="979"/>
        <v>1.2557166789819063E-3</v>
      </c>
      <c r="AX552" s="103">
        <f t="shared" si="979"/>
        <v>1.541805035508365E-3</v>
      </c>
    </row>
    <row r="553" spans="1:66" ht="14.25" outlineLevel="1" x14ac:dyDescent="0.2">
      <c r="A553" s="97" t="s">
        <v>1828</v>
      </c>
      <c r="B553" s="97" t="s">
        <v>1241</v>
      </c>
      <c r="C553" s="97" t="s">
        <v>1467</v>
      </c>
      <c r="D553" s="97" t="s">
        <v>133</v>
      </c>
      <c r="E553" s="16">
        <f t="shared" ref="E553:G553" si="980">E413</f>
        <v>1564262</v>
      </c>
      <c r="F553" s="138">
        <f t="shared" si="980"/>
        <v>0.54</v>
      </c>
      <c r="G553" s="16">
        <f t="shared" si="980"/>
        <v>844701.4800000001</v>
      </c>
      <c r="H553" s="16"/>
      <c r="I553" s="101">
        <f t="shared" si="720"/>
        <v>9.4045058379677512E-3</v>
      </c>
      <c r="J553" s="16">
        <v>10094</v>
      </c>
      <c r="K553" s="130">
        <v>9624</v>
      </c>
      <c r="L553" s="130">
        <v>10309</v>
      </c>
      <c r="M553" s="131">
        <v>9611</v>
      </c>
      <c r="N553" s="131">
        <v>11415</v>
      </c>
      <c r="O553" s="16">
        <v>8959</v>
      </c>
      <c r="P553" s="16">
        <v>8559</v>
      </c>
      <c r="Q553" s="16">
        <v>7988</v>
      </c>
      <c r="R553" s="16">
        <v>5458</v>
      </c>
      <c r="S553" s="16">
        <v>5337</v>
      </c>
      <c r="T553" s="16">
        <v>6506</v>
      </c>
      <c r="U553" s="16">
        <v>7035</v>
      </c>
      <c r="V553" s="16">
        <v>7182</v>
      </c>
      <c r="W553" s="16">
        <v>7340</v>
      </c>
      <c r="X553" s="16">
        <v>7450</v>
      </c>
      <c r="Y553" s="16">
        <v>7375</v>
      </c>
      <c r="Z553" s="16">
        <v>8776</v>
      </c>
      <c r="AA553" s="16">
        <v>7681</v>
      </c>
      <c r="AG553" s="103">
        <f t="shared" ref="AG553:AX553" si="981">J553/$G553</f>
        <v>1.194978372714583E-2</v>
      </c>
      <c r="AH553" s="103">
        <f t="shared" si="981"/>
        <v>1.1393374142069692E-2</v>
      </c>
      <c r="AI553" s="103">
        <f t="shared" si="981"/>
        <v>1.2204311516063639E-2</v>
      </c>
      <c r="AJ553" s="103">
        <f t="shared" si="981"/>
        <v>1.1377984089716521E-2</v>
      </c>
      <c r="AK553" s="103">
        <f t="shared" si="981"/>
        <v>1.3513649816264083E-2</v>
      </c>
      <c r="AL553" s="103">
        <f t="shared" si="981"/>
        <v>1.0606113771696006E-2</v>
      </c>
      <c r="AM553" s="103">
        <f t="shared" si="981"/>
        <v>1.0132573699290782E-2</v>
      </c>
      <c r="AN553" s="103">
        <f t="shared" si="981"/>
        <v>9.4565952459323248E-3</v>
      </c>
      <c r="AO553" s="103">
        <f t="shared" si="981"/>
        <v>6.4614542879692831E-3</v>
      </c>
      <c r="AP553" s="103">
        <f t="shared" si="981"/>
        <v>6.3182084160667024E-3</v>
      </c>
      <c r="AQ553" s="103">
        <f t="shared" si="981"/>
        <v>7.7021292776709698E-3</v>
      </c>
      <c r="AR553" s="103">
        <f t="shared" si="981"/>
        <v>8.3283860234268786E-3</v>
      </c>
      <c r="AS553" s="103">
        <f t="shared" si="981"/>
        <v>8.5024120000357986E-3</v>
      </c>
      <c r="AT553" s="103">
        <f t="shared" si="981"/>
        <v>8.6894603286358629E-3</v>
      </c>
      <c r="AU553" s="103">
        <f t="shared" si="981"/>
        <v>8.8196838485472984E-3</v>
      </c>
      <c r="AV553" s="103">
        <f t="shared" si="981"/>
        <v>8.7308950849713188E-3</v>
      </c>
      <c r="AW553" s="103">
        <f t="shared" si="981"/>
        <v>1.0389469188570616E-2</v>
      </c>
      <c r="AX553" s="103">
        <f t="shared" si="981"/>
        <v>9.0931532403613156E-3</v>
      </c>
    </row>
    <row r="554" spans="1:66" ht="14.25" outlineLevel="1" x14ac:dyDescent="0.2">
      <c r="A554" s="97" t="s">
        <v>1828</v>
      </c>
      <c r="B554" s="97" t="s">
        <v>1241</v>
      </c>
      <c r="C554" s="97" t="s">
        <v>1471</v>
      </c>
      <c r="D554" s="97" t="s">
        <v>133</v>
      </c>
      <c r="E554" s="16">
        <f t="shared" ref="E554:G554" si="982">E414</f>
        <v>672329</v>
      </c>
      <c r="F554" s="138">
        <f t="shared" si="982"/>
        <v>0.54</v>
      </c>
      <c r="G554" s="16">
        <f t="shared" si="982"/>
        <v>363057.66000000003</v>
      </c>
      <c r="H554" s="1"/>
      <c r="I554" s="101">
        <f t="shared" si="720"/>
        <v>2.0850682505913795E-3</v>
      </c>
      <c r="J554" s="1">
        <v>981</v>
      </c>
      <c r="K554" s="130">
        <v>1222</v>
      </c>
      <c r="L554" s="130">
        <v>1171</v>
      </c>
      <c r="M554" s="32">
        <v>785</v>
      </c>
      <c r="N554" s="131">
        <v>1027</v>
      </c>
      <c r="O554" s="1">
        <v>711</v>
      </c>
      <c r="P554" s="1">
        <v>761</v>
      </c>
      <c r="Q554" s="1">
        <v>654</v>
      </c>
      <c r="R554" s="1">
        <v>382</v>
      </c>
      <c r="S554" s="1">
        <v>329</v>
      </c>
      <c r="T554" s="1">
        <v>449</v>
      </c>
      <c r="U554" s="1">
        <v>474</v>
      </c>
      <c r="V554" s="1">
        <v>564</v>
      </c>
      <c r="W554" s="1">
        <v>639</v>
      </c>
      <c r="X554" s="1">
        <v>639</v>
      </c>
      <c r="Y554" s="1">
        <v>656</v>
      </c>
      <c r="Z554" s="1">
        <v>776</v>
      </c>
      <c r="AA554" s="1">
        <v>839</v>
      </c>
      <c r="AG554" s="103">
        <f t="shared" ref="AG554:AX554" si="983">J554/$G554</f>
        <v>2.7020501371600308E-3</v>
      </c>
      <c r="AH554" s="103">
        <f t="shared" si="983"/>
        <v>3.3658565419057676E-3</v>
      </c>
      <c r="AI554" s="103">
        <f t="shared" si="983"/>
        <v>3.2253829873745122E-3</v>
      </c>
      <c r="AJ554" s="103">
        <f t="shared" si="983"/>
        <v>2.1621909864124613E-3</v>
      </c>
      <c r="AK554" s="103">
        <f t="shared" si="983"/>
        <v>2.828751774580379E-3</v>
      </c>
      <c r="AL554" s="103">
        <f t="shared" si="983"/>
        <v>1.9583666131710318E-3</v>
      </c>
      <c r="AM554" s="103">
        <f t="shared" si="983"/>
        <v>2.0960857842801058E-3</v>
      </c>
      <c r="AN554" s="103">
        <f t="shared" si="983"/>
        <v>1.8013667581066874E-3</v>
      </c>
      <c r="AO554" s="103">
        <f t="shared" si="983"/>
        <v>1.052174467273325E-3</v>
      </c>
      <c r="AP554" s="103">
        <f t="shared" si="983"/>
        <v>9.0619214589770668E-4</v>
      </c>
      <c r="AQ554" s="103">
        <f t="shared" si="983"/>
        <v>1.2367181565594841E-3</v>
      </c>
      <c r="AR554" s="103">
        <f t="shared" si="983"/>
        <v>1.3055777421140211E-3</v>
      </c>
      <c r="AS554" s="103">
        <f t="shared" si="983"/>
        <v>1.5534722501103543E-3</v>
      </c>
      <c r="AT554" s="103">
        <f t="shared" si="983"/>
        <v>1.7600510067739652E-3</v>
      </c>
      <c r="AU554" s="103">
        <f t="shared" si="983"/>
        <v>1.7600510067739652E-3</v>
      </c>
      <c r="AV554" s="103">
        <f t="shared" si="983"/>
        <v>1.8068755249510504E-3</v>
      </c>
      <c r="AW554" s="103">
        <f t="shared" si="983"/>
        <v>2.1374015356128277E-3</v>
      </c>
      <c r="AX554" s="103">
        <f t="shared" si="983"/>
        <v>2.3109276912102608E-3</v>
      </c>
    </row>
    <row r="555" spans="1:66" ht="14.25" outlineLevel="1" x14ac:dyDescent="0.2">
      <c r="A555" s="97" t="s">
        <v>1828</v>
      </c>
      <c r="B555" s="97" t="s">
        <v>1241</v>
      </c>
      <c r="C555" s="97" t="s">
        <v>1489</v>
      </c>
      <c r="D555" s="97" t="s">
        <v>133</v>
      </c>
      <c r="E555" s="16">
        <f t="shared" ref="E555:G555" si="984">E415</f>
        <v>1057131</v>
      </c>
      <c r="F555" s="138">
        <f t="shared" si="984"/>
        <v>0.54</v>
      </c>
      <c r="G555" s="16">
        <f t="shared" si="984"/>
        <v>570850.74</v>
      </c>
      <c r="H555" s="16"/>
      <c r="I555" s="101">
        <f t="shared" si="720"/>
        <v>2.1383289555982126E-3</v>
      </c>
      <c r="J555" s="16">
        <v>1947</v>
      </c>
      <c r="K555" s="130">
        <v>2005</v>
      </c>
      <c r="L555" s="130">
        <v>1979</v>
      </c>
      <c r="M555" s="131">
        <v>1603</v>
      </c>
      <c r="N555" s="131">
        <v>2002</v>
      </c>
      <c r="O555" s="16">
        <v>1172</v>
      </c>
      <c r="P555" s="16">
        <v>1201</v>
      </c>
      <c r="Q555" s="16">
        <v>1126</v>
      </c>
      <c r="R555" s="1">
        <v>721</v>
      </c>
      <c r="S555" s="1">
        <v>692</v>
      </c>
      <c r="T555" s="1">
        <v>743</v>
      </c>
      <c r="U555" s="16">
        <v>1008</v>
      </c>
      <c r="V555" s="16">
        <v>1026</v>
      </c>
      <c r="W555" s="16">
        <v>1001</v>
      </c>
      <c r="X555" s="16">
        <v>1022</v>
      </c>
      <c r="Y555" s="16">
        <v>1012</v>
      </c>
      <c r="Z555" s="16">
        <v>1379</v>
      </c>
      <c r="AA555" s="16">
        <v>1271</v>
      </c>
      <c r="AG555" s="103">
        <f t="shared" ref="AG555:AX555" si="985">J555/$G555</f>
        <v>3.4106989157971488E-3</v>
      </c>
      <c r="AH555" s="103">
        <f t="shared" si="985"/>
        <v>3.5123016569970637E-3</v>
      </c>
      <c r="AI555" s="103">
        <f t="shared" si="985"/>
        <v>3.4667556005971017E-3</v>
      </c>
      <c r="AJ555" s="103">
        <f t="shared" si="985"/>
        <v>2.8080895541976523E-3</v>
      </c>
      <c r="AK555" s="103">
        <f t="shared" si="985"/>
        <v>3.5070463427970683E-3</v>
      </c>
      <c r="AL555" s="103">
        <f t="shared" si="985"/>
        <v>2.0530760807982835E-3</v>
      </c>
      <c r="AM555" s="103">
        <f t="shared" si="985"/>
        <v>2.1038774513982414E-3</v>
      </c>
      <c r="AN555" s="103">
        <f t="shared" si="985"/>
        <v>1.9724945963983508E-3</v>
      </c>
      <c r="AO555" s="103">
        <f t="shared" si="985"/>
        <v>1.2630271793989442E-3</v>
      </c>
      <c r="AP555" s="103">
        <f t="shared" si="985"/>
        <v>1.2122258087989867E-3</v>
      </c>
      <c r="AQ555" s="103">
        <f t="shared" si="985"/>
        <v>1.301566150198912E-3</v>
      </c>
      <c r="AR555" s="103">
        <f t="shared" si="985"/>
        <v>1.7657855711985238E-3</v>
      </c>
      <c r="AS555" s="103">
        <f t="shared" si="985"/>
        <v>1.7973174563984974E-3</v>
      </c>
      <c r="AT555" s="103">
        <f t="shared" si="985"/>
        <v>1.7535231713985341E-3</v>
      </c>
      <c r="AU555" s="103">
        <f t="shared" si="985"/>
        <v>1.7903103707985033E-3</v>
      </c>
      <c r="AV555" s="103">
        <f t="shared" si="985"/>
        <v>1.7727926567985179E-3</v>
      </c>
      <c r="AW555" s="103">
        <f t="shared" si="985"/>
        <v>2.4156927605979805E-3</v>
      </c>
      <c r="AX555" s="103">
        <f t="shared" si="985"/>
        <v>2.2265014493981386E-3</v>
      </c>
    </row>
    <row r="556" spans="1:66" ht="14.25" outlineLevel="1" x14ac:dyDescent="0.2">
      <c r="A556" s="83" t="s">
        <v>1840</v>
      </c>
      <c r="B556" s="83" t="s">
        <v>2458</v>
      </c>
      <c r="C556" s="1" t="s">
        <v>2459</v>
      </c>
      <c r="D556" s="97" t="e">
        <v>#N/A</v>
      </c>
      <c r="E556" s="16">
        <f t="shared" ref="E556:G556" si="986">E416</f>
        <v>24151855</v>
      </c>
      <c r="F556" s="138">
        <f t="shared" si="986"/>
        <v>0.53402889922947927</v>
      </c>
      <c r="G556" s="16">
        <f t="shared" si="986"/>
        <v>12897788.539999995</v>
      </c>
      <c r="H556" s="16"/>
      <c r="I556" s="101">
        <f t="shared" ref="I556:I559" si="987">AVERAGE(AB556:AD556)/G556</f>
        <v>9.7599160463002418E-3</v>
      </c>
      <c r="J556" s="16">
        <v>123145</v>
      </c>
      <c r="K556" s="130">
        <v>123993</v>
      </c>
      <c r="L556" s="130">
        <v>139242</v>
      </c>
      <c r="M556" s="131">
        <v>127686</v>
      </c>
      <c r="N556" s="131">
        <v>135036</v>
      </c>
      <c r="O556" s="16">
        <v>108311</v>
      </c>
      <c r="P556" s="16">
        <v>109229</v>
      </c>
      <c r="Q556" s="16">
        <v>103586</v>
      </c>
      <c r="R556" s="16">
        <v>105231</v>
      </c>
      <c r="S556" s="16">
        <v>113311</v>
      </c>
      <c r="T556" s="16">
        <v>107754</v>
      </c>
      <c r="U556" s="16">
        <v>123131</v>
      </c>
      <c r="V556" s="16">
        <v>112589</v>
      </c>
      <c r="W556" s="16">
        <v>102155</v>
      </c>
      <c r="X556" s="16">
        <v>107364</v>
      </c>
      <c r="Y556" s="16">
        <v>111217</v>
      </c>
      <c r="Z556" s="16">
        <v>123805</v>
      </c>
      <c r="AA556" s="16">
        <v>131012</v>
      </c>
      <c r="AB556" s="16">
        <v>147959</v>
      </c>
      <c r="AC556" s="16">
        <v>115514</v>
      </c>
      <c r="AD556" s="16">
        <v>114171</v>
      </c>
      <c r="AE556" s="16"/>
      <c r="AF556" s="16"/>
      <c r="AG556" s="103">
        <f t="shared" ref="AG556:AX556" si="988">J556/$G556</f>
        <v>9.5477608132657488E-3</v>
      </c>
      <c r="AH556" s="103">
        <f t="shared" si="988"/>
        <v>9.6135085185696523E-3</v>
      </c>
      <c r="AI556" s="103">
        <f t="shared" si="988"/>
        <v>1.0795804223969705E-2</v>
      </c>
      <c r="AJ556" s="103">
        <f t="shared" si="988"/>
        <v>9.899836673861304E-3</v>
      </c>
      <c r="AK556" s="103">
        <f t="shared" si="988"/>
        <v>1.0469701808276045E-2</v>
      </c>
      <c r="AL556" s="103">
        <f t="shared" si="988"/>
        <v>8.3976411664755078E-3</v>
      </c>
      <c r="AM556" s="103">
        <f t="shared" si="988"/>
        <v>8.4688161587738384E-3</v>
      </c>
      <c r="AN556" s="103">
        <f t="shared" si="988"/>
        <v>8.0312992943517465E-3</v>
      </c>
      <c r="AO556" s="103">
        <f t="shared" si="988"/>
        <v>8.1588405387207595E-3</v>
      </c>
      <c r="AP556" s="103">
        <f t="shared" si="988"/>
        <v>8.78530452322023E-3</v>
      </c>
      <c r="AQ556" s="103">
        <f t="shared" si="988"/>
        <v>8.3544554685341457E-3</v>
      </c>
      <c r="AR556" s="103">
        <f t="shared" si="988"/>
        <v>9.546675355866863E-3</v>
      </c>
      <c r="AS556" s="103">
        <f t="shared" si="988"/>
        <v>8.7293259345062914E-3</v>
      </c>
      <c r="AT556" s="103">
        <f t="shared" si="988"/>
        <v>7.9203500416514059E-3</v>
      </c>
      <c r="AU556" s="103">
        <f t="shared" si="988"/>
        <v>8.3242177267080584E-3</v>
      </c>
      <c r="AV556" s="103">
        <f t="shared" si="988"/>
        <v>8.6229511094155394E-3</v>
      </c>
      <c r="AW556" s="103">
        <f t="shared" si="988"/>
        <v>9.5989323763560515E-3</v>
      </c>
      <c r="AX556" s="103">
        <f t="shared" si="988"/>
        <v>1.0157710338767893E-2</v>
      </c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</row>
    <row r="557" spans="1:66" ht="14.25" outlineLevel="1" x14ac:dyDescent="0.2">
      <c r="A557" s="83" t="s">
        <v>1815</v>
      </c>
      <c r="B557" s="83" t="s">
        <v>2458</v>
      </c>
      <c r="C557" s="1" t="s">
        <v>2459</v>
      </c>
      <c r="D557" s="97" t="e">
        <v>#N/A</v>
      </c>
      <c r="E557" s="16">
        <f t="shared" ref="E557:G557" si="989">E417</f>
        <v>23788296.711625151</v>
      </c>
      <c r="F557" s="138">
        <f t="shared" si="989"/>
        <v>0.41828179609797239</v>
      </c>
      <c r="G557" s="16">
        <f t="shared" si="989"/>
        <v>9950211.4746500589</v>
      </c>
      <c r="H557" s="16"/>
      <c r="I557" s="101">
        <f t="shared" si="987"/>
        <v>1.7781598624052278E-2</v>
      </c>
      <c r="J557" s="16">
        <v>197137</v>
      </c>
      <c r="K557" s="130">
        <v>184214</v>
      </c>
      <c r="L557" s="130">
        <v>185924</v>
      </c>
      <c r="M557" s="131">
        <v>167093</v>
      </c>
      <c r="N557" s="131">
        <v>184275</v>
      </c>
      <c r="O557" s="16">
        <v>174264</v>
      </c>
      <c r="P557" s="16">
        <v>192993</v>
      </c>
      <c r="Q557" s="16">
        <v>173479</v>
      </c>
      <c r="R557" s="16">
        <v>172042</v>
      </c>
      <c r="S557" s="16">
        <v>176141</v>
      </c>
      <c r="T557" s="16">
        <v>160162</v>
      </c>
      <c r="U557" s="16">
        <v>173486</v>
      </c>
      <c r="V557" s="16">
        <v>159166</v>
      </c>
      <c r="W557" s="16">
        <v>149321</v>
      </c>
      <c r="X557" s="16">
        <v>145785</v>
      </c>
      <c r="Y557" s="16">
        <v>146467</v>
      </c>
      <c r="Z557" s="16">
        <v>169721</v>
      </c>
      <c r="AA557" s="16">
        <v>159200</v>
      </c>
      <c r="AB557" s="16">
        <v>182330</v>
      </c>
      <c r="AC557" s="16">
        <v>176147</v>
      </c>
      <c r="AD557" s="16">
        <v>172315</v>
      </c>
      <c r="AE557" s="16"/>
      <c r="AF557" s="16"/>
      <c r="AG557" s="103">
        <f t="shared" ref="AG557:AX557" si="990">J557/$G557</f>
        <v>1.981234273283957E-2</v>
      </c>
      <c r="AH557" s="103">
        <f t="shared" si="990"/>
        <v>1.8513576366624776E-2</v>
      </c>
      <c r="AI557" s="103">
        <f t="shared" si="990"/>
        <v>1.8685432010533104E-2</v>
      </c>
      <c r="AJ557" s="103">
        <f t="shared" si="990"/>
        <v>1.6792909419633871E-2</v>
      </c>
      <c r="AK557" s="103">
        <f t="shared" si="990"/>
        <v>1.8519706889594607E-2</v>
      </c>
      <c r="AL557" s="103">
        <f t="shared" si="990"/>
        <v>1.7513597619906739E-2</v>
      </c>
      <c r="AM557" s="103">
        <f t="shared" si="990"/>
        <v>1.9395869172397405E-2</v>
      </c>
      <c r="AN557" s="103">
        <f t="shared" si="990"/>
        <v>1.7434704824311396E-2</v>
      </c>
      <c r="AO557" s="103">
        <f t="shared" si="990"/>
        <v>1.7290285783202471E-2</v>
      </c>
      <c r="AP557" s="103">
        <f t="shared" si="990"/>
        <v>1.7702236826699681E-2</v>
      </c>
      <c r="AQ557" s="103">
        <f t="shared" si="990"/>
        <v>1.60963413097341E-2</v>
      </c>
      <c r="AR557" s="103">
        <f t="shared" si="990"/>
        <v>1.7435408326947278E-2</v>
      </c>
      <c r="AS557" s="103">
        <f t="shared" si="990"/>
        <v>1.5996242934685743E-2</v>
      </c>
      <c r="AT557" s="103">
        <f t="shared" si="990"/>
        <v>1.5006816727505935E-2</v>
      </c>
      <c r="AU557" s="103">
        <f t="shared" si="990"/>
        <v>1.4651447396008953E-2</v>
      </c>
      <c r="AV557" s="103">
        <f t="shared" si="990"/>
        <v>1.4719988652819174E-2</v>
      </c>
      <c r="AW557" s="103">
        <f t="shared" si="990"/>
        <v>1.7057024409219298E-2</v>
      </c>
      <c r="AX557" s="103">
        <f t="shared" si="990"/>
        <v>1.5999659947488597E-2</v>
      </c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</row>
    <row r="558" spans="1:66" ht="14.25" outlineLevel="1" x14ac:dyDescent="0.2">
      <c r="A558" s="83" t="s">
        <v>1828</v>
      </c>
      <c r="B558" s="83" t="s">
        <v>2458</v>
      </c>
      <c r="C558" s="1" t="s">
        <v>2459</v>
      </c>
      <c r="D558" s="97" t="e">
        <v>#N/A</v>
      </c>
      <c r="E558" s="16">
        <f t="shared" ref="E558:G558" si="991">E418</f>
        <v>15457722</v>
      </c>
      <c r="F558" s="138">
        <f t="shared" si="991"/>
        <v>0.54</v>
      </c>
      <c r="G558" s="16">
        <f t="shared" si="991"/>
        <v>8347169.8800000008</v>
      </c>
      <c r="H558" s="16"/>
      <c r="I558" s="101">
        <f t="shared" si="987"/>
        <v>2.6051544390835693E-2</v>
      </c>
      <c r="J558" s="16">
        <v>164741</v>
      </c>
      <c r="K558" s="130">
        <v>168052</v>
      </c>
      <c r="L558" s="130">
        <v>177819</v>
      </c>
      <c r="M558" s="131">
        <v>173763</v>
      </c>
      <c r="N558" s="131">
        <v>216602</v>
      </c>
      <c r="O558" s="16">
        <v>174535</v>
      </c>
      <c r="P558" s="16">
        <v>182404</v>
      </c>
      <c r="Q558" s="16">
        <v>164702</v>
      </c>
      <c r="R558" s="16">
        <v>161221</v>
      </c>
      <c r="S558" s="16">
        <v>181331</v>
      </c>
      <c r="T558" s="16">
        <v>174715</v>
      </c>
      <c r="U558" s="16">
        <v>209814</v>
      </c>
      <c r="V558" s="16">
        <v>194084</v>
      </c>
      <c r="W558" s="16">
        <v>179840</v>
      </c>
      <c r="X558" s="16">
        <v>180478</v>
      </c>
      <c r="Y558" s="16">
        <v>184274</v>
      </c>
      <c r="Z558" s="16">
        <v>209794</v>
      </c>
      <c r="AA558" s="16">
        <v>211932</v>
      </c>
      <c r="AB558" s="16">
        <v>239061</v>
      </c>
      <c r="AC558" s="16">
        <v>206134</v>
      </c>
      <c r="AD558" s="16">
        <v>207175</v>
      </c>
      <c r="AE558" s="16"/>
      <c r="AF558" s="16"/>
      <c r="AG558" s="103">
        <f t="shared" ref="AG558:AX558" si="992">J558/$G558</f>
        <v>1.9736150380109431E-2</v>
      </c>
      <c r="AH558" s="103">
        <f t="shared" si="992"/>
        <v>2.0132811769250823E-2</v>
      </c>
      <c r="AI558" s="103">
        <f t="shared" si="992"/>
        <v>2.1302908956730131E-2</v>
      </c>
      <c r="AJ558" s="103">
        <f t="shared" si="992"/>
        <v>2.0816995760004824E-2</v>
      </c>
      <c r="AK558" s="103">
        <f t="shared" si="992"/>
        <v>2.594915439770587E-2</v>
      </c>
      <c r="AL558" s="103">
        <f t="shared" si="992"/>
        <v>2.0909482196856882E-2</v>
      </c>
      <c r="AM558" s="103">
        <f t="shared" si="992"/>
        <v>2.1852196926894218E-2</v>
      </c>
      <c r="AN558" s="103">
        <f t="shared" si="992"/>
        <v>1.9731478137833224E-2</v>
      </c>
      <c r="AO558" s="103">
        <f t="shared" si="992"/>
        <v>1.9314450564410938E-2</v>
      </c>
      <c r="AP558" s="103">
        <f t="shared" si="992"/>
        <v>2.1723650363756581E-2</v>
      </c>
      <c r="AQ558" s="103">
        <f t="shared" si="992"/>
        <v>2.0931046391977827E-2</v>
      </c>
      <c r="AR558" s="103">
        <f t="shared" si="992"/>
        <v>2.513594463947821E-2</v>
      </c>
      <c r="AS558" s="103">
        <f t="shared" si="992"/>
        <v>2.3251473588075576E-2</v>
      </c>
      <c r="AT558" s="103">
        <f t="shared" si="992"/>
        <v>2.154502694750475E-2</v>
      </c>
      <c r="AU558" s="103">
        <f t="shared" si="992"/>
        <v>2.16214600391001E-2</v>
      </c>
      <c r="AV558" s="103">
        <f t="shared" si="992"/>
        <v>2.2076224953984043E-2</v>
      </c>
      <c r="AW558" s="103">
        <f t="shared" si="992"/>
        <v>2.5133548617798106E-2</v>
      </c>
      <c r="AX558" s="103">
        <f t="shared" si="992"/>
        <v>2.5389683335401338E-2</v>
      </c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</row>
    <row r="559" spans="1:66" ht="14.25" outlineLevel="1" x14ac:dyDescent="0.2">
      <c r="A559" s="83" t="s">
        <v>2460</v>
      </c>
      <c r="B559" s="83" t="s">
        <v>2458</v>
      </c>
      <c r="C559" s="1" t="s">
        <v>2459</v>
      </c>
      <c r="D559" s="97" t="e">
        <v>#N/A</v>
      </c>
      <c r="E559" s="16">
        <f t="shared" ref="E559:G559" si="993">E419</f>
        <v>63397873.711625151</v>
      </c>
      <c r="F559" s="138">
        <f t="shared" si="993"/>
        <v>0.49205388238328024</v>
      </c>
      <c r="G559" s="16">
        <f t="shared" si="993"/>
        <v>31195169.894650057</v>
      </c>
      <c r="H559" s="16"/>
      <c r="I559" s="101">
        <f t="shared" si="987"/>
        <v>1.6661724718558837E-2</v>
      </c>
      <c r="J559" s="16">
        <v>484571</v>
      </c>
      <c r="K559" s="130">
        <v>475913</v>
      </c>
      <c r="L559" s="130">
        <v>502592</v>
      </c>
      <c r="M559" s="131">
        <v>468397</v>
      </c>
      <c r="N559" s="131">
        <v>535748</v>
      </c>
      <c r="O559" s="16">
        <v>456920</v>
      </c>
      <c r="P559" s="16">
        <v>484329</v>
      </c>
      <c r="Q559" s="16">
        <v>441359</v>
      </c>
      <c r="R559" s="16">
        <v>438198</v>
      </c>
      <c r="S559" s="16">
        <v>470414</v>
      </c>
      <c r="T559" s="16">
        <v>442198</v>
      </c>
      <c r="U559" s="16">
        <v>505821</v>
      </c>
      <c r="V559" s="16">
        <v>465425</v>
      </c>
      <c r="W559" s="16">
        <v>430908</v>
      </c>
      <c r="X559" s="16">
        <v>433173</v>
      </c>
      <c r="Y559" s="16">
        <v>441455</v>
      </c>
      <c r="Z559" s="16">
        <v>502802</v>
      </c>
      <c r="AA559" s="16">
        <v>501553</v>
      </c>
      <c r="AB559" s="16">
        <v>568858</v>
      </c>
      <c r="AC559" s="16">
        <v>497329</v>
      </c>
      <c r="AD559" s="16">
        <v>493109</v>
      </c>
      <c r="AE559" s="16"/>
      <c r="AF559" s="16"/>
      <c r="AG559" s="103">
        <f t="shared" ref="AG559:AX559" si="994">J559/$G559</f>
        <v>1.5533526556721959E-2</v>
      </c>
      <c r="AH559" s="103">
        <f t="shared" si="994"/>
        <v>1.5255983589998611E-2</v>
      </c>
      <c r="AI559" s="103">
        <f t="shared" si="994"/>
        <v>1.6111212142691168E-2</v>
      </c>
      <c r="AJ559" s="103">
        <f t="shared" si="994"/>
        <v>1.5015048854737274E-2</v>
      </c>
      <c r="AK559" s="103">
        <f t="shared" si="994"/>
        <v>1.7174068992388474E-2</v>
      </c>
      <c r="AL559" s="103">
        <f t="shared" si="994"/>
        <v>1.4647139334168568E-2</v>
      </c>
      <c r="AM559" s="103">
        <f t="shared" si="994"/>
        <v>1.5525768945501462E-2</v>
      </c>
      <c r="AN559" s="103">
        <f t="shared" si="994"/>
        <v>1.4148312110192823E-2</v>
      </c>
      <c r="AO559" s="103">
        <f t="shared" si="994"/>
        <v>1.4046982320655691E-2</v>
      </c>
      <c r="AP559" s="103">
        <f t="shared" si="994"/>
        <v>1.5079706300322973E-2</v>
      </c>
      <c r="AQ559" s="103">
        <f t="shared" si="994"/>
        <v>1.4175207299506856E-2</v>
      </c>
      <c r="AR559" s="103">
        <f t="shared" si="994"/>
        <v>1.621472175686877E-2</v>
      </c>
      <c r="AS559" s="103">
        <f t="shared" si="994"/>
        <v>1.4919777695450857E-2</v>
      </c>
      <c r="AT559" s="103">
        <f t="shared" si="994"/>
        <v>1.3813292296699442E-2</v>
      </c>
      <c r="AU559" s="103">
        <f t="shared" si="994"/>
        <v>1.3885899690973915E-2</v>
      </c>
      <c r="AV559" s="103">
        <f t="shared" si="994"/>
        <v>1.4151389509685253E-2</v>
      </c>
      <c r="AW559" s="103">
        <f t="shared" si="994"/>
        <v>1.6117943954080855E-2</v>
      </c>
      <c r="AX559" s="103">
        <f t="shared" si="994"/>
        <v>1.607790570443458E-2</v>
      </c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</row>
    <row r="560" spans="1:66" ht="12.75" x14ac:dyDescent="0.2">
      <c r="A560" s="83"/>
      <c r="B560" s="83"/>
      <c r="I560" s="53"/>
      <c r="K560" s="61"/>
      <c r="L560" s="61"/>
      <c r="M560" s="32"/>
      <c r="N560" s="32"/>
    </row>
    <row r="561" spans="1:66" ht="12.75" x14ac:dyDescent="0.2">
      <c r="A561" s="82" t="s">
        <v>2465</v>
      </c>
      <c r="B561" s="82"/>
      <c r="C561" s="83" t="s">
        <v>1840</v>
      </c>
      <c r="D561" s="83"/>
      <c r="E561" s="82"/>
      <c r="F561" s="83" t="s">
        <v>1815</v>
      </c>
      <c r="G561" s="84"/>
      <c r="H561" s="83" t="s">
        <v>1828</v>
      </c>
      <c r="I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  <c r="BB561" s="84"/>
      <c r="BC561" s="84"/>
      <c r="BD561" s="84"/>
      <c r="BE561" s="84"/>
      <c r="BF561" s="84"/>
      <c r="BG561" s="84"/>
      <c r="BH561" s="84"/>
      <c r="BI561" s="84"/>
      <c r="BJ561" s="84"/>
      <c r="BK561" s="84"/>
      <c r="BL561" s="84"/>
      <c r="BM561" s="84"/>
      <c r="BN561" s="84"/>
    </row>
    <row r="562" spans="1:66" ht="12.75" x14ac:dyDescent="0.2">
      <c r="A562" s="88" t="s">
        <v>34</v>
      </c>
      <c r="B562" s="88" t="s">
        <v>2440</v>
      </c>
      <c r="C562" s="88" t="s">
        <v>2462</v>
      </c>
      <c r="D562" s="88" t="s">
        <v>2442</v>
      </c>
      <c r="E562" s="88" t="s">
        <v>31</v>
      </c>
      <c r="F562" s="91"/>
      <c r="G562" s="91"/>
      <c r="H562" s="91"/>
      <c r="I562" s="90" t="s">
        <v>2447</v>
      </c>
      <c r="J562" s="91">
        <v>43831</v>
      </c>
      <c r="K562" s="91">
        <v>43862</v>
      </c>
      <c r="L562" s="91">
        <v>43891</v>
      </c>
      <c r="M562" s="91">
        <v>43922</v>
      </c>
      <c r="N562" s="91">
        <v>43952</v>
      </c>
      <c r="O562" s="91">
        <v>43983</v>
      </c>
      <c r="P562" s="91">
        <v>44013</v>
      </c>
      <c r="Q562" s="91">
        <v>44044</v>
      </c>
      <c r="R562" s="91">
        <v>44075</v>
      </c>
      <c r="S562" s="91">
        <v>44105</v>
      </c>
      <c r="T562" s="91">
        <v>44136</v>
      </c>
      <c r="U562" s="91">
        <v>44166</v>
      </c>
      <c r="V562" s="91">
        <v>44197</v>
      </c>
      <c r="W562" s="91">
        <v>44228</v>
      </c>
      <c r="X562" s="91">
        <v>44256</v>
      </c>
      <c r="Y562" s="91">
        <v>44287</v>
      </c>
      <c r="Z562" s="91">
        <v>44317</v>
      </c>
      <c r="AA562" s="91">
        <v>44348</v>
      </c>
      <c r="AB562" s="91">
        <v>44378</v>
      </c>
      <c r="AC562" s="91">
        <v>44409</v>
      </c>
      <c r="AD562" s="91">
        <v>44440</v>
      </c>
      <c r="AE562" s="91"/>
      <c r="AF562" s="91"/>
      <c r="AG562" s="91"/>
      <c r="AH562" s="91"/>
      <c r="AI562" s="91"/>
      <c r="AJ562" s="91"/>
      <c r="AK562" s="91"/>
      <c r="AL562" s="91"/>
      <c r="AM562" s="91"/>
      <c r="AN562" s="91"/>
      <c r="AO562" s="91"/>
      <c r="AP562" s="91"/>
      <c r="AQ562" s="91"/>
      <c r="AR562" s="91"/>
      <c r="AS562" s="91"/>
      <c r="AT562" s="91"/>
      <c r="AU562" s="91"/>
      <c r="AV562" s="91"/>
      <c r="AW562" s="91"/>
      <c r="AX562" s="91"/>
      <c r="AY562" s="91"/>
      <c r="AZ562" s="91"/>
      <c r="BA562" s="91"/>
      <c r="BB562" s="91"/>
      <c r="BC562" s="91"/>
      <c r="BD562" s="91"/>
      <c r="BE562" s="91"/>
      <c r="BF562" s="91"/>
      <c r="BG562" s="91"/>
      <c r="BH562" s="91"/>
      <c r="BI562" s="91"/>
      <c r="BJ562" s="91"/>
      <c r="BK562" s="91"/>
      <c r="BL562" s="91"/>
      <c r="BM562" s="91"/>
      <c r="BN562" s="91"/>
    </row>
    <row r="563" spans="1:66" ht="14.25" outlineLevel="1" x14ac:dyDescent="0.2">
      <c r="A563" s="83" t="s">
        <v>1840</v>
      </c>
      <c r="B563" s="83" t="s">
        <v>1452</v>
      </c>
      <c r="C563" s="1" t="s">
        <v>1249</v>
      </c>
      <c r="D563" s="97" t="s">
        <v>133</v>
      </c>
      <c r="E563" s="16">
        <f t="shared" ref="E563:G563" si="995">E423</f>
        <v>612047</v>
      </c>
      <c r="F563" s="138">
        <f t="shared" si="995"/>
        <v>0.48</v>
      </c>
      <c r="G563" s="16">
        <f t="shared" si="995"/>
        <v>293782.56</v>
      </c>
      <c r="H563" s="16"/>
      <c r="I563" s="101">
        <f t="shared" ref="I563:I695" si="996">AVERAGE(Y563:AA563)/G563</f>
        <v>2.6623999282553285E-2</v>
      </c>
      <c r="J563" s="16">
        <v>10889</v>
      </c>
      <c r="K563" s="130">
        <v>10045</v>
      </c>
      <c r="L563" s="130">
        <v>9956</v>
      </c>
      <c r="M563" s="131">
        <v>6965</v>
      </c>
      <c r="N563" s="131">
        <v>6172</v>
      </c>
      <c r="O563" s="16">
        <v>6993</v>
      </c>
      <c r="P563" s="16">
        <v>6376</v>
      </c>
      <c r="Q563" s="16">
        <v>6483</v>
      </c>
      <c r="R563" s="16">
        <v>6602</v>
      </c>
      <c r="S563" s="16">
        <v>7450</v>
      </c>
      <c r="T563" s="16">
        <v>7443</v>
      </c>
      <c r="U563" s="16">
        <v>8308</v>
      </c>
      <c r="V563" s="16">
        <v>7644</v>
      </c>
      <c r="W563" s="16">
        <v>6617</v>
      </c>
      <c r="X563" s="16">
        <v>7011</v>
      </c>
      <c r="Y563" s="16">
        <v>6351</v>
      </c>
      <c r="Z563" s="16">
        <v>8462</v>
      </c>
      <c r="AA563" s="16">
        <v>8652</v>
      </c>
      <c r="AG563" s="103">
        <f t="shared" ref="AG563:AX563" si="997">J563/$G563</f>
        <v>3.7064827810064697E-2</v>
      </c>
      <c r="AH563" s="103">
        <f t="shared" si="997"/>
        <v>3.419195475728716E-2</v>
      </c>
      <c r="AI563" s="103">
        <f t="shared" si="997"/>
        <v>3.3889009613096162E-2</v>
      </c>
      <c r="AJ563" s="103">
        <f t="shared" si="997"/>
        <v>2.3708010441463919E-2</v>
      </c>
      <c r="AK563" s="103">
        <f t="shared" si="997"/>
        <v>2.1008735167941897E-2</v>
      </c>
      <c r="AL563" s="103">
        <f t="shared" si="997"/>
        <v>2.3803319026153222E-2</v>
      </c>
      <c r="AM563" s="103">
        <f t="shared" si="997"/>
        <v>2.1703126284963955E-2</v>
      </c>
      <c r="AN563" s="103">
        <f t="shared" si="997"/>
        <v>2.2067341233598072E-2</v>
      </c>
      <c r="AO563" s="103">
        <f t="shared" si="997"/>
        <v>2.2472402718527608E-2</v>
      </c>
      <c r="AP563" s="103">
        <f t="shared" si="997"/>
        <v>2.5358891283403618E-2</v>
      </c>
      <c r="AQ563" s="103">
        <f t="shared" si="997"/>
        <v>2.533506413723129E-2</v>
      </c>
      <c r="AR563" s="103">
        <f t="shared" si="997"/>
        <v>2.8279418628525805E-2</v>
      </c>
      <c r="AS563" s="103">
        <f t="shared" si="997"/>
        <v>2.6019243620179495E-2</v>
      </c>
      <c r="AT563" s="103">
        <f t="shared" si="997"/>
        <v>2.2523460888896878E-2</v>
      </c>
      <c r="AU563" s="103">
        <f t="shared" si="997"/>
        <v>2.3864588830596344E-2</v>
      </c>
      <c r="AV563" s="103">
        <f t="shared" si="997"/>
        <v>2.1618029334348508E-2</v>
      </c>
      <c r="AW563" s="103">
        <f t="shared" si="997"/>
        <v>2.8803615844316968E-2</v>
      </c>
      <c r="AX563" s="103">
        <f t="shared" si="997"/>
        <v>2.9450352668994376E-2</v>
      </c>
    </row>
    <row r="564" spans="1:66" ht="14.25" outlineLevel="1" x14ac:dyDescent="0.2">
      <c r="A564" s="83" t="s">
        <v>1840</v>
      </c>
      <c r="B564" s="83" t="s">
        <v>1452</v>
      </c>
      <c r="C564" s="1" t="s">
        <v>1253</v>
      </c>
      <c r="D564" s="97" t="s">
        <v>133</v>
      </c>
      <c r="E564" s="16">
        <f t="shared" ref="E564:G564" si="998">E424</f>
        <v>1059849</v>
      </c>
      <c r="F564" s="138">
        <f t="shared" si="998"/>
        <v>0.48</v>
      </c>
      <c r="G564" s="16">
        <f t="shared" si="998"/>
        <v>508727.51999999996</v>
      </c>
      <c r="H564" s="16"/>
      <c r="I564" s="101">
        <f t="shared" si="996"/>
        <v>1.0270068870397787E-2</v>
      </c>
      <c r="J564" s="16">
        <v>5800</v>
      </c>
      <c r="K564" s="130">
        <v>5376</v>
      </c>
      <c r="L564" s="130">
        <v>5519</v>
      </c>
      <c r="M564" s="131">
        <v>3600</v>
      </c>
      <c r="N564" s="131">
        <v>3067</v>
      </c>
      <c r="O564" s="16">
        <v>3845</v>
      </c>
      <c r="P564" s="16">
        <v>3476</v>
      </c>
      <c r="Q564" s="16">
        <v>3639</v>
      </c>
      <c r="R564" s="16">
        <v>3769</v>
      </c>
      <c r="S564" s="16">
        <v>4426</v>
      </c>
      <c r="T564" s="16">
        <v>4545</v>
      </c>
      <c r="U564" s="16">
        <v>5141</v>
      </c>
      <c r="V564" s="16">
        <v>4726</v>
      </c>
      <c r="W564" s="16">
        <v>3973</v>
      </c>
      <c r="X564" s="16">
        <v>4192</v>
      </c>
      <c r="Y564" s="16">
        <v>3633</v>
      </c>
      <c r="Z564" s="16">
        <v>5410</v>
      </c>
      <c r="AA564" s="16">
        <v>6631</v>
      </c>
      <c r="AG564" s="103">
        <f t="shared" ref="AG564:AX564" si="999">J564/$G564</f>
        <v>1.1400995173211782E-2</v>
      </c>
      <c r="AH564" s="103">
        <f t="shared" si="999"/>
        <v>1.0567543112273542E-2</v>
      </c>
      <c r="AI564" s="103">
        <f t="shared" si="999"/>
        <v>1.0848636613957902E-2</v>
      </c>
      <c r="AJ564" s="103">
        <f t="shared" si="999"/>
        <v>7.0764797626831754E-3</v>
      </c>
      <c r="AK564" s="103">
        <f t="shared" si="999"/>
        <v>6.0287676200414721E-3</v>
      </c>
      <c r="AL564" s="103">
        <f t="shared" si="999"/>
        <v>7.5580735243102248E-3</v>
      </c>
      <c r="AM564" s="103">
        <f t="shared" si="999"/>
        <v>6.8327343486351989E-3</v>
      </c>
      <c r="AN564" s="103">
        <f t="shared" si="999"/>
        <v>7.15314162677891E-3</v>
      </c>
      <c r="AO564" s="103">
        <f t="shared" si="999"/>
        <v>7.4086811737646913E-3</v>
      </c>
      <c r="AP564" s="103">
        <f t="shared" si="999"/>
        <v>8.7001387304543702E-3</v>
      </c>
      <c r="AQ564" s="103">
        <f t="shared" si="999"/>
        <v>8.9340557003875082E-3</v>
      </c>
      <c r="AR564" s="103">
        <f t="shared" si="999"/>
        <v>1.0105606238876168E-2</v>
      </c>
      <c r="AS564" s="103">
        <f t="shared" si="999"/>
        <v>9.2898453773446344E-3</v>
      </c>
      <c r="AT564" s="103">
        <f t="shared" si="999"/>
        <v>7.8096816936500712E-3</v>
      </c>
      <c r="AU564" s="103">
        <f t="shared" si="999"/>
        <v>8.2401675458799641E-3</v>
      </c>
      <c r="AV564" s="103">
        <f t="shared" si="999"/>
        <v>7.1413474938411044E-3</v>
      </c>
      <c r="AW564" s="103">
        <f t="shared" si="999"/>
        <v>1.0634376532254438E-2</v>
      </c>
      <c r="AX564" s="103">
        <f t="shared" si="999"/>
        <v>1.3034482585097816E-2</v>
      </c>
    </row>
    <row r="565" spans="1:66" ht="14.25" outlineLevel="1" x14ac:dyDescent="0.2">
      <c r="A565" s="83" t="s">
        <v>1840</v>
      </c>
      <c r="B565" s="83" t="s">
        <v>1452</v>
      </c>
      <c r="C565" s="1" t="s">
        <v>1258</v>
      </c>
      <c r="D565" s="97" t="s">
        <v>133</v>
      </c>
      <c r="E565" s="16">
        <f t="shared" ref="E565:G565" si="1000">E425</f>
        <v>482616</v>
      </c>
      <c r="F565" s="138">
        <f t="shared" si="1000"/>
        <v>0.48</v>
      </c>
      <c r="G565" s="16">
        <f t="shared" si="1000"/>
        <v>231655.67999999999</v>
      </c>
      <c r="H565" s="16"/>
      <c r="I565" s="101">
        <f t="shared" si="996"/>
        <v>2.1116109333760635E-2</v>
      </c>
      <c r="J565" s="16">
        <v>3788</v>
      </c>
      <c r="K565" s="130">
        <v>3624</v>
      </c>
      <c r="L565" s="130">
        <v>3583</v>
      </c>
      <c r="M565" s="131">
        <v>3062</v>
      </c>
      <c r="N565" s="131">
        <v>2534</v>
      </c>
      <c r="O565" s="16">
        <v>2968</v>
      </c>
      <c r="P565" s="16">
        <v>2678</v>
      </c>
      <c r="Q565" s="16">
        <v>2913</v>
      </c>
      <c r="R565" s="16">
        <v>2948</v>
      </c>
      <c r="S565" s="16">
        <v>3256</v>
      </c>
      <c r="T565" s="16">
        <v>3128</v>
      </c>
      <c r="U565" s="16">
        <v>3783</v>
      </c>
      <c r="V565" s="16">
        <v>3453</v>
      </c>
      <c r="W565" s="16">
        <v>3179</v>
      </c>
      <c r="X565" s="16">
        <v>3249</v>
      </c>
      <c r="Y565" s="16">
        <v>2997</v>
      </c>
      <c r="Z565" s="16">
        <v>5517</v>
      </c>
      <c r="AA565" s="16">
        <v>6161</v>
      </c>
      <c r="AG565" s="103">
        <f t="shared" ref="AG565:AX565" si="1001">J565/$G565</f>
        <v>1.6351854614572801E-2</v>
      </c>
      <c r="AH565" s="103">
        <f t="shared" si="1001"/>
        <v>1.5643907371492037E-2</v>
      </c>
      <c r="AI565" s="103">
        <f t="shared" si="1001"/>
        <v>1.5466920560721844E-2</v>
      </c>
      <c r="AJ565" s="103">
        <f t="shared" si="1001"/>
        <v>1.3217893038495755E-2</v>
      </c>
      <c r="AK565" s="103">
        <f t="shared" si="1001"/>
        <v>1.0938648255894266E-2</v>
      </c>
      <c r="AL565" s="103">
        <f t="shared" si="1001"/>
        <v>1.2812118399168975E-2</v>
      </c>
      <c r="AM565" s="103">
        <f t="shared" si="1001"/>
        <v>1.1560260469331035E-2</v>
      </c>
      <c r="AN565" s="103">
        <f t="shared" si="1001"/>
        <v>1.2574697067647985E-2</v>
      </c>
      <c r="AO565" s="103">
        <f t="shared" si="1001"/>
        <v>1.2725783369524978E-2</v>
      </c>
      <c r="AP565" s="103">
        <f t="shared" si="1001"/>
        <v>1.4055342826042512E-2</v>
      </c>
      <c r="AQ565" s="103">
        <f t="shared" si="1001"/>
        <v>1.350279863632094E-2</v>
      </c>
      <c r="AR565" s="103">
        <f t="shared" si="1001"/>
        <v>1.6330270857161801E-2</v>
      </c>
      <c r="AS565" s="103">
        <f t="shared" si="1001"/>
        <v>1.4905742868035872E-2</v>
      </c>
      <c r="AT565" s="103">
        <f t="shared" si="1001"/>
        <v>1.3722952961913129E-2</v>
      </c>
      <c r="AU565" s="103">
        <f t="shared" si="1001"/>
        <v>1.4025125565667115E-2</v>
      </c>
      <c r="AV565" s="103">
        <f t="shared" si="1001"/>
        <v>1.2937304192152768E-2</v>
      </c>
      <c r="AW565" s="103">
        <f t="shared" si="1001"/>
        <v>2.3815517927296238E-2</v>
      </c>
      <c r="AX565" s="103">
        <f t="shared" si="1001"/>
        <v>2.65955058818329E-2</v>
      </c>
    </row>
    <row r="566" spans="1:66" ht="14.25" outlineLevel="1" x14ac:dyDescent="0.2">
      <c r="A566" s="83" t="s">
        <v>1840</v>
      </c>
      <c r="B566" s="83" t="s">
        <v>1452</v>
      </c>
      <c r="C566" s="1" t="s">
        <v>1268</v>
      </c>
      <c r="D566" s="97" t="s">
        <v>133</v>
      </c>
      <c r="E566" s="16">
        <f t="shared" ref="E566:G566" si="1002">E426</f>
        <v>538647</v>
      </c>
      <c r="F566" s="138">
        <f t="shared" si="1002"/>
        <v>0.48</v>
      </c>
      <c r="G566" s="16">
        <f t="shared" si="1002"/>
        <v>258550.56</v>
      </c>
      <c r="H566" s="16"/>
      <c r="I566" s="101">
        <f t="shared" si="996"/>
        <v>1.9720191929449571E-2</v>
      </c>
      <c r="J566" s="16">
        <v>5651</v>
      </c>
      <c r="K566" s="130">
        <v>4978</v>
      </c>
      <c r="L566" s="130">
        <v>4937</v>
      </c>
      <c r="M566" s="131">
        <v>4239</v>
      </c>
      <c r="N566" s="131">
        <v>3573</v>
      </c>
      <c r="O566" s="16">
        <v>4125</v>
      </c>
      <c r="P566" s="16">
        <v>4449</v>
      </c>
      <c r="Q566" s="16">
        <v>4689</v>
      </c>
      <c r="R566" s="16">
        <v>4611</v>
      </c>
      <c r="S566" s="16">
        <v>5031</v>
      </c>
      <c r="T566" s="16">
        <v>4940</v>
      </c>
      <c r="U566" s="16">
        <v>5699</v>
      </c>
      <c r="V566" s="16">
        <v>5332</v>
      </c>
      <c r="W566" s="16">
        <v>4349</v>
      </c>
      <c r="X566" s="16">
        <v>4653</v>
      </c>
      <c r="Y566" s="16">
        <v>4245</v>
      </c>
      <c r="Z566" s="16">
        <v>5247</v>
      </c>
      <c r="AA566" s="16">
        <v>5804</v>
      </c>
      <c r="AG566" s="103">
        <f t="shared" ref="AG566:AX566" si="1003">J566/$G566</f>
        <v>2.1856460105907333E-2</v>
      </c>
      <c r="AH566" s="103">
        <f t="shared" si="1003"/>
        <v>1.9253487596391203E-2</v>
      </c>
      <c r="AI566" s="103">
        <f t="shared" si="1003"/>
        <v>1.909491126223049E-2</v>
      </c>
      <c r="AJ566" s="103">
        <f t="shared" si="1003"/>
        <v>1.6395245866031E-2</v>
      </c>
      <c r="AK566" s="103">
        <f t="shared" si="1003"/>
        <v>1.3819347364786214E-2</v>
      </c>
      <c r="AL566" s="103">
        <f t="shared" si="1003"/>
        <v>1.5954326302754864E-2</v>
      </c>
      <c r="AM566" s="103">
        <f t="shared" si="1003"/>
        <v>1.7207466114171246E-2</v>
      </c>
      <c r="AN566" s="103">
        <f t="shared" si="1003"/>
        <v>1.813571782633153E-2</v>
      </c>
      <c r="AO566" s="103">
        <f t="shared" si="1003"/>
        <v>1.7834036019879439E-2</v>
      </c>
      <c r="AP566" s="103">
        <f t="shared" si="1003"/>
        <v>1.9458476516159933E-2</v>
      </c>
      <c r="AQ566" s="103">
        <f t="shared" si="1003"/>
        <v>1.9106514408632494E-2</v>
      </c>
      <c r="AR566" s="103">
        <f t="shared" si="1003"/>
        <v>2.204211044833939E-2</v>
      </c>
      <c r="AS566" s="103">
        <f t="shared" si="1003"/>
        <v>2.0622658871827623E-2</v>
      </c>
      <c r="AT566" s="103">
        <f t="shared" si="1003"/>
        <v>1.6820694567437795E-2</v>
      </c>
      <c r="AU566" s="103">
        <f t="shared" si="1003"/>
        <v>1.7996480069507489E-2</v>
      </c>
      <c r="AV566" s="103">
        <f t="shared" si="1003"/>
        <v>1.6418452158835008E-2</v>
      </c>
      <c r="AW566" s="103">
        <f t="shared" si="1003"/>
        <v>2.0293903057104188E-2</v>
      </c>
      <c r="AX566" s="103">
        <f t="shared" si="1003"/>
        <v>2.2448220572409514E-2</v>
      </c>
    </row>
    <row r="567" spans="1:66" ht="14.25" outlineLevel="1" x14ac:dyDescent="0.2">
      <c r="A567" s="83" t="s">
        <v>1840</v>
      </c>
      <c r="B567" s="83" t="s">
        <v>1452</v>
      </c>
      <c r="C567" s="1" t="s">
        <v>1279</v>
      </c>
      <c r="D567" s="97" t="s">
        <v>133</v>
      </c>
      <c r="E567" s="16">
        <f t="shared" ref="E567:G567" si="1004">E427</f>
        <v>1214033</v>
      </c>
      <c r="F567" s="138">
        <f t="shared" si="1004"/>
        <v>0.48</v>
      </c>
      <c r="G567" s="16">
        <f t="shared" si="1004"/>
        <v>582735.84</v>
      </c>
      <c r="H567" s="16"/>
      <c r="I567" s="101">
        <f t="shared" si="996"/>
        <v>4.6035724637541889E-3</v>
      </c>
      <c r="J567" s="16">
        <v>3121</v>
      </c>
      <c r="K567" s="130">
        <v>2917</v>
      </c>
      <c r="L567" s="130">
        <v>2960</v>
      </c>
      <c r="M567" s="131">
        <v>2005</v>
      </c>
      <c r="N567" s="131">
        <v>1669</v>
      </c>
      <c r="O567" s="16">
        <v>1664</v>
      </c>
      <c r="P567" s="16">
        <v>1626</v>
      </c>
      <c r="Q567" s="16">
        <v>1717</v>
      </c>
      <c r="R567" s="16">
        <v>1822</v>
      </c>
      <c r="S567" s="16">
        <v>1999</v>
      </c>
      <c r="T567" s="16">
        <v>2044</v>
      </c>
      <c r="U567" s="16">
        <v>2602</v>
      </c>
      <c r="V567" s="16">
        <v>2294</v>
      </c>
      <c r="W567" s="16">
        <v>1842</v>
      </c>
      <c r="X567" s="16">
        <v>2008</v>
      </c>
      <c r="Y567" s="16">
        <v>1896</v>
      </c>
      <c r="Z567" s="16">
        <v>3032</v>
      </c>
      <c r="AA567" s="16">
        <v>3120</v>
      </c>
      <c r="AG567" s="103">
        <f t="shared" ref="AG567:AX567" si="1005">J567/$G567</f>
        <v>5.3557714933064699E-3</v>
      </c>
      <c r="AH567" s="103">
        <f t="shared" si="1005"/>
        <v>5.0056986369673099E-3</v>
      </c>
      <c r="AI567" s="103">
        <f t="shared" si="1005"/>
        <v>5.0794885037446814E-3</v>
      </c>
      <c r="AJ567" s="103">
        <f t="shared" si="1005"/>
        <v>3.4406670439216507E-3</v>
      </c>
      <c r="AK567" s="103">
        <f t="shared" si="1005"/>
        <v>2.8640764570100922E-3</v>
      </c>
      <c r="AL567" s="103">
        <f t="shared" si="1005"/>
        <v>2.855496239942956E-3</v>
      </c>
      <c r="AM567" s="103">
        <f t="shared" si="1005"/>
        <v>2.7902865902327202E-3</v>
      </c>
      <c r="AN567" s="103">
        <f t="shared" si="1005"/>
        <v>2.9464465408546008E-3</v>
      </c>
      <c r="AO567" s="103">
        <f t="shared" si="1005"/>
        <v>3.1266310992644629E-3</v>
      </c>
      <c r="AP567" s="103">
        <f t="shared" si="1005"/>
        <v>3.4303707834410875E-3</v>
      </c>
      <c r="AQ567" s="103">
        <f t="shared" si="1005"/>
        <v>3.507592737045314E-3</v>
      </c>
      <c r="AR567" s="103">
        <f t="shared" si="1005"/>
        <v>4.4651449617377232E-3</v>
      </c>
      <c r="AS567" s="103">
        <f t="shared" si="1005"/>
        <v>3.9366035904021286E-3</v>
      </c>
      <c r="AT567" s="103">
        <f t="shared" si="1005"/>
        <v>3.1609519675330081E-3</v>
      </c>
      <c r="AU567" s="103">
        <f t="shared" si="1005"/>
        <v>3.4458151741619328E-3</v>
      </c>
      <c r="AV567" s="103">
        <f t="shared" si="1005"/>
        <v>3.2536183118580799E-3</v>
      </c>
      <c r="AW567" s="103">
        <f t="shared" si="1005"/>
        <v>5.2030436295114439E-3</v>
      </c>
      <c r="AX567" s="103">
        <f t="shared" si="1005"/>
        <v>5.3540554498930429E-3</v>
      </c>
    </row>
    <row r="568" spans="1:66" ht="14.25" outlineLevel="1" x14ac:dyDescent="0.2">
      <c r="A568" s="83" t="s">
        <v>1840</v>
      </c>
      <c r="B568" s="83" t="s">
        <v>1452</v>
      </c>
      <c r="C568" s="1" t="s">
        <v>1285</v>
      </c>
      <c r="D568" s="97" t="s">
        <v>133</v>
      </c>
      <c r="E568" s="16">
        <f t="shared" ref="E568:G568" si="1006">E428</f>
        <v>1169577</v>
      </c>
      <c r="F568" s="138">
        <f t="shared" si="1006"/>
        <v>0.48</v>
      </c>
      <c r="G568" s="16">
        <f t="shared" si="1006"/>
        <v>561396.96</v>
      </c>
      <c r="H568" s="16"/>
      <c r="I568" s="101">
        <f t="shared" si="996"/>
        <v>1.737273390294098E-2</v>
      </c>
      <c r="J568" s="16">
        <v>14985</v>
      </c>
      <c r="K568" s="130">
        <v>13952</v>
      </c>
      <c r="L568" s="130">
        <v>13532</v>
      </c>
      <c r="M568" s="131">
        <v>9407</v>
      </c>
      <c r="N568" s="131">
        <v>8143</v>
      </c>
      <c r="O568" s="16">
        <v>8678</v>
      </c>
      <c r="P568" s="16">
        <v>7900</v>
      </c>
      <c r="Q568" s="16">
        <v>7823</v>
      </c>
      <c r="R568" s="16">
        <v>7936</v>
      </c>
      <c r="S568" s="16">
        <v>8798</v>
      </c>
      <c r="T568" s="16">
        <v>8586</v>
      </c>
      <c r="U568" s="16">
        <v>9698</v>
      </c>
      <c r="V568" s="16">
        <v>9039</v>
      </c>
      <c r="W568" s="16">
        <v>7744</v>
      </c>
      <c r="X568" s="16">
        <v>8420</v>
      </c>
      <c r="Y568" s="16">
        <v>7849</v>
      </c>
      <c r="Z568" s="16">
        <v>10185</v>
      </c>
      <c r="AA568" s="16">
        <v>11225</v>
      </c>
      <c r="AG568" s="103">
        <f t="shared" ref="AG568:AX568" si="1007">J568/$G568</f>
        <v>2.6692342616176621E-2</v>
      </c>
      <c r="AH568" s="103">
        <f t="shared" si="1007"/>
        <v>2.4852289901961706E-2</v>
      </c>
      <c r="AI568" s="103">
        <f t="shared" si="1007"/>
        <v>2.4104156174981784E-2</v>
      </c>
      <c r="AJ568" s="103">
        <f t="shared" si="1007"/>
        <v>1.6756414213571803E-2</v>
      </c>
      <c r="AK568" s="103">
        <f t="shared" si="1007"/>
        <v>1.4504887949517932E-2</v>
      </c>
      <c r="AL568" s="103">
        <f t="shared" si="1007"/>
        <v>1.5457867816028075E-2</v>
      </c>
      <c r="AM568" s="103">
        <f t="shared" si="1007"/>
        <v>1.4072039150336689E-2</v>
      </c>
      <c r="AN568" s="103">
        <f t="shared" si="1007"/>
        <v>1.393488130039037E-2</v>
      </c>
      <c r="AO568" s="103">
        <f t="shared" si="1007"/>
        <v>1.4136164898363539E-2</v>
      </c>
      <c r="AP568" s="103">
        <f t="shared" si="1007"/>
        <v>1.567162030945091E-2</v>
      </c>
      <c r="AQ568" s="103">
        <f t="shared" si="1007"/>
        <v>1.5293990904403901E-2</v>
      </c>
      <c r="AR568" s="103">
        <f t="shared" si="1007"/>
        <v>1.7274764010122179E-2</v>
      </c>
      <c r="AS568" s="103">
        <f t="shared" si="1007"/>
        <v>1.6100906567075107E-2</v>
      </c>
      <c r="AT568" s="103">
        <f t="shared" si="1007"/>
        <v>1.3794160908887004E-2</v>
      </c>
      <c r="AU568" s="103">
        <f t="shared" si="1007"/>
        <v>1.4998299955168978E-2</v>
      </c>
      <c r="AV568" s="103">
        <f t="shared" si="1007"/>
        <v>1.3981194340631985E-2</v>
      </c>
      <c r="AW568" s="103">
        <f t="shared" si="1007"/>
        <v>1.8142242879263189E-2</v>
      </c>
      <c r="AX568" s="103">
        <f t="shared" si="1007"/>
        <v>1.9994764488927765E-2</v>
      </c>
    </row>
    <row r="569" spans="1:66" ht="14.25" outlineLevel="1" x14ac:dyDescent="0.2">
      <c r="A569" s="83" t="s">
        <v>1840</v>
      </c>
      <c r="B569" s="83" t="s">
        <v>1452</v>
      </c>
      <c r="C569" s="1" t="s">
        <v>1291</v>
      </c>
      <c r="D569" s="97" t="s">
        <v>133</v>
      </c>
      <c r="E569" s="16">
        <f t="shared" ref="E569:G569" si="1008">E429</f>
        <v>723649</v>
      </c>
      <c r="F569" s="138">
        <f t="shared" si="1008"/>
        <v>0.48</v>
      </c>
      <c r="G569" s="16">
        <f t="shared" si="1008"/>
        <v>347351.51999999996</v>
      </c>
      <c r="H569" s="16"/>
      <c r="I569" s="101">
        <f t="shared" si="996"/>
        <v>3.3135501081632428E-2</v>
      </c>
      <c r="J569" s="16">
        <v>12764</v>
      </c>
      <c r="K569" s="130">
        <v>11203</v>
      </c>
      <c r="L569" s="130">
        <v>11791</v>
      </c>
      <c r="M569" s="131">
        <v>8934</v>
      </c>
      <c r="N569" s="131">
        <v>7889</v>
      </c>
      <c r="O569" s="16">
        <v>9188</v>
      </c>
      <c r="P569" s="16">
        <v>8525</v>
      </c>
      <c r="Q569" s="16">
        <v>8704</v>
      </c>
      <c r="R569" s="16">
        <v>8899</v>
      </c>
      <c r="S569" s="16">
        <v>9852</v>
      </c>
      <c r="T569" s="16">
        <v>9579</v>
      </c>
      <c r="U569" s="16">
        <v>10550</v>
      </c>
      <c r="V569" s="16">
        <v>10142</v>
      </c>
      <c r="W569" s="16">
        <v>8776</v>
      </c>
      <c r="X569" s="16">
        <v>9391</v>
      </c>
      <c r="Y569" s="16">
        <v>8379</v>
      </c>
      <c r="Z569" s="16">
        <v>12160</v>
      </c>
      <c r="AA569" s="16">
        <v>13990</v>
      </c>
      <c r="AG569" s="103">
        <f t="shared" ref="AG569:AX569" si="1009">J569/$G569</f>
        <v>3.6746636375738335E-2</v>
      </c>
      <c r="AH569" s="103">
        <f t="shared" si="1009"/>
        <v>3.225262984310534E-2</v>
      </c>
      <c r="AI569" s="103">
        <f t="shared" si="1009"/>
        <v>3.3945439478715977E-2</v>
      </c>
      <c r="AJ569" s="103">
        <f t="shared" si="1009"/>
        <v>2.5720342320655457E-2</v>
      </c>
      <c r="AK569" s="103">
        <f t="shared" si="1009"/>
        <v>2.2711862611109346E-2</v>
      </c>
      <c r="AL569" s="103">
        <f t="shared" si="1009"/>
        <v>2.6451590020392025E-2</v>
      </c>
      <c r="AM569" s="103">
        <f t="shared" si="1009"/>
        <v>2.4542860788402482E-2</v>
      </c>
      <c r="AN569" s="103">
        <f t="shared" si="1009"/>
        <v>2.5058188891760143E-2</v>
      </c>
      <c r="AO569" s="103">
        <f t="shared" si="1009"/>
        <v>2.5619579842345301E-2</v>
      </c>
      <c r="AP569" s="103">
        <f t="shared" si="1009"/>
        <v>2.8363198180333286E-2</v>
      </c>
      <c r="AQ569" s="103">
        <f t="shared" si="1009"/>
        <v>2.7577250849514064E-2</v>
      </c>
      <c r="AR569" s="103">
        <f t="shared" si="1009"/>
        <v>3.0372689890632985E-2</v>
      </c>
      <c r="AS569" s="103">
        <f t="shared" si="1009"/>
        <v>2.919808728633173E-2</v>
      </c>
      <c r="AT569" s="103">
        <f t="shared" si="1009"/>
        <v>2.5265471704283893E-2</v>
      </c>
      <c r="AU569" s="103">
        <f t="shared" si="1009"/>
        <v>2.7036012394590934E-2</v>
      </c>
      <c r="AV569" s="103">
        <f t="shared" si="1009"/>
        <v>2.4122537307451543E-2</v>
      </c>
      <c r="AW569" s="103">
        <f t="shared" si="1009"/>
        <v>3.5007763892900202E-2</v>
      </c>
      <c r="AX569" s="103">
        <f t="shared" si="1009"/>
        <v>4.0276202044545545E-2</v>
      </c>
    </row>
    <row r="570" spans="1:66" ht="14.25" outlineLevel="1" x14ac:dyDescent="0.2">
      <c r="A570" s="83" t="s">
        <v>1840</v>
      </c>
      <c r="B570" s="83" t="s">
        <v>1452</v>
      </c>
      <c r="C570" s="1" t="s">
        <v>1304</v>
      </c>
      <c r="D570" s="97" t="s">
        <v>133</v>
      </c>
      <c r="E570" s="16">
        <f t="shared" ref="E570:G570" si="1010">E430</f>
        <v>875249</v>
      </c>
      <c r="F570" s="138">
        <f t="shared" si="1010"/>
        <v>0.48</v>
      </c>
      <c r="G570" s="16">
        <f t="shared" si="1010"/>
        <v>420119.51999999996</v>
      </c>
      <c r="H570" s="16"/>
      <c r="I570" s="101">
        <f t="shared" si="996"/>
        <v>1.9145345432493435E-2</v>
      </c>
      <c r="J570" s="16">
        <v>7586</v>
      </c>
      <c r="K570" s="130">
        <v>7164</v>
      </c>
      <c r="L570" s="130">
        <v>7951</v>
      </c>
      <c r="M570" s="131">
        <v>6158</v>
      </c>
      <c r="N570" s="131">
        <v>5563</v>
      </c>
      <c r="O570" s="16">
        <v>5825</v>
      </c>
      <c r="P570" s="16">
        <v>5637</v>
      </c>
      <c r="Q570" s="16">
        <v>5697</v>
      </c>
      <c r="R570" s="16">
        <v>5679</v>
      </c>
      <c r="S570" s="16">
        <v>6066</v>
      </c>
      <c r="T570" s="16">
        <v>6245</v>
      </c>
      <c r="U570" s="16">
        <v>7309</v>
      </c>
      <c r="V570" s="16">
        <v>6853</v>
      </c>
      <c r="W570" s="16">
        <v>6049</v>
      </c>
      <c r="X570" s="16">
        <v>6541</v>
      </c>
      <c r="Y570" s="16">
        <v>5904</v>
      </c>
      <c r="Z570" s="16">
        <v>8436</v>
      </c>
      <c r="AA570" s="16">
        <v>9790</v>
      </c>
      <c r="AG570" s="103">
        <f t="shared" ref="AG570:AX570" si="1011">J570/$G570</f>
        <v>1.8056766322117099E-2</v>
      </c>
      <c r="AH570" s="103">
        <f t="shared" si="1011"/>
        <v>1.7052290262542433E-2</v>
      </c>
      <c r="AI570" s="103">
        <f t="shared" si="1011"/>
        <v>1.8925566705398505E-2</v>
      </c>
      <c r="AJ570" s="103">
        <f t="shared" si="1011"/>
        <v>1.4657733589717519E-2</v>
      </c>
      <c r="AK570" s="103">
        <f t="shared" si="1011"/>
        <v>1.3241469951217694E-2</v>
      </c>
      <c r="AL570" s="103">
        <f t="shared" si="1011"/>
        <v>1.3865102007162153E-2</v>
      </c>
      <c r="AM570" s="103">
        <f t="shared" si="1011"/>
        <v>1.3417610302896663E-2</v>
      </c>
      <c r="AN570" s="103">
        <f t="shared" si="1011"/>
        <v>1.3560426804257989E-2</v>
      </c>
      <c r="AO570" s="103">
        <f t="shared" si="1011"/>
        <v>1.3517581853849591E-2</v>
      </c>
      <c r="AP570" s="103">
        <f t="shared" si="1011"/>
        <v>1.443874828763015E-2</v>
      </c>
      <c r="AQ570" s="103">
        <f t="shared" si="1011"/>
        <v>1.4864817516691442E-2</v>
      </c>
      <c r="AR570" s="103">
        <f t="shared" si="1011"/>
        <v>1.7397430140832306E-2</v>
      </c>
      <c r="AS570" s="103">
        <f t="shared" si="1011"/>
        <v>1.6312024730486221E-2</v>
      </c>
      <c r="AT570" s="103">
        <f t="shared" si="1011"/>
        <v>1.439828361224444E-2</v>
      </c>
      <c r="AU570" s="103">
        <f t="shared" si="1011"/>
        <v>1.5569378923407321E-2</v>
      </c>
      <c r="AV570" s="103">
        <f t="shared" si="1011"/>
        <v>1.4053143733954568E-2</v>
      </c>
      <c r="AW570" s="103">
        <f t="shared" si="1011"/>
        <v>2.0080000091402563E-2</v>
      </c>
      <c r="AX570" s="103">
        <f t="shared" si="1011"/>
        <v>2.3302892472123173E-2</v>
      </c>
    </row>
    <row r="571" spans="1:66" ht="14.25" outlineLevel="1" x14ac:dyDescent="0.2">
      <c r="A571" s="83" t="s">
        <v>1840</v>
      </c>
      <c r="B571" s="83" t="s">
        <v>1452</v>
      </c>
      <c r="C571" s="1" t="s">
        <v>1314</v>
      </c>
      <c r="D571" s="97" t="s">
        <v>133</v>
      </c>
      <c r="E571" s="16">
        <f t="shared" ref="E571:G571" si="1012">E431</f>
        <v>736187</v>
      </c>
      <c r="F571" s="138">
        <f t="shared" si="1012"/>
        <v>0.48</v>
      </c>
      <c r="G571" s="16">
        <f t="shared" si="1012"/>
        <v>353369.76</v>
      </c>
      <c r="H571" s="16"/>
      <c r="I571" s="101">
        <f t="shared" si="996"/>
        <v>4.2840866368040846E-2</v>
      </c>
      <c r="J571" s="16">
        <v>15256</v>
      </c>
      <c r="K571" s="130">
        <v>14236</v>
      </c>
      <c r="L571" s="130">
        <v>14941</v>
      </c>
      <c r="M571" s="131">
        <v>13475</v>
      </c>
      <c r="N571" s="131">
        <v>10753</v>
      </c>
      <c r="O571" s="16">
        <v>11473</v>
      </c>
      <c r="P571" s="16">
        <v>10674</v>
      </c>
      <c r="Q571" s="16">
        <v>10405</v>
      </c>
      <c r="R571" s="16">
        <v>10740</v>
      </c>
      <c r="S571" s="16">
        <v>11583</v>
      </c>
      <c r="T571" s="16">
        <v>11706</v>
      </c>
      <c r="U571" s="16">
        <v>12800</v>
      </c>
      <c r="V571" s="16">
        <v>12427</v>
      </c>
      <c r="W571" s="16">
        <v>10641</v>
      </c>
      <c r="X571" s="16">
        <v>10888</v>
      </c>
      <c r="Y571" s="16">
        <v>10192</v>
      </c>
      <c r="Z571" s="16">
        <v>16594</v>
      </c>
      <c r="AA571" s="16">
        <v>18630</v>
      </c>
      <c r="AG571" s="103">
        <f t="shared" ref="AG571:AX571" si="1013">J571/$G571</f>
        <v>4.3172907608166583E-2</v>
      </c>
      <c r="AH571" s="103">
        <f t="shared" si="1013"/>
        <v>4.0286412736619003E-2</v>
      </c>
      <c r="AI571" s="103">
        <f t="shared" si="1013"/>
        <v>4.2281490074306302E-2</v>
      </c>
      <c r="AJ571" s="103">
        <f t="shared" si="1013"/>
        <v>3.8132861170689876E-2</v>
      </c>
      <c r="AK571" s="103">
        <f t="shared" si="1013"/>
        <v>3.0429881719363873E-2</v>
      </c>
      <c r="AL571" s="103">
        <f t="shared" si="1013"/>
        <v>3.2467407511044523E-2</v>
      </c>
      <c r="AM571" s="103">
        <f t="shared" si="1013"/>
        <v>3.0206319861665581E-2</v>
      </c>
      <c r="AN571" s="103">
        <f t="shared" si="1013"/>
        <v>2.944507758671823E-2</v>
      </c>
      <c r="AO571" s="103">
        <f t="shared" si="1013"/>
        <v>3.0393093059236306E-2</v>
      </c>
      <c r="AP571" s="103">
        <f t="shared" si="1013"/>
        <v>3.27786961736624E-2</v>
      </c>
      <c r="AQ571" s="103">
        <f t="shared" si="1013"/>
        <v>3.3126773496407844E-2</v>
      </c>
      <c r="AR571" s="103">
        <f t="shared" si="1013"/>
        <v>3.622268074098927E-2</v>
      </c>
      <c r="AS571" s="103">
        <f t="shared" si="1013"/>
        <v>3.5167129185021379E-2</v>
      </c>
      <c r="AT571" s="103">
        <f t="shared" si="1013"/>
        <v>3.0112933262880219E-2</v>
      </c>
      <c r="AU571" s="103">
        <f t="shared" si="1013"/>
        <v>3.0811917805303995E-2</v>
      </c>
      <c r="AV571" s="103">
        <f t="shared" si="1013"/>
        <v>2.8842309540012705E-2</v>
      </c>
      <c r="AW571" s="103">
        <f t="shared" si="1013"/>
        <v>4.695930970437312E-2</v>
      </c>
      <c r="AX571" s="103">
        <f t="shared" si="1013"/>
        <v>5.272097985973672E-2</v>
      </c>
    </row>
    <row r="572" spans="1:66" ht="14.25" outlineLevel="1" x14ac:dyDescent="0.2">
      <c r="A572" s="83" t="s">
        <v>1840</v>
      </c>
      <c r="B572" s="83" t="s">
        <v>1452</v>
      </c>
      <c r="C572" s="1" t="s">
        <v>1347</v>
      </c>
      <c r="D572" s="97" t="s">
        <v>133</v>
      </c>
      <c r="E572" s="16">
        <f t="shared" ref="E572:G572" si="1014">E432</f>
        <v>619260</v>
      </c>
      <c r="F572" s="138">
        <f t="shared" si="1014"/>
        <v>0.48</v>
      </c>
      <c r="G572" s="16">
        <f t="shared" si="1014"/>
        <v>297244.79999999999</v>
      </c>
      <c r="H572" s="16"/>
      <c r="I572" s="101">
        <f t="shared" si="996"/>
        <v>6.1015925818270561E-2</v>
      </c>
      <c r="J572" s="16">
        <v>19357</v>
      </c>
      <c r="K572" s="130">
        <v>17800</v>
      </c>
      <c r="L572" s="130">
        <v>19122</v>
      </c>
      <c r="M572" s="131">
        <v>15482</v>
      </c>
      <c r="N572" s="131">
        <v>15479</v>
      </c>
      <c r="O572" s="16">
        <v>16390</v>
      </c>
      <c r="P572" s="16">
        <v>14551</v>
      </c>
      <c r="Q572" s="16">
        <v>14784</v>
      </c>
      <c r="R572" s="16">
        <v>14985</v>
      </c>
      <c r="S572" s="16">
        <v>16141</v>
      </c>
      <c r="T572" s="16">
        <v>16070</v>
      </c>
      <c r="U572" s="16">
        <v>18248</v>
      </c>
      <c r="V572" s="16">
        <v>17507</v>
      </c>
      <c r="W572" s="16">
        <v>15080</v>
      </c>
      <c r="X572" s="16">
        <v>15432</v>
      </c>
      <c r="Y572" s="16">
        <v>14403</v>
      </c>
      <c r="Z572" s="16">
        <v>19684</v>
      </c>
      <c r="AA572" s="16">
        <v>20323</v>
      </c>
      <c r="AG572" s="103">
        <f t="shared" ref="AG572:AX572" si="1015">J572/$G572</f>
        <v>6.5121408347597678E-2</v>
      </c>
      <c r="AH572" s="103">
        <f t="shared" si="1015"/>
        <v>5.9883301574998118E-2</v>
      </c>
      <c r="AI572" s="103">
        <f t="shared" si="1015"/>
        <v>6.433081419759068E-2</v>
      </c>
      <c r="AJ572" s="103">
        <f t="shared" si="1015"/>
        <v>5.2085015448546115E-2</v>
      </c>
      <c r="AK572" s="103">
        <f t="shared" si="1015"/>
        <v>5.207492275726943E-2</v>
      </c>
      <c r="AL572" s="103">
        <f t="shared" si="1015"/>
        <v>5.5139736674956134E-2</v>
      </c>
      <c r="AM572" s="103">
        <f t="shared" si="1015"/>
        <v>4.8952916922348183E-2</v>
      </c>
      <c r="AN572" s="103">
        <f t="shared" si="1015"/>
        <v>4.9736782611504056E-2</v>
      </c>
      <c r="AO572" s="103">
        <f t="shared" si="1015"/>
        <v>5.0412992927041954E-2</v>
      </c>
      <c r="AP572" s="103">
        <f t="shared" si="1015"/>
        <v>5.430204329899127E-2</v>
      </c>
      <c r="AQ572" s="103">
        <f t="shared" si="1015"/>
        <v>5.4063182938776391E-2</v>
      </c>
      <c r="AR572" s="103">
        <f t="shared" si="1015"/>
        <v>6.1390476805649755E-2</v>
      </c>
      <c r="AS572" s="103">
        <f t="shared" si="1015"/>
        <v>5.889758206030854E-2</v>
      </c>
      <c r="AT572" s="103">
        <f t="shared" si="1015"/>
        <v>5.0732594817470313E-2</v>
      </c>
      <c r="AU572" s="103">
        <f t="shared" si="1015"/>
        <v>5.1916803927268031E-2</v>
      </c>
      <c r="AV572" s="103">
        <f t="shared" si="1015"/>
        <v>4.8455010819365048E-2</v>
      </c>
      <c r="AW572" s="103">
        <f t="shared" si="1015"/>
        <v>6.6221511696756344E-2</v>
      </c>
      <c r="AX572" s="103">
        <f t="shared" si="1015"/>
        <v>6.8371254938690271E-2</v>
      </c>
    </row>
    <row r="573" spans="1:66" ht="14.25" outlineLevel="1" x14ac:dyDescent="0.2">
      <c r="A573" s="83" t="s">
        <v>1840</v>
      </c>
      <c r="B573" s="83" t="s">
        <v>1452</v>
      </c>
      <c r="C573" s="1" t="s">
        <v>1364</v>
      </c>
      <c r="D573" s="97" t="s">
        <v>201</v>
      </c>
      <c r="E573" s="16">
        <f t="shared" ref="E573:G573" si="1016">E433</f>
        <v>527955</v>
      </c>
      <c r="F573" s="138">
        <f t="shared" si="1016"/>
        <v>0.48</v>
      </c>
      <c r="G573" s="16">
        <f t="shared" si="1016"/>
        <v>253418.4</v>
      </c>
      <c r="H573" s="16"/>
      <c r="I573" s="101">
        <f t="shared" si="996"/>
        <v>0.1395662930026654</v>
      </c>
      <c r="J573" s="16">
        <v>37639</v>
      </c>
      <c r="K573" s="130">
        <v>34350</v>
      </c>
      <c r="L573" s="130">
        <v>35330</v>
      </c>
      <c r="M573" s="131">
        <v>31174</v>
      </c>
      <c r="N573" s="131">
        <v>28538</v>
      </c>
      <c r="O573" s="16">
        <v>30434</v>
      </c>
      <c r="P573" s="16">
        <v>26954</v>
      </c>
      <c r="Q573" s="16">
        <v>27846</v>
      </c>
      <c r="R573" s="16">
        <v>27959</v>
      </c>
      <c r="S573" s="16">
        <v>29193</v>
      </c>
      <c r="T573" s="16">
        <v>28671</v>
      </c>
      <c r="U573" s="16">
        <v>30752</v>
      </c>
      <c r="V573" s="16">
        <v>29430</v>
      </c>
      <c r="W573" s="16">
        <v>26385</v>
      </c>
      <c r="X573" s="16">
        <v>27487</v>
      </c>
      <c r="Y573" s="16">
        <v>26133</v>
      </c>
      <c r="Z573" s="16">
        <v>37865</v>
      </c>
      <c r="AA573" s="16">
        <v>42108</v>
      </c>
      <c r="AG573" s="103">
        <f t="shared" ref="AG573:AX573" si="1017">J573/$G573</f>
        <v>0.14852512682583427</v>
      </c>
      <c r="AH573" s="103">
        <f t="shared" si="1017"/>
        <v>0.13554659014499343</v>
      </c>
      <c r="AI573" s="103">
        <f t="shared" si="1017"/>
        <v>0.13941371265859148</v>
      </c>
      <c r="AJ573" s="103">
        <f t="shared" si="1017"/>
        <v>0.12301395636623071</v>
      </c>
      <c r="AK573" s="103">
        <f t="shared" si="1017"/>
        <v>0.11261218601332816</v>
      </c>
      <c r="AL573" s="103">
        <f t="shared" si="1017"/>
        <v>0.12009388426412605</v>
      </c>
      <c r="AM573" s="103">
        <f t="shared" si="1017"/>
        <v>0.10636165329747169</v>
      </c>
      <c r="AN573" s="103">
        <f t="shared" si="1017"/>
        <v>0.10988152399352218</v>
      </c>
      <c r="AO573" s="103">
        <f t="shared" si="1017"/>
        <v>0.11032742689560032</v>
      </c>
      <c r="AP573" s="103">
        <f t="shared" si="1017"/>
        <v>0.11519684442802891</v>
      </c>
      <c r="AQ573" s="103">
        <f t="shared" si="1017"/>
        <v>0.11313700978303075</v>
      </c>
      <c r="AR573" s="103">
        <f t="shared" si="1017"/>
        <v>0.1213487260593548</v>
      </c>
      <c r="AS573" s="103">
        <f t="shared" si="1017"/>
        <v>0.11613205670937864</v>
      </c>
      <c r="AT573" s="103">
        <f t="shared" si="1017"/>
        <v>0.10411635461355608</v>
      </c>
      <c r="AU573" s="103">
        <f t="shared" si="1017"/>
        <v>0.1084648944196633</v>
      </c>
      <c r="AV573" s="103">
        <f t="shared" si="1017"/>
        <v>0.10312195168148801</v>
      </c>
      <c r="AW573" s="103">
        <f t="shared" si="1017"/>
        <v>0.14941693262999056</v>
      </c>
      <c r="AX573" s="103">
        <f t="shared" si="1017"/>
        <v>0.16615999469651771</v>
      </c>
    </row>
    <row r="574" spans="1:66" ht="14.25" outlineLevel="1" x14ac:dyDescent="0.2">
      <c r="A574" s="83" t="s">
        <v>1840</v>
      </c>
      <c r="B574" s="83" t="s">
        <v>1452</v>
      </c>
      <c r="C574" s="1" t="s">
        <v>1420</v>
      </c>
      <c r="D574" s="97" t="s">
        <v>133</v>
      </c>
      <c r="E574" s="16">
        <f t="shared" ref="E574:G574" si="1018">E434</f>
        <v>796655</v>
      </c>
      <c r="F574" s="138">
        <f t="shared" si="1018"/>
        <v>0.48</v>
      </c>
      <c r="G574" s="16">
        <f t="shared" si="1018"/>
        <v>382394.39999999997</v>
      </c>
      <c r="H574" s="16"/>
      <c r="I574" s="101">
        <f t="shared" si="996"/>
        <v>4.9705225808746159E-2</v>
      </c>
      <c r="J574" s="16">
        <v>19259</v>
      </c>
      <c r="K574" s="130">
        <v>17460</v>
      </c>
      <c r="L574" s="130">
        <v>18984</v>
      </c>
      <c r="M574" s="131">
        <v>16458</v>
      </c>
      <c r="N574" s="131">
        <v>15558</v>
      </c>
      <c r="O574" s="16">
        <v>16790</v>
      </c>
      <c r="P574" s="16">
        <v>15492</v>
      </c>
      <c r="Q574" s="16">
        <v>15790</v>
      </c>
      <c r="R574" s="16">
        <v>15728</v>
      </c>
      <c r="S574" s="16">
        <v>16512</v>
      </c>
      <c r="T574" s="16">
        <v>16300</v>
      </c>
      <c r="U574" s="16">
        <v>17442</v>
      </c>
      <c r="V574" s="16">
        <v>16701</v>
      </c>
      <c r="W574" s="16">
        <v>14859</v>
      </c>
      <c r="X574" s="16">
        <v>15497</v>
      </c>
      <c r="Y574" s="16">
        <v>15016</v>
      </c>
      <c r="Z574" s="16">
        <v>20139</v>
      </c>
      <c r="AA574" s="16">
        <v>21866</v>
      </c>
      <c r="AG574" s="103">
        <f t="shared" ref="AG574:AX574" si="1019">J574/$G574</f>
        <v>5.0364231275353409E-2</v>
      </c>
      <c r="AH574" s="103">
        <f t="shared" si="1019"/>
        <v>4.5659664472073862E-2</v>
      </c>
      <c r="AI574" s="103">
        <f t="shared" si="1019"/>
        <v>4.9645078484412956E-2</v>
      </c>
      <c r="AJ574" s="103">
        <f t="shared" si="1019"/>
        <v>4.3039333211992645E-2</v>
      </c>
      <c r="AK574" s="103">
        <f t="shared" si="1019"/>
        <v>4.0685742259823895E-2</v>
      </c>
      <c r="AL574" s="103">
        <f t="shared" si="1019"/>
        <v>4.3907546763237125E-2</v>
      </c>
      <c r="AM574" s="103">
        <f t="shared" si="1019"/>
        <v>4.0513145589998183E-2</v>
      </c>
      <c r="AN574" s="103">
        <f t="shared" si="1019"/>
        <v>4.1292445705271838E-2</v>
      </c>
      <c r="AO574" s="103">
        <f t="shared" si="1019"/>
        <v>4.1130309439677992E-2</v>
      </c>
      <c r="AP574" s="103">
        <f t="shared" si="1019"/>
        <v>4.318054866912277E-2</v>
      </c>
      <c r="AQ574" s="103">
        <f t="shared" si="1019"/>
        <v>4.2626147244834135E-2</v>
      </c>
      <c r="AR574" s="103">
        <f t="shared" si="1019"/>
        <v>4.5612592653030491E-2</v>
      </c>
      <c r="AS574" s="103">
        <f t="shared" si="1019"/>
        <v>4.367480276907821E-2</v>
      </c>
      <c r="AT574" s="103">
        <f t="shared" si="1019"/>
        <v>3.8857786620306159E-2</v>
      </c>
      <c r="AU574" s="103">
        <f t="shared" si="1019"/>
        <v>4.0526221095288008E-2</v>
      </c>
      <c r="AV574" s="103">
        <f t="shared" si="1019"/>
        <v>3.926835748640671E-2</v>
      </c>
      <c r="AW574" s="103">
        <f t="shared" si="1019"/>
        <v>5.2665520206362858E-2</v>
      </c>
      <c r="AX574" s="103">
        <f t="shared" si="1019"/>
        <v>5.7181799733468902E-2</v>
      </c>
    </row>
    <row r="575" spans="1:66" ht="14.25" outlineLevel="1" x14ac:dyDescent="0.2">
      <c r="A575" s="83" t="s">
        <v>1840</v>
      </c>
      <c r="B575" s="83" t="s">
        <v>1452</v>
      </c>
      <c r="C575" s="1" t="s">
        <v>1422</v>
      </c>
      <c r="D575" s="97" t="s">
        <v>133</v>
      </c>
      <c r="E575" s="16">
        <f t="shared" ref="E575:G575" si="1020">E435</f>
        <v>780643</v>
      </c>
      <c r="F575" s="138">
        <f t="shared" si="1020"/>
        <v>0.48</v>
      </c>
      <c r="G575" s="16">
        <f t="shared" si="1020"/>
        <v>374708.64</v>
      </c>
      <c r="H575" s="16"/>
      <c r="I575" s="101">
        <f t="shared" si="996"/>
        <v>4.009159400932593E-2</v>
      </c>
      <c r="J575" s="16">
        <v>11244</v>
      </c>
      <c r="K575" s="130">
        <v>10945</v>
      </c>
      <c r="L575" s="130">
        <v>10728</v>
      </c>
      <c r="M575" s="131">
        <v>8814</v>
      </c>
      <c r="N575" s="131">
        <v>8431</v>
      </c>
      <c r="O575" s="16">
        <v>8976</v>
      </c>
      <c r="P575" s="16">
        <v>7587</v>
      </c>
      <c r="Q575" s="16">
        <v>8270</v>
      </c>
      <c r="R575" s="16">
        <v>8426</v>
      </c>
      <c r="S575" s="16">
        <v>8971</v>
      </c>
      <c r="T575" s="16">
        <v>9219</v>
      </c>
      <c r="U575" s="16">
        <v>11256</v>
      </c>
      <c r="V575" s="16">
        <v>10299</v>
      </c>
      <c r="W575" s="16">
        <v>8750</v>
      </c>
      <c r="X575" s="16">
        <v>9162</v>
      </c>
      <c r="Y575" s="16">
        <v>8751</v>
      </c>
      <c r="Z575" s="16">
        <v>17261</v>
      </c>
      <c r="AA575" s="16">
        <v>19056</v>
      </c>
      <c r="AG575" s="103">
        <f t="shared" ref="AG575:AX575" si="1021">J575/$G575</f>
        <v>3.0007314483060758E-2</v>
      </c>
      <c r="AH575" s="103">
        <f t="shared" si="1021"/>
        <v>2.9209361171922802E-2</v>
      </c>
      <c r="AI575" s="103">
        <f t="shared" si="1021"/>
        <v>2.8630244554809305E-2</v>
      </c>
      <c r="AJ575" s="103">
        <f t="shared" si="1021"/>
        <v>2.3522275867457979E-2</v>
      </c>
      <c r="AK575" s="103">
        <f t="shared" si="1021"/>
        <v>2.2500148381953508E-2</v>
      </c>
      <c r="AL575" s="103">
        <f t="shared" si="1021"/>
        <v>2.3954611775164832E-2</v>
      </c>
      <c r="AM575" s="103">
        <f t="shared" si="1021"/>
        <v>2.0247731677604231E-2</v>
      </c>
      <c r="AN575" s="103">
        <f t="shared" si="1021"/>
        <v>2.2070481214417688E-2</v>
      </c>
      <c r="AO575" s="103">
        <f t="shared" si="1021"/>
        <v>2.2486804681098357E-2</v>
      </c>
      <c r="AP575" s="103">
        <f t="shared" si="1021"/>
        <v>2.3941268074309682E-2</v>
      </c>
      <c r="AQ575" s="103">
        <f t="shared" si="1021"/>
        <v>2.4603115636725108E-2</v>
      </c>
      <c r="AR575" s="103">
        <f t="shared" si="1021"/>
        <v>3.0039339365113119E-2</v>
      </c>
      <c r="AS575" s="103">
        <f t="shared" si="1021"/>
        <v>2.7485355021437455E-2</v>
      </c>
      <c r="AT575" s="103">
        <f t="shared" si="1021"/>
        <v>2.3351476496512064E-2</v>
      </c>
      <c r="AU575" s="103">
        <f t="shared" si="1021"/>
        <v>2.4450997446976402E-2</v>
      </c>
      <c r="AV575" s="103">
        <f t="shared" si="1021"/>
        <v>2.3354145236683093E-2</v>
      </c>
      <c r="AW575" s="103">
        <f t="shared" si="1021"/>
        <v>4.6065124092147969E-2</v>
      </c>
      <c r="AX575" s="103">
        <f t="shared" si="1021"/>
        <v>5.0855512699146725E-2</v>
      </c>
    </row>
    <row r="576" spans="1:66" ht="14.25" outlineLevel="1" x14ac:dyDescent="0.2">
      <c r="A576" s="83" t="s">
        <v>1840</v>
      </c>
      <c r="B576" s="83" t="s">
        <v>1452</v>
      </c>
      <c r="C576" s="1" t="s">
        <v>1425</v>
      </c>
      <c r="D576" s="97" t="s">
        <v>133</v>
      </c>
      <c r="E576" s="16">
        <f t="shared" ref="E576:G576" si="1022">E436</f>
        <v>917249</v>
      </c>
      <c r="F576" s="138">
        <f t="shared" si="1022"/>
        <v>0.48</v>
      </c>
      <c r="G576" s="16">
        <f t="shared" si="1022"/>
        <v>440279.51999999996</v>
      </c>
      <c r="H576" s="16"/>
      <c r="I576" s="101">
        <f t="shared" si="996"/>
        <v>3.2029652435343801E-2</v>
      </c>
      <c r="J576" s="16">
        <v>18648</v>
      </c>
      <c r="K576" s="130">
        <v>16958</v>
      </c>
      <c r="L576" s="130">
        <v>16817</v>
      </c>
      <c r="M576" s="131">
        <v>14162</v>
      </c>
      <c r="N576" s="131">
        <v>13459</v>
      </c>
      <c r="O576" s="16">
        <v>12924</v>
      </c>
      <c r="P576" s="16">
        <v>12061</v>
      </c>
      <c r="Q576" s="16">
        <v>12324</v>
      </c>
      <c r="R576" s="16">
        <v>12250</v>
      </c>
      <c r="S576" s="16">
        <v>12915</v>
      </c>
      <c r="T576" s="16">
        <v>12953</v>
      </c>
      <c r="U576" s="16">
        <v>15000</v>
      </c>
      <c r="V576" s="16">
        <v>13646</v>
      </c>
      <c r="W576" s="16">
        <v>12036</v>
      </c>
      <c r="X576" s="16">
        <v>11991</v>
      </c>
      <c r="Y576" s="16">
        <v>11410</v>
      </c>
      <c r="Z576" s="16">
        <v>15578</v>
      </c>
      <c r="AA576" s="16">
        <v>15318</v>
      </c>
      <c r="AG576" s="103">
        <f t="shared" ref="AG576:AX576" si="1023">J576/$G576</f>
        <v>4.2354911261827492E-2</v>
      </c>
      <c r="AH576" s="103">
        <f t="shared" si="1023"/>
        <v>3.8516440646614684E-2</v>
      </c>
      <c r="AI576" s="103">
        <f t="shared" si="1023"/>
        <v>3.8196189547948997E-2</v>
      </c>
      <c r="AJ576" s="103">
        <f t="shared" si="1023"/>
        <v>3.2165929498605798E-2</v>
      </c>
      <c r="AK576" s="103">
        <f t="shared" si="1023"/>
        <v>3.0569216574052777E-2</v>
      </c>
      <c r="AL576" s="103">
        <f t="shared" si="1023"/>
        <v>2.9354079426633338E-2</v>
      </c>
      <c r="AM576" s="103">
        <f t="shared" si="1023"/>
        <v>2.7393961000048334E-2</v>
      </c>
      <c r="AN576" s="103">
        <f t="shared" si="1023"/>
        <v>2.7991308794013407E-2</v>
      </c>
      <c r="AO576" s="103">
        <f t="shared" si="1023"/>
        <v>2.7823233749323613E-2</v>
      </c>
      <c r="AP576" s="103">
        <f t="shared" si="1023"/>
        <v>2.933363786714404E-2</v>
      </c>
      <c r="AQ576" s="103">
        <f t="shared" si="1023"/>
        <v>2.9419946673876634E-2</v>
      </c>
      <c r="AR576" s="103">
        <f t="shared" si="1023"/>
        <v>3.4069265815498302E-2</v>
      </c>
      <c r="AS576" s="103">
        <f t="shared" si="1023"/>
        <v>3.0993946754552654E-2</v>
      </c>
      <c r="AT576" s="103">
        <f t="shared" si="1023"/>
        <v>2.7337178890355838E-2</v>
      </c>
      <c r="AU576" s="103">
        <f t="shared" si="1023"/>
        <v>2.7234971092909344E-2</v>
      </c>
      <c r="AV576" s="103">
        <f t="shared" si="1023"/>
        <v>2.5915354863655708E-2</v>
      </c>
      <c r="AW576" s="103">
        <f t="shared" si="1023"/>
        <v>3.5382068191588838E-2</v>
      </c>
      <c r="AX576" s="103">
        <f t="shared" si="1023"/>
        <v>3.4791534250786869E-2</v>
      </c>
    </row>
    <row r="577" spans="1:50" ht="14.25" outlineLevel="1" x14ac:dyDescent="0.2">
      <c r="A577" s="83" t="s">
        <v>1840</v>
      </c>
      <c r="B577" s="83" t="s">
        <v>1452</v>
      </c>
      <c r="C577" s="1" t="s">
        <v>1437</v>
      </c>
      <c r="D577" s="97" t="s">
        <v>133</v>
      </c>
      <c r="E577" s="16">
        <f t="shared" ref="E577:G577" si="1024">E437</f>
        <v>599861</v>
      </c>
      <c r="F577" s="138">
        <f t="shared" si="1024"/>
        <v>0.48</v>
      </c>
      <c r="G577" s="16">
        <f t="shared" si="1024"/>
        <v>287933.27999999997</v>
      </c>
      <c r="H577" s="16"/>
      <c r="I577" s="101">
        <f t="shared" si="996"/>
        <v>2.1998151794054514E-2</v>
      </c>
      <c r="J577" s="16">
        <v>7431</v>
      </c>
      <c r="K577" s="130">
        <v>6827</v>
      </c>
      <c r="L577" s="130">
        <v>6873</v>
      </c>
      <c r="M577" s="131">
        <v>5011</v>
      </c>
      <c r="N577" s="131">
        <v>4441</v>
      </c>
      <c r="O577" s="16">
        <v>4440</v>
      </c>
      <c r="P577" s="16">
        <v>4423</v>
      </c>
      <c r="Q577" s="16">
        <v>4560</v>
      </c>
      <c r="R577" s="16">
        <v>4565</v>
      </c>
      <c r="S577" s="16">
        <v>5046</v>
      </c>
      <c r="T577" s="16">
        <v>5152</v>
      </c>
      <c r="U577" s="16">
        <v>6002</v>
      </c>
      <c r="V577" s="16">
        <v>5458</v>
      </c>
      <c r="W577" s="16">
        <v>4629</v>
      </c>
      <c r="X577" s="16">
        <v>4977</v>
      </c>
      <c r="Y577" s="16">
        <v>4677</v>
      </c>
      <c r="Z577" s="16">
        <v>6040</v>
      </c>
      <c r="AA577" s="16">
        <v>8285</v>
      </c>
      <c r="AG577" s="103">
        <f t="shared" ref="AG577:AX577" si="1025">J577/$G577</f>
        <v>2.5808062201076586E-2</v>
      </c>
      <c r="AH577" s="103">
        <f t="shared" si="1025"/>
        <v>2.3710354009790047E-2</v>
      </c>
      <c r="AI577" s="103">
        <f t="shared" si="1025"/>
        <v>2.3870113242901274E-2</v>
      </c>
      <c r="AJ577" s="103">
        <f t="shared" si="1025"/>
        <v>1.7403337328703375E-2</v>
      </c>
      <c r="AK577" s="103">
        <f t="shared" si="1025"/>
        <v>1.5423712048846874E-2</v>
      </c>
      <c r="AL577" s="103">
        <f t="shared" si="1025"/>
        <v>1.5420239022040108E-2</v>
      </c>
      <c r="AM577" s="103">
        <f t="shared" si="1025"/>
        <v>1.5361197566325089E-2</v>
      </c>
      <c r="AN577" s="103">
        <f t="shared" si="1025"/>
        <v>1.5837002238852003E-2</v>
      </c>
      <c r="AO577" s="103">
        <f t="shared" si="1025"/>
        <v>1.5854367372885831E-2</v>
      </c>
      <c r="AP577" s="103">
        <f t="shared" si="1025"/>
        <v>1.7524893266940178E-2</v>
      </c>
      <c r="AQ577" s="103">
        <f t="shared" si="1025"/>
        <v>1.7893034108457349E-2</v>
      </c>
      <c r="AR577" s="103">
        <f t="shared" si="1025"/>
        <v>2.0845106894208272E-2</v>
      </c>
      <c r="AS577" s="103">
        <f t="shared" si="1025"/>
        <v>1.8955780311327681E-2</v>
      </c>
      <c r="AT577" s="103">
        <f t="shared" si="1025"/>
        <v>1.6076641088518841E-2</v>
      </c>
      <c r="AU577" s="103">
        <f t="shared" si="1025"/>
        <v>1.7285254417273337E-2</v>
      </c>
      <c r="AV577" s="103">
        <f t="shared" si="1025"/>
        <v>1.6243346375243599E-2</v>
      </c>
      <c r="AW577" s="103">
        <f t="shared" si="1025"/>
        <v>2.0977081912865372E-2</v>
      </c>
      <c r="AX577" s="103">
        <f t="shared" si="1025"/>
        <v>2.877402709405457E-2</v>
      </c>
    </row>
    <row r="578" spans="1:50" ht="14.25" outlineLevel="1" x14ac:dyDescent="0.2">
      <c r="A578" s="83" t="s">
        <v>1840</v>
      </c>
      <c r="B578" s="83" t="s">
        <v>1452</v>
      </c>
      <c r="C578" s="1" t="s">
        <v>2453</v>
      </c>
      <c r="D578" s="97" t="e">
        <v>#N/A</v>
      </c>
      <c r="E578" s="16">
        <f t="shared" ref="E578:G578" si="1026">E438</f>
        <v>1059849</v>
      </c>
      <c r="F578" s="138">
        <f t="shared" si="1026"/>
        <v>0.48</v>
      </c>
      <c r="G578" s="16">
        <f t="shared" si="1026"/>
        <v>508727.51999999996</v>
      </c>
      <c r="H578" s="16"/>
      <c r="I578" s="101">
        <f t="shared" si="996"/>
        <v>6.0046551704797363E-2</v>
      </c>
      <c r="J578" s="16">
        <v>45230</v>
      </c>
      <c r="K578" s="130">
        <v>42017</v>
      </c>
      <c r="L578" s="130">
        <v>42965</v>
      </c>
      <c r="M578" s="131">
        <v>29398</v>
      </c>
      <c r="N578" s="131">
        <v>25086</v>
      </c>
      <c r="O578" s="16">
        <v>25812</v>
      </c>
      <c r="P578" s="16">
        <v>25383</v>
      </c>
      <c r="Q578" s="16">
        <v>26904</v>
      </c>
      <c r="R578" s="16">
        <v>27175</v>
      </c>
      <c r="S578" s="16">
        <v>29768</v>
      </c>
      <c r="T578" s="16">
        <v>28965</v>
      </c>
      <c r="U578" s="16">
        <v>31407</v>
      </c>
      <c r="V578" s="16">
        <v>29273</v>
      </c>
      <c r="W578" s="16">
        <v>26084</v>
      </c>
      <c r="X578" s="16">
        <v>28153</v>
      </c>
      <c r="Y578" s="16">
        <v>26807</v>
      </c>
      <c r="Z578" s="16">
        <v>30673</v>
      </c>
      <c r="AA578" s="16">
        <v>34162</v>
      </c>
      <c r="AG578" s="103">
        <f t="shared" ref="AG578:AX578" si="1027">J578/$G578</f>
        <v>8.8908105462822226E-2</v>
      </c>
      <c r="AH578" s="103">
        <f t="shared" si="1027"/>
        <v>8.2592347274627498E-2</v>
      </c>
      <c r="AI578" s="103">
        <f t="shared" si="1027"/>
        <v>8.4455820278800733E-2</v>
      </c>
      <c r="AJ578" s="103">
        <f t="shared" si="1027"/>
        <v>5.7787320017599994E-2</v>
      </c>
      <c r="AK578" s="103">
        <f t="shared" si="1027"/>
        <v>4.9311269812963923E-2</v>
      </c>
      <c r="AL578" s="103">
        <f t="shared" si="1027"/>
        <v>5.0738359898438369E-2</v>
      </c>
      <c r="AM578" s="103">
        <f t="shared" si="1027"/>
        <v>4.9895079393385285E-2</v>
      </c>
      <c r="AN578" s="103">
        <f t="shared" si="1027"/>
        <v>5.2884892093118932E-2</v>
      </c>
      <c r="AO578" s="103">
        <f t="shared" si="1027"/>
        <v>5.3417593764143137E-2</v>
      </c>
      <c r="AP578" s="103">
        <f t="shared" si="1027"/>
        <v>5.8514624882097986E-2</v>
      </c>
      <c r="AQ578" s="103">
        <f t="shared" si="1027"/>
        <v>5.6936176757255048E-2</v>
      </c>
      <c r="AR578" s="103">
        <f t="shared" si="1027"/>
        <v>6.1736388862941805E-2</v>
      </c>
      <c r="AS578" s="103">
        <f t="shared" si="1027"/>
        <v>5.754160891472905E-2</v>
      </c>
      <c r="AT578" s="103">
        <f t="shared" si="1027"/>
        <v>5.1273027258285538E-2</v>
      </c>
      <c r="AU578" s="103">
        <f t="shared" si="1027"/>
        <v>5.5340037433005397E-2</v>
      </c>
      <c r="AV578" s="103">
        <f t="shared" si="1027"/>
        <v>5.2694220277291079E-2</v>
      </c>
      <c r="AW578" s="103">
        <f t="shared" si="1027"/>
        <v>6.0293573266883622E-2</v>
      </c>
      <c r="AX578" s="103">
        <f t="shared" si="1027"/>
        <v>6.7151861570217394E-2</v>
      </c>
    </row>
    <row r="579" spans="1:50" ht="14.25" outlineLevel="1" x14ac:dyDescent="0.2">
      <c r="A579" s="83" t="s">
        <v>1840</v>
      </c>
      <c r="B579" s="83" t="s">
        <v>1452</v>
      </c>
      <c r="C579" s="1" t="s">
        <v>1440</v>
      </c>
      <c r="D579" s="97" t="s">
        <v>133</v>
      </c>
      <c r="E579" s="16">
        <f t="shared" ref="E579:G579" si="1028">E439</f>
        <v>386013</v>
      </c>
      <c r="F579" s="138">
        <f t="shared" si="1028"/>
        <v>0.48</v>
      </c>
      <c r="G579" s="16">
        <f t="shared" si="1028"/>
        <v>185286.24</v>
      </c>
      <c r="H579" s="16"/>
      <c r="I579" s="101">
        <f t="shared" si="996"/>
        <v>3.2752926858824853E-2</v>
      </c>
      <c r="J579" s="16">
        <v>10329</v>
      </c>
      <c r="K579" s="130">
        <v>9293</v>
      </c>
      <c r="L579" s="130">
        <v>9491</v>
      </c>
      <c r="M579" s="131">
        <v>7563</v>
      </c>
      <c r="N579" s="131">
        <v>6485</v>
      </c>
      <c r="O579" s="16">
        <v>6858</v>
      </c>
      <c r="P579" s="16">
        <v>6198</v>
      </c>
      <c r="Q579" s="16">
        <v>6478</v>
      </c>
      <c r="R579" s="16">
        <v>6477</v>
      </c>
      <c r="S579" s="16">
        <v>6630</v>
      </c>
      <c r="T579" s="16">
        <v>6645</v>
      </c>
      <c r="U579" s="16">
        <v>7186</v>
      </c>
      <c r="V579" s="16">
        <v>6558</v>
      </c>
      <c r="W579" s="16">
        <v>5333</v>
      </c>
      <c r="X579" s="16">
        <v>5645</v>
      </c>
      <c r="Y579" s="16">
        <v>5042</v>
      </c>
      <c r="Z579" s="16">
        <v>6364</v>
      </c>
      <c r="AA579" s="16">
        <v>6800</v>
      </c>
      <c r="AG579" s="103">
        <f t="shared" ref="AG579:AX579" si="1029">J579/$G579</f>
        <v>5.5746179532813661E-2</v>
      </c>
      <c r="AH579" s="103">
        <f t="shared" si="1029"/>
        <v>5.015483070950115E-2</v>
      </c>
      <c r="AI579" s="103">
        <f t="shared" si="1029"/>
        <v>5.1223447569555089E-2</v>
      </c>
      <c r="AJ579" s="103">
        <f t="shared" si="1029"/>
        <v>4.0817925821151103E-2</v>
      </c>
      <c r="AK579" s="103">
        <f t="shared" si="1029"/>
        <v>3.4999900694190782E-2</v>
      </c>
      <c r="AL579" s="103">
        <f t="shared" si="1029"/>
        <v>3.7013002152777238E-2</v>
      </c>
      <c r="AM579" s="103">
        <f t="shared" si="1029"/>
        <v>3.3450945952597455E-2</v>
      </c>
      <c r="AN579" s="103">
        <f t="shared" si="1029"/>
        <v>3.4962121310249485E-2</v>
      </c>
      <c r="AO579" s="103">
        <f t="shared" si="1029"/>
        <v>3.495672425540073E-2</v>
      </c>
      <c r="AP579" s="103">
        <f t="shared" si="1029"/>
        <v>3.5782473647260588E-2</v>
      </c>
      <c r="AQ579" s="103">
        <f t="shared" si="1029"/>
        <v>3.5863429469991943E-2</v>
      </c>
      <c r="AR579" s="103">
        <f t="shared" si="1029"/>
        <v>3.8783236143169621E-2</v>
      </c>
      <c r="AS579" s="103">
        <f t="shared" si="1029"/>
        <v>3.5393885698150065E-2</v>
      </c>
      <c r="AT579" s="103">
        <f t="shared" si="1029"/>
        <v>2.8782493508422428E-2</v>
      </c>
      <c r="AU579" s="103">
        <f t="shared" si="1029"/>
        <v>3.0466374621234693E-2</v>
      </c>
      <c r="AV579" s="103">
        <f t="shared" si="1029"/>
        <v>2.7211950547434069E-2</v>
      </c>
      <c r="AW579" s="103">
        <f t="shared" si="1029"/>
        <v>3.4346857057491159E-2</v>
      </c>
      <c r="AX579" s="103">
        <f t="shared" si="1029"/>
        <v>3.6699972971549318E-2</v>
      </c>
    </row>
    <row r="580" spans="1:50" ht="14.25" outlineLevel="1" x14ac:dyDescent="0.2">
      <c r="A580" s="83" t="s">
        <v>1840</v>
      </c>
      <c r="B580" s="83" t="s">
        <v>1452</v>
      </c>
      <c r="C580" s="1" t="s">
        <v>1445</v>
      </c>
      <c r="D580" s="97" t="s">
        <v>151</v>
      </c>
      <c r="E580" s="16">
        <f t="shared" ref="E580:G580" si="1030">E440</f>
        <v>117045</v>
      </c>
      <c r="F580" s="138">
        <f t="shared" si="1030"/>
        <v>0.48</v>
      </c>
      <c r="G580" s="16">
        <f t="shared" si="1030"/>
        <v>56181.599999999999</v>
      </c>
      <c r="H580" s="16"/>
      <c r="I580" s="101">
        <f t="shared" si="996"/>
        <v>0.1441515846231981</v>
      </c>
      <c r="J580" s="16">
        <v>8961</v>
      </c>
      <c r="K580" s="130">
        <v>8784</v>
      </c>
      <c r="L580" s="130">
        <v>8879</v>
      </c>
      <c r="M580" s="131">
        <v>7590</v>
      </c>
      <c r="N580" s="131">
        <v>6273</v>
      </c>
      <c r="O580" s="16">
        <v>6172</v>
      </c>
      <c r="P580" s="16">
        <v>5442</v>
      </c>
      <c r="Q580" s="16">
        <v>6207</v>
      </c>
      <c r="R580" s="16">
        <v>6165</v>
      </c>
      <c r="S580" s="16">
        <v>6671</v>
      </c>
      <c r="T580" s="16">
        <v>6339</v>
      </c>
      <c r="U580" s="16">
        <v>7327</v>
      </c>
      <c r="V580" s="16">
        <v>6521</v>
      </c>
      <c r="W580" s="16">
        <v>5835</v>
      </c>
      <c r="X580" s="16">
        <v>6955</v>
      </c>
      <c r="Y580" s="16">
        <v>6521</v>
      </c>
      <c r="Z580" s="16">
        <v>8440</v>
      </c>
      <c r="AA580" s="16">
        <v>9335</v>
      </c>
      <c r="AG580" s="103">
        <f t="shared" ref="AG580:AX580" si="1031">J580/$G580</f>
        <v>0.15950061941988125</v>
      </c>
      <c r="AH580" s="103">
        <f t="shared" si="1031"/>
        <v>0.15635012174804563</v>
      </c>
      <c r="AI580" s="103">
        <f t="shared" si="1031"/>
        <v>0.15804106682614949</v>
      </c>
      <c r="AJ580" s="103">
        <f t="shared" si="1031"/>
        <v>0.13509761202956128</v>
      </c>
      <c r="AK580" s="103">
        <f t="shared" si="1031"/>
        <v>0.1116557734204793</v>
      </c>
      <c r="AL580" s="103">
        <f t="shared" si="1031"/>
        <v>0.10985803181112677</v>
      </c>
      <c r="AM580" s="103">
        <f t="shared" si="1031"/>
        <v>9.6864453842539194E-2</v>
      </c>
      <c r="AN580" s="103">
        <f t="shared" si="1031"/>
        <v>0.11048101157674399</v>
      </c>
      <c r="AO580" s="103">
        <f t="shared" si="1031"/>
        <v>0.10973343585800334</v>
      </c>
      <c r="AP580" s="103">
        <f t="shared" si="1031"/>
        <v>0.11873994332664076</v>
      </c>
      <c r="AQ580" s="103">
        <f t="shared" si="1031"/>
        <v>0.11283053526421462</v>
      </c>
      <c r="AR580" s="103">
        <f t="shared" si="1031"/>
        <v>0.13041636407649479</v>
      </c>
      <c r="AS580" s="103">
        <f t="shared" si="1031"/>
        <v>0.11607003004542413</v>
      </c>
      <c r="AT580" s="103">
        <f t="shared" si="1031"/>
        <v>0.10385962663932675</v>
      </c>
      <c r="AU580" s="103">
        <f t="shared" si="1031"/>
        <v>0.12379497913907757</v>
      </c>
      <c r="AV580" s="103">
        <f t="shared" si="1031"/>
        <v>0.11607003004542413</v>
      </c>
      <c r="AW580" s="103">
        <f t="shared" si="1031"/>
        <v>0.15022712062312216</v>
      </c>
      <c r="AX580" s="103">
        <f t="shared" si="1031"/>
        <v>0.16615760320104803</v>
      </c>
    </row>
    <row r="581" spans="1:50" ht="14.25" outlineLevel="1" x14ac:dyDescent="0.2">
      <c r="A581" s="83" t="s">
        <v>1840</v>
      </c>
      <c r="B581" s="83" t="s">
        <v>1452</v>
      </c>
      <c r="C581" s="1" t="s">
        <v>1452</v>
      </c>
      <c r="D581" s="97" t="s">
        <v>201</v>
      </c>
      <c r="E581" s="16">
        <f t="shared" ref="E581:G581" si="1032">E441</f>
        <v>622905</v>
      </c>
      <c r="F581" s="138">
        <f t="shared" si="1032"/>
        <v>0.48</v>
      </c>
      <c r="G581" s="16">
        <f t="shared" si="1032"/>
        <v>298994.39999999997</v>
      </c>
      <c r="H581" s="16"/>
      <c r="I581" s="101">
        <f t="shared" si="996"/>
        <v>0.62859259794386346</v>
      </c>
      <c r="J581" s="16">
        <v>270610</v>
      </c>
      <c r="K581" s="130">
        <v>264248</v>
      </c>
      <c r="L581" s="130">
        <v>261154</v>
      </c>
      <c r="M581" s="131">
        <v>197563</v>
      </c>
      <c r="N581" s="131">
        <v>175714</v>
      </c>
      <c r="O581" s="16">
        <v>186838</v>
      </c>
      <c r="P581" s="16">
        <v>171139</v>
      </c>
      <c r="Q581" s="16">
        <v>180774</v>
      </c>
      <c r="R581" s="16">
        <v>183237</v>
      </c>
      <c r="S581" s="16">
        <v>188504</v>
      </c>
      <c r="T581" s="16">
        <v>177003</v>
      </c>
      <c r="U581" s="16">
        <v>189190</v>
      </c>
      <c r="V581" s="16">
        <v>175123</v>
      </c>
      <c r="W581" s="16">
        <v>161326</v>
      </c>
      <c r="X581" s="16">
        <v>171375</v>
      </c>
      <c r="Y581" s="16">
        <v>163071</v>
      </c>
      <c r="Z581" s="16">
        <v>189386</v>
      </c>
      <c r="AA581" s="16">
        <v>211380</v>
      </c>
      <c r="AG581" s="103">
        <f t="shared" ref="AG581:AX581" si="1033">J581/$G581</f>
        <v>0.90506711831392173</v>
      </c>
      <c r="AH581" s="103">
        <f t="shared" si="1033"/>
        <v>0.88378912782312991</v>
      </c>
      <c r="AI581" s="103">
        <f t="shared" si="1033"/>
        <v>0.87344110792710505</v>
      </c>
      <c r="AJ581" s="103">
        <f t="shared" si="1033"/>
        <v>0.66075819480231079</v>
      </c>
      <c r="AK581" s="103">
        <f t="shared" si="1033"/>
        <v>0.58768324757921897</v>
      </c>
      <c r="AL581" s="103">
        <f t="shared" si="1033"/>
        <v>0.62488795776777095</v>
      </c>
      <c r="AM581" s="103">
        <f t="shared" si="1033"/>
        <v>0.57238195765539424</v>
      </c>
      <c r="AN581" s="103">
        <f t="shared" si="1033"/>
        <v>0.60460664146218135</v>
      </c>
      <c r="AO581" s="103">
        <f t="shared" si="1033"/>
        <v>0.61284425393920428</v>
      </c>
      <c r="AP581" s="103">
        <f t="shared" si="1033"/>
        <v>0.63045996848101515</v>
      </c>
      <c r="AQ581" s="103">
        <f t="shared" si="1033"/>
        <v>0.59199436511185499</v>
      </c>
      <c r="AR581" s="103">
        <f t="shared" si="1033"/>
        <v>0.63275432583352742</v>
      </c>
      <c r="AS581" s="103">
        <f t="shared" si="1033"/>
        <v>0.58570662193004286</v>
      </c>
      <c r="AT581" s="103">
        <f t="shared" si="1033"/>
        <v>0.53956194497288246</v>
      </c>
      <c r="AU581" s="103">
        <f t="shared" si="1033"/>
        <v>0.57317127009736646</v>
      </c>
      <c r="AV581" s="103">
        <f t="shared" si="1033"/>
        <v>0.54539817468153251</v>
      </c>
      <c r="AW581" s="103">
        <f t="shared" si="1033"/>
        <v>0.63340985650567372</v>
      </c>
      <c r="AX581" s="103">
        <f t="shared" si="1033"/>
        <v>0.70696976264438405</v>
      </c>
    </row>
    <row r="582" spans="1:50" ht="14.25" outlineLevel="1" x14ac:dyDescent="0.2">
      <c r="A582" s="83" t="s">
        <v>1840</v>
      </c>
      <c r="B582" s="83" t="s">
        <v>1452</v>
      </c>
      <c r="C582" s="1" t="s">
        <v>1490</v>
      </c>
      <c r="D582" s="97" t="s">
        <v>133</v>
      </c>
      <c r="E582" s="16">
        <f t="shared" ref="E582:G582" si="1034">E442</f>
        <v>991865</v>
      </c>
      <c r="F582" s="138">
        <f t="shared" si="1034"/>
        <v>0.48</v>
      </c>
      <c r="G582" s="16">
        <f t="shared" si="1034"/>
        <v>476095.19999999995</v>
      </c>
      <c r="H582" s="16"/>
      <c r="I582" s="101">
        <f t="shared" si="996"/>
        <v>2.7219346046757038E-2</v>
      </c>
      <c r="J582" s="16">
        <v>12118</v>
      </c>
      <c r="K582" s="130">
        <v>11184</v>
      </c>
      <c r="L582" s="130">
        <v>11728</v>
      </c>
      <c r="M582" s="131">
        <v>10430</v>
      </c>
      <c r="N582" s="131">
        <v>9141</v>
      </c>
      <c r="O582" s="16">
        <v>9215</v>
      </c>
      <c r="P582" s="16">
        <v>8478</v>
      </c>
      <c r="Q582" s="16">
        <v>9134</v>
      </c>
      <c r="R582" s="16">
        <v>9143</v>
      </c>
      <c r="S582" s="16">
        <v>9587</v>
      </c>
      <c r="T582" s="16">
        <v>9551</v>
      </c>
      <c r="U582" s="16">
        <v>11019</v>
      </c>
      <c r="V582" s="16">
        <v>10242</v>
      </c>
      <c r="W582" s="16">
        <v>9449</v>
      </c>
      <c r="X582" s="16">
        <v>10177</v>
      </c>
      <c r="Y582" s="16">
        <v>9474</v>
      </c>
      <c r="Z582" s="16">
        <v>13882</v>
      </c>
      <c r="AA582" s="16">
        <v>15521</v>
      </c>
      <c r="AG582" s="103">
        <f t="shared" ref="AG582:AX582" si="1035">J582/$G582</f>
        <v>2.5452892614754363E-2</v>
      </c>
      <c r="AH582" s="103">
        <f t="shared" si="1035"/>
        <v>2.3491100099307872E-2</v>
      </c>
      <c r="AI582" s="103">
        <f t="shared" si="1035"/>
        <v>2.4633728716441587E-2</v>
      </c>
      <c r="AJ582" s="103">
        <f t="shared" si="1035"/>
        <v>2.1907383229236507E-2</v>
      </c>
      <c r="AK582" s="103">
        <f t="shared" si="1035"/>
        <v>1.9199941524300185E-2</v>
      </c>
      <c r="AL582" s="103">
        <f t="shared" si="1035"/>
        <v>1.9355372622954403E-2</v>
      </c>
      <c r="AM582" s="103">
        <f t="shared" si="1035"/>
        <v>1.7807362897168468E-2</v>
      </c>
      <c r="AN582" s="103">
        <f t="shared" si="1035"/>
        <v>1.9185238582535596E-2</v>
      </c>
      <c r="AO582" s="103">
        <f t="shared" si="1035"/>
        <v>1.920414236480435E-2</v>
      </c>
      <c r="AP582" s="103">
        <f t="shared" si="1035"/>
        <v>2.0136728956729664E-2</v>
      </c>
      <c r="AQ582" s="103">
        <f t="shared" si="1035"/>
        <v>2.0061113827654638E-2</v>
      </c>
      <c r="AR582" s="103">
        <f t="shared" si="1035"/>
        <v>2.3144530757714006E-2</v>
      </c>
      <c r="AS582" s="103">
        <f t="shared" si="1035"/>
        <v>2.1512504221844708E-2</v>
      </c>
      <c r="AT582" s="103">
        <f t="shared" si="1035"/>
        <v>1.9846870961942067E-2</v>
      </c>
      <c r="AU582" s="103">
        <f t="shared" si="1035"/>
        <v>2.1375976905459247E-2</v>
      </c>
      <c r="AV582" s="103">
        <f t="shared" si="1035"/>
        <v>1.989938146824417E-2</v>
      </c>
      <c r="AW582" s="103">
        <f t="shared" si="1035"/>
        <v>2.9158033939430603E-2</v>
      </c>
      <c r="AX582" s="103">
        <f t="shared" si="1035"/>
        <v>3.260062273259634E-2</v>
      </c>
    </row>
    <row r="583" spans="1:50" ht="14.25" outlineLevel="1" x14ac:dyDescent="0.2">
      <c r="A583" s="83" t="s">
        <v>1840</v>
      </c>
      <c r="B583" s="83" t="s">
        <v>1506</v>
      </c>
      <c r="C583" s="1" t="s">
        <v>1251</v>
      </c>
      <c r="D583" s="97" t="s">
        <v>133</v>
      </c>
      <c r="E583" s="16">
        <f t="shared" ref="E583:G583" si="1036">E443</f>
        <v>551397</v>
      </c>
      <c r="F583" s="138">
        <f t="shared" si="1036"/>
        <v>0.62</v>
      </c>
      <c r="G583" s="16">
        <f t="shared" si="1036"/>
        <v>341866.14</v>
      </c>
      <c r="H583" s="16"/>
      <c r="I583" s="101">
        <f t="shared" si="996"/>
        <v>0.13413144688736942</v>
      </c>
      <c r="J583" s="16">
        <v>73031</v>
      </c>
      <c r="K583" s="130">
        <v>66922</v>
      </c>
      <c r="L583" s="130">
        <v>68049</v>
      </c>
      <c r="M583" s="131">
        <v>43563</v>
      </c>
      <c r="N583" s="131">
        <v>37081</v>
      </c>
      <c r="O583" s="16">
        <v>40226</v>
      </c>
      <c r="P583" s="16">
        <v>35467</v>
      </c>
      <c r="Q583" s="16">
        <v>41048</v>
      </c>
      <c r="R583" s="16">
        <v>48067</v>
      </c>
      <c r="S583" s="16">
        <v>48012</v>
      </c>
      <c r="T583" s="16">
        <v>46831</v>
      </c>
      <c r="U583" s="16">
        <v>48651</v>
      </c>
      <c r="V583" s="16">
        <v>45008</v>
      </c>
      <c r="W583" s="16">
        <v>41328</v>
      </c>
      <c r="X583" s="16">
        <v>44489</v>
      </c>
      <c r="Y583" s="16">
        <v>38897</v>
      </c>
      <c r="Z583" s="16">
        <v>44520</v>
      </c>
      <c r="AA583" s="16">
        <v>54148</v>
      </c>
      <c r="AG583" s="103">
        <f t="shared" ref="AG583:AX583" si="1037">J583/$G583</f>
        <v>0.21362454907058065</v>
      </c>
      <c r="AH583" s="103">
        <f t="shared" si="1037"/>
        <v>0.19575498175981978</v>
      </c>
      <c r="AI583" s="103">
        <f t="shared" si="1037"/>
        <v>0.19905159370272821</v>
      </c>
      <c r="AJ583" s="103">
        <f t="shared" si="1037"/>
        <v>0.1274270683841342</v>
      </c>
      <c r="AK583" s="103">
        <f t="shared" si="1037"/>
        <v>0.10846643074976656</v>
      </c>
      <c r="AL583" s="103">
        <f t="shared" si="1037"/>
        <v>0.11766593790189341</v>
      </c>
      <c r="AM583" s="103">
        <f t="shared" si="1037"/>
        <v>0.10374528463099621</v>
      </c>
      <c r="AN583" s="103">
        <f t="shared" si="1037"/>
        <v>0.12007038778394373</v>
      </c>
      <c r="AO583" s="103">
        <f t="shared" si="1037"/>
        <v>0.14060181566972382</v>
      </c>
      <c r="AP583" s="103">
        <f t="shared" si="1037"/>
        <v>0.14044093398661828</v>
      </c>
      <c r="AQ583" s="103">
        <f t="shared" si="1037"/>
        <v>0.13698636548211529</v>
      </c>
      <c r="AR583" s="103">
        <f t="shared" si="1037"/>
        <v>0.14231008663215375</v>
      </c>
      <c r="AS583" s="103">
        <f t="shared" si="1037"/>
        <v>0.13165386896754383</v>
      </c>
      <c r="AT583" s="103">
        <f t="shared" si="1037"/>
        <v>0.12088942180702657</v>
      </c>
      <c r="AU583" s="103">
        <f t="shared" si="1037"/>
        <v>0.13013573090332958</v>
      </c>
      <c r="AV583" s="103">
        <f t="shared" si="1037"/>
        <v>0.11377845141376094</v>
      </c>
      <c r="AW583" s="103">
        <f t="shared" si="1037"/>
        <v>0.13022640967017091</v>
      </c>
      <c r="AX583" s="103">
        <f t="shared" si="1037"/>
        <v>0.15838947957817642</v>
      </c>
    </row>
    <row r="584" spans="1:50" ht="14.25" outlineLevel="1" x14ac:dyDescent="0.2">
      <c r="A584" s="83" t="s">
        <v>1840</v>
      </c>
      <c r="B584" s="83" t="s">
        <v>1506</v>
      </c>
      <c r="C584" s="1" t="s">
        <v>1278</v>
      </c>
      <c r="D584" s="97" t="s">
        <v>133</v>
      </c>
      <c r="E584" s="16">
        <f t="shared" ref="E584:G584" si="1038">E444</f>
        <v>618349</v>
      </c>
      <c r="F584" s="138">
        <f t="shared" si="1038"/>
        <v>0.62</v>
      </c>
      <c r="G584" s="16">
        <f t="shared" si="1038"/>
        <v>383376.38</v>
      </c>
      <c r="H584" s="16"/>
      <c r="I584" s="101">
        <f t="shared" si="996"/>
        <v>1.458966599176854E-2</v>
      </c>
      <c r="J584" s="16">
        <v>7291</v>
      </c>
      <c r="K584" s="130">
        <v>6676</v>
      </c>
      <c r="L584" s="130">
        <v>6508</v>
      </c>
      <c r="M584" s="131">
        <v>5284</v>
      </c>
      <c r="N584" s="131">
        <v>4421</v>
      </c>
      <c r="O584" s="16">
        <v>4501</v>
      </c>
      <c r="P584" s="16">
        <v>4238</v>
      </c>
      <c r="Q584" s="16">
        <v>4621</v>
      </c>
      <c r="R584" s="16">
        <v>5077</v>
      </c>
      <c r="S584" s="16">
        <v>5393</v>
      </c>
      <c r="T584" s="16">
        <v>5334</v>
      </c>
      <c r="U584" s="16">
        <v>5979</v>
      </c>
      <c r="V584" s="16">
        <v>5597</v>
      </c>
      <c r="W584" s="16">
        <v>4931</v>
      </c>
      <c r="X584" s="16">
        <v>4853</v>
      </c>
      <c r="Y584" s="16">
        <v>4215</v>
      </c>
      <c r="Z584" s="16">
        <v>5745</v>
      </c>
      <c r="AA584" s="16">
        <v>6820</v>
      </c>
      <c r="AG584" s="103">
        <f t="shared" ref="AG584:AX584" si="1039">J584/$G584</f>
        <v>1.9017864376516883E-2</v>
      </c>
      <c r="AH584" s="103">
        <f t="shared" si="1039"/>
        <v>1.7413696691486315E-2</v>
      </c>
      <c r="AI584" s="103">
        <f t="shared" si="1039"/>
        <v>1.6975485031185282E-2</v>
      </c>
      <c r="AJ584" s="103">
        <f t="shared" si="1039"/>
        <v>1.3782800077563464E-2</v>
      </c>
      <c r="AK584" s="103">
        <f t="shared" si="1039"/>
        <v>1.1531748513040892E-2</v>
      </c>
      <c r="AL584" s="103">
        <f t="shared" si="1039"/>
        <v>1.174042073223186E-2</v>
      </c>
      <c r="AM584" s="103">
        <f t="shared" si="1039"/>
        <v>1.1054410811641551E-2</v>
      </c>
      <c r="AN584" s="103">
        <f t="shared" si="1039"/>
        <v>1.2053429061018313E-2</v>
      </c>
      <c r="AO584" s="103">
        <f t="shared" si="1039"/>
        <v>1.3242860710406833E-2</v>
      </c>
      <c r="AP584" s="103">
        <f t="shared" si="1039"/>
        <v>1.4067115976211159E-2</v>
      </c>
      <c r="AQ584" s="103">
        <f t="shared" si="1039"/>
        <v>1.3913220214557818E-2</v>
      </c>
      <c r="AR584" s="103">
        <f t="shared" si="1039"/>
        <v>1.5595639981785002E-2</v>
      </c>
      <c r="AS584" s="103">
        <f t="shared" si="1039"/>
        <v>1.4599230135148128E-2</v>
      </c>
      <c r="AT584" s="103">
        <f t="shared" si="1039"/>
        <v>1.2862033910383316E-2</v>
      </c>
      <c r="AU584" s="103">
        <f t="shared" si="1039"/>
        <v>1.2658578496672122E-2</v>
      </c>
      <c r="AV584" s="103">
        <f t="shared" si="1039"/>
        <v>1.0994417548624149E-2</v>
      </c>
      <c r="AW584" s="103">
        <f t="shared" si="1039"/>
        <v>1.4985273740651419E-2</v>
      </c>
      <c r="AX584" s="103">
        <f t="shared" si="1039"/>
        <v>1.7789306686030057E-2</v>
      </c>
    </row>
    <row r="585" spans="1:50" ht="14.25" outlineLevel="1" x14ac:dyDescent="0.2">
      <c r="A585" s="83" t="s">
        <v>1840</v>
      </c>
      <c r="B585" s="83" t="s">
        <v>1506</v>
      </c>
      <c r="C585" s="1" t="s">
        <v>1341</v>
      </c>
      <c r="D585" s="97" t="s">
        <v>151</v>
      </c>
      <c r="E585" s="16">
        <f t="shared" ref="E585:G585" si="1040">E445</f>
        <v>543365</v>
      </c>
      <c r="F585" s="138">
        <f t="shared" si="1040"/>
        <v>0.62</v>
      </c>
      <c r="G585" s="16">
        <f t="shared" si="1040"/>
        <v>336886.3</v>
      </c>
      <c r="H585" s="16"/>
      <c r="I585" s="101">
        <f t="shared" si="996"/>
        <v>3.0729457782442723E-2</v>
      </c>
      <c r="J585" s="16">
        <v>16121</v>
      </c>
      <c r="K585" s="130">
        <v>15893</v>
      </c>
      <c r="L585" s="130">
        <v>16650</v>
      </c>
      <c r="M585" s="131">
        <v>13555</v>
      </c>
      <c r="N585" s="131">
        <v>11104</v>
      </c>
      <c r="O585" s="16">
        <v>10874</v>
      </c>
      <c r="P585" s="16">
        <v>10126</v>
      </c>
      <c r="Q585" s="16">
        <v>10555</v>
      </c>
      <c r="R585" s="16">
        <v>11249</v>
      </c>
      <c r="S585" s="16">
        <v>11780</v>
      </c>
      <c r="T585" s="16">
        <v>10903</v>
      </c>
      <c r="U585" s="16">
        <v>11051</v>
      </c>
      <c r="V585" s="16">
        <v>10005</v>
      </c>
      <c r="W585" s="16">
        <v>9130</v>
      </c>
      <c r="X585" s="16">
        <v>9347</v>
      </c>
      <c r="Y585" s="16">
        <v>7911</v>
      </c>
      <c r="Z585" s="16">
        <v>10908</v>
      </c>
      <c r="AA585" s="16">
        <v>12238</v>
      </c>
      <c r="AG585" s="103">
        <f t="shared" ref="AG585:AX585" si="1041">J585/$G585</f>
        <v>4.7852940294692899E-2</v>
      </c>
      <c r="AH585" s="103">
        <f t="shared" si="1041"/>
        <v>4.717615409115776E-2</v>
      </c>
      <c r="AI585" s="103">
        <f t="shared" si="1041"/>
        <v>4.9423203021316094E-2</v>
      </c>
      <c r="AJ585" s="103">
        <f t="shared" si="1041"/>
        <v>4.0236127144380761E-2</v>
      </c>
      <c r="AK585" s="103">
        <f t="shared" si="1041"/>
        <v>3.2960675456378014E-2</v>
      </c>
      <c r="AL585" s="103">
        <f t="shared" si="1041"/>
        <v>3.2277952531759233E-2</v>
      </c>
      <c r="AM585" s="103">
        <f t="shared" si="1041"/>
        <v>3.0057618846477285E-2</v>
      </c>
      <c r="AN585" s="103">
        <f t="shared" si="1041"/>
        <v>3.1331045518918403E-2</v>
      </c>
      <c r="AO585" s="103">
        <f t="shared" si="1041"/>
        <v>3.3391087734942031E-2</v>
      </c>
      <c r="AP585" s="103">
        <f t="shared" si="1041"/>
        <v>3.4967287182648868E-2</v>
      </c>
      <c r="AQ585" s="103">
        <f t="shared" si="1041"/>
        <v>3.2364034987472035E-2</v>
      </c>
      <c r="AR585" s="103">
        <f t="shared" si="1041"/>
        <v>3.2803352347661512E-2</v>
      </c>
      <c r="AS585" s="103">
        <f t="shared" si="1041"/>
        <v>2.9698447220916968E-2</v>
      </c>
      <c r="AT585" s="103">
        <f t="shared" si="1041"/>
        <v>2.710113174682378E-2</v>
      </c>
      <c r="AU585" s="103">
        <f t="shared" si="1041"/>
        <v>2.774526598439889E-2</v>
      </c>
      <c r="AV585" s="103">
        <f t="shared" si="1041"/>
        <v>2.3482700246344242E-2</v>
      </c>
      <c r="AW585" s="103">
        <f t="shared" si="1041"/>
        <v>3.2378876790181137E-2</v>
      </c>
      <c r="AX585" s="103">
        <f t="shared" si="1041"/>
        <v>3.6326796310802788E-2</v>
      </c>
    </row>
    <row r="586" spans="1:50" ht="14.25" outlineLevel="1" x14ac:dyDescent="0.2">
      <c r="A586" s="83" t="s">
        <v>1840</v>
      </c>
      <c r="B586" s="83" t="s">
        <v>1506</v>
      </c>
      <c r="C586" s="1" t="s">
        <v>1345</v>
      </c>
      <c r="D586" s="97" t="s">
        <v>133</v>
      </c>
      <c r="E586" s="16">
        <f t="shared" ref="E586:G586" si="1042">E446</f>
        <v>817617</v>
      </c>
      <c r="F586" s="138">
        <f t="shared" si="1042"/>
        <v>0.62</v>
      </c>
      <c r="G586" s="16">
        <f t="shared" si="1042"/>
        <v>506922.54</v>
      </c>
      <c r="H586" s="16"/>
      <c r="I586" s="101">
        <f t="shared" si="996"/>
        <v>2.0317371039238724E-2</v>
      </c>
      <c r="J586" s="16">
        <v>11826</v>
      </c>
      <c r="K586" s="130">
        <v>10550</v>
      </c>
      <c r="L586" s="130">
        <v>10776</v>
      </c>
      <c r="M586" s="131">
        <v>8439</v>
      </c>
      <c r="N586" s="131">
        <v>8358</v>
      </c>
      <c r="O586" s="16">
        <v>8863</v>
      </c>
      <c r="P586" s="16">
        <v>7423</v>
      </c>
      <c r="Q586" s="16">
        <v>7667</v>
      </c>
      <c r="R586" s="16">
        <v>7824</v>
      </c>
      <c r="S586" s="16">
        <v>8081</v>
      </c>
      <c r="T586" s="16">
        <v>8133</v>
      </c>
      <c r="U586" s="16">
        <v>8932</v>
      </c>
      <c r="V586" s="16">
        <v>8108</v>
      </c>
      <c r="W586" s="16">
        <v>7040</v>
      </c>
      <c r="X586" s="16">
        <v>7301</v>
      </c>
      <c r="Y586" s="16">
        <v>6541</v>
      </c>
      <c r="Z586" s="16">
        <v>11049</v>
      </c>
      <c r="AA586" s="16">
        <v>13308</v>
      </c>
      <c r="AG586" s="103">
        <f t="shared" ref="AG586:AX586" si="1043">J586/$G586</f>
        <v>2.3329008017674655E-2</v>
      </c>
      <c r="AH586" s="103">
        <f t="shared" si="1043"/>
        <v>2.0811858158842178E-2</v>
      </c>
      <c r="AI586" s="103">
        <f t="shared" si="1043"/>
        <v>2.1257685641676145E-2</v>
      </c>
      <c r="AJ586" s="103">
        <f t="shared" si="1043"/>
        <v>1.66475138390966E-2</v>
      </c>
      <c r="AK586" s="103">
        <f t="shared" si="1043"/>
        <v>1.6487726112948145E-2</v>
      </c>
      <c r="AL586" s="103">
        <f t="shared" si="1043"/>
        <v>1.7483933541404571E-2</v>
      </c>
      <c r="AM586" s="103">
        <f t="shared" si="1043"/>
        <v>1.4643262854320899E-2</v>
      </c>
      <c r="AN586" s="103">
        <f t="shared" si="1043"/>
        <v>1.5124598720743411E-2</v>
      </c>
      <c r="AO586" s="103">
        <f t="shared" si="1043"/>
        <v>1.5434310733154617E-2</v>
      </c>
      <c r="AP586" s="103">
        <f t="shared" si="1043"/>
        <v>1.5941291543279966E-2</v>
      </c>
      <c r="AQ586" s="103">
        <f t="shared" si="1043"/>
        <v>1.6043871318091322E-2</v>
      </c>
      <c r="AR586" s="103">
        <f t="shared" si="1043"/>
        <v>1.762004901182733E-2</v>
      </c>
      <c r="AS586" s="103">
        <f t="shared" si="1043"/>
        <v>1.5994554118662786E-2</v>
      </c>
      <c r="AT586" s="103">
        <f t="shared" si="1043"/>
        <v>1.3887723359075729E-2</v>
      </c>
      <c r="AU586" s="103">
        <f t="shared" si="1043"/>
        <v>1.4402594921109645E-2</v>
      </c>
      <c r="AV586" s="103">
        <f t="shared" si="1043"/>
        <v>1.2903352058482151E-2</v>
      </c>
      <c r="AW586" s="103">
        <f t="shared" si="1043"/>
        <v>2.1796229459435757E-2</v>
      </c>
      <c r="AX586" s="103">
        <f t="shared" si="1043"/>
        <v>2.6252531599798266E-2</v>
      </c>
    </row>
    <row r="587" spans="1:50" ht="14.25" outlineLevel="1" x14ac:dyDescent="0.2">
      <c r="A587" s="83" t="s">
        <v>1840</v>
      </c>
      <c r="B587" s="83" t="s">
        <v>1506</v>
      </c>
      <c r="C587" s="1" t="s">
        <v>1352</v>
      </c>
      <c r="D587" s="97" t="s">
        <v>133</v>
      </c>
      <c r="E587" s="16">
        <f t="shared" ref="E587:G587" si="1044">E447</f>
        <v>734108</v>
      </c>
      <c r="F587" s="138">
        <f t="shared" si="1044"/>
        <v>0.62</v>
      </c>
      <c r="G587" s="16">
        <f t="shared" si="1044"/>
        <v>455146.96</v>
      </c>
      <c r="H587" s="16"/>
      <c r="I587" s="101">
        <f t="shared" si="996"/>
        <v>3.6224197418199454E-2</v>
      </c>
      <c r="J587" s="16">
        <v>17590</v>
      </c>
      <c r="K587" s="130">
        <v>16636</v>
      </c>
      <c r="L587" s="130">
        <v>16653</v>
      </c>
      <c r="M587" s="131">
        <v>14908</v>
      </c>
      <c r="N587" s="131">
        <v>13252</v>
      </c>
      <c r="O587" s="16">
        <v>13889</v>
      </c>
      <c r="P587" s="16">
        <v>12160</v>
      </c>
      <c r="Q587" s="16">
        <v>12704</v>
      </c>
      <c r="R587" s="16">
        <v>14080</v>
      </c>
      <c r="S587" s="16">
        <v>14434</v>
      </c>
      <c r="T587" s="16">
        <v>14608</v>
      </c>
      <c r="U587" s="16">
        <v>16080</v>
      </c>
      <c r="V587" s="16">
        <v>14900</v>
      </c>
      <c r="W587" s="16">
        <v>13011</v>
      </c>
      <c r="X587" s="16">
        <v>13025</v>
      </c>
      <c r="Y587" s="16">
        <v>12048</v>
      </c>
      <c r="Z587" s="16">
        <v>17872</v>
      </c>
      <c r="AA587" s="16">
        <v>19542</v>
      </c>
      <c r="AG587" s="103">
        <f t="shared" ref="AG587:AX587" si="1045">J587/$G587</f>
        <v>3.8646858148849328E-2</v>
      </c>
      <c r="AH587" s="103">
        <f t="shared" si="1045"/>
        <v>3.6550831845608721E-2</v>
      </c>
      <c r="AI587" s="103">
        <f t="shared" si="1045"/>
        <v>3.6588182419146555E-2</v>
      </c>
      <c r="AJ587" s="103">
        <f t="shared" si="1045"/>
        <v>3.2754255900116304E-2</v>
      </c>
      <c r="AK587" s="103">
        <f t="shared" si="1045"/>
        <v>2.9115870619019404E-2</v>
      </c>
      <c r="AL587" s="103">
        <f t="shared" si="1045"/>
        <v>3.0515418580407523E-2</v>
      </c>
      <c r="AM587" s="103">
        <f t="shared" si="1045"/>
        <v>2.6716645542354055E-2</v>
      </c>
      <c r="AN587" s="103">
        <f t="shared" si="1045"/>
        <v>2.7911863895564631E-2</v>
      </c>
      <c r="AO587" s="103">
        <f t="shared" si="1045"/>
        <v>3.0935063259567852E-2</v>
      </c>
      <c r="AP587" s="103">
        <f t="shared" si="1045"/>
        <v>3.1712834026179144E-2</v>
      </c>
      <c r="AQ587" s="103">
        <f t="shared" si="1045"/>
        <v>3.2095128131801647E-2</v>
      </c>
      <c r="AR587" s="103">
        <f t="shared" si="1045"/>
        <v>3.5329248381665561E-2</v>
      </c>
      <c r="AS587" s="103">
        <f t="shared" si="1045"/>
        <v>3.2736679159627913E-2</v>
      </c>
      <c r="AT587" s="103">
        <f t="shared" si="1045"/>
        <v>2.8586371311806628E-2</v>
      </c>
      <c r="AU587" s="103">
        <f t="shared" si="1045"/>
        <v>2.8617130607661315E-2</v>
      </c>
      <c r="AV587" s="103">
        <f t="shared" si="1045"/>
        <v>2.6470571175516582E-2</v>
      </c>
      <c r="AW587" s="103">
        <f t="shared" si="1045"/>
        <v>3.9266438251065107E-2</v>
      </c>
      <c r="AX587" s="103">
        <f t="shared" si="1045"/>
        <v>4.293558282801669E-2</v>
      </c>
    </row>
    <row r="588" spans="1:50" ht="14.25" outlineLevel="1" x14ac:dyDescent="0.2">
      <c r="A588" s="83" t="s">
        <v>1840</v>
      </c>
      <c r="B588" s="83" t="s">
        <v>1506</v>
      </c>
      <c r="C588" s="1" t="s">
        <v>1377</v>
      </c>
      <c r="D588" s="97" t="s">
        <v>133</v>
      </c>
      <c r="E588" s="16">
        <f t="shared" ref="E588:G588" si="1046">E448</f>
        <v>767614</v>
      </c>
      <c r="F588" s="138">
        <f t="shared" si="1046"/>
        <v>0.62</v>
      </c>
      <c r="G588" s="16">
        <f t="shared" si="1046"/>
        <v>475920.68</v>
      </c>
      <c r="H588" s="16"/>
      <c r="I588" s="101">
        <f t="shared" si="996"/>
        <v>4.9076105147045371E-2</v>
      </c>
      <c r="J588" s="16">
        <v>28083</v>
      </c>
      <c r="K588" s="130">
        <v>26136</v>
      </c>
      <c r="L588" s="130">
        <v>25442</v>
      </c>
      <c r="M588" s="131">
        <v>20747</v>
      </c>
      <c r="N588" s="131">
        <v>19810</v>
      </c>
      <c r="O588" s="16">
        <v>20821</v>
      </c>
      <c r="P588" s="16">
        <v>18019</v>
      </c>
      <c r="Q588" s="16">
        <v>19385</v>
      </c>
      <c r="R588" s="16">
        <v>19794</v>
      </c>
      <c r="S588" s="16">
        <v>20840</v>
      </c>
      <c r="T588" s="16">
        <v>20827</v>
      </c>
      <c r="U588" s="16">
        <v>22351</v>
      </c>
      <c r="V588" s="16">
        <v>20180</v>
      </c>
      <c r="W588" s="16">
        <v>18655</v>
      </c>
      <c r="X588" s="16">
        <v>19528</v>
      </c>
      <c r="Y588" s="16">
        <v>18486</v>
      </c>
      <c r="Z588" s="16">
        <v>23491</v>
      </c>
      <c r="AA588" s="16">
        <v>28092</v>
      </c>
      <c r="AG588" s="103">
        <f t="shared" ref="AG588:AX588" si="1047">J588/$G588</f>
        <v>5.9007732128807687E-2</v>
      </c>
      <c r="AH588" s="103">
        <f t="shared" si="1047"/>
        <v>5.4916714272638875E-2</v>
      </c>
      <c r="AI588" s="103">
        <f t="shared" si="1047"/>
        <v>5.3458488082509886E-2</v>
      </c>
      <c r="AJ588" s="103">
        <f t="shared" si="1047"/>
        <v>4.359339879914443E-2</v>
      </c>
      <c r="AK588" s="103">
        <f t="shared" si="1047"/>
        <v>4.1624583323422719E-2</v>
      </c>
      <c r="AL588" s="103">
        <f t="shared" si="1047"/>
        <v>4.3748886894345501E-2</v>
      </c>
      <c r="AM588" s="103">
        <f t="shared" si="1047"/>
        <v>3.7861351181461583E-2</v>
      </c>
      <c r="AN588" s="103">
        <f t="shared" si="1047"/>
        <v>4.0731577371254386E-2</v>
      </c>
      <c r="AO588" s="103">
        <f t="shared" si="1047"/>
        <v>4.1590964275811673E-2</v>
      </c>
      <c r="AP588" s="103">
        <f t="shared" si="1047"/>
        <v>4.3788809513383618E-2</v>
      </c>
      <c r="AQ588" s="103">
        <f t="shared" si="1047"/>
        <v>4.3761494037199644E-2</v>
      </c>
      <c r="AR588" s="103">
        <f t="shared" si="1047"/>
        <v>4.69637083221515E-2</v>
      </c>
      <c r="AS588" s="103">
        <f t="shared" si="1047"/>
        <v>4.240202379942809E-2</v>
      </c>
      <c r="AT588" s="103">
        <f t="shared" si="1047"/>
        <v>3.9197708324000546E-2</v>
      </c>
      <c r="AU588" s="103">
        <f t="shared" si="1047"/>
        <v>4.1032047609278081E-2</v>
      </c>
      <c r="AV588" s="103">
        <f t="shared" si="1047"/>
        <v>3.8842607133608903E-2</v>
      </c>
      <c r="AW588" s="103">
        <f t="shared" si="1047"/>
        <v>4.9359065464438322E-2</v>
      </c>
      <c r="AX588" s="103">
        <f t="shared" si="1047"/>
        <v>5.9026642843088895E-2</v>
      </c>
    </row>
    <row r="589" spans="1:50" ht="14.25" outlineLevel="1" x14ac:dyDescent="0.2">
      <c r="A589" s="83" t="s">
        <v>1840</v>
      </c>
      <c r="B589" s="83" t="s">
        <v>1506</v>
      </c>
      <c r="C589" s="1" t="s">
        <v>1439</v>
      </c>
      <c r="D589" s="97" t="s">
        <v>133</v>
      </c>
      <c r="E589" s="16">
        <f t="shared" ref="E589:G589" si="1048">E449</f>
        <v>453441</v>
      </c>
      <c r="F589" s="138">
        <f t="shared" si="1048"/>
        <v>0.62</v>
      </c>
      <c r="G589" s="16">
        <f t="shared" si="1048"/>
        <v>281133.42</v>
      </c>
      <c r="H589" s="16"/>
      <c r="I589" s="101">
        <f t="shared" si="996"/>
        <v>2.8087494305491442E-2</v>
      </c>
      <c r="J589" s="16">
        <v>9971</v>
      </c>
      <c r="K589" s="130">
        <v>9004</v>
      </c>
      <c r="L589" s="130">
        <v>9373</v>
      </c>
      <c r="M589" s="131">
        <v>8081</v>
      </c>
      <c r="N589" s="131">
        <v>7243</v>
      </c>
      <c r="O589" s="16">
        <v>7805</v>
      </c>
      <c r="P589" s="16">
        <v>7211</v>
      </c>
      <c r="Q589" s="16">
        <v>7403</v>
      </c>
      <c r="R589" s="16">
        <v>7276</v>
      </c>
      <c r="S589" s="16">
        <v>7343</v>
      </c>
      <c r="T589" s="16">
        <v>7546</v>
      </c>
      <c r="U589" s="16">
        <v>8489</v>
      </c>
      <c r="V589" s="16">
        <v>7515</v>
      </c>
      <c r="W589" s="16">
        <v>6754</v>
      </c>
      <c r="X589" s="16">
        <v>7021</v>
      </c>
      <c r="Y589" s="16">
        <v>6166</v>
      </c>
      <c r="Z589" s="16">
        <v>8268</v>
      </c>
      <c r="AA589" s="16">
        <v>9255</v>
      </c>
      <c r="AG589" s="103">
        <f t="shared" ref="AG589:AX589" si="1049">J589/$G589</f>
        <v>3.5467145812831502E-2</v>
      </c>
      <c r="AH589" s="103">
        <f t="shared" si="1049"/>
        <v>3.20274978335909E-2</v>
      </c>
      <c r="AI589" s="103">
        <f t="shared" si="1049"/>
        <v>3.3340041891853342E-2</v>
      </c>
      <c r="AJ589" s="103">
        <f t="shared" si="1049"/>
        <v>2.8744359172950696E-2</v>
      </c>
      <c r="AK589" s="103">
        <f t="shared" si="1049"/>
        <v>2.5763568059606719E-2</v>
      </c>
      <c r="AL589" s="103">
        <f t="shared" si="1049"/>
        <v>2.7762618901730006E-2</v>
      </c>
      <c r="AM589" s="103">
        <f t="shared" si="1049"/>
        <v>2.5649743100624608E-2</v>
      </c>
      <c r="AN589" s="103">
        <f t="shared" si="1049"/>
        <v>2.6332692854517264E-2</v>
      </c>
      <c r="AO589" s="103">
        <f t="shared" si="1049"/>
        <v>2.5880950048557019E-2</v>
      </c>
      <c r="AP589" s="103">
        <f t="shared" si="1049"/>
        <v>2.6119271056425808E-2</v>
      </c>
      <c r="AQ589" s="103">
        <f t="shared" si="1049"/>
        <v>2.6841348139968562E-2</v>
      </c>
      <c r="AR589" s="103">
        <f t="shared" si="1049"/>
        <v>3.0195627399972585E-2</v>
      </c>
      <c r="AS589" s="103">
        <f t="shared" si="1049"/>
        <v>2.6731080210954643E-2</v>
      </c>
      <c r="AT589" s="103">
        <f t="shared" si="1049"/>
        <v>2.4024180405161365E-2</v>
      </c>
      <c r="AU589" s="103">
        <f t="shared" si="1049"/>
        <v>2.4973907406668338E-2</v>
      </c>
      <c r="AV589" s="103">
        <f t="shared" si="1049"/>
        <v>2.1932646783865115E-2</v>
      </c>
      <c r="AW589" s="103">
        <f t="shared" si="1049"/>
        <v>2.9409523777002393E-2</v>
      </c>
      <c r="AX589" s="103">
        <f t="shared" si="1049"/>
        <v>3.2920312355606815E-2</v>
      </c>
    </row>
    <row r="590" spans="1:50" ht="14.25" outlineLevel="1" x14ac:dyDescent="0.2">
      <c r="A590" s="83" t="s">
        <v>1840</v>
      </c>
      <c r="B590" s="83" t="s">
        <v>1506</v>
      </c>
      <c r="C590" s="1" t="s">
        <v>1460</v>
      </c>
      <c r="D590" s="97" t="s">
        <v>151</v>
      </c>
      <c r="E590" s="16">
        <f t="shared" ref="E590:G590" si="1050">E450</f>
        <v>635598</v>
      </c>
      <c r="F590" s="138">
        <f t="shared" si="1050"/>
        <v>0.62</v>
      </c>
      <c r="G590" s="16">
        <f t="shared" si="1050"/>
        <v>394070.76</v>
      </c>
      <c r="H590" s="16"/>
      <c r="I590" s="101">
        <f t="shared" si="996"/>
        <v>0.34902276602980303</v>
      </c>
      <c r="J590" s="16">
        <v>233747</v>
      </c>
      <c r="K590" s="130">
        <v>237471</v>
      </c>
      <c r="L590" s="130">
        <v>229610</v>
      </c>
      <c r="M590" s="131">
        <v>141543</v>
      </c>
      <c r="N590" s="131">
        <v>119266</v>
      </c>
      <c r="O590" s="16">
        <v>132763</v>
      </c>
      <c r="P590" s="16">
        <v>127716</v>
      </c>
      <c r="Q590" s="16">
        <v>141985</v>
      </c>
      <c r="R590" s="16">
        <v>153498</v>
      </c>
      <c r="S590" s="16">
        <v>153150</v>
      </c>
      <c r="T590" s="16">
        <v>149287</v>
      </c>
      <c r="U590" s="16">
        <v>153792</v>
      </c>
      <c r="V590" s="16">
        <v>135333</v>
      </c>
      <c r="W590" s="16">
        <v>126067</v>
      </c>
      <c r="X590" s="16">
        <v>136587</v>
      </c>
      <c r="Y590" s="16">
        <v>126035</v>
      </c>
      <c r="Z590" s="16">
        <v>131055</v>
      </c>
      <c r="AA590" s="16">
        <v>155529</v>
      </c>
      <c r="AG590" s="103">
        <f t="shared" ref="AG590:AX590" si="1051">J590/$G590</f>
        <v>0.59315996954455585</v>
      </c>
      <c r="AH590" s="103">
        <f t="shared" si="1051"/>
        <v>0.60261004901759263</v>
      </c>
      <c r="AI590" s="103">
        <f t="shared" si="1051"/>
        <v>0.58266185494199063</v>
      </c>
      <c r="AJ590" s="103">
        <f t="shared" si="1051"/>
        <v>0.35918168605049511</v>
      </c>
      <c r="AK590" s="103">
        <f t="shared" si="1051"/>
        <v>0.30265122943909872</v>
      </c>
      <c r="AL590" s="103">
        <f t="shared" si="1051"/>
        <v>0.33690142349054264</v>
      </c>
      <c r="AM590" s="103">
        <f t="shared" si="1051"/>
        <v>0.32409407894155862</v>
      </c>
      <c r="AN590" s="103">
        <f t="shared" si="1051"/>
        <v>0.36030331202446991</v>
      </c>
      <c r="AO590" s="103">
        <f t="shared" si="1051"/>
        <v>0.38951887726965584</v>
      </c>
      <c r="AP590" s="103">
        <f t="shared" si="1051"/>
        <v>0.38863578713630009</v>
      </c>
      <c r="AQ590" s="103">
        <f t="shared" si="1051"/>
        <v>0.37883297913298614</v>
      </c>
      <c r="AR590" s="103">
        <f t="shared" si="1051"/>
        <v>0.39026493617542191</v>
      </c>
      <c r="AS590" s="103">
        <f t="shared" si="1051"/>
        <v>0.34342309487768136</v>
      </c>
      <c r="AT590" s="103">
        <f t="shared" si="1051"/>
        <v>0.31990955126942178</v>
      </c>
      <c r="AU590" s="103">
        <f t="shared" si="1051"/>
        <v>0.34660526449615292</v>
      </c>
      <c r="AV590" s="103">
        <f t="shared" si="1051"/>
        <v>0.31982834757899825</v>
      </c>
      <c r="AW590" s="103">
        <f t="shared" si="1051"/>
        <v>0.33256717651418743</v>
      </c>
      <c r="AX590" s="103">
        <f t="shared" si="1051"/>
        <v>0.39467277399622341</v>
      </c>
    </row>
    <row r="591" spans="1:50" ht="14.25" outlineLevel="1" x14ac:dyDescent="0.2">
      <c r="A591" s="83" t="s">
        <v>1840</v>
      </c>
      <c r="B591" s="83" t="s">
        <v>1506</v>
      </c>
      <c r="C591" s="1" t="s">
        <v>1461</v>
      </c>
      <c r="D591" s="97" t="s">
        <v>172</v>
      </c>
      <c r="E591" s="16">
        <f t="shared" ref="E591:G591" si="1052">E451</f>
        <v>578492</v>
      </c>
      <c r="F591" s="138">
        <f t="shared" si="1052"/>
        <v>0.62</v>
      </c>
      <c r="G591" s="16">
        <f t="shared" si="1052"/>
        <v>358665.04</v>
      </c>
      <c r="H591" s="16"/>
      <c r="I591" s="101">
        <f t="shared" si="996"/>
        <v>0.23245365648126734</v>
      </c>
      <c r="J591" s="16">
        <v>141502</v>
      </c>
      <c r="K591" s="130">
        <v>138531</v>
      </c>
      <c r="L591" s="130">
        <v>129275</v>
      </c>
      <c r="M591" s="131">
        <v>109551</v>
      </c>
      <c r="N591" s="131">
        <v>97484</v>
      </c>
      <c r="O591" s="16">
        <v>98106</v>
      </c>
      <c r="P591" s="16">
        <v>84802</v>
      </c>
      <c r="Q591" s="16">
        <v>86584</v>
      </c>
      <c r="R591" s="16">
        <v>90236</v>
      </c>
      <c r="S591" s="16">
        <v>91701</v>
      </c>
      <c r="T591" s="16">
        <v>89112</v>
      </c>
      <c r="U591" s="16">
        <v>90134</v>
      </c>
      <c r="V591" s="16">
        <v>83087</v>
      </c>
      <c r="W591" s="16">
        <v>75238</v>
      </c>
      <c r="X591" s="16">
        <v>78784</v>
      </c>
      <c r="Y591" s="16">
        <v>73259</v>
      </c>
      <c r="Z591" s="16">
        <v>83949</v>
      </c>
      <c r="AA591" s="16">
        <v>92911</v>
      </c>
      <c r="AG591" s="103">
        <f t="shared" ref="AG591:AX591" si="1053">J591/$G591</f>
        <v>0.39452409412414435</v>
      </c>
      <c r="AH591" s="103">
        <f t="shared" si="1053"/>
        <v>0.38624059930680726</v>
      </c>
      <c r="AI591" s="103">
        <f t="shared" si="1053"/>
        <v>0.36043379081496207</v>
      </c>
      <c r="AJ591" s="103">
        <f t="shared" si="1053"/>
        <v>0.30544097634940948</v>
      </c>
      <c r="AK591" s="103">
        <f t="shared" si="1053"/>
        <v>0.27179677171770072</v>
      </c>
      <c r="AL591" s="103">
        <f t="shared" si="1053"/>
        <v>0.27353098032637918</v>
      </c>
      <c r="AM591" s="103">
        <f t="shared" si="1053"/>
        <v>0.23643787529445301</v>
      </c>
      <c r="AN591" s="103">
        <f t="shared" si="1053"/>
        <v>0.24140629931481475</v>
      </c>
      <c r="AO591" s="103">
        <f t="shared" si="1053"/>
        <v>0.25158850162814866</v>
      </c>
      <c r="AP591" s="103">
        <f t="shared" si="1053"/>
        <v>0.25567309264376592</v>
      </c>
      <c r="AQ591" s="103">
        <f t="shared" si="1053"/>
        <v>0.24845465841889694</v>
      </c>
      <c r="AR591" s="103">
        <f t="shared" si="1053"/>
        <v>0.25130411372125927</v>
      </c>
      <c r="AS591" s="103">
        <f t="shared" si="1053"/>
        <v>0.23165625509528334</v>
      </c>
      <c r="AT591" s="103">
        <f t="shared" si="1053"/>
        <v>0.20977232684847122</v>
      </c>
      <c r="AU591" s="103">
        <f t="shared" si="1053"/>
        <v>0.2196589887879789</v>
      </c>
      <c r="AV591" s="103">
        <f t="shared" si="1053"/>
        <v>0.20425464383147018</v>
      </c>
      <c r="AW591" s="103">
        <f t="shared" si="1053"/>
        <v>0.23405961172017212</v>
      </c>
      <c r="AX591" s="103">
        <f t="shared" si="1053"/>
        <v>0.25904671389215966</v>
      </c>
    </row>
    <row r="592" spans="1:50" ht="14.25" outlineLevel="1" x14ac:dyDescent="0.2">
      <c r="A592" s="83" t="s">
        <v>1840</v>
      </c>
      <c r="B592" s="83" t="s">
        <v>1506</v>
      </c>
      <c r="C592" s="1" t="s">
        <v>1465</v>
      </c>
      <c r="D592" s="97" t="s">
        <v>133</v>
      </c>
      <c r="E592" s="16">
        <f t="shared" ref="E592:G592" si="1054">E452</f>
        <v>578410</v>
      </c>
      <c r="F592" s="138">
        <f t="shared" si="1054"/>
        <v>0.62</v>
      </c>
      <c r="G592" s="16">
        <f t="shared" si="1054"/>
        <v>358614.2</v>
      </c>
      <c r="H592" s="16"/>
      <c r="I592" s="101">
        <f t="shared" si="996"/>
        <v>1.8708127006682947E-2</v>
      </c>
      <c r="J592" s="16">
        <v>8979</v>
      </c>
      <c r="K592" s="130">
        <v>8047</v>
      </c>
      <c r="L592" s="130">
        <v>7776</v>
      </c>
      <c r="M592" s="131">
        <v>6769</v>
      </c>
      <c r="N592" s="131">
        <v>6227</v>
      </c>
      <c r="O592" s="16">
        <v>6278</v>
      </c>
      <c r="P592" s="16">
        <v>5707</v>
      </c>
      <c r="Q592" s="16">
        <v>5843</v>
      </c>
      <c r="R592" s="16">
        <v>5784</v>
      </c>
      <c r="S592" s="16">
        <v>6019</v>
      </c>
      <c r="T592" s="16">
        <v>5981</v>
      </c>
      <c r="U592" s="16">
        <v>6378</v>
      </c>
      <c r="V592" s="16">
        <v>5961</v>
      </c>
      <c r="W592" s="16">
        <v>5266</v>
      </c>
      <c r="X592" s="16">
        <v>5376</v>
      </c>
      <c r="Y592" s="16">
        <v>5050</v>
      </c>
      <c r="Z592" s="16">
        <v>7185</v>
      </c>
      <c r="AA592" s="16">
        <v>7892</v>
      </c>
      <c r="AG592" s="103">
        <f t="shared" ref="AG592:AX592" si="1055">J592/$G592</f>
        <v>2.5038049246237322E-2</v>
      </c>
      <c r="AH592" s="103">
        <f t="shared" si="1055"/>
        <v>2.2439156062420283E-2</v>
      </c>
      <c r="AI592" s="103">
        <f t="shared" si="1055"/>
        <v>2.1683469310473484E-2</v>
      </c>
      <c r="AJ592" s="103">
        <f t="shared" si="1055"/>
        <v>1.887543772667117E-2</v>
      </c>
      <c r="AK592" s="103">
        <f t="shared" si="1055"/>
        <v>1.7364064222777569E-2</v>
      </c>
      <c r="AL592" s="103">
        <f t="shared" si="1055"/>
        <v>1.7506278334767558E-2</v>
      </c>
      <c r="AM592" s="103">
        <f t="shared" si="1055"/>
        <v>1.5914037982879652E-2</v>
      </c>
      <c r="AN592" s="103">
        <f t="shared" si="1055"/>
        <v>1.6293275614852953E-2</v>
      </c>
      <c r="AO592" s="103">
        <f t="shared" si="1055"/>
        <v>1.6128753406864534E-2</v>
      </c>
      <c r="AP592" s="103">
        <f t="shared" si="1055"/>
        <v>1.6784053726818401E-2</v>
      </c>
      <c r="AQ592" s="103">
        <f t="shared" si="1055"/>
        <v>1.6678090270825861E-2</v>
      </c>
      <c r="AR592" s="103">
        <f t="shared" si="1055"/>
        <v>1.7785129534747927E-2</v>
      </c>
      <c r="AS592" s="103">
        <f t="shared" si="1055"/>
        <v>1.662232003082979E-2</v>
      </c>
      <c r="AT592" s="103">
        <f t="shared" si="1055"/>
        <v>1.4684304190966224E-2</v>
      </c>
      <c r="AU592" s="103">
        <f t="shared" si="1055"/>
        <v>1.4991040510944631E-2</v>
      </c>
      <c r="AV592" s="103">
        <f t="shared" si="1055"/>
        <v>1.4081985599008627E-2</v>
      </c>
      <c r="AW592" s="103">
        <f t="shared" si="1055"/>
        <v>2.0035458718589503E-2</v>
      </c>
      <c r="AX592" s="103">
        <f t="shared" si="1055"/>
        <v>2.200693670245071E-2</v>
      </c>
    </row>
    <row r="593" spans="1:66" ht="14.25" outlineLevel="1" x14ac:dyDescent="0.2">
      <c r="A593" s="83" t="s">
        <v>1840</v>
      </c>
      <c r="B593" s="83" t="s">
        <v>1506</v>
      </c>
      <c r="C593" s="1" t="s">
        <v>1469</v>
      </c>
      <c r="D593" s="97" t="s">
        <v>151</v>
      </c>
      <c r="E593" s="16">
        <f t="shared" ref="E593:G593" si="1056">E453</f>
        <v>526312</v>
      </c>
      <c r="F593" s="138">
        <f t="shared" si="1056"/>
        <v>0.62</v>
      </c>
      <c r="G593" s="16">
        <f t="shared" si="1056"/>
        <v>326313.44</v>
      </c>
      <c r="H593" s="16"/>
      <c r="I593" s="101">
        <f t="shared" si="996"/>
        <v>0.14382184196887507</v>
      </c>
      <c r="J593" s="16">
        <v>74627</v>
      </c>
      <c r="K593" s="130">
        <v>70982</v>
      </c>
      <c r="L593" s="130">
        <v>69536</v>
      </c>
      <c r="M593" s="131">
        <v>60843</v>
      </c>
      <c r="N593" s="131">
        <v>52543</v>
      </c>
      <c r="O593" s="16">
        <v>53391</v>
      </c>
      <c r="P593" s="16">
        <v>44961</v>
      </c>
      <c r="Q593" s="16">
        <v>45462</v>
      </c>
      <c r="R593" s="16">
        <v>48525</v>
      </c>
      <c r="S593" s="16">
        <v>48899</v>
      </c>
      <c r="T593" s="16">
        <v>47950</v>
      </c>
      <c r="U593" s="16">
        <v>49318</v>
      </c>
      <c r="V593" s="16">
        <v>46000</v>
      </c>
      <c r="W593" s="16">
        <v>41489</v>
      </c>
      <c r="X593" s="16">
        <v>43031</v>
      </c>
      <c r="Y593" s="16">
        <v>38957</v>
      </c>
      <c r="Z593" s="16">
        <v>47723</v>
      </c>
      <c r="AA593" s="16">
        <v>54113</v>
      </c>
      <c r="AG593" s="103">
        <f t="shared" ref="AG593:AX593" si="1057">J593/$G593</f>
        <v>0.22869729178179116</v>
      </c>
      <c r="AH593" s="103">
        <f t="shared" si="1057"/>
        <v>0.2175270500657282</v>
      </c>
      <c r="AI593" s="103">
        <f t="shared" si="1057"/>
        <v>0.21309572783762754</v>
      </c>
      <c r="AJ593" s="103">
        <f t="shared" si="1057"/>
        <v>0.18645569731973038</v>
      </c>
      <c r="AK593" s="103">
        <f t="shared" si="1057"/>
        <v>0.16102003031196019</v>
      </c>
      <c r="AL593" s="103">
        <f t="shared" si="1057"/>
        <v>0.16361875870022394</v>
      </c>
      <c r="AM593" s="103">
        <f t="shared" si="1057"/>
        <v>0.13778470172727178</v>
      </c>
      <c r="AN593" s="103">
        <f t="shared" si="1057"/>
        <v>0.13932003536231913</v>
      </c>
      <c r="AO593" s="103">
        <f t="shared" si="1057"/>
        <v>0.14870671584964443</v>
      </c>
      <c r="AP593" s="103">
        <f t="shared" si="1057"/>
        <v>0.14985285313409094</v>
      </c>
      <c r="AQ593" s="103">
        <f t="shared" si="1057"/>
        <v>0.14694460638826276</v>
      </c>
      <c r="AR593" s="103">
        <f t="shared" si="1057"/>
        <v>0.1511368946372543</v>
      </c>
      <c r="AS593" s="103">
        <f t="shared" si="1057"/>
        <v>0.14096875691053362</v>
      </c>
      <c r="AT593" s="103">
        <f t="shared" si="1057"/>
        <v>0.12714462511872021</v>
      </c>
      <c r="AU593" s="103">
        <f t="shared" si="1057"/>
        <v>0.13187014301341679</v>
      </c>
      <c r="AV593" s="103">
        <f t="shared" si="1057"/>
        <v>0.11938521441225344</v>
      </c>
      <c r="AW593" s="103">
        <f t="shared" si="1057"/>
        <v>0.14624895621829123</v>
      </c>
      <c r="AX593" s="103">
        <f t="shared" si="1057"/>
        <v>0.16583135527608056</v>
      </c>
    </row>
    <row r="594" spans="1:66" ht="14.25" outlineLevel="1" x14ac:dyDescent="0.2">
      <c r="A594" s="83" t="s">
        <v>1840</v>
      </c>
      <c r="B594" s="83" t="s">
        <v>1506</v>
      </c>
      <c r="C594" s="1" t="s">
        <v>1491</v>
      </c>
      <c r="D594" s="97" t="s">
        <v>133</v>
      </c>
      <c r="E594" s="16">
        <f t="shared" ref="E594:G594" si="1058">E454</f>
        <v>464495</v>
      </c>
      <c r="F594" s="138">
        <f t="shared" si="1058"/>
        <v>0.62</v>
      </c>
      <c r="G594" s="16">
        <f t="shared" si="1058"/>
        <v>287986.90000000002</v>
      </c>
      <c r="H594" s="16"/>
      <c r="I594" s="101">
        <f t="shared" si="996"/>
        <v>5.2431783066058439E-2</v>
      </c>
      <c r="J594" s="16">
        <v>16864</v>
      </c>
      <c r="K594" s="130">
        <v>15585</v>
      </c>
      <c r="L594" s="130">
        <v>16154</v>
      </c>
      <c r="M594" s="131">
        <v>13117</v>
      </c>
      <c r="N594" s="131">
        <v>12935</v>
      </c>
      <c r="O594" s="16">
        <v>14043</v>
      </c>
      <c r="P594" s="16">
        <v>12579</v>
      </c>
      <c r="Q594" s="16">
        <v>12719</v>
      </c>
      <c r="R594" s="16">
        <v>13382</v>
      </c>
      <c r="S594" s="16">
        <v>14217</v>
      </c>
      <c r="T594" s="16">
        <v>14425</v>
      </c>
      <c r="U594" s="16">
        <v>14956</v>
      </c>
      <c r="V594" s="16">
        <v>14034</v>
      </c>
      <c r="W594" s="16">
        <v>12590</v>
      </c>
      <c r="X594" s="16">
        <v>13018</v>
      </c>
      <c r="Y594" s="16">
        <v>11725</v>
      </c>
      <c r="Z594" s="16">
        <v>16529</v>
      </c>
      <c r="AA594" s="16">
        <v>17045</v>
      </c>
      <c r="AG594" s="103">
        <f t="shared" ref="AG594:AX594" si="1059">J594/$G594</f>
        <v>5.8558219141217879E-2</v>
      </c>
      <c r="AH594" s="103">
        <f t="shared" si="1059"/>
        <v>5.4117044907250986E-2</v>
      </c>
      <c r="AI594" s="103">
        <f t="shared" si="1059"/>
        <v>5.609282922244032E-2</v>
      </c>
      <c r="AJ594" s="103">
        <f t="shared" si="1059"/>
        <v>4.5547210654373511E-2</v>
      </c>
      <c r="AK594" s="103">
        <f t="shared" si="1059"/>
        <v>4.4915237463926304E-2</v>
      </c>
      <c r="AL594" s="103">
        <f t="shared" si="1059"/>
        <v>4.8762634689286211E-2</v>
      </c>
      <c r="AM594" s="103">
        <f t="shared" si="1059"/>
        <v>4.3679070124370237E-2</v>
      </c>
      <c r="AN594" s="103">
        <f t="shared" si="1059"/>
        <v>4.4165203347791164E-2</v>
      </c>
      <c r="AO594" s="103">
        <f t="shared" si="1059"/>
        <v>4.6467391398705982E-2</v>
      </c>
      <c r="AP594" s="103">
        <f t="shared" si="1059"/>
        <v>4.9366828838395077E-2</v>
      </c>
      <c r="AQ594" s="103">
        <f t="shared" si="1059"/>
        <v>5.0089083913191883E-2</v>
      </c>
      <c r="AR594" s="103">
        <f t="shared" si="1059"/>
        <v>5.1932917782024107E-2</v>
      </c>
      <c r="AS594" s="103">
        <f t="shared" si="1059"/>
        <v>4.8731383267780579E-2</v>
      </c>
      <c r="AT594" s="103">
        <f t="shared" si="1059"/>
        <v>4.3717266306210451E-2</v>
      </c>
      <c r="AU594" s="103">
        <f t="shared" si="1059"/>
        <v>4.5203445017811573E-2</v>
      </c>
      <c r="AV594" s="103">
        <f t="shared" si="1059"/>
        <v>4.0713657461502586E-2</v>
      </c>
      <c r="AW594" s="103">
        <f t="shared" si="1059"/>
        <v>5.7394971785174949E-2</v>
      </c>
      <c r="AX594" s="103">
        <f t="shared" si="1059"/>
        <v>5.9186719951497789E-2</v>
      </c>
    </row>
    <row r="595" spans="1:66" ht="14.25" outlineLevel="1" x14ac:dyDescent="0.2">
      <c r="A595" s="83" t="s">
        <v>1840</v>
      </c>
      <c r="B595" s="83" t="s">
        <v>1506</v>
      </c>
      <c r="C595" s="1" t="s">
        <v>1502</v>
      </c>
      <c r="D595" s="97" t="s">
        <v>133</v>
      </c>
      <c r="E595" s="16">
        <f t="shared" ref="E595:G595" si="1060">E455</f>
        <v>246683</v>
      </c>
      <c r="F595" s="138">
        <f t="shared" si="1060"/>
        <v>0.62</v>
      </c>
      <c r="G595" s="16">
        <f t="shared" si="1060"/>
        <v>152943.46</v>
      </c>
      <c r="H595" s="16"/>
      <c r="I595" s="101">
        <f t="shared" si="996"/>
        <v>2.5094240708298347E-2</v>
      </c>
      <c r="J595" s="16">
        <v>3777</v>
      </c>
      <c r="K595" s="130">
        <v>3475</v>
      </c>
      <c r="L595" s="130">
        <v>3501</v>
      </c>
      <c r="M595" s="131">
        <v>2619</v>
      </c>
      <c r="N595" s="131">
        <v>2333</v>
      </c>
      <c r="O595" s="16">
        <v>2983</v>
      </c>
      <c r="P595" s="16">
        <v>2626</v>
      </c>
      <c r="Q595" s="16">
        <v>2674</v>
      </c>
      <c r="R595" s="16">
        <v>2803</v>
      </c>
      <c r="S595" s="16">
        <v>2897</v>
      </c>
      <c r="T595" s="16">
        <v>3049</v>
      </c>
      <c r="U595" s="16">
        <v>3200</v>
      </c>
      <c r="V595" s="16">
        <v>2885</v>
      </c>
      <c r="W595" s="16">
        <v>2539</v>
      </c>
      <c r="X595" s="16">
        <v>2802</v>
      </c>
      <c r="Y595" s="16">
        <v>2539</v>
      </c>
      <c r="Z595" s="16">
        <v>4233</v>
      </c>
      <c r="AA595" s="16">
        <v>4742</v>
      </c>
      <c r="AG595" s="103">
        <f t="shared" ref="AG595:AX595" si="1061">J595/$G595</f>
        <v>2.4695400509443164E-2</v>
      </c>
      <c r="AH595" s="103">
        <f t="shared" si="1061"/>
        <v>2.2720814606914216E-2</v>
      </c>
      <c r="AI595" s="103">
        <f t="shared" si="1061"/>
        <v>2.2890812068721345E-2</v>
      </c>
      <c r="AJ595" s="103">
        <f t="shared" si="1061"/>
        <v>1.7123975095110312E-2</v>
      </c>
      <c r="AK595" s="103">
        <f t="shared" si="1061"/>
        <v>1.5254003015231905E-2</v>
      </c>
      <c r="AL595" s="103">
        <f t="shared" si="1061"/>
        <v>1.9503939560410102E-2</v>
      </c>
      <c r="AM595" s="103">
        <f t="shared" si="1061"/>
        <v>1.7169743642519924E-2</v>
      </c>
      <c r="AN595" s="103">
        <f t="shared" si="1061"/>
        <v>1.7483585110471545E-2</v>
      </c>
      <c r="AO595" s="103">
        <f t="shared" si="1061"/>
        <v>1.8327034055591523E-2</v>
      </c>
      <c r="AP595" s="103">
        <f t="shared" si="1061"/>
        <v>1.8941640263663448E-2</v>
      </c>
      <c r="AQ595" s="103">
        <f t="shared" si="1061"/>
        <v>1.993547157884358E-2</v>
      </c>
      <c r="AR595" s="103">
        <f t="shared" si="1061"/>
        <v>2.0922764530108055E-2</v>
      </c>
      <c r="AS595" s="103">
        <f t="shared" si="1061"/>
        <v>1.8863179896675544E-2</v>
      </c>
      <c r="AT595" s="103">
        <f t="shared" si="1061"/>
        <v>1.6600905981857612E-2</v>
      </c>
      <c r="AU595" s="103">
        <f t="shared" si="1061"/>
        <v>1.8320495691675865E-2</v>
      </c>
      <c r="AV595" s="103">
        <f t="shared" si="1061"/>
        <v>1.6600905981857612E-2</v>
      </c>
      <c r="AW595" s="103">
        <f t="shared" si="1061"/>
        <v>2.7676894454983562E-2</v>
      </c>
      <c r="AX595" s="103">
        <f t="shared" si="1061"/>
        <v>3.1004921688053876E-2</v>
      </c>
    </row>
    <row r="596" spans="1:66" ht="14.25" outlineLevel="1" x14ac:dyDescent="0.2">
      <c r="A596" s="83" t="s">
        <v>1840</v>
      </c>
      <c r="B596" s="83" t="s">
        <v>1506</v>
      </c>
      <c r="C596" s="1" t="s">
        <v>1503</v>
      </c>
      <c r="D596" s="97" t="s">
        <v>133</v>
      </c>
      <c r="E596" s="16">
        <f t="shared" ref="E596:G596" si="1062">E456</f>
        <v>593766</v>
      </c>
      <c r="F596" s="138">
        <f t="shared" si="1062"/>
        <v>0.62</v>
      </c>
      <c r="G596" s="16">
        <f t="shared" si="1062"/>
        <v>368134.92</v>
      </c>
      <c r="H596" s="16"/>
      <c r="I596" s="101">
        <f t="shared" si="996"/>
        <v>1.5299644307943765E-2</v>
      </c>
      <c r="J596" s="16">
        <v>8991</v>
      </c>
      <c r="K596" s="130">
        <v>8380</v>
      </c>
      <c r="L596" s="130">
        <v>8011</v>
      </c>
      <c r="M596" s="131">
        <v>6518</v>
      </c>
      <c r="N596" s="131">
        <v>6219</v>
      </c>
      <c r="O596" s="16">
        <v>6673</v>
      </c>
      <c r="P596" s="16">
        <v>6046</v>
      </c>
      <c r="Q596" s="16">
        <v>5868</v>
      </c>
      <c r="R596" s="16">
        <v>6090</v>
      </c>
      <c r="S596" s="16">
        <v>6167</v>
      </c>
      <c r="T596" s="16">
        <v>5990</v>
      </c>
      <c r="U596" s="16">
        <v>6100</v>
      </c>
      <c r="V596" s="16">
        <v>5635</v>
      </c>
      <c r="W596" s="16">
        <v>4926</v>
      </c>
      <c r="X596" s="16">
        <v>5072</v>
      </c>
      <c r="Y596" s="16">
        <v>4715</v>
      </c>
      <c r="Z596" s="16">
        <v>5955</v>
      </c>
      <c r="AA596" s="16">
        <v>6227</v>
      </c>
      <c r="AG596" s="103">
        <f t="shared" ref="AG596:AX596" si="1063">J596/$G596</f>
        <v>2.442311096160071E-2</v>
      </c>
      <c r="AH596" s="103">
        <f t="shared" si="1063"/>
        <v>2.2763393377623616E-2</v>
      </c>
      <c r="AI596" s="103">
        <f t="shared" si="1063"/>
        <v>2.1761043478298665E-2</v>
      </c>
      <c r="AJ596" s="103">
        <f t="shared" si="1063"/>
        <v>1.7705465159349731E-2</v>
      </c>
      <c r="AK596" s="103">
        <f t="shared" si="1063"/>
        <v>1.6893262937403494E-2</v>
      </c>
      <c r="AL596" s="103">
        <f t="shared" si="1063"/>
        <v>1.8126506444974034E-2</v>
      </c>
      <c r="AM596" s="103">
        <f t="shared" si="1063"/>
        <v>1.642332653473895E-2</v>
      </c>
      <c r="AN596" s="103">
        <f t="shared" si="1063"/>
        <v>1.5939808155118782E-2</v>
      </c>
      <c r="AO596" s="103">
        <f t="shared" si="1063"/>
        <v>1.6542847931948428E-2</v>
      </c>
      <c r="AP596" s="103">
        <f t="shared" si="1063"/>
        <v>1.6752010377065019E-2</v>
      </c>
      <c r="AQ596" s="103">
        <f t="shared" si="1063"/>
        <v>1.6271208392835974E-2</v>
      </c>
      <c r="AR596" s="103">
        <f t="shared" si="1063"/>
        <v>1.6570011885859673E-2</v>
      </c>
      <c r="AS596" s="103">
        <f t="shared" si="1063"/>
        <v>1.5306888028986764E-2</v>
      </c>
      <c r="AT596" s="103">
        <f t="shared" si="1063"/>
        <v>1.3380963696679469E-2</v>
      </c>
      <c r="AU596" s="103">
        <f t="shared" si="1063"/>
        <v>1.377755742378365E-2</v>
      </c>
      <c r="AV596" s="103">
        <f t="shared" si="1063"/>
        <v>1.2807804269152191E-2</v>
      </c>
      <c r="AW596" s="103">
        <f t="shared" si="1063"/>
        <v>1.6176134554146616E-2</v>
      </c>
      <c r="AX596" s="103">
        <f t="shared" si="1063"/>
        <v>1.6914994100532491E-2</v>
      </c>
    </row>
    <row r="597" spans="1:66" ht="14.25" outlineLevel="1" x14ac:dyDescent="0.2">
      <c r="A597" s="83" t="s">
        <v>1840</v>
      </c>
      <c r="B597" s="83" t="s">
        <v>1506</v>
      </c>
      <c r="C597" s="1" t="s">
        <v>1504</v>
      </c>
      <c r="D597" s="97" t="s">
        <v>133</v>
      </c>
      <c r="E597" s="16">
        <f t="shared" ref="E597:G597" si="1064">E457</f>
        <v>425787</v>
      </c>
      <c r="F597" s="138">
        <f t="shared" si="1064"/>
        <v>0.62</v>
      </c>
      <c r="G597" s="16">
        <f t="shared" si="1064"/>
        <v>263987.94</v>
      </c>
      <c r="H597" s="16"/>
      <c r="I597" s="101">
        <f t="shared" si="996"/>
        <v>1.1249251259988113E-2</v>
      </c>
      <c r="J597" s="16">
        <v>3731</v>
      </c>
      <c r="K597" s="130">
        <v>3585</v>
      </c>
      <c r="L597" s="130">
        <v>3865</v>
      </c>
      <c r="M597" s="131">
        <v>2844</v>
      </c>
      <c r="N597" s="131">
        <v>2445</v>
      </c>
      <c r="O597" s="16">
        <v>2890</v>
      </c>
      <c r="P597" s="16">
        <v>2720</v>
      </c>
      <c r="Q597" s="16">
        <v>2767</v>
      </c>
      <c r="R597" s="16">
        <v>2955</v>
      </c>
      <c r="S597" s="16">
        <v>3011</v>
      </c>
      <c r="T597" s="16">
        <v>2955</v>
      </c>
      <c r="U597" s="16">
        <v>3125</v>
      </c>
      <c r="V597" s="16">
        <v>2635</v>
      </c>
      <c r="W597" s="16">
        <v>2350</v>
      </c>
      <c r="X597" s="16">
        <v>2547</v>
      </c>
      <c r="Y597" s="16">
        <v>2356</v>
      </c>
      <c r="Z597" s="16">
        <v>2864</v>
      </c>
      <c r="AA597" s="16">
        <v>3689</v>
      </c>
      <c r="AG597" s="103">
        <f t="shared" ref="AG597:AX597" si="1065">J597/$G597</f>
        <v>1.4133221388825565E-2</v>
      </c>
      <c r="AH597" s="103">
        <f t="shared" si="1065"/>
        <v>1.3580165821211378E-2</v>
      </c>
      <c r="AI597" s="103">
        <f t="shared" si="1065"/>
        <v>1.4640820334444065E-2</v>
      </c>
      <c r="AJ597" s="103">
        <f t="shared" si="1065"/>
        <v>1.0773219412977729E-2</v>
      </c>
      <c r="AK597" s="103">
        <f t="shared" si="1065"/>
        <v>9.2617867316211484E-3</v>
      </c>
      <c r="AL597" s="103">
        <f t="shared" si="1065"/>
        <v>1.0947469797294529E-2</v>
      </c>
      <c r="AM597" s="103">
        <f t="shared" si="1065"/>
        <v>1.0303500985688968E-2</v>
      </c>
      <c r="AN597" s="103">
        <f t="shared" si="1065"/>
        <v>1.0481539421838741E-2</v>
      </c>
      <c r="AO597" s="103">
        <f t="shared" si="1065"/>
        <v>1.119369316643783E-2</v>
      </c>
      <c r="AP597" s="103">
        <f t="shared" si="1065"/>
        <v>1.1405824069084369E-2</v>
      </c>
      <c r="AQ597" s="103">
        <f t="shared" si="1065"/>
        <v>1.119369316643783E-2</v>
      </c>
      <c r="AR597" s="103">
        <f t="shared" si="1065"/>
        <v>1.183766197804339E-2</v>
      </c>
      <c r="AS597" s="103">
        <f t="shared" si="1065"/>
        <v>9.981516579886187E-3</v>
      </c>
      <c r="AT597" s="103">
        <f t="shared" si="1065"/>
        <v>8.9019218074886299E-3</v>
      </c>
      <c r="AU597" s="103">
        <f t="shared" si="1065"/>
        <v>9.648168018584485E-3</v>
      </c>
      <c r="AV597" s="103">
        <f t="shared" si="1065"/>
        <v>8.9246501184864734E-3</v>
      </c>
      <c r="AW597" s="103">
        <f t="shared" si="1065"/>
        <v>1.0848980449637207E-2</v>
      </c>
      <c r="AX597" s="103">
        <f t="shared" si="1065"/>
        <v>1.3974123211840663E-2</v>
      </c>
    </row>
    <row r="598" spans="1:66" ht="14.25" outlineLevel="1" x14ac:dyDescent="0.2">
      <c r="A598" s="83" t="s">
        <v>1840</v>
      </c>
      <c r="B598" s="83" t="s">
        <v>1506</v>
      </c>
      <c r="C598" s="1" t="s">
        <v>1505</v>
      </c>
      <c r="D598" s="97" t="s">
        <v>133</v>
      </c>
      <c r="E598" s="16">
        <f t="shared" ref="E598:G598" si="1066">E458</f>
        <v>539055</v>
      </c>
      <c r="F598" s="138">
        <f t="shared" si="1066"/>
        <v>0.62</v>
      </c>
      <c r="G598" s="16">
        <f t="shared" si="1066"/>
        <v>334214.09999999998</v>
      </c>
      <c r="H598" s="16"/>
      <c r="I598" s="101">
        <f t="shared" si="996"/>
        <v>5.7361433883250289E-2</v>
      </c>
      <c r="J598" s="16">
        <v>30126</v>
      </c>
      <c r="K598" s="130">
        <v>26905</v>
      </c>
      <c r="L598" s="130">
        <v>27232</v>
      </c>
      <c r="M598" s="131">
        <v>20762</v>
      </c>
      <c r="N598" s="131">
        <v>19090</v>
      </c>
      <c r="O598" s="16">
        <v>21399</v>
      </c>
      <c r="P598" s="16">
        <v>20297</v>
      </c>
      <c r="Q598" s="16">
        <v>19908</v>
      </c>
      <c r="R598" s="16">
        <v>19767</v>
      </c>
      <c r="S598" s="16">
        <v>21561</v>
      </c>
      <c r="T598" s="16">
        <v>20768</v>
      </c>
      <c r="U598" s="16">
        <v>21167</v>
      </c>
      <c r="V598" s="16">
        <v>19450</v>
      </c>
      <c r="W598" s="16">
        <v>17098</v>
      </c>
      <c r="X598" s="16">
        <v>17146</v>
      </c>
      <c r="Y598" s="16">
        <v>15817</v>
      </c>
      <c r="Z598" s="16">
        <v>20044</v>
      </c>
      <c r="AA598" s="16">
        <v>21652</v>
      </c>
      <c r="AG598" s="103">
        <f t="shared" ref="AG598:AX598" si="1067">J598/$G598</f>
        <v>9.0139823544249043E-2</v>
      </c>
      <c r="AH598" s="103">
        <f t="shared" si="1067"/>
        <v>8.0502288802297692E-2</v>
      </c>
      <c r="AI598" s="103">
        <f t="shared" si="1067"/>
        <v>8.1480703537044077E-2</v>
      </c>
      <c r="AJ598" s="103">
        <f t="shared" si="1067"/>
        <v>6.2121855421419986E-2</v>
      </c>
      <c r="AK598" s="103">
        <f t="shared" si="1067"/>
        <v>5.7119074270056233E-2</v>
      </c>
      <c r="AL598" s="103">
        <f t="shared" si="1067"/>
        <v>6.4027819293081892E-2</v>
      </c>
      <c r="AM598" s="103">
        <f t="shared" si="1067"/>
        <v>6.0730531716046691E-2</v>
      </c>
      <c r="AN598" s="103">
        <f t="shared" si="1067"/>
        <v>5.9566607153917206E-2</v>
      </c>
      <c r="AO598" s="103">
        <f t="shared" si="1067"/>
        <v>5.9144721901320148E-2</v>
      </c>
      <c r="AP598" s="103">
        <f t="shared" si="1067"/>
        <v>6.4512538519470003E-2</v>
      </c>
      <c r="AQ598" s="103">
        <f t="shared" si="1067"/>
        <v>6.2139807985360285E-2</v>
      </c>
      <c r="AR598" s="103">
        <f t="shared" si="1067"/>
        <v>6.3333653487390271E-2</v>
      </c>
      <c r="AS598" s="103">
        <f t="shared" si="1067"/>
        <v>5.819622810647427E-2</v>
      </c>
      <c r="AT598" s="103">
        <f t="shared" si="1067"/>
        <v>5.1158823041876453E-2</v>
      </c>
      <c r="AU598" s="103">
        <f t="shared" si="1067"/>
        <v>5.1302443553398858E-2</v>
      </c>
      <c r="AV598" s="103">
        <f t="shared" si="1067"/>
        <v>4.732595064062229E-2</v>
      </c>
      <c r="AW598" s="103">
        <f t="shared" si="1067"/>
        <v>5.9973531936564024E-2</v>
      </c>
      <c r="AX598" s="103">
        <f t="shared" si="1067"/>
        <v>6.4784819072564573E-2</v>
      </c>
    </row>
    <row r="599" spans="1:66" ht="14.25" outlineLevel="1" x14ac:dyDescent="0.2">
      <c r="A599" s="83" t="s">
        <v>1840</v>
      </c>
      <c r="B599" s="83" t="s">
        <v>1506</v>
      </c>
      <c r="C599" s="1" t="s">
        <v>1506</v>
      </c>
      <c r="D599" s="97" t="s">
        <v>172</v>
      </c>
      <c r="E599" s="16">
        <f t="shared" ref="E599:G599" si="1068">E459</f>
        <v>246212</v>
      </c>
      <c r="F599" s="138">
        <f t="shared" si="1068"/>
        <v>0.62</v>
      </c>
      <c r="G599" s="16">
        <f t="shared" si="1068"/>
        <v>152651.44</v>
      </c>
      <c r="H599" s="16"/>
      <c r="I599" s="101">
        <f t="shared" si="996"/>
        <v>0.57039095078303881</v>
      </c>
      <c r="J599" s="16">
        <v>158146</v>
      </c>
      <c r="K599" s="130">
        <v>148635</v>
      </c>
      <c r="L599" s="130">
        <v>146144</v>
      </c>
      <c r="M599" s="131">
        <v>91900</v>
      </c>
      <c r="N599" s="131">
        <v>79025</v>
      </c>
      <c r="O599" s="16">
        <v>84883</v>
      </c>
      <c r="P599" s="16">
        <v>81372</v>
      </c>
      <c r="Q599" s="16">
        <v>95040</v>
      </c>
      <c r="R599" s="16">
        <v>103258</v>
      </c>
      <c r="S599" s="16">
        <v>104629</v>
      </c>
      <c r="T599" s="16">
        <v>98965</v>
      </c>
      <c r="U599" s="16">
        <v>100699</v>
      </c>
      <c r="V599" s="16">
        <v>86984</v>
      </c>
      <c r="W599" s="16">
        <v>78413</v>
      </c>
      <c r="X599" s="16">
        <v>86960</v>
      </c>
      <c r="Y599" s="16">
        <v>79019</v>
      </c>
      <c r="Z599" s="16">
        <v>83528</v>
      </c>
      <c r="AA599" s="16">
        <v>98666</v>
      </c>
      <c r="AG599" s="103">
        <f t="shared" ref="AG599:AX599" si="1069">J599/$G599</f>
        <v>1.0359941576705729</v>
      </c>
      <c r="AH599" s="103">
        <f t="shared" si="1069"/>
        <v>0.97368881682347708</v>
      </c>
      <c r="AI599" s="103">
        <f t="shared" si="1069"/>
        <v>0.95737059539038738</v>
      </c>
      <c r="AJ599" s="103">
        <f t="shared" si="1069"/>
        <v>0.60202511027737438</v>
      </c>
      <c r="AK599" s="103">
        <f t="shared" si="1069"/>
        <v>0.51768263699313943</v>
      </c>
      <c r="AL599" s="103">
        <f t="shared" si="1069"/>
        <v>0.55605764347850239</v>
      </c>
      <c r="AM599" s="103">
        <f t="shared" si="1069"/>
        <v>0.53305753289978786</v>
      </c>
      <c r="AN599" s="103">
        <f t="shared" si="1069"/>
        <v>0.62259484745116067</v>
      </c>
      <c r="AO599" s="103">
        <f t="shared" si="1069"/>
        <v>0.67642991117542028</v>
      </c>
      <c r="AP599" s="103">
        <f t="shared" si="1069"/>
        <v>0.68541115629174543</v>
      </c>
      <c r="AQ599" s="103">
        <f t="shared" si="1069"/>
        <v>0.64830701891839337</v>
      </c>
      <c r="AR599" s="103">
        <f t="shared" si="1069"/>
        <v>0.65966623046595563</v>
      </c>
      <c r="AS599" s="103">
        <f t="shared" si="1069"/>
        <v>0.56982102494414721</v>
      </c>
      <c r="AT599" s="103">
        <f t="shared" si="1069"/>
        <v>0.51367350350576446</v>
      </c>
      <c r="AU599" s="103">
        <f t="shared" si="1069"/>
        <v>0.56966380402307371</v>
      </c>
      <c r="AV599" s="103">
        <f t="shared" si="1069"/>
        <v>0.51764333176287103</v>
      </c>
      <c r="AW599" s="103">
        <f t="shared" si="1069"/>
        <v>0.54718121230955963</v>
      </c>
      <c r="AX599" s="103">
        <f t="shared" si="1069"/>
        <v>0.64634830827668577</v>
      </c>
    </row>
    <row r="600" spans="1:66" ht="14.25" outlineLevel="1" x14ac:dyDescent="0.2">
      <c r="A600" s="124" t="s">
        <v>1815</v>
      </c>
      <c r="B600" s="124" t="s">
        <v>1540</v>
      </c>
      <c r="C600" s="133" t="s">
        <v>1232</v>
      </c>
      <c r="D600" s="117" t="s">
        <v>133</v>
      </c>
      <c r="E600" s="134">
        <f t="shared" ref="E600:G600" si="1070">E460</f>
        <v>76780</v>
      </c>
      <c r="F600" s="135">
        <f t="shared" si="1070"/>
        <v>0.36</v>
      </c>
      <c r="G600" s="134">
        <f t="shared" si="1070"/>
        <v>27640.799999999999</v>
      </c>
      <c r="H600" s="133"/>
      <c r="I600" s="122" t="e">
        <f t="shared" si="996"/>
        <v>#DIV/0!</v>
      </c>
      <c r="J600" s="133"/>
      <c r="K600" s="136"/>
      <c r="L600" s="136"/>
      <c r="M600" s="137"/>
      <c r="N600" s="137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25">
        <f t="shared" ref="AG600:AX600" si="1071">J600/$G600</f>
        <v>0</v>
      </c>
      <c r="AH600" s="125">
        <f t="shared" si="1071"/>
        <v>0</v>
      </c>
      <c r="AI600" s="125">
        <f t="shared" si="1071"/>
        <v>0</v>
      </c>
      <c r="AJ600" s="125">
        <f t="shared" si="1071"/>
        <v>0</v>
      </c>
      <c r="AK600" s="125">
        <f t="shared" si="1071"/>
        <v>0</v>
      </c>
      <c r="AL600" s="125">
        <f t="shared" si="1071"/>
        <v>0</v>
      </c>
      <c r="AM600" s="125">
        <f t="shared" si="1071"/>
        <v>0</v>
      </c>
      <c r="AN600" s="125">
        <f t="shared" si="1071"/>
        <v>0</v>
      </c>
      <c r="AO600" s="125">
        <f t="shared" si="1071"/>
        <v>0</v>
      </c>
      <c r="AP600" s="125">
        <f t="shared" si="1071"/>
        <v>0</v>
      </c>
      <c r="AQ600" s="125">
        <f t="shared" si="1071"/>
        <v>0</v>
      </c>
      <c r="AR600" s="125">
        <f t="shared" si="1071"/>
        <v>0</v>
      </c>
      <c r="AS600" s="125">
        <f t="shared" si="1071"/>
        <v>0</v>
      </c>
      <c r="AT600" s="125">
        <f t="shared" si="1071"/>
        <v>0</v>
      </c>
      <c r="AU600" s="125">
        <f t="shared" si="1071"/>
        <v>0</v>
      </c>
      <c r="AV600" s="125">
        <f t="shared" si="1071"/>
        <v>0</v>
      </c>
      <c r="AW600" s="125">
        <f t="shared" si="1071"/>
        <v>0</v>
      </c>
      <c r="AX600" s="125">
        <f t="shared" si="1071"/>
        <v>0</v>
      </c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</row>
    <row r="601" spans="1:66" ht="14.25" outlineLevel="1" x14ac:dyDescent="0.2">
      <c r="A601" s="124" t="s">
        <v>1815</v>
      </c>
      <c r="B601" s="124" t="s">
        <v>1540</v>
      </c>
      <c r="C601" s="133" t="s">
        <v>1233</v>
      </c>
      <c r="D601" s="117" t="s">
        <v>133</v>
      </c>
      <c r="E601" s="134">
        <f t="shared" ref="E601:G601" si="1072">E461</f>
        <v>134854</v>
      </c>
      <c r="F601" s="135">
        <f t="shared" si="1072"/>
        <v>0.36</v>
      </c>
      <c r="G601" s="134">
        <f t="shared" si="1072"/>
        <v>48547.439999999995</v>
      </c>
      <c r="H601" s="133"/>
      <c r="I601" s="122" t="e">
        <f t="shared" si="996"/>
        <v>#DIV/0!</v>
      </c>
      <c r="J601" s="133"/>
      <c r="K601" s="136"/>
      <c r="L601" s="136"/>
      <c r="M601" s="137"/>
      <c r="N601" s="137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25">
        <f t="shared" ref="AG601:AX601" si="1073">J601/$G601</f>
        <v>0</v>
      </c>
      <c r="AH601" s="125">
        <f t="shared" si="1073"/>
        <v>0</v>
      </c>
      <c r="AI601" s="125">
        <f t="shared" si="1073"/>
        <v>0</v>
      </c>
      <c r="AJ601" s="125">
        <f t="shared" si="1073"/>
        <v>0</v>
      </c>
      <c r="AK601" s="125">
        <f t="shared" si="1073"/>
        <v>0</v>
      </c>
      <c r="AL601" s="125">
        <f t="shared" si="1073"/>
        <v>0</v>
      </c>
      <c r="AM601" s="125">
        <f t="shared" si="1073"/>
        <v>0</v>
      </c>
      <c r="AN601" s="125">
        <f t="shared" si="1073"/>
        <v>0</v>
      </c>
      <c r="AO601" s="125">
        <f t="shared" si="1073"/>
        <v>0</v>
      </c>
      <c r="AP601" s="125">
        <f t="shared" si="1073"/>
        <v>0</v>
      </c>
      <c r="AQ601" s="125">
        <f t="shared" si="1073"/>
        <v>0</v>
      </c>
      <c r="AR601" s="125">
        <f t="shared" si="1073"/>
        <v>0</v>
      </c>
      <c r="AS601" s="125">
        <f t="shared" si="1073"/>
        <v>0</v>
      </c>
      <c r="AT601" s="125">
        <f t="shared" si="1073"/>
        <v>0</v>
      </c>
      <c r="AU601" s="125">
        <f t="shared" si="1073"/>
        <v>0</v>
      </c>
      <c r="AV601" s="125">
        <f t="shared" si="1073"/>
        <v>0</v>
      </c>
      <c r="AW601" s="125">
        <f t="shared" si="1073"/>
        <v>0</v>
      </c>
      <c r="AX601" s="125">
        <f t="shared" si="1073"/>
        <v>0</v>
      </c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</row>
    <row r="602" spans="1:66" ht="14.25" outlineLevel="1" x14ac:dyDescent="0.2">
      <c r="A602" s="83" t="s">
        <v>1815</v>
      </c>
      <c r="B602" s="83" t="s">
        <v>1540</v>
      </c>
      <c r="C602" s="1" t="s">
        <v>1323</v>
      </c>
      <c r="D602" s="97" t="s">
        <v>133</v>
      </c>
      <c r="E602" s="16">
        <f t="shared" ref="E602:G602" si="1074">E462</f>
        <v>119849</v>
      </c>
      <c r="F602" s="138">
        <f t="shared" si="1074"/>
        <v>0.36</v>
      </c>
      <c r="G602" s="16">
        <f t="shared" si="1074"/>
        <v>43145.64</v>
      </c>
      <c r="H602" s="1"/>
      <c r="I602" s="101">
        <f t="shared" si="996"/>
        <v>0</v>
      </c>
      <c r="J602" s="1">
        <v>0</v>
      </c>
      <c r="K602" s="61">
        <v>0</v>
      </c>
      <c r="L602" s="61">
        <v>0</v>
      </c>
      <c r="M602" s="32">
        <v>0</v>
      </c>
      <c r="N602" s="32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G602" s="103">
        <f t="shared" ref="AG602:AX602" si="1075">J602/$G602</f>
        <v>0</v>
      </c>
      <c r="AH602" s="103">
        <f t="shared" si="1075"/>
        <v>0</v>
      </c>
      <c r="AI602" s="103">
        <f t="shared" si="1075"/>
        <v>0</v>
      </c>
      <c r="AJ602" s="103">
        <f t="shared" si="1075"/>
        <v>0</v>
      </c>
      <c r="AK602" s="103">
        <f t="shared" si="1075"/>
        <v>0</v>
      </c>
      <c r="AL602" s="103">
        <f t="shared" si="1075"/>
        <v>0</v>
      </c>
      <c r="AM602" s="103">
        <f t="shared" si="1075"/>
        <v>0</v>
      </c>
      <c r="AN602" s="103">
        <f t="shared" si="1075"/>
        <v>0</v>
      </c>
      <c r="AO602" s="103">
        <f t="shared" si="1075"/>
        <v>0</v>
      </c>
      <c r="AP602" s="103">
        <f t="shared" si="1075"/>
        <v>0</v>
      </c>
      <c r="AQ602" s="103">
        <f t="shared" si="1075"/>
        <v>0</v>
      </c>
      <c r="AR602" s="103">
        <f t="shared" si="1075"/>
        <v>0</v>
      </c>
      <c r="AS602" s="103">
        <f t="shared" si="1075"/>
        <v>0</v>
      </c>
      <c r="AT602" s="103">
        <f t="shared" si="1075"/>
        <v>0</v>
      </c>
      <c r="AU602" s="103">
        <f t="shared" si="1075"/>
        <v>0</v>
      </c>
      <c r="AV602" s="103">
        <f t="shared" si="1075"/>
        <v>0</v>
      </c>
      <c r="AW602" s="103">
        <f t="shared" si="1075"/>
        <v>0</v>
      </c>
      <c r="AX602" s="103">
        <f t="shared" si="1075"/>
        <v>0</v>
      </c>
    </row>
    <row r="603" spans="1:66" ht="14.25" outlineLevel="1" x14ac:dyDescent="0.2">
      <c r="A603" s="83" t="s">
        <v>1815</v>
      </c>
      <c r="B603" s="83" t="s">
        <v>1540</v>
      </c>
      <c r="C603" s="1" t="s">
        <v>1324</v>
      </c>
      <c r="D603" s="97" t="s">
        <v>133</v>
      </c>
      <c r="E603" s="16">
        <f t="shared" ref="E603:G603" si="1076">E463</f>
        <v>236825</v>
      </c>
      <c r="F603" s="138">
        <f t="shared" si="1076"/>
        <v>0.36</v>
      </c>
      <c r="G603" s="16">
        <f t="shared" si="1076"/>
        <v>85257</v>
      </c>
      <c r="H603" s="16"/>
      <c r="I603" s="101">
        <f t="shared" si="996"/>
        <v>9.496776413275938E-3</v>
      </c>
      <c r="J603" s="16">
        <v>1130</v>
      </c>
      <c r="K603" s="130">
        <v>1166</v>
      </c>
      <c r="L603" s="130">
        <v>1107</v>
      </c>
      <c r="M603" s="32">
        <v>747</v>
      </c>
      <c r="N603" s="32">
        <v>670</v>
      </c>
      <c r="O603" s="16">
        <v>1003</v>
      </c>
      <c r="P603" s="1">
        <v>860</v>
      </c>
      <c r="Q603" s="1">
        <v>943</v>
      </c>
      <c r="R603" s="1">
        <v>863</v>
      </c>
      <c r="S603" s="1">
        <v>863</v>
      </c>
      <c r="T603" s="1">
        <v>938</v>
      </c>
      <c r="U603" s="1">
        <v>976</v>
      </c>
      <c r="V603" s="1">
        <v>936</v>
      </c>
      <c r="W603" s="1">
        <v>795</v>
      </c>
      <c r="X603" s="1">
        <v>978</v>
      </c>
      <c r="Y603" s="1">
        <v>683</v>
      </c>
      <c r="Z603" s="1">
        <v>764</v>
      </c>
      <c r="AA603" s="1">
        <v>982</v>
      </c>
      <c r="AG603" s="103">
        <f t="shared" ref="AG603:AX603" si="1077">J603/$G603</f>
        <v>1.325404365623937E-2</v>
      </c>
      <c r="AH603" s="103">
        <f t="shared" si="1077"/>
        <v>1.3676296374491245E-2</v>
      </c>
      <c r="AI603" s="103">
        <f t="shared" si="1077"/>
        <v>1.2984271086245117E-2</v>
      </c>
      <c r="AJ603" s="103">
        <f t="shared" si="1077"/>
        <v>8.7617439037263808E-3</v>
      </c>
      <c r="AK603" s="103">
        <f t="shared" si="1077"/>
        <v>7.8585922563543173E-3</v>
      </c>
      <c r="AL603" s="103">
        <f t="shared" si="1077"/>
        <v>1.1764429900184149E-2</v>
      </c>
      <c r="AM603" s="103">
        <f t="shared" si="1077"/>
        <v>1.0087148269350317E-2</v>
      </c>
      <c r="AN603" s="103">
        <f t="shared" si="1077"/>
        <v>1.1060675369764359E-2</v>
      </c>
      <c r="AO603" s="103">
        <f t="shared" si="1077"/>
        <v>1.0122335995871307E-2</v>
      </c>
      <c r="AP603" s="103">
        <f t="shared" si="1077"/>
        <v>1.0122335995871307E-2</v>
      </c>
      <c r="AQ603" s="103">
        <f t="shared" si="1077"/>
        <v>1.1002029158896044E-2</v>
      </c>
      <c r="AR603" s="103">
        <f t="shared" si="1077"/>
        <v>1.1447740361495243E-2</v>
      </c>
      <c r="AS603" s="103">
        <f t="shared" si="1077"/>
        <v>1.0978570674548717E-2</v>
      </c>
      <c r="AT603" s="103">
        <f t="shared" si="1077"/>
        <v>9.3247475280622116E-3</v>
      </c>
      <c r="AU603" s="103">
        <f t="shared" si="1077"/>
        <v>1.147119884584257E-2</v>
      </c>
      <c r="AV603" s="103">
        <f t="shared" si="1077"/>
        <v>8.0110724046119387E-3</v>
      </c>
      <c r="AW603" s="103">
        <f t="shared" si="1077"/>
        <v>8.9611410206786538E-3</v>
      </c>
      <c r="AX603" s="103">
        <f t="shared" si="1077"/>
        <v>1.1518115814537223E-2</v>
      </c>
    </row>
    <row r="604" spans="1:66" ht="14.25" outlineLevel="1" x14ac:dyDescent="0.2">
      <c r="A604" s="124" t="s">
        <v>1815</v>
      </c>
      <c r="B604" s="124" t="s">
        <v>1540</v>
      </c>
      <c r="C604" s="133" t="s">
        <v>1325</v>
      </c>
      <c r="D604" s="117" t="s">
        <v>133</v>
      </c>
      <c r="E604" s="134">
        <f t="shared" ref="E604:G604" si="1078">E464</f>
        <v>55585</v>
      </c>
      <c r="F604" s="135">
        <f t="shared" si="1078"/>
        <v>0.36</v>
      </c>
      <c r="G604" s="134">
        <f t="shared" si="1078"/>
        <v>20010.599999999999</v>
      </c>
      <c r="H604" s="133"/>
      <c r="I604" s="122" t="e">
        <f t="shared" si="996"/>
        <v>#DIV/0!</v>
      </c>
      <c r="J604" s="133"/>
      <c r="K604" s="136"/>
      <c r="L604" s="136"/>
      <c r="M604" s="137"/>
      <c r="N604" s="137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25">
        <f t="shared" ref="AG604:AX604" si="1079">J604/$G604</f>
        <v>0</v>
      </c>
      <c r="AH604" s="125">
        <f t="shared" si="1079"/>
        <v>0</v>
      </c>
      <c r="AI604" s="125">
        <f t="shared" si="1079"/>
        <v>0</v>
      </c>
      <c r="AJ604" s="125">
        <f t="shared" si="1079"/>
        <v>0</v>
      </c>
      <c r="AK604" s="125">
        <f t="shared" si="1079"/>
        <v>0</v>
      </c>
      <c r="AL604" s="125">
        <f t="shared" si="1079"/>
        <v>0</v>
      </c>
      <c r="AM604" s="125">
        <f t="shared" si="1079"/>
        <v>0</v>
      </c>
      <c r="AN604" s="125">
        <f t="shared" si="1079"/>
        <v>0</v>
      </c>
      <c r="AO604" s="125">
        <f t="shared" si="1079"/>
        <v>0</v>
      </c>
      <c r="AP604" s="125">
        <f t="shared" si="1079"/>
        <v>0</v>
      </c>
      <c r="AQ604" s="125">
        <f t="shared" si="1079"/>
        <v>0</v>
      </c>
      <c r="AR604" s="125">
        <f t="shared" si="1079"/>
        <v>0</v>
      </c>
      <c r="AS604" s="125">
        <f t="shared" si="1079"/>
        <v>0</v>
      </c>
      <c r="AT604" s="125">
        <f t="shared" si="1079"/>
        <v>0</v>
      </c>
      <c r="AU604" s="125">
        <f t="shared" si="1079"/>
        <v>0</v>
      </c>
      <c r="AV604" s="125">
        <f t="shared" si="1079"/>
        <v>0</v>
      </c>
      <c r="AW604" s="125">
        <f t="shared" si="1079"/>
        <v>0</v>
      </c>
      <c r="AX604" s="125">
        <f t="shared" si="1079"/>
        <v>0</v>
      </c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</row>
    <row r="605" spans="1:66" ht="14.25" outlineLevel="1" x14ac:dyDescent="0.2">
      <c r="A605" s="124" t="s">
        <v>1815</v>
      </c>
      <c r="B605" s="124" t="s">
        <v>1540</v>
      </c>
      <c r="C605" s="133" t="s">
        <v>1326</v>
      </c>
      <c r="D605" s="117" t="s">
        <v>133</v>
      </c>
      <c r="E605" s="134">
        <f t="shared" ref="E605:G605" si="1080">E465</f>
        <v>179692</v>
      </c>
      <c r="F605" s="135">
        <f t="shared" si="1080"/>
        <v>0.36</v>
      </c>
      <c r="G605" s="134">
        <f t="shared" si="1080"/>
        <v>64689.119999999995</v>
      </c>
      <c r="H605" s="133"/>
      <c r="I605" s="122" t="e">
        <f t="shared" si="996"/>
        <v>#DIV/0!</v>
      </c>
      <c r="J605" s="133"/>
      <c r="K605" s="136"/>
      <c r="L605" s="136"/>
      <c r="M605" s="137"/>
      <c r="N605" s="137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25">
        <f t="shared" ref="AG605:AX605" si="1081">J605/$G605</f>
        <v>0</v>
      </c>
      <c r="AH605" s="125">
        <f t="shared" si="1081"/>
        <v>0</v>
      </c>
      <c r="AI605" s="125">
        <f t="shared" si="1081"/>
        <v>0</v>
      </c>
      <c r="AJ605" s="125">
        <f t="shared" si="1081"/>
        <v>0</v>
      </c>
      <c r="AK605" s="125">
        <f t="shared" si="1081"/>
        <v>0</v>
      </c>
      <c r="AL605" s="125">
        <f t="shared" si="1081"/>
        <v>0</v>
      </c>
      <c r="AM605" s="125">
        <f t="shared" si="1081"/>
        <v>0</v>
      </c>
      <c r="AN605" s="125">
        <f t="shared" si="1081"/>
        <v>0</v>
      </c>
      <c r="AO605" s="125">
        <f t="shared" si="1081"/>
        <v>0</v>
      </c>
      <c r="AP605" s="125">
        <f t="shared" si="1081"/>
        <v>0</v>
      </c>
      <c r="AQ605" s="125">
        <f t="shared" si="1081"/>
        <v>0</v>
      </c>
      <c r="AR605" s="125">
        <f t="shared" si="1081"/>
        <v>0</v>
      </c>
      <c r="AS605" s="125">
        <f t="shared" si="1081"/>
        <v>0</v>
      </c>
      <c r="AT605" s="125">
        <f t="shared" si="1081"/>
        <v>0</v>
      </c>
      <c r="AU605" s="125">
        <f t="shared" si="1081"/>
        <v>0</v>
      </c>
      <c r="AV605" s="125">
        <f t="shared" si="1081"/>
        <v>0</v>
      </c>
      <c r="AW605" s="125">
        <f t="shared" si="1081"/>
        <v>0</v>
      </c>
      <c r="AX605" s="125">
        <f t="shared" si="1081"/>
        <v>0</v>
      </c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</row>
    <row r="606" spans="1:66" ht="14.25" outlineLevel="1" x14ac:dyDescent="0.2">
      <c r="A606" s="83" t="s">
        <v>1815</v>
      </c>
      <c r="B606" s="83" t="s">
        <v>1540</v>
      </c>
      <c r="C606" s="1" t="s">
        <v>1327</v>
      </c>
      <c r="D606" s="97" t="s">
        <v>133</v>
      </c>
      <c r="E606" s="16">
        <f t="shared" ref="E606:G606" si="1082">E466</f>
        <v>129329</v>
      </c>
      <c r="F606" s="138">
        <f t="shared" si="1082"/>
        <v>0.36</v>
      </c>
      <c r="G606" s="16">
        <f t="shared" si="1082"/>
        <v>46558.439999999995</v>
      </c>
      <c r="H606" s="1"/>
      <c r="I606" s="101">
        <f t="shared" si="996"/>
        <v>0</v>
      </c>
      <c r="J606" s="1">
        <v>0</v>
      </c>
      <c r="K606" s="61">
        <v>0</v>
      </c>
      <c r="L606" s="61">
        <v>0</v>
      </c>
      <c r="M606" s="32">
        <v>2</v>
      </c>
      <c r="N606" s="32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G606" s="103">
        <f t="shared" ref="AG606:AX606" si="1083">J606/$G606</f>
        <v>0</v>
      </c>
      <c r="AH606" s="103">
        <f t="shared" si="1083"/>
        <v>0</v>
      </c>
      <c r="AI606" s="103">
        <f t="shared" si="1083"/>
        <v>0</v>
      </c>
      <c r="AJ606" s="103">
        <f t="shared" si="1083"/>
        <v>4.2956765733559805E-5</v>
      </c>
      <c r="AK606" s="103">
        <f t="shared" si="1083"/>
        <v>0</v>
      </c>
      <c r="AL606" s="103">
        <f t="shared" si="1083"/>
        <v>0</v>
      </c>
      <c r="AM606" s="103">
        <f t="shared" si="1083"/>
        <v>0</v>
      </c>
      <c r="AN606" s="103">
        <f t="shared" si="1083"/>
        <v>0</v>
      </c>
      <c r="AO606" s="103">
        <f t="shared" si="1083"/>
        <v>0</v>
      </c>
      <c r="AP606" s="103">
        <f t="shared" si="1083"/>
        <v>0</v>
      </c>
      <c r="AQ606" s="103">
        <f t="shared" si="1083"/>
        <v>0</v>
      </c>
      <c r="AR606" s="103">
        <f t="shared" si="1083"/>
        <v>0</v>
      </c>
      <c r="AS606" s="103">
        <f t="shared" si="1083"/>
        <v>0</v>
      </c>
      <c r="AT606" s="103">
        <f t="shared" si="1083"/>
        <v>0</v>
      </c>
      <c r="AU606" s="103">
        <f t="shared" si="1083"/>
        <v>0</v>
      </c>
      <c r="AV606" s="103">
        <f t="shared" si="1083"/>
        <v>0</v>
      </c>
      <c r="AW606" s="103">
        <f t="shared" si="1083"/>
        <v>0</v>
      </c>
      <c r="AX606" s="103">
        <f t="shared" si="1083"/>
        <v>0</v>
      </c>
    </row>
    <row r="607" spans="1:66" ht="14.25" outlineLevel="1" x14ac:dyDescent="0.2">
      <c r="A607" s="124" t="s">
        <v>1815</v>
      </c>
      <c r="B607" s="124" t="s">
        <v>1540</v>
      </c>
      <c r="C607" s="133" t="s">
        <v>1328</v>
      </c>
      <c r="D607" s="117" t="s">
        <v>133</v>
      </c>
      <c r="E607" s="134">
        <f t="shared" ref="E607:G607" si="1084">E467</f>
        <v>246065</v>
      </c>
      <c r="F607" s="135">
        <f t="shared" si="1084"/>
        <v>0.36</v>
      </c>
      <c r="G607" s="134">
        <f t="shared" si="1084"/>
        <v>88583.4</v>
      </c>
      <c r="H607" s="133"/>
      <c r="I607" s="122" t="e">
        <f t="shared" si="996"/>
        <v>#DIV/0!</v>
      </c>
      <c r="J607" s="133">
        <v>0</v>
      </c>
      <c r="K607" s="136">
        <v>0</v>
      </c>
      <c r="L607" s="136">
        <v>0</v>
      </c>
      <c r="M607" s="137">
        <v>0</v>
      </c>
      <c r="N607" s="137">
        <v>0</v>
      </c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25">
        <f t="shared" ref="AG607:AX607" si="1085">J607/$G607</f>
        <v>0</v>
      </c>
      <c r="AH607" s="125">
        <f t="shared" si="1085"/>
        <v>0</v>
      </c>
      <c r="AI607" s="125">
        <f t="shared" si="1085"/>
        <v>0</v>
      </c>
      <c r="AJ607" s="125">
        <f t="shared" si="1085"/>
        <v>0</v>
      </c>
      <c r="AK607" s="125">
        <f t="shared" si="1085"/>
        <v>0</v>
      </c>
      <c r="AL607" s="125">
        <f t="shared" si="1085"/>
        <v>0</v>
      </c>
      <c r="AM607" s="125">
        <f t="shared" si="1085"/>
        <v>0</v>
      </c>
      <c r="AN607" s="125">
        <f t="shared" si="1085"/>
        <v>0</v>
      </c>
      <c r="AO607" s="125">
        <f t="shared" si="1085"/>
        <v>0</v>
      </c>
      <c r="AP607" s="125">
        <f t="shared" si="1085"/>
        <v>0</v>
      </c>
      <c r="AQ607" s="125">
        <f t="shared" si="1085"/>
        <v>0</v>
      </c>
      <c r="AR607" s="125">
        <f t="shared" si="1085"/>
        <v>0</v>
      </c>
      <c r="AS607" s="125">
        <f t="shared" si="1085"/>
        <v>0</v>
      </c>
      <c r="AT607" s="125">
        <f t="shared" si="1085"/>
        <v>0</v>
      </c>
      <c r="AU607" s="125">
        <f t="shared" si="1085"/>
        <v>0</v>
      </c>
      <c r="AV607" s="125">
        <f t="shared" si="1085"/>
        <v>0</v>
      </c>
      <c r="AW607" s="125">
        <f t="shared" si="1085"/>
        <v>0</v>
      </c>
      <c r="AX607" s="125">
        <f t="shared" si="1085"/>
        <v>0</v>
      </c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</row>
    <row r="608" spans="1:66" ht="14.25" outlineLevel="1" x14ac:dyDescent="0.2">
      <c r="A608" s="83" t="s">
        <v>1815</v>
      </c>
      <c r="B608" s="83" t="s">
        <v>1540</v>
      </c>
      <c r="C608" s="1" t="s">
        <v>1334</v>
      </c>
      <c r="D608" s="97" t="s">
        <v>133</v>
      </c>
      <c r="E608" s="16">
        <f t="shared" ref="E608:G608" si="1086">E468</f>
        <v>260044</v>
      </c>
      <c r="F608" s="138">
        <f t="shared" si="1086"/>
        <v>0.36</v>
      </c>
      <c r="G608" s="16">
        <f t="shared" si="1086"/>
        <v>93615.84</v>
      </c>
      <c r="H608" s="1"/>
      <c r="I608" s="101">
        <f t="shared" si="996"/>
        <v>0</v>
      </c>
      <c r="J608" s="1">
        <v>0</v>
      </c>
      <c r="K608" s="61">
        <v>0</v>
      </c>
      <c r="L608" s="61">
        <v>0</v>
      </c>
      <c r="M608" s="32">
        <v>0</v>
      </c>
      <c r="N608" s="32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G608" s="103">
        <f t="shared" ref="AG608:AX608" si="1087">J608/$G608</f>
        <v>0</v>
      </c>
      <c r="AH608" s="103">
        <f t="shared" si="1087"/>
        <v>0</v>
      </c>
      <c r="AI608" s="103">
        <f t="shared" si="1087"/>
        <v>0</v>
      </c>
      <c r="AJ608" s="103">
        <f t="shared" si="1087"/>
        <v>0</v>
      </c>
      <c r="AK608" s="103">
        <f t="shared" si="1087"/>
        <v>0</v>
      </c>
      <c r="AL608" s="103">
        <f t="shared" si="1087"/>
        <v>0</v>
      </c>
      <c r="AM608" s="103">
        <f t="shared" si="1087"/>
        <v>0</v>
      </c>
      <c r="AN608" s="103">
        <f t="shared" si="1087"/>
        <v>0</v>
      </c>
      <c r="AO608" s="103">
        <f t="shared" si="1087"/>
        <v>0</v>
      </c>
      <c r="AP608" s="103">
        <f t="shared" si="1087"/>
        <v>0</v>
      </c>
      <c r="AQ608" s="103">
        <f t="shared" si="1087"/>
        <v>0</v>
      </c>
      <c r="AR608" s="103">
        <f t="shared" si="1087"/>
        <v>0</v>
      </c>
      <c r="AS608" s="103">
        <f t="shared" si="1087"/>
        <v>0</v>
      </c>
      <c r="AT608" s="103">
        <f t="shared" si="1087"/>
        <v>0</v>
      </c>
      <c r="AU608" s="103">
        <f t="shared" si="1087"/>
        <v>0</v>
      </c>
      <c r="AV608" s="103">
        <f t="shared" si="1087"/>
        <v>0</v>
      </c>
      <c r="AW608" s="103">
        <f t="shared" si="1087"/>
        <v>0</v>
      </c>
      <c r="AX608" s="103">
        <f t="shared" si="1087"/>
        <v>0</v>
      </c>
    </row>
    <row r="609" spans="1:66" ht="14.25" outlineLevel="1" x14ac:dyDescent="0.2">
      <c r="A609" s="124" t="s">
        <v>1815</v>
      </c>
      <c r="B609" s="124" t="s">
        <v>1540</v>
      </c>
      <c r="C609" s="133" t="s">
        <v>1338</v>
      </c>
      <c r="D609" s="117" t="s">
        <v>133</v>
      </c>
      <c r="E609" s="134">
        <f t="shared" ref="E609:G609" si="1088">E469</f>
        <v>352298</v>
      </c>
      <c r="F609" s="135">
        <f t="shared" si="1088"/>
        <v>0.36</v>
      </c>
      <c r="G609" s="134">
        <f t="shared" si="1088"/>
        <v>126827.28</v>
      </c>
      <c r="H609" s="133"/>
      <c r="I609" s="122" t="e">
        <f t="shared" si="996"/>
        <v>#DIV/0!</v>
      </c>
      <c r="J609" s="133"/>
      <c r="K609" s="136"/>
      <c r="L609" s="136">
        <v>0</v>
      </c>
      <c r="M609" s="137"/>
      <c r="N609" s="137">
        <v>0</v>
      </c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25">
        <f t="shared" ref="AG609:AX609" si="1089">J609/$G609</f>
        <v>0</v>
      </c>
      <c r="AH609" s="125">
        <f t="shared" si="1089"/>
        <v>0</v>
      </c>
      <c r="AI609" s="125">
        <f t="shared" si="1089"/>
        <v>0</v>
      </c>
      <c r="AJ609" s="125">
        <f t="shared" si="1089"/>
        <v>0</v>
      </c>
      <c r="AK609" s="125">
        <f t="shared" si="1089"/>
        <v>0</v>
      </c>
      <c r="AL609" s="125">
        <f t="shared" si="1089"/>
        <v>0</v>
      </c>
      <c r="AM609" s="125">
        <f t="shared" si="1089"/>
        <v>0</v>
      </c>
      <c r="AN609" s="125">
        <f t="shared" si="1089"/>
        <v>0</v>
      </c>
      <c r="AO609" s="125">
        <f t="shared" si="1089"/>
        <v>0</v>
      </c>
      <c r="AP609" s="125">
        <f t="shared" si="1089"/>
        <v>0</v>
      </c>
      <c r="AQ609" s="125">
        <f t="shared" si="1089"/>
        <v>0</v>
      </c>
      <c r="AR609" s="125">
        <f t="shared" si="1089"/>
        <v>0</v>
      </c>
      <c r="AS609" s="125">
        <f t="shared" si="1089"/>
        <v>0</v>
      </c>
      <c r="AT609" s="125">
        <f t="shared" si="1089"/>
        <v>0</v>
      </c>
      <c r="AU609" s="125">
        <f t="shared" si="1089"/>
        <v>0</v>
      </c>
      <c r="AV609" s="125">
        <f t="shared" si="1089"/>
        <v>0</v>
      </c>
      <c r="AW609" s="125">
        <f t="shared" si="1089"/>
        <v>0</v>
      </c>
      <c r="AX609" s="125">
        <f t="shared" si="1089"/>
        <v>0</v>
      </c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</row>
    <row r="610" spans="1:66" ht="14.25" outlineLevel="1" x14ac:dyDescent="0.2">
      <c r="A610" s="83" t="s">
        <v>1815</v>
      </c>
      <c r="B610" s="83" t="s">
        <v>1540</v>
      </c>
      <c r="C610" s="1" t="s">
        <v>1357</v>
      </c>
      <c r="D610" s="97" t="s">
        <v>201</v>
      </c>
      <c r="E610" s="16">
        <f t="shared" ref="E610:G610" si="1090">E470</f>
        <v>148208</v>
      </c>
      <c r="F610" s="138">
        <f t="shared" si="1090"/>
        <v>0.36</v>
      </c>
      <c r="G610" s="16">
        <f t="shared" si="1090"/>
        <v>53354.879999999997</v>
      </c>
      <c r="H610" s="16"/>
      <c r="I610" s="101">
        <f t="shared" si="996"/>
        <v>0.16810083726174627</v>
      </c>
      <c r="J610" s="16">
        <v>14685</v>
      </c>
      <c r="K610" s="130">
        <v>14877</v>
      </c>
      <c r="L610" s="130">
        <v>14567</v>
      </c>
      <c r="M610" s="131">
        <v>8890</v>
      </c>
      <c r="N610" s="131">
        <v>7385</v>
      </c>
      <c r="O610" s="16">
        <v>11595</v>
      </c>
      <c r="P610" s="16">
        <v>10677</v>
      </c>
      <c r="Q610" s="16">
        <v>10854</v>
      </c>
      <c r="R610" s="16">
        <v>10980</v>
      </c>
      <c r="S610" s="16">
        <v>11021</v>
      </c>
      <c r="T610" s="16">
        <v>11319</v>
      </c>
      <c r="U610" s="16">
        <v>11754</v>
      </c>
      <c r="V610" s="16">
        <v>10864</v>
      </c>
      <c r="W610" s="16">
        <v>9060</v>
      </c>
      <c r="X610" s="16">
        <v>10226</v>
      </c>
      <c r="Y610" s="16">
        <v>7820</v>
      </c>
      <c r="Z610" s="16">
        <v>8866</v>
      </c>
      <c r="AA610" s="16">
        <v>10221</v>
      </c>
      <c r="AG610" s="103">
        <f t="shared" ref="AG610:AX610" si="1091">J610/$G610</f>
        <v>0.27523255604735686</v>
      </c>
      <c r="AH610" s="103">
        <f t="shared" si="1091"/>
        <v>0.2788311022346972</v>
      </c>
      <c r="AI610" s="103">
        <f t="shared" si="1091"/>
        <v>0.27302094953638734</v>
      </c>
      <c r="AJ610" s="103">
        <f t="shared" si="1091"/>
        <v>0.1666201854450802</v>
      </c>
      <c r="AK610" s="103">
        <f t="shared" si="1091"/>
        <v>0.13841283121618866</v>
      </c>
      <c r="AL610" s="103">
        <f t="shared" si="1091"/>
        <v>0.2173184533448487</v>
      </c>
      <c r="AM610" s="103">
        <f t="shared" si="1091"/>
        <v>0.20011290438662782</v>
      </c>
      <c r="AN610" s="103">
        <f t="shared" si="1091"/>
        <v>0.20343031415308216</v>
      </c>
      <c r="AO610" s="103">
        <f t="shared" si="1091"/>
        <v>0.20579186008852424</v>
      </c>
      <c r="AP610" s="103">
        <f t="shared" si="1091"/>
        <v>0.20656029963894587</v>
      </c>
      <c r="AQ610" s="103">
        <f t="shared" si="1091"/>
        <v>0.21214554320054699</v>
      </c>
      <c r="AR610" s="103">
        <f t="shared" si="1091"/>
        <v>0.22029849940623988</v>
      </c>
      <c r="AS610" s="103">
        <f t="shared" si="1091"/>
        <v>0.20361773843367281</v>
      </c>
      <c r="AT610" s="103">
        <f t="shared" si="1091"/>
        <v>0.16980639821512111</v>
      </c>
      <c r="AU610" s="103">
        <f t="shared" si="1091"/>
        <v>0.1916600693319899</v>
      </c>
      <c r="AV610" s="103">
        <f t="shared" si="1091"/>
        <v>0.14656578742188156</v>
      </c>
      <c r="AW610" s="103">
        <f t="shared" si="1091"/>
        <v>0.16617036717166267</v>
      </c>
      <c r="AX610" s="103">
        <f t="shared" si="1091"/>
        <v>0.19156635719169457</v>
      </c>
    </row>
    <row r="611" spans="1:66" ht="14.25" outlineLevel="1" x14ac:dyDescent="0.2">
      <c r="A611" s="83" t="s">
        <v>1815</v>
      </c>
      <c r="B611" s="83" t="s">
        <v>1540</v>
      </c>
      <c r="C611" s="1" t="s">
        <v>1359</v>
      </c>
      <c r="D611" s="97" t="s">
        <v>133</v>
      </c>
      <c r="E611" s="16">
        <f t="shared" ref="E611:G611" si="1092">E471</f>
        <v>115880</v>
      </c>
      <c r="F611" s="138">
        <f t="shared" si="1092"/>
        <v>0.36</v>
      </c>
      <c r="G611" s="16">
        <f t="shared" si="1092"/>
        <v>41716.799999999996</v>
      </c>
      <c r="H611" s="1"/>
      <c r="I611" s="101">
        <f t="shared" si="996"/>
        <v>0</v>
      </c>
      <c r="J611" s="1">
        <v>0</v>
      </c>
      <c r="K611" s="61">
        <v>0</v>
      </c>
      <c r="L611" s="61">
        <v>0</v>
      </c>
      <c r="M611" s="32">
        <v>0</v>
      </c>
      <c r="N611" s="32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G611" s="103">
        <f t="shared" ref="AG611:AX611" si="1093">J611/$G611</f>
        <v>0</v>
      </c>
      <c r="AH611" s="103">
        <f t="shared" si="1093"/>
        <v>0</v>
      </c>
      <c r="AI611" s="103">
        <f t="shared" si="1093"/>
        <v>0</v>
      </c>
      <c r="AJ611" s="103">
        <f t="shared" si="1093"/>
        <v>0</v>
      </c>
      <c r="AK611" s="103">
        <f t="shared" si="1093"/>
        <v>0</v>
      </c>
      <c r="AL611" s="103">
        <f t="shared" si="1093"/>
        <v>0</v>
      </c>
      <c r="AM611" s="103">
        <f t="shared" si="1093"/>
        <v>0</v>
      </c>
      <c r="AN611" s="103">
        <f t="shared" si="1093"/>
        <v>0</v>
      </c>
      <c r="AO611" s="103">
        <f t="shared" si="1093"/>
        <v>0</v>
      </c>
      <c r="AP611" s="103">
        <f t="shared" si="1093"/>
        <v>0</v>
      </c>
      <c r="AQ611" s="103">
        <f t="shared" si="1093"/>
        <v>0</v>
      </c>
      <c r="AR611" s="103">
        <f t="shared" si="1093"/>
        <v>0</v>
      </c>
      <c r="AS611" s="103">
        <f t="shared" si="1093"/>
        <v>0</v>
      </c>
      <c r="AT611" s="103">
        <f t="shared" si="1093"/>
        <v>0</v>
      </c>
      <c r="AU611" s="103">
        <f t="shared" si="1093"/>
        <v>0</v>
      </c>
      <c r="AV611" s="103">
        <f t="shared" si="1093"/>
        <v>0</v>
      </c>
      <c r="AW611" s="103">
        <f t="shared" si="1093"/>
        <v>0</v>
      </c>
      <c r="AX611" s="103">
        <f t="shared" si="1093"/>
        <v>0</v>
      </c>
    </row>
    <row r="612" spans="1:66" ht="14.25" outlineLevel="1" x14ac:dyDescent="0.2">
      <c r="A612" s="124" t="s">
        <v>1815</v>
      </c>
      <c r="B612" s="124" t="s">
        <v>1540</v>
      </c>
      <c r="C612" s="133" t="s">
        <v>1360</v>
      </c>
      <c r="D612" s="117" t="s">
        <v>133</v>
      </c>
      <c r="E612" s="134">
        <f t="shared" ref="E612:G612" si="1094">E472</f>
        <v>54824</v>
      </c>
      <c r="F612" s="135">
        <f t="shared" si="1094"/>
        <v>0.36</v>
      </c>
      <c r="G612" s="134">
        <f t="shared" si="1094"/>
        <v>19736.64</v>
      </c>
      <c r="H612" s="133"/>
      <c r="I612" s="122" t="e">
        <f t="shared" si="996"/>
        <v>#DIV/0!</v>
      </c>
      <c r="J612" s="133"/>
      <c r="K612" s="136"/>
      <c r="L612" s="136"/>
      <c r="M612" s="137"/>
      <c r="N612" s="137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25">
        <f t="shared" ref="AG612:AX612" si="1095">J612/$G612</f>
        <v>0</v>
      </c>
      <c r="AH612" s="125">
        <f t="shared" si="1095"/>
        <v>0</v>
      </c>
      <c r="AI612" s="125">
        <f t="shared" si="1095"/>
        <v>0</v>
      </c>
      <c r="AJ612" s="125">
        <f t="shared" si="1095"/>
        <v>0</v>
      </c>
      <c r="AK612" s="125">
        <f t="shared" si="1095"/>
        <v>0</v>
      </c>
      <c r="AL612" s="125">
        <f t="shared" si="1095"/>
        <v>0</v>
      </c>
      <c r="AM612" s="125">
        <f t="shared" si="1095"/>
        <v>0</v>
      </c>
      <c r="AN612" s="125">
        <f t="shared" si="1095"/>
        <v>0</v>
      </c>
      <c r="AO612" s="125">
        <f t="shared" si="1095"/>
        <v>0</v>
      </c>
      <c r="AP612" s="125">
        <f t="shared" si="1095"/>
        <v>0</v>
      </c>
      <c r="AQ612" s="125">
        <f t="shared" si="1095"/>
        <v>0</v>
      </c>
      <c r="AR612" s="125">
        <f t="shared" si="1095"/>
        <v>0</v>
      </c>
      <c r="AS612" s="125">
        <f t="shared" si="1095"/>
        <v>0</v>
      </c>
      <c r="AT612" s="125">
        <f t="shared" si="1095"/>
        <v>0</v>
      </c>
      <c r="AU612" s="125">
        <f t="shared" si="1095"/>
        <v>0</v>
      </c>
      <c r="AV612" s="125">
        <f t="shared" si="1095"/>
        <v>0</v>
      </c>
      <c r="AW612" s="125">
        <f t="shared" si="1095"/>
        <v>0</v>
      </c>
      <c r="AX612" s="125">
        <f t="shared" si="1095"/>
        <v>0</v>
      </c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</row>
    <row r="613" spans="1:66" ht="14.25" outlineLevel="1" x14ac:dyDescent="0.2">
      <c r="A613" s="124" t="s">
        <v>1815</v>
      </c>
      <c r="B613" s="124" t="s">
        <v>1540</v>
      </c>
      <c r="C613" s="133" t="s">
        <v>1444</v>
      </c>
      <c r="D613" s="117" t="s">
        <v>133</v>
      </c>
      <c r="E613" s="134">
        <f t="shared" ref="E613:G613" si="1096">E473</f>
        <v>25099</v>
      </c>
      <c r="F613" s="135">
        <f t="shared" si="1096"/>
        <v>0.36</v>
      </c>
      <c r="G613" s="134">
        <f t="shared" si="1096"/>
        <v>9035.64</v>
      </c>
      <c r="H613" s="133"/>
      <c r="I613" s="122" t="e">
        <f t="shared" si="996"/>
        <v>#DIV/0!</v>
      </c>
      <c r="J613" s="133"/>
      <c r="K613" s="136"/>
      <c r="L613" s="136"/>
      <c r="M613" s="137"/>
      <c r="N613" s="137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25">
        <f t="shared" ref="AG613:AX613" si="1097">J613/$G613</f>
        <v>0</v>
      </c>
      <c r="AH613" s="125">
        <f t="shared" si="1097"/>
        <v>0</v>
      </c>
      <c r="AI613" s="125">
        <f t="shared" si="1097"/>
        <v>0</v>
      </c>
      <c r="AJ613" s="125">
        <f t="shared" si="1097"/>
        <v>0</v>
      </c>
      <c r="AK613" s="125">
        <f t="shared" si="1097"/>
        <v>0</v>
      </c>
      <c r="AL613" s="125">
        <f t="shared" si="1097"/>
        <v>0</v>
      </c>
      <c r="AM613" s="125">
        <f t="shared" si="1097"/>
        <v>0</v>
      </c>
      <c r="AN613" s="125">
        <f t="shared" si="1097"/>
        <v>0</v>
      </c>
      <c r="AO613" s="125">
        <f t="shared" si="1097"/>
        <v>0</v>
      </c>
      <c r="AP613" s="125">
        <f t="shared" si="1097"/>
        <v>0</v>
      </c>
      <c r="AQ613" s="125">
        <f t="shared" si="1097"/>
        <v>0</v>
      </c>
      <c r="AR613" s="125">
        <f t="shared" si="1097"/>
        <v>0</v>
      </c>
      <c r="AS613" s="125">
        <f t="shared" si="1097"/>
        <v>0</v>
      </c>
      <c r="AT613" s="125">
        <f t="shared" si="1097"/>
        <v>0</v>
      </c>
      <c r="AU613" s="125">
        <f t="shared" si="1097"/>
        <v>0</v>
      </c>
      <c r="AV613" s="125">
        <f t="shared" si="1097"/>
        <v>0</v>
      </c>
      <c r="AW613" s="125">
        <f t="shared" si="1097"/>
        <v>0</v>
      </c>
      <c r="AX613" s="125">
        <f t="shared" si="1097"/>
        <v>0</v>
      </c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</row>
    <row r="614" spans="1:66" ht="14.25" outlineLevel="1" x14ac:dyDescent="0.2">
      <c r="A614" s="83" t="s">
        <v>1815</v>
      </c>
      <c r="B614" s="83" t="s">
        <v>1732</v>
      </c>
      <c r="C614" s="1" t="s">
        <v>1488</v>
      </c>
      <c r="D614" s="97" t="s">
        <v>133</v>
      </c>
      <c r="E614" s="16">
        <f t="shared" ref="E614:G614" si="1098">E474</f>
        <v>180578</v>
      </c>
      <c r="F614" s="138">
        <f t="shared" si="1098"/>
        <v>0.41</v>
      </c>
      <c r="G614" s="16">
        <f t="shared" si="1098"/>
        <v>74036.98</v>
      </c>
      <c r="H614" s="16"/>
      <c r="I614" s="101">
        <f t="shared" si="996"/>
        <v>8.2391259070804888E-4</v>
      </c>
      <c r="J614" s="16">
        <v>1111</v>
      </c>
      <c r="K614" s="130">
        <v>1080</v>
      </c>
      <c r="L614" s="61">
        <v>887</v>
      </c>
      <c r="M614" s="32">
        <v>516</v>
      </c>
      <c r="N614" s="32">
        <v>473</v>
      </c>
      <c r="O614" s="1">
        <v>543</v>
      </c>
      <c r="P614" s="1">
        <v>662</v>
      </c>
      <c r="Q614" s="1">
        <v>640</v>
      </c>
      <c r="R614" s="1">
        <v>633</v>
      </c>
      <c r="S614" s="1">
        <v>481</v>
      </c>
      <c r="T614" s="1">
        <v>308</v>
      </c>
      <c r="U614" s="1">
        <v>197</v>
      </c>
      <c r="V614" s="1">
        <v>148</v>
      </c>
      <c r="W614" s="1">
        <v>133</v>
      </c>
      <c r="X614" s="1">
        <v>99</v>
      </c>
      <c r="Y614" s="1">
        <v>70</v>
      </c>
      <c r="Z614" s="1">
        <v>58</v>
      </c>
      <c r="AA614" s="1">
        <v>55</v>
      </c>
      <c r="AG614" s="103">
        <f t="shared" ref="AG614:AX614" si="1099">J614/$G614</f>
        <v>1.5006014561912169E-2</v>
      </c>
      <c r="AH614" s="103">
        <f t="shared" si="1099"/>
        <v>1.4587304884667095E-2</v>
      </c>
      <c r="AI614" s="103">
        <f t="shared" si="1099"/>
        <v>1.1980499474721957E-2</v>
      </c>
      <c r="AJ614" s="103">
        <f t="shared" si="1099"/>
        <v>6.9694901115631676E-3</v>
      </c>
      <c r="AK614" s="103">
        <f t="shared" si="1099"/>
        <v>6.388699268932904E-3</v>
      </c>
      <c r="AL614" s="103">
        <f t="shared" si="1099"/>
        <v>7.3341727336798451E-3</v>
      </c>
      <c r="AM614" s="103">
        <f t="shared" si="1099"/>
        <v>8.9414776237496454E-3</v>
      </c>
      <c r="AN614" s="103">
        <f t="shared" si="1099"/>
        <v>8.6443288205434645E-3</v>
      </c>
      <c r="AO614" s="103">
        <f t="shared" si="1099"/>
        <v>8.5497814740687697E-3</v>
      </c>
      <c r="AP614" s="103">
        <f t="shared" si="1099"/>
        <v>6.4967533791896971E-3</v>
      </c>
      <c r="AQ614" s="103">
        <f t="shared" si="1099"/>
        <v>4.1600832448865418E-3</v>
      </c>
      <c r="AR614" s="103">
        <f t="shared" si="1099"/>
        <v>2.6608324650735349E-3</v>
      </c>
      <c r="AS614" s="103">
        <f t="shared" si="1099"/>
        <v>1.9990010397506761E-3</v>
      </c>
      <c r="AT614" s="103">
        <f t="shared" si="1099"/>
        <v>1.7963995830191887E-3</v>
      </c>
      <c r="AU614" s="103">
        <f t="shared" si="1099"/>
        <v>1.337169614427817E-3</v>
      </c>
      <c r="AV614" s="103">
        <f t="shared" si="1099"/>
        <v>9.454734647469414E-4</v>
      </c>
      <c r="AW614" s="103">
        <f t="shared" si="1099"/>
        <v>7.8339229936175148E-4</v>
      </c>
      <c r="AX614" s="103">
        <f t="shared" si="1099"/>
        <v>7.4287200801545397E-4</v>
      </c>
    </row>
    <row r="615" spans="1:66" ht="14.25" outlineLevel="1" x14ac:dyDescent="0.2">
      <c r="A615" s="83" t="s">
        <v>1815</v>
      </c>
      <c r="B615" s="83" t="s">
        <v>1732</v>
      </c>
      <c r="C615" s="1" t="s">
        <v>1495</v>
      </c>
      <c r="D615" s="97" t="s">
        <v>133</v>
      </c>
      <c r="E615" s="16">
        <f t="shared" ref="E615:G615" si="1100">E475</f>
        <v>121732</v>
      </c>
      <c r="F615" s="138">
        <f t="shared" si="1100"/>
        <v>0.41</v>
      </c>
      <c r="G615" s="16">
        <f t="shared" si="1100"/>
        <v>49910.119999999995</v>
      </c>
      <c r="H615" s="1"/>
      <c r="I615" s="101">
        <f t="shared" si="996"/>
        <v>8.5353431328155493E-3</v>
      </c>
      <c r="J615" s="1">
        <v>706</v>
      </c>
      <c r="K615" s="61">
        <v>818</v>
      </c>
      <c r="L615" s="61">
        <v>761</v>
      </c>
      <c r="M615" s="32">
        <v>616</v>
      </c>
      <c r="N615" s="32">
        <v>526</v>
      </c>
      <c r="O615" s="1">
        <v>659</v>
      </c>
      <c r="P615" s="1">
        <v>750</v>
      </c>
      <c r="Q615" s="1">
        <v>767</v>
      </c>
      <c r="R615" s="1">
        <v>782</v>
      </c>
      <c r="S615" s="1">
        <v>813</v>
      </c>
      <c r="T615" s="1">
        <v>852</v>
      </c>
      <c r="U615" s="1">
        <v>895</v>
      </c>
      <c r="V615" s="1">
        <v>764</v>
      </c>
      <c r="W615" s="1">
        <v>609</v>
      </c>
      <c r="X615" s="1">
        <v>615</v>
      </c>
      <c r="Y615" s="1">
        <v>509</v>
      </c>
      <c r="Z615" s="1">
        <v>397</v>
      </c>
      <c r="AA615" s="1">
        <v>372</v>
      </c>
      <c r="AG615" s="103">
        <f t="shared" ref="AG615:AX615" si="1101">J615/$G615</f>
        <v>1.4145427821051123E-2</v>
      </c>
      <c r="AH615" s="103">
        <f t="shared" si="1101"/>
        <v>1.638946169634535E-2</v>
      </c>
      <c r="AI615" s="103">
        <f t="shared" si="1101"/>
        <v>1.5247408741954538E-2</v>
      </c>
      <c r="AJ615" s="103">
        <f t="shared" si="1101"/>
        <v>1.2342186314118261E-2</v>
      </c>
      <c r="AK615" s="103">
        <f t="shared" si="1101"/>
        <v>1.0538944807185398E-2</v>
      </c>
      <c r="AL615" s="103">
        <f t="shared" si="1101"/>
        <v>1.3203735034097294E-2</v>
      </c>
      <c r="AM615" s="103">
        <f t="shared" si="1101"/>
        <v>1.5027012557773856E-2</v>
      </c>
      <c r="AN615" s="103">
        <f t="shared" si="1101"/>
        <v>1.536762484241673E-2</v>
      </c>
      <c r="AO615" s="103">
        <f t="shared" si="1101"/>
        <v>1.5668165093572207E-2</v>
      </c>
      <c r="AP615" s="103">
        <f t="shared" si="1101"/>
        <v>1.6289281612626858E-2</v>
      </c>
      <c r="AQ615" s="103">
        <f t="shared" si="1101"/>
        <v>1.7070686265631099E-2</v>
      </c>
      <c r="AR615" s="103">
        <f t="shared" si="1101"/>
        <v>1.7932234985610133E-2</v>
      </c>
      <c r="AS615" s="103">
        <f t="shared" si="1101"/>
        <v>1.5307516792185635E-2</v>
      </c>
      <c r="AT615" s="103">
        <f t="shared" si="1101"/>
        <v>1.2201934196912371E-2</v>
      </c>
      <c r="AU615" s="103">
        <f t="shared" si="1101"/>
        <v>1.2322150297374561E-2</v>
      </c>
      <c r="AV615" s="103">
        <f t="shared" si="1101"/>
        <v>1.0198332522542524E-2</v>
      </c>
      <c r="AW615" s="103">
        <f t="shared" si="1101"/>
        <v>7.9542986472482934E-3</v>
      </c>
      <c r="AX615" s="103">
        <f t="shared" si="1101"/>
        <v>7.4533982286558321E-3</v>
      </c>
    </row>
    <row r="616" spans="1:66" ht="14.25" outlineLevel="1" x14ac:dyDescent="0.2">
      <c r="A616" s="83" t="s">
        <v>1815</v>
      </c>
      <c r="B616" s="83" t="s">
        <v>1239</v>
      </c>
      <c r="C616" s="1" t="s">
        <v>1239</v>
      </c>
      <c r="D616" s="97" t="s">
        <v>133</v>
      </c>
      <c r="E616" s="16">
        <f t="shared" ref="E616:G616" si="1102">E476</f>
        <v>854674</v>
      </c>
      <c r="F616" s="138">
        <f t="shared" si="1102"/>
        <v>0.4</v>
      </c>
      <c r="G616" s="16">
        <f t="shared" si="1102"/>
        <v>341869.60000000003</v>
      </c>
      <c r="I616" s="101">
        <f t="shared" si="996"/>
        <v>1.1719868238260045E-3</v>
      </c>
      <c r="K616" s="61"/>
      <c r="L616" s="61"/>
      <c r="M616" s="32"/>
      <c r="N616" s="32"/>
      <c r="T616" s="1">
        <v>59</v>
      </c>
      <c r="U616" s="1">
        <v>420</v>
      </c>
      <c r="V616" s="1">
        <v>414</v>
      </c>
      <c r="W616" s="1">
        <v>368</v>
      </c>
      <c r="X616" s="1">
        <v>393</v>
      </c>
      <c r="Y616" s="1">
        <v>328</v>
      </c>
      <c r="Z616" s="1">
        <v>413</v>
      </c>
      <c r="AA616" s="1">
        <v>461</v>
      </c>
      <c r="AG616" s="103">
        <f t="shared" ref="AG616:AX616" si="1103">J616/$G616</f>
        <v>0</v>
      </c>
      <c r="AH616" s="103">
        <f t="shared" si="1103"/>
        <v>0</v>
      </c>
      <c r="AI616" s="103">
        <f t="shared" si="1103"/>
        <v>0</v>
      </c>
      <c r="AJ616" s="103">
        <f t="shared" si="1103"/>
        <v>0</v>
      </c>
      <c r="AK616" s="103">
        <f t="shared" si="1103"/>
        <v>0</v>
      </c>
      <c r="AL616" s="103">
        <f t="shared" si="1103"/>
        <v>0</v>
      </c>
      <c r="AM616" s="103">
        <f t="shared" si="1103"/>
        <v>0</v>
      </c>
      <c r="AN616" s="103">
        <f t="shared" si="1103"/>
        <v>0</v>
      </c>
      <c r="AO616" s="103">
        <f t="shared" si="1103"/>
        <v>0</v>
      </c>
      <c r="AP616" s="103">
        <f t="shared" si="1103"/>
        <v>0</v>
      </c>
      <c r="AQ616" s="103">
        <f t="shared" si="1103"/>
        <v>1.7258042247687421E-4</v>
      </c>
      <c r="AR616" s="103">
        <f t="shared" si="1103"/>
        <v>1.2285386006828333E-3</v>
      </c>
      <c r="AS616" s="103">
        <f t="shared" si="1103"/>
        <v>1.2109880492445072E-3</v>
      </c>
      <c r="AT616" s="103">
        <f t="shared" si="1103"/>
        <v>1.0764338215506731E-3</v>
      </c>
      <c r="AU616" s="103">
        <f t="shared" si="1103"/>
        <v>1.1495611192103654E-3</v>
      </c>
      <c r="AV616" s="103">
        <f t="shared" si="1103"/>
        <v>9.5943014529516505E-4</v>
      </c>
      <c r="AW616" s="103">
        <f t="shared" si="1103"/>
        <v>1.2080629573381193E-3</v>
      </c>
      <c r="AX616" s="103">
        <f t="shared" si="1103"/>
        <v>1.348467368844729E-3</v>
      </c>
    </row>
    <row r="617" spans="1:66" ht="14.25" outlineLevel="1" x14ac:dyDescent="0.2">
      <c r="A617" s="83" t="s">
        <v>1815</v>
      </c>
      <c r="B617" s="83" t="s">
        <v>1257</v>
      </c>
      <c r="C617" s="1" t="s">
        <v>1257</v>
      </c>
      <c r="D617" s="97" t="s">
        <v>201</v>
      </c>
      <c r="E617" s="16">
        <f t="shared" ref="E617:G617" si="1104">E477</f>
        <v>760885</v>
      </c>
      <c r="F617" s="138">
        <f t="shared" si="1104"/>
        <v>0.65</v>
      </c>
      <c r="G617" s="16">
        <f t="shared" si="1104"/>
        <v>494575.25</v>
      </c>
      <c r="H617" s="16"/>
      <c r="I617" s="101">
        <f t="shared" si="996"/>
        <v>7.216090979077501E-2</v>
      </c>
      <c r="J617" s="16">
        <v>47831</v>
      </c>
      <c r="K617" s="130">
        <v>43753</v>
      </c>
      <c r="L617" s="130">
        <v>41744</v>
      </c>
      <c r="M617" s="131">
        <v>34236</v>
      </c>
      <c r="N617" s="131">
        <v>33668</v>
      </c>
      <c r="O617" s="16">
        <v>33247</v>
      </c>
      <c r="P617" s="16">
        <v>40260</v>
      </c>
      <c r="Q617" s="16">
        <v>32921</v>
      </c>
      <c r="R617" s="16">
        <v>33959</v>
      </c>
      <c r="S617" s="16">
        <v>34175</v>
      </c>
      <c r="T617" s="16">
        <v>33952</v>
      </c>
      <c r="U617" s="16">
        <v>36102</v>
      </c>
      <c r="V617" s="16">
        <v>34064</v>
      </c>
      <c r="W617" s="16">
        <v>31381</v>
      </c>
      <c r="X617" s="16">
        <v>34419</v>
      </c>
      <c r="Y617" s="16">
        <v>33232</v>
      </c>
      <c r="Z617" s="16">
        <v>36990</v>
      </c>
      <c r="AA617" s="16">
        <v>36845</v>
      </c>
      <c r="AG617" s="103">
        <f t="shared" ref="AG617:AX617" si="1105">J617/$G617</f>
        <v>9.6711268912061416E-2</v>
      </c>
      <c r="AH617" s="103">
        <f t="shared" si="1105"/>
        <v>8.8465809803462664E-2</v>
      </c>
      <c r="AI617" s="103">
        <f t="shared" si="1105"/>
        <v>8.4403738359329544E-2</v>
      </c>
      <c r="AJ617" s="103">
        <f t="shared" si="1105"/>
        <v>6.9223035321723039E-2</v>
      </c>
      <c r="AK617" s="103">
        <f t="shared" si="1105"/>
        <v>6.8074575102575391E-2</v>
      </c>
      <c r="AL617" s="103">
        <f t="shared" si="1105"/>
        <v>6.7223339623242367E-2</v>
      </c>
      <c r="AM617" s="103">
        <f t="shared" si="1105"/>
        <v>8.140318384310577E-2</v>
      </c>
      <c r="AN617" s="103">
        <f t="shared" si="1105"/>
        <v>6.6564188159435794E-2</v>
      </c>
      <c r="AO617" s="103">
        <f t="shared" si="1105"/>
        <v>6.8662958771187999E-2</v>
      </c>
      <c r="AP617" s="103">
        <f t="shared" si="1105"/>
        <v>6.9099697164384993E-2</v>
      </c>
      <c r="AQ617" s="103">
        <f t="shared" si="1105"/>
        <v>6.8648805212149208E-2</v>
      </c>
      <c r="AR617" s="103">
        <f t="shared" si="1105"/>
        <v>7.299596977406371E-2</v>
      </c>
      <c r="AS617" s="103">
        <f t="shared" si="1105"/>
        <v>6.8875262156769881E-2</v>
      </c>
      <c r="AT617" s="103">
        <f t="shared" si="1105"/>
        <v>6.3450405170901697E-2</v>
      </c>
      <c r="AU617" s="103">
        <f t="shared" si="1105"/>
        <v>6.9593049793737149E-2</v>
      </c>
      <c r="AV617" s="103">
        <f t="shared" si="1105"/>
        <v>6.7193010568159239E-2</v>
      </c>
      <c r="AW617" s="103">
        <f t="shared" si="1105"/>
        <v>7.4791449834984661E-2</v>
      </c>
      <c r="AX617" s="103">
        <f t="shared" si="1105"/>
        <v>7.4498268969181131E-2</v>
      </c>
    </row>
    <row r="618" spans="1:66" ht="14.25" outlineLevel="1" x14ac:dyDescent="0.2">
      <c r="A618" s="83" t="s">
        <v>1815</v>
      </c>
      <c r="B618" s="83" t="s">
        <v>1262</v>
      </c>
      <c r="C618" s="1" t="s">
        <v>1262</v>
      </c>
      <c r="D618" s="97" t="s">
        <v>133</v>
      </c>
      <c r="E618" s="16">
        <f t="shared" ref="E618:G618" si="1106">E478</f>
        <v>231900</v>
      </c>
      <c r="F618" s="138">
        <f t="shared" si="1106"/>
        <v>0.41</v>
      </c>
      <c r="G618" s="16">
        <f t="shared" si="1106"/>
        <v>95079</v>
      </c>
      <c r="H618" s="16"/>
      <c r="I618" s="101">
        <f t="shared" si="996"/>
        <v>0.20339577263819211</v>
      </c>
      <c r="J618" s="16">
        <v>25841</v>
      </c>
      <c r="K618" s="130">
        <v>24185</v>
      </c>
      <c r="L618" s="130">
        <v>24786</v>
      </c>
      <c r="M618" s="131">
        <v>17221</v>
      </c>
      <c r="N618" s="131">
        <v>16779</v>
      </c>
      <c r="O618" s="16">
        <v>22360</v>
      </c>
      <c r="P618" s="16">
        <v>20343</v>
      </c>
      <c r="Q618" s="16">
        <v>19047</v>
      </c>
      <c r="R618" s="16">
        <v>19185</v>
      </c>
      <c r="S618" s="16">
        <v>19312</v>
      </c>
      <c r="T618" s="16">
        <v>19162</v>
      </c>
      <c r="U618" s="16">
        <v>19862</v>
      </c>
      <c r="V618" s="16">
        <v>16556</v>
      </c>
      <c r="W618" s="16">
        <v>14214</v>
      </c>
      <c r="X618" s="16">
        <v>16201</v>
      </c>
      <c r="Y618" s="16">
        <v>16361</v>
      </c>
      <c r="Z618" s="16">
        <v>20229</v>
      </c>
      <c r="AA618" s="16">
        <v>21426</v>
      </c>
      <c r="AG618" s="103">
        <f t="shared" ref="AG618:AX618" si="1107">J618/$G618</f>
        <v>0.27178451603403486</v>
      </c>
      <c r="AH618" s="103">
        <f t="shared" si="1107"/>
        <v>0.254367420776407</v>
      </c>
      <c r="AI618" s="103">
        <f t="shared" si="1107"/>
        <v>0.26068848010601708</v>
      </c>
      <c r="AJ618" s="103">
        <f t="shared" si="1107"/>
        <v>0.1811230660818898</v>
      </c>
      <c r="AK618" s="103">
        <f t="shared" si="1107"/>
        <v>0.17647430031868236</v>
      </c>
      <c r="AL618" s="103">
        <f t="shared" si="1107"/>
        <v>0.23517285625637627</v>
      </c>
      <c r="AM618" s="103">
        <f t="shared" si="1107"/>
        <v>0.21395891837314232</v>
      </c>
      <c r="AN618" s="103">
        <f t="shared" si="1107"/>
        <v>0.20032814817152053</v>
      </c>
      <c r="AO618" s="103">
        <f t="shared" si="1107"/>
        <v>0.20177957277632286</v>
      </c>
      <c r="AP618" s="103">
        <f t="shared" si="1107"/>
        <v>0.20311530411552497</v>
      </c>
      <c r="AQ618" s="103">
        <f t="shared" si="1107"/>
        <v>0.20153766867552245</v>
      </c>
      <c r="AR618" s="103">
        <f t="shared" si="1107"/>
        <v>0.20889996739553424</v>
      </c>
      <c r="AS618" s="103">
        <f t="shared" si="1107"/>
        <v>0.1741288822978786</v>
      </c>
      <c r="AT618" s="103">
        <f t="shared" si="1107"/>
        <v>0.14949673429463919</v>
      </c>
      <c r="AU618" s="103">
        <f t="shared" si="1107"/>
        <v>0.17039514508987263</v>
      </c>
      <c r="AV618" s="103">
        <f t="shared" si="1107"/>
        <v>0.17207795622587532</v>
      </c>
      <c r="AW618" s="103">
        <f t="shared" si="1107"/>
        <v>0.21275991543874043</v>
      </c>
      <c r="AX618" s="103">
        <f t="shared" si="1107"/>
        <v>0.22534944624996056</v>
      </c>
    </row>
    <row r="619" spans="1:66" ht="14.25" outlineLevel="1" x14ac:dyDescent="0.2">
      <c r="A619" s="83" t="s">
        <v>1815</v>
      </c>
      <c r="B619" s="83" t="s">
        <v>1310</v>
      </c>
      <c r="C619" s="1" t="s">
        <v>1310</v>
      </c>
      <c r="D619" s="97" t="s">
        <v>151</v>
      </c>
      <c r="E619" s="16">
        <f t="shared" ref="E619:G619" si="1108">E479</f>
        <v>381974</v>
      </c>
      <c r="F619" s="138">
        <f t="shared" si="1108"/>
        <v>0.43</v>
      </c>
      <c r="G619" s="16">
        <f t="shared" si="1108"/>
        <v>164248.82</v>
      </c>
      <c r="H619" s="16"/>
      <c r="I619" s="101">
        <f t="shared" si="996"/>
        <v>0.26444025594826193</v>
      </c>
      <c r="J619" s="16">
        <v>61437</v>
      </c>
      <c r="K619" s="130">
        <v>59987</v>
      </c>
      <c r="L619" s="130">
        <v>61460</v>
      </c>
      <c r="M619" s="131">
        <v>46686</v>
      </c>
      <c r="N619" s="131">
        <v>40423</v>
      </c>
      <c r="O619" s="16">
        <v>44966</v>
      </c>
      <c r="P619" s="16">
        <v>44339</v>
      </c>
      <c r="Q619" s="16">
        <v>42794</v>
      </c>
      <c r="R619" s="16">
        <v>44288</v>
      </c>
      <c r="S619" s="16">
        <v>42853</v>
      </c>
      <c r="T619" s="16">
        <v>43581</v>
      </c>
      <c r="U619" s="16">
        <v>45761</v>
      </c>
      <c r="V619" s="16">
        <v>42945</v>
      </c>
      <c r="W619" s="16">
        <v>38940</v>
      </c>
      <c r="X619" s="16">
        <v>41667</v>
      </c>
      <c r="Y619" s="16">
        <v>41732</v>
      </c>
      <c r="Z619" s="16">
        <v>42622</v>
      </c>
      <c r="AA619" s="16">
        <v>45948</v>
      </c>
      <c r="AG619" s="103">
        <f t="shared" ref="AG619:AX619" si="1109">J619/$G619</f>
        <v>0.37404834932756287</v>
      </c>
      <c r="AH619" s="103">
        <f t="shared" si="1109"/>
        <v>0.36522027981692651</v>
      </c>
      <c r="AI619" s="103">
        <f t="shared" si="1109"/>
        <v>0.37418838077497296</v>
      </c>
      <c r="AJ619" s="103">
        <f t="shared" si="1109"/>
        <v>0.28423948494728912</v>
      </c>
      <c r="AK619" s="103">
        <f t="shared" si="1109"/>
        <v>0.24610831298514046</v>
      </c>
      <c r="AL619" s="103">
        <f t="shared" si="1109"/>
        <v>0.27376756801053426</v>
      </c>
      <c r="AM619" s="103">
        <f t="shared" si="1109"/>
        <v>0.2699501889876591</v>
      </c>
      <c r="AN619" s="103">
        <f t="shared" si="1109"/>
        <v>0.26054372871598103</v>
      </c>
      <c r="AO619" s="103">
        <f t="shared" si="1109"/>
        <v>0.26963968447383668</v>
      </c>
      <c r="AP619" s="103">
        <f t="shared" si="1109"/>
        <v>0.2609029398202069</v>
      </c>
      <c r="AQ619" s="103">
        <f t="shared" si="1109"/>
        <v>0.26533523954692639</v>
      </c>
      <c r="AR619" s="103">
        <f t="shared" si="1109"/>
        <v>0.27860778543188314</v>
      </c>
      <c r="AS619" s="103">
        <f t="shared" si="1109"/>
        <v>0.26146306560984728</v>
      </c>
      <c r="AT619" s="103">
        <f t="shared" si="1109"/>
        <v>0.23707932878908961</v>
      </c>
      <c r="AU619" s="103">
        <f t="shared" si="1109"/>
        <v>0.25368218779288643</v>
      </c>
      <c r="AV619" s="103">
        <f t="shared" si="1109"/>
        <v>0.25407792883991492</v>
      </c>
      <c r="AW619" s="103">
        <f t="shared" si="1109"/>
        <v>0.25949653702230552</v>
      </c>
      <c r="AX619" s="103">
        <f t="shared" si="1109"/>
        <v>0.27974630198256523</v>
      </c>
    </row>
    <row r="620" spans="1:66" ht="14.25" outlineLevel="1" x14ac:dyDescent="0.2">
      <c r="A620" s="83" t="s">
        <v>1815</v>
      </c>
      <c r="B620" s="83" t="s">
        <v>1310</v>
      </c>
      <c r="C620" s="1" t="s">
        <v>1450</v>
      </c>
      <c r="D620" s="97" t="s">
        <v>133</v>
      </c>
      <c r="E620" s="16">
        <f t="shared" ref="E620:G620" si="1110">E480</f>
        <v>169374</v>
      </c>
      <c r="F620" s="138">
        <f t="shared" si="1110"/>
        <v>0.43</v>
      </c>
      <c r="G620" s="16">
        <f t="shared" si="1110"/>
        <v>72830.819999999992</v>
      </c>
      <c r="H620" s="1"/>
      <c r="I620" s="101">
        <f t="shared" si="996"/>
        <v>3.3044618564869472E-3</v>
      </c>
      <c r="J620" s="1">
        <v>586</v>
      </c>
      <c r="K620" s="61">
        <v>399</v>
      </c>
      <c r="L620" s="61">
        <v>407</v>
      </c>
      <c r="M620" s="32">
        <v>265</v>
      </c>
      <c r="N620" s="32">
        <v>183</v>
      </c>
      <c r="O620" s="1">
        <v>287</v>
      </c>
      <c r="P620" s="1">
        <v>309</v>
      </c>
      <c r="Q620" s="1">
        <v>373</v>
      </c>
      <c r="R620" s="1">
        <v>320</v>
      </c>
      <c r="S620" s="1">
        <v>281</v>
      </c>
      <c r="T620" s="1">
        <v>299</v>
      </c>
      <c r="U620" s="1">
        <v>272</v>
      </c>
      <c r="V620" s="1">
        <v>260</v>
      </c>
      <c r="W620" s="1">
        <v>252</v>
      </c>
      <c r="X620" s="1">
        <v>260</v>
      </c>
      <c r="Y620" s="1">
        <v>248</v>
      </c>
      <c r="Z620" s="1">
        <v>219</v>
      </c>
      <c r="AA620" s="1">
        <v>255</v>
      </c>
      <c r="AG620" s="103">
        <f t="shared" ref="AG620:AX620" si="1111">J620/$G620</f>
        <v>8.0460442433574145E-3</v>
      </c>
      <c r="AH620" s="103">
        <f t="shared" si="1111"/>
        <v>5.4784499199652019E-3</v>
      </c>
      <c r="AI620" s="103">
        <f t="shared" si="1111"/>
        <v>5.5882935273830507E-3</v>
      </c>
      <c r="AJ620" s="103">
        <f t="shared" si="1111"/>
        <v>3.6385694957162371E-3</v>
      </c>
      <c r="AK620" s="103">
        <f t="shared" si="1111"/>
        <v>2.5126725196832882E-3</v>
      </c>
      <c r="AL620" s="103">
        <f t="shared" si="1111"/>
        <v>3.9406394161153211E-3</v>
      </c>
      <c r="AM620" s="103">
        <f t="shared" si="1111"/>
        <v>4.2427093365144048E-3</v>
      </c>
      <c r="AN620" s="103">
        <f t="shared" si="1111"/>
        <v>5.1214581958571939E-3</v>
      </c>
      <c r="AO620" s="103">
        <f t="shared" si="1111"/>
        <v>4.3937442967139466E-3</v>
      </c>
      <c r="AP620" s="103">
        <f t="shared" si="1111"/>
        <v>3.8582567105519341E-3</v>
      </c>
      <c r="AQ620" s="103">
        <f t="shared" si="1111"/>
        <v>4.1054048272420934E-3</v>
      </c>
      <c r="AR620" s="103">
        <f t="shared" si="1111"/>
        <v>3.7346826522068545E-3</v>
      </c>
      <c r="AS620" s="103">
        <f t="shared" si="1111"/>
        <v>3.5699172410800814E-3</v>
      </c>
      <c r="AT620" s="103">
        <f t="shared" si="1111"/>
        <v>3.4600736336622331E-3</v>
      </c>
      <c r="AU620" s="103">
        <f t="shared" si="1111"/>
        <v>3.5699172410800814E-3</v>
      </c>
      <c r="AV620" s="103">
        <f t="shared" si="1111"/>
        <v>3.4051518299533087E-3</v>
      </c>
      <c r="AW620" s="103">
        <f t="shared" si="1111"/>
        <v>3.0069687530636072E-3</v>
      </c>
      <c r="AX620" s="103">
        <f t="shared" si="1111"/>
        <v>3.5012649864439261E-3</v>
      </c>
    </row>
    <row r="621" spans="1:66" ht="14.25" outlineLevel="1" x14ac:dyDescent="0.2">
      <c r="A621" s="83" t="s">
        <v>1815</v>
      </c>
      <c r="B621" s="83" t="s">
        <v>1369</v>
      </c>
      <c r="C621" s="1" t="s">
        <v>1369</v>
      </c>
      <c r="D621" s="97" t="s">
        <v>133</v>
      </c>
      <c r="E621" s="16">
        <f t="shared" ref="E621:G621" si="1112">E481</f>
        <v>262073</v>
      </c>
      <c r="F621" s="138">
        <f t="shared" si="1112"/>
        <v>0.38</v>
      </c>
      <c r="G621" s="16">
        <f t="shared" si="1112"/>
        <v>99587.74</v>
      </c>
      <c r="H621" s="16"/>
      <c r="I621" s="101">
        <f t="shared" si="996"/>
        <v>2.3255874668910048E-2</v>
      </c>
      <c r="J621" s="16">
        <v>5749</v>
      </c>
      <c r="K621" s="130">
        <v>5625</v>
      </c>
      <c r="L621" s="130">
        <v>4508</v>
      </c>
      <c r="M621" s="131">
        <v>3387</v>
      </c>
      <c r="N621" s="131">
        <v>2888</v>
      </c>
      <c r="O621" s="16">
        <v>3537</v>
      </c>
      <c r="P621" s="16">
        <v>3312</v>
      </c>
      <c r="Q621" s="16">
        <v>3502</v>
      </c>
      <c r="R621" s="16">
        <v>3350</v>
      </c>
      <c r="S621" s="16">
        <v>3304</v>
      </c>
      <c r="T621" s="16">
        <v>3202</v>
      </c>
      <c r="U621" s="16">
        <v>3333</v>
      </c>
      <c r="V621" s="16">
        <v>2930</v>
      </c>
      <c r="W621" s="16">
        <v>2643</v>
      </c>
      <c r="X621" s="16">
        <v>2745</v>
      </c>
      <c r="Y621" s="16">
        <v>2182</v>
      </c>
      <c r="Z621" s="16">
        <v>2241</v>
      </c>
      <c r="AA621" s="16">
        <v>2525</v>
      </c>
      <c r="AG621" s="103">
        <f t="shared" ref="AG621:AX621" si="1113">J621/$G621</f>
        <v>5.7727989409138113E-2</v>
      </c>
      <c r="AH621" s="103">
        <f t="shared" si="1113"/>
        <v>5.6482856223065203E-2</v>
      </c>
      <c r="AI621" s="103">
        <f t="shared" si="1113"/>
        <v>4.5266616151747194E-2</v>
      </c>
      <c r="AJ621" s="103">
        <f t="shared" si="1113"/>
        <v>3.401021049378166E-2</v>
      </c>
      <c r="AK621" s="103">
        <f t="shared" si="1113"/>
        <v>2.8999553559504412E-2</v>
      </c>
      <c r="AL621" s="103">
        <f t="shared" si="1113"/>
        <v>3.5516419993063403E-2</v>
      </c>
      <c r="AM621" s="103">
        <f t="shared" si="1113"/>
        <v>3.3257105744140793E-2</v>
      </c>
      <c r="AN621" s="103">
        <f t="shared" si="1113"/>
        <v>3.5164971109897664E-2</v>
      </c>
      <c r="AO621" s="103">
        <f t="shared" si="1113"/>
        <v>3.363867881729217E-2</v>
      </c>
      <c r="AP621" s="103">
        <f t="shared" si="1113"/>
        <v>3.3176774570845766E-2</v>
      </c>
      <c r="AQ621" s="103">
        <f t="shared" si="1113"/>
        <v>3.2152552111334186E-2</v>
      </c>
      <c r="AR621" s="103">
        <f t="shared" si="1113"/>
        <v>3.3467975074040236E-2</v>
      </c>
      <c r="AS621" s="103">
        <f t="shared" si="1113"/>
        <v>2.9421292219303299E-2</v>
      </c>
      <c r="AT621" s="103">
        <f t="shared" si="1113"/>
        <v>2.6539411377344238E-2</v>
      </c>
      <c r="AU621" s="103">
        <f t="shared" si="1113"/>
        <v>2.7563633836855821E-2</v>
      </c>
      <c r="AV621" s="103">
        <f t="shared" si="1113"/>
        <v>2.191032751621836E-2</v>
      </c>
      <c r="AW621" s="103">
        <f t="shared" si="1113"/>
        <v>2.2502769919269177E-2</v>
      </c>
      <c r="AX621" s="103">
        <f t="shared" si="1113"/>
        <v>2.5354526571242604E-2</v>
      </c>
    </row>
    <row r="622" spans="1:66" ht="14.25" outlineLevel="1" x14ac:dyDescent="0.2">
      <c r="A622" s="83" t="s">
        <v>1815</v>
      </c>
      <c r="B622" s="83" t="s">
        <v>1369</v>
      </c>
      <c r="C622" s="1" t="s">
        <v>1405</v>
      </c>
      <c r="D622" s="97" t="s">
        <v>133</v>
      </c>
      <c r="E622" s="16">
        <f t="shared" ref="E622:G622" si="1114">E482</f>
        <v>147537</v>
      </c>
      <c r="F622" s="138">
        <f t="shared" si="1114"/>
        <v>0.38</v>
      </c>
      <c r="G622" s="16">
        <f t="shared" si="1114"/>
        <v>56064.06</v>
      </c>
      <c r="H622" s="16"/>
      <c r="I622" s="101">
        <f t="shared" si="996"/>
        <v>9.084845680696927E-3</v>
      </c>
      <c r="J622" s="16">
        <v>1883</v>
      </c>
      <c r="K622" s="130">
        <v>1554</v>
      </c>
      <c r="L622" s="130">
        <v>1300</v>
      </c>
      <c r="M622" s="32">
        <v>927</v>
      </c>
      <c r="N622" s="32">
        <v>817</v>
      </c>
      <c r="O622" s="16">
        <v>1059</v>
      </c>
      <c r="P622" s="16">
        <v>1019</v>
      </c>
      <c r="Q622" s="16">
        <v>1182</v>
      </c>
      <c r="R622" s="16">
        <v>1053</v>
      </c>
      <c r="S622" s="16">
        <v>1095</v>
      </c>
      <c r="T622" s="16">
        <v>1038</v>
      </c>
      <c r="U622" s="16">
        <v>1021</v>
      </c>
      <c r="V622" s="1">
        <v>873</v>
      </c>
      <c r="W622" s="1">
        <v>709</v>
      </c>
      <c r="X622" s="1">
        <v>697</v>
      </c>
      <c r="Y622" s="1">
        <v>491</v>
      </c>
      <c r="Z622" s="1">
        <v>509</v>
      </c>
      <c r="AA622" s="1">
        <v>528</v>
      </c>
      <c r="AG622" s="103">
        <f t="shared" ref="AG622:AX622" si="1115">J622/$G622</f>
        <v>3.3586579352262398E-2</v>
      </c>
      <c r="AH622" s="103">
        <f t="shared" si="1115"/>
        <v>2.7718292253539969E-2</v>
      </c>
      <c r="AI622" s="103">
        <f t="shared" si="1115"/>
        <v>2.3187760572459432E-2</v>
      </c>
      <c r="AJ622" s="103">
        <f t="shared" si="1115"/>
        <v>1.6534656962053765E-2</v>
      </c>
      <c r="AK622" s="103">
        <f t="shared" si="1115"/>
        <v>1.4572615682845659E-2</v>
      </c>
      <c r="AL622" s="103">
        <f t="shared" si="1115"/>
        <v>1.8889106497103493E-2</v>
      </c>
      <c r="AM622" s="103">
        <f t="shared" si="1115"/>
        <v>1.8175636941027817E-2</v>
      </c>
      <c r="AN622" s="103">
        <f t="shared" si="1115"/>
        <v>2.1083025382036193E-2</v>
      </c>
      <c r="AO622" s="103">
        <f t="shared" si="1115"/>
        <v>1.8782086063692142E-2</v>
      </c>
      <c r="AP622" s="103">
        <f t="shared" si="1115"/>
        <v>1.9531229097571601E-2</v>
      </c>
      <c r="AQ622" s="103">
        <f t="shared" si="1115"/>
        <v>1.8514534980163762E-2</v>
      </c>
      <c r="AR622" s="103">
        <f t="shared" si="1115"/>
        <v>1.8211310418831603E-2</v>
      </c>
      <c r="AS622" s="103">
        <f t="shared" si="1115"/>
        <v>1.5571473061351605E-2</v>
      </c>
      <c r="AT622" s="103">
        <f t="shared" si="1115"/>
        <v>1.2646247881441338E-2</v>
      </c>
      <c r="AU622" s="103">
        <f t="shared" si="1115"/>
        <v>1.2432207014618635E-2</v>
      </c>
      <c r="AV622" s="103">
        <f t="shared" si="1115"/>
        <v>8.7578388008289088E-3</v>
      </c>
      <c r="AW622" s="103">
        <f t="shared" si="1115"/>
        <v>9.0789001010629627E-3</v>
      </c>
      <c r="AX622" s="103">
        <f t="shared" si="1115"/>
        <v>9.4177981401989078E-3</v>
      </c>
    </row>
    <row r="623" spans="1:66" ht="14.25" outlineLevel="1" x14ac:dyDescent="0.2">
      <c r="A623" s="83" t="s">
        <v>1815</v>
      </c>
      <c r="B623" s="83" t="s">
        <v>1371</v>
      </c>
      <c r="C623" s="1" t="s">
        <v>1240</v>
      </c>
      <c r="D623" s="97" t="s">
        <v>151</v>
      </c>
      <c r="E623" s="16">
        <f t="shared" ref="E623:G623" si="1116">E483</f>
        <v>676602</v>
      </c>
      <c r="F623" s="138">
        <f t="shared" si="1116"/>
        <v>0.4</v>
      </c>
      <c r="G623" s="16">
        <f t="shared" si="1116"/>
        <v>270640.8</v>
      </c>
      <c r="H623" s="16"/>
      <c r="I623" s="101">
        <f t="shared" si="996"/>
        <v>9.6386058569144048E-2</v>
      </c>
      <c r="J623" s="16">
        <v>37860</v>
      </c>
      <c r="K623" s="130">
        <v>33655</v>
      </c>
      <c r="L623" s="130">
        <v>34041</v>
      </c>
      <c r="M623" s="131">
        <v>20982</v>
      </c>
      <c r="N623" s="131">
        <v>17086</v>
      </c>
      <c r="O623" s="16">
        <v>20674</v>
      </c>
      <c r="P623" s="16">
        <v>20951</v>
      </c>
      <c r="Q623" s="16">
        <v>22026</v>
      </c>
      <c r="R623" s="16">
        <v>20737</v>
      </c>
      <c r="S623" s="16">
        <v>21379</v>
      </c>
      <c r="T623" s="16">
        <v>22196</v>
      </c>
      <c r="U623" s="16">
        <v>26110</v>
      </c>
      <c r="V623" s="16">
        <v>22047</v>
      </c>
      <c r="W623" s="16">
        <v>19403</v>
      </c>
      <c r="X623" s="16">
        <v>20618</v>
      </c>
      <c r="Y623" s="16">
        <v>19293</v>
      </c>
      <c r="Z623" s="16">
        <v>25052</v>
      </c>
      <c r="AA623" s="16">
        <v>33913</v>
      </c>
      <c r="AG623" s="103">
        <f t="shared" ref="AG623:AX623" si="1117">J623/$G623</f>
        <v>0.13989021610932276</v>
      </c>
      <c r="AH623" s="103">
        <f t="shared" si="1117"/>
        <v>0.12435301698783037</v>
      </c>
      <c r="AI623" s="103">
        <f t="shared" si="1117"/>
        <v>0.1257792616634299</v>
      </c>
      <c r="AJ623" s="103">
        <f t="shared" si="1117"/>
        <v>7.7527113428573963E-2</v>
      </c>
      <c r="AK623" s="103">
        <f t="shared" si="1117"/>
        <v>6.3131649034439741E-2</v>
      </c>
      <c r="AL623" s="103">
        <f t="shared" si="1117"/>
        <v>7.6389073635608526E-2</v>
      </c>
      <c r="AM623" s="103">
        <f t="shared" si="1117"/>
        <v>7.7412570462398869E-2</v>
      </c>
      <c r="AN623" s="103">
        <f t="shared" si="1117"/>
        <v>8.1384624934599664E-2</v>
      </c>
      <c r="AO623" s="103">
        <f t="shared" si="1117"/>
        <v>7.6621854502351455E-2</v>
      </c>
      <c r="AP623" s="103">
        <f t="shared" si="1117"/>
        <v>7.8994002382493697E-2</v>
      </c>
      <c r="AQ623" s="103">
        <f t="shared" si="1117"/>
        <v>8.2012763781366307E-2</v>
      </c>
      <c r="AR623" s="103">
        <f t="shared" si="1117"/>
        <v>9.6474736994569932E-2</v>
      </c>
      <c r="AS623" s="103">
        <f t="shared" si="1117"/>
        <v>8.1462218556847307E-2</v>
      </c>
      <c r="AT623" s="103">
        <f t="shared" si="1117"/>
        <v>7.1692812022429733E-2</v>
      </c>
      <c r="AU623" s="103">
        <f t="shared" si="1117"/>
        <v>7.618215730961482E-2</v>
      </c>
      <c r="AV623" s="103">
        <f t="shared" si="1117"/>
        <v>7.1286369239227793E-2</v>
      </c>
      <c r="AW623" s="103">
        <f t="shared" si="1117"/>
        <v>9.2565496407045797E-2</v>
      </c>
      <c r="AX623" s="103">
        <f t="shared" si="1117"/>
        <v>0.12530631006115855</v>
      </c>
    </row>
    <row r="624" spans="1:66" ht="14.25" outlineLevel="1" x14ac:dyDescent="0.2">
      <c r="A624" s="83" t="s">
        <v>1815</v>
      </c>
      <c r="B624" s="83" t="s">
        <v>1371</v>
      </c>
      <c r="C624" s="1" t="s">
        <v>1371</v>
      </c>
      <c r="D624" s="97" t="s">
        <v>133</v>
      </c>
      <c r="E624" s="16">
        <f t="shared" ref="E624:G624" si="1118">E484</f>
        <v>90838.711625151336</v>
      </c>
      <c r="F624" s="138">
        <f t="shared" si="1118"/>
        <v>0.4</v>
      </c>
      <c r="G624" s="16">
        <f t="shared" si="1118"/>
        <v>36335.484650060534</v>
      </c>
      <c r="H624" s="16"/>
      <c r="I624" s="101">
        <f t="shared" si="996"/>
        <v>4.4098306346126138E-2</v>
      </c>
      <c r="J624" s="16">
        <v>2188</v>
      </c>
      <c r="K624" s="130">
        <v>2214</v>
      </c>
      <c r="L624" s="130">
        <v>2062</v>
      </c>
      <c r="M624" s="131">
        <v>1108</v>
      </c>
      <c r="N624" s="131">
        <v>1013</v>
      </c>
      <c r="O624" s="16">
        <v>1665</v>
      </c>
      <c r="P624" s="16">
        <v>1992</v>
      </c>
      <c r="Q624" s="16">
        <v>1928</v>
      </c>
      <c r="R624" s="16">
        <v>2154</v>
      </c>
      <c r="S624" s="16">
        <v>1958</v>
      </c>
      <c r="T624" s="16">
        <v>1933</v>
      </c>
      <c r="U624" s="16">
        <v>2046</v>
      </c>
      <c r="V624" s="16">
        <v>1706</v>
      </c>
      <c r="W624" s="16">
        <v>1584</v>
      </c>
      <c r="X624" s="16">
        <v>1592</v>
      </c>
      <c r="Y624" s="16">
        <v>1505</v>
      </c>
      <c r="Z624" s="16">
        <v>1421</v>
      </c>
      <c r="AA624" s="16">
        <v>1881</v>
      </c>
      <c r="AG624" s="103">
        <f t="shared" ref="AG624:AX624" si="1119">J624/$G624</f>
        <v>6.0216618027038066E-2</v>
      </c>
      <c r="AH624" s="103">
        <f t="shared" si="1119"/>
        <v>6.093217198896813E-2</v>
      </c>
      <c r="AI624" s="103">
        <f t="shared" si="1119"/>
        <v>5.6748933442300038E-2</v>
      </c>
      <c r="AJ624" s="103">
        <f t="shared" si="1119"/>
        <v>3.0493607300712145E-2</v>
      </c>
      <c r="AK624" s="103">
        <f t="shared" si="1119"/>
        <v>2.7879083209044586E-2</v>
      </c>
      <c r="AL624" s="103">
        <f t="shared" si="1119"/>
        <v>4.5822974869752453E-2</v>
      </c>
      <c r="AM624" s="103">
        <f t="shared" si="1119"/>
        <v>5.4822442006334474E-2</v>
      </c>
      <c r="AN624" s="103">
        <f t="shared" si="1119"/>
        <v>5.3061078407737376E-2</v>
      </c>
      <c r="AO624" s="103">
        <f t="shared" si="1119"/>
        <v>5.928089361528336E-2</v>
      </c>
      <c r="AP624" s="103">
        <f t="shared" si="1119"/>
        <v>5.3886717594579768E-2</v>
      </c>
      <c r="AQ624" s="103">
        <f t="shared" si="1119"/>
        <v>5.3198684938877777E-2</v>
      </c>
      <c r="AR624" s="103">
        <f t="shared" si="1119"/>
        <v>5.6308592542650769E-2</v>
      </c>
      <c r="AS624" s="103">
        <f t="shared" si="1119"/>
        <v>4.695134842510372E-2</v>
      </c>
      <c r="AT624" s="103">
        <f t="shared" si="1119"/>
        <v>4.3593749065278013E-2</v>
      </c>
      <c r="AU624" s="103">
        <f t="shared" si="1119"/>
        <v>4.3813919515102648E-2</v>
      </c>
      <c r="AV624" s="103">
        <f t="shared" si="1119"/>
        <v>4.1419565873259727E-2</v>
      </c>
      <c r="AW624" s="103">
        <f t="shared" si="1119"/>
        <v>3.9107776150101047E-2</v>
      </c>
      <c r="AX624" s="103">
        <f t="shared" si="1119"/>
        <v>5.1767577015017642E-2</v>
      </c>
    </row>
    <row r="625" spans="1:66" ht="14.25" outlineLevel="1" x14ac:dyDescent="0.2">
      <c r="A625" s="83" t="s">
        <v>1815</v>
      </c>
      <c r="B625" s="83" t="s">
        <v>1371</v>
      </c>
      <c r="C625" s="1" t="s">
        <v>1391</v>
      </c>
      <c r="D625" s="97" t="s">
        <v>133</v>
      </c>
      <c r="E625" s="16">
        <f t="shared" ref="E625:G625" si="1120">E485</f>
        <v>105106</v>
      </c>
      <c r="F625" s="138">
        <f t="shared" si="1120"/>
        <v>0.4</v>
      </c>
      <c r="G625" s="16">
        <f t="shared" si="1120"/>
        <v>42042.400000000001</v>
      </c>
      <c r="H625" s="16"/>
      <c r="I625" s="101">
        <f t="shared" si="996"/>
        <v>0.23480264368034806</v>
      </c>
      <c r="J625" s="16">
        <v>14704</v>
      </c>
      <c r="K625" s="130">
        <v>13431</v>
      </c>
      <c r="L625" s="130">
        <v>13175</v>
      </c>
      <c r="M625" s="131">
        <v>8693</v>
      </c>
      <c r="N625" s="131">
        <v>8091</v>
      </c>
      <c r="O625" s="16">
        <v>9899</v>
      </c>
      <c r="P625" s="16">
        <v>9960</v>
      </c>
      <c r="Q625" s="16">
        <v>9552</v>
      </c>
      <c r="R625" s="16">
        <v>9108</v>
      </c>
      <c r="S625" s="16">
        <v>9106</v>
      </c>
      <c r="T625" s="16">
        <v>9200</v>
      </c>
      <c r="U625" s="16">
        <v>10533</v>
      </c>
      <c r="V625" s="16">
        <v>9712</v>
      </c>
      <c r="W625" s="16">
        <v>8570</v>
      </c>
      <c r="X625" s="16">
        <v>9025</v>
      </c>
      <c r="Y625" s="16">
        <v>8227</v>
      </c>
      <c r="Z625" s="16">
        <v>10562</v>
      </c>
      <c r="AA625" s="16">
        <v>10826</v>
      </c>
      <c r="AG625" s="103">
        <f t="shared" ref="AG625:AX625" si="1121">J625/$G625</f>
        <v>0.34974216505242328</v>
      </c>
      <c r="AH625" s="103">
        <f t="shared" si="1121"/>
        <v>0.31946320857039556</v>
      </c>
      <c r="AI625" s="103">
        <f t="shared" si="1121"/>
        <v>0.31337411755751338</v>
      </c>
      <c r="AJ625" s="103">
        <f t="shared" si="1121"/>
        <v>0.20676745380853614</v>
      </c>
      <c r="AK625" s="103">
        <f t="shared" si="1121"/>
        <v>0.19244857572355525</v>
      </c>
      <c r="AL625" s="103">
        <f t="shared" si="1121"/>
        <v>0.23545278100203604</v>
      </c>
      <c r="AM625" s="103">
        <f t="shared" si="1121"/>
        <v>0.23690369721994939</v>
      </c>
      <c r="AN625" s="103">
        <f t="shared" si="1121"/>
        <v>0.22719920841816832</v>
      </c>
      <c r="AO625" s="103">
        <f t="shared" si="1121"/>
        <v>0.2166384411927007</v>
      </c>
      <c r="AP625" s="103">
        <f t="shared" si="1121"/>
        <v>0.21659087016916256</v>
      </c>
      <c r="AQ625" s="103">
        <f t="shared" si="1121"/>
        <v>0.21882670827545525</v>
      </c>
      <c r="AR625" s="103">
        <f t="shared" si="1121"/>
        <v>0.25053279546362717</v>
      </c>
      <c r="AS625" s="103">
        <f t="shared" si="1121"/>
        <v>0.23100489030121971</v>
      </c>
      <c r="AT625" s="103">
        <f t="shared" si="1121"/>
        <v>0.20384183586094037</v>
      </c>
      <c r="AU625" s="103">
        <f t="shared" si="1121"/>
        <v>0.21466424371586779</v>
      </c>
      <c r="AV625" s="103">
        <f t="shared" si="1121"/>
        <v>0.19568340532414893</v>
      </c>
      <c r="AW625" s="103">
        <f t="shared" si="1121"/>
        <v>0.25122257530493025</v>
      </c>
      <c r="AX625" s="103">
        <f t="shared" si="1121"/>
        <v>0.25750195041196505</v>
      </c>
    </row>
    <row r="626" spans="1:66" ht="14.25" outlineLevel="1" x14ac:dyDescent="0.2">
      <c r="A626" s="83" t="s">
        <v>1815</v>
      </c>
      <c r="B626" s="83" t="s">
        <v>1371</v>
      </c>
      <c r="C626" s="1" t="s">
        <v>1427</v>
      </c>
      <c r="D626" s="97" t="s">
        <v>133</v>
      </c>
      <c r="E626" s="16">
        <f t="shared" ref="E626:G626" si="1122">E486</f>
        <v>282541</v>
      </c>
      <c r="F626" s="138">
        <f t="shared" si="1122"/>
        <v>0.4</v>
      </c>
      <c r="G626" s="16">
        <f t="shared" si="1122"/>
        <v>113016.40000000001</v>
      </c>
      <c r="H626" s="1"/>
      <c r="I626" s="101">
        <f t="shared" si="996"/>
        <v>2.5365050264091463E-4</v>
      </c>
      <c r="J626" s="1">
        <v>518</v>
      </c>
      <c r="K626" s="61">
        <v>366</v>
      </c>
      <c r="L626" s="61">
        <v>292</v>
      </c>
      <c r="M626" s="32">
        <v>139</v>
      </c>
      <c r="N626" s="32">
        <v>79</v>
      </c>
      <c r="O626" s="1">
        <v>121</v>
      </c>
      <c r="P626" s="1">
        <v>120</v>
      </c>
      <c r="Q626" s="1">
        <v>114</v>
      </c>
      <c r="R626" s="1">
        <v>85</v>
      </c>
      <c r="S626" s="1">
        <v>56</v>
      </c>
      <c r="T626" s="1">
        <v>52</v>
      </c>
      <c r="U626" s="1">
        <v>81</v>
      </c>
      <c r="V626" s="1">
        <v>80</v>
      </c>
      <c r="W626" s="1">
        <v>76</v>
      </c>
      <c r="X626" s="1">
        <v>52</v>
      </c>
      <c r="Y626" s="1">
        <v>26</v>
      </c>
      <c r="Z626" s="1">
        <v>27</v>
      </c>
      <c r="AA626" s="1">
        <v>33</v>
      </c>
      <c r="AG626" s="103">
        <f t="shared" ref="AG626:AX626" si="1123">J626/$G626</f>
        <v>4.5834055942323409E-3</v>
      </c>
      <c r="AH626" s="103">
        <f t="shared" si="1123"/>
        <v>3.2384680453456309E-3</v>
      </c>
      <c r="AI626" s="103">
        <f t="shared" si="1123"/>
        <v>2.5836958175981537E-3</v>
      </c>
      <c r="AJ626" s="103">
        <f t="shared" si="1123"/>
        <v>1.2299099953635047E-3</v>
      </c>
      <c r="AK626" s="103">
        <f t="shared" si="1123"/>
        <v>6.9901359448717169E-4</v>
      </c>
      <c r="AL626" s="103">
        <f t="shared" si="1123"/>
        <v>1.0706410751006048E-3</v>
      </c>
      <c r="AM626" s="103">
        <f t="shared" si="1123"/>
        <v>1.061792801752666E-3</v>
      </c>
      <c r="AN626" s="103">
        <f t="shared" si="1123"/>
        <v>1.0087031616650326E-3</v>
      </c>
      <c r="AO626" s="103">
        <f t="shared" si="1123"/>
        <v>7.5210323457480506E-4</v>
      </c>
      <c r="AP626" s="103">
        <f t="shared" si="1123"/>
        <v>4.9550330748457741E-4</v>
      </c>
      <c r="AQ626" s="103">
        <f t="shared" si="1123"/>
        <v>4.6011021409282188E-4</v>
      </c>
      <c r="AR626" s="103">
        <f t="shared" si="1123"/>
        <v>7.1671014118304948E-4</v>
      </c>
      <c r="AS626" s="103">
        <f t="shared" si="1123"/>
        <v>7.0786186783511058E-4</v>
      </c>
      <c r="AT626" s="103">
        <f t="shared" si="1123"/>
        <v>6.7246877444335511E-4</v>
      </c>
      <c r="AU626" s="103">
        <f t="shared" si="1123"/>
        <v>4.6011021409282188E-4</v>
      </c>
      <c r="AV626" s="103">
        <f t="shared" si="1123"/>
        <v>2.3005510704641094E-4</v>
      </c>
      <c r="AW626" s="103">
        <f t="shared" si="1123"/>
        <v>2.3890338039434983E-4</v>
      </c>
      <c r="AX626" s="103">
        <f t="shared" si="1123"/>
        <v>2.9199302048198313E-4</v>
      </c>
    </row>
    <row r="627" spans="1:66" ht="14.25" outlineLevel="1" x14ac:dyDescent="0.2">
      <c r="A627" s="83" t="s">
        <v>1815</v>
      </c>
      <c r="B627" s="83" t="s">
        <v>1371</v>
      </c>
      <c r="C627" s="1" t="s">
        <v>1434</v>
      </c>
      <c r="D627" s="97" t="s">
        <v>133</v>
      </c>
      <c r="E627" s="16">
        <f t="shared" ref="E627:G627" si="1124">E487</f>
        <v>245753</v>
      </c>
      <c r="F627" s="138">
        <f t="shared" si="1124"/>
        <v>0.4</v>
      </c>
      <c r="G627" s="16">
        <f t="shared" si="1124"/>
        <v>98301.200000000012</v>
      </c>
      <c r="H627" s="16"/>
      <c r="I627" s="101">
        <f t="shared" si="996"/>
        <v>1.5340606218438838E-2</v>
      </c>
      <c r="J627" s="16">
        <v>2308</v>
      </c>
      <c r="K627" s="130">
        <v>2025</v>
      </c>
      <c r="L627" s="130">
        <v>2218</v>
      </c>
      <c r="M627" s="131">
        <v>1460</v>
      </c>
      <c r="N627" s="131">
        <v>1394</v>
      </c>
      <c r="O627" s="16">
        <v>1727</v>
      </c>
      <c r="P627" s="16">
        <v>1591</v>
      </c>
      <c r="Q627" s="16">
        <v>1410</v>
      </c>
      <c r="R627" s="16">
        <v>1236</v>
      </c>
      <c r="S627" s="16">
        <v>1166</v>
      </c>
      <c r="T627" s="16">
        <v>1123</v>
      </c>
      <c r="U627" s="16">
        <v>1347</v>
      </c>
      <c r="V627" s="16">
        <v>1199</v>
      </c>
      <c r="W627" s="16">
        <v>1035</v>
      </c>
      <c r="X627" s="16">
        <v>1194</v>
      </c>
      <c r="Y627" s="1">
        <v>969</v>
      </c>
      <c r="Z627" s="16">
        <v>1631</v>
      </c>
      <c r="AA627" s="16">
        <v>1924</v>
      </c>
      <c r="AG627" s="103">
        <f t="shared" ref="AG627:AX627" si="1125">J627/$G627</f>
        <v>2.3478858854215408E-2</v>
      </c>
      <c r="AH627" s="103">
        <f t="shared" si="1125"/>
        <v>2.0599951984309448E-2</v>
      </c>
      <c r="AI627" s="103">
        <f t="shared" si="1125"/>
        <v>2.2563305432690545E-2</v>
      </c>
      <c r="AJ627" s="103">
        <f t="shared" si="1125"/>
        <v>1.4852311060292243E-2</v>
      </c>
      <c r="AK627" s="103">
        <f t="shared" si="1125"/>
        <v>1.4180905217840675E-2</v>
      </c>
      <c r="AL627" s="103">
        <f t="shared" si="1125"/>
        <v>1.7568452877482675E-2</v>
      </c>
      <c r="AM627" s="103">
        <f t="shared" si="1125"/>
        <v>1.6184949929400658E-2</v>
      </c>
      <c r="AN627" s="103">
        <f t="shared" si="1125"/>
        <v>1.4343670270556207E-2</v>
      </c>
      <c r="AO627" s="103">
        <f t="shared" si="1125"/>
        <v>1.2573600322274803E-2</v>
      </c>
      <c r="AP627" s="103">
        <f t="shared" si="1125"/>
        <v>1.1861503216644352E-2</v>
      </c>
      <c r="AQ627" s="103">
        <f t="shared" si="1125"/>
        <v>1.1424072137471363E-2</v>
      </c>
      <c r="AR627" s="103">
        <f t="shared" si="1125"/>
        <v>1.3702782875488801E-2</v>
      </c>
      <c r="AS627" s="103">
        <f t="shared" si="1125"/>
        <v>1.2197206137870136E-2</v>
      </c>
      <c r="AT627" s="103">
        <f t="shared" si="1125"/>
        <v>1.052886434753594E-2</v>
      </c>
      <c r="AU627" s="103">
        <f t="shared" si="1125"/>
        <v>1.2146342058896533E-2</v>
      </c>
      <c r="AV627" s="103">
        <f t="shared" si="1125"/>
        <v>9.8574585050843714E-3</v>
      </c>
      <c r="AW627" s="103">
        <f t="shared" si="1125"/>
        <v>1.6591862561189486E-2</v>
      </c>
      <c r="AX627" s="103">
        <f t="shared" si="1125"/>
        <v>1.9572497589042653E-2</v>
      </c>
    </row>
    <row r="628" spans="1:66" ht="14.25" outlineLevel="1" x14ac:dyDescent="0.2">
      <c r="A628" s="124" t="s">
        <v>1815</v>
      </c>
      <c r="B628" s="124" t="s">
        <v>1371</v>
      </c>
      <c r="C628" s="133" t="s">
        <v>1468</v>
      </c>
      <c r="D628" s="117" t="s">
        <v>133</v>
      </c>
      <c r="E628" s="134">
        <f t="shared" ref="E628:G628" si="1126">E488</f>
        <v>665767</v>
      </c>
      <c r="F628" s="135">
        <f t="shared" si="1126"/>
        <v>0.4</v>
      </c>
      <c r="G628" s="134">
        <f t="shared" si="1126"/>
        <v>266306.8</v>
      </c>
      <c r="H628" s="133"/>
      <c r="I628" s="122" t="e">
        <f t="shared" si="996"/>
        <v>#DIV/0!</v>
      </c>
      <c r="J628" s="133"/>
      <c r="K628" s="136"/>
      <c r="L628" s="136"/>
      <c r="M628" s="137"/>
      <c r="N628" s="137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25">
        <f t="shared" ref="AG628:AX628" si="1127">J628/$G628</f>
        <v>0</v>
      </c>
      <c r="AH628" s="125">
        <f t="shared" si="1127"/>
        <v>0</v>
      </c>
      <c r="AI628" s="125">
        <f t="shared" si="1127"/>
        <v>0</v>
      </c>
      <c r="AJ628" s="125">
        <f t="shared" si="1127"/>
        <v>0</v>
      </c>
      <c r="AK628" s="125">
        <f t="shared" si="1127"/>
        <v>0</v>
      </c>
      <c r="AL628" s="125">
        <f t="shared" si="1127"/>
        <v>0</v>
      </c>
      <c r="AM628" s="125">
        <f t="shared" si="1127"/>
        <v>0</v>
      </c>
      <c r="AN628" s="125">
        <f t="shared" si="1127"/>
        <v>0</v>
      </c>
      <c r="AO628" s="125">
        <f t="shared" si="1127"/>
        <v>0</v>
      </c>
      <c r="AP628" s="125">
        <f t="shared" si="1127"/>
        <v>0</v>
      </c>
      <c r="AQ628" s="125">
        <f t="shared" si="1127"/>
        <v>0</v>
      </c>
      <c r="AR628" s="125">
        <f t="shared" si="1127"/>
        <v>0</v>
      </c>
      <c r="AS628" s="125">
        <f t="shared" si="1127"/>
        <v>0</v>
      </c>
      <c r="AT628" s="125">
        <f t="shared" si="1127"/>
        <v>0</v>
      </c>
      <c r="AU628" s="125">
        <f t="shared" si="1127"/>
        <v>0</v>
      </c>
      <c r="AV628" s="125">
        <f t="shared" si="1127"/>
        <v>0</v>
      </c>
      <c r="AW628" s="125">
        <f t="shared" si="1127"/>
        <v>0</v>
      </c>
      <c r="AX628" s="125">
        <f t="shared" si="1127"/>
        <v>0</v>
      </c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</row>
    <row r="629" spans="1:66" ht="14.25" outlineLevel="1" x14ac:dyDescent="0.2">
      <c r="A629" s="124" t="s">
        <v>1815</v>
      </c>
      <c r="B629" s="124" t="s">
        <v>1371</v>
      </c>
      <c r="C629" s="133" t="s">
        <v>1499</v>
      </c>
      <c r="D629" s="117" t="s">
        <v>133</v>
      </c>
      <c r="E629" s="134">
        <f t="shared" ref="E629:G629" si="1128">E489</f>
        <v>264873</v>
      </c>
      <c r="F629" s="135">
        <f t="shared" si="1128"/>
        <v>0.4</v>
      </c>
      <c r="G629" s="134">
        <f t="shared" si="1128"/>
        <v>105949.20000000001</v>
      </c>
      <c r="H629" s="133"/>
      <c r="I629" s="122" t="e">
        <f t="shared" si="996"/>
        <v>#DIV/0!</v>
      </c>
      <c r="J629" s="133"/>
      <c r="K629" s="136"/>
      <c r="L629" s="136"/>
      <c r="M629" s="137"/>
      <c r="N629" s="137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25">
        <f t="shared" ref="AG629:AX629" si="1129">J629/$G629</f>
        <v>0</v>
      </c>
      <c r="AH629" s="125">
        <f t="shared" si="1129"/>
        <v>0</v>
      </c>
      <c r="AI629" s="125">
        <f t="shared" si="1129"/>
        <v>0</v>
      </c>
      <c r="AJ629" s="125">
        <f t="shared" si="1129"/>
        <v>0</v>
      </c>
      <c r="AK629" s="125">
        <f t="shared" si="1129"/>
        <v>0</v>
      </c>
      <c r="AL629" s="125">
        <f t="shared" si="1129"/>
        <v>0</v>
      </c>
      <c r="AM629" s="125">
        <f t="shared" si="1129"/>
        <v>0</v>
      </c>
      <c r="AN629" s="125">
        <f t="shared" si="1129"/>
        <v>0</v>
      </c>
      <c r="AO629" s="125">
        <f t="shared" si="1129"/>
        <v>0</v>
      </c>
      <c r="AP629" s="125">
        <f t="shared" si="1129"/>
        <v>0</v>
      </c>
      <c r="AQ629" s="125">
        <f t="shared" si="1129"/>
        <v>0</v>
      </c>
      <c r="AR629" s="125">
        <f t="shared" si="1129"/>
        <v>0</v>
      </c>
      <c r="AS629" s="125">
        <f t="shared" si="1129"/>
        <v>0</v>
      </c>
      <c r="AT629" s="125">
        <f t="shared" si="1129"/>
        <v>0</v>
      </c>
      <c r="AU629" s="125">
        <f t="shared" si="1129"/>
        <v>0</v>
      </c>
      <c r="AV629" s="125">
        <f t="shared" si="1129"/>
        <v>0</v>
      </c>
      <c r="AW629" s="125">
        <f t="shared" si="1129"/>
        <v>0</v>
      </c>
      <c r="AX629" s="125">
        <f t="shared" si="1129"/>
        <v>0</v>
      </c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</row>
    <row r="630" spans="1:66" ht="14.25" outlineLevel="1" x14ac:dyDescent="0.2">
      <c r="A630" s="83" t="s">
        <v>1815</v>
      </c>
      <c r="B630" s="83" t="s">
        <v>1373</v>
      </c>
      <c r="C630" s="1" t="s">
        <v>1373</v>
      </c>
      <c r="D630" s="97" t="s">
        <v>133</v>
      </c>
      <c r="E630" s="16">
        <f t="shared" ref="E630:G630" si="1130">E490</f>
        <v>139596</v>
      </c>
      <c r="F630" s="138">
        <f t="shared" si="1130"/>
        <v>0.38</v>
      </c>
      <c r="G630" s="16">
        <f t="shared" si="1130"/>
        <v>53046.48</v>
      </c>
      <c r="H630" s="16"/>
      <c r="I630" s="101">
        <f t="shared" si="996"/>
        <v>0.11937329929023251</v>
      </c>
      <c r="J630" s="16">
        <v>14549</v>
      </c>
      <c r="K630" s="130">
        <v>13513</v>
      </c>
      <c r="L630" s="130">
        <v>13806</v>
      </c>
      <c r="M630" s="131">
        <v>8224</v>
      </c>
      <c r="N630" s="131">
        <v>7423</v>
      </c>
      <c r="O630" s="16">
        <v>8852</v>
      </c>
      <c r="P630" s="16">
        <v>8581</v>
      </c>
      <c r="Q630" s="16">
        <v>8787</v>
      </c>
      <c r="R630" s="16">
        <v>8520</v>
      </c>
      <c r="S630" s="16">
        <v>8755</v>
      </c>
      <c r="T630" s="16">
        <v>8788</v>
      </c>
      <c r="U630" s="16">
        <v>8595</v>
      </c>
      <c r="V630" s="16">
        <v>7805</v>
      </c>
      <c r="W630" s="16">
        <v>6908</v>
      </c>
      <c r="X630" s="16">
        <v>7168</v>
      </c>
      <c r="Y630" s="16">
        <v>5998</v>
      </c>
      <c r="Z630" s="16">
        <v>6303</v>
      </c>
      <c r="AA630" s="16">
        <v>6696</v>
      </c>
      <c r="AG630" s="103">
        <f t="shared" ref="AG630:AX630" si="1131">J630/$G630</f>
        <v>0.27426890530719472</v>
      </c>
      <c r="AH630" s="103">
        <f t="shared" si="1131"/>
        <v>0.25473886297450837</v>
      </c>
      <c r="AI630" s="103">
        <f t="shared" si="1131"/>
        <v>0.26026232089292256</v>
      </c>
      <c r="AJ630" s="103">
        <f t="shared" si="1131"/>
        <v>0.15503384955985769</v>
      </c>
      <c r="AK630" s="103">
        <f t="shared" si="1131"/>
        <v>0.13993388439723051</v>
      </c>
      <c r="AL630" s="103">
        <f t="shared" si="1131"/>
        <v>0.16687252386963281</v>
      </c>
      <c r="AM630" s="103">
        <f t="shared" si="1131"/>
        <v>0.161763796579905</v>
      </c>
      <c r="AN630" s="103">
        <f t="shared" si="1131"/>
        <v>0.16564718337578666</v>
      </c>
      <c r="AO630" s="103">
        <f t="shared" si="1131"/>
        <v>0.16061386165491093</v>
      </c>
      <c r="AP630" s="103">
        <f t="shared" si="1131"/>
        <v>0.16504393882497009</v>
      </c>
      <c r="AQ630" s="103">
        <f t="shared" si="1131"/>
        <v>0.16566603476799968</v>
      </c>
      <c r="AR630" s="103">
        <f t="shared" si="1131"/>
        <v>0.16202771607088726</v>
      </c>
      <c r="AS630" s="103">
        <f t="shared" si="1131"/>
        <v>0.14713511622260325</v>
      </c>
      <c r="AT630" s="103">
        <f t="shared" si="1131"/>
        <v>0.13022541740752638</v>
      </c>
      <c r="AU630" s="103">
        <f t="shared" si="1131"/>
        <v>0.13512677938291098</v>
      </c>
      <c r="AV630" s="103">
        <f t="shared" si="1131"/>
        <v>0.11307065049368026</v>
      </c>
      <c r="AW630" s="103">
        <f t="shared" si="1131"/>
        <v>0.11882032511865065</v>
      </c>
      <c r="AX630" s="103">
        <f t="shared" si="1131"/>
        <v>0.12622892225836663</v>
      </c>
    </row>
    <row r="631" spans="1:66" ht="14.25" outlineLevel="1" x14ac:dyDescent="0.2">
      <c r="A631" s="124" t="s">
        <v>1815</v>
      </c>
      <c r="B631" s="124" t="s">
        <v>1389</v>
      </c>
      <c r="C631" s="133" t="s">
        <v>1732</v>
      </c>
      <c r="D631" s="117" t="s">
        <v>133</v>
      </c>
      <c r="E631" s="134">
        <f t="shared" ref="E631:G631" si="1132">E491</f>
        <v>121732</v>
      </c>
      <c r="F631" s="135">
        <f t="shared" si="1132"/>
        <v>0.42</v>
      </c>
      <c r="G631" s="134">
        <f t="shared" si="1132"/>
        <v>51127.439999999995</v>
      </c>
      <c r="H631" s="133"/>
      <c r="I631" s="122" t="e">
        <f t="shared" si="996"/>
        <v>#DIV/0!</v>
      </c>
      <c r="J631" s="133"/>
      <c r="K631" s="136"/>
      <c r="L631" s="136"/>
      <c r="M631" s="137"/>
      <c r="N631" s="137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25">
        <f t="shared" ref="AG631:AX631" si="1133">J631/$G631</f>
        <v>0</v>
      </c>
      <c r="AH631" s="125">
        <f t="shared" si="1133"/>
        <v>0</v>
      </c>
      <c r="AI631" s="125">
        <f t="shared" si="1133"/>
        <v>0</v>
      </c>
      <c r="AJ631" s="125">
        <f t="shared" si="1133"/>
        <v>0</v>
      </c>
      <c r="AK631" s="125">
        <f t="shared" si="1133"/>
        <v>0</v>
      </c>
      <c r="AL631" s="125">
        <f t="shared" si="1133"/>
        <v>0</v>
      </c>
      <c r="AM631" s="125">
        <f t="shared" si="1133"/>
        <v>0</v>
      </c>
      <c r="AN631" s="125">
        <f t="shared" si="1133"/>
        <v>0</v>
      </c>
      <c r="AO631" s="125">
        <f t="shared" si="1133"/>
        <v>0</v>
      </c>
      <c r="AP631" s="125">
        <f t="shared" si="1133"/>
        <v>0</v>
      </c>
      <c r="AQ631" s="125">
        <f t="shared" si="1133"/>
        <v>0</v>
      </c>
      <c r="AR631" s="125">
        <f t="shared" si="1133"/>
        <v>0</v>
      </c>
      <c r="AS631" s="125">
        <f t="shared" si="1133"/>
        <v>0</v>
      </c>
      <c r="AT631" s="125">
        <f t="shared" si="1133"/>
        <v>0</v>
      </c>
      <c r="AU631" s="125">
        <f t="shared" si="1133"/>
        <v>0</v>
      </c>
      <c r="AV631" s="125">
        <f t="shared" si="1133"/>
        <v>0</v>
      </c>
      <c r="AW631" s="125">
        <f t="shared" si="1133"/>
        <v>0</v>
      </c>
      <c r="AX631" s="125">
        <f t="shared" si="1133"/>
        <v>0</v>
      </c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</row>
    <row r="632" spans="1:66" ht="14.25" outlineLevel="1" x14ac:dyDescent="0.2">
      <c r="A632" s="83" t="s">
        <v>1815</v>
      </c>
      <c r="B632" s="83" t="s">
        <v>1389</v>
      </c>
      <c r="C632" s="1" t="s">
        <v>1265</v>
      </c>
      <c r="D632" s="97" t="s">
        <v>151</v>
      </c>
      <c r="E632" s="16">
        <f t="shared" ref="E632:G632" si="1134">E492</f>
        <v>180305</v>
      </c>
      <c r="F632" s="138">
        <f t="shared" si="1134"/>
        <v>0.42</v>
      </c>
      <c r="G632" s="16">
        <f t="shared" si="1134"/>
        <v>75728.099999999991</v>
      </c>
      <c r="H632" s="16"/>
      <c r="I632" s="101">
        <f t="shared" si="996"/>
        <v>9.9342252083440635E-2</v>
      </c>
      <c r="J632" s="16">
        <v>8380</v>
      </c>
      <c r="K632" s="130">
        <v>7721</v>
      </c>
      <c r="L632" s="130">
        <v>7816</v>
      </c>
      <c r="M632" s="131">
        <v>6523</v>
      </c>
      <c r="N632" s="131">
        <v>6768</v>
      </c>
      <c r="O632" s="16">
        <v>6551</v>
      </c>
      <c r="P632" s="16">
        <v>5819</v>
      </c>
      <c r="Q632" s="16">
        <v>6225</v>
      </c>
      <c r="R632" s="16">
        <v>6376</v>
      </c>
      <c r="S632" s="16">
        <v>6704</v>
      </c>
      <c r="T632" s="16">
        <v>6468</v>
      </c>
      <c r="U632" s="16">
        <v>7175</v>
      </c>
      <c r="V632" s="16">
        <v>6401</v>
      </c>
      <c r="W632" s="16">
        <v>6234</v>
      </c>
      <c r="X632" s="16">
        <v>6516</v>
      </c>
      <c r="Y632" s="16">
        <v>6195</v>
      </c>
      <c r="Z632" s="16">
        <v>7933</v>
      </c>
      <c r="AA632" s="16">
        <v>8441</v>
      </c>
      <c r="AG632" s="103">
        <f t="shared" ref="AG632:AX632" si="1135">J632/$G632</f>
        <v>0.11065905522520704</v>
      </c>
      <c r="AH632" s="103">
        <f t="shared" si="1135"/>
        <v>0.10195686937873789</v>
      </c>
      <c r="AI632" s="103">
        <f t="shared" si="1135"/>
        <v>0.10321135747496638</v>
      </c>
      <c r="AJ632" s="103">
        <f t="shared" si="1135"/>
        <v>8.6137114228403991E-2</v>
      </c>
      <c r="AK632" s="103">
        <f t="shared" si="1135"/>
        <v>8.9372373002887973E-2</v>
      </c>
      <c r="AL632" s="103">
        <f t="shared" si="1135"/>
        <v>8.6506858088345018E-2</v>
      </c>
      <c r="AM632" s="103">
        <f t="shared" si="1135"/>
        <v>7.6840697178458206E-2</v>
      </c>
      <c r="AN632" s="103">
        <f t="shared" si="1135"/>
        <v>8.2201983147603075E-2</v>
      </c>
      <c r="AO632" s="103">
        <f t="shared" si="1135"/>
        <v>8.419595896371361E-2</v>
      </c>
      <c r="AP632" s="103">
        <f t="shared" si="1135"/>
        <v>8.8527244180165623E-2</v>
      </c>
      <c r="AQ632" s="103">
        <f t="shared" si="1135"/>
        <v>8.5410831646376986E-2</v>
      </c>
      <c r="AR632" s="103">
        <f t="shared" si="1135"/>
        <v>9.4746864109887891E-2</v>
      </c>
      <c r="AS632" s="103">
        <f t="shared" si="1135"/>
        <v>8.4526087410089532E-2</v>
      </c>
      <c r="AT632" s="103">
        <f t="shared" si="1135"/>
        <v>8.2320829388298405E-2</v>
      </c>
      <c r="AU632" s="103">
        <f t="shared" si="1135"/>
        <v>8.6044678263418745E-2</v>
      </c>
      <c r="AV632" s="103">
        <f t="shared" si="1135"/>
        <v>8.1805829011951978E-2</v>
      </c>
      <c r="AW632" s="103">
        <f t="shared" si="1135"/>
        <v>0.10475635860400566</v>
      </c>
      <c r="AX632" s="103">
        <f t="shared" si="1135"/>
        <v>0.11146456863436427</v>
      </c>
    </row>
    <row r="633" spans="1:66" ht="14.25" outlineLevel="1" x14ac:dyDescent="0.2">
      <c r="A633" s="83" t="s">
        <v>1815</v>
      </c>
      <c r="B633" s="83" t="s">
        <v>1389</v>
      </c>
      <c r="C633" s="1" t="s">
        <v>1290</v>
      </c>
      <c r="D633" s="97" t="s">
        <v>133</v>
      </c>
      <c r="E633" s="16">
        <f t="shared" ref="E633:G633" si="1136">E493</f>
        <v>1172416</v>
      </c>
      <c r="F633" s="138">
        <f t="shared" si="1136"/>
        <v>0.42</v>
      </c>
      <c r="G633" s="16">
        <f t="shared" si="1136"/>
        <v>492414.71999999997</v>
      </c>
      <c r="H633" s="16"/>
      <c r="I633" s="101">
        <f t="shared" si="996"/>
        <v>0.11273898012905328</v>
      </c>
      <c r="J633" s="16">
        <v>55378</v>
      </c>
      <c r="K633" s="130">
        <v>50018</v>
      </c>
      <c r="L633" s="130">
        <v>53436</v>
      </c>
      <c r="M633" s="131">
        <v>41803</v>
      </c>
      <c r="N633" s="131">
        <v>44645</v>
      </c>
      <c r="O633" s="16">
        <v>44286</v>
      </c>
      <c r="P633" s="16">
        <v>42240</v>
      </c>
      <c r="Q633" s="16">
        <v>44908</v>
      </c>
      <c r="R633" s="16">
        <v>48697</v>
      </c>
      <c r="S633" s="16">
        <v>51611</v>
      </c>
      <c r="T633" s="16">
        <v>50893</v>
      </c>
      <c r="U633" s="16">
        <v>51608</v>
      </c>
      <c r="V633" s="16">
        <v>49186</v>
      </c>
      <c r="W633" s="16">
        <v>48940</v>
      </c>
      <c r="X633" s="16">
        <v>52183</v>
      </c>
      <c r="Y633" s="16">
        <v>50241</v>
      </c>
      <c r="Z633" s="16">
        <v>57924</v>
      </c>
      <c r="AA633" s="16">
        <v>58378</v>
      </c>
      <c r="AG633" s="103">
        <f t="shared" ref="AG633:AX633" si="1137">J633/$G633</f>
        <v>0.11246211323658237</v>
      </c>
      <c r="AH633" s="103">
        <f t="shared" si="1137"/>
        <v>0.10157697966462091</v>
      </c>
      <c r="AI633" s="103">
        <f t="shared" si="1137"/>
        <v>0.10851828312524858</v>
      </c>
      <c r="AJ633" s="103">
        <f t="shared" si="1137"/>
        <v>8.4893887818788205E-2</v>
      </c>
      <c r="AK633" s="103">
        <f t="shared" si="1137"/>
        <v>9.0665445582130452E-2</v>
      </c>
      <c r="AL633" s="103">
        <f t="shared" si="1137"/>
        <v>8.9936385329829296E-2</v>
      </c>
      <c r="AM633" s="103">
        <f t="shared" si="1137"/>
        <v>8.5781351134263412E-2</v>
      </c>
      <c r="AN633" s="103">
        <f t="shared" si="1137"/>
        <v>9.1199548218217366E-2</v>
      </c>
      <c r="AO633" s="103">
        <f t="shared" si="1137"/>
        <v>9.8894281633172959E-2</v>
      </c>
      <c r="AP633" s="103">
        <f t="shared" si="1137"/>
        <v>0.10481205760867587</v>
      </c>
      <c r="AQ633" s="103">
        <f t="shared" si="1137"/>
        <v>0.10335393710407358</v>
      </c>
      <c r="AR633" s="103">
        <f t="shared" si="1137"/>
        <v>0.10480596518316919</v>
      </c>
      <c r="AS633" s="103">
        <f t="shared" si="1137"/>
        <v>9.9887346990764209E-2</v>
      </c>
      <c r="AT633" s="103">
        <f t="shared" si="1137"/>
        <v>9.9387768099215235E-2</v>
      </c>
      <c r="AU633" s="103">
        <f t="shared" si="1137"/>
        <v>0.10597368007195236</v>
      </c>
      <c r="AV633" s="103">
        <f t="shared" si="1137"/>
        <v>0.10202984996061856</v>
      </c>
      <c r="AW633" s="103">
        <f t="shared" si="1137"/>
        <v>0.11763255168326406</v>
      </c>
      <c r="AX633" s="103">
        <f t="shared" si="1137"/>
        <v>0.11855453874327722</v>
      </c>
    </row>
    <row r="634" spans="1:66" ht="14.25" outlineLevel="1" x14ac:dyDescent="0.2">
      <c r="A634" s="124" t="s">
        <v>1815</v>
      </c>
      <c r="B634" s="124" t="s">
        <v>1389</v>
      </c>
      <c r="C634" s="133" t="s">
        <v>1316</v>
      </c>
      <c r="D634" s="117" t="s">
        <v>151</v>
      </c>
      <c r="E634" s="134">
        <f t="shared" ref="E634:G634" si="1138">E494</f>
        <v>247407</v>
      </c>
      <c r="F634" s="135">
        <f t="shared" si="1138"/>
        <v>0.42</v>
      </c>
      <c r="G634" s="134">
        <f t="shared" si="1138"/>
        <v>103910.94</v>
      </c>
      <c r="H634" s="133"/>
      <c r="I634" s="122" t="e">
        <f t="shared" si="996"/>
        <v>#DIV/0!</v>
      </c>
      <c r="J634" s="133"/>
      <c r="K634" s="136"/>
      <c r="L634" s="136"/>
      <c r="M634" s="137"/>
      <c r="N634" s="137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25">
        <f t="shared" ref="AG634:AX634" si="1139">J634/$G634</f>
        <v>0</v>
      </c>
      <c r="AH634" s="125">
        <f t="shared" si="1139"/>
        <v>0</v>
      </c>
      <c r="AI634" s="125">
        <f t="shared" si="1139"/>
        <v>0</v>
      </c>
      <c r="AJ634" s="125">
        <f t="shared" si="1139"/>
        <v>0</v>
      </c>
      <c r="AK634" s="125">
        <f t="shared" si="1139"/>
        <v>0</v>
      </c>
      <c r="AL634" s="125">
        <f t="shared" si="1139"/>
        <v>0</v>
      </c>
      <c r="AM634" s="125">
        <f t="shared" si="1139"/>
        <v>0</v>
      </c>
      <c r="AN634" s="125">
        <f t="shared" si="1139"/>
        <v>0</v>
      </c>
      <c r="AO634" s="125">
        <f t="shared" si="1139"/>
        <v>0</v>
      </c>
      <c r="AP634" s="125">
        <f t="shared" si="1139"/>
        <v>0</v>
      </c>
      <c r="AQ634" s="125">
        <f t="shared" si="1139"/>
        <v>0</v>
      </c>
      <c r="AR634" s="125">
        <f t="shared" si="1139"/>
        <v>0</v>
      </c>
      <c r="AS634" s="125">
        <f t="shared" si="1139"/>
        <v>0</v>
      </c>
      <c r="AT634" s="125">
        <f t="shared" si="1139"/>
        <v>0</v>
      </c>
      <c r="AU634" s="125">
        <f t="shared" si="1139"/>
        <v>0</v>
      </c>
      <c r="AV634" s="125">
        <f t="shared" si="1139"/>
        <v>0</v>
      </c>
      <c r="AW634" s="125">
        <f t="shared" si="1139"/>
        <v>0</v>
      </c>
      <c r="AX634" s="125">
        <f t="shared" si="1139"/>
        <v>0</v>
      </c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</row>
    <row r="635" spans="1:66" ht="14.25" outlineLevel="1" x14ac:dyDescent="0.2">
      <c r="A635" s="83" t="s">
        <v>1815</v>
      </c>
      <c r="B635" s="83" t="s">
        <v>1389</v>
      </c>
      <c r="C635" s="1" t="s">
        <v>1317</v>
      </c>
      <c r="D635" s="97" t="s">
        <v>133</v>
      </c>
      <c r="E635" s="16">
        <f t="shared" ref="E635:G635" si="1140">E495</f>
        <v>478182</v>
      </c>
      <c r="F635" s="138">
        <f t="shared" si="1140"/>
        <v>0.42</v>
      </c>
      <c r="G635" s="16">
        <f t="shared" si="1140"/>
        <v>200836.44</v>
      </c>
      <c r="H635" s="1"/>
      <c r="I635" s="101">
        <f t="shared" si="996"/>
        <v>1.8256978995777193E-5</v>
      </c>
      <c r="J635" s="1">
        <v>5</v>
      </c>
      <c r="K635" s="61">
        <v>1</v>
      </c>
      <c r="L635" s="61">
        <v>2</v>
      </c>
      <c r="M635" s="32">
        <v>0</v>
      </c>
      <c r="N635" s="32">
        <v>2</v>
      </c>
      <c r="O635" s="1">
        <v>0</v>
      </c>
      <c r="P635" s="1">
        <v>2</v>
      </c>
      <c r="Q635" s="1">
        <v>1</v>
      </c>
      <c r="R635" s="1">
        <v>1</v>
      </c>
      <c r="S635" s="1">
        <v>6</v>
      </c>
      <c r="T635" s="1">
        <v>2</v>
      </c>
      <c r="U635" s="1">
        <v>5</v>
      </c>
      <c r="V635" s="1">
        <v>5</v>
      </c>
      <c r="W635" s="1">
        <v>8</v>
      </c>
      <c r="X635" s="1">
        <v>2</v>
      </c>
      <c r="Y635" s="1">
        <v>4</v>
      </c>
      <c r="Z635" s="1">
        <v>5</v>
      </c>
      <c r="AA635" s="1">
        <v>2</v>
      </c>
      <c r="AG635" s="103">
        <f t="shared" ref="AG635:AX635" si="1141">J635/$G635</f>
        <v>2.4895880448787084E-5</v>
      </c>
      <c r="AH635" s="103">
        <f t="shared" si="1141"/>
        <v>4.9791760897574165E-6</v>
      </c>
      <c r="AI635" s="103">
        <f t="shared" si="1141"/>
        <v>9.9583521795148331E-6</v>
      </c>
      <c r="AJ635" s="103">
        <f t="shared" si="1141"/>
        <v>0</v>
      </c>
      <c r="AK635" s="103">
        <f t="shared" si="1141"/>
        <v>9.9583521795148331E-6</v>
      </c>
      <c r="AL635" s="103">
        <f t="shared" si="1141"/>
        <v>0</v>
      </c>
      <c r="AM635" s="103">
        <f t="shared" si="1141"/>
        <v>9.9583521795148331E-6</v>
      </c>
      <c r="AN635" s="103">
        <f t="shared" si="1141"/>
        <v>4.9791760897574165E-6</v>
      </c>
      <c r="AO635" s="103">
        <f t="shared" si="1141"/>
        <v>4.9791760897574165E-6</v>
      </c>
      <c r="AP635" s="103">
        <f t="shared" si="1141"/>
        <v>2.9875056538544498E-5</v>
      </c>
      <c r="AQ635" s="103">
        <f t="shared" si="1141"/>
        <v>9.9583521795148331E-6</v>
      </c>
      <c r="AR635" s="103">
        <f t="shared" si="1141"/>
        <v>2.4895880448787084E-5</v>
      </c>
      <c r="AS635" s="103">
        <f t="shared" si="1141"/>
        <v>2.4895880448787084E-5</v>
      </c>
      <c r="AT635" s="103">
        <f t="shared" si="1141"/>
        <v>3.9833408718059332E-5</v>
      </c>
      <c r="AU635" s="103">
        <f t="shared" si="1141"/>
        <v>9.9583521795148331E-6</v>
      </c>
      <c r="AV635" s="103">
        <f t="shared" si="1141"/>
        <v>1.9916704359029666E-5</v>
      </c>
      <c r="AW635" s="103">
        <f t="shared" si="1141"/>
        <v>2.4895880448787084E-5</v>
      </c>
      <c r="AX635" s="103">
        <f t="shared" si="1141"/>
        <v>9.9583521795148331E-6</v>
      </c>
    </row>
    <row r="636" spans="1:66" ht="14.25" outlineLevel="1" x14ac:dyDescent="0.2">
      <c r="A636" s="124" t="s">
        <v>1815</v>
      </c>
      <c r="B636" s="124" t="s">
        <v>1389</v>
      </c>
      <c r="C636" s="133" t="s">
        <v>1318</v>
      </c>
      <c r="D636" s="117" t="s">
        <v>133</v>
      </c>
      <c r="E636" s="134">
        <f t="shared" ref="E636:G636" si="1142">E496</f>
        <v>250371</v>
      </c>
      <c r="F636" s="135">
        <f t="shared" si="1142"/>
        <v>0.42</v>
      </c>
      <c r="G636" s="134">
        <f t="shared" si="1142"/>
        <v>105155.81999999999</v>
      </c>
      <c r="H636" s="133"/>
      <c r="I636" s="122" t="e">
        <f t="shared" si="996"/>
        <v>#DIV/0!</v>
      </c>
      <c r="J636" s="133"/>
      <c r="K636" s="136"/>
      <c r="L636" s="136"/>
      <c r="M636" s="137"/>
      <c r="N636" s="137"/>
      <c r="O636" s="133"/>
      <c r="P636" s="133"/>
      <c r="Q636" s="133">
        <v>0</v>
      </c>
      <c r="R636" s="133">
        <v>0</v>
      </c>
      <c r="S636" s="133">
        <v>0</v>
      </c>
      <c r="T636" s="133">
        <v>0</v>
      </c>
      <c r="U636" s="133">
        <v>0</v>
      </c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25">
        <f t="shared" ref="AG636:AX636" si="1143">J636/$G636</f>
        <v>0</v>
      </c>
      <c r="AH636" s="125">
        <f t="shared" si="1143"/>
        <v>0</v>
      </c>
      <c r="AI636" s="125">
        <f t="shared" si="1143"/>
        <v>0</v>
      </c>
      <c r="AJ636" s="125">
        <f t="shared" si="1143"/>
        <v>0</v>
      </c>
      <c r="AK636" s="125">
        <f t="shared" si="1143"/>
        <v>0</v>
      </c>
      <c r="AL636" s="125">
        <f t="shared" si="1143"/>
        <v>0</v>
      </c>
      <c r="AM636" s="125">
        <f t="shared" si="1143"/>
        <v>0</v>
      </c>
      <c r="AN636" s="125">
        <f t="shared" si="1143"/>
        <v>0</v>
      </c>
      <c r="AO636" s="125">
        <f t="shared" si="1143"/>
        <v>0</v>
      </c>
      <c r="AP636" s="125">
        <f t="shared" si="1143"/>
        <v>0</v>
      </c>
      <c r="AQ636" s="125">
        <f t="shared" si="1143"/>
        <v>0</v>
      </c>
      <c r="AR636" s="125">
        <f t="shared" si="1143"/>
        <v>0</v>
      </c>
      <c r="AS636" s="125">
        <f t="shared" si="1143"/>
        <v>0</v>
      </c>
      <c r="AT636" s="125">
        <f t="shared" si="1143"/>
        <v>0</v>
      </c>
      <c r="AU636" s="125">
        <f t="shared" si="1143"/>
        <v>0</v>
      </c>
      <c r="AV636" s="125">
        <f t="shared" si="1143"/>
        <v>0</v>
      </c>
      <c r="AW636" s="125">
        <f t="shared" si="1143"/>
        <v>0</v>
      </c>
      <c r="AX636" s="125">
        <f t="shared" si="1143"/>
        <v>0</v>
      </c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</row>
    <row r="637" spans="1:66" ht="14.25" outlineLevel="1" x14ac:dyDescent="0.2">
      <c r="A637" s="124" t="s">
        <v>1815</v>
      </c>
      <c r="B637" s="124" t="s">
        <v>1389</v>
      </c>
      <c r="C637" s="133" t="s">
        <v>1319</v>
      </c>
      <c r="D637" s="117" t="e">
        <v>#N/A</v>
      </c>
      <c r="E637" s="134">
        <f t="shared" ref="E637:G637" si="1144">E497</f>
        <v>242889</v>
      </c>
      <c r="F637" s="135">
        <f t="shared" si="1144"/>
        <v>0.42</v>
      </c>
      <c r="G637" s="134">
        <f t="shared" si="1144"/>
        <v>102013.37999999999</v>
      </c>
      <c r="H637" s="133"/>
      <c r="I637" s="122" t="e">
        <f t="shared" si="996"/>
        <v>#DIV/0!</v>
      </c>
      <c r="J637" s="133"/>
      <c r="K637" s="136"/>
      <c r="L637" s="136"/>
      <c r="M637" s="137"/>
      <c r="N637" s="137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25">
        <f t="shared" ref="AG637:AX637" si="1145">J637/$G637</f>
        <v>0</v>
      </c>
      <c r="AH637" s="125">
        <f t="shared" si="1145"/>
        <v>0</v>
      </c>
      <c r="AI637" s="125">
        <f t="shared" si="1145"/>
        <v>0</v>
      </c>
      <c r="AJ637" s="125">
        <f t="shared" si="1145"/>
        <v>0</v>
      </c>
      <c r="AK637" s="125">
        <f t="shared" si="1145"/>
        <v>0</v>
      </c>
      <c r="AL637" s="125">
        <f t="shared" si="1145"/>
        <v>0</v>
      </c>
      <c r="AM637" s="125">
        <f t="shared" si="1145"/>
        <v>0</v>
      </c>
      <c r="AN637" s="125">
        <f t="shared" si="1145"/>
        <v>0</v>
      </c>
      <c r="AO637" s="125">
        <f t="shared" si="1145"/>
        <v>0</v>
      </c>
      <c r="AP637" s="125">
        <f t="shared" si="1145"/>
        <v>0</v>
      </c>
      <c r="AQ637" s="125">
        <f t="shared" si="1145"/>
        <v>0</v>
      </c>
      <c r="AR637" s="125">
        <f t="shared" si="1145"/>
        <v>0</v>
      </c>
      <c r="AS637" s="125">
        <f t="shared" si="1145"/>
        <v>0</v>
      </c>
      <c r="AT637" s="125">
        <f t="shared" si="1145"/>
        <v>0</v>
      </c>
      <c r="AU637" s="125">
        <f t="shared" si="1145"/>
        <v>0</v>
      </c>
      <c r="AV637" s="125">
        <f t="shared" si="1145"/>
        <v>0</v>
      </c>
      <c r="AW637" s="125">
        <f t="shared" si="1145"/>
        <v>0</v>
      </c>
      <c r="AX637" s="125">
        <f t="shared" si="1145"/>
        <v>0</v>
      </c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</row>
    <row r="638" spans="1:66" ht="14.25" outlineLevel="1" x14ac:dyDescent="0.2">
      <c r="A638" s="83" t="s">
        <v>1815</v>
      </c>
      <c r="B638" s="83" t="s">
        <v>1389</v>
      </c>
      <c r="C638" s="1" t="s">
        <v>1320</v>
      </c>
      <c r="D638" s="97" t="s">
        <v>133</v>
      </c>
      <c r="E638" s="16">
        <f t="shared" ref="E638:G638" si="1146">E498</f>
        <v>642224</v>
      </c>
      <c r="F638" s="138">
        <f t="shared" si="1146"/>
        <v>0.42</v>
      </c>
      <c r="G638" s="16">
        <f t="shared" si="1146"/>
        <v>269734.08</v>
      </c>
      <c r="H638" s="1"/>
      <c r="I638" s="101">
        <f t="shared" si="996"/>
        <v>9.1448090899995534E-5</v>
      </c>
      <c r="J638" s="1">
        <v>25</v>
      </c>
      <c r="K638" s="61">
        <v>28</v>
      </c>
      <c r="L638" s="61">
        <v>61</v>
      </c>
      <c r="M638" s="32">
        <v>51</v>
      </c>
      <c r="N638" s="32">
        <v>52</v>
      </c>
      <c r="O638" s="1">
        <v>43</v>
      </c>
      <c r="P638" s="1">
        <v>46</v>
      </c>
      <c r="Q638" s="1">
        <v>90</v>
      </c>
      <c r="R638" s="1">
        <v>92</v>
      </c>
      <c r="S638" s="1">
        <v>47</v>
      </c>
      <c r="T638" s="1">
        <v>29</v>
      </c>
      <c r="U638" s="1">
        <v>26</v>
      </c>
      <c r="V638" s="1">
        <v>43</v>
      </c>
      <c r="W638" s="1">
        <v>30</v>
      </c>
      <c r="X638" s="1">
        <v>36</v>
      </c>
      <c r="Y638" s="1">
        <v>24</v>
      </c>
      <c r="Z638" s="1">
        <v>20</v>
      </c>
      <c r="AA638" s="1">
        <v>30</v>
      </c>
      <c r="AG638" s="103">
        <f t="shared" ref="AG638:AX638" si="1147">J638/$G638</f>
        <v>9.2683875912157631E-5</v>
      </c>
      <c r="AH638" s="103">
        <f t="shared" si="1147"/>
        <v>1.0380594102161655E-4</v>
      </c>
      <c r="AI638" s="103">
        <f t="shared" si="1147"/>
        <v>2.2614865722566461E-4</v>
      </c>
      <c r="AJ638" s="103">
        <f t="shared" si="1147"/>
        <v>1.8907510686080157E-4</v>
      </c>
      <c r="AK638" s="103">
        <f t="shared" si="1147"/>
        <v>1.9278246189728787E-4</v>
      </c>
      <c r="AL638" s="103">
        <f t="shared" si="1147"/>
        <v>1.5941626656891113E-4</v>
      </c>
      <c r="AM638" s="103">
        <f t="shared" si="1147"/>
        <v>1.7053833167837004E-4</v>
      </c>
      <c r="AN638" s="103">
        <f t="shared" si="1147"/>
        <v>3.3366195328376748E-4</v>
      </c>
      <c r="AO638" s="103">
        <f t="shared" si="1147"/>
        <v>3.4107666335674009E-4</v>
      </c>
      <c r="AP638" s="103">
        <f t="shared" si="1147"/>
        <v>1.7424568671485635E-4</v>
      </c>
      <c r="AQ638" s="103">
        <f t="shared" si="1147"/>
        <v>1.0751329605810285E-4</v>
      </c>
      <c r="AR638" s="103">
        <f t="shared" si="1147"/>
        <v>9.6391230948643936E-5</v>
      </c>
      <c r="AS638" s="103">
        <f t="shared" si="1147"/>
        <v>1.5941626656891113E-4</v>
      </c>
      <c r="AT638" s="103">
        <f t="shared" si="1147"/>
        <v>1.1122065109458915E-4</v>
      </c>
      <c r="AU638" s="103">
        <f t="shared" si="1147"/>
        <v>1.33464781313507E-4</v>
      </c>
      <c r="AV638" s="103">
        <f t="shared" si="1147"/>
        <v>8.8976520875671327E-5</v>
      </c>
      <c r="AW638" s="103">
        <f t="shared" si="1147"/>
        <v>7.4147100729726108E-5</v>
      </c>
      <c r="AX638" s="103">
        <f t="shared" si="1147"/>
        <v>1.1122065109458915E-4</v>
      </c>
    </row>
    <row r="639" spans="1:66" ht="14.25" outlineLevel="1" x14ac:dyDescent="0.2">
      <c r="A639" s="124" t="s">
        <v>1815</v>
      </c>
      <c r="B639" s="124" t="s">
        <v>1389</v>
      </c>
      <c r="C639" s="133" t="s">
        <v>2454</v>
      </c>
      <c r="D639" s="117" t="e">
        <v>#N/A</v>
      </c>
      <c r="E639" s="134">
        <f t="shared" ref="E639:G639" si="1148">E499</f>
        <v>121732</v>
      </c>
      <c r="F639" s="135">
        <f t="shared" si="1148"/>
        <v>0.42</v>
      </c>
      <c r="G639" s="134">
        <f t="shared" si="1148"/>
        <v>51127.439999999995</v>
      </c>
      <c r="H639" s="133"/>
      <c r="I639" s="122" t="e">
        <f t="shared" si="996"/>
        <v>#DIV/0!</v>
      </c>
      <c r="J639" s="133"/>
      <c r="K639" s="136"/>
      <c r="L639" s="136"/>
      <c r="M639" s="137"/>
      <c r="N639" s="137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25">
        <f t="shared" ref="AG639:AX639" si="1149">J639/$G639</f>
        <v>0</v>
      </c>
      <c r="AH639" s="125">
        <f t="shared" si="1149"/>
        <v>0</v>
      </c>
      <c r="AI639" s="125">
        <f t="shared" si="1149"/>
        <v>0</v>
      </c>
      <c r="AJ639" s="125">
        <f t="shared" si="1149"/>
        <v>0</v>
      </c>
      <c r="AK639" s="125">
        <f t="shared" si="1149"/>
        <v>0</v>
      </c>
      <c r="AL639" s="125">
        <f t="shared" si="1149"/>
        <v>0</v>
      </c>
      <c r="AM639" s="125">
        <f t="shared" si="1149"/>
        <v>0</v>
      </c>
      <c r="AN639" s="125">
        <f t="shared" si="1149"/>
        <v>0</v>
      </c>
      <c r="AO639" s="125">
        <f t="shared" si="1149"/>
        <v>0</v>
      </c>
      <c r="AP639" s="125">
        <f t="shared" si="1149"/>
        <v>0</v>
      </c>
      <c r="AQ639" s="125">
        <f t="shared" si="1149"/>
        <v>0</v>
      </c>
      <c r="AR639" s="125">
        <f t="shared" si="1149"/>
        <v>0</v>
      </c>
      <c r="AS639" s="125">
        <f t="shared" si="1149"/>
        <v>0</v>
      </c>
      <c r="AT639" s="125">
        <f t="shared" si="1149"/>
        <v>0</v>
      </c>
      <c r="AU639" s="125">
        <f t="shared" si="1149"/>
        <v>0</v>
      </c>
      <c r="AV639" s="125">
        <f t="shared" si="1149"/>
        <v>0</v>
      </c>
      <c r="AW639" s="125">
        <f t="shared" si="1149"/>
        <v>0</v>
      </c>
      <c r="AX639" s="125">
        <f t="shared" si="1149"/>
        <v>0</v>
      </c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</row>
    <row r="640" spans="1:66" ht="14.25" outlineLevel="1" x14ac:dyDescent="0.2">
      <c r="A640" s="83" t="s">
        <v>1815</v>
      </c>
      <c r="B640" s="83" t="s">
        <v>1389</v>
      </c>
      <c r="C640" s="1" t="s">
        <v>1321</v>
      </c>
      <c r="D640" s="97" t="s">
        <v>133</v>
      </c>
      <c r="E640" s="16">
        <f t="shared" ref="E640:G640" si="1150">E500</f>
        <v>397760</v>
      </c>
      <c r="F640" s="138">
        <f t="shared" si="1150"/>
        <v>0.42</v>
      </c>
      <c r="G640" s="16">
        <f t="shared" si="1150"/>
        <v>167059.19999999998</v>
      </c>
      <c r="I640" s="101">
        <f t="shared" si="996"/>
        <v>1.9953006678670397E-5</v>
      </c>
      <c r="K640" s="61"/>
      <c r="L640" s="61"/>
      <c r="M640" s="32"/>
      <c r="N640" s="32"/>
      <c r="S640" s="1">
        <v>2</v>
      </c>
      <c r="T640" s="1">
        <v>8</v>
      </c>
      <c r="U640" s="1">
        <v>1</v>
      </c>
      <c r="V640" s="1">
        <v>3</v>
      </c>
      <c r="W640" s="1">
        <v>3</v>
      </c>
      <c r="X640" s="1">
        <v>2</v>
      </c>
      <c r="Y640" s="1">
        <v>3</v>
      </c>
      <c r="Z640" s="1">
        <v>5</v>
      </c>
      <c r="AA640" s="1">
        <v>2</v>
      </c>
      <c r="AG640" s="103">
        <f t="shared" ref="AG640:AX640" si="1151">J640/$G640</f>
        <v>0</v>
      </c>
      <c r="AH640" s="103">
        <f t="shared" si="1151"/>
        <v>0</v>
      </c>
      <c r="AI640" s="103">
        <f t="shared" si="1151"/>
        <v>0</v>
      </c>
      <c r="AJ640" s="103">
        <f t="shared" si="1151"/>
        <v>0</v>
      </c>
      <c r="AK640" s="103">
        <f t="shared" si="1151"/>
        <v>0</v>
      </c>
      <c r="AL640" s="103">
        <f t="shared" si="1151"/>
        <v>0</v>
      </c>
      <c r="AM640" s="103">
        <f t="shared" si="1151"/>
        <v>0</v>
      </c>
      <c r="AN640" s="103">
        <f t="shared" si="1151"/>
        <v>0</v>
      </c>
      <c r="AO640" s="103">
        <f t="shared" si="1151"/>
        <v>0</v>
      </c>
      <c r="AP640" s="103">
        <f t="shared" si="1151"/>
        <v>1.1971804007202239E-5</v>
      </c>
      <c r="AQ640" s="103">
        <f t="shared" si="1151"/>
        <v>4.7887216028808954E-5</v>
      </c>
      <c r="AR640" s="103">
        <f t="shared" si="1151"/>
        <v>5.9859020036011193E-6</v>
      </c>
      <c r="AS640" s="103">
        <f t="shared" si="1151"/>
        <v>1.7957706010803359E-5</v>
      </c>
      <c r="AT640" s="103">
        <f t="shared" si="1151"/>
        <v>1.7957706010803359E-5</v>
      </c>
      <c r="AU640" s="103">
        <f t="shared" si="1151"/>
        <v>1.1971804007202239E-5</v>
      </c>
      <c r="AV640" s="103">
        <f t="shared" si="1151"/>
        <v>1.7957706010803359E-5</v>
      </c>
      <c r="AW640" s="103">
        <f t="shared" si="1151"/>
        <v>2.9929510018005596E-5</v>
      </c>
      <c r="AX640" s="103">
        <f t="shared" si="1151"/>
        <v>1.1971804007202239E-5</v>
      </c>
    </row>
    <row r="641" spans="1:66" ht="14.25" outlineLevel="1" x14ac:dyDescent="0.2">
      <c r="A641" s="83" t="s">
        <v>1815</v>
      </c>
      <c r="B641" s="83" t="s">
        <v>1389</v>
      </c>
      <c r="C641" s="1" t="s">
        <v>1322</v>
      </c>
      <c r="D641" s="97" t="s">
        <v>133</v>
      </c>
      <c r="E641" s="16">
        <f t="shared" ref="E641:G641" si="1152">E501</f>
        <v>629757</v>
      </c>
      <c r="F641" s="138">
        <f t="shared" si="1152"/>
        <v>0.42</v>
      </c>
      <c r="G641" s="16">
        <f t="shared" si="1152"/>
        <v>264497.94</v>
      </c>
      <c r="H641" s="16"/>
      <c r="I641" s="101">
        <f t="shared" si="996"/>
        <v>3.4469077528543321E-2</v>
      </c>
      <c r="J641" s="16">
        <v>12702</v>
      </c>
      <c r="K641" s="130">
        <v>10151</v>
      </c>
      <c r="L641" s="130">
        <v>9825</v>
      </c>
      <c r="M641" s="131">
        <v>7687</v>
      </c>
      <c r="N641" s="131">
        <v>7384</v>
      </c>
      <c r="O641" s="16">
        <v>7518</v>
      </c>
      <c r="P641" s="16">
        <v>7579</v>
      </c>
      <c r="Q641" s="16">
        <v>7679</v>
      </c>
      <c r="R641" s="16">
        <v>7922</v>
      </c>
      <c r="S641" s="16">
        <v>8276</v>
      </c>
      <c r="T641" s="16">
        <v>8384</v>
      </c>
      <c r="U641" s="16">
        <v>10516</v>
      </c>
      <c r="V641" s="16">
        <v>9079</v>
      </c>
      <c r="W641" s="16">
        <v>8162</v>
      </c>
      <c r="X641" s="16">
        <v>8192</v>
      </c>
      <c r="Y641" s="16">
        <v>7920</v>
      </c>
      <c r="Z641" s="16">
        <v>9495</v>
      </c>
      <c r="AA641" s="16">
        <v>9936</v>
      </c>
      <c r="AG641" s="103">
        <f t="shared" ref="AG641:AX641" si="1153">J641/$G641</f>
        <v>4.8023058327032714E-2</v>
      </c>
      <c r="AH641" s="103">
        <f t="shared" si="1153"/>
        <v>3.8378370735136919E-2</v>
      </c>
      <c r="AI641" s="103">
        <f t="shared" si="1153"/>
        <v>3.7145846958203152E-2</v>
      </c>
      <c r="AJ641" s="103">
        <f t="shared" si="1153"/>
        <v>2.9062608200275585E-2</v>
      </c>
      <c r="AK641" s="103">
        <f t="shared" si="1153"/>
        <v>2.7917041622327946E-2</v>
      </c>
      <c r="AL641" s="103">
        <f t="shared" si="1153"/>
        <v>2.8423661825116672E-2</v>
      </c>
      <c r="AM641" s="103">
        <f t="shared" si="1153"/>
        <v>2.8654287439819001E-2</v>
      </c>
      <c r="AN641" s="103">
        <f t="shared" si="1153"/>
        <v>2.9032362218019542E-2</v>
      </c>
      <c r="AO641" s="103">
        <f t="shared" si="1153"/>
        <v>2.9951083929046857E-2</v>
      </c>
      <c r="AP641" s="103">
        <f t="shared" si="1153"/>
        <v>3.1289468643876772E-2</v>
      </c>
      <c r="AQ641" s="103">
        <f t="shared" si="1153"/>
        <v>3.1697789404333356E-2</v>
      </c>
      <c r="AR641" s="103">
        <f t="shared" si="1153"/>
        <v>3.9758343675568894E-2</v>
      </c>
      <c r="AS641" s="103">
        <f t="shared" si="1153"/>
        <v>3.4325409112827117E-2</v>
      </c>
      <c r="AT641" s="103">
        <f t="shared" si="1153"/>
        <v>3.0858463396728156E-2</v>
      </c>
      <c r="AU641" s="103">
        <f t="shared" si="1153"/>
        <v>3.0971885830188318E-2</v>
      </c>
      <c r="AV641" s="103">
        <f t="shared" si="1153"/>
        <v>2.9943522433482847E-2</v>
      </c>
      <c r="AW641" s="103">
        <f t="shared" si="1153"/>
        <v>3.5898200190141366E-2</v>
      </c>
      <c r="AX641" s="103">
        <f t="shared" si="1153"/>
        <v>3.756550996200575E-2</v>
      </c>
    </row>
    <row r="642" spans="1:66" ht="14.25" outlineLevel="1" x14ac:dyDescent="0.2">
      <c r="A642" s="83" t="s">
        <v>1815</v>
      </c>
      <c r="B642" s="83" t="s">
        <v>1389</v>
      </c>
      <c r="C642" s="1" t="s">
        <v>1361</v>
      </c>
      <c r="D642" s="97" t="s">
        <v>151</v>
      </c>
      <c r="E642" s="16">
        <f t="shared" ref="E642:G642" si="1154">E502</f>
        <v>108568</v>
      </c>
      <c r="F642" s="138">
        <f t="shared" si="1154"/>
        <v>0.42</v>
      </c>
      <c r="G642" s="16">
        <f t="shared" si="1154"/>
        <v>45598.559999999998</v>
      </c>
      <c r="I642" s="101">
        <f t="shared" si="996"/>
        <v>0</v>
      </c>
      <c r="K642" s="61"/>
      <c r="L642" s="61"/>
      <c r="M642" s="32"/>
      <c r="N642" s="32"/>
      <c r="O642" s="1">
        <v>0</v>
      </c>
      <c r="P642" s="1">
        <v>0</v>
      </c>
      <c r="Q642" s="1">
        <v>1</v>
      </c>
      <c r="R642" s="1">
        <v>0</v>
      </c>
      <c r="S642" s="1">
        <v>0</v>
      </c>
      <c r="U642" s="1">
        <v>0</v>
      </c>
      <c r="V642" s="1">
        <v>0</v>
      </c>
      <c r="W642" s="1">
        <v>1</v>
      </c>
      <c r="X642" s="1">
        <v>0</v>
      </c>
      <c r="Z642" s="1">
        <v>0</v>
      </c>
      <c r="AA642" s="1">
        <v>0</v>
      </c>
      <c r="AG642" s="103">
        <f t="shared" ref="AG642:AX642" si="1155">J642/$G642</f>
        <v>0</v>
      </c>
      <c r="AH642" s="103">
        <f t="shared" si="1155"/>
        <v>0</v>
      </c>
      <c r="AI642" s="103">
        <f t="shared" si="1155"/>
        <v>0</v>
      </c>
      <c r="AJ642" s="103">
        <f t="shared" si="1155"/>
        <v>0</v>
      </c>
      <c r="AK642" s="103">
        <f t="shared" si="1155"/>
        <v>0</v>
      </c>
      <c r="AL642" s="103">
        <f t="shared" si="1155"/>
        <v>0</v>
      </c>
      <c r="AM642" s="103">
        <f t="shared" si="1155"/>
        <v>0</v>
      </c>
      <c r="AN642" s="103">
        <f t="shared" si="1155"/>
        <v>2.19305171040489E-5</v>
      </c>
      <c r="AO642" s="103">
        <f t="shared" si="1155"/>
        <v>0</v>
      </c>
      <c r="AP642" s="103">
        <f t="shared" si="1155"/>
        <v>0</v>
      </c>
      <c r="AQ642" s="103">
        <f t="shared" si="1155"/>
        <v>0</v>
      </c>
      <c r="AR642" s="103">
        <f t="shared" si="1155"/>
        <v>0</v>
      </c>
      <c r="AS642" s="103">
        <f t="shared" si="1155"/>
        <v>0</v>
      </c>
      <c r="AT642" s="103">
        <f t="shared" si="1155"/>
        <v>2.19305171040489E-5</v>
      </c>
      <c r="AU642" s="103">
        <f t="shared" si="1155"/>
        <v>0</v>
      </c>
      <c r="AV642" s="103">
        <f t="shared" si="1155"/>
        <v>0</v>
      </c>
      <c r="AW642" s="103">
        <f t="shared" si="1155"/>
        <v>0</v>
      </c>
      <c r="AX642" s="103">
        <f t="shared" si="1155"/>
        <v>0</v>
      </c>
    </row>
    <row r="643" spans="1:66" ht="14.25" outlineLevel="1" x14ac:dyDescent="0.2">
      <c r="A643" s="83" t="s">
        <v>1815</v>
      </c>
      <c r="B643" s="83" t="s">
        <v>1389</v>
      </c>
      <c r="C643" s="1" t="s">
        <v>1362</v>
      </c>
      <c r="D643" s="97" t="s">
        <v>133</v>
      </c>
      <c r="E643" s="16">
        <f t="shared" ref="E643:G643" si="1156">E503</f>
        <v>105193</v>
      </c>
      <c r="F643" s="138">
        <f t="shared" si="1156"/>
        <v>0.42</v>
      </c>
      <c r="G643" s="16">
        <f t="shared" si="1156"/>
        <v>44181.06</v>
      </c>
      <c r="H643" s="1"/>
      <c r="I643" s="101">
        <f t="shared" si="996"/>
        <v>5.771703983562187E-3</v>
      </c>
      <c r="J643" s="1">
        <v>28</v>
      </c>
      <c r="K643" s="61">
        <v>15</v>
      </c>
      <c r="L643" s="61">
        <v>8</v>
      </c>
      <c r="M643" s="32">
        <v>24</v>
      </c>
      <c r="N643" s="32">
        <v>14</v>
      </c>
      <c r="O643" s="1">
        <v>3</v>
      </c>
      <c r="P643" s="1">
        <v>30</v>
      </c>
      <c r="Q643" s="1">
        <v>79</v>
      </c>
      <c r="R643" s="1">
        <v>183</v>
      </c>
      <c r="S643" s="1">
        <v>193</v>
      </c>
      <c r="T643" s="1">
        <v>203</v>
      </c>
      <c r="U643" s="1">
        <v>209</v>
      </c>
      <c r="V643" s="1">
        <v>215</v>
      </c>
      <c r="W643" s="1">
        <v>239</v>
      </c>
      <c r="X643" s="1">
        <v>244</v>
      </c>
      <c r="Y643" s="1">
        <v>184</v>
      </c>
      <c r="Z643" s="1">
        <v>279</v>
      </c>
      <c r="AA643" s="1">
        <v>302</v>
      </c>
      <c r="AG643" s="103">
        <f t="shared" ref="AG643:AX643" si="1157">J643/$G643</f>
        <v>6.3375573152839705E-4</v>
      </c>
      <c r="AH643" s="103">
        <f t="shared" si="1157"/>
        <v>3.3951199903306984E-4</v>
      </c>
      <c r="AI643" s="103">
        <f t="shared" si="1157"/>
        <v>1.8107306615097057E-4</v>
      </c>
      <c r="AJ643" s="103">
        <f t="shared" si="1157"/>
        <v>5.4321919845291171E-4</v>
      </c>
      <c r="AK643" s="103">
        <f t="shared" si="1157"/>
        <v>3.1687786576419853E-4</v>
      </c>
      <c r="AL643" s="103">
        <f t="shared" si="1157"/>
        <v>6.7902399806613964E-5</v>
      </c>
      <c r="AM643" s="103">
        <f t="shared" si="1157"/>
        <v>6.7902399806613967E-4</v>
      </c>
      <c r="AN643" s="103">
        <f t="shared" si="1157"/>
        <v>1.7880965282408344E-3</v>
      </c>
      <c r="AO643" s="103">
        <f t="shared" si="1157"/>
        <v>4.1420463882034519E-3</v>
      </c>
      <c r="AP643" s="103">
        <f t="shared" si="1157"/>
        <v>4.368387720892165E-3</v>
      </c>
      <c r="AQ643" s="103">
        <f t="shared" si="1157"/>
        <v>4.594729053580879E-3</v>
      </c>
      <c r="AR643" s="103">
        <f t="shared" si="1157"/>
        <v>4.7305338531941068E-3</v>
      </c>
      <c r="AS643" s="103">
        <f t="shared" si="1157"/>
        <v>4.8663386528073347E-3</v>
      </c>
      <c r="AT643" s="103">
        <f t="shared" si="1157"/>
        <v>5.4095578512602461E-3</v>
      </c>
      <c r="AU643" s="103">
        <f t="shared" si="1157"/>
        <v>5.5227285176046026E-3</v>
      </c>
      <c r="AV643" s="103">
        <f t="shared" si="1157"/>
        <v>4.1646805214723233E-3</v>
      </c>
      <c r="AW643" s="103">
        <f t="shared" si="1157"/>
        <v>6.3149231820150992E-3</v>
      </c>
      <c r="AX643" s="103">
        <f t="shared" si="1157"/>
        <v>6.8355082471991393E-3</v>
      </c>
    </row>
    <row r="644" spans="1:66" ht="14.25" outlineLevel="1" x14ac:dyDescent="0.2">
      <c r="A644" s="83" t="s">
        <v>1815</v>
      </c>
      <c r="B644" s="83" t="s">
        <v>1389</v>
      </c>
      <c r="C644" s="1" t="s">
        <v>1389</v>
      </c>
      <c r="D644" s="97" t="s">
        <v>172</v>
      </c>
      <c r="E644" s="16">
        <f t="shared" ref="E644:G644" si="1158">E504</f>
        <v>1564114</v>
      </c>
      <c r="F644" s="138">
        <f t="shared" si="1158"/>
        <v>0.42</v>
      </c>
      <c r="G644" s="16">
        <f t="shared" si="1158"/>
        <v>656927.88</v>
      </c>
      <c r="H644" s="16"/>
      <c r="I644" s="101">
        <f t="shared" si="996"/>
        <v>0.42926934384334547</v>
      </c>
      <c r="J644" s="16">
        <v>361704</v>
      </c>
      <c r="K644" s="130">
        <v>330225</v>
      </c>
      <c r="L644" s="130">
        <v>323872</v>
      </c>
      <c r="M644" s="131">
        <v>237792</v>
      </c>
      <c r="N644" s="131">
        <v>241612</v>
      </c>
      <c r="O644" s="16">
        <v>251168</v>
      </c>
      <c r="P644" s="16">
        <v>248196</v>
      </c>
      <c r="Q644" s="16">
        <v>249065</v>
      </c>
      <c r="R644" s="16">
        <v>259223</v>
      </c>
      <c r="S644" s="16">
        <v>266834</v>
      </c>
      <c r="T644" s="16">
        <v>265526</v>
      </c>
      <c r="U644" s="16">
        <v>276796</v>
      </c>
      <c r="V644" s="16">
        <v>265723</v>
      </c>
      <c r="W644" s="16">
        <v>255885</v>
      </c>
      <c r="X644" s="16">
        <v>268663</v>
      </c>
      <c r="Y644" s="16">
        <v>263157</v>
      </c>
      <c r="Z644" s="16">
        <v>288920</v>
      </c>
      <c r="AA644" s="16">
        <v>293920</v>
      </c>
      <c r="AG644" s="103">
        <f t="shared" ref="AG644:AX644" si="1159">J644/$G644</f>
        <v>0.55059925299562562</v>
      </c>
      <c r="AH644" s="103">
        <f t="shared" si="1159"/>
        <v>0.50268075089155906</v>
      </c>
      <c r="AI644" s="103">
        <f t="shared" si="1159"/>
        <v>0.49300997850783862</v>
      </c>
      <c r="AJ644" s="103">
        <f t="shared" si="1159"/>
        <v>0.36197580775533533</v>
      </c>
      <c r="AK644" s="103">
        <f t="shared" si="1159"/>
        <v>0.36779075352990043</v>
      </c>
      <c r="AL644" s="103">
        <f t="shared" si="1159"/>
        <v>0.38233725138899571</v>
      </c>
      <c r="AM644" s="103">
        <f t="shared" si="1159"/>
        <v>0.37781316268689952</v>
      </c>
      <c r="AN644" s="103">
        <f t="shared" si="1159"/>
        <v>0.37913598673875737</v>
      </c>
      <c r="AO644" s="103">
        <f t="shared" si="1159"/>
        <v>0.3945988713403365</v>
      </c>
      <c r="AP644" s="103">
        <f t="shared" si="1159"/>
        <v>0.40618461801316758</v>
      </c>
      <c r="AQ644" s="103">
        <f t="shared" si="1159"/>
        <v>0.40419353186836887</v>
      </c>
      <c r="AR644" s="103">
        <f t="shared" si="1159"/>
        <v>0.42134914414044961</v>
      </c>
      <c r="AS644" s="103">
        <f t="shared" si="1159"/>
        <v>0.40449341257977967</v>
      </c>
      <c r="AT644" s="103">
        <f t="shared" si="1159"/>
        <v>0.38951764385460397</v>
      </c>
      <c r="AU644" s="103">
        <f t="shared" si="1159"/>
        <v>0.40896878969423556</v>
      </c>
      <c r="AV644" s="103">
        <f t="shared" si="1159"/>
        <v>0.40058735214587027</v>
      </c>
      <c r="AW644" s="103">
        <f t="shared" si="1159"/>
        <v>0.43980474690768184</v>
      </c>
      <c r="AX644" s="103">
        <f t="shared" si="1159"/>
        <v>0.44741593247648431</v>
      </c>
    </row>
    <row r="645" spans="1:66" ht="14.25" outlineLevel="1" x14ac:dyDescent="0.2">
      <c r="A645" s="83" t="s">
        <v>1815</v>
      </c>
      <c r="B645" s="83" t="s">
        <v>1397</v>
      </c>
      <c r="C645" s="1" t="s">
        <v>1397</v>
      </c>
      <c r="D645" s="97" t="s">
        <v>133</v>
      </c>
      <c r="E645" s="16">
        <f t="shared" ref="E645:G645" si="1160">E505</f>
        <v>355788</v>
      </c>
      <c r="F645" s="138">
        <f t="shared" si="1160"/>
        <v>0.38</v>
      </c>
      <c r="G645" s="16">
        <f t="shared" si="1160"/>
        <v>135199.44</v>
      </c>
      <c r="H645" s="16"/>
      <c r="I645" s="101">
        <f t="shared" si="996"/>
        <v>1.0268780205992962E-2</v>
      </c>
      <c r="J645" s="16">
        <v>2713</v>
      </c>
      <c r="K645" s="130">
        <v>2771</v>
      </c>
      <c r="L645" s="130">
        <v>2859</v>
      </c>
      <c r="M645" s="131">
        <v>2336</v>
      </c>
      <c r="N645" s="131">
        <v>1753</v>
      </c>
      <c r="O645" s="16">
        <v>2232</v>
      </c>
      <c r="P645" s="16">
        <v>2079</v>
      </c>
      <c r="Q645" s="16">
        <v>2147</v>
      </c>
      <c r="R645" s="16">
        <v>2009</v>
      </c>
      <c r="S645" s="16">
        <v>1937</v>
      </c>
      <c r="T645" s="16">
        <v>1893</v>
      </c>
      <c r="U645" s="16">
        <v>1846</v>
      </c>
      <c r="V645" s="16">
        <v>1559</v>
      </c>
      <c r="W645" s="16">
        <v>1460</v>
      </c>
      <c r="X645" s="16">
        <v>1665</v>
      </c>
      <c r="Y645" s="16">
        <v>1291</v>
      </c>
      <c r="Z645" s="16">
        <v>1413</v>
      </c>
      <c r="AA645" s="16">
        <v>1461</v>
      </c>
      <c r="AG645" s="103">
        <f t="shared" ref="AG645:AX645" si="1161">J645/$G645</f>
        <v>2.0066651163643874E-2</v>
      </c>
      <c r="AH645" s="103">
        <f t="shared" si="1161"/>
        <v>2.0495647023390039E-2</v>
      </c>
      <c r="AI645" s="103">
        <f t="shared" si="1161"/>
        <v>2.1146537293349737E-2</v>
      </c>
      <c r="AJ645" s="103">
        <f t="shared" si="1161"/>
        <v>1.7278178075293804E-2</v>
      </c>
      <c r="AK645" s="103">
        <f t="shared" si="1161"/>
        <v>1.2966030036810803E-2</v>
      </c>
      <c r="AL645" s="103">
        <f t="shared" si="1161"/>
        <v>1.6508944119886886E-2</v>
      </c>
      <c r="AM645" s="103">
        <f t="shared" si="1161"/>
        <v>1.5377282627797867E-2</v>
      </c>
      <c r="AN645" s="103">
        <f t="shared" si="1161"/>
        <v>1.5880243290948542E-2</v>
      </c>
      <c r="AO645" s="103">
        <f t="shared" si="1161"/>
        <v>1.4859529003966289E-2</v>
      </c>
      <c r="AP645" s="103">
        <f t="shared" si="1161"/>
        <v>1.4326982419453809E-2</v>
      </c>
      <c r="AQ645" s="103">
        <f t="shared" si="1161"/>
        <v>1.400153728447396E-2</v>
      </c>
      <c r="AR645" s="103">
        <f t="shared" si="1161"/>
        <v>1.3653902708472757E-2</v>
      </c>
      <c r="AS645" s="103">
        <f t="shared" si="1161"/>
        <v>1.1531112850763288E-2</v>
      </c>
      <c r="AT645" s="103">
        <f t="shared" si="1161"/>
        <v>1.0798861297058626E-2</v>
      </c>
      <c r="AU645" s="103">
        <f t="shared" si="1161"/>
        <v>1.2315139766851104E-2</v>
      </c>
      <c r="AV645" s="103">
        <f t="shared" si="1161"/>
        <v>9.5488561195223882E-3</v>
      </c>
      <c r="AW645" s="103">
        <f t="shared" si="1161"/>
        <v>1.0451226721057425E-2</v>
      </c>
      <c r="AX645" s="103">
        <f t="shared" si="1161"/>
        <v>1.0806257777399077E-2</v>
      </c>
    </row>
    <row r="646" spans="1:66" ht="14.25" outlineLevel="1" x14ac:dyDescent="0.2">
      <c r="A646" s="83" t="s">
        <v>1815</v>
      </c>
      <c r="B646" s="83" t="s">
        <v>1402</v>
      </c>
      <c r="C646" s="1" t="s">
        <v>1234</v>
      </c>
      <c r="D646" s="97" t="s">
        <v>133</v>
      </c>
      <c r="E646" s="16">
        <f t="shared" ref="E646:G646" si="1162">E506</f>
        <v>303929</v>
      </c>
      <c r="F646" s="138">
        <f t="shared" si="1162"/>
        <v>0.41</v>
      </c>
      <c r="G646" s="16">
        <f t="shared" si="1162"/>
        <v>124610.89</v>
      </c>
      <c r="H646" s="1"/>
      <c r="I646" s="101">
        <f t="shared" si="996"/>
        <v>9.8172265147398693E-4</v>
      </c>
      <c r="J646" s="1">
        <v>477</v>
      </c>
      <c r="K646" s="61">
        <v>396</v>
      </c>
      <c r="L646" s="61">
        <v>299</v>
      </c>
      <c r="M646" s="32">
        <v>219</v>
      </c>
      <c r="N646" s="32">
        <v>215</v>
      </c>
      <c r="O646" s="1">
        <v>228</v>
      </c>
      <c r="P646" s="1">
        <v>114</v>
      </c>
      <c r="Q646" s="1">
        <v>107</v>
      </c>
      <c r="R646" s="1">
        <v>100</v>
      </c>
      <c r="S646" s="1">
        <v>124</v>
      </c>
      <c r="T646" s="1">
        <v>131</v>
      </c>
      <c r="U646" s="1">
        <v>142</v>
      </c>
      <c r="V646" s="1">
        <v>114</v>
      </c>
      <c r="W646" s="1">
        <v>95</v>
      </c>
      <c r="X646" s="1">
        <v>72</v>
      </c>
      <c r="Y646" s="1">
        <v>78</v>
      </c>
      <c r="Z646" s="1">
        <v>151</v>
      </c>
      <c r="AA646" s="1">
        <v>138</v>
      </c>
      <c r="AG646" s="103">
        <f t="shared" ref="AG646:AX646" si="1163">J646/$G646</f>
        <v>3.8279158426683252E-3</v>
      </c>
      <c r="AH646" s="103">
        <f t="shared" si="1163"/>
        <v>3.1778923976869115E-3</v>
      </c>
      <c r="AI646" s="103">
        <f t="shared" si="1163"/>
        <v>2.3994692598696631E-3</v>
      </c>
      <c r="AJ646" s="103">
        <f t="shared" si="1163"/>
        <v>1.7574707956904891E-3</v>
      </c>
      <c r="AK646" s="103">
        <f t="shared" si="1163"/>
        <v>1.7253708724815303E-3</v>
      </c>
      <c r="AL646" s="103">
        <f t="shared" si="1163"/>
        <v>1.8296956229106461E-3</v>
      </c>
      <c r="AM646" s="103">
        <f t="shared" si="1163"/>
        <v>9.1484781145532307E-4</v>
      </c>
      <c r="AN646" s="103">
        <f t="shared" si="1163"/>
        <v>8.5867294583964532E-4</v>
      </c>
      <c r="AO646" s="103">
        <f t="shared" si="1163"/>
        <v>8.0249808022396756E-4</v>
      </c>
      <c r="AP646" s="103">
        <f t="shared" si="1163"/>
        <v>9.950976194777199E-4</v>
      </c>
      <c r="AQ646" s="103">
        <f t="shared" si="1163"/>
        <v>1.0512724850933975E-3</v>
      </c>
      <c r="AR646" s="103">
        <f t="shared" si="1163"/>
        <v>1.139547273918034E-3</v>
      </c>
      <c r="AS646" s="103">
        <f t="shared" si="1163"/>
        <v>9.1484781145532307E-4</v>
      </c>
      <c r="AT646" s="103">
        <f t="shared" si="1163"/>
        <v>7.623731762127692E-4</v>
      </c>
      <c r="AU646" s="103">
        <f t="shared" si="1163"/>
        <v>5.7779861776125667E-4</v>
      </c>
      <c r="AV646" s="103">
        <f t="shared" si="1163"/>
        <v>6.2594850257469473E-4</v>
      </c>
      <c r="AW646" s="103">
        <f t="shared" si="1163"/>
        <v>1.211772101138191E-3</v>
      </c>
      <c r="AX646" s="103">
        <f t="shared" si="1163"/>
        <v>1.1074473507090752E-3</v>
      </c>
    </row>
    <row r="647" spans="1:66" ht="14.25" outlineLevel="1" x14ac:dyDescent="0.2">
      <c r="A647" s="83" t="s">
        <v>1815</v>
      </c>
      <c r="B647" s="83" t="s">
        <v>1402</v>
      </c>
      <c r="C647" s="1" t="s">
        <v>1280</v>
      </c>
      <c r="D647" s="97" t="s">
        <v>151</v>
      </c>
      <c r="E647" s="16">
        <f t="shared" ref="E647:G647" si="1164">E507</f>
        <v>76089</v>
      </c>
      <c r="F647" s="138">
        <f t="shared" si="1164"/>
        <v>0.41</v>
      </c>
      <c r="G647" s="16">
        <f t="shared" si="1164"/>
        <v>31196.489999999998</v>
      </c>
      <c r="H647" s="16"/>
      <c r="I647" s="101">
        <f t="shared" si="996"/>
        <v>3.3262289016061319E-2</v>
      </c>
      <c r="J647" s="16">
        <v>2785</v>
      </c>
      <c r="K647" s="130">
        <v>2451</v>
      </c>
      <c r="L647" s="130">
        <v>2520</v>
      </c>
      <c r="M647" s="131">
        <v>1612</v>
      </c>
      <c r="N647" s="131">
        <v>1353</v>
      </c>
      <c r="O647" s="16">
        <v>1882</v>
      </c>
      <c r="P647" s="16">
        <v>1217</v>
      </c>
      <c r="Q647" s="16">
        <v>1301</v>
      </c>
      <c r="R647" s="16">
        <v>1016</v>
      </c>
      <c r="S647" s="16">
        <v>1140</v>
      </c>
      <c r="T647" s="16">
        <v>1189</v>
      </c>
      <c r="U647" s="16">
        <v>1482</v>
      </c>
      <c r="V647" s="16">
        <v>1143</v>
      </c>
      <c r="W647" s="1">
        <v>910</v>
      </c>
      <c r="X647" s="1">
        <v>890</v>
      </c>
      <c r="Y647" s="1">
        <v>731</v>
      </c>
      <c r="Z647" s="16">
        <v>1147</v>
      </c>
      <c r="AA647" s="16">
        <v>1235</v>
      </c>
      <c r="AG647" s="103">
        <f t="shared" ref="AG647:AX647" si="1165">J647/$G647</f>
        <v>8.9272863709987896E-2</v>
      </c>
      <c r="AH647" s="103">
        <f t="shared" si="1165"/>
        <v>7.8566531042434593E-2</v>
      </c>
      <c r="AI647" s="103">
        <f t="shared" si="1165"/>
        <v>8.0778318330042898E-2</v>
      </c>
      <c r="AJ647" s="103">
        <f t="shared" si="1165"/>
        <v>5.1672479820646496E-2</v>
      </c>
      <c r="AK647" s="103">
        <f t="shared" si="1165"/>
        <v>4.3370263770058752E-2</v>
      </c>
      <c r="AL647" s="103">
        <f t="shared" si="1165"/>
        <v>6.0327299641722516E-2</v>
      </c>
      <c r="AM647" s="103">
        <f t="shared" si="1165"/>
        <v>3.901079897129453E-2</v>
      </c>
      <c r="AN647" s="103">
        <f t="shared" si="1165"/>
        <v>4.1703409582295958E-2</v>
      </c>
      <c r="AO647" s="103">
        <f t="shared" si="1165"/>
        <v>3.2567766437826821E-2</v>
      </c>
      <c r="AP647" s="103">
        <f t="shared" si="1165"/>
        <v>3.6542572577876554E-2</v>
      </c>
      <c r="AQ647" s="103">
        <f t="shared" si="1165"/>
        <v>3.8113262100960721E-2</v>
      </c>
      <c r="AR647" s="103">
        <f t="shared" si="1165"/>
        <v>4.7505344351239515E-2</v>
      </c>
      <c r="AS647" s="103">
        <f t="shared" si="1165"/>
        <v>3.6638737242555175E-2</v>
      </c>
      <c r="AT647" s="103">
        <f t="shared" si="1165"/>
        <v>2.9169948285848825E-2</v>
      </c>
      <c r="AU647" s="103">
        <f t="shared" si="1165"/>
        <v>2.8528850521324676E-2</v>
      </c>
      <c r="AV647" s="103">
        <f t="shared" si="1165"/>
        <v>2.3432123293357685E-2</v>
      </c>
      <c r="AW647" s="103">
        <f t="shared" si="1165"/>
        <v>3.6766956795460007E-2</v>
      </c>
      <c r="AX647" s="103">
        <f t="shared" si="1165"/>
        <v>3.9587786959366267E-2</v>
      </c>
    </row>
    <row r="648" spans="1:66" ht="14.25" outlineLevel="1" x14ac:dyDescent="0.2">
      <c r="A648" s="83" t="s">
        <v>1815</v>
      </c>
      <c r="B648" s="83" t="s">
        <v>1402</v>
      </c>
      <c r="C648" s="1" t="s">
        <v>1372</v>
      </c>
      <c r="D648" s="97" t="s">
        <v>133</v>
      </c>
      <c r="E648" s="16">
        <f t="shared" ref="E648:G648" si="1166">E508</f>
        <v>226345</v>
      </c>
      <c r="F648" s="138">
        <f t="shared" si="1166"/>
        <v>0.41</v>
      </c>
      <c r="G648" s="16">
        <f t="shared" si="1166"/>
        <v>92801.45</v>
      </c>
      <c r="I648" s="101">
        <f t="shared" si="996"/>
        <v>0</v>
      </c>
      <c r="K648" s="61"/>
      <c r="L648" s="61"/>
      <c r="M648" s="32"/>
      <c r="N648" s="32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Y648" s="1">
        <v>0</v>
      </c>
      <c r="AA648" s="1">
        <v>0</v>
      </c>
      <c r="AG648" s="103">
        <f t="shared" ref="AG648:AX648" si="1167">J648/$G648</f>
        <v>0</v>
      </c>
      <c r="AH648" s="103">
        <f t="shared" si="1167"/>
        <v>0</v>
      </c>
      <c r="AI648" s="103">
        <f t="shared" si="1167"/>
        <v>0</v>
      </c>
      <c r="AJ648" s="103">
        <f t="shared" si="1167"/>
        <v>0</v>
      </c>
      <c r="AK648" s="103">
        <f t="shared" si="1167"/>
        <v>0</v>
      </c>
      <c r="AL648" s="103">
        <f t="shared" si="1167"/>
        <v>0</v>
      </c>
      <c r="AM648" s="103">
        <f t="shared" si="1167"/>
        <v>0</v>
      </c>
      <c r="AN648" s="103">
        <f t="shared" si="1167"/>
        <v>0</v>
      </c>
      <c r="AO648" s="103">
        <f t="shared" si="1167"/>
        <v>0</v>
      </c>
      <c r="AP648" s="103">
        <f t="shared" si="1167"/>
        <v>0</v>
      </c>
      <c r="AQ648" s="103">
        <f t="shared" si="1167"/>
        <v>0</v>
      </c>
      <c r="AR648" s="103">
        <f t="shared" si="1167"/>
        <v>0</v>
      </c>
      <c r="AS648" s="103">
        <f t="shared" si="1167"/>
        <v>0</v>
      </c>
      <c r="AT648" s="103">
        <f t="shared" si="1167"/>
        <v>0</v>
      </c>
      <c r="AU648" s="103">
        <f t="shared" si="1167"/>
        <v>0</v>
      </c>
      <c r="AV648" s="103">
        <f t="shared" si="1167"/>
        <v>0</v>
      </c>
      <c r="AW648" s="103">
        <f t="shared" si="1167"/>
        <v>0</v>
      </c>
      <c r="AX648" s="103">
        <f t="shared" si="1167"/>
        <v>0</v>
      </c>
    </row>
    <row r="649" spans="1:66" ht="14.25" outlineLevel="1" x14ac:dyDescent="0.2">
      <c r="A649" s="83" t="s">
        <v>1815</v>
      </c>
      <c r="B649" s="83" t="s">
        <v>1402</v>
      </c>
      <c r="C649" s="1" t="s">
        <v>1402</v>
      </c>
      <c r="D649" s="97" t="s">
        <v>151</v>
      </c>
      <c r="E649" s="16">
        <f t="shared" ref="E649:G649" si="1168">E509</f>
        <v>549675</v>
      </c>
      <c r="F649" s="138">
        <f t="shared" si="1168"/>
        <v>0.41</v>
      </c>
      <c r="G649" s="16">
        <f t="shared" si="1168"/>
        <v>225366.75</v>
      </c>
      <c r="H649" s="16"/>
      <c r="I649" s="101">
        <f t="shared" si="996"/>
        <v>2.7847941189194945E-2</v>
      </c>
      <c r="J649" s="16">
        <v>11567</v>
      </c>
      <c r="K649" s="130">
        <v>10903</v>
      </c>
      <c r="L649" s="130">
        <v>11142</v>
      </c>
      <c r="M649" s="131">
        <v>6368</v>
      </c>
      <c r="N649" s="131">
        <v>4788</v>
      </c>
      <c r="O649" s="16">
        <v>6485</v>
      </c>
      <c r="P649" s="16">
        <v>6020</v>
      </c>
      <c r="Q649" s="16">
        <v>5671</v>
      </c>
      <c r="R649" s="16">
        <v>5364</v>
      </c>
      <c r="S649" s="16">
        <v>5957</v>
      </c>
      <c r="T649" s="16">
        <v>6083</v>
      </c>
      <c r="U649" s="16">
        <v>6431</v>
      </c>
      <c r="V649" s="16">
        <v>5458</v>
      </c>
      <c r="W649" s="16">
        <v>5006</v>
      </c>
      <c r="X649" s="16">
        <v>5662</v>
      </c>
      <c r="Y649" s="16">
        <v>4954</v>
      </c>
      <c r="Z649" s="16">
        <v>5910</v>
      </c>
      <c r="AA649" s="16">
        <v>7964</v>
      </c>
      <c r="AG649" s="103">
        <f t="shared" ref="AG649:AX649" si="1169">J649/$G649</f>
        <v>5.1325228766000305E-2</v>
      </c>
      <c r="AH649" s="103">
        <f t="shared" si="1169"/>
        <v>4.8378920137952912E-2</v>
      </c>
      <c r="AI649" s="103">
        <f t="shared" si="1169"/>
        <v>4.9439413755578407E-2</v>
      </c>
      <c r="AJ649" s="103">
        <f t="shared" si="1169"/>
        <v>2.8256164673803923E-2</v>
      </c>
      <c r="AK649" s="103">
        <f t="shared" si="1169"/>
        <v>2.1245370046823676E-2</v>
      </c>
      <c r="AL649" s="103">
        <f t="shared" si="1169"/>
        <v>2.8775318453143597E-2</v>
      </c>
      <c r="AM649" s="103">
        <f t="shared" si="1169"/>
        <v>2.6712014971152578E-2</v>
      </c>
      <c r="AN649" s="103">
        <f t="shared" si="1169"/>
        <v>2.5163428056712005E-2</v>
      </c>
      <c r="AO649" s="103">
        <f t="shared" si="1169"/>
        <v>2.3801204037419008E-2</v>
      </c>
      <c r="AP649" s="103">
        <f t="shared" si="1169"/>
        <v>2.6432470628431213E-2</v>
      </c>
      <c r="AQ649" s="103">
        <f t="shared" si="1169"/>
        <v>2.6991559313873942E-2</v>
      </c>
      <c r="AR649" s="103">
        <f t="shared" si="1169"/>
        <v>2.8535709016525287E-2</v>
      </c>
      <c r="AS649" s="103">
        <f t="shared" si="1169"/>
        <v>2.4218301945606438E-2</v>
      </c>
      <c r="AT649" s="103">
        <f t="shared" si="1169"/>
        <v>2.2212682216875383E-2</v>
      </c>
      <c r="AU649" s="103">
        <f t="shared" si="1169"/>
        <v>2.5123493150608953E-2</v>
      </c>
      <c r="AV649" s="103">
        <f t="shared" si="1169"/>
        <v>2.1981947203835527E-2</v>
      </c>
      <c r="AW649" s="103">
        <f t="shared" si="1169"/>
        <v>2.6223921674337496E-2</v>
      </c>
      <c r="AX649" s="103">
        <f t="shared" si="1169"/>
        <v>3.5337954689411817E-2</v>
      </c>
    </row>
    <row r="650" spans="1:66" ht="14.25" outlineLevel="1" x14ac:dyDescent="0.2">
      <c r="A650" s="83" t="s">
        <v>1815</v>
      </c>
      <c r="B650" s="83" t="s">
        <v>1402</v>
      </c>
      <c r="C650" s="1" t="s">
        <v>1403</v>
      </c>
      <c r="D650" s="97" t="s">
        <v>151</v>
      </c>
      <c r="E650" s="16">
        <f t="shared" ref="E650:G650" si="1170">E510</f>
        <v>35331</v>
      </c>
      <c r="F650" s="138">
        <f t="shared" si="1170"/>
        <v>0.41</v>
      </c>
      <c r="G650" s="16">
        <f t="shared" si="1170"/>
        <v>14485.71</v>
      </c>
      <c r="H650" s="1"/>
      <c r="I650" s="101">
        <f t="shared" si="996"/>
        <v>6.2130195896507668E-3</v>
      </c>
      <c r="J650" s="1">
        <v>2</v>
      </c>
      <c r="K650" s="61">
        <v>6</v>
      </c>
      <c r="L650" s="61">
        <v>2</v>
      </c>
      <c r="M650" s="32">
        <v>16</v>
      </c>
      <c r="N650" s="32">
        <v>10</v>
      </c>
      <c r="O650" s="1">
        <v>5</v>
      </c>
      <c r="P650" s="1">
        <v>6</v>
      </c>
      <c r="Q650" s="1">
        <v>44</v>
      </c>
      <c r="R650" s="1">
        <v>75</v>
      </c>
      <c r="S650" s="1">
        <v>70</v>
      </c>
      <c r="T650" s="1">
        <v>77</v>
      </c>
      <c r="U650" s="1">
        <v>164</v>
      </c>
      <c r="V650" s="1">
        <v>165</v>
      </c>
      <c r="W650" s="1">
        <v>123</v>
      </c>
      <c r="X650" s="1">
        <v>113</v>
      </c>
      <c r="Y650" s="1">
        <v>75</v>
      </c>
      <c r="Z650" s="1">
        <v>88</v>
      </c>
      <c r="AA650" s="1">
        <v>107</v>
      </c>
      <c r="AG650" s="103">
        <f t="shared" ref="AG650:AX650" si="1171">J650/$G650</f>
        <v>1.3806710199223924E-4</v>
      </c>
      <c r="AH650" s="103">
        <f t="shared" si="1171"/>
        <v>4.1420130597671776E-4</v>
      </c>
      <c r="AI650" s="103">
        <f t="shared" si="1171"/>
        <v>1.3806710199223924E-4</v>
      </c>
      <c r="AJ650" s="103">
        <f t="shared" si="1171"/>
        <v>1.104536815937914E-3</v>
      </c>
      <c r="AK650" s="103">
        <f t="shared" si="1171"/>
        <v>6.9033550996119625E-4</v>
      </c>
      <c r="AL650" s="103">
        <f t="shared" si="1171"/>
        <v>3.4516775498059812E-4</v>
      </c>
      <c r="AM650" s="103">
        <f t="shared" si="1171"/>
        <v>4.1420130597671776E-4</v>
      </c>
      <c r="AN650" s="103">
        <f t="shared" si="1171"/>
        <v>3.0374762438292635E-3</v>
      </c>
      <c r="AO650" s="103">
        <f t="shared" si="1171"/>
        <v>5.1775163247089724E-3</v>
      </c>
      <c r="AP650" s="103">
        <f t="shared" si="1171"/>
        <v>4.8323485697283741E-3</v>
      </c>
      <c r="AQ650" s="103">
        <f t="shared" si="1171"/>
        <v>5.3155834267012113E-3</v>
      </c>
      <c r="AR650" s="103">
        <f t="shared" si="1171"/>
        <v>1.1321502363363619E-2</v>
      </c>
      <c r="AS650" s="103">
        <f t="shared" si="1171"/>
        <v>1.1390535914359739E-2</v>
      </c>
      <c r="AT650" s="103">
        <f t="shared" si="1171"/>
        <v>8.4911267725227141E-3</v>
      </c>
      <c r="AU650" s="103">
        <f t="shared" si="1171"/>
        <v>7.8007912625615182E-3</v>
      </c>
      <c r="AV650" s="103">
        <f t="shared" si="1171"/>
        <v>5.1775163247089724E-3</v>
      </c>
      <c r="AW650" s="103">
        <f t="shared" si="1171"/>
        <v>6.0749524876585271E-3</v>
      </c>
      <c r="AX650" s="103">
        <f t="shared" si="1171"/>
        <v>7.3865899565847999E-3</v>
      </c>
    </row>
    <row r="651" spans="1:66" ht="14.25" outlineLevel="1" x14ac:dyDescent="0.2">
      <c r="A651" s="83" t="s">
        <v>1815</v>
      </c>
      <c r="B651" s="83" t="s">
        <v>1402</v>
      </c>
      <c r="C651" s="1" t="s">
        <v>1404</v>
      </c>
      <c r="D651" s="97" t="s">
        <v>133</v>
      </c>
      <c r="E651" s="16">
        <f t="shared" ref="E651:G651" si="1172">E511</f>
        <v>248966</v>
      </c>
      <c r="F651" s="138">
        <f t="shared" si="1172"/>
        <v>0.41</v>
      </c>
      <c r="G651" s="16">
        <f t="shared" si="1172"/>
        <v>102076.06</v>
      </c>
      <c r="H651" s="1"/>
      <c r="I651" s="101">
        <f t="shared" si="996"/>
        <v>2.2858771521288473E-5</v>
      </c>
      <c r="J651" s="1">
        <v>2</v>
      </c>
      <c r="K651" s="61">
        <v>2</v>
      </c>
      <c r="L651" s="61">
        <v>3</v>
      </c>
      <c r="M651" s="32">
        <v>3</v>
      </c>
      <c r="N651" s="32">
        <v>1</v>
      </c>
      <c r="O651" s="1">
        <v>4</v>
      </c>
      <c r="P651" s="1">
        <v>1</v>
      </c>
      <c r="Q651" s="1">
        <v>2</v>
      </c>
      <c r="R651" s="1">
        <v>6</v>
      </c>
      <c r="S651" s="1">
        <v>4</v>
      </c>
      <c r="T651" s="1">
        <v>2</v>
      </c>
      <c r="U651" s="1">
        <v>5</v>
      </c>
      <c r="V651" s="1">
        <v>3</v>
      </c>
      <c r="W651" s="1">
        <v>4</v>
      </c>
      <c r="X651" s="1">
        <v>1</v>
      </c>
      <c r="Y651" s="1">
        <v>3</v>
      </c>
      <c r="Z651" s="1">
        <v>1</v>
      </c>
      <c r="AA651" s="1">
        <v>3</v>
      </c>
      <c r="AG651" s="103">
        <f t="shared" ref="AG651:AX651" si="1173">J651/$G651</f>
        <v>1.9593232732532976E-5</v>
      </c>
      <c r="AH651" s="103">
        <f t="shared" si="1173"/>
        <v>1.9593232732532976E-5</v>
      </c>
      <c r="AI651" s="103">
        <f t="shared" si="1173"/>
        <v>2.9389849098799463E-5</v>
      </c>
      <c r="AJ651" s="103">
        <f t="shared" si="1173"/>
        <v>2.9389849098799463E-5</v>
      </c>
      <c r="AK651" s="103">
        <f t="shared" si="1173"/>
        <v>9.7966163662664882E-6</v>
      </c>
      <c r="AL651" s="103">
        <f t="shared" si="1173"/>
        <v>3.9186465465065953E-5</v>
      </c>
      <c r="AM651" s="103">
        <f t="shared" si="1173"/>
        <v>9.7966163662664882E-6</v>
      </c>
      <c r="AN651" s="103">
        <f t="shared" si="1173"/>
        <v>1.9593232732532976E-5</v>
      </c>
      <c r="AO651" s="103">
        <f t="shared" si="1173"/>
        <v>5.8779698197598926E-5</v>
      </c>
      <c r="AP651" s="103">
        <f t="shared" si="1173"/>
        <v>3.9186465465065953E-5</v>
      </c>
      <c r="AQ651" s="103">
        <f t="shared" si="1173"/>
        <v>1.9593232732532976E-5</v>
      </c>
      <c r="AR651" s="103">
        <f t="shared" si="1173"/>
        <v>4.8983081831332443E-5</v>
      </c>
      <c r="AS651" s="103">
        <f t="shared" si="1173"/>
        <v>2.9389849098799463E-5</v>
      </c>
      <c r="AT651" s="103">
        <f t="shared" si="1173"/>
        <v>3.9186465465065953E-5</v>
      </c>
      <c r="AU651" s="103">
        <f t="shared" si="1173"/>
        <v>9.7966163662664882E-6</v>
      </c>
      <c r="AV651" s="103">
        <f t="shared" si="1173"/>
        <v>2.9389849098799463E-5</v>
      </c>
      <c r="AW651" s="103">
        <f t="shared" si="1173"/>
        <v>9.7966163662664882E-6</v>
      </c>
      <c r="AX651" s="103">
        <f t="shared" si="1173"/>
        <v>2.9389849098799463E-5</v>
      </c>
    </row>
    <row r="652" spans="1:66" ht="14.25" outlineLevel="1" x14ac:dyDescent="0.2">
      <c r="A652" s="83" t="s">
        <v>1815</v>
      </c>
      <c r="B652" s="83" t="s">
        <v>1402</v>
      </c>
      <c r="C652" s="1" t="s">
        <v>1416</v>
      </c>
      <c r="D652" s="97" t="s">
        <v>151</v>
      </c>
      <c r="E652" s="16">
        <f t="shared" ref="E652:G652" si="1174">E512</f>
        <v>56746</v>
      </c>
      <c r="F652" s="138">
        <f t="shared" si="1174"/>
        <v>0.41</v>
      </c>
      <c r="G652" s="16">
        <f t="shared" si="1174"/>
        <v>23265.859999999997</v>
      </c>
      <c r="H652" s="1"/>
      <c r="I652" s="101">
        <f t="shared" si="996"/>
        <v>0</v>
      </c>
      <c r="J652" s="1">
        <v>0</v>
      </c>
      <c r="K652" s="61">
        <v>0</v>
      </c>
      <c r="L652" s="61">
        <v>0</v>
      </c>
      <c r="M652" s="32">
        <v>0</v>
      </c>
      <c r="N652" s="32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G652" s="103">
        <f t="shared" ref="AG652:AX652" si="1175">J652/$G652</f>
        <v>0</v>
      </c>
      <c r="AH652" s="103">
        <f t="shared" si="1175"/>
        <v>0</v>
      </c>
      <c r="AI652" s="103">
        <f t="shared" si="1175"/>
        <v>0</v>
      </c>
      <c r="AJ652" s="103">
        <f t="shared" si="1175"/>
        <v>0</v>
      </c>
      <c r="AK652" s="103">
        <f t="shared" si="1175"/>
        <v>0</v>
      </c>
      <c r="AL652" s="103">
        <f t="shared" si="1175"/>
        <v>0</v>
      </c>
      <c r="AM652" s="103">
        <f t="shared" si="1175"/>
        <v>0</v>
      </c>
      <c r="AN652" s="103">
        <f t="shared" si="1175"/>
        <v>0</v>
      </c>
      <c r="AO652" s="103">
        <f t="shared" si="1175"/>
        <v>0</v>
      </c>
      <c r="AP652" s="103">
        <f t="shared" si="1175"/>
        <v>0</v>
      </c>
      <c r="AQ652" s="103">
        <f t="shared" si="1175"/>
        <v>0</v>
      </c>
      <c r="AR652" s="103">
        <f t="shared" si="1175"/>
        <v>0</v>
      </c>
      <c r="AS652" s="103">
        <f t="shared" si="1175"/>
        <v>0</v>
      </c>
      <c r="AT652" s="103">
        <f t="shared" si="1175"/>
        <v>0</v>
      </c>
      <c r="AU652" s="103">
        <f t="shared" si="1175"/>
        <v>0</v>
      </c>
      <c r="AV652" s="103">
        <f t="shared" si="1175"/>
        <v>0</v>
      </c>
      <c r="AW652" s="103">
        <f t="shared" si="1175"/>
        <v>0</v>
      </c>
      <c r="AX652" s="103">
        <f t="shared" si="1175"/>
        <v>0</v>
      </c>
    </row>
    <row r="653" spans="1:66" ht="14.25" outlineLevel="1" x14ac:dyDescent="0.2">
      <c r="A653" s="124" t="s">
        <v>1815</v>
      </c>
      <c r="B653" s="124" t="s">
        <v>1402</v>
      </c>
      <c r="C653" s="133" t="s">
        <v>1418</v>
      </c>
      <c r="D653" s="117" t="e">
        <v>#N/A</v>
      </c>
      <c r="E653" s="134">
        <f t="shared" ref="E653:G653" si="1176">E513</f>
        <v>301791</v>
      </c>
      <c r="F653" s="135">
        <f t="shared" si="1176"/>
        <v>0.41</v>
      </c>
      <c r="G653" s="134">
        <f t="shared" si="1176"/>
        <v>123734.31</v>
      </c>
      <c r="H653" s="133"/>
      <c r="I653" s="122" t="e">
        <f t="shared" si="996"/>
        <v>#DIV/0!</v>
      </c>
      <c r="J653" s="133"/>
      <c r="K653" s="136"/>
      <c r="L653" s="136"/>
      <c r="M653" s="137"/>
      <c r="N653" s="137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25">
        <f t="shared" ref="AG653:AX653" si="1177">J653/$G653</f>
        <v>0</v>
      </c>
      <c r="AH653" s="125">
        <f t="shared" si="1177"/>
        <v>0</v>
      </c>
      <c r="AI653" s="125">
        <f t="shared" si="1177"/>
        <v>0</v>
      </c>
      <c r="AJ653" s="125">
        <f t="shared" si="1177"/>
        <v>0</v>
      </c>
      <c r="AK653" s="125">
        <f t="shared" si="1177"/>
        <v>0</v>
      </c>
      <c r="AL653" s="125">
        <f t="shared" si="1177"/>
        <v>0</v>
      </c>
      <c r="AM653" s="125">
        <f t="shared" si="1177"/>
        <v>0</v>
      </c>
      <c r="AN653" s="125">
        <f t="shared" si="1177"/>
        <v>0</v>
      </c>
      <c r="AO653" s="125">
        <f t="shared" si="1177"/>
        <v>0</v>
      </c>
      <c r="AP653" s="125">
        <f t="shared" si="1177"/>
        <v>0</v>
      </c>
      <c r="AQ653" s="125">
        <f t="shared" si="1177"/>
        <v>0</v>
      </c>
      <c r="AR653" s="125">
        <f t="shared" si="1177"/>
        <v>0</v>
      </c>
      <c r="AS653" s="125">
        <f t="shared" si="1177"/>
        <v>0</v>
      </c>
      <c r="AT653" s="125">
        <f t="shared" si="1177"/>
        <v>0</v>
      </c>
      <c r="AU653" s="125">
        <f t="shared" si="1177"/>
        <v>0</v>
      </c>
      <c r="AV653" s="125">
        <f t="shared" si="1177"/>
        <v>0</v>
      </c>
      <c r="AW653" s="125">
        <f t="shared" si="1177"/>
        <v>0</v>
      </c>
      <c r="AX653" s="125">
        <f t="shared" si="1177"/>
        <v>0</v>
      </c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</row>
    <row r="654" spans="1:66" ht="14.25" outlineLevel="1" x14ac:dyDescent="0.2">
      <c r="A654" s="83" t="s">
        <v>1815</v>
      </c>
      <c r="B654" s="83" t="s">
        <v>1402</v>
      </c>
      <c r="C654" s="1" t="s">
        <v>1421</v>
      </c>
      <c r="D654" s="97" t="s">
        <v>151</v>
      </c>
      <c r="E654" s="16">
        <f t="shared" ref="E654:G654" si="1178">E514</f>
        <v>82547</v>
      </c>
      <c r="F654" s="138">
        <f t="shared" si="1178"/>
        <v>0.41</v>
      </c>
      <c r="G654" s="16">
        <f t="shared" si="1178"/>
        <v>33844.269999999997</v>
      </c>
      <c r="H654" s="1"/>
      <c r="I654" s="101">
        <f t="shared" si="996"/>
        <v>3.7623306200232224E-3</v>
      </c>
      <c r="J654" s="1">
        <v>77</v>
      </c>
      <c r="K654" s="61">
        <v>66</v>
      </c>
      <c r="L654" s="61">
        <v>81</v>
      </c>
      <c r="M654" s="32">
        <v>82</v>
      </c>
      <c r="N654" s="32">
        <v>50</v>
      </c>
      <c r="O654" s="1">
        <v>82</v>
      </c>
      <c r="P654" s="1">
        <v>34</v>
      </c>
      <c r="Q654" s="1">
        <v>36</v>
      </c>
      <c r="R654" s="1">
        <v>29</v>
      </c>
      <c r="S654" s="1">
        <v>94</v>
      </c>
      <c r="T654" s="1">
        <v>104</v>
      </c>
      <c r="U654" s="1">
        <v>143</v>
      </c>
      <c r="V654" s="1">
        <v>116</v>
      </c>
      <c r="W654" s="1">
        <v>107</v>
      </c>
      <c r="X654" s="1">
        <v>107</v>
      </c>
      <c r="Y654" s="1">
        <v>78</v>
      </c>
      <c r="Z654" s="1">
        <v>126</v>
      </c>
      <c r="AA654" s="1">
        <v>178</v>
      </c>
      <c r="AG654" s="103">
        <f t="shared" ref="AG654:AX654" si="1179">J654/$G654</f>
        <v>2.2751266314800117E-3</v>
      </c>
      <c r="AH654" s="103">
        <f t="shared" si="1179"/>
        <v>1.9501085412685813E-3</v>
      </c>
      <c r="AI654" s="103">
        <f t="shared" si="1179"/>
        <v>2.3933150279205314E-3</v>
      </c>
      <c r="AJ654" s="103">
        <f t="shared" si="1179"/>
        <v>2.4228621270306616E-3</v>
      </c>
      <c r="AK654" s="103">
        <f t="shared" si="1179"/>
        <v>1.4773549555065009E-3</v>
      </c>
      <c r="AL654" s="103">
        <f t="shared" si="1179"/>
        <v>2.4228621270306616E-3</v>
      </c>
      <c r="AM654" s="103">
        <f t="shared" si="1179"/>
        <v>1.0046013697444206E-3</v>
      </c>
      <c r="AN654" s="103">
        <f t="shared" si="1179"/>
        <v>1.0636955679646806E-3</v>
      </c>
      <c r="AO654" s="103">
        <f t="shared" si="1179"/>
        <v>8.568658741937706E-4</v>
      </c>
      <c r="AP654" s="103">
        <f t="shared" si="1179"/>
        <v>2.7774273163522216E-3</v>
      </c>
      <c r="AQ654" s="103">
        <f t="shared" si="1179"/>
        <v>3.072898307453522E-3</v>
      </c>
      <c r="AR654" s="103">
        <f t="shared" si="1179"/>
        <v>4.2252351727485923E-3</v>
      </c>
      <c r="AS654" s="103">
        <f t="shared" si="1179"/>
        <v>3.4274634967750824E-3</v>
      </c>
      <c r="AT654" s="103">
        <f t="shared" si="1179"/>
        <v>3.1615396047839119E-3</v>
      </c>
      <c r="AU654" s="103">
        <f t="shared" si="1179"/>
        <v>3.1615396047839119E-3</v>
      </c>
      <c r="AV654" s="103">
        <f t="shared" si="1179"/>
        <v>2.3046737305901415E-3</v>
      </c>
      <c r="AW654" s="103">
        <f t="shared" si="1179"/>
        <v>3.7229344878763823E-3</v>
      </c>
      <c r="AX654" s="103">
        <f t="shared" si="1179"/>
        <v>5.2593836416031433E-3</v>
      </c>
    </row>
    <row r="655" spans="1:66" ht="14.25" outlineLevel="1" x14ac:dyDescent="0.2">
      <c r="A655" s="83" t="s">
        <v>1815</v>
      </c>
      <c r="B655" s="83" t="s">
        <v>1402</v>
      </c>
      <c r="C655" s="1" t="s">
        <v>1462</v>
      </c>
      <c r="D655" s="97" t="s">
        <v>133</v>
      </c>
      <c r="E655" s="16">
        <f t="shared" ref="E655:G655" si="1180">E515</f>
        <v>228191</v>
      </c>
      <c r="F655" s="138">
        <f t="shared" si="1180"/>
        <v>0.41</v>
      </c>
      <c r="G655" s="16">
        <f t="shared" si="1180"/>
        <v>93558.31</v>
      </c>
      <c r="I655" s="101">
        <f t="shared" si="996"/>
        <v>0</v>
      </c>
      <c r="K655" s="61"/>
      <c r="L655" s="61"/>
      <c r="M655" s="32"/>
      <c r="N655" s="32"/>
      <c r="X655" s="1">
        <v>0</v>
      </c>
      <c r="Y655" s="1">
        <v>0</v>
      </c>
      <c r="Z655" s="1">
        <v>0</v>
      </c>
      <c r="AA655" s="1">
        <v>0</v>
      </c>
      <c r="AG655" s="103">
        <f t="shared" ref="AG655:AX655" si="1181">J655/$G655</f>
        <v>0</v>
      </c>
      <c r="AH655" s="103">
        <f t="shared" si="1181"/>
        <v>0</v>
      </c>
      <c r="AI655" s="103">
        <f t="shared" si="1181"/>
        <v>0</v>
      </c>
      <c r="AJ655" s="103">
        <f t="shared" si="1181"/>
        <v>0</v>
      </c>
      <c r="AK655" s="103">
        <f t="shared" si="1181"/>
        <v>0</v>
      </c>
      <c r="AL655" s="103">
        <f t="shared" si="1181"/>
        <v>0</v>
      </c>
      <c r="AM655" s="103">
        <f t="shared" si="1181"/>
        <v>0</v>
      </c>
      <c r="AN655" s="103">
        <f t="shared" si="1181"/>
        <v>0</v>
      </c>
      <c r="AO655" s="103">
        <f t="shared" si="1181"/>
        <v>0</v>
      </c>
      <c r="AP655" s="103">
        <f t="shared" si="1181"/>
        <v>0</v>
      </c>
      <c r="AQ655" s="103">
        <f t="shared" si="1181"/>
        <v>0</v>
      </c>
      <c r="AR655" s="103">
        <f t="shared" si="1181"/>
        <v>0</v>
      </c>
      <c r="AS655" s="103">
        <f t="shared" si="1181"/>
        <v>0</v>
      </c>
      <c r="AT655" s="103">
        <f t="shared" si="1181"/>
        <v>0</v>
      </c>
      <c r="AU655" s="103">
        <f t="shared" si="1181"/>
        <v>0</v>
      </c>
      <c r="AV655" s="103">
        <f t="shared" si="1181"/>
        <v>0</v>
      </c>
      <c r="AW655" s="103">
        <f t="shared" si="1181"/>
        <v>0</v>
      </c>
      <c r="AX655" s="103">
        <f t="shared" si="1181"/>
        <v>0</v>
      </c>
    </row>
    <row r="656" spans="1:66" ht="14.25" outlineLevel="1" x14ac:dyDescent="0.2">
      <c r="A656" s="83" t="s">
        <v>1815</v>
      </c>
      <c r="B656" s="83" t="s">
        <v>1402</v>
      </c>
      <c r="C656" s="1" t="s">
        <v>1478</v>
      </c>
      <c r="D656" s="97" t="s">
        <v>133</v>
      </c>
      <c r="E656" s="16">
        <f t="shared" ref="E656:G656" si="1182">E516</f>
        <v>213206</v>
      </c>
      <c r="F656" s="138">
        <f t="shared" si="1182"/>
        <v>0.41</v>
      </c>
      <c r="G656" s="16">
        <f t="shared" si="1182"/>
        <v>87414.459999999992</v>
      </c>
      <c r="I656" s="101">
        <f t="shared" si="996"/>
        <v>1.0295779439694532E-4</v>
      </c>
      <c r="K656" s="61"/>
      <c r="L656" s="61"/>
      <c r="M656" s="32"/>
      <c r="N656" s="32"/>
      <c r="P656" s="1">
        <v>0</v>
      </c>
      <c r="S656" s="1">
        <v>1</v>
      </c>
      <c r="T656" s="1">
        <v>3</v>
      </c>
      <c r="U656" s="1">
        <v>6</v>
      </c>
      <c r="V656" s="1">
        <v>7</v>
      </c>
      <c r="W656" s="1">
        <v>2</v>
      </c>
      <c r="X656" s="1">
        <v>9</v>
      </c>
      <c r="Y656" s="1">
        <v>7</v>
      </c>
      <c r="Z656" s="1">
        <v>6</v>
      </c>
      <c r="AA656" s="1">
        <v>14</v>
      </c>
      <c r="AG656" s="103">
        <f t="shared" ref="AG656:AX656" si="1183">J656/$G656</f>
        <v>0</v>
      </c>
      <c r="AH656" s="103">
        <f t="shared" si="1183"/>
        <v>0</v>
      </c>
      <c r="AI656" s="103">
        <f t="shared" si="1183"/>
        <v>0</v>
      </c>
      <c r="AJ656" s="103">
        <f t="shared" si="1183"/>
        <v>0</v>
      </c>
      <c r="AK656" s="103">
        <f t="shared" si="1183"/>
        <v>0</v>
      </c>
      <c r="AL656" s="103">
        <f t="shared" si="1183"/>
        <v>0</v>
      </c>
      <c r="AM656" s="103">
        <f t="shared" si="1183"/>
        <v>0</v>
      </c>
      <c r="AN656" s="103">
        <f t="shared" si="1183"/>
        <v>0</v>
      </c>
      <c r="AO656" s="103">
        <f t="shared" si="1183"/>
        <v>0</v>
      </c>
      <c r="AP656" s="103">
        <f t="shared" si="1183"/>
        <v>1.1439754932993924E-5</v>
      </c>
      <c r="AQ656" s="103">
        <f t="shared" si="1183"/>
        <v>3.4319264798981775E-5</v>
      </c>
      <c r="AR656" s="103">
        <f t="shared" si="1183"/>
        <v>6.8638529597963549E-5</v>
      </c>
      <c r="AS656" s="103">
        <f t="shared" si="1183"/>
        <v>8.0078284530957472E-5</v>
      </c>
      <c r="AT656" s="103">
        <f t="shared" si="1183"/>
        <v>2.2879509865987849E-5</v>
      </c>
      <c r="AU656" s="103">
        <f t="shared" si="1183"/>
        <v>1.0295779439694532E-4</v>
      </c>
      <c r="AV656" s="103">
        <f t="shared" si="1183"/>
        <v>8.0078284530957472E-5</v>
      </c>
      <c r="AW656" s="103">
        <f t="shared" si="1183"/>
        <v>6.8638529597963549E-5</v>
      </c>
      <c r="AX656" s="103">
        <f t="shared" si="1183"/>
        <v>1.6015656906191494E-4</v>
      </c>
    </row>
    <row r="657" spans="1:66" ht="14.25" outlineLevel="1" x14ac:dyDescent="0.2">
      <c r="A657" s="83" t="s">
        <v>1815</v>
      </c>
      <c r="B657" s="83" t="s">
        <v>1407</v>
      </c>
      <c r="C657" s="1" t="s">
        <v>1252</v>
      </c>
      <c r="D657" s="97" t="s">
        <v>133</v>
      </c>
      <c r="E657" s="16">
        <f t="shared" ref="E657:G657" si="1184">E517</f>
        <v>509996</v>
      </c>
      <c r="F657" s="138">
        <f t="shared" si="1184"/>
        <v>0.38</v>
      </c>
      <c r="G657" s="16">
        <f t="shared" si="1184"/>
        <v>193798.48</v>
      </c>
      <c r="H657" s="16"/>
      <c r="I657" s="101">
        <f t="shared" si="996"/>
        <v>1.0275278388836347E-2</v>
      </c>
      <c r="J657" s="16">
        <v>1175</v>
      </c>
      <c r="K657" s="130">
        <v>1649</v>
      </c>
      <c r="L657" s="130">
        <v>1842</v>
      </c>
      <c r="M657" s="131">
        <v>1316</v>
      </c>
      <c r="N657" s="131">
        <v>1424</v>
      </c>
      <c r="O657" s="16">
        <v>2163</v>
      </c>
      <c r="P657" s="16">
        <v>1972</v>
      </c>
      <c r="Q657" s="16">
        <v>1978</v>
      </c>
      <c r="R657" s="16">
        <v>1880</v>
      </c>
      <c r="S657" s="16">
        <v>1711</v>
      </c>
      <c r="T657" s="16">
        <v>1991</v>
      </c>
      <c r="U657" s="16">
        <v>2283</v>
      </c>
      <c r="V657" s="16">
        <v>2058</v>
      </c>
      <c r="W657" s="16">
        <v>1768</v>
      </c>
      <c r="X657" s="16">
        <v>1719</v>
      </c>
      <c r="Y657" s="16">
        <v>1474</v>
      </c>
      <c r="Z657" s="16">
        <v>1988</v>
      </c>
      <c r="AA657" s="16">
        <v>2512</v>
      </c>
      <c r="AG657" s="103">
        <f t="shared" ref="AG657:AX657" si="1185">J657/$G657</f>
        <v>6.0629990493217484E-3</v>
      </c>
      <c r="AH657" s="103">
        <f t="shared" si="1185"/>
        <v>8.508838665814096E-3</v>
      </c>
      <c r="AI657" s="103">
        <f t="shared" si="1185"/>
        <v>9.5047185096601376E-3</v>
      </c>
      <c r="AJ657" s="103">
        <f t="shared" si="1185"/>
        <v>6.7905589352403586E-3</v>
      </c>
      <c r="AK657" s="103">
        <f t="shared" si="1185"/>
        <v>7.3478388478588679E-3</v>
      </c>
      <c r="AL657" s="103">
        <f t="shared" si="1185"/>
        <v>1.1161078249942931E-2</v>
      </c>
      <c r="AM657" s="103">
        <f t="shared" si="1185"/>
        <v>1.0175518404478714E-2</v>
      </c>
      <c r="AN657" s="103">
        <f t="shared" si="1185"/>
        <v>1.0206478399624186E-2</v>
      </c>
      <c r="AO657" s="103">
        <f t="shared" si="1185"/>
        <v>9.7007984789147985E-3</v>
      </c>
      <c r="AP657" s="103">
        <f t="shared" si="1185"/>
        <v>8.8287586156506493E-3</v>
      </c>
      <c r="AQ657" s="103">
        <f t="shared" si="1185"/>
        <v>1.0273558389106045E-2</v>
      </c>
      <c r="AR657" s="103">
        <f t="shared" si="1185"/>
        <v>1.1780278152852385E-2</v>
      </c>
      <c r="AS657" s="103">
        <f t="shared" si="1185"/>
        <v>1.0619278334897156E-2</v>
      </c>
      <c r="AT657" s="103">
        <f t="shared" si="1185"/>
        <v>9.122878569532639E-3</v>
      </c>
      <c r="AU657" s="103">
        <f t="shared" si="1185"/>
        <v>8.8700386091779462E-3</v>
      </c>
      <c r="AV657" s="103">
        <f t="shared" si="1185"/>
        <v>7.6058388074044742E-3</v>
      </c>
      <c r="AW657" s="103">
        <f t="shared" si="1185"/>
        <v>1.0258078391533308E-2</v>
      </c>
      <c r="AX657" s="103">
        <f t="shared" si="1185"/>
        <v>1.2961917967571263E-2</v>
      </c>
    </row>
    <row r="658" spans="1:66" ht="14.25" outlineLevel="1" x14ac:dyDescent="0.2">
      <c r="A658" s="83" t="s">
        <v>1815</v>
      </c>
      <c r="B658" s="83" t="s">
        <v>1407</v>
      </c>
      <c r="C658" s="1" t="s">
        <v>1307</v>
      </c>
      <c r="D658" s="97" t="s">
        <v>133</v>
      </c>
      <c r="E658" s="16">
        <f t="shared" ref="E658:G658" si="1186">E518</f>
        <v>252959</v>
      </c>
      <c r="F658" s="138">
        <f t="shared" si="1186"/>
        <v>0.38</v>
      </c>
      <c r="G658" s="16">
        <f t="shared" si="1186"/>
        <v>96124.42</v>
      </c>
      <c r="H658" s="1"/>
      <c r="I658" s="101">
        <f t="shared" si="996"/>
        <v>0</v>
      </c>
      <c r="J658" s="1">
        <v>0</v>
      </c>
      <c r="K658" s="61"/>
      <c r="L658" s="61">
        <v>0</v>
      </c>
      <c r="M658" s="32">
        <v>0</v>
      </c>
      <c r="N658" s="32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X658" s="1">
        <v>0</v>
      </c>
      <c r="Y658" s="1">
        <v>0</v>
      </c>
      <c r="Z658" s="1">
        <v>0</v>
      </c>
      <c r="AG658" s="103">
        <f t="shared" ref="AG658:AX658" si="1187">J658/$G658</f>
        <v>0</v>
      </c>
      <c r="AH658" s="103">
        <f t="shared" si="1187"/>
        <v>0</v>
      </c>
      <c r="AI658" s="103">
        <f t="shared" si="1187"/>
        <v>0</v>
      </c>
      <c r="AJ658" s="103">
        <f t="shared" si="1187"/>
        <v>0</v>
      </c>
      <c r="AK658" s="103">
        <f t="shared" si="1187"/>
        <v>0</v>
      </c>
      <c r="AL658" s="103">
        <f t="shared" si="1187"/>
        <v>0</v>
      </c>
      <c r="AM658" s="103">
        <f t="shared" si="1187"/>
        <v>0</v>
      </c>
      <c r="AN658" s="103">
        <f t="shared" si="1187"/>
        <v>0</v>
      </c>
      <c r="AO658" s="103">
        <f t="shared" si="1187"/>
        <v>0</v>
      </c>
      <c r="AP658" s="103">
        <f t="shared" si="1187"/>
        <v>0</v>
      </c>
      <c r="AQ658" s="103">
        <f t="shared" si="1187"/>
        <v>0</v>
      </c>
      <c r="AR658" s="103">
        <f t="shared" si="1187"/>
        <v>0</v>
      </c>
      <c r="AS658" s="103">
        <f t="shared" si="1187"/>
        <v>0</v>
      </c>
      <c r="AT658" s="103">
        <f t="shared" si="1187"/>
        <v>0</v>
      </c>
      <c r="AU658" s="103">
        <f t="shared" si="1187"/>
        <v>0</v>
      </c>
      <c r="AV658" s="103">
        <f t="shared" si="1187"/>
        <v>0</v>
      </c>
      <c r="AW658" s="103">
        <f t="shared" si="1187"/>
        <v>0</v>
      </c>
      <c r="AX658" s="103">
        <f t="shared" si="1187"/>
        <v>0</v>
      </c>
    </row>
    <row r="659" spans="1:66" ht="14.25" outlineLevel="1" x14ac:dyDescent="0.2">
      <c r="A659" s="124" t="s">
        <v>1815</v>
      </c>
      <c r="B659" s="124" t="s">
        <v>1407</v>
      </c>
      <c r="C659" s="133" t="s">
        <v>1344</v>
      </c>
      <c r="D659" s="117" t="e">
        <v>#N/A</v>
      </c>
      <c r="E659" s="134">
        <f t="shared" ref="E659:G659" si="1188">E519</f>
        <v>453013</v>
      </c>
      <c r="F659" s="135">
        <f t="shared" si="1188"/>
        <v>0.38</v>
      </c>
      <c r="G659" s="134">
        <f t="shared" si="1188"/>
        <v>172144.94</v>
      </c>
      <c r="H659" s="133"/>
      <c r="I659" s="122" t="e">
        <f t="shared" si="996"/>
        <v>#DIV/0!</v>
      </c>
      <c r="J659" s="133"/>
      <c r="K659" s="136"/>
      <c r="L659" s="136"/>
      <c r="M659" s="137"/>
      <c r="N659" s="137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25">
        <f t="shared" ref="AG659:AX659" si="1189">J659/$G659</f>
        <v>0</v>
      </c>
      <c r="AH659" s="125">
        <f t="shared" si="1189"/>
        <v>0</v>
      </c>
      <c r="AI659" s="125">
        <f t="shared" si="1189"/>
        <v>0</v>
      </c>
      <c r="AJ659" s="125">
        <f t="shared" si="1189"/>
        <v>0</v>
      </c>
      <c r="AK659" s="125">
        <f t="shared" si="1189"/>
        <v>0</v>
      </c>
      <c r="AL659" s="125">
        <f t="shared" si="1189"/>
        <v>0</v>
      </c>
      <c r="AM659" s="125">
        <f t="shared" si="1189"/>
        <v>0</v>
      </c>
      <c r="AN659" s="125">
        <f t="shared" si="1189"/>
        <v>0</v>
      </c>
      <c r="AO659" s="125">
        <f t="shared" si="1189"/>
        <v>0</v>
      </c>
      <c r="AP659" s="125">
        <f t="shared" si="1189"/>
        <v>0</v>
      </c>
      <c r="AQ659" s="125">
        <f t="shared" si="1189"/>
        <v>0</v>
      </c>
      <c r="AR659" s="125">
        <f t="shared" si="1189"/>
        <v>0</v>
      </c>
      <c r="AS659" s="125">
        <f t="shared" si="1189"/>
        <v>0</v>
      </c>
      <c r="AT659" s="125">
        <f t="shared" si="1189"/>
        <v>0</v>
      </c>
      <c r="AU659" s="125">
        <f t="shared" si="1189"/>
        <v>0</v>
      </c>
      <c r="AV659" s="125">
        <f t="shared" si="1189"/>
        <v>0</v>
      </c>
      <c r="AW659" s="125">
        <f t="shared" si="1189"/>
        <v>0</v>
      </c>
      <c r="AX659" s="125">
        <f t="shared" si="1189"/>
        <v>0</v>
      </c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</row>
    <row r="660" spans="1:66" ht="14.25" outlineLevel="1" x14ac:dyDescent="0.2">
      <c r="A660" s="124" t="s">
        <v>1815</v>
      </c>
      <c r="B660" s="124" t="s">
        <v>1407</v>
      </c>
      <c r="C660" s="133" t="s">
        <v>1397</v>
      </c>
      <c r="D660" s="117" t="s">
        <v>133</v>
      </c>
      <c r="E660" s="134">
        <f t="shared" ref="E660:G660" si="1190">E520</f>
        <v>355788</v>
      </c>
      <c r="F660" s="135">
        <f t="shared" si="1190"/>
        <v>0.38</v>
      </c>
      <c r="G660" s="134">
        <f t="shared" si="1190"/>
        <v>135199.44</v>
      </c>
      <c r="H660" s="133"/>
      <c r="I660" s="122" t="e">
        <f t="shared" si="996"/>
        <v>#DIV/0!</v>
      </c>
      <c r="J660" s="133"/>
      <c r="K660" s="136"/>
      <c r="L660" s="136"/>
      <c r="M660" s="137"/>
      <c r="N660" s="137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25">
        <f t="shared" ref="AG660:AX660" si="1191">J660/$G660</f>
        <v>0</v>
      </c>
      <c r="AH660" s="125">
        <f t="shared" si="1191"/>
        <v>0</v>
      </c>
      <c r="AI660" s="125">
        <f t="shared" si="1191"/>
        <v>0</v>
      </c>
      <c r="AJ660" s="125">
        <f t="shared" si="1191"/>
        <v>0</v>
      </c>
      <c r="AK660" s="125">
        <f t="shared" si="1191"/>
        <v>0</v>
      </c>
      <c r="AL660" s="125">
        <f t="shared" si="1191"/>
        <v>0</v>
      </c>
      <c r="AM660" s="125">
        <f t="shared" si="1191"/>
        <v>0</v>
      </c>
      <c r="AN660" s="125">
        <f t="shared" si="1191"/>
        <v>0</v>
      </c>
      <c r="AO660" s="125">
        <f t="shared" si="1191"/>
        <v>0</v>
      </c>
      <c r="AP660" s="125">
        <f t="shared" si="1191"/>
        <v>0</v>
      </c>
      <c r="AQ660" s="125">
        <f t="shared" si="1191"/>
        <v>0</v>
      </c>
      <c r="AR660" s="125">
        <f t="shared" si="1191"/>
        <v>0</v>
      </c>
      <c r="AS660" s="125">
        <f t="shared" si="1191"/>
        <v>0</v>
      </c>
      <c r="AT660" s="125">
        <f t="shared" si="1191"/>
        <v>0</v>
      </c>
      <c r="AU660" s="125">
        <f t="shared" si="1191"/>
        <v>0</v>
      </c>
      <c r="AV660" s="125">
        <f t="shared" si="1191"/>
        <v>0</v>
      </c>
      <c r="AW660" s="125">
        <f t="shared" si="1191"/>
        <v>0</v>
      </c>
      <c r="AX660" s="125">
        <f t="shared" si="1191"/>
        <v>0</v>
      </c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</row>
    <row r="661" spans="1:66" ht="14.25" outlineLevel="1" x14ac:dyDescent="0.2">
      <c r="A661" s="83" t="s">
        <v>1815</v>
      </c>
      <c r="B661" s="83" t="s">
        <v>1407</v>
      </c>
      <c r="C661" s="1" t="s">
        <v>1407</v>
      </c>
      <c r="D661" s="97" t="s">
        <v>201</v>
      </c>
      <c r="E661" s="16">
        <f t="shared" ref="E661:G661" si="1192">E521</f>
        <v>992704</v>
      </c>
      <c r="F661" s="138">
        <f t="shared" si="1192"/>
        <v>0.38</v>
      </c>
      <c r="G661" s="16">
        <f t="shared" si="1192"/>
        <v>377227.52000000002</v>
      </c>
      <c r="H661" s="16"/>
      <c r="I661" s="101">
        <f t="shared" si="996"/>
        <v>0.23309805180703677</v>
      </c>
      <c r="J661" s="16">
        <v>98654</v>
      </c>
      <c r="K661" s="130">
        <v>111141</v>
      </c>
      <c r="L661" s="130">
        <v>114586</v>
      </c>
      <c r="M661" s="131">
        <v>82860</v>
      </c>
      <c r="N661" s="131">
        <v>79543</v>
      </c>
      <c r="O661" s="16">
        <v>88073</v>
      </c>
      <c r="P661" s="16">
        <v>82436</v>
      </c>
      <c r="Q661" s="16">
        <v>84079</v>
      </c>
      <c r="R661" s="16">
        <v>83902</v>
      </c>
      <c r="S661" s="16">
        <v>85673</v>
      </c>
      <c r="T661" s="16">
        <v>86799</v>
      </c>
      <c r="U661" s="16">
        <v>92864</v>
      </c>
      <c r="V661" s="16">
        <v>86820</v>
      </c>
      <c r="W661" s="16">
        <v>78734</v>
      </c>
      <c r="X661" s="16">
        <v>81681</v>
      </c>
      <c r="Y661" s="16">
        <v>77633</v>
      </c>
      <c r="Z661" s="16">
        <v>90631</v>
      </c>
      <c r="AA661" s="16">
        <v>95529</v>
      </c>
      <c r="AG661" s="103">
        <f t="shared" ref="AG661:AX661" si="1193">J661/$G661</f>
        <v>0.26152386761177976</v>
      </c>
      <c r="AH661" s="103">
        <f t="shared" si="1193"/>
        <v>0.29462590640258696</v>
      </c>
      <c r="AI661" s="103">
        <f t="shared" si="1193"/>
        <v>0.30375832600972485</v>
      </c>
      <c r="AJ661" s="103">
        <f t="shared" si="1193"/>
        <v>0.2196552361821322</v>
      </c>
      <c r="AK661" s="103">
        <f t="shared" si="1193"/>
        <v>0.21086213434269058</v>
      </c>
      <c r="AL661" s="103">
        <f t="shared" si="1193"/>
        <v>0.23347448245557481</v>
      </c>
      <c r="AM661" s="103">
        <f t="shared" si="1193"/>
        <v>0.21853124607663829</v>
      </c>
      <c r="AN661" s="103">
        <f t="shared" si="1193"/>
        <v>0.22288670773542713</v>
      </c>
      <c r="AO661" s="103">
        <f t="shared" si="1193"/>
        <v>0.22241749488478463</v>
      </c>
      <c r="AP661" s="103">
        <f t="shared" si="1193"/>
        <v>0.22711227431126976</v>
      </c>
      <c r="AQ661" s="103">
        <f t="shared" si="1193"/>
        <v>0.23009721029897287</v>
      </c>
      <c r="AR661" s="103">
        <f t="shared" si="1193"/>
        <v>0.24617504046364377</v>
      </c>
      <c r="AS661" s="103">
        <f t="shared" si="1193"/>
        <v>0.23015287962023553</v>
      </c>
      <c r="AT661" s="103">
        <f t="shared" si="1193"/>
        <v>0.20871754001404774</v>
      </c>
      <c r="AU661" s="103">
        <f t="shared" si="1193"/>
        <v>0.21652980143124234</v>
      </c>
      <c r="AV661" s="103">
        <f t="shared" si="1193"/>
        <v>0.2057988770278478</v>
      </c>
      <c r="AW661" s="103">
        <f t="shared" si="1193"/>
        <v>0.24025553596937996</v>
      </c>
      <c r="AX661" s="103">
        <f t="shared" si="1193"/>
        <v>0.25323974242388253</v>
      </c>
    </row>
    <row r="662" spans="1:66" ht="14.25" outlineLevel="1" x14ac:dyDescent="0.2">
      <c r="A662" s="83" t="s">
        <v>1815</v>
      </c>
      <c r="B662" s="83" t="s">
        <v>1407</v>
      </c>
      <c r="C662" s="1" t="s">
        <v>1432</v>
      </c>
      <c r="D662" s="97" t="s">
        <v>133</v>
      </c>
      <c r="E662" s="16">
        <f t="shared" ref="E662:G662" si="1194">E522</f>
        <v>118469</v>
      </c>
      <c r="F662" s="138">
        <f t="shared" si="1194"/>
        <v>0.38</v>
      </c>
      <c r="G662" s="16">
        <f t="shared" si="1194"/>
        <v>45018.22</v>
      </c>
      <c r="H662" s="16"/>
      <c r="I662" s="101">
        <f t="shared" si="996"/>
        <v>0.12494200496302757</v>
      </c>
      <c r="J662" s="16">
        <v>8630</v>
      </c>
      <c r="K662" s="130">
        <v>8316</v>
      </c>
      <c r="L662" s="130">
        <v>8363</v>
      </c>
      <c r="M662" s="131">
        <v>5704</v>
      </c>
      <c r="N662" s="131">
        <v>5700</v>
      </c>
      <c r="O662" s="16">
        <v>6970</v>
      </c>
      <c r="P662" s="16">
        <v>6525</v>
      </c>
      <c r="Q662" s="16">
        <v>6573</v>
      </c>
      <c r="R662" s="16">
        <v>6354</v>
      </c>
      <c r="S662" s="16">
        <v>6425</v>
      </c>
      <c r="T662" s="16">
        <v>6546</v>
      </c>
      <c r="U662" s="16">
        <v>7042</v>
      </c>
      <c r="V662" s="16">
        <v>6277</v>
      </c>
      <c r="W662" s="16">
        <v>5473</v>
      </c>
      <c r="X662" s="16">
        <v>5697</v>
      </c>
      <c r="Y662" s="16">
        <v>5087</v>
      </c>
      <c r="Z662" s="16">
        <v>5864</v>
      </c>
      <c r="AA662" s="16">
        <v>5923</v>
      </c>
      <c r="AG662" s="103">
        <f t="shared" ref="AG662:AX662" si="1195">J662/$G662</f>
        <v>0.19170016051278793</v>
      </c>
      <c r="AH662" s="103">
        <f t="shared" si="1195"/>
        <v>0.18472520681626239</v>
      </c>
      <c r="AI662" s="103">
        <f t="shared" si="1195"/>
        <v>0.18576922854790792</v>
      </c>
      <c r="AJ662" s="103">
        <f t="shared" si="1195"/>
        <v>0.12670425441076968</v>
      </c>
      <c r="AK662" s="103">
        <f t="shared" si="1195"/>
        <v>0.12661540149743813</v>
      </c>
      <c r="AL662" s="103">
        <f t="shared" si="1195"/>
        <v>0.15482620148020068</v>
      </c>
      <c r="AM662" s="103">
        <f t="shared" si="1195"/>
        <v>0.14494131487206735</v>
      </c>
      <c r="AN662" s="103">
        <f t="shared" si="1195"/>
        <v>0.14600754983204578</v>
      </c>
      <c r="AO662" s="103">
        <f t="shared" si="1195"/>
        <v>0.1411428528271442</v>
      </c>
      <c r="AP662" s="103">
        <f t="shared" si="1195"/>
        <v>0.14271999203877897</v>
      </c>
      <c r="AQ662" s="103">
        <f t="shared" si="1195"/>
        <v>0.14540779266705792</v>
      </c>
      <c r="AR662" s="103">
        <f t="shared" si="1195"/>
        <v>0.15642555392016833</v>
      </c>
      <c r="AS662" s="103">
        <f t="shared" si="1195"/>
        <v>0.13943243424551216</v>
      </c>
      <c r="AT662" s="103">
        <f t="shared" si="1195"/>
        <v>0.1215729986658735</v>
      </c>
      <c r="AU662" s="103">
        <f t="shared" si="1195"/>
        <v>0.12654876181243949</v>
      </c>
      <c r="AV662" s="103">
        <f t="shared" si="1195"/>
        <v>0.11299869252938033</v>
      </c>
      <c r="AW662" s="103">
        <f t="shared" si="1195"/>
        <v>0.13025837094403112</v>
      </c>
      <c r="AX662" s="103">
        <f t="shared" si="1195"/>
        <v>0.13156895141567126</v>
      </c>
    </row>
    <row r="663" spans="1:66" ht="14.25" outlineLevel="1" x14ac:dyDescent="0.2">
      <c r="A663" s="83" t="s">
        <v>1815</v>
      </c>
      <c r="B663" s="83" t="s">
        <v>1412</v>
      </c>
      <c r="C663" s="1" t="s">
        <v>1329</v>
      </c>
      <c r="D663" s="97" t="s">
        <v>133</v>
      </c>
      <c r="E663" s="16">
        <f t="shared" ref="E663:G663" si="1196">E523</f>
        <v>194172</v>
      </c>
      <c r="F663" s="138">
        <f t="shared" si="1196"/>
        <v>0.46</v>
      </c>
      <c r="G663" s="16">
        <f t="shared" si="1196"/>
        <v>89319.12000000001</v>
      </c>
      <c r="H663" s="1"/>
      <c r="I663" s="101">
        <f t="shared" si="996"/>
        <v>1.1942198564726863E-4</v>
      </c>
      <c r="J663" s="1">
        <v>24</v>
      </c>
      <c r="K663" s="61">
        <v>30</v>
      </c>
      <c r="L663" s="61">
        <v>16</v>
      </c>
      <c r="M663" s="32">
        <v>10</v>
      </c>
      <c r="N663" s="32">
        <v>13</v>
      </c>
      <c r="O663" s="1">
        <v>18</v>
      </c>
      <c r="P663" s="1">
        <v>24</v>
      </c>
      <c r="Q663" s="1">
        <v>23</v>
      </c>
      <c r="R663" s="1">
        <v>19</v>
      </c>
      <c r="S663" s="1">
        <v>13</v>
      </c>
      <c r="T663" s="1">
        <v>16</v>
      </c>
      <c r="U663" s="1">
        <v>11</v>
      </c>
      <c r="V663" s="1">
        <v>19</v>
      </c>
      <c r="W663" s="1">
        <v>24</v>
      </c>
      <c r="X663" s="1">
        <v>11</v>
      </c>
      <c r="Y663" s="1">
        <v>13</v>
      </c>
      <c r="Z663" s="1">
        <v>10</v>
      </c>
      <c r="AA663" s="1">
        <v>9</v>
      </c>
      <c r="AG663" s="103">
        <f t="shared" ref="AG663:AX663" si="1197">J663/$G663</f>
        <v>2.6869946770635445E-4</v>
      </c>
      <c r="AH663" s="103">
        <f t="shared" si="1197"/>
        <v>3.3587433463294305E-4</v>
      </c>
      <c r="AI663" s="103">
        <f t="shared" si="1197"/>
        <v>1.7913297847090297E-4</v>
      </c>
      <c r="AJ663" s="103">
        <f t="shared" si="1197"/>
        <v>1.1195811154431435E-4</v>
      </c>
      <c r="AK663" s="103">
        <f t="shared" si="1197"/>
        <v>1.4554554500760867E-4</v>
      </c>
      <c r="AL663" s="103">
        <f t="shared" si="1197"/>
        <v>2.0152460077976582E-4</v>
      </c>
      <c r="AM663" s="103">
        <f t="shared" si="1197"/>
        <v>2.6869946770635445E-4</v>
      </c>
      <c r="AN663" s="103">
        <f t="shared" si="1197"/>
        <v>2.5750365655192304E-4</v>
      </c>
      <c r="AO663" s="103">
        <f t="shared" si="1197"/>
        <v>2.1272041193419727E-4</v>
      </c>
      <c r="AP663" s="103">
        <f t="shared" si="1197"/>
        <v>1.4554554500760867E-4</v>
      </c>
      <c r="AQ663" s="103">
        <f t="shared" si="1197"/>
        <v>1.7913297847090297E-4</v>
      </c>
      <c r="AR663" s="103">
        <f t="shared" si="1197"/>
        <v>1.2315392269874578E-4</v>
      </c>
      <c r="AS663" s="103">
        <f t="shared" si="1197"/>
        <v>2.1272041193419727E-4</v>
      </c>
      <c r="AT663" s="103">
        <f t="shared" si="1197"/>
        <v>2.6869946770635445E-4</v>
      </c>
      <c r="AU663" s="103">
        <f t="shared" si="1197"/>
        <v>1.2315392269874578E-4</v>
      </c>
      <c r="AV663" s="103">
        <f t="shared" si="1197"/>
        <v>1.4554554500760867E-4</v>
      </c>
      <c r="AW663" s="103">
        <f t="shared" si="1197"/>
        <v>1.1195811154431435E-4</v>
      </c>
      <c r="AX663" s="103">
        <f t="shared" si="1197"/>
        <v>1.0076230038988291E-4</v>
      </c>
    </row>
    <row r="664" spans="1:66" ht="14.25" outlineLevel="1" x14ac:dyDescent="0.2">
      <c r="A664" s="124" t="s">
        <v>1815</v>
      </c>
      <c r="B664" s="124" t="s">
        <v>1412</v>
      </c>
      <c r="C664" s="133" t="s">
        <v>1330</v>
      </c>
      <c r="D664" s="117" t="s">
        <v>133</v>
      </c>
      <c r="E664" s="134">
        <f t="shared" ref="E664:G664" si="1198">E524</f>
        <v>124632</v>
      </c>
      <c r="F664" s="135">
        <f t="shared" si="1198"/>
        <v>0.46</v>
      </c>
      <c r="G664" s="134">
        <f t="shared" si="1198"/>
        <v>57330.720000000001</v>
      </c>
      <c r="H664" s="133"/>
      <c r="I664" s="122" t="e">
        <f t="shared" si="996"/>
        <v>#DIV/0!</v>
      </c>
      <c r="J664" s="133"/>
      <c r="K664" s="136"/>
      <c r="L664" s="136"/>
      <c r="M664" s="137"/>
      <c r="N664" s="137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25">
        <f t="shared" ref="AG664:AX664" si="1199">J664/$G664</f>
        <v>0</v>
      </c>
      <c r="AH664" s="125">
        <f t="shared" si="1199"/>
        <v>0</v>
      </c>
      <c r="AI664" s="125">
        <f t="shared" si="1199"/>
        <v>0</v>
      </c>
      <c r="AJ664" s="125">
        <f t="shared" si="1199"/>
        <v>0</v>
      </c>
      <c r="AK664" s="125">
        <f t="shared" si="1199"/>
        <v>0</v>
      </c>
      <c r="AL664" s="125">
        <f t="shared" si="1199"/>
        <v>0</v>
      </c>
      <c r="AM664" s="125">
        <f t="shared" si="1199"/>
        <v>0</v>
      </c>
      <c r="AN664" s="125">
        <f t="shared" si="1199"/>
        <v>0</v>
      </c>
      <c r="AO664" s="125">
        <f t="shared" si="1199"/>
        <v>0</v>
      </c>
      <c r="AP664" s="125">
        <f t="shared" si="1199"/>
        <v>0</v>
      </c>
      <c r="AQ664" s="125">
        <f t="shared" si="1199"/>
        <v>0</v>
      </c>
      <c r="AR664" s="125">
        <f t="shared" si="1199"/>
        <v>0</v>
      </c>
      <c r="AS664" s="125">
        <f t="shared" si="1199"/>
        <v>0</v>
      </c>
      <c r="AT664" s="125">
        <f t="shared" si="1199"/>
        <v>0</v>
      </c>
      <c r="AU664" s="125">
        <f t="shared" si="1199"/>
        <v>0</v>
      </c>
      <c r="AV664" s="125">
        <f t="shared" si="1199"/>
        <v>0</v>
      </c>
      <c r="AW664" s="125">
        <f t="shared" si="1199"/>
        <v>0</v>
      </c>
      <c r="AX664" s="125">
        <f t="shared" si="1199"/>
        <v>0</v>
      </c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</row>
    <row r="665" spans="1:66" ht="14.25" outlineLevel="1" x14ac:dyDescent="0.2">
      <c r="A665" s="124" t="s">
        <v>1815</v>
      </c>
      <c r="B665" s="124" t="s">
        <v>1412</v>
      </c>
      <c r="C665" s="133" t="s">
        <v>1331</v>
      </c>
      <c r="D665" s="117" t="s">
        <v>133</v>
      </c>
      <c r="E665" s="134">
        <f t="shared" ref="E665:G665" si="1200">E525</f>
        <v>124258</v>
      </c>
      <c r="F665" s="135">
        <f t="shared" si="1200"/>
        <v>0.46</v>
      </c>
      <c r="G665" s="134">
        <f t="shared" si="1200"/>
        <v>57158.68</v>
      </c>
      <c r="H665" s="133"/>
      <c r="I665" s="122" t="e">
        <f t="shared" si="996"/>
        <v>#DIV/0!</v>
      </c>
      <c r="J665" s="133"/>
      <c r="K665" s="136"/>
      <c r="L665" s="136"/>
      <c r="M665" s="137"/>
      <c r="N665" s="137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25">
        <f t="shared" ref="AG665:AX665" si="1201">J665/$G665</f>
        <v>0</v>
      </c>
      <c r="AH665" s="125">
        <f t="shared" si="1201"/>
        <v>0</v>
      </c>
      <c r="AI665" s="125">
        <f t="shared" si="1201"/>
        <v>0</v>
      </c>
      <c r="AJ665" s="125">
        <f t="shared" si="1201"/>
        <v>0</v>
      </c>
      <c r="AK665" s="125">
        <f t="shared" si="1201"/>
        <v>0</v>
      </c>
      <c r="AL665" s="125">
        <f t="shared" si="1201"/>
        <v>0</v>
      </c>
      <c r="AM665" s="125">
        <f t="shared" si="1201"/>
        <v>0</v>
      </c>
      <c r="AN665" s="125">
        <f t="shared" si="1201"/>
        <v>0</v>
      </c>
      <c r="AO665" s="125">
        <f t="shared" si="1201"/>
        <v>0</v>
      </c>
      <c r="AP665" s="125">
        <f t="shared" si="1201"/>
        <v>0</v>
      </c>
      <c r="AQ665" s="125">
        <f t="shared" si="1201"/>
        <v>0</v>
      </c>
      <c r="AR665" s="125">
        <f t="shared" si="1201"/>
        <v>0</v>
      </c>
      <c r="AS665" s="125">
        <f t="shared" si="1201"/>
        <v>0</v>
      </c>
      <c r="AT665" s="125">
        <f t="shared" si="1201"/>
        <v>0</v>
      </c>
      <c r="AU665" s="125">
        <f t="shared" si="1201"/>
        <v>0</v>
      </c>
      <c r="AV665" s="125">
        <f t="shared" si="1201"/>
        <v>0</v>
      </c>
      <c r="AW665" s="125">
        <f t="shared" si="1201"/>
        <v>0</v>
      </c>
      <c r="AX665" s="125">
        <f t="shared" si="1201"/>
        <v>0</v>
      </c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</row>
    <row r="666" spans="1:66" ht="14.25" outlineLevel="1" x14ac:dyDescent="0.2">
      <c r="A666" s="83" t="s">
        <v>1815</v>
      </c>
      <c r="B666" s="83" t="s">
        <v>1412</v>
      </c>
      <c r="C666" s="1" t="s">
        <v>1332</v>
      </c>
      <c r="D666" s="97" t="s">
        <v>133</v>
      </c>
      <c r="E666" s="16">
        <f t="shared" ref="E666:G666" si="1202">E526</f>
        <v>120415</v>
      </c>
      <c r="F666" s="138">
        <f t="shared" si="1202"/>
        <v>0.46</v>
      </c>
      <c r="G666" s="16">
        <f t="shared" si="1202"/>
        <v>55390.9</v>
      </c>
      <c r="H666" s="1"/>
      <c r="I666" s="101">
        <f t="shared" si="996"/>
        <v>4.5675372669517914E-3</v>
      </c>
      <c r="J666" s="1">
        <v>185</v>
      </c>
      <c r="K666" s="61">
        <v>223</v>
      </c>
      <c r="L666" s="61">
        <v>164</v>
      </c>
      <c r="M666" s="32">
        <v>75</v>
      </c>
      <c r="N666" s="32">
        <v>128</v>
      </c>
      <c r="O666" s="1">
        <v>179</v>
      </c>
      <c r="P666" s="1">
        <v>191</v>
      </c>
      <c r="Q666" s="1">
        <v>195</v>
      </c>
      <c r="R666" s="1">
        <v>197</v>
      </c>
      <c r="S666" s="1">
        <v>219</v>
      </c>
      <c r="T666" s="1">
        <v>191</v>
      </c>
      <c r="U666" s="1">
        <v>161</v>
      </c>
      <c r="V666" s="1">
        <v>188</v>
      </c>
      <c r="W666" s="1">
        <v>173</v>
      </c>
      <c r="X666" s="1">
        <v>216</v>
      </c>
      <c r="Y666" s="1">
        <v>218</v>
      </c>
      <c r="Z666" s="1">
        <v>270</v>
      </c>
      <c r="AA666" s="1">
        <v>271</v>
      </c>
      <c r="AG666" s="103">
        <f t="shared" ref="AG666:AX666" si="1203">J666/$G666</f>
        <v>3.3398987920398478E-3</v>
      </c>
      <c r="AH666" s="103">
        <f t="shared" si="1203"/>
        <v>4.0259320574318165E-3</v>
      </c>
      <c r="AI666" s="103">
        <f t="shared" si="1203"/>
        <v>2.9607751453758651E-3</v>
      </c>
      <c r="AJ666" s="103">
        <f t="shared" si="1203"/>
        <v>1.3540130237999382E-3</v>
      </c>
      <c r="AK666" s="103">
        <f t="shared" si="1203"/>
        <v>2.3108488939518946E-3</v>
      </c>
      <c r="AL666" s="103">
        <f t="shared" si="1203"/>
        <v>3.2315777501358525E-3</v>
      </c>
      <c r="AM666" s="103">
        <f t="shared" si="1203"/>
        <v>3.4482198339438426E-3</v>
      </c>
      <c r="AN666" s="103">
        <f t="shared" si="1203"/>
        <v>3.5204338618798395E-3</v>
      </c>
      <c r="AO666" s="103">
        <f t="shared" si="1203"/>
        <v>3.5565408758478378E-3</v>
      </c>
      <c r="AP666" s="103">
        <f t="shared" si="1203"/>
        <v>3.95371802949582E-3</v>
      </c>
      <c r="AQ666" s="103">
        <f t="shared" si="1203"/>
        <v>3.4482198339438426E-3</v>
      </c>
      <c r="AR666" s="103">
        <f t="shared" si="1203"/>
        <v>2.9066146244238673E-3</v>
      </c>
      <c r="AS666" s="103">
        <f t="shared" si="1203"/>
        <v>3.3940593129918452E-3</v>
      </c>
      <c r="AT666" s="103">
        <f t="shared" si="1203"/>
        <v>3.1232567082318573E-3</v>
      </c>
      <c r="AU666" s="103">
        <f t="shared" si="1203"/>
        <v>3.8995575085438222E-3</v>
      </c>
      <c r="AV666" s="103">
        <f t="shared" si="1203"/>
        <v>3.9356645225118204E-3</v>
      </c>
      <c r="AW666" s="103">
        <f t="shared" si="1203"/>
        <v>4.8744468856797779E-3</v>
      </c>
      <c r="AX666" s="103">
        <f t="shared" si="1203"/>
        <v>4.8925003926637766E-3</v>
      </c>
    </row>
    <row r="667" spans="1:66" ht="14.25" outlineLevel="1" x14ac:dyDescent="0.2">
      <c r="A667" s="83" t="s">
        <v>1815</v>
      </c>
      <c r="B667" s="83" t="s">
        <v>1412</v>
      </c>
      <c r="C667" s="1" t="s">
        <v>1412</v>
      </c>
      <c r="D667" s="97" t="s">
        <v>151</v>
      </c>
      <c r="E667" s="16">
        <f t="shared" ref="E667:G667" si="1204">E527</f>
        <v>131396</v>
      </c>
      <c r="F667" s="138">
        <f t="shared" si="1204"/>
        <v>0.46</v>
      </c>
      <c r="G667" s="16">
        <f t="shared" si="1204"/>
        <v>60442.16</v>
      </c>
      <c r="H667" s="16"/>
      <c r="I667" s="101">
        <f t="shared" si="996"/>
        <v>0.18155097920612587</v>
      </c>
      <c r="J667" s="16">
        <v>14518</v>
      </c>
      <c r="K667" s="130">
        <v>13585</v>
      </c>
      <c r="L667" s="130">
        <v>13579</v>
      </c>
      <c r="M667" s="131">
        <v>9583</v>
      </c>
      <c r="N667" s="131">
        <v>9755</v>
      </c>
      <c r="O667" s="16">
        <v>11349</v>
      </c>
      <c r="P667" s="16">
        <v>11247</v>
      </c>
      <c r="Q667" s="16">
        <v>12141</v>
      </c>
      <c r="R667" s="16">
        <v>11970</v>
      </c>
      <c r="S667" s="16">
        <v>12366</v>
      </c>
      <c r="T667" s="16">
        <v>12595</v>
      </c>
      <c r="U667" s="16">
        <v>12335</v>
      </c>
      <c r="V667" s="16">
        <v>11690</v>
      </c>
      <c r="W667" s="16">
        <v>10529</v>
      </c>
      <c r="X667" s="16">
        <v>11538</v>
      </c>
      <c r="Y667" s="16">
        <v>10461</v>
      </c>
      <c r="Z667" s="16">
        <v>10567</v>
      </c>
      <c r="AA667" s="16">
        <v>11892</v>
      </c>
      <c r="AG667" s="103">
        <f t="shared" ref="AG667:AX667" si="1205">J667/$G667</f>
        <v>0.24019657801772801</v>
      </c>
      <c r="AH667" s="103">
        <f t="shared" si="1205"/>
        <v>0.22476033285375638</v>
      </c>
      <c r="AI667" s="103">
        <f t="shared" si="1205"/>
        <v>0.22466106439611025</v>
      </c>
      <c r="AJ667" s="103">
        <f t="shared" si="1205"/>
        <v>0.15854827160379442</v>
      </c>
      <c r="AK667" s="103">
        <f t="shared" si="1205"/>
        <v>0.16139396738964987</v>
      </c>
      <c r="AL667" s="103">
        <f t="shared" si="1205"/>
        <v>0.1877662876376357</v>
      </c>
      <c r="AM667" s="103">
        <f t="shared" si="1205"/>
        <v>0.18607872385765167</v>
      </c>
      <c r="AN667" s="103">
        <f t="shared" si="1205"/>
        <v>0.20086972404692352</v>
      </c>
      <c r="AO667" s="103">
        <f t="shared" si="1205"/>
        <v>0.19804057300400912</v>
      </c>
      <c r="AP667" s="103">
        <f t="shared" si="1205"/>
        <v>0.20459229120865302</v>
      </c>
      <c r="AQ667" s="103">
        <f t="shared" si="1205"/>
        <v>0.20838103734214661</v>
      </c>
      <c r="AR667" s="103">
        <f t="shared" si="1205"/>
        <v>0.20407940417748141</v>
      </c>
      <c r="AS667" s="103">
        <f t="shared" si="1205"/>
        <v>0.19340804498052352</v>
      </c>
      <c r="AT667" s="103">
        <f t="shared" si="1205"/>
        <v>0.17419959842599933</v>
      </c>
      <c r="AU667" s="103">
        <f t="shared" si="1205"/>
        <v>0.19089324405348848</v>
      </c>
      <c r="AV667" s="103">
        <f t="shared" si="1205"/>
        <v>0.17307455590600998</v>
      </c>
      <c r="AW667" s="103">
        <f t="shared" si="1205"/>
        <v>0.17482829865775809</v>
      </c>
      <c r="AX667" s="103">
        <f t="shared" si="1205"/>
        <v>0.19675008305460956</v>
      </c>
    </row>
    <row r="668" spans="1:66" ht="14.25" outlineLevel="1" x14ac:dyDescent="0.2">
      <c r="A668" s="83" t="s">
        <v>1815</v>
      </c>
      <c r="B668" s="83" t="s">
        <v>1423</v>
      </c>
      <c r="C668" s="1" t="s">
        <v>1261</v>
      </c>
      <c r="D668" s="97" t="s">
        <v>151</v>
      </c>
      <c r="E668" s="16">
        <f t="shared" ref="E668:G668" si="1206">E528</f>
        <v>367451</v>
      </c>
      <c r="F668" s="138">
        <f t="shared" si="1206"/>
        <v>0.45</v>
      </c>
      <c r="G668" s="16">
        <f t="shared" si="1206"/>
        <v>165352.95000000001</v>
      </c>
      <c r="H668" s="1"/>
      <c r="I668" s="101">
        <f t="shared" si="996"/>
        <v>2.7234671853954423E-3</v>
      </c>
      <c r="J668" s="1">
        <v>927</v>
      </c>
      <c r="K668" s="61">
        <v>806</v>
      </c>
      <c r="L668" s="61">
        <v>713</v>
      </c>
      <c r="M668" s="32">
        <v>359</v>
      </c>
      <c r="N668" s="32">
        <v>283</v>
      </c>
      <c r="O668" s="1">
        <v>427</v>
      </c>
      <c r="P668" s="1">
        <v>391</v>
      </c>
      <c r="Q668" s="1">
        <v>351</v>
      </c>
      <c r="R668" s="1">
        <v>401</v>
      </c>
      <c r="S668" s="1">
        <v>416</v>
      </c>
      <c r="T668" s="1">
        <v>381</v>
      </c>
      <c r="U668" s="1">
        <v>360</v>
      </c>
      <c r="V668" s="1">
        <v>349</v>
      </c>
      <c r="W668" s="1">
        <v>338</v>
      </c>
      <c r="X668" s="1">
        <v>398</v>
      </c>
      <c r="Y668" s="1">
        <v>435</v>
      </c>
      <c r="Z668" s="1">
        <v>530</v>
      </c>
      <c r="AA668" s="1">
        <v>386</v>
      </c>
      <c r="AG668" s="103">
        <f t="shared" ref="AG668:AX668" si="1207">J668/$G668</f>
        <v>5.6061896688265915E-3</v>
      </c>
      <c r="AH668" s="103">
        <f t="shared" si="1207"/>
        <v>4.8744216538017613E-3</v>
      </c>
      <c r="AI668" s="103">
        <f t="shared" si="1207"/>
        <v>4.3119883860554039E-3</v>
      </c>
      <c r="AJ668" s="103">
        <f t="shared" si="1207"/>
        <v>2.1711133668918517E-3</v>
      </c>
      <c r="AK668" s="103">
        <f t="shared" si="1207"/>
        <v>1.7114904814217102E-3</v>
      </c>
      <c r="AL668" s="103">
        <f t="shared" si="1207"/>
        <v>2.5823548959967146E-3</v>
      </c>
      <c r="AM668" s="103">
        <f t="shared" si="1207"/>
        <v>2.3646387923529637E-3</v>
      </c>
      <c r="AN668" s="103">
        <f t="shared" si="1207"/>
        <v>2.1227320105265735E-3</v>
      </c>
      <c r="AO668" s="103">
        <f t="shared" si="1207"/>
        <v>2.4251154878095612E-3</v>
      </c>
      <c r="AP668" s="103">
        <f t="shared" si="1207"/>
        <v>2.5158305309944573E-3</v>
      </c>
      <c r="AQ668" s="103">
        <f t="shared" si="1207"/>
        <v>2.3041620968963662E-3</v>
      </c>
      <c r="AR668" s="103">
        <f t="shared" si="1207"/>
        <v>2.1771610364375114E-3</v>
      </c>
      <c r="AS668" s="103">
        <f t="shared" si="1207"/>
        <v>2.1106366714352541E-3</v>
      </c>
      <c r="AT668" s="103">
        <f t="shared" si="1207"/>
        <v>2.0441123064329969E-3</v>
      </c>
      <c r="AU668" s="103">
        <f t="shared" si="1207"/>
        <v>2.4069724791725817E-3</v>
      </c>
      <c r="AV668" s="103">
        <f t="shared" si="1207"/>
        <v>2.6307362523619927E-3</v>
      </c>
      <c r="AW668" s="103">
        <f t="shared" si="1207"/>
        <v>3.2052648591996695E-3</v>
      </c>
      <c r="AX668" s="103">
        <f t="shared" si="1207"/>
        <v>2.3344004446246647E-3</v>
      </c>
    </row>
    <row r="669" spans="1:66" ht="14.25" outlineLevel="1" x14ac:dyDescent="0.2">
      <c r="A669" s="83" t="s">
        <v>1815</v>
      </c>
      <c r="B669" s="83" t="s">
        <v>1423</v>
      </c>
      <c r="C669" s="1" t="s">
        <v>1295</v>
      </c>
      <c r="D669" s="97" t="s">
        <v>133</v>
      </c>
      <c r="E669" s="16">
        <f t="shared" ref="E669:G669" si="1208">E529</f>
        <v>194591</v>
      </c>
      <c r="F669" s="138">
        <f t="shared" si="1208"/>
        <v>0.45</v>
      </c>
      <c r="G669" s="16">
        <f t="shared" si="1208"/>
        <v>87565.95</v>
      </c>
      <c r="H669" s="16"/>
      <c r="I669" s="101">
        <f t="shared" si="996"/>
        <v>0.12943006575805627</v>
      </c>
      <c r="J669" s="16">
        <v>17290</v>
      </c>
      <c r="K669" s="130">
        <v>16749</v>
      </c>
      <c r="L669" s="130">
        <v>16761</v>
      </c>
      <c r="M669" s="131">
        <v>14060</v>
      </c>
      <c r="N669" s="131">
        <v>13579</v>
      </c>
      <c r="O669" s="16">
        <v>14865</v>
      </c>
      <c r="P669" s="16">
        <v>13748</v>
      </c>
      <c r="Q669" s="16">
        <v>12841</v>
      </c>
      <c r="R669" s="16">
        <v>12595</v>
      </c>
      <c r="S669" s="16">
        <v>13029</v>
      </c>
      <c r="T669" s="16">
        <v>12486</v>
      </c>
      <c r="U669" s="16">
        <v>12696</v>
      </c>
      <c r="V669" s="16">
        <v>11529</v>
      </c>
      <c r="W669" s="16">
        <v>10299</v>
      </c>
      <c r="X669" s="16">
        <v>10965</v>
      </c>
      <c r="Y669" s="16">
        <v>10674</v>
      </c>
      <c r="Z669" s="16">
        <v>12152</v>
      </c>
      <c r="AA669" s="16">
        <v>11175</v>
      </c>
      <c r="AG669" s="103">
        <f t="shared" ref="AG669:AX669" si="1209">J669/$G669</f>
        <v>0.19745117822623978</v>
      </c>
      <c r="AH669" s="103">
        <f t="shared" si="1209"/>
        <v>0.19127297768139329</v>
      </c>
      <c r="AI669" s="103">
        <f t="shared" si="1209"/>
        <v>0.19141001724985568</v>
      </c>
      <c r="AJ669" s="103">
        <f t="shared" si="1209"/>
        <v>0.1605646943817774</v>
      </c>
      <c r="AK669" s="103">
        <f t="shared" si="1209"/>
        <v>0.1550716916792429</v>
      </c>
      <c r="AL669" s="103">
        <f t="shared" si="1209"/>
        <v>0.16975776543279666</v>
      </c>
      <c r="AM669" s="103">
        <f t="shared" si="1209"/>
        <v>0.15700166560175502</v>
      </c>
      <c r="AN669" s="103">
        <f t="shared" si="1209"/>
        <v>0.14664375821880538</v>
      </c>
      <c r="AO669" s="103">
        <f t="shared" si="1209"/>
        <v>0.14383444706532619</v>
      </c>
      <c r="AP669" s="103">
        <f t="shared" si="1209"/>
        <v>0.14879071145804962</v>
      </c>
      <c r="AQ669" s="103">
        <f t="shared" si="1209"/>
        <v>0.14258967098512607</v>
      </c>
      <c r="AR669" s="103">
        <f t="shared" si="1209"/>
        <v>0.14498786343321807</v>
      </c>
      <c r="AS669" s="103">
        <f t="shared" si="1209"/>
        <v>0.13166076540024976</v>
      </c>
      <c r="AT669" s="103">
        <f t="shared" si="1209"/>
        <v>0.11761420963285386</v>
      </c>
      <c r="AU669" s="103">
        <f t="shared" si="1209"/>
        <v>0.12521990568251701</v>
      </c>
      <c r="AV669" s="103">
        <f t="shared" si="1209"/>
        <v>0.12189669614730383</v>
      </c>
      <c r="AW669" s="103">
        <f t="shared" si="1209"/>
        <v>0.13877540299625596</v>
      </c>
      <c r="AX669" s="103">
        <f t="shared" si="1209"/>
        <v>0.12761809813060898</v>
      </c>
    </row>
    <row r="670" spans="1:66" ht="14.25" outlineLevel="1" x14ac:dyDescent="0.2">
      <c r="A670" s="83" t="s">
        <v>1815</v>
      </c>
      <c r="B670" s="83" t="s">
        <v>1423</v>
      </c>
      <c r="C670" s="1" t="s">
        <v>2455</v>
      </c>
      <c r="D670" s="97" t="e">
        <v>#N/A</v>
      </c>
      <c r="E670" s="16">
        <f t="shared" ref="E670:G670" si="1210">E530</f>
        <v>367451</v>
      </c>
      <c r="F670" s="138">
        <f t="shared" si="1210"/>
        <v>0.45</v>
      </c>
      <c r="G670" s="16">
        <f t="shared" si="1210"/>
        <v>165352.95000000001</v>
      </c>
      <c r="H670" s="16"/>
      <c r="I670" s="101">
        <f t="shared" si="996"/>
        <v>6.2686110730611908E-2</v>
      </c>
      <c r="J670" s="16">
        <v>16694</v>
      </c>
      <c r="K670" s="130">
        <v>15944</v>
      </c>
      <c r="L670" s="130">
        <v>15501</v>
      </c>
      <c r="M670" s="131">
        <v>10583</v>
      </c>
      <c r="N670" s="131">
        <v>9656</v>
      </c>
      <c r="O670" s="16">
        <v>11843</v>
      </c>
      <c r="P670" s="16">
        <v>10750</v>
      </c>
      <c r="Q670" s="16">
        <v>10145</v>
      </c>
      <c r="R670" s="16">
        <v>10645</v>
      </c>
      <c r="S670" s="16">
        <v>10740</v>
      </c>
      <c r="T670" s="16">
        <v>10514</v>
      </c>
      <c r="U670" s="16">
        <v>11165</v>
      </c>
      <c r="V670" s="16">
        <v>10177</v>
      </c>
      <c r="W670" s="16">
        <v>9022</v>
      </c>
      <c r="X670" s="16">
        <v>9793</v>
      </c>
      <c r="Y670" s="16">
        <v>9062</v>
      </c>
      <c r="Z670" s="16">
        <v>11290</v>
      </c>
      <c r="AA670" s="16">
        <v>10744</v>
      </c>
      <c r="AG670" s="103">
        <f t="shared" ref="AG670:AX670" si="1211">J670/$G670</f>
        <v>0.10095979539524393</v>
      </c>
      <c r="AH670" s="103">
        <f t="shared" si="1211"/>
        <v>9.642404323599911E-2</v>
      </c>
      <c r="AI670" s="103">
        <f t="shared" si="1211"/>
        <v>9.3744925627271838E-2</v>
      </c>
      <c r="AJ670" s="103">
        <f t="shared" si="1211"/>
        <v>6.4002486801717176E-2</v>
      </c>
      <c r="AK670" s="103">
        <f t="shared" si="1211"/>
        <v>5.839629713289058E-2</v>
      </c>
      <c r="AL670" s="103">
        <f t="shared" si="1211"/>
        <v>7.1622550429248463E-2</v>
      </c>
      <c r="AM670" s="103">
        <f t="shared" si="1211"/>
        <v>6.501244761584235E-2</v>
      </c>
      <c r="AN670" s="103">
        <f t="shared" si="1211"/>
        <v>6.1353607540718197E-2</v>
      </c>
      <c r="AO670" s="103">
        <f t="shared" si="1211"/>
        <v>6.4377442313548069E-2</v>
      </c>
      <c r="AP670" s="103">
        <f t="shared" si="1211"/>
        <v>6.4951970920385751E-2</v>
      </c>
      <c r="AQ670" s="103">
        <f t="shared" si="1211"/>
        <v>6.3585197603066648E-2</v>
      </c>
      <c r="AR670" s="103">
        <f t="shared" si="1211"/>
        <v>6.7522230477291154E-2</v>
      </c>
      <c r="AS670" s="103">
        <f t="shared" si="1211"/>
        <v>6.1547132966179308E-2</v>
      </c>
      <c r="AT670" s="103">
        <f t="shared" si="1211"/>
        <v>5.4562074640942294E-2</v>
      </c>
      <c r="AU670" s="103">
        <f t="shared" si="1211"/>
        <v>5.9224827860645965E-2</v>
      </c>
      <c r="AV670" s="103">
        <f t="shared" si="1211"/>
        <v>5.4803981422768683E-2</v>
      </c>
      <c r="AW670" s="103">
        <f t="shared" si="1211"/>
        <v>6.8278189170498618E-2</v>
      </c>
      <c r="AX670" s="103">
        <f t="shared" si="1211"/>
        <v>6.4976161598568394E-2</v>
      </c>
    </row>
    <row r="671" spans="1:66" ht="14.25" outlineLevel="1" x14ac:dyDescent="0.2">
      <c r="A671" s="83" t="s">
        <v>1815</v>
      </c>
      <c r="B671" s="83" t="s">
        <v>1423</v>
      </c>
      <c r="C671" s="1" t="s">
        <v>1340</v>
      </c>
      <c r="D671" s="97" t="s">
        <v>133</v>
      </c>
      <c r="E671" s="16">
        <f t="shared" ref="E671:G671" si="1212">E531</f>
        <v>489964</v>
      </c>
      <c r="F671" s="138">
        <f t="shared" si="1212"/>
        <v>0.45</v>
      </c>
      <c r="G671" s="16">
        <f t="shared" si="1212"/>
        <v>220483.80000000002</v>
      </c>
      <c r="H671" s="16"/>
      <c r="I671" s="101">
        <f t="shared" si="996"/>
        <v>4.3071947538398129E-3</v>
      </c>
      <c r="J671" s="16">
        <v>1964</v>
      </c>
      <c r="K671" s="130">
        <v>2159</v>
      </c>
      <c r="L671" s="130">
        <v>2055</v>
      </c>
      <c r="M671" s="131">
        <v>1241</v>
      </c>
      <c r="N671" s="32">
        <v>935</v>
      </c>
      <c r="O671" s="16">
        <v>1413</v>
      </c>
      <c r="P671" s="16">
        <v>1357</v>
      </c>
      <c r="Q671" s="1">
        <v>990</v>
      </c>
      <c r="R671" s="1">
        <v>935</v>
      </c>
      <c r="S671" s="16">
        <v>1125</v>
      </c>
      <c r="T671" s="16">
        <v>1210</v>
      </c>
      <c r="U671" s="16">
        <v>1169</v>
      </c>
      <c r="V671" s="16">
        <v>1059</v>
      </c>
      <c r="W671" s="1">
        <v>948</v>
      </c>
      <c r="X671" s="16">
        <v>1098</v>
      </c>
      <c r="Y671" s="1">
        <v>871</v>
      </c>
      <c r="Z671" s="1">
        <v>848</v>
      </c>
      <c r="AA671" s="16">
        <v>1130</v>
      </c>
      <c r="AG671" s="103">
        <f t="shared" ref="AG671:AX671" si="1213">J671/$G671</f>
        <v>8.9076839205420068E-3</v>
      </c>
      <c r="AH671" s="103">
        <f t="shared" si="1213"/>
        <v>9.7921026397404243E-3</v>
      </c>
      <c r="AI671" s="103">
        <f t="shared" si="1213"/>
        <v>9.3204126561679361E-3</v>
      </c>
      <c r="AJ671" s="103">
        <f t="shared" si="1213"/>
        <v>5.6285314385909526E-3</v>
      </c>
      <c r="AK671" s="103">
        <f t="shared" si="1213"/>
        <v>4.2406743715411284E-3</v>
      </c>
      <c r="AL671" s="103">
        <f t="shared" si="1213"/>
        <v>6.4086341037300695E-3</v>
      </c>
      <c r="AM671" s="103">
        <f t="shared" si="1213"/>
        <v>6.1546471894987293E-3</v>
      </c>
      <c r="AN671" s="103">
        <f t="shared" si="1213"/>
        <v>4.4901258051611949E-3</v>
      </c>
      <c r="AO671" s="103">
        <f t="shared" si="1213"/>
        <v>4.2406743715411284E-3</v>
      </c>
      <c r="AP671" s="103">
        <f t="shared" si="1213"/>
        <v>5.1024156876831759E-3</v>
      </c>
      <c r="AQ671" s="103">
        <f t="shared" si="1213"/>
        <v>5.4879315396414606E-3</v>
      </c>
      <c r="AR671" s="103">
        <f t="shared" si="1213"/>
        <v>5.3019768345792294E-3</v>
      </c>
      <c r="AS671" s="103">
        <f t="shared" si="1213"/>
        <v>4.8030739673390966E-3</v>
      </c>
      <c r="AT671" s="103">
        <f t="shared" si="1213"/>
        <v>4.2996356194876899E-3</v>
      </c>
      <c r="AU671" s="103">
        <f t="shared" si="1213"/>
        <v>4.9799577111787801E-3</v>
      </c>
      <c r="AV671" s="103">
        <f t="shared" si="1213"/>
        <v>3.9504036124195967E-3</v>
      </c>
      <c r="AW671" s="103">
        <f t="shared" si="1213"/>
        <v>3.8460875583602966E-3</v>
      </c>
      <c r="AX671" s="103">
        <f t="shared" si="1213"/>
        <v>5.1250930907395459E-3</v>
      </c>
    </row>
    <row r="672" spans="1:66" ht="14.25" outlineLevel="1" x14ac:dyDescent="0.2">
      <c r="A672" s="124" t="s">
        <v>1815</v>
      </c>
      <c r="B672" s="124" t="s">
        <v>1423</v>
      </c>
      <c r="C672" s="133" t="s">
        <v>2456</v>
      </c>
      <c r="D672" s="117" t="e">
        <v>#N/A</v>
      </c>
      <c r="E672" s="134">
        <f t="shared" ref="E672:G672" si="1214">E532</f>
        <v>208168</v>
      </c>
      <c r="F672" s="135">
        <f t="shared" si="1214"/>
        <v>0.45</v>
      </c>
      <c r="G672" s="134">
        <f t="shared" si="1214"/>
        <v>93675.6</v>
      </c>
      <c r="H672" s="133"/>
      <c r="I672" s="122" t="e">
        <f t="shared" si="996"/>
        <v>#DIV/0!</v>
      </c>
      <c r="J672" s="133"/>
      <c r="K672" s="136"/>
      <c r="L672" s="136"/>
      <c r="M672" s="137"/>
      <c r="N672" s="137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25">
        <f t="shared" ref="AG672:AX672" si="1215">J672/$G672</f>
        <v>0</v>
      </c>
      <c r="AH672" s="125">
        <f t="shared" si="1215"/>
        <v>0</v>
      </c>
      <c r="AI672" s="125">
        <f t="shared" si="1215"/>
        <v>0</v>
      </c>
      <c r="AJ672" s="125">
        <f t="shared" si="1215"/>
        <v>0</v>
      </c>
      <c r="AK672" s="125">
        <f t="shared" si="1215"/>
        <v>0</v>
      </c>
      <c r="AL672" s="125">
        <f t="shared" si="1215"/>
        <v>0</v>
      </c>
      <c r="AM672" s="125">
        <f t="shared" si="1215"/>
        <v>0</v>
      </c>
      <c r="AN672" s="125">
        <f t="shared" si="1215"/>
        <v>0</v>
      </c>
      <c r="AO672" s="125">
        <f t="shared" si="1215"/>
        <v>0</v>
      </c>
      <c r="AP672" s="125">
        <f t="shared" si="1215"/>
        <v>0</v>
      </c>
      <c r="AQ672" s="125">
        <f t="shared" si="1215"/>
        <v>0</v>
      </c>
      <c r="AR672" s="125">
        <f t="shared" si="1215"/>
        <v>0</v>
      </c>
      <c r="AS672" s="125">
        <f t="shared" si="1215"/>
        <v>0</v>
      </c>
      <c r="AT672" s="125">
        <f t="shared" si="1215"/>
        <v>0</v>
      </c>
      <c r="AU672" s="125">
        <f t="shared" si="1215"/>
        <v>0</v>
      </c>
      <c r="AV672" s="125">
        <f t="shared" si="1215"/>
        <v>0</v>
      </c>
      <c r="AW672" s="125">
        <f t="shared" si="1215"/>
        <v>0</v>
      </c>
      <c r="AX672" s="125">
        <f t="shared" si="1215"/>
        <v>0</v>
      </c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</row>
    <row r="673" spans="1:66" ht="14.25" outlineLevel="1" x14ac:dyDescent="0.2">
      <c r="A673" s="83" t="s">
        <v>1815</v>
      </c>
      <c r="B673" s="83" t="s">
        <v>1423</v>
      </c>
      <c r="C673" s="1" t="s">
        <v>1423</v>
      </c>
      <c r="D673" s="97" t="s">
        <v>201</v>
      </c>
      <c r="E673" s="16">
        <f t="shared" ref="E673:G673" si="1216">E533</f>
        <v>644331</v>
      </c>
      <c r="F673" s="138">
        <f t="shared" si="1216"/>
        <v>0.45</v>
      </c>
      <c r="G673" s="16">
        <f t="shared" si="1216"/>
        <v>289948.95</v>
      </c>
      <c r="H673" s="16"/>
      <c r="I673" s="101">
        <f t="shared" si="996"/>
        <v>0.14876526827682368</v>
      </c>
      <c r="J673" s="16">
        <v>60137</v>
      </c>
      <c r="K673" s="130">
        <v>61901</v>
      </c>
      <c r="L673" s="130">
        <v>63576</v>
      </c>
      <c r="M673" s="131">
        <v>43544</v>
      </c>
      <c r="N673" s="131">
        <v>37492</v>
      </c>
      <c r="O673" s="16">
        <v>44858</v>
      </c>
      <c r="P673" s="16">
        <v>46857</v>
      </c>
      <c r="Q673" s="16">
        <v>41095</v>
      </c>
      <c r="R673" s="16">
        <v>42159</v>
      </c>
      <c r="S673" s="16">
        <v>42588</v>
      </c>
      <c r="T673" s="16">
        <v>42186</v>
      </c>
      <c r="U673" s="16">
        <v>45276</v>
      </c>
      <c r="V673" s="16">
        <v>42628</v>
      </c>
      <c r="W673" s="16">
        <v>39893</v>
      </c>
      <c r="X673" s="16">
        <v>42547</v>
      </c>
      <c r="Y673" s="16">
        <v>41058</v>
      </c>
      <c r="Z673" s="16">
        <v>42446</v>
      </c>
      <c r="AA673" s="16">
        <v>45899</v>
      </c>
      <c r="AG673" s="103">
        <f t="shared" ref="AG673:AX673" si="1217">J673/$G673</f>
        <v>0.20740547603293613</v>
      </c>
      <c r="AH673" s="103">
        <f t="shared" si="1217"/>
        <v>0.21348930561741988</v>
      </c>
      <c r="AI673" s="103">
        <f t="shared" si="1217"/>
        <v>0.21926618461629194</v>
      </c>
      <c r="AJ673" s="103">
        <f t="shared" si="1217"/>
        <v>0.15017816067276671</v>
      </c>
      <c r="AK673" s="103">
        <f t="shared" si="1217"/>
        <v>0.12930552085117053</v>
      </c>
      <c r="AL673" s="103">
        <f t="shared" si="1217"/>
        <v>0.1547099929142699</v>
      </c>
      <c r="AM673" s="103">
        <f t="shared" si="1217"/>
        <v>0.16160431000008793</v>
      </c>
      <c r="AN673" s="103">
        <f t="shared" si="1217"/>
        <v>0.14173184624396812</v>
      </c>
      <c r="AO673" s="103">
        <f t="shared" si="1217"/>
        <v>0.14540145773937102</v>
      </c>
      <c r="AP673" s="103">
        <f t="shared" si="1217"/>
        <v>0.14688102853967913</v>
      </c>
      <c r="AQ673" s="103">
        <f t="shared" si="1217"/>
        <v>0.14549457757994985</v>
      </c>
      <c r="AR673" s="103">
        <f t="shared" si="1217"/>
        <v>0.15615162600174962</v>
      </c>
      <c r="AS673" s="103">
        <f t="shared" si="1217"/>
        <v>0.14701898385905518</v>
      </c>
      <c r="AT673" s="103">
        <f t="shared" si="1217"/>
        <v>0.13758628889671784</v>
      </c>
      <c r="AU673" s="103">
        <f t="shared" si="1217"/>
        <v>0.14673962433731869</v>
      </c>
      <c r="AV673" s="103">
        <f t="shared" si="1217"/>
        <v>0.14160423757354526</v>
      </c>
      <c r="AW673" s="103">
        <f t="shared" si="1217"/>
        <v>0.14639128715589417</v>
      </c>
      <c r="AX673" s="103">
        <f t="shared" si="1217"/>
        <v>0.15830028010103156</v>
      </c>
    </row>
    <row r="674" spans="1:66" ht="14.25" outlineLevel="1" x14ac:dyDescent="0.2">
      <c r="A674" s="83" t="s">
        <v>1815</v>
      </c>
      <c r="B674" s="83" t="s">
        <v>1423</v>
      </c>
      <c r="C674" s="1" t="s">
        <v>1424</v>
      </c>
      <c r="D674" s="97" t="s">
        <v>133</v>
      </c>
      <c r="E674" s="16">
        <f t="shared" ref="E674:G674" si="1218">E534</f>
        <v>231922</v>
      </c>
      <c r="F674" s="138">
        <f t="shared" si="1218"/>
        <v>0.45</v>
      </c>
      <c r="G674" s="16">
        <f t="shared" si="1218"/>
        <v>104364.90000000001</v>
      </c>
      <c r="H674" s="1"/>
      <c r="I674" s="101">
        <f t="shared" si="996"/>
        <v>0</v>
      </c>
      <c r="J674" s="1">
        <v>0</v>
      </c>
      <c r="K674" s="61">
        <v>0</v>
      </c>
      <c r="L674" s="61">
        <v>0</v>
      </c>
      <c r="M674" s="32">
        <v>0</v>
      </c>
      <c r="N674" s="32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G674" s="103">
        <f t="shared" ref="AG674:AX674" si="1219">J674/$G674</f>
        <v>0</v>
      </c>
      <c r="AH674" s="103">
        <f t="shared" si="1219"/>
        <v>0</v>
      </c>
      <c r="AI674" s="103">
        <f t="shared" si="1219"/>
        <v>0</v>
      </c>
      <c r="AJ674" s="103">
        <f t="shared" si="1219"/>
        <v>0</v>
      </c>
      <c r="AK674" s="103">
        <f t="shared" si="1219"/>
        <v>0</v>
      </c>
      <c r="AL674" s="103">
        <f t="shared" si="1219"/>
        <v>0</v>
      </c>
      <c r="AM674" s="103">
        <f t="shared" si="1219"/>
        <v>0</v>
      </c>
      <c r="AN674" s="103">
        <f t="shared" si="1219"/>
        <v>0</v>
      </c>
      <c r="AO674" s="103">
        <f t="shared" si="1219"/>
        <v>0</v>
      </c>
      <c r="AP674" s="103">
        <f t="shared" si="1219"/>
        <v>0</v>
      </c>
      <c r="AQ674" s="103">
        <f t="shared" si="1219"/>
        <v>0</v>
      </c>
      <c r="AR674" s="103">
        <f t="shared" si="1219"/>
        <v>0</v>
      </c>
      <c r="AS674" s="103">
        <f t="shared" si="1219"/>
        <v>0</v>
      </c>
      <c r="AT674" s="103">
        <f t="shared" si="1219"/>
        <v>0</v>
      </c>
      <c r="AU674" s="103">
        <f t="shared" si="1219"/>
        <v>0</v>
      </c>
      <c r="AV674" s="103">
        <f t="shared" si="1219"/>
        <v>0</v>
      </c>
      <c r="AW674" s="103">
        <f t="shared" si="1219"/>
        <v>0</v>
      </c>
      <c r="AX674" s="103">
        <f t="shared" si="1219"/>
        <v>0</v>
      </c>
    </row>
    <row r="675" spans="1:66" ht="14.25" outlineLevel="1" x14ac:dyDescent="0.2">
      <c r="A675" s="124" t="s">
        <v>1815</v>
      </c>
      <c r="B675" s="124" t="s">
        <v>1423</v>
      </c>
      <c r="C675" s="133" t="s">
        <v>1441</v>
      </c>
      <c r="D675" s="117" t="s">
        <v>133</v>
      </c>
      <c r="E675" s="134">
        <f t="shared" ref="E675:G675" si="1220">E535</f>
        <v>397939</v>
      </c>
      <c r="F675" s="135">
        <f t="shared" si="1220"/>
        <v>0.45</v>
      </c>
      <c r="G675" s="134">
        <f t="shared" si="1220"/>
        <v>179072.55000000002</v>
      </c>
      <c r="H675" s="133"/>
      <c r="I675" s="122" t="e">
        <f t="shared" si="996"/>
        <v>#DIV/0!</v>
      </c>
      <c r="J675" s="133"/>
      <c r="K675" s="136"/>
      <c r="L675" s="136"/>
      <c r="M675" s="137"/>
      <c r="N675" s="137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25">
        <f t="shared" ref="AG675:AX675" si="1221">J675/$G675</f>
        <v>0</v>
      </c>
      <c r="AH675" s="125">
        <f t="shared" si="1221"/>
        <v>0</v>
      </c>
      <c r="AI675" s="125">
        <f t="shared" si="1221"/>
        <v>0</v>
      </c>
      <c r="AJ675" s="125">
        <f t="shared" si="1221"/>
        <v>0</v>
      </c>
      <c r="AK675" s="125">
        <f t="shared" si="1221"/>
        <v>0</v>
      </c>
      <c r="AL675" s="125">
        <f t="shared" si="1221"/>
        <v>0</v>
      </c>
      <c r="AM675" s="125">
        <f t="shared" si="1221"/>
        <v>0</v>
      </c>
      <c r="AN675" s="125">
        <f t="shared" si="1221"/>
        <v>0</v>
      </c>
      <c r="AO675" s="125">
        <f t="shared" si="1221"/>
        <v>0</v>
      </c>
      <c r="AP675" s="125">
        <f t="shared" si="1221"/>
        <v>0</v>
      </c>
      <c r="AQ675" s="125">
        <f t="shared" si="1221"/>
        <v>0</v>
      </c>
      <c r="AR675" s="125">
        <f t="shared" si="1221"/>
        <v>0</v>
      </c>
      <c r="AS675" s="125">
        <f t="shared" si="1221"/>
        <v>0</v>
      </c>
      <c r="AT675" s="125">
        <f t="shared" si="1221"/>
        <v>0</v>
      </c>
      <c r="AU675" s="125">
        <f t="shared" si="1221"/>
        <v>0</v>
      </c>
      <c r="AV675" s="125">
        <f t="shared" si="1221"/>
        <v>0</v>
      </c>
      <c r="AW675" s="125">
        <f t="shared" si="1221"/>
        <v>0</v>
      </c>
      <c r="AX675" s="125">
        <f t="shared" si="1221"/>
        <v>0</v>
      </c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</row>
    <row r="676" spans="1:66" ht="14.25" outlineLevel="1" x14ac:dyDescent="0.2">
      <c r="A676" s="83" t="s">
        <v>1815</v>
      </c>
      <c r="B676" s="83" t="s">
        <v>1423</v>
      </c>
      <c r="C676" s="1" t="s">
        <v>1442</v>
      </c>
      <c r="D676" s="97" t="s">
        <v>133</v>
      </c>
      <c r="E676" s="16">
        <f t="shared" ref="E676:G676" si="1222">E536</f>
        <v>350490</v>
      </c>
      <c r="F676" s="138">
        <f t="shared" si="1222"/>
        <v>0.45</v>
      </c>
      <c r="G676" s="16">
        <f t="shared" si="1222"/>
        <v>157720.5</v>
      </c>
      <c r="H676" s="1"/>
      <c r="I676" s="101">
        <f t="shared" si="996"/>
        <v>0</v>
      </c>
      <c r="J676" s="1">
        <v>0</v>
      </c>
      <c r="K676" s="61"/>
      <c r="L676" s="61">
        <v>0</v>
      </c>
      <c r="M676" s="32"/>
      <c r="N676" s="32"/>
      <c r="P676" s="1">
        <v>0</v>
      </c>
      <c r="Q676" s="1">
        <v>0</v>
      </c>
      <c r="U676" s="1">
        <v>0</v>
      </c>
      <c r="V676" s="1">
        <v>0</v>
      </c>
      <c r="X676" s="1">
        <v>0</v>
      </c>
      <c r="Y676" s="1">
        <v>0</v>
      </c>
      <c r="Z676" s="1">
        <v>0</v>
      </c>
      <c r="AG676" s="103">
        <f t="shared" ref="AG676:AX676" si="1223">J676/$G676</f>
        <v>0</v>
      </c>
      <c r="AH676" s="103">
        <f t="shared" si="1223"/>
        <v>0</v>
      </c>
      <c r="AI676" s="103">
        <f t="shared" si="1223"/>
        <v>0</v>
      </c>
      <c r="AJ676" s="103">
        <f t="shared" si="1223"/>
        <v>0</v>
      </c>
      <c r="AK676" s="103">
        <f t="shared" si="1223"/>
        <v>0</v>
      </c>
      <c r="AL676" s="103">
        <f t="shared" si="1223"/>
        <v>0</v>
      </c>
      <c r="AM676" s="103">
        <f t="shared" si="1223"/>
        <v>0</v>
      </c>
      <c r="AN676" s="103">
        <f t="shared" si="1223"/>
        <v>0</v>
      </c>
      <c r="AO676" s="103">
        <f t="shared" si="1223"/>
        <v>0</v>
      </c>
      <c r="AP676" s="103">
        <f t="shared" si="1223"/>
        <v>0</v>
      </c>
      <c r="AQ676" s="103">
        <f t="shared" si="1223"/>
        <v>0</v>
      </c>
      <c r="AR676" s="103">
        <f t="shared" si="1223"/>
        <v>0</v>
      </c>
      <c r="AS676" s="103">
        <f t="shared" si="1223"/>
        <v>0</v>
      </c>
      <c r="AT676" s="103">
        <f t="shared" si="1223"/>
        <v>0</v>
      </c>
      <c r="AU676" s="103">
        <f t="shared" si="1223"/>
        <v>0</v>
      </c>
      <c r="AV676" s="103">
        <f t="shared" si="1223"/>
        <v>0</v>
      </c>
      <c r="AW676" s="103">
        <f t="shared" si="1223"/>
        <v>0</v>
      </c>
      <c r="AX676" s="103">
        <f t="shared" si="1223"/>
        <v>0</v>
      </c>
    </row>
    <row r="677" spans="1:66" ht="14.25" outlineLevel="1" x14ac:dyDescent="0.2">
      <c r="A677" s="124" t="s">
        <v>1815</v>
      </c>
      <c r="B677" s="124" t="s">
        <v>1423</v>
      </c>
      <c r="C677" s="133" t="s">
        <v>1454</v>
      </c>
      <c r="D677" s="117" t="s">
        <v>151</v>
      </c>
      <c r="E677" s="134">
        <f t="shared" ref="E677:G677" si="1224">E537</f>
        <v>281603</v>
      </c>
      <c r="F677" s="135">
        <f t="shared" si="1224"/>
        <v>0.45</v>
      </c>
      <c r="G677" s="134">
        <f t="shared" si="1224"/>
        <v>126721.35</v>
      </c>
      <c r="H677" s="133"/>
      <c r="I677" s="122" t="e">
        <f t="shared" si="996"/>
        <v>#DIV/0!</v>
      </c>
      <c r="J677" s="133">
        <v>0</v>
      </c>
      <c r="K677" s="136">
        <v>0</v>
      </c>
      <c r="L677" s="136">
        <v>0</v>
      </c>
      <c r="M677" s="137"/>
      <c r="N677" s="137">
        <v>0</v>
      </c>
      <c r="O677" s="133">
        <v>0</v>
      </c>
      <c r="P677" s="133">
        <v>0</v>
      </c>
      <c r="Q677" s="133"/>
      <c r="R677" s="133"/>
      <c r="S677" s="133">
        <v>0</v>
      </c>
      <c r="T677" s="133"/>
      <c r="U677" s="133">
        <v>0</v>
      </c>
      <c r="V677" s="133"/>
      <c r="W677" s="133"/>
      <c r="X677" s="133">
        <v>0</v>
      </c>
      <c r="Y677" s="133"/>
      <c r="Z677" s="133"/>
      <c r="AA677" s="133"/>
      <c r="AB677" s="133"/>
      <c r="AC677" s="133"/>
      <c r="AD677" s="133"/>
      <c r="AE677" s="133"/>
      <c r="AF677" s="133"/>
      <c r="AG677" s="125">
        <f t="shared" ref="AG677:AX677" si="1225">J677/$G677</f>
        <v>0</v>
      </c>
      <c r="AH677" s="125">
        <f t="shared" si="1225"/>
        <v>0</v>
      </c>
      <c r="AI677" s="125">
        <f t="shared" si="1225"/>
        <v>0</v>
      </c>
      <c r="AJ677" s="125">
        <f t="shared" si="1225"/>
        <v>0</v>
      </c>
      <c r="AK677" s="125">
        <f t="shared" si="1225"/>
        <v>0</v>
      </c>
      <c r="AL677" s="125">
        <f t="shared" si="1225"/>
        <v>0</v>
      </c>
      <c r="AM677" s="125">
        <f t="shared" si="1225"/>
        <v>0</v>
      </c>
      <c r="AN677" s="125">
        <f t="shared" si="1225"/>
        <v>0</v>
      </c>
      <c r="AO677" s="125">
        <f t="shared" si="1225"/>
        <v>0</v>
      </c>
      <c r="AP677" s="125">
        <f t="shared" si="1225"/>
        <v>0</v>
      </c>
      <c r="AQ677" s="125">
        <f t="shared" si="1225"/>
        <v>0</v>
      </c>
      <c r="AR677" s="125">
        <f t="shared" si="1225"/>
        <v>0</v>
      </c>
      <c r="AS677" s="125">
        <f t="shared" si="1225"/>
        <v>0</v>
      </c>
      <c r="AT677" s="125">
        <f t="shared" si="1225"/>
        <v>0</v>
      </c>
      <c r="AU677" s="125">
        <f t="shared" si="1225"/>
        <v>0</v>
      </c>
      <c r="AV677" s="125">
        <f t="shared" si="1225"/>
        <v>0</v>
      </c>
      <c r="AW677" s="125">
        <f t="shared" si="1225"/>
        <v>0</v>
      </c>
      <c r="AX677" s="125">
        <f t="shared" si="1225"/>
        <v>0</v>
      </c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</row>
    <row r="678" spans="1:66" ht="14.25" outlineLevel="1" x14ac:dyDescent="0.2">
      <c r="A678" s="124" t="s">
        <v>1815</v>
      </c>
      <c r="B678" s="124" t="s">
        <v>1483</v>
      </c>
      <c r="C678" s="133" t="s">
        <v>1386</v>
      </c>
      <c r="D678" s="117" t="s">
        <v>133</v>
      </c>
      <c r="E678" s="134">
        <f t="shared" ref="E678:G678" si="1226">E538</f>
        <v>77627</v>
      </c>
      <c r="F678" s="135">
        <f t="shared" si="1226"/>
        <v>0.46</v>
      </c>
      <c r="G678" s="134">
        <f t="shared" si="1226"/>
        <v>35708.42</v>
      </c>
      <c r="H678" s="133"/>
      <c r="I678" s="122" t="e">
        <f t="shared" si="996"/>
        <v>#DIV/0!</v>
      </c>
      <c r="J678" s="133"/>
      <c r="K678" s="136"/>
      <c r="L678" s="136"/>
      <c r="M678" s="137"/>
      <c r="N678" s="137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25">
        <f t="shared" ref="AG678:AX678" si="1227">J678/$G678</f>
        <v>0</v>
      </c>
      <c r="AH678" s="125">
        <f t="shared" si="1227"/>
        <v>0</v>
      </c>
      <c r="AI678" s="125">
        <f t="shared" si="1227"/>
        <v>0</v>
      </c>
      <c r="AJ678" s="125">
        <f t="shared" si="1227"/>
        <v>0</v>
      </c>
      <c r="AK678" s="125">
        <f t="shared" si="1227"/>
        <v>0</v>
      </c>
      <c r="AL678" s="125">
        <f t="shared" si="1227"/>
        <v>0</v>
      </c>
      <c r="AM678" s="125">
        <f t="shared" si="1227"/>
        <v>0</v>
      </c>
      <c r="AN678" s="125">
        <f t="shared" si="1227"/>
        <v>0</v>
      </c>
      <c r="AO678" s="125">
        <f t="shared" si="1227"/>
        <v>0</v>
      </c>
      <c r="AP678" s="125">
        <f t="shared" si="1227"/>
        <v>0</v>
      </c>
      <c r="AQ678" s="125">
        <f t="shared" si="1227"/>
        <v>0</v>
      </c>
      <c r="AR678" s="125">
        <f t="shared" si="1227"/>
        <v>0</v>
      </c>
      <c r="AS678" s="125">
        <f t="shared" si="1227"/>
        <v>0</v>
      </c>
      <c r="AT678" s="125">
        <f t="shared" si="1227"/>
        <v>0</v>
      </c>
      <c r="AU678" s="125">
        <f t="shared" si="1227"/>
        <v>0</v>
      </c>
      <c r="AV678" s="125">
        <f t="shared" si="1227"/>
        <v>0</v>
      </c>
      <c r="AW678" s="125">
        <f t="shared" si="1227"/>
        <v>0</v>
      </c>
      <c r="AX678" s="125">
        <f t="shared" si="1227"/>
        <v>0</v>
      </c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</row>
    <row r="679" spans="1:66" ht="14.25" outlineLevel="1" x14ac:dyDescent="0.2">
      <c r="A679" s="124" t="s">
        <v>1815</v>
      </c>
      <c r="B679" s="124" t="s">
        <v>1483</v>
      </c>
      <c r="C679" s="133" t="s">
        <v>1483</v>
      </c>
      <c r="D679" s="117" t="s">
        <v>133</v>
      </c>
      <c r="E679" s="134">
        <f t="shared" ref="E679:G679" si="1228">E539</f>
        <v>140568</v>
      </c>
      <c r="F679" s="135">
        <f t="shared" si="1228"/>
        <v>0.46</v>
      </c>
      <c r="G679" s="134">
        <f t="shared" si="1228"/>
        <v>64661.280000000006</v>
      </c>
      <c r="H679" s="133"/>
      <c r="I679" s="122" t="e">
        <f t="shared" si="996"/>
        <v>#DIV/0!</v>
      </c>
      <c r="J679" s="133"/>
      <c r="K679" s="136"/>
      <c r="L679" s="136"/>
      <c r="M679" s="137"/>
      <c r="N679" s="137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25">
        <f t="shared" ref="AG679:AX679" si="1229">J679/$G679</f>
        <v>0</v>
      </c>
      <c r="AH679" s="125">
        <f t="shared" si="1229"/>
        <v>0</v>
      </c>
      <c r="AI679" s="125">
        <f t="shared" si="1229"/>
        <v>0</v>
      </c>
      <c r="AJ679" s="125">
        <f t="shared" si="1229"/>
        <v>0</v>
      </c>
      <c r="AK679" s="125">
        <f t="shared" si="1229"/>
        <v>0</v>
      </c>
      <c r="AL679" s="125">
        <f t="shared" si="1229"/>
        <v>0</v>
      </c>
      <c r="AM679" s="125">
        <f t="shared" si="1229"/>
        <v>0</v>
      </c>
      <c r="AN679" s="125">
        <f t="shared" si="1229"/>
        <v>0</v>
      </c>
      <c r="AO679" s="125">
        <f t="shared" si="1229"/>
        <v>0</v>
      </c>
      <c r="AP679" s="125">
        <f t="shared" si="1229"/>
        <v>0</v>
      </c>
      <c r="AQ679" s="125">
        <f t="shared" si="1229"/>
        <v>0</v>
      </c>
      <c r="AR679" s="125">
        <f t="shared" si="1229"/>
        <v>0</v>
      </c>
      <c r="AS679" s="125">
        <f t="shared" si="1229"/>
        <v>0</v>
      </c>
      <c r="AT679" s="125">
        <f t="shared" si="1229"/>
        <v>0</v>
      </c>
      <c r="AU679" s="125">
        <f t="shared" si="1229"/>
        <v>0</v>
      </c>
      <c r="AV679" s="125">
        <f t="shared" si="1229"/>
        <v>0</v>
      </c>
      <c r="AW679" s="125">
        <f t="shared" si="1229"/>
        <v>0</v>
      </c>
      <c r="AX679" s="125">
        <f t="shared" si="1229"/>
        <v>0</v>
      </c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</row>
    <row r="680" spans="1:66" ht="14.25" outlineLevel="1" x14ac:dyDescent="0.2">
      <c r="A680" s="83" t="s">
        <v>1828</v>
      </c>
      <c r="B680" s="83" t="s">
        <v>1241</v>
      </c>
      <c r="C680" s="1" t="s">
        <v>1241</v>
      </c>
      <c r="D680" s="97" t="s">
        <v>151</v>
      </c>
      <c r="E680" s="16">
        <f t="shared" ref="E680:G680" si="1230">E540</f>
        <v>2198831</v>
      </c>
      <c r="F680" s="138">
        <f t="shared" si="1230"/>
        <v>0.54</v>
      </c>
      <c r="G680" s="16">
        <f t="shared" si="1230"/>
        <v>1187368.74</v>
      </c>
      <c r="H680" s="16"/>
      <c r="I680" s="101">
        <f t="shared" si="996"/>
        <v>0.32291260534055605</v>
      </c>
      <c r="J680" s="16">
        <v>461541</v>
      </c>
      <c r="K680" s="130">
        <v>455398</v>
      </c>
      <c r="L680" s="130">
        <v>435540</v>
      </c>
      <c r="M680" s="131">
        <v>317610</v>
      </c>
      <c r="N680" s="131">
        <v>312053</v>
      </c>
      <c r="O680" s="16">
        <v>309259</v>
      </c>
      <c r="P680" s="16">
        <v>294954</v>
      </c>
      <c r="Q680" s="16">
        <v>313230</v>
      </c>
      <c r="R680" s="16">
        <v>317925</v>
      </c>
      <c r="S680" s="16">
        <v>355100</v>
      </c>
      <c r="T680" s="16">
        <v>354721</v>
      </c>
      <c r="U680" s="16">
        <v>381643</v>
      </c>
      <c r="V680" s="16">
        <v>360404</v>
      </c>
      <c r="W680" s="16">
        <v>328144</v>
      </c>
      <c r="X680" s="16">
        <v>365976</v>
      </c>
      <c r="Y680" s="16">
        <v>345503</v>
      </c>
      <c r="Z680" s="16">
        <v>393179</v>
      </c>
      <c r="AA680" s="16">
        <v>411567</v>
      </c>
      <c r="AG680" s="103">
        <f t="shared" ref="AG680:AX680" si="1231">J680/$G680</f>
        <v>0.38870907111804209</v>
      </c>
      <c r="AH680" s="103">
        <f t="shared" si="1231"/>
        <v>0.38353544662124084</v>
      </c>
      <c r="AI680" s="103">
        <f t="shared" si="1231"/>
        <v>0.36681107168106852</v>
      </c>
      <c r="AJ680" s="103">
        <f t="shared" si="1231"/>
        <v>0.26749061963682824</v>
      </c>
      <c r="AK680" s="103">
        <f t="shared" si="1231"/>
        <v>0.26281052337625127</v>
      </c>
      <c r="AL680" s="103">
        <f t="shared" si="1231"/>
        <v>0.26045742117145515</v>
      </c>
      <c r="AM680" s="103">
        <f t="shared" si="1231"/>
        <v>0.24840977369843845</v>
      </c>
      <c r="AN680" s="103">
        <f t="shared" si="1231"/>
        <v>0.26380179084047639</v>
      </c>
      <c r="AO680" s="103">
        <f t="shared" si="1231"/>
        <v>0.26775591211875766</v>
      </c>
      <c r="AP680" s="103">
        <f t="shared" si="1231"/>
        <v>0.29906463597820504</v>
      </c>
      <c r="AQ680" s="103">
        <f t="shared" si="1231"/>
        <v>0.29874544280153442</v>
      </c>
      <c r="AR680" s="103">
        <f t="shared" si="1231"/>
        <v>0.32141910692376829</v>
      </c>
      <c r="AS680" s="103">
        <f t="shared" si="1231"/>
        <v>0.30353165605488319</v>
      </c>
      <c r="AT680" s="103">
        <f t="shared" si="1231"/>
        <v>0.27636233711188996</v>
      </c>
      <c r="AU680" s="103">
        <f t="shared" si="1231"/>
        <v>0.3082243852907901</v>
      </c>
      <c r="AV680" s="103">
        <f t="shared" si="1231"/>
        <v>0.29098205836208896</v>
      </c>
      <c r="AW680" s="103">
        <f t="shared" si="1231"/>
        <v>0.33113470715087212</v>
      </c>
      <c r="AX680" s="103">
        <f t="shared" si="1231"/>
        <v>0.34662105050870717</v>
      </c>
    </row>
    <row r="681" spans="1:66" ht="14.25" outlineLevel="1" x14ac:dyDescent="0.2">
      <c r="A681" s="83" t="s">
        <v>1828</v>
      </c>
      <c r="B681" s="83" t="s">
        <v>1241</v>
      </c>
      <c r="C681" s="1" t="s">
        <v>1916</v>
      </c>
      <c r="D681" s="97" t="s">
        <v>133</v>
      </c>
      <c r="E681" s="16">
        <f t="shared" ref="E681:G681" si="1232">E541</f>
        <v>120893</v>
      </c>
      <c r="F681" s="138">
        <f t="shared" si="1232"/>
        <v>0.54</v>
      </c>
      <c r="G681" s="16">
        <f t="shared" si="1232"/>
        <v>65282.22</v>
      </c>
      <c r="H681" s="16"/>
      <c r="I681" s="101">
        <f t="shared" si="996"/>
        <v>7.0412229649461477E-2</v>
      </c>
      <c r="J681" s="16">
        <v>3547</v>
      </c>
      <c r="K681" s="130">
        <v>3283</v>
      </c>
      <c r="L681" s="130">
        <v>3174</v>
      </c>
      <c r="M681" s="131">
        <v>2365</v>
      </c>
      <c r="N681" s="131">
        <v>2166</v>
      </c>
      <c r="O681" s="16">
        <v>2421</v>
      </c>
      <c r="P681" s="16">
        <v>2129</v>
      </c>
      <c r="Q681" s="16">
        <v>2126</v>
      </c>
      <c r="R681" s="16">
        <v>2090</v>
      </c>
      <c r="S681" s="16">
        <v>2576</v>
      </c>
      <c r="T681" s="16">
        <v>2636</v>
      </c>
      <c r="U681" s="16">
        <v>3134</v>
      </c>
      <c r="V681" s="16">
        <v>2882</v>
      </c>
      <c r="W681" s="16">
        <v>2392</v>
      </c>
      <c r="X681" s="16">
        <v>2674</v>
      </c>
      <c r="Y681" s="16">
        <v>2581</v>
      </c>
      <c r="Z681" s="16">
        <v>4779</v>
      </c>
      <c r="AA681" s="16">
        <v>6430</v>
      </c>
      <c r="AG681" s="103">
        <f t="shared" ref="AG681:AX681" si="1233">J681/$G681</f>
        <v>5.433332383610729E-2</v>
      </c>
      <c r="AH681" s="103">
        <f t="shared" si="1233"/>
        <v>5.0289343714107759E-2</v>
      </c>
      <c r="AI681" s="103">
        <f t="shared" si="1233"/>
        <v>4.8619670103130681E-2</v>
      </c>
      <c r="AJ681" s="103">
        <f t="shared" si="1233"/>
        <v>3.6227321926245767E-2</v>
      </c>
      <c r="AK681" s="103">
        <f t="shared" si="1233"/>
        <v>3.3179018728223396E-2</v>
      </c>
      <c r="AL681" s="103">
        <f t="shared" si="1233"/>
        <v>3.7085135891518392E-2</v>
      </c>
      <c r="AM681" s="103">
        <f t="shared" si="1233"/>
        <v>3.2612248786882556E-2</v>
      </c>
      <c r="AN681" s="103">
        <f t="shared" si="1233"/>
        <v>3.2566294467314377E-2</v>
      </c>
      <c r="AO681" s="103">
        <f t="shared" si="1233"/>
        <v>3.2014842632496258E-2</v>
      </c>
      <c r="AP681" s="103">
        <f t="shared" si="1233"/>
        <v>3.9459442402540845E-2</v>
      </c>
      <c r="AQ681" s="103">
        <f t="shared" si="1233"/>
        <v>4.0378528793904377E-2</v>
      </c>
      <c r="AR681" s="103">
        <f t="shared" si="1233"/>
        <v>4.8006945842221663E-2</v>
      </c>
      <c r="AS681" s="103">
        <f t="shared" si="1233"/>
        <v>4.4146782998494845E-2</v>
      </c>
      <c r="AT681" s="103">
        <f t="shared" si="1233"/>
        <v>3.6640910802359358E-2</v>
      </c>
      <c r="AU681" s="103">
        <f t="shared" si="1233"/>
        <v>4.0960616841767938E-2</v>
      </c>
      <c r="AV681" s="103">
        <f t="shared" si="1233"/>
        <v>3.9536032935154473E-2</v>
      </c>
      <c r="AW681" s="103">
        <f t="shared" si="1233"/>
        <v>7.3205231072105081E-2</v>
      </c>
      <c r="AX681" s="103">
        <f t="shared" si="1233"/>
        <v>9.8495424941124857E-2</v>
      </c>
    </row>
    <row r="682" spans="1:66" ht="14.25" outlineLevel="1" x14ac:dyDescent="0.2">
      <c r="A682" s="83" t="s">
        <v>1828</v>
      </c>
      <c r="B682" s="83" t="s">
        <v>1241</v>
      </c>
      <c r="C682" s="1" t="s">
        <v>1283</v>
      </c>
      <c r="D682" s="97" t="s">
        <v>133</v>
      </c>
      <c r="E682" s="16">
        <f t="shared" ref="E682:G682" si="1234">E542</f>
        <v>720171</v>
      </c>
      <c r="F682" s="138">
        <f t="shared" si="1234"/>
        <v>0.54</v>
      </c>
      <c r="G682" s="16">
        <f t="shared" si="1234"/>
        <v>388892.34</v>
      </c>
      <c r="H682" s="16"/>
      <c r="I682" s="101">
        <f t="shared" si="996"/>
        <v>1.7742699689070759E-2</v>
      </c>
      <c r="J682" s="16">
        <v>6455</v>
      </c>
      <c r="K682" s="130">
        <v>5635</v>
      </c>
      <c r="L682" s="130">
        <v>5487</v>
      </c>
      <c r="M682" s="131">
        <v>3817</v>
      </c>
      <c r="N682" s="131">
        <v>3491</v>
      </c>
      <c r="O682" s="16">
        <v>3701</v>
      </c>
      <c r="P682" s="16">
        <v>3358</v>
      </c>
      <c r="Q682" s="16">
        <v>3455</v>
      </c>
      <c r="R682" s="16">
        <v>3359</v>
      </c>
      <c r="S682" s="16">
        <v>3947</v>
      </c>
      <c r="T682" s="16">
        <v>4034</v>
      </c>
      <c r="U682" s="16">
        <v>5072</v>
      </c>
      <c r="V682" s="16">
        <v>4940</v>
      </c>
      <c r="W682" s="16">
        <v>3970</v>
      </c>
      <c r="X682" s="16">
        <v>4404</v>
      </c>
      <c r="Y682" s="16">
        <v>3988</v>
      </c>
      <c r="Z682" s="16">
        <v>6864</v>
      </c>
      <c r="AA682" s="16">
        <v>9848</v>
      </c>
      <c r="AG682" s="103">
        <f t="shared" ref="AG682:AX682" si="1235">J682/$G682</f>
        <v>1.6598424129413297E-2</v>
      </c>
      <c r="AH682" s="103">
        <f t="shared" si="1235"/>
        <v>1.4489871412741119E-2</v>
      </c>
      <c r="AI682" s="103">
        <f t="shared" si="1235"/>
        <v>1.4109303361439311E-2</v>
      </c>
      <c r="AJ682" s="103">
        <f t="shared" si="1235"/>
        <v>9.815055755533781E-3</v>
      </c>
      <c r="AK682" s="103">
        <f t="shared" si="1235"/>
        <v>8.9767774803689877E-3</v>
      </c>
      <c r="AL682" s="103">
        <f t="shared" si="1235"/>
        <v>9.516772688297228E-3</v>
      </c>
      <c r="AM682" s="103">
        <f t="shared" si="1235"/>
        <v>8.6347805153477696E-3</v>
      </c>
      <c r="AN682" s="103">
        <f t="shared" si="1235"/>
        <v>8.8842068732955751E-3</v>
      </c>
      <c r="AO682" s="103">
        <f t="shared" si="1235"/>
        <v>8.637351921099809E-3</v>
      </c>
      <c r="AP682" s="103">
        <f t="shared" si="1235"/>
        <v>1.0149338503298881E-2</v>
      </c>
      <c r="AQ682" s="103">
        <f t="shared" si="1235"/>
        <v>1.0373050803726296E-2</v>
      </c>
      <c r="AR682" s="103">
        <f t="shared" si="1235"/>
        <v>1.3042169974343027E-2</v>
      </c>
      <c r="AS682" s="103">
        <f t="shared" si="1235"/>
        <v>1.2702744415073847E-2</v>
      </c>
      <c r="AT682" s="103">
        <f t="shared" si="1235"/>
        <v>1.0208480835595784E-2</v>
      </c>
      <c r="AU682" s="103">
        <f t="shared" si="1235"/>
        <v>1.1324470931980815E-2</v>
      </c>
      <c r="AV682" s="103">
        <f t="shared" si="1235"/>
        <v>1.025476613913249E-2</v>
      </c>
      <c r="AW682" s="103">
        <f t="shared" si="1235"/>
        <v>1.7650129081997347E-2</v>
      </c>
      <c r="AX682" s="103">
        <f t="shared" si="1235"/>
        <v>2.5323203846082439E-2</v>
      </c>
    </row>
    <row r="683" spans="1:66" ht="14.25" outlineLevel="1" x14ac:dyDescent="0.2">
      <c r="A683" s="83" t="s">
        <v>1828</v>
      </c>
      <c r="B683" s="83" t="s">
        <v>1241</v>
      </c>
      <c r="C683" s="1" t="s">
        <v>1284</v>
      </c>
      <c r="D683" s="97" t="s">
        <v>133</v>
      </c>
      <c r="E683" s="16">
        <f t="shared" ref="E683:G683" si="1236">E543</f>
        <v>1389048</v>
      </c>
      <c r="F683" s="138">
        <f t="shared" si="1236"/>
        <v>0.54</v>
      </c>
      <c r="G683" s="16">
        <f t="shared" si="1236"/>
        <v>750085.92</v>
      </c>
      <c r="H683" s="16"/>
      <c r="I683" s="101">
        <f t="shared" si="996"/>
        <v>4.4986401913352354E-2</v>
      </c>
      <c r="J683" s="16">
        <v>33480</v>
      </c>
      <c r="K683" s="130">
        <v>30906</v>
      </c>
      <c r="L683" s="130">
        <v>31221</v>
      </c>
      <c r="M683" s="131">
        <v>23934</v>
      </c>
      <c r="N683" s="131">
        <v>24781</v>
      </c>
      <c r="O683" s="16">
        <v>25390</v>
      </c>
      <c r="P683" s="16">
        <v>23534</v>
      </c>
      <c r="Q683" s="16">
        <v>24859</v>
      </c>
      <c r="R683" s="16">
        <v>24103</v>
      </c>
      <c r="S683" s="16">
        <v>27733</v>
      </c>
      <c r="T683" s="16">
        <v>28348</v>
      </c>
      <c r="U683" s="16">
        <v>31852</v>
      </c>
      <c r="V683" s="16">
        <v>29625</v>
      </c>
      <c r="W683" s="16">
        <v>25859</v>
      </c>
      <c r="X683" s="16">
        <v>28829</v>
      </c>
      <c r="Y683" s="16">
        <v>27599</v>
      </c>
      <c r="Z683" s="16">
        <v>35933</v>
      </c>
      <c r="AA683" s="16">
        <v>37699</v>
      </c>
      <c r="AG683" s="103">
        <f t="shared" ref="AG683:AX683" si="1237">J683/$G683</f>
        <v>4.4634886627387967E-2</v>
      </c>
      <c r="AH683" s="103">
        <f t="shared" si="1237"/>
        <v>4.1203279752271581E-2</v>
      </c>
      <c r="AI683" s="103">
        <f t="shared" si="1237"/>
        <v>4.1623231642583025E-2</v>
      </c>
      <c r="AJ683" s="103">
        <f t="shared" si="1237"/>
        <v>3.1908344580044906E-2</v>
      </c>
      <c r="AK683" s="103">
        <f t="shared" si="1237"/>
        <v>3.303754855177124E-2</v>
      </c>
      <c r="AL683" s="103">
        <f t="shared" si="1237"/>
        <v>3.3849455539706703E-2</v>
      </c>
      <c r="AM683" s="103">
        <f t="shared" si="1237"/>
        <v>3.1375072338379578E-2</v>
      </c>
      <c r="AN683" s="103">
        <f t="shared" si="1237"/>
        <v>3.3141536638895977E-2</v>
      </c>
      <c r="AO683" s="103">
        <f t="shared" si="1237"/>
        <v>3.2133652102148511E-2</v>
      </c>
      <c r="AP683" s="103">
        <f t="shared" si="1237"/>
        <v>3.6973097695261359E-2</v>
      </c>
      <c r="AQ683" s="103">
        <f t="shared" si="1237"/>
        <v>3.7793003766821806E-2</v>
      </c>
      <c r="AR683" s="103">
        <f t="shared" si="1237"/>
        <v>4.2464468603810077E-2</v>
      </c>
      <c r="AS683" s="103">
        <f t="shared" si="1237"/>
        <v>3.9495475398338364E-2</v>
      </c>
      <c r="AT683" s="103">
        <f t="shared" si="1237"/>
        <v>3.4474717243059297E-2</v>
      </c>
      <c r="AU683" s="103">
        <f t="shared" si="1237"/>
        <v>3.843426363742436E-2</v>
      </c>
      <c r="AV683" s="103">
        <f t="shared" si="1237"/>
        <v>3.6794451494303479E-2</v>
      </c>
      <c r="AW683" s="103">
        <f t="shared" si="1237"/>
        <v>4.7905178649400589E-2</v>
      </c>
      <c r="AX683" s="103">
        <f t="shared" si="1237"/>
        <v>5.0259575596353009E-2</v>
      </c>
    </row>
    <row r="684" spans="1:66" ht="14.25" outlineLevel="1" x14ac:dyDescent="0.2">
      <c r="A684" s="83" t="s">
        <v>1828</v>
      </c>
      <c r="B684" s="83" t="s">
        <v>1241</v>
      </c>
      <c r="C684" s="1" t="s">
        <v>1287</v>
      </c>
      <c r="D684" s="97" t="s">
        <v>201</v>
      </c>
      <c r="E684" s="16">
        <f t="shared" ref="E684:G684" si="1238">E544</f>
        <v>348333</v>
      </c>
      <c r="F684" s="138">
        <f t="shared" si="1238"/>
        <v>0.54</v>
      </c>
      <c r="G684" s="16">
        <f t="shared" si="1238"/>
        <v>188099.82</v>
      </c>
      <c r="H684" s="16"/>
      <c r="I684" s="101">
        <f t="shared" si="996"/>
        <v>0.30898665045683366</v>
      </c>
      <c r="J684" s="16">
        <v>53385</v>
      </c>
      <c r="K684" s="130">
        <v>52600</v>
      </c>
      <c r="L684" s="130">
        <v>54214</v>
      </c>
      <c r="M684" s="131">
        <v>44752</v>
      </c>
      <c r="N684" s="131">
        <v>44302</v>
      </c>
      <c r="O684" s="16">
        <v>41555</v>
      </c>
      <c r="P684" s="16">
        <v>37145</v>
      </c>
      <c r="Q684" s="16">
        <v>38447</v>
      </c>
      <c r="R684" s="16">
        <v>41174</v>
      </c>
      <c r="S684" s="16">
        <v>45923</v>
      </c>
      <c r="T684" s="16">
        <v>47125</v>
      </c>
      <c r="U684" s="16">
        <v>53027</v>
      </c>
      <c r="V684" s="16">
        <v>50820</v>
      </c>
      <c r="W684" s="16">
        <v>45408</v>
      </c>
      <c r="X684" s="16">
        <v>50964</v>
      </c>
      <c r="Y684" s="16">
        <v>48795</v>
      </c>
      <c r="Z684" s="16">
        <v>60512</v>
      </c>
      <c r="AA684" s="16">
        <v>65054</v>
      </c>
      <c r="AG684" s="103">
        <f t="shared" ref="AG684:AX684" si="1239">J684/$G684</f>
        <v>0.2838120738233561</v>
      </c>
      <c r="AH684" s="103">
        <f t="shared" si="1239"/>
        <v>0.27963875776170333</v>
      </c>
      <c r="AI684" s="103">
        <f t="shared" si="1239"/>
        <v>0.28821930823750919</v>
      </c>
      <c r="AJ684" s="103">
        <f t="shared" si="1239"/>
        <v>0.23791622979756175</v>
      </c>
      <c r="AK684" s="103">
        <f t="shared" si="1239"/>
        <v>0.23552388301062702</v>
      </c>
      <c r="AL684" s="103">
        <f t="shared" si="1239"/>
        <v>0.22091993495793882</v>
      </c>
      <c r="AM684" s="103">
        <f t="shared" si="1239"/>
        <v>0.19747493644597852</v>
      </c>
      <c r="AN684" s="103">
        <f t="shared" si="1239"/>
        <v>0.20439679314950965</v>
      </c>
      <c r="AO684" s="103">
        <f t="shared" si="1239"/>
        <v>0.21889441467833409</v>
      </c>
      <c r="AP684" s="103">
        <f t="shared" si="1239"/>
        <v>0.2441416477697852</v>
      </c>
      <c r="AQ684" s="103">
        <f t="shared" si="1239"/>
        <v>0.2505318718539975</v>
      </c>
      <c r="AR684" s="103">
        <f t="shared" si="1239"/>
        <v>0.28190882904619474</v>
      </c>
      <c r="AS684" s="103">
        <f t="shared" si="1239"/>
        <v>0.27017569713782819</v>
      </c>
      <c r="AT684" s="103">
        <f t="shared" si="1239"/>
        <v>0.24140373978029325</v>
      </c>
      <c r="AU684" s="103">
        <f t="shared" si="1239"/>
        <v>0.27094124810964731</v>
      </c>
      <c r="AV684" s="103">
        <f t="shared" si="1239"/>
        <v>0.25941013659662193</v>
      </c>
      <c r="AW684" s="103">
        <f t="shared" si="1239"/>
        <v>0.32170153060220896</v>
      </c>
      <c r="AX684" s="103">
        <f t="shared" si="1239"/>
        <v>0.34584828417167013</v>
      </c>
    </row>
    <row r="685" spans="1:66" ht="14.25" outlineLevel="1" x14ac:dyDescent="0.2">
      <c r="A685" s="83" t="s">
        <v>1828</v>
      </c>
      <c r="B685" s="83" t="s">
        <v>1241</v>
      </c>
      <c r="C685" s="1" t="s">
        <v>1288</v>
      </c>
      <c r="D685" s="97" t="s">
        <v>133</v>
      </c>
      <c r="E685" s="16">
        <f t="shared" ref="E685:G685" si="1240">E545</f>
        <v>1440485</v>
      </c>
      <c r="F685" s="138">
        <f t="shared" si="1240"/>
        <v>0.54</v>
      </c>
      <c r="G685" s="16">
        <f t="shared" si="1240"/>
        <v>777861.9</v>
      </c>
      <c r="H685" s="16"/>
      <c r="I685" s="101">
        <f t="shared" si="996"/>
        <v>6.9187088350772807E-2</v>
      </c>
      <c r="J685" s="16">
        <v>59723</v>
      </c>
      <c r="K685" s="130">
        <v>57206</v>
      </c>
      <c r="L685" s="130">
        <v>54190</v>
      </c>
      <c r="M685" s="131">
        <v>40509</v>
      </c>
      <c r="N685" s="131">
        <v>38339</v>
      </c>
      <c r="O685" s="16">
        <v>37582</v>
      </c>
      <c r="P685" s="16">
        <v>34686</v>
      </c>
      <c r="Q685" s="16">
        <v>37129</v>
      </c>
      <c r="R685" s="16">
        <v>37739</v>
      </c>
      <c r="S685" s="16">
        <v>43237</v>
      </c>
      <c r="T685" s="16">
        <v>44361</v>
      </c>
      <c r="U685" s="16">
        <v>51282</v>
      </c>
      <c r="V685" s="16">
        <v>46364</v>
      </c>
      <c r="W685" s="16">
        <v>42121</v>
      </c>
      <c r="X685" s="16">
        <v>46118</v>
      </c>
      <c r="Y685" s="16">
        <v>43336</v>
      </c>
      <c r="Z685" s="16">
        <v>56379</v>
      </c>
      <c r="AA685" s="16">
        <v>61739</v>
      </c>
      <c r="AG685" s="103">
        <f t="shared" ref="AG685:AX685" si="1241">J685/$G685</f>
        <v>7.6778410152239102E-2</v>
      </c>
      <c r="AH685" s="103">
        <f t="shared" si="1241"/>
        <v>7.3542617269209354E-2</v>
      </c>
      <c r="AI685" s="103">
        <f t="shared" si="1241"/>
        <v>6.9665322340636562E-2</v>
      </c>
      <c r="AJ685" s="103">
        <f t="shared" si="1241"/>
        <v>5.2077367460727927E-2</v>
      </c>
      <c r="AK685" s="103">
        <f t="shared" si="1241"/>
        <v>4.9287669186522699E-2</v>
      </c>
      <c r="AL685" s="103">
        <f t="shared" si="1241"/>
        <v>4.8314488728654792E-2</v>
      </c>
      <c r="AM685" s="103">
        <f t="shared" si="1241"/>
        <v>4.4591462829070297E-2</v>
      </c>
      <c r="AN685" s="103">
        <f t="shared" si="1241"/>
        <v>4.7732123144223926E-2</v>
      </c>
      <c r="AO685" s="103">
        <f t="shared" si="1241"/>
        <v>4.8516324041581162E-2</v>
      </c>
      <c r="AP685" s="103">
        <f t="shared" si="1241"/>
        <v>5.5584416719728781E-2</v>
      </c>
      <c r="AQ685" s="103">
        <f t="shared" si="1241"/>
        <v>5.7029403291252598E-2</v>
      </c>
      <c r="AR685" s="103">
        <f t="shared" si="1241"/>
        <v>6.5926869538153229E-2</v>
      </c>
      <c r="AS685" s="103">
        <f t="shared" si="1241"/>
        <v>5.9604410500115765E-2</v>
      </c>
      <c r="AT685" s="103">
        <f t="shared" si="1241"/>
        <v>5.4149714750137523E-2</v>
      </c>
      <c r="AU685" s="103">
        <f t="shared" si="1241"/>
        <v>5.9288158990689732E-2</v>
      </c>
      <c r="AV685" s="103">
        <f t="shared" si="1241"/>
        <v>5.5711688668644135E-2</v>
      </c>
      <c r="AW685" s="103">
        <f t="shared" si="1241"/>
        <v>7.24794465444316E-2</v>
      </c>
      <c r="AX685" s="103">
        <f t="shared" si="1241"/>
        <v>7.9370129839242673E-2</v>
      </c>
    </row>
    <row r="686" spans="1:66" ht="14.25" outlineLevel="1" x14ac:dyDescent="0.2">
      <c r="A686" s="83" t="s">
        <v>1828</v>
      </c>
      <c r="B686" s="83" t="s">
        <v>1241</v>
      </c>
      <c r="C686" s="1" t="s">
        <v>1297</v>
      </c>
      <c r="D686" s="97" t="s">
        <v>133</v>
      </c>
      <c r="E686" s="16">
        <f t="shared" ref="E686:G686" si="1242">E546</f>
        <v>1481517</v>
      </c>
      <c r="F686" s="138">
        <f t="shared" si="1242"/>
        <v>0.54</v>
      </c>
      <c r="G686" s="16">
        <f t="shared" si="1242"/>
        <v>800019.18</v>
      </c>
      <c r="H686" s="16"/>
      <c r="I686" s="101">
        <f t="shared" si="996"/>
        <v>1.2892190909722939E-2</v>
      </c>
      <c r="J686" s="16">
        <v>11044</v>
      </c>
      <c r="K686" s="130">
        <v>9292</v>
      </c>
      <c r="L686" s="130">
        <v>9149</v>
      </c>
      <c r="M686" s="131">
        <v>6374</v>
      </c>
      <c r="N686" s="131">
        <v>5475</v>
      </c>
      <c r="O686" s="16">
        <v>6405</v>
      </c>
      <c r="P686" s="16">
        <v>5972</v>
      </c>
      <c r="Q686" s="16">
        <v>6948</v>
      </c>
      <c r="R686" s="16">
        <v>6279</v>
      </c>
      <c r="S686" s="16">
        <v>7802</v>
      </c>
      <c r="T686" s="16">
        <v>7714</v>
      </c>
      <c r="U686" s="16">
        <v>9195</v>
      </c>
      <c r="V686" s="16">
        <v>8733</v>
      </c>
      <c r="W686" s="16">
        <v>7219</v>
      </c>
      <c r="X686" s="16">
        <v>8550</v>
      </c>
      <c r="Y686" s="16">
        <v>7627</v>
      </c>
      <c r="Z686" s="16">
        <v>10848</v>
      </c>
      <c r="AA686" s="16">
        <v>12467</v>
      </c>
      <c r="AG686" s="103">
        <f t="shared" ref="AG686:AX686" si="1243">J686/$G686</f>
        <v>1.3804669033059932E-2</v>
      </c>
      <c r="AH686" s="103">
        <f t="shared" si="1243"/>
        <v>1.1614721537051148E-2</v>
      </c>
      <c r="AI686" s="103">
        <f t="shared" si="1243"/>
        <v>1.1435975822479655E-2</v>
      </c>
      <c r="AJ686" s="103">
        <f t="shared" si="1243"/>
        <v>7.967308983767114E-3</v>
      </c>
      <c r="AK686" s="103">
        <f t="shared" si="1243"/>
        <v>6.8435859250274471E-3</v>
      </c>
      <c r="AL686" s="103">
        <f t="shared" si="1243"/>
        <v>8.0060580547581372E-3</v>
      </c>
      <c r="AM686" s="103">
        <f t="shared" si="1243"/>
        <v>7.4648210309157829E-3</v>
      </c>
      <c r="AN686" s="103">
        <f t="shared" si="1243"/>
        <v>8.6847917821170229E-3</v>
      </c>
      <c r="AO686" s="103">
        <f t="shared" si="1243"/>
        <v>7.8485618307301084E-3</v>
      </c>
      <c r="AP686" s="103">
        <f t="shared" si="1243"/>
        <v>9.7522661894181087E-3</v>
      </c>
      <c r="AQ686" s="103">
        <f t="shared" si="1243"/>
        <v>9.6422688266048807E-3</v>
      </c>
      <c r="AR686" s="103">
        <f t="shared" si="1243"/>
        <v>1.1493474443950205E-2</v>
      </c>
      <c r="AS686" s="103">
        <f t="shared" si="1243"/>
        <v>1.0915988289180766E-2</v>
      </c>
      <c r="AT686" s="103">
        <f t="shared" si="1243"/>
        <v>9.0235336607804827E-3</v>
      </c>
      <c r="AU686" s="103">
        <f t="shared" si="1243"/>
        <v>1.0687243773330534E-2</v>
      </c>
      <c r="AV686" s="103">
        <f t="shared" si="1243"/>
        <v>9.5335214338236243E-3</v>
      </c>
      <c r="AW686" s="103">
        <f t="shared" si="1243"/>
        <v>1.3559674906794109E-2</v>
      </c>
      <c r="AX686" s="103">
        <f t="shared" si="1243"/>
        <v>1.5583376388551083E-2</v>
      </c>
    </row>
    <row r="687" spans="1:66" ht="14.25" outlineLevel="1" x14ac:dyDescent="0.2">
      <c r="A687" s="83" t="s">
        <v>1828</v>
      </c>
      <c r="B687" s="83" t="s">
        <v>1241</v>
      </c>
      <c r="C687" s="1" t="s">
        <v>1308</v>
      </c>
      <c r="D687" s="97" t="s">
        <v>133</v>
      </c>
      <c r="E687" s="16">
        <f t="shared" ref="E687:G687" si="1244">E547</f>
        <v>1176815</v>
      </c>
      <c r="F687" s="138">
        <f t="shared" si="1244"/>
        <v>0.54</v>
      </c>
      <c r="G687" s="16">
        <f t="shared" si="1244"/>
        <v>635480.10000000009</v>
      </c>
      <c r="H687" s="16"/>
      <c r="I687" s="101">
        <f t="shared" si="996"/>
        <v>1.7153435121991491E-2</v>
      </c>
      <c r="J687" s="16">
        <v>8816</v>
      </c>
      <c r="K687" s="130">
        <v>8101</v>
      </c>
      <c r="L687" s="130">
        <v>7818</v>
      </c>
      <c r="M687" s="131">
        <v>5996</v>
      </c>
      <c r="N687" s="131">
        <v>5469</v>
      </c>
      <c r="O687" s="16">
        <v>6013</v>
      </c>
      <c r="P687" s="16">
        <v>5647</v>
      </c>
      <c r="Q687" s="16">
        <v>5963</v>
      </c>
      <c r="R687" s="16">
        <v>6095</v>
      </c>
      <c r="S687" s="16">
        <v>6995</v>
      </c>
      <c r="T687" s="16">
        <v>7537</v>
      </c>
      <c r="U687" s="16">
        <v>8355</v>
      </c>
      <c r="V687" s="16">
        <v>7927</v>
      </c>
      <c r="W687" s="16">
        <v>6913</v>
      </c>
      <c r="X687" s="16">
        <v>7429</v>
      </c>
      <c r="Y687" s="16">
        <v>6913</v>
      </c>
      <c r="Z687" s="16">
        <v>10082</v>
      </c>
      <c r="AA687" s="16">
        <v>15707</v>
      </c>
      <c r="AG687" s="103">
        <f t="shared" ref="AG687:AX687" si="1245">J687/$G687</f>
        <v>1.3872975723394011E-2</v>
      </c>
      <c r="AH687" s="103">
        <f t="shared" si="1245"/>
        <v>1.2747842143286624E-2</v>
      </c>
      <c r="AI687" s="103">
        <f t="shared" si="1245"/>
        <v>1.2302509551439925E-2</v>
      </c>
      <c r="AJ687" s="103">
        <f t="shared" si="1245"/>
        <v>9.4353859389145287E-3</v>
      </c>
      <c r="AK687" s="103">
        <f t="shared" si="1245"/>
        <v>8.6060916777724421E-3</v>
      </c>
      <c r="AL687" s="103">
        <f t="shared" si="1245"/>
        <v>9.4621373666933066E-3</v>
      </c>
      <c r="AM687" s="103">
        <f t="shared" si="1245"/>
        <v>8.8861948627502255E-3</v>
      </c>
      <c r="AN687" s="103">
        <f t="shared" si="1245"/>
        <v>9.3834566967557279E-3</v>
      </c>
      <c r="AO687" s="103">
        <f t="shared" si="1245"/>
        <v>9.5911736653909365E-3</v>
      </c>
      <c r="AP687" s="103">
        <f t="shared" si="1245"/>
        <v>1.1007425724267368E-2</v>
      </c>
      <c r="AQ687" s="103">
        <f t="shared" si="1245"/>
        <v>1.1860324186390729E-2</v>
      </c>
      <c r="AR687" s="103">
        <f t="shared" si="1245"/>
        <v>1.3147539946569529E-2</v>
      </c>
      <c r="AS687" s="103">
        <f t="shared" si="1245"/>
        <v>1.2474033411903849E-2</v>
      </c>
      <c r="AT687" s="103">
        <f t="shared" si="1245"/>
        <v>1.0878389425569736E-2</v>
      </c>
      <c r="AU687" s="103">
        <f t="shared" si="1245"/>
        <v>1.1690373939325557E-2</v>
      </c>
      <c r="AV687" s="103">
        <f t="shared" si="1245"/>
        <v>1.0878389425569736E-2</v>
      </c>
      <c r="AW687" s="103">
        <f t="shared" si="1245"/>
        <v>1.5865170286213523E-2</v>
      </c>
      <c r="AX687" s="103">
        <f t="shared" si="1245"/>
        <v>2.4716745654191213E-2</v>
      </c>
    </row>
    <row r="688" spans="1:66" ht="14.25" outlineLevel="1" x14ac:dyDescent="0.2">
      <c r="A688" s="83" t="s">
        <v>1828</v>
      </c>
      <c r="B688" s="83" t="s">
        <v>1241</v>
      </c>
      <c r="C688" s="1" t="s">
        <v>1365</v>
      </c>
      <c r="D688" s="97" t="s">
        <v>133</v>
      </c>
      <c r="E688" s="16">
        <f t="shared" ref="E688:G688" si="1246">E548</f>
        <v>700074</v>
      </c>
      <c r="F688" s="138">
        <f t="shared" si="1246"/>
        <v>0.54</v>
      </c>
      <c r="G688" s="16">
        <f t="shared" si="1246"/>
        <v>378039.96</v>
      </c>
      <c r="H688" s="16"/>
      <c r="I688" s="101">
        <f t="shared" si="996"/>
        <v>3.5416009108314016E-2</v>
      </c>
      <c r="J688" s="16">
        <v>14155</v>
      </c>
      <c r="K688" s="130">
        <v>13448</v>
      </c>
      <c r="L688" s="130">
        <v>12829</v>
      </c>
      <c r="M688" s="131">
        <v>8337</v>
      </c>
      <c r="N688" s="131">
        <v>7547</v>
      </c>
      <c r="O688" s="16">
        <v>8971</v>
      </c>
      <c r="P688" s="16">
        <v>8144</v>
      </c>
      <c r="Q688" s="16">
        <v>9009</v>
      </c>
      <c r="R688" s="16">
        <v>8888</v>
      </c>
      <c r="S688" s="16">
        <v>10256</v>
      </c>
      <c r="T688" s="16">
        <v>11172</v>
      </c>
      <c r="U688" s="16">
        <v>14355</v>
      </c>
      <c r="V688" s="16">
        <v>13120</v>
      </c>
      <c r="W688" s="16">
        <v>10753</v>
      </c>
      <c r="X688" s="16">
        <v>11708</v>
      </c>
      <c r="Y688" s="16">
        <v>10459</v>
      </c>
      <c r="Z688" s="16">
        <v>14518</v>
      </c>
      <c r="AA688" s="16">
        <v>15189</v>
      </c>
      <c r="AG688" s="103">
        <f t="shared" ref="AG688:AX688" si="1247">J688/$G688</f>
        <v>3.7443131673170212E-2</v>
      </c>
      <c r="AH688" s="103">
        <f t="shared" si="1247"/>
        <v>3.5572959006767428E-2</v>
      </c>
      <c r="AI688" s="103">
        <f t="shared" si="1247"/>
        <v>3.3935565965037134E-2</v>
      </c>
      <c r="AJ688" s="103">
        <f t="shared" si="1247"/>
        <v>2.205322421471E-2</v>
      </c>
      <c r="AK688" s="103">
        <f t="shared" si="1247"/>
        <v>1.9963498038672946E-2</v>
      </c>
      <c r="AL688" s="103">
        <f t="shared" si="1247"/>
        <v>2.3730295601554926E-2</v>
      </c>
      <c r="AM688" s="103">
        <f t="shared" si="1247"/>
        <v>2.1542696174235123E-2</v>
      </c>
      <c r="AN688" s="103">
        <f t="shared" si="1247"/>
        <v>2.3830814075845315E-2</v>
      </c>
      <c r="AO688" s="103">
        <f t="shared" si="1247"/>
        <v>2.3510742091920653E-2</v>
      </c>
      <c r="AP688" s="103">
        <f t="shared" si="1247"/>
        <v>2.7129407166374686E-2</v>
      </c>
      <c r="AQ688" s="103">
        <f t="shared" si="1247"/>
        <v>2.9552431441374608E-2</v>
      </c>
      <c r="AR688" s="103">
        <f t="shared" si="1247"/>
        <v>3.797217627469858E-2</v>
      </c>
      <c r="AS688" s="103">
        <f t="shared" si="1247"/>
        <v>3.4705325860260906E-2</v>
      </c>
      <c r="AT688" s="103">
        <f t="shared" si="1247"/>
        <v>2.8444083001172678E-2</v>
      </c>
      <c r="AU688" s="103">
        <f t="shared" si="1247"/>
        <v>3.0970270973470635E-2</v>
      </c>
      <c r="AV688" s="103">
        <f t="shared" si="1247"/>
        <v>2.7666387436925979E-2</v>
      </c>
      <c r="AW688" s="103">
        <f t="shared" si="1247"/>
        <v>3.8403347624944198E-2</v>
      </c>
      <c r="AX688" s="103">
        <f t="shared" si="1247"/>
        <v>4.0178292263071867E-2</v>
      </c>
    </row>
    <row r="689" spans="1:66" ht="14.25" outlineLevel="1" x14ac:dyDescent="0.2">
      <c r="A689" s="83" t="s">
        <v>1828</v>
      </c>
      <c r="B689" s="83" t="s">
        <v>1241</v>
      </c>
      <c r="C689" s="1" t="s">
        <v>1379</v>
      </c>
      <c r="D689" s="97" t="s">
        <v>133</v>
      </c>
      <c r="E689" s="16">
        <f t="shared" ref="E689:G689" si="1248">E549</f>
        <v>783918</v>
      </c>
      <c r="F689" s="138">
        <f t="shared" si="1248"/>
        <v>0.54</v>
      </c>
      <c r="G689" s="16">
        <f t="shared" si="1248"/>
        <v>423315.72000000003</v>
      </c>
      <c r="H689" s="16"/>
      <c r="I689" s="101">
        <f t="shared" si="996"/>
        <v>1.7158194203922623E-2</v>
      </c>
      <c r="J689" s="16">
        <v>6274</v>
      </c>
      <c r="K689" s="130">
        <v>6062</v>
      </c>
      <c r="L689" s="130">
        <v>6181</v>
      </c>
      <c r="M689" s="131">
        <v>4523</v>
      </c>
      <c r="N689" s="131">
        <v>3855</v>
      </c>
      <c r="O689" s="16">
        <v>4337</v>
      </c>
      <c r="P689" s="16">
        <v>4046</v>
      </c>
      <c r="Q689" s="16">
        <v>4137</v>
      </c>
      <c r="R689" s="16">
        <v>4062</v>
      </c>
      <c r="S689" s="16">
        <v>4728</v>
      </c>
      <c r="T689" s="16">
        <v>5340</v>
      </c>
      <c r="U689" s="16">
        <v>6182</v>
      </c>
      <c r="V689" s="16">
        <v>6014</v>
      </c>
      <c r="W689" s="16">
        <v>5360</v>
      </c>
      <c r="X689" s="16">
        <v>6002</v>
      </c>
      <c r="Y689" s="16">
        <v>5239</v>
      </c>
      <c r="Z689" s="16">
        <v>8013</v>
      </c>
      <c r="AA689" s="16">
        <v>8538</v>
      </c>
      <c r="AG689" s="103">
        <f t="shared" ref="AG689:AX689" si="1249">J689/$G689</f>
        <v>1.4821089091612283E-2</v>
      </c>
      <c r="AH689" s="103">
        <f t="shared" si="1249"/>
        <v>1.4320280853260066E-2</v>
      </c>
      <c r="AI689" s="103">
        <f t="shared" si="1249"/>
        <v>1.4601394911580415E-2</v>
      </c>
      <c r="AJ689" s="103">
        <f t="shared" si="1249"/>
        <v>1.0684696519184309E-2</v>
      </c>
      <c r="AK689" s="103">
        <f t="shared" si="1249"/>
        <v>9.1066781077726085E-3</v>
      </c>
      <c r="AL689" s="103">
        <f t="shared" si="1249"/>
        <v>1.0245308159120572E-2</v>
      </c>
      <c r="AM689" s="103">
        <f t="shared" si="1249"/>
        <v>9.5578779828918228E-3</v>
      </c>
      <c r="AN689" s="103">
        <f t="shared" si="1249"/>
        <v>9.7728475569015E-3</v>
      </c>
      <c r="AO689" s="103">
        <f t="shared" si="1249"/>
        <v>9.595674831069349E-3</v>
      </c>
      <c r="AP689" s="103">
        <f t="shared" si="1249"/>
        <v>1.1168968636458857E-2</v>
      </c>
      <c r="AQ689" s="103">
        <f t="shared" si="1249"/>
        <v>1.2614698079249217E-2</v>
      </c>
      <c r="AR689" s="103">
        <f t="shared" si="1249"/>
        <v>1.460375721459151E-2</v>
      </c>
      <c r="AS689" s="103">
        <f t="shared" si="1249"/>
        <v>1.420689030872749E-2</v>
      </c>
      <c r="AT689" s="103">
        <f t="shared" si="1249"/>
        <v>1.2661944139471125E-2</v>
      </c>
      <c r="AU689" s="103">
        <f t="shared" si="1249"/>
        <v>1.4178542672594345E-2</v>
      </c>
      <c r="AV689" s="103">
        <f t="shared" si="1249"/>
        <v>1.2376105475128586E-2</v>
      </c>
      <c r="AW689" s="103">
        <f t="shared" si="1249"/>
        <v>1.8929134027907111E-2</v>
      </c>
      <c r="AX689" s="103">
        <f t="shared" si="1249"/>
        <v>2.0169343108732175E-2</v>
      </c>
    </row>
    <row r="690" spans="1:66" ht="14.25" outlineLevel="1" x14ac:dyDescent="0.2">
      <c r="A690" s="83" t="s">
        <v>1828</v>
      </c>
      <c r="B690" s="83" t="s">
        <v>1241</v>
      </c>
      <c r="C690" s="1" t="s">
        <v>1411</v>
      </c>
      <c r="D690" s="97" t="s">
        <v>133</v>
      </c>
      <c r="E690" s="16">
        <f t="shared" ref="E690:G690" si="1250">E550</f>
        <v>248746</v>
      </c>
      <c r="F690" s="138">
        <f t="shared" si="1250"/>
        <v>0.54</v>
      </c>
      <c r="G690" s="16">
        <f t="shared" si="1250"/>
        <v>134322.84</v>
      </c>
      <c r="H690" s="16"/>
      <c r="I690" s="101">
        <f t="shared" si="996"/>
        <v>7.8368404559244487E-3</v>
      </c>
      <c r="J690" s="16">
        <v>1802</v>
      </c>
      <c r="K690" s="130">
        <v>1177</v>
      </c>
      <c r="L690" s="61">
        <v>675</v>
      </c>
      <c r="M690" s="32">
        <v>223</v>
      </c>
      <c r="N690" s="32">
        <v>191</v>
      </c>
      <c r="O690" s="1">
        <v>323</v>
      </c>
      <c r="P690" s="1">
        <v>723</v>
      </c>
      <c r="Q690" s="16">
        <v>1294</v>
      </c>
      <c r="R690" s="1">
        <v>971</v>
      </c>
      <c r="S690" s="1">
        <v>870</v>
      </c>
      <c r="T690" s="1">
        <v>856</v>
      </c>
      <c r="U690" s="16">
        <v>1293</v>
      </c>
      <c r="V690" s="16">
        <v>1009</v>
      </c>
      <c r="W690" s="1">
        <v>718</v>
      </c>
      <c r="X690" s="16">
        <v>1005</v>
      </c>
      <c r="Y690" s="1">
        <v>770</v>
      </c>
      <c r="Z690" s="16">
        <v>1133</v>
      </c>
      <c r="AA690" s="16">
        <v>1255</v>
      </c>
      <c r="AG690" s="103">
        <f t="shared" ref="AG690:AX690" si="1251">J690/$G690</f>
        <v>1.341543999516389E-2</v>
      </c>
      <c r="AH690" s="103">
        <f t="shared" si="1251"/>
        <v>8.7624710734228069E-3</v>
      </c>
      <c r="AI690" s="103">
        <f t="shared" si="1251"/>
        <v>5.0252064354803696E-3</v>
      </c>
      <c r="AJ690" s="103">
        <f t="shared" si="1251"/>
        <v>1.6601793112772183E-3</v>
      </c>
      <c r="AK690" s="103">
        <f t="shared" si="1251"/>
        <v>1.4219473024840749E-3</v>
      </c>
      <c r="AL690" s="103">
        <f t="shared" si="1251"/>
        <v>2.4046543387557916E-3</v>
      </c>
      <c r="AM690" s="103">
        <f t="shared" si="1251"/>
        <v>5.3825544486700849E-3</v>
      </c>
      <c r="AN690" s="103">
        <f t="shared" si="1251"/>
        <v>9.6335068555727377E-3</v>
      </c>
      <c r="AO690" s="103">
        <f t="shared" si="1251"/>
        <v>7.2288525168169469E-3</v>
      </c>
      <c r="AP690" s="103">
        <f t="shared" si="1251"/>
        <v>6.4769327390635876E-3</v>
      </c>
      <c r="AQ690" s="103">
        <f t="shared" si="1251"/>
        <v>6.3727062352165872E-3</v>
      </c>
      <c r="AR690" s="103">
        <f t="shared" si="1251"/>
        <v>9.6260621052979521E-3</v>
      </c>
      <c r="AS690" s="103">
        <f t="shared" si="1251"/>
        <v>7.5117530272588041E-3</v>
      </c>
      <c r="AT690" s="103">
        <f t="shared" si="1251"/>
        <v>5.3453306972961563E-3</v>
      </c>
      <c r="AU690" s="103">
        <f t="shared" si="1251"/>
        <v>7.4819740261596619E-3</v>
      </c>
      <c r="AV690" s="103">
        <f t="shared" si="1251"/>
        <v>5.7324577115850147E-3</v>
      </c>
      <c r="AW690" s="103">
        <f t="shared" si="1251"/>
        <v>8.4349020613322355E-3</v>
      </c>
      <c r="AX690" s="103">
        <f t="shared" si="1251"/>
        <v>9.3431615948560941E-3</v>
      </c>
    </row>
    <row r="691" spans="1:66" ht="14.25" outlineLevel="1" x14ac:dyDescent="0.2">
      <c r="A691" s="83" t="s">
        <v>1828</v>
      </c>
      <c r="B691" s="83" t="s">
        <v>1241</v>
      </c>
      <c r="C691" s="1" t="s">
        <v>1438</v>
      </c>
      <c r="D691" s="97" t="s">
        <v>133</v>
      </c>
      <c r="E691" s="16">
        <f t="shared" ref="E691:G691" si="1252">E551</f>
        <v>590691</v>
      </c>
      <c r="F691" s="138">
        <f t="shared" si="1252"/>
        <v>0.54</v>
      </c>
      <c r="G691" s="16">
        <f t="shared" si="1252"/>
        <v>318973.14</v>
      </c>
      <c r="H691" s="16"/>
      <c r="I691" s="101">
        <f t="shared" si="996"/>
        <v>5.2306389601749326E-2</v>
      </c>
      <c r="J691" s="16">
        <v>15128</v>
      </c>
      <c r="K691" s="130">
        <v>14476</v>
      </c>
      <c r="L691" s="130">
        <v>15538</v>
      </c>
      <c r="M691" s="131">
        <v>12544</v>
      </c>
      <c r="N691" s="131">
        <v>13601</v>
      </c>
      <c r="O691" s="16">
        <v>12118</v>
      </c>
      <c r="P691" s="16">
        <v>10963</v>
      </c>
      <c r="Q691" s="16">
        <v>11516</v>
      </c>
      <c r="R691" s="16">
        <v>11780</v>
      </c>
      <c r="S691" s="16">
        <v>13484</v>
      </c>
      <c r="T691" s="16">
        <v>13266</v>
      </c>
      <c r="U691" s="16">
        <v>14680</v>
      </c>
      <c r="V691" s="16">
        <v>14712</v>
      </c>
      <c r="W691" s="16">
        <v>13129</v>
      </c>
      <c r="X691" s="16">
        <v>14437</v>
      </c>
      <c r="Y691" s="16">
        <v>13288</v>
      </c>
      <c r="Z691" s="16">
        <v>17765</v>
      </c>
      <c r="AA691" s="16">
        <v>19000</v>
      </c>
      <c r="AG691" s="103">
        <f t="shared" ref="AG691:AX691" si="1253">J691/$G691</f>
        <v>4.7427190891370978E-2</v>
      </c>
      <c r="AH691" s="103">
        <f t="shared" si="1253"/>
        <v>4.5383131632964452E-2</v>
      </c>
      <c r="AI691" s="103">
        <f t="shared" si="1253"/>
        <v>4.8712565578405753E-2</v>
      </c>
      <c r="AJ691" s="103">
        <f t="shared" si="1253"/>
        <v>3.9326195302839602E-2</v>
      </c>
      <c r="AK691" s="103">
        <f t="shared" si="1253"/>
        <v>4.2639953947219505E-2</v>
      </c>
      <c r="AL691" s="103">
        <f t="shared" si="1253"/>
        <v>3.7990659652408346E-2</v>
      </c>
      <c r="AM691" s="103">
        <f t="shared" si="1253"/>
        <v>3.4369665107225014E-2</v>
      </c>
      <c r="AN691" s="103">
        <f t="shared" si="1253"/>
        <v>3.6103353404615825E-2</v>
      </c>
      <c r="AO691" s="103">
        <f t="shared" si="1253"/>
        <v>3.6931009300657729E-2</v>
      </c>
      <c r="AP691" s="103">
        <f t="shared" si="1253"/>
        <v>4.2273151902382754E-2</v>
      </c>
      <c r="AQ691" s="103">
        <f t="shared" si="1253"/>
        <v>4.1589708776105724E-2</v>
      </c>
      <c r="AR691" s="103">
        <f t="shared" si="1253"/>
        <v>4.6022683916269562E-2</v>
      </c>
      <c r="AS691" s="103">
        <f t="shared" si="1253"/>
        <v>4.6123005843062517E-2</v>
      </c>
      <c r="AT691" s="103">
        <f t="shared" si="1253"/>
        <v>4.1160205527023368E-2</v>
      </c>
      <c r="AU691" s="103">
        <f t="shared" si="1253"/>
        <v>4.5260864284685537E-2</v>
      </c>
      <c r="AV691" s="103">
        <f t="shared" si="1253"/>
        <v>4.1658680100775884E-2</v>
      </c>
      <c r="AW691" s="103">
        <f t="shared" si="1253"/>
        <v>5.5694344671153188E-2</v>
      </c>
      <c r="AX691" s="103">
        <f t="shared" si="1253"/>
        <v>5.9566144033318918E-2</v>
      </c>
    </row>
    <row r="692" spans="1:66" ht="14.25" outlineLevel="1" x14ac:dyDescent="0.2">
      <c r="A692" s="83" t="s">
        <v>1828</v>
      </c>
      <c r="B692" s="83" t="s">
        <v>1241</v>
      </c>
      <c r="C692" s="1" t="s">
        <v>1466</v>
      </c>
      <c r="D692" s="97" t="s">
        <v>133</v>
      </c>
      <c r="E692" s="16">
        <f t="shared" ref="E692:G692" si="1254">E552</f>
        <v>964478</v>
      </c>
      <c r="F692" s="138">
        <f t="shared" si="1254"/>
        <v>0.54</v>
      </c>
      <c r="G692" s="16">
        <f t="shared" si="1254"/>
        <v>520818.12000000005</v>
      </c>
      <c r="H692" s="16"/>
      <c r="I692" s="101">
        <f t="shared" si="996"/>
        <v>2.9662946442800413E-2</v>
      </c>
      <c r="J692" s="16">
        <v>15386</v>
      </c>
      <c r="K692" s="130">
        <v>14548</v>
      </c>
      <c r="L692" s="130">
        <v>15104</v>
      </c>
      <c r="M692" s="131">
        <v>10833</v>
      </c>
      <c r="N692" s="131">
        <v>10739</v>
      </c>
      <c r="O692" s="16">
        <v>10621</v>
      </c>
      <c r="P692" s="16">
        <v>9801</v>
      </c>
      <c r="Q692" s="16">
        <v>10115</v>
      </c>
      <c r="R692" s="16">
        <v>10336</v>
      </c>
      <c r="S692" s="16">
        <v>11378</v>
      </c>
      <c r="T692" s="16">
        <v>12376</v>
      </c>
      <c r="U692" s="16">
        <v>13827</v>
      </c>
      <c r="V692" s="16">
        <v>13581</v>
      </c>
      <c r="W692" s="16">
        <v>11527</v>
      </c>
      <c r="X692" s="16">
        <v>12900</v>
      </c>
      <c r="Y692" s="16">
        <v>11722</v>
      </c>
      <c r="Z692" s="16">
        <v>16743</v>
      </c>
      <c r="AA692" s="16">
        <v>17882</v>
      </c>
      <c r="AG692" s="103">
        <f t="shared" ref="AG692:AX692" si="1255">J692/$G692</f>
        <v>2.9541982909503991E-2</v>
      </c>
      <c r="AH692" s="103">
        <f t="shared" si="1255"/>
        <v>2.7932975911053169E-2</v>
      </c>
      <c r="AI692" s="103">
        <f t="shared" si="1255"/>
        <v>2.9000527093796195E-2</v>
      </c>
      <c r="AJ692" s="103">
        <f t="shared" si="1255"/>
        <v>2.07999675587324E-2</v>
      </c>
      <c r="AK692" s="103">
        <f t="shared" si="1255"/>
        <v>2.0619482286829804E-2</v>
      </c>
      <c r="AL692" s="103">
        <f t="shared" si="1255"/>
        <v>2.0392915668909519E-2</v>
      </c>
      <c r="AM692" s="103">
        <f t="shared" si="1255"/>
        <v>1.8818469679971962E-2</v>
      </c>
      <c r="AN692" s="103">
        <f t="shared" si="1255"/>
        <v>1.9421367290370004E-2</v>
      </c>
      <c r="AO692" s="103">
        <f t="shared" si="1255"/>
        <v>1.9845699684949515E-2</v>
      </c>
      <c r="AP692" s="103">
        <f t="shared" si="1255"/>
        <v>2.1846398124550657E-2</v>
      </c>
      <c r="AQ692" s="103">
        <f t="shared" si="1255"/>
        <v>2.3762614096452708E-2</v>
      </c>
      <c r="AR692" s="103">
        <f t="shared" si="1255"/>
        <v>2.6548615474438559E-2</v>
      </c>
      <c r="AS692" s="103">
        <f t="shared" si="1255"/>
        <v>2.6076281677757291E-2</v>
      </c>
      <c r="AT692" s="103">
        <f t="shared" si="1255"/>
        <v>2.2132486481077115E-2</v>
      </c>
      <c r="AU692" s="103">
        <f t="shared" si="1255"/>
        <v>2.4768723484505491E-2</v>
      </c>
      <c r="AV692" s="103">
        <f t="shared" si="1255"/>
        <v>2.2506897417470802E-2</v>
      </c>
      <c r="AW692" s="103">
        <f t="shared" si="1255"/>
        <v>3.2147499015587243E-2</v>
      </c>
      <c r="AX692" s="103">
        <f t="shared" si="1255"/>
        <v>3.4334442895343195E-2</v>
      </c>
    </row>
    <row r="693" spans="1:66" ht="14.25" outlineLevel="1" x14ac:dyDescent="0.2">
      <c r="A693" s="83" t="s">
        <v>1828</v>
      </c>
      <c r="B693" s="83" t="s">
        <v>1241</v>
      </c>
      <c r="C693" s="1" t="s">
        <v>1467</v>
      </c>
      <c r="D693" s="97" t="s">
        <v>133</v>
      </c>
      <c r="E693" s="16">
        <f t="shared" ref="E693:G693" si="1256">E553</f>
        <v>1564262</v>
      </c>
      <c r="F693" s="138">
        <f t="shared" si="1256"/>
        <v>0.54</v>
      </c>
      <c r="G693" s="16">
        <f t="shared" si="1256"/>
        <v>844701.4800000001</v>
      </c>
      <c r="H693" s="16"/>
      <c r="I693" s="101">
        <f t="shared" si="996"/>
        <v>3.9301458309271571E-2</v>
      </c>
      <c r="J693" s="16">
        <v>37057</v>
      </c>
      <c r="K693" s="130">
        <v>33909</v>
      </c>
      <c r="L693" s="130">
        <v>35191</v>
      </c>
      <c r="M693" s="131">
        <v>26289</v>
      </c>
      <c r="N693" s="131">
        <v>25574</v>
      </c>
      <c r="O693" s="16">
        <v>25723</v>
      </c>
      <c r="P693" s="16">
        <v>23708</v>
      </c>
      <c r="Q693" s="16">
        <v>24847</v>
      </c>
      <c r="R693" s="16">
        <v>24782</v>
      </c>
      <c r="S693" s="16">
        <v>27944</v>
      </c>
      <c r="T693" s="16">
        <v>29590</v>
      </c>
      <c r="U693" s="16">
        <v>33753</v>
      </c>
      <c r="V693" s="16">
        <v>30883</v>
      </c>
      <c r="W693" s="16">
        <v>26445</v>
      </c>
      <c r="X693" s="16">
        <v>29757</v>
      </c>
      <c r="Y693" s="16">
        <v>27853</v>
      </c>
      <c r="Z693" s="16">
        <v>35728</v>
      </c>
      <c r="AA693" s="16">
        <v>36013</v>
      </c>
      <c r="AG693" s="103">
        <f t="shared" ref="AG693:AX693" si="1257">J693/$G693</f>
        <v>4.3869936157800972E-2</v>
      </c>
      <c r="AH693" s="103">
        <f t="shared" si="1257"/>
        <v>4.0143175787971858E-2</v>
      </c>
      <c r="AI693" s="103">
        <f t="shared" si="1257"/>
        <v>4.16608717200306E-2</v>
      </c>
      <c r="AJ693" s="103">
        <f t="shared" si="1257"/>
        <v>3.1122237408652342E-2</v>
      </c>
      <c r="AK693" s="103">
        <f t="shared" si="1257"/>
        <v>3.0275784529228002E-2</v>
      </c>
      <c r="AL693" s="103">
        <f t="shared" si="1257"/>
        <v>3.045217820619895E-2</v>
      </c>
      <c r="AM693" s="103">
        <f t="shared" si="1257"/>
        <v>2.8066720091457633E-2</v>
      </c>
      <c r="AN693" s="103">
        <f t="shared" si="1257"/>
        <v>2.9415125447631509E-2</v>
      </c>
      <c r="AO693" s="103">
        <f t="shared" si="1257"/>
        <v>2.9338175185865657E-2</v>
      </c>
      <c r="AP693" s="103">
        <f t="shared" si="1257"/>
        <v>3.3081509458228957E-2</v>
      </c>
      <c r="AQ693" s="103">
        <f t="shared" si="1257"/>
        <v>3.5030126856176451E-2</v>
      </c>
      <c r="AR693" s="103">
        <f t="shared" si="1257"/>
        <v>3.995849515973382E-2</v>
      </c>
      <c r="AS693" s="103">
        <f t="shared" si="1257"/>
        <v>3.6560845140226339E-2</v>
      </c>
      <c r="AT693" s="103">
        <f t="shared" si="1257"/>
        <v>3.1306918036890376E-2</v>
      </c>
      <c r="AU693" s="103">
        <f t="shared" si="1257"/>
        <v>3.5227829836405634E-2</v>
      </c>
      <c r="AV693" s="103">
        <f t="shared" si="1257"/>
        <v>3.2973779091756764E-2</v>
      </c>
      <c r="AW693" s="103">
        <f t="shared" si="1257"/>
        <v>4.2296599267234614E-2</v>
      </c>
      <c r="AX693" s="103">
        <f t="shared" si="1257"/>
        <v>4.2633996568823336E-2</v>
      </c>
    </row>
    <row r="694" spans="1:66" ht="14.25" outlineLevel="1" x14ac:dyDescent="0.2">
      <c r="A694" s="83" t="s">
        <v>1828</v>
      </c>
      <c r="B694" s="83" t="s">
        <v>1241</v>
      </c>
      <c r="C694" s="1" t="s">
        <v>1471</v>
      </c>
      <c r="D694" s="97" t="s">
        <v>133</v>
      </c>
      <c r="E694" s="16">
        <f t="shared" ref="E694:G694" si="1258">E554</f>
        <v>672329</v>
      </c>
      <c r="F694" s="138">
        <f t="shared" si="1258"/>
        <v>0.54</v>
      </c>
      <c r="G694" s="16">
        <f t="shared" si="1258"/>
        <v>363057.66000000003</v>
      </c>
      <c r="H694" s="16"/>
      <c r="I694" s="101">
        <f t="shared" si="996"/>
        <v>4.0018436740874713E-2</v>
      </c>
      <c r="J694" s="16">
        <v>15824</v>
      </c>
      <c r="K694" s="130">
        <v>18309</v>
      </c>
      <c r="L694" s="130">
        <v>17766</v>
      </c>
      <c r="M694" s="131">
        <v>9128</v>
      </c>
      <c r="N694" s="131">
        <v>8929</v>
      </c>
      <c r="O694" s="16">
        <v>8322</v>
      </c>
      <c r="P694" s="16">
        <v>8174</v>
      </c>
      <c r="Q694" s="16">
        <v>9035</v>
      </c>
      <c r="R694" s="16">
        <v>9394</v>
      </c>
      <c r="S694" s="16">
        <v>11103</v>
      </c>
      <c r="T694" s="16">
        <v>11275</v>
      </c>
      <c r="U694" s="16">
        <v>12724</v>
      </c>
      <c r="V694" s="16">
        <v>11882</v>
      </c>
      <c r="W694" s="16">
        <v>10814</v>
      </c>
      <c r="X694" s="16">
        <v>12925</v>
      </c>
      <c r="Y694" s="16">
        <v>11302</v>
      </c>
      <c r="Z694" s="16">
        <v>14815</v>
      </c>
      <c r="AA694" s="16">
        <v>17470</v>
      </c>
      <c r="AG694" s="103">
        <f t="shared" ref="AG694:AX694" si="1259">J694/$G694</f>
        <v>4.3585363272599723E-2</v>
      </c>
      <c r="AH694" s="103">
        <f t="shared" si="1259"/>
        <v>5.0430006076720699E-2</v>
      </c>
      <c r="AI694" s="103">
        <f t="shared" si="1259"/>
        <v>4.8934375878476155E-2</v>
      </c>
      <c r="AJ694" s="103">
        <f t="shared" si="1259"/>
        <v>2.5142011877672541E-2</v>
      </c>
      <c r="AK694" s="103">
        <f t="shared" si="1259"/>
        <v>2.4593889576658427E-2</v>
      </c>
      <c r="AL694" s="103">
        <f t="shared" si="1259"/>
        <v>2.2921978839394268E-2</v>
      </c>
      <c r="AM694" s="103">
        <f t="shared" si="1259"/>
        <v>2.251433009291141E-2</v>
      </c>
      <c r="AN694" s="103">
        <f t="shared" si="1259"/>
        <v>2.4885854219409663E-2</v>
      </c>
      <c r="AO694" s="103">
        <f t="shared" si="1259"/>
        <v>2.5874677867972814E-2</v>
      </c>
      <c r="AP694" s="103">
        <f t="shared" si="1259"/>
        <v>3.0581919136480964E-2</v>
      </c>
      <c r="AQ694" s="103">
        <f t="shared" si="1259"/>
        <v>3.1055673085096176E-2</v>
      </c>
      <c r="AR694" s="103">
        <f t="shared" si="1259"/>
        <v>3.5046774663837141E-2</v>
      </c>
      <c r="AS694" s="103">
        <f t="shared" si="1259"/>
        <v>3.2727583822360337E-2</v>
      </c>
      <c r="AT694" s="103">
        <f t="shared" si="1259"/>
        <v>2.9785902327470515E-2</v>
      </c>
      <c r="AU694" s="103">
        <f t="shared" si="1259"/>
        <v>3.5600405731695615E-2</v>
      </c>
      <c r="AV694" s="103">
        <f t="shared" si="1259"/>
        <v>3.1130041437495076E-2</v>
      </c>
      <c r="AW694" s="103">
        <f t="shared" si="1259"/>
        <v>4.0806190399618615E-2</v>
      </c>
      <c r="AX694" s="103">
        <f t="shared" si="1259"/>
        <v>4.8119078385510439E-2</v>
      </c>
    </row>
    <row r="695" spans="1:66" ht="14.25" outlineLevel="1" x14ac:dyDescent="0.2">
      <c r="A695" s="83" t="s">
        <v>1828</v>
      </c>
      <c r="B695" s="83" t="s">
        <v>1241</v>
      </c>
      <c r="C695" s="1" t="s">
        <v>1489</v>
      </c>
      <c r="D695" s="97" t="s">
        <v>133</v>
      </c>
      <c r="E695" s="16">
        <f t="shared" ref="E695:G695" si="1260">E555</f>
        <v>1057131</v>
      </c>
      <c r="F695" s="138">
        <f t="shared" si="1260"/>
        <v>0.54</v>
      </c>
      <c r="G695" s="16">
        <f t="shared" si="1260"/>
        <v>570850.74</v>
      </c>
      <c r="H695" s="16"/>
      <c r="I695" s="101">
        <f t="shared" si="996"/>
        <v>4.4634551348162688E-2</v>
      </c>
      <c r="J695" s="16">
        <v>20484</v>
      </c>
      <c r="K695" s="130">
        <v>19672</v>
      </c>
      <c r="L695" s="130">
        <v>19241</v>
      </c>
      <c r="M695" s="131">
        <v>14346</v>
      </c>
      <c r="N695" s="131">
        <v>12627</v>
      </c>
      <c r="O695" s="16">
        <v>12460</v>
      </c>
      <c r="P695" s="16">
        <v>11705</v>
      </c>
      <c r="Q695" s="16">
        <v>12453</v>
      </c>
      <c r="R695" s="16">
        <v>12469</v>
      </c>
      <c r="S695" s="16">
        <v>15320</v>
      </c>
      <c r="T695" s="16">
        <v>14632</v>
      </c>
      <c r="U695" s="16">
        <v>17549</v>
      </c>
      <c r="V695" s="16">
        <v>16249</v>
      </c>
      <c r="W695" s="16">
        <v>13875</v>
      </c>
      <c r="X695" s="16">
        <v>15776</v>
      </c>
      <c r="Y695" s="16">
        <v>15151</v>
      </c>
      <c r="Z695" s="16">
        <v>23265</v>
      </c>
      <c r="AA695" s="16">
        <v>38023</v>
      </c>
      <c r="AG695" s="103">
        <f t="shared" ref="AG695:AX695" si="1261">J695/$G695</f>
        <v>3.5883285357570002E-2</v>
      </c>
      <c r="AH695" s="103">
        <f t="shared" si="1261"/>
        <v>3.446084698077119E-2</v>
      </c>
      <c r="AI695" s="103">
        <f t="shared" si="1261"/>
        <v>3.3705833507371823E-2</v>
      </c>
      <c r="AJ695" s="103">
        <f t="shared" si="1261"/>
        <v>2.5130912504378992E-2</v>
      </c>
      <c r="AK695" s="103">
        <f t="shared" si="1261"/>
        <v>2.2119617467781509E-2</v>
      </c>
      <c r="AL695" s="103">
        <f t="shared" si="1261"/>
        <v>2.1827071643981753E-2</v>
      </c>
      <c r="AM695" s="103">
        <f t="shared" si="1261"/>
        <v>2.0504484236982857E-2</v>
      </c>
      <c r="AN695" s="103">
        <f t="shared" si="1261"/>
        <v>2.1814809244181763E-2</v>
      </c>
      <c r="AO695" s="103">
        <f t="shared" si="1261"/>
        <v>2.1842837586581738E-2</v>
      </c>
      <c r="AP695" s="103">
        <f t="shared" si="1261"/>
        <v>2.6837137847977564E-2</v>
      </c>
      <c r="AQ695" s="103">
        <f t="shared" si="1261"/>
        <v>2.5631919124778572E-2</v>
      </c>
      <c r="AR695" s="103">
        <f t="shared" si="1261"/>
        <v>3.0741836298574299E-2</v>
      </c>
      <c r="AS695" s="103">
        <f t="shared" si="1261"/>
        <v>2.8464533478576203E-2</v>
      </c>
      <c r="AT695" s="103">
        <f t="shared" si="1261"/>
        <v>2.4305828174979682E-2</v>
      </c>
      <c r="AU695" s="103">
        <f t="shared" si="1261"/>
        <v>2.7635945606376895E-2</v>
      </c>
      <c r="AV695" s="103">
        <f t="shared" si="1261"/>
        <v>2.6541088481377813E-2</v>
      </c>
      <c r="AW695" s="103">
        <f t="shared" si="1261"/>
        <v>4.0754961620965931E-2</v>
      </c>
      <c r="AX695" s="103">
        <f t="shared" si="1261"/>
        <v>6.6607603942144322E-2</v>
      </c>
    </row>
    <row r="696" spans="1:66" ht="14.25" outlineLevel="1" x14ac:dyDescent="0.2">
      <c r="A696" s="83" t="s">
        <v>1840</v>
      </c>
      <c r="B696" s="83" t="s">
        <v>2458</v>
      </c>
      <c r="C696" s="1" t="s">
        <v>2459</v>
      </c>
      <c r="D696" s="97" t="e">
        <v>#N/A</v>
      </c>
      <c r="E696" s="16">
        <f t="shared" ref="E696:G696" si="1262">E556</f>
        <v>24151855</v>
      </c>
      <c r="F696" s="138">
        <f t="shared" si="1262"/>
        <v>0.53402889922947927</v>
      </c>
      <c r="G696" s="16">
        <f t="shared" si="1262"/>
        <v>12897788.539999995</v>
      </c>
      <c r="H696" s="16"/>
      <c r="I696" s="101">
        <f t="shared" ref="I696:I699" si="1263">AVERAGE(AB696:AD696)/G696</f>
        <v>6.119666671684066E-2</v>
      </c>
      <c r="J696" s="16">
        <v>1135232</v>
      </c>
      <c r="K696" s="130">
        <v>1090185</v>
      </c>
      <c r="L696" s="130">
        <v>1078590</v>
      </c>
      <c r="M696" s="131">
        <v>815946</v>
      </c>
      <c r="N696" s="131">
        <v>723946</v>
      </c>
      <c r="O696" s="16">
        <v>765223</v>
      </c>
      <c r="P696" s="16">
        <v>771271</v>
      </c>
      <c r="Q696" s="16">
        <v>749311</v>
      </c>
      <c r="R696" s="16">
        <v>762456</v>
      </c>
      <c r="S696" s="16">
        <v>869111</v>
      </c>
      <c r="T696" s="16">
        <v>767380</v>
      </c>
      <c r="U696" s="16">
        <v>815628</v>
      </c>
      <c r="V696" s="16">
        <v>748392</v>
      </c>
      <c r="W696" s="16">
        <v>678800</v>
      </c>
      <c r="X696" s="16">
        <v>716390</v>
      </c>
      <c r="Y696" s="16">
        <v>676850</v>
      </c>
      <c r="Z696" s="16">
        <v>833258</v>
      </c>
      <c r="AA696" s="16">
        <v>939234</v>
      </c>
      <c r="AB696" s="16">
        <v>785793</v>
      </c>
      <c r="AC696" s="16">
        <v>770611</v>
      </c>
      <c r="AD696" s="16">
        <v>811501</v>
      </c>
      <c r="AE696" s="16"/>
      <c r="AF696" s="16"/>
      <c r="AG696" s="103">
        <f t="shared" ref="AG696:AX696" si="1264">J696/$G696</f>
        <v>8.8017569560804754E-2</v>
      </c>
      <c r="AH696" s="103">
        <f t="shared" si="1264"/>
        <v>8.4524955314548858E-2</v>
      </c>
      <c r="AI696" s="103">
        <f t="shared" si="1264"/>
        <v>8.3625963990257846E-2</v>
      </c>
      <c r="AJ696" s="103">
        <f t="shared" si="1264"/>
        <v>6.3262473056485719E-2</v>
      </c>
      <c r="AK696" s="103">
        <f t="shared" si="1264"/>
        <v>5.6129467292382842E-2</v>
      </c>
      <c r="AL696" s="103">
        <f t="shared" si="1264"/>
        <v>5.9329783367653217E-2</v>
      </c>
      <c r="AM696" s="103">
        <f t="shared" si="1264"/>
        <v>5.9798700963971635E-2</v>
      </c>
      <c r="AN696" s="103">
        <f t="shared" si="1264"/>
        <v>5.8096083501148817E-2</v>
      </c>
      <c r="AO696" s="103">
        <f t="shared" si="1264"/>
        <v>5.9115250466030687E-2</v>
      </c>
      <c r="AP696" s="103">
        <f t="shared" si="1264"/>
        <v>6.7384497528752349E-2</v>
      </c>
      <c r="AQ696" s="103">
        <f t="shared" si="1264"/>
        <v>5.949702133975289E-2</v>
      </c>
      <c r="AR696" s="103">
        <f t="shared" si="1264"/>
        <v>6.3237817666996751E-2</v>
      </c>
      <c r="AS696" s="103">
        <f t="shared" si="1264"/>
        <v>5.8024830976179137E-2</v>
      </c>
      <c r="AT696" s="103">
        <f t="shared" si="1264"/>
        <v>5.2629177311663403E-2</v>
      </c>
      <c r="AU696" s="103">
        <f t="shared" si="1264"/>
        <v>5.5543630427670222E-2</v>
      </c>
      <c r="AV696" s="103">
        <f t="shared" si="1264"/>
        <v>5.2477988602532964E-2</v>
      </c>
      <c r="AW696" s="103">
        <f t="shared" si="1264"/>
        <v>6.4604718662878646E-2</v>
      </c>
      <c r="AX696" s="103">
        <f t="shared" si="1264"/>
        <v>7.2821321041754372E-2</v>
      </c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</row>
    <row r="697" spans="1:66" ht="14.25" outlineLevel="1" x14ac:dyDescent="0.2">
      <c r="A697" s="83" t="s">
        <v>1815</v>
      </c>
      <c r="B697" s="83" t="s">
        <v>2458</v>
      </c>
      <c r="C697" s="1" t="s">
        <v>2459</v>
      </c>
      <c r="D697" s="97" t="e">
        <v>#N/A</v>
      </c>
      <c r="E697" s="16">
        <f t="shared" ref="E697:G697" si="1265">E557</f>
        <v>23788296.711625151</v>
      </c>
      <c r="F697" s="138">
        <f t="shared" si="1265"/>
        <v>0.41828179609797239</v>
      </c>
      <c r="G697" s="16">
        <f t="shared" si="1265"/>
        <v>9950211.4746500589</v>
      </c>
      <c r="H697" s="16"/>
      <c r="I697" s="101">
        <f t="shared" si="1263"/>
        <v>6.2991391515998904E-2</v>
      </c>
      <c r="J697" s="16">
        <v>849761</v>
      </c>
      <c r="K697" s="130">
        <v>812437</v>
      </c>
      <c r="L697" s="130">
        <v>811952</v>
      </c>
      <c r="M697" s="131">
        <v>592235</v>
      </c>
      <c r="N697" s="131">
        <v>568436</v>
      </c>
      <c r="O697" s="16">
        <v>623576</v>
      </c>
      <c r="P697" s="16">
        <v>671244</v>
      </c>
      <c r="Q697" s="16">
        <v>608653</v>
      </c>
      <c r="R697" s="16">
        <v>613058</v>
      </c>
      <c r="S697" s="16">
        <v>694344</v>
      </c>
      <c r="T697" s="16">
        <v>623506</v>
      </c>
      <c r="U697" s="16">
        <v>655115</v>
      </c>
      <c r="V697" s="16">
        <v>614763</v>
      </c>
      <c r="W697" s="16">
        <v>572534</v>
      </c>
      <c r="X697" s="16">
        <v>605345</v>
      </c>
      <c r="Y697" s="16">
        <v>587650</v>
      </c>
      <c r="Z697" s="16">
        <v>655659</v>
      </c>
      <c r="AA697" s="16">
        <v>689781</v>
      </c>
      <c r="AB697" s="16">
        <v>626053</v>
      </c>
      <c r="AC697" s="16">
        <v>619957</v>
      </c>
      <c r="AD697" s="16">
        <v>634323</v>
      </c>
      <c r="AE697" s="16"/>
      <c r="AF697" s="16"/>
      <c r="AG697" s="103">
        <f t="shared" ref="AG697:AX697" si="1266">J697/$G697</f>
        <v>8.5401300481393577E-2</v>
      </c>
      <c r="AH697" s="103">
        <f t="shared" si="1266"/>
        <v>8.165022442687056E-2</v>
      </c>
      <c r="AI697" s="103">
        <f t="shared" si="1266"/>
        <v>8.1601481744241589E-2</v>
      </c>
      <c r="AJ697" s="103">
        <f t="shared" si="1266"/>
        <v>5.951984050879968E-2</v>
      </c>
      <c r="AK697" s="103">
        <f t="shared" si="1266"/>
        <v>5.7128032047177313E-2</v>
      </c>
      <c r="AL697" s="103">
        <f t="shared" si="1266"/>
        <v>6.2669622810396675E-2</v>
      </c>
      <c r="AM697" s="103">
        <f t="shared" si="1266"/>
        <v>6.746027476000023E-2</v>
      </c>
      <c r="AN697" s="103">
        <f t="shared" si="1266"/>
        <v>6.1169855691072722E-2</v>
      </c>
      <c r="AO697" s="103">
        <f t="shared" si="1266"/>
        <v>6.1612559849795634E-2</v>
      </c>
      <c r="AP697" s="103">
        <f t="shared" si="1266"/>
        <v>6.978183345841095E-2</v>
      </c>
      <c r="AQ697" s="103">
        <f t="shared" si="1266"/>
        <v>6.2662587784037854E-2</v>
      </c>
      <c r="AR697" s="103">
        <f t="shared" si="1266"/>
        <v>6.5839304186551456E-2</v>
      </c>
      <c r="AS697" s="103">
        <f t="shared" si="1266"/>
        <v>6.1783912991821184E-2</v>
      </c>
      <c r="AT697" s="103">
        <f t="shared" si="1266"/>
        <v>5.7539882590297971E-2</v>
      </c>
      <c r="AU697" s="103">
        <f t="shared" si="1266"/>
        <v>6.0837400445430179E-2</v>
      </c>
      <c r="AV697" s="103">
        <f t="shared" si="1266"/>
        <v>5.9059046282296947E-2</v>
      </c>
      <c r="AW697" s="103">
        <f t="shared" si="1266"/>
        <v>6.5893976391397144E-2</v>
      </c>
      <c r="AX697" s="103">
        <f t="shared" si="1266"/>
        <v>6.9323250240192411E-2</v>
      </c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</row>
    <row r="698" spans="1:66" ht="14.25" outlineLevel="1" x14ac:dyDescent="0.2">
      <c r="A698" s="83" t="s">
        <v>1828</v>
      </c>
      <c r="B698" s="83" t="s">
        <v>2458</v>
      </c>
      <c r="C698" s="1" t="s">
        <v>2459</v>
      </c>
      <c r="D698" s="97" t="e">
        <v>#N/A</v>
      </c>
      <c r="E698" s="16">
        <f t="shared" ref="E698:G698" si="1267">E558</f>
        <v>15457722</v>
      </c>
      <c r="F698" s="138">
        <f t="shared" si="1267"/>
        <v>0.54</v>
      </c>
      <c r="G698" s="16">
        <f t="shared" si="1267"/>
        <v>8347169.8800000008</v>
      </c>
      <c r="H698" s="16"/>
      <c r="I698" s="101">
        <f t="shared" si="1263"/>
        <v>7.1895146334316595E-2</v>
      </c>
      <c r="J698" s="16">
        <v>717925</v>
      </c>
      <c r="K698" s="130">
        <v>698571</v>
      </c>
      <c r="L698" s="130">
        <v>679076</v>
      </c>
      <c r="M698" s="131">
        <v>501989</v>
      </c>
      <c r="N698" s="131">
        <v>488979</v>
      </c>
      <c r="O698" s="16">
        <v>483394</v>
      </c>
      <c r="P698" s="16">
        <v>493783</v>
      </c>
      <c r="Q698" s="16">
        <v>491551</v>
      </c>
      <c r="R698" s="16">
        <v>486532</v>
      </c>
      <c r="S698" s="16">
        <v>596468</v>
      </c>
      <c r="T698" s="16">
        <v>553070</v>
      </c>
      <c r="U698" s="16">
        <v>608777</v>
      </c>
      <c r="V698" s="16">
        <v>573677</v>
      </c>
      <c r="W698" s="16">
        <v>515264</v>
      </c>
      <c r="X698" s="16">
        <v>574067</v>
      </c>
      <c r="Y698" s="16">
        <v>545309</v>
      </c>
      <c r="Z698" s="16">
        <v>663520</v>
      </c>
      <c r="AA698" s="16">
        <v>719321</v>
      </c>
      <c r="AB698" s="16">
        <v>608127</v>
      </c>
      <c r="AC698" s="16">
        <v>594748</v>
      </c>
      <c r="AD698" s="16">
        <v>597488</v>
      </c>
      <c r="AE698" s="16"/>
      <c r="AF698" s="16"/>
      <c r="AG698" s="103">
        <f t="shared" ref="AG698:AX698" si="1268">J698/$G698</f>
        <v>8.6008193234471453E-2</v>
      </c>
      <c r="AH698" s="103">
        <f t="shared" si="1268"/>
        <v>8.3689563054633792E-2</v>
      </c>
      <c r="AI698" s="103">
        <f t="shared" si="1268"/>
        <v>8.1354040921951379E-2</v>
      </c>
      <c r="AJ698" s="103">
        <f t="shared" si="1268"/>
        <v>6.0138826358713086E-2</v>
      </c>
      <c r="AK698" s="103">
        <f t="shared" si="1268"/>
        <v>5.8580214255804744E-2</v>
      </c>
      <c r="AL698" s="103">
        <f t="shared" si="1268"/>
        <v>5.7911125201635404E-2</v>
      </c>
      <c r="AM698" s="103">
        <f t="shared" si="1268"/>
        <v>5.915573866336598E-2</v>
      </c>
      <c r="AN698" s="103">
        <f t="shared" si="1268"/>
        <v>5.8888342643866255E-2</v>
      </c>
      <c r="AO698" s="103">
        <f t="shared" si="1268"/>
        <v>5.8287061003243885E-2</v>
      </c>
      <c r="AP698" s="103">
        <f t="shared" si="1268"/>
        <v>7.1457512974445414E-2</v>
      </c>
      <c r="AQ698" s="103">
        <f t="shared" si="1268"/>
        <v>6.6258385530785432E-2</v>
      </c>
      <c r="AR698" s="103">
        <f t="shared" si="1268"/>
        <v>7.2932144517466074E-2</v>
      </c>
      <c r="AS698" s="103">
        <f t="shared" si="1268"/>
        <v>6.8727126468881683E-2</v>
      </c>
      <c r="AT698" s="103">
        <f t="shared" si="1268"/>
        <v>6.1729185748882823E-2</v>
      </c>
      <c r="AU698" s="103">
        <f t="shared" si="1268"/>
        <v>6.877384889164373E-2</v>
      </c>
      <c r="AV698" s="103">
        <f t="shared" si="1268"/>
        <v>6.5328609317820655E-2</v>
      </c>
      <c r="AW698" s="103">
        <f t="shared" si="1268"/>
        <v>7.9490415259165656E-2</v>
      </c>
      <c r="AX698" s="103">
        <f t="shared" si="1268"/>
        <v>8.617543554774279E-2</v>
      </c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</row>
    <row r="699" spans="1:66" ht="14.25" outlineLevel="1" x14ac:dyDescent="0.2">
      <c r="A699" s="83" t="s">
        <v>2460</v>
      </c>
      <c r="B699" s="83" t="s">
        <v>2458</v>
      </c>
      <c r="C699" s="1" t="s">
        <v>2459</v>
      </c>
      <c r="D699" s="97" t="e">
        <v>#N/A</v>
      </c>
      <c r="E699" s="16">
        <f t="shared" ref="E699:G699" si="1269">E559</f>
        <v>63397873.711625151</v>
      </c>
      <c r="F699" s="138">
        <f t="shared" si="1269"/>
        <v>0.49205388238328024</v>
      </c>
      <c r="G699" s="16">
        <f t="shared" si="1269"/>
        <v>31195169.894650057</v>
      </c>
      <c r="H699" s="16"/>
      <c r="I699" s="101">
        <f t="shared" si="1263"/>
        <v>6.4285593147031528E-2</v>
      </c>
      <c r="J699" s="16">
        <v>2684345</v>
      </c>
      <c r="K699" s="130">
        <v>2586013</v>
      </c>
      <c r="L699" s="130">
        <v>2555760</v>
      </c>
      <c r="M699" s="131">
        <v>1905577</v>
      </c>
      <c r="N699" s="131">
        <v>1777924</v>
      </c>
      <c r="O699" s="16">
        <v>1866668</v>
      </c>
      <c r="P699" s="16">
        <v>1929559</v>
      </c>
      <c r="Q699" s="16">
        <v>1838542</v>
      </c>
      <c r="R699" s="16">
        <v>1853524</v>
      </c>
      <c r="S699" s="16">
        <v>2148578</v>
      </c>
      <c r="T699" s="16">
        <v>1932575</v>
      </c>
      <c r="U699" s="16">
        <v>2063760</v>
      </c>
      <c r="V699" s="16">
        <v>1926088</v>
      </c>
      <c r="W699" s="16">
        <v>1757213</v>
      </c>
      <c r="X699" s="16">
        <v>1883677</v>
      </c>
      <c r="Y699" s="16">
        <v>1797958</v>
      </c>
      <c r="Z699" s="16">
        <v>2141153</v>
      </c>
      <c r="AA699" s="16">
        <v>2334534</v>
      </c>
      <c r="AB699" s="16">
        <v>2011641</v>
      </c>
      <c r="AC699" s="16">
        <v>1974574</v>
      </c>
      <c r="AD699" s="16">
        <v>2029985</v>
      </c>
      <c r="AE699" s="16"/>
      <c r="AF699" s="16"/>
      <c r="AG699" s="103">
        <f t="shared" ref="AG699:AX699" si="1270">J699/$G699</f>
        <v>8.6050020213557565E-2</v>
      </c>
      <c r="AH699" s="103">
        <f t="shared" si="1270"/>
        <v>8.2897865558459377E-2</v>
      </c>
      <c r="AI699" s="103">
        <f t="shared" si="1270"/>
        <v>8.1928067987163317E-2</v>
      </c>
      <c r="AJ699" s="103">
        <f t="shared" si="1270"/>
        <v>6.108564263106657E-2</v>
      </c>
      <c r="AK699" s="103">
        <f t="shared" si="1270"/>
        <v>5.6993566824744629E-2</v>
      </c>
      <c r="AL699" s="103">
        <f t="shared" si="1270"/>
        <v>5.9838366205536578E-2</v>
      </c>
      <c r="AM699" s="103">
        <f t="shared" si="1270"/>
        <v>6.1854415491768733E-2</v>
      </c>
      <c r="AN699" s="103">
        <f t="shared" si="1270"/>
        <v>5.8936752266744614E-2</v>
      </c>
      <c r="AO699" s="103">
        <f t="shared" si="1270"/>
        <v>5.9417018925031651E-2</v>
      </c>
      <c r="AP699" s="103">
        <f t="shared" si="1270"/>
        <v>6.8875342152519559E-2</v>
      </c>
      <c r="AQ699" s="103">
        <f t="shared" si="1270"/>
        <v>6.1951097125822509E-2</v>
      </c>
      <c r="AR699" s="103">
        <f t="shared" si="1270"/>
        <v>6.6156395588470029E-2</v>
      </c>
      <c r="AS699" s="103">
        <f t="shared" si="1270"/>
        <v>6.1743148266370632E-2</v>
      </c>
      <c r="AT699" s="103">
        <f t="shared" si="1270"/>
        <v>5.6329649940498015E-2</v>
      </c>
      <c r="AU699" s="103">
        <f t="shared" si="1270"/>
        <v>6.0383610871856445E-2</v>
      </c>
      <c r="AV699" s="103">
        <f t="shared" si="1270"/>
        <v>5.7635781631320694E-2</v>
      </c>
      <c r="AW699" s="103">
        <f t="shared" si="1270"/>
        <v>6.8637324535527081E-2</v>
      </c>
      <c r="AX699" s="103">
        <f t="shared" si="1270"/>
        <v>7.4836393194331358E-2</v>
      </c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</row>
    <row r="700" spans="1:66" ht="12.75" x14ac:dyDescent="0.2">
      <c r="A700" s="83"/>
      <c r="B700" s="83"/>
      <c r="I700" s="53"/>
      <c r="K700" s="61"/>
      <c r="L700" s="61"/>
      <c r="M700" s="32"/>
      <c r="N700" s="32"/>
    </row>
    <row r="701" spans="1:66" ht="12.75" x14ac:dyDescent="0.2">
      <c r="A701" s="83"/>
      <c r="B701" s="83"/>
      <c r="I701" s="53"/>
      <c r="K701" s="61"/>
      <c r="L701" s="61"/>
      <c r="M701" s="32"/>
      <c r="N701" s="32"/>
    </row>
    <row r="702" spans="1:66" ht="12.75" x14ac:dyDescent="0.2">
      <c r="A702" s="83"/>
      <c r="B702" s="83"/>
      <c r="I702" s="53"/>
      <c r="K702" s="61"/>
      <c r="L702" s="61"/>
      <c r="M702" s="32"/>
      <c r="N702" s="32"/>
    </row>
    <row r="703" spans="1:66" ht="12.75" x14ac:dyDescent="0.2">
      <c r="A703" s="83"/>
      <c r="B703" s="83"/>
      <c r="I703" s="53"/>
      <c r="K703" s="61"/>
      <c r="L703" s="61"/>
      <c r="M703" s="32"/>
      <c r="N703" s="32"/>
    </row>
    <row r="704" spans="1:66" ht="12.75" x14ac:dyDescent="0.2">
      <c r="A704" s="83"/>
      <c r="B704" s="83"/>
      <c r="I704" s="53"/>
      <c r="K704" s="61"/>
      <c r="L704" s="61"/>
      <c r="M704" s="32"/>
      <c r="N704" s="32"/>
    </row>
    <row r="705" spans="1:14" ht="12.75" x14ac:dyDescent="0.2">
      <c r="A705" s="83"/>
      <c r="B705" s="83"/>
      <c r="I705" s="53"/>
      <c r="K705" s="61"/>
      <c r="L705" s="61"/>
      <c r="M705" s="32"/>
      <c r="N705" s="32"/>
    </row>
    <row r="706" spans="1:14" ht="12.75" x14ac:dyDescent="0.2">
      <c r="A706" s="83"/>
      <c r="B706" s="83"/>
      <c r="I706" s="53"/>
      <c r="K706" s="61"/>
      <c r="L706" s="61"/>
      <c r="M706" s="32"/>
      <c r="N706" s="32"/>
    </row>
    <row r="707" spans="1:14" ht="12.75" x14ac:dyDescent="0.2">
      <c r="A707" s="83"/>
      <c r="B707" s="83"/>
      <c r="I707" s="53"/>
      <c r="K707" s="61"/>
      <c r="L707" s="61"/>
      <c r="M707" s="32"/>
      <c r="N707" s="32"/>
    </row>
    <row r="708" spans="1:14" ht="12.75" x14ac:dyDescent="0.2">
      <c r="A708" s="83"/>
      <c r="B708" s="83"/>
      <c r="I708" s="53"/>
      <c r="K708" s="61"/>
      <c r="L708" s="61"/>
      <c r="M708" s="32"/>
      <c r="N708" s="32"/>
    </row>
    <row r="709" spans="1:14" ht="12.75" x14ac:dyDescent="0.2">
      <c r="A709" s="83"/>
      <c r="B709" s="83"/>
      <c r="I709" s="53"/>
      <c r="K709" s="61"/>
      <c r="L709" s="61"/>
      <c r="M709" s="32"/>
      <c r="N709" s="32"/>
    </row>
    <row r="710" spans="1:14" ht="12.75" x14ac:dyDescent="0.2">
      <c r="A710" s="83"/>
      <c r="B710" s="83"/>
      <c r="I710" s="53"/>
      <c r="K710" s="61"/>
      <c r="L710" s="61"/>
      <c r="M710" s="32"/>
      <c r="N710" s="32"/>
    </row>
    <row r="711" spans="1:14" ht="12.75" x14ac:dyDescent="0.2">
      <c r="A711" s="83"/>
      <c r="B711" s="83"/>
      <c r="I711" s="53"/>
      <c r="K711" s="61"/>
      <c r="L711" s="61"/>
      <c r="M711" s="32"/>
      <c r="N711" s="32"/>
    </row>
    <row r="712" spans="1:14" ht="12.75" x14ac:dyDescent="0.2">
      <c r="A712" s="83"/>
      <c r="B712" s="83"/>
      <c r="I712" s="53"/>
      <c r="K712" s="61"/>
      <c r="L712" s="61"/>
      <c r="M712" s="32"/>
      <c r="N712" s="32"/>
    </row>
    <row r="713" spans="1:14" ht="12.75" x14ac:dyDescent="0.2">
      <c r="A713" s="83"/>
      <c r="B713" s="83"/>
      <c r="I713" s="53"/>
      <c r="K713" s="61"/>
      <c r="L713" s="61"/>
      <c r="M713" s="32"/>
      <c r="N713" s="32"/>
    </row>
    <row r="714" spans="1:14" ht="12.75" x14ac:dyDescent="0.2">
      <c r="A714" s="83"/>
      <c r="B714" s="83"/>
      <c r="I714" s="53"/>
      <c r="K714" s="61"/>
      <c r="L714" s="61"/>
      <c r="M714" s="32"/>
      <c r="N714" s="32"/>
    </row>
    <row r="715" spans="1:14" ht="12.75" x14ac:dyDescent="0.2">
      <c r="A715" s="83"/>
      <c r="B715" s="83"/>
      <c r="I715" s="53"/>
      <c r="K715" s="61"/>
      <c r="L715" s="61"/>
      <c r="M715" s="32"/>
      <c r="N715" s="32"/>
    </row>
    <row r="716" spans="1:14" ht="12.75" x14ac:dyDescent="0.2">
      <c r="A716" s="83"/>
      <c r="B716" s="83"/>
      <c r="I716" s="53"/>
      <c r="K716" s="61"/>
      <c r="L716" s="61"/>
      <c r="M716" s="32"/>
      <c r="N716" s="32"/>
    </row>
    <row r="717" spans="1:14" ht="12.75" x14ac:dyDescent="0.2">
      <c r="A717" s="83"/>
      <c r="B717" s="83"/>
      <c r="I717" s="53"/>
      <c r="K717" s="61"/>
      <c r="L717" s="61"/>
      <c r="M717" s="32"/>
      <c r="N717" s="32"/>
    </row>
    <row r="718" spans="1:14" ht="12.75" x14ac:dyDescent="0.2">
      <c r="A718" s="83"/>
      <c r="B718" s="83"/>
      <c r="I718" s="53"/>
      <c r="K718" s="61"/>
      <c r="L718" s="61"/>
      <c r="M718" s="32"/>
      <c r="N718" s="32"/>
    </row>
    <row r="719" spans="1:14" ht="12.75" x14ac:dyDescent="0.2">
      <c r="A719" s="83"/>
      <c r="B719" s="83"/>
      <c r="I719" s="53"/>
      <c r="K719" s="61"/>
      <c r="L719" s="61"/>
      <c r="M719" s="32"/>
      <c r="N719" s="32"/>
    </row>
    <row r="720" spans="1:14" ht="12.75" x14ac:dyDescent="0.2">
      <c r="A720" s="83"/>
      <c r="B720" s="83"/>
      <c r="I720" s="53"/>
      <c r="K720" s="61"/>
      <c r="L720" s="61"/>
      <c r="M720" s="32"/>
      <c r="N720" s="32"/>
    </row>
    <row r="721" spans="1:14" ht="12.75" x14ac:dyDescent="0.2">
      <c r="A721" s="83"/>
      <c r="B721" s="83"/>
      <c r="I721" s="53"/>
      <c r="K721" s="61"/>
      <c r="L721" s="61"/>
      <c r="M721" s="32"/>
      <c r="N721" s="32"/>
    </row>
    <row r="722" spans="1:14" ht="12.75" x14ac:dyDescent="0.2">
      <c r="A722" s="83"/>
      <c r="B722" s="83"/>
      <c r="I722" s="53"/>
      <c r="K722" s="61"/>
      <c r="L722" s="61"/>
      <c r="M722" s="32"/>
      <c r="N722" s="32"/>
    </row>
    <row r="723" spans="1:14" ht="12.75" x14ac:dyDescent="0.2">
      <c r="A723" s="83"/>
      <c r="B723" s="83"/>
      <c r="I723" s="53"/>
      <c r="K723" s="61"/>
      <c r="L723" s="61"/>
      <c r="M723" s="32"/>
      <c r="N723" s="32"/>
    </row>
    <row r="724" spans="1:14" ht="12.75" x14ac:dyDescent="0.2">
      <c r="A724" s="83"/>
      <c r="B724" s="83"/>
      <c r="I724" s="53"/>
      <c r="K724" s="61"/>
      <c r="L724" s="61"/>
      <c r="M724" s="32"/>
      <c r="N724" s="32"/>
    </row>
    <row r="725" spans="1:14" ht="12.75" x14ac:dyDescent="0.2">
      <c r="A725" s="83"/>
      <c r="B725" s="83"/>
      <c r="I725" s="53"/>
      <c r="K725" s="61"/>
      <c r="L725" s="61"/>
      <c r="M725" s="32"/>
      <c r="N725" s="32"/>
    </row>
    <row r="726" spans="1:14" ht="12.75" x14ac:dyDescent="0.2">
      <c r="A726" s="83"/>
      <c r="B726" s="83"/>
      <c r="I726" s="53"/>
      <c r="K726" s="61"/>
      <c r="L726" s="61"/>
      <c r="M726" s="32"/>
      <c r="N726" s="32"/>
    </row>
    <row r="727" spans="1:14" ht="12.75" x14ac:dyDescent="0.2">
      <c r="A727" s="83"/>
      <c r="B727" s="83"/>
      <c r="I727" s="53"/>
      <c r="K727" s="61"/>
      <c r="L727" s="61"/>
      <c r="M727" s="32"/>
      <c r="N727" s="32"/>
    </row>
    <row r="728" spans="1:14" ht="12.75" x14ac:dyDescent="0.2">
      <c r="A728" s="83"/>
      <c r="B728" s="83"/>
      <c r="I728" s="53"/>
      <c r="K728" s="61"/>
      <c r="L728" s="61"/>
      <c r="M728" s="32"/>
      <c r="N728" s="32"/>
    </row>
    <row r="729" spans="1:14" ht="12.75" x14ac:dyDescent="0.2">
      <c r="A729" s="83"/>
      <c r="B729" s="83"/>
      <c r="I729" s="53"/>
      <c r="K729" s="61"/>
      <c r="L729" s="61"/>
      <c r="M729" s="32"/>
      <c r="N729" s="32"/>
    </row>
    <row r="730" spans="1:14" ht="12.75" x14ac:dyDescent="0.2">
      <c r="A730" s="83"/>
      <c r="B730" s="83"/>
      <c r="I730" s="53"/>
      <c r="K730" s="61"/>
      <c r="L730" s="61"/>
      <c r="M730" s="32"/>
      <c r="N730" s="32"/>
    </row>
    <row r="731" spans="1:14" ht="12.75" x14ac:dyDescent="0.2">
      <c r="A731" s="83"/>
      <c r="B731" s="83"/>
      <c r="I731" s="53"/>
      <c r="K731" s="61"/>
      <c r="L731" s="61"/>
      <c r="M731" s="32"/>
      <c r="N731" s="32"/>
    </row>
    <row r="732" spans="1:14" ht="12.75" x14ac:dyDescent="0.2">
      <c r="A732" s="83"/>
      <c r="B732" s="83"/>
      <c r="I732" s="53"/>
      <c r="K732" s="61"/>
      <c r="L732" s="61"/>
      <c r="M732" s="32"/>
      <c r="N732" s="32"/>
    </row>
    <row r="733" spans="1:14" ht="12.75" x14ac:dyDescent="0.2">
      <c r="A733" s="83"/>
      <c r="B733" s="83"/>
      <c r="I733" s="53"/>
      <c r="K733" s="61"/>
      <c r="L733" s="61"/>
      <c r="M733" s="32"/>
      <c r="N733" s="32"/>
    </row>
    <row r="734" spans="1:14" ht="12.75" x14ac:dyDescent="0.2">
      <c r="A734" s="83"/>
      <c r="B734" s="83"/>
      <c r="I734" s="53"/>
      <c r="K734" s="61"/>
      <c r="L734" s="61"/>
      <c r="M734" s="32"/>
      <c r="N734" s="32"/>
    </row>
    <row r="735" spans="1:14" ht="12.75" x14ac:dyDescent="0.2">
      <c r="A735" s="83"/>
      <c r="B735" s="83"/>
      <c r="I735" s="53"/>
      <c r="K735" s="61"/>
      <c r="L735" s="61"/>
      <c r="M735" s="32"/>
      <c r="N735" s="32"/>
    </row>
    <row r="736" spans="1:14" ht="12.75" x14ac:dyDescent="0.2">
      <c r="A736" s="83"/>
      <c r="B736" s="83"/>
      <c r="I736" s="53"/>
      <c r="K736" s="61"/>
      <c r="L736" s="61"/>
      <c r="M736" s="32"/>
      <c r="N736" s="32"/>
    </row>
    <row r="737" spans="1:14" ht="12.75" x14ac:dyDescent="0.2">
      <c r="A737" s="83"/>
      <c r="B737" s="83"/>
      <c r="I737" s="53"/>
      <c r="K737" s="61"/>
      <c r="L737" s="61"/>
      <c r="M737" s="32"/>
      <c r="N737" s="32"/>
    </row>
    <row r="738" spans="1:14" ht="12.75" x14ac:dyDescent="0.2">
      <c r="A738" s="83"/>
      <c r="B738" s="83"/>
      <c r="I738" s="53"/>
      <c r="K738" s="61"/>
      <c r="L738" s="61"/>
      <c r="M738" s="32"/>
      <c r="N738" s="32"/>
    </row>
    <row r="739" spans="1:14" ht="12.75" x14ac:dyDescent="0.2">
      <c r="A739" s="83"/>
      <c r="B739" s="83"/>
      <c r="I739" s="53"/>
      <c r="K739" s="61"/>
      <c r="L739" s="61"/>
      <c r="M739" s="32"/>
      <c r="N739" s="32"/>
    </row>
    <row r="740" spans="1:14" ht="12.75" x14ac:dyDescent="0.2">
      <c r="A740" s="83"/>
      <c r="B740" s="83"/>
      <c r="I740" s="53"/>
      <c r="K740" s="61"/>
      <c r="L740" s="61"/>
      <c r="M740" s="32"/>
      <c r="N740" s="32"/>
    </row>
    <row r="741" spans="1:14" ht="12.75" x14ac:dyDescent="0.2">
      <c r="A741" s="83"/>
      <c r="B741" s="83"/>
      <c r="I741" s="53"/>
      <c r="K741" s="61"/>
      <c r="L741" s="61"/>
      <c r="M741" s="32"/>
      <c r="N741" s="32"/>
    </row>
    <row r="742" spans="1:14" ht="12.75" x14ac:dyDescent="0.2">
      <c r="A742" s="83"/>
      <c r="B742" s="83"/>
      <c r="I742" s="53"/>
      <c r="K742" s="61"/>
      <c r="L742" s="61"/>
      <c r="M742" s="32"/>
      <c r="N742" s="32"/>
    </row>
    <row r="743" spans="1:14" ht="12.75" x14ac:dyDescent="0.2">
      <c r="A743" s="83"/>
      <c r="B743" s="83"/>
      <c r="I743" s="53"/>
      <c r="K743" s="61"/>
      <c r="L743" s="61"/>
      <c r="M743" s="32"/>
      <c r="N743" s="32"/>
    </row>
    <row r="744" spans="1:14" ht="12.75" x14ac:dyDescent="0.2">
      <c r="A744" s="83"/>
      <c r="B744" s="83"/>
      <c r="I744" s="53"/>
      <c r="K744" s="61"/>
      <c r="L744" s="61"/>
      <c r="M744" s="32"/>
      <c r="N744" s="32"/>
    </row>
    <row r="745" spans="1:14" ht="12.75" x14ac:dyDescent="0.2">
      <c r="A745" s="83"/>
      <c r="B745" s="83"/>
      <c r="I745" s="53"/>
      <c r="K745" s="61"/>
      <c r="L745" s="61"/>
      <c r="M745" s="32"/>
      <c r="N745" s="32"/>
    </row>
    <row r="746" spans="1:14" ht="12.75" x14ac:dyDescent="0.2">
      <c r="A746" s="83"/>
      <c r="B746" s="83"/>
      <c r="I746" s="53"/>
      <c r="K746" s="61"/>
      <c r="L746" s="61"/>
      <c r="M746" s="32"/>
      <c r="N746" s="32"/>
    </row>
    <row r="747" spans="1:14" ht="12.75" x14ac:dyDescent="0.2">
      <c r="A747" s="83"/>
      <c r="B747" s="83"/>
      <c r="I747" s="53"/>
      <c r="K747" s="61"/>
      <c r="L747" s="61"/>
      <c r="M747" s="32"/>
      <c r="N747" s="32"/>
    </row>
    <row r="748" spans="1:14" ht="12.75" x14ac:dyDescent="0.2">
      <c r="A748" s="83"/>
      <c r="B748" s="83"/>
      <c r="I748" s="53"/>
      <c r="K748" s="61"/>
      <c r="L748" s="61"/>
      <c r="M748" s="32"/>
      <c r="N748" s="32"/>
    </row>
    <row r="749" spans="1:14" ht="12.75" x14ac:dyDescent="0.2">
      <c r="A749" s="83"/>
      <c r="B749" s="83"/>
      <c r="I749" s="53"/>
      <c r="K749" s="61"/>
      <c r="L749" s="61"/>
      <c r="M749" s="32"/>
      <c r="N749" s="32"/>
    </row>
    <row r="750" spans="1:14" ht="12.75" x14ac:dyDescent="0.2">
      <c r="A750" s="83"/>
      <c r="B750" s="83"/>
      <c r="I750" s="53"/>
      <c r="K750" s="61"/>
      <c r="L750" s="61"/>
      <c r="M750" s="32"/>
      <c r="N750" s="32"/>
    </row>
    <row r="751" spans="1:14" ht="12.75" x14ac:dyDescent="0.2">
      <c r="A751" s="83"/>
      <c r="B751" s="83"/>
      <c r="I751" s="53"/>
      <c r="K751" s="61"/>
      <c r="L751" s="61"/>
      <c r="M751" s="32"/>
      <c r="N751" s="32"/>
    </row>
    <row r="752" spans="1:14" ht="12.75" x14ac:dyDescent="0.2">
      <c r="A752" s="83"/>
      <c r="B752" s="83"/>
      <c r="I752" s="53"/>
      <c r="K752" s="61"/>
      <c r="L752" s="61"/>
      <c r="M752" s="32"/>
      <c r="N752" s="32"/>
    </row>
    <row r="753" spans="1:14" ht="12.75" x14ac:dyDescent="0.2">
      <c r="A753" s="83"/>
      <c r="B753" s="83"/>
      <c r="I753" s="53"/>
      <c r="K753" s="61"/>
      <c r="L753" s="61"/>
      <c r="M753" s="32"/>
      <c r="N753" s="32"/>
    </row>
    <row r="754" spans="1:14" ht="12.75" x14ac:dyDescent="0.2">
      <c r="A754" s="83"/>
      <c r="B754" s="83"/>
      <c r="I754" s="53"/>
      <c r="K754" s="61"/>
      <c r="L754" s="61"/>
      <c r="M754" s="32"/>
      <c r="N754" s="32"/>
    </row>
    <row r="755" spans="1:14" ht="12.75" x14ac:dyDescent="0.2">
      <c r="A755" s="83"/>
      <c r="B755" s="83"/>
      <c r="I755" s="53"/>
      <c r="K755" s="61"/>
      <c r="L755" s="61"/>
      <c r="M755" s="32"/>
      <c r="N755" s="32"/>
    </row>
    <row r="756" spans="1:14" ht="12.75" x14ac:dyDescent="0.2">
      <c r="A756" s="83"/>
      <c r="B756" s="83"/>
      <c r="I756" s="53"/>
      <c r="K756" s="61"/>
      <c r="L756" s="61"/>
      <c r="M756" s="32"/>
      <c r="N756" s="32"/>
    </row>
    <row r="757" spans="1:14" ht="12.75" x14ac:dyDescent="0.2">
      <c r="A757" s="83"/>
      <c r="B757" s="83"/>
      <c r="I757" s="53"/>
      <c r="K757" s="61"/>
      <c r="L757" s="61"/>
      <c r="M757" s="32"/>
      <c r="N757" s="32"/>
    </row>
    <row r="758" spans="1:14" ht="12.75" x14ac:dyDescent="0.2">
      <c r="A758" s="83"/>
      <c r="B758" s="83"/>
      <c r="I758" s="53"/>
      <c r="K758" s="61"/>
      <c r="L758" s="61"/>
      <c r="M758" s="32"/>
      <c r="N758" s="32"/>
    </row>
    <row r="759" spans="1:14" ht="12.75" x14ac:dyDescent="0.2">
      <c r="A759" s="83"/>
      <c r="B759" s="83"/>
      <c r="I759" s="53"/>
      <c r="K759" s="61"/>
      <c r="L759" s="61"/>
      <c r="M759" s="32"/>
      <c r="N759" s="32"/>
    </row>
    <row r="760" spans="1:14" ht="12.75" x14ac:dyDescent="0.2">
      <c r="A760" s="83"/>
      <c r="B760" s="83"/>
      <c r="I760" s="53"/>
      <c r="K760" s="61"/>
      <c r="L760" s="61"/>
      <c r="M760" s="32"/>
      <c r="N760" s="32"/>
    </row>
    <row r="761" spans="1:14" ht="12.75" x14ac:dyDescent="0.2">
      <c r="A761" s="83"/>
      <c r="B761" s="83"/>
      <c r="I761" s="53"/>
      <c r="K761" s="61"/>
      <c r="L761" s="61"/>
      <c r="M761" s="32"/>
      <c r="N761" s="32"/>
    </row>
    <row r="762" spans="1:14" ht="12.75" x14ac:dyDescent="0.2">
      <c r="A762" s="83"/>
      <c r="B762" s="83"/>
      <c r="I762" s="53"/>
      <c r="K762" s="61"/>
      <c r="L762" s="61"/>
      <c r="M762" s="32"/>
      <c r="N762" s="32"/>
    </row>
    <row r="763" spans="1:14" ht="12.75" x14ac:dyDescent="0.2">
      <c r="A763" s="83"/>
      <c r="B763" s="83"/>
      <c r="I763" s="53"/>
      <c r="K763" s="61"/>
      <c r="L763" s="61"/>
      <c r="M763" s="32"/>
      <c r="N763" s="32"/>
    </row>
    <row r="764" spans="1:14" ht="12.75" x14ac:dyDescent="0.2">
      <c r="A764" s="83"/>
      <c r="B764" s="83"/>
      <c r="I764" s="53"/>
      <c r="K764" s="61"/>
      <c r="L764" s="61"/>
      <c r="M764" s="32"/>
      <c r="N764" s="32"/>
    </row>
    <row r="765" spans="1:14" ht="12.75" x14ac:dyDescent="0.2">
      <c r="A765" s="83"/>
      <c r="B765" s="83"/>
      <c r="I765" s="53"/>
      <c r="K765" s="61"/>
      <c r="L765" s="61"/>
      <c r="M765" s="32"/>
      <c r="N765" s="32"/>
    </row>
    <row r="766" spans="1:14" ht="12.75" x14ac:dyDescent="0.2">
      <c r="A766" s="83"/>
      <c r="B766" s="83"/>
      <c r="I766" s="53"/>
      <c r="K766" s="61"/>
      <c r="L766" s="61"/>
      <c r="M766" s="32"/>
      <c r="N766" s="32"/>
    </row>
    <row r="767" spans="1:14" ht="12.75" x14ac:dyDescent="0.2">
      <c r="A767" s="83"/>
      <c r="B767" s="83"/>
      <c r="I767" s="53"/>
      <c r="K767" s="61"/>
      <c r="L767" s="61"/>
      <c r="M767" s="32"/>
      <c r="N767" s="32"/>
    </row>
    <row r="768" spans="1:14" ht="12.75" x14ac:dyDescent="0.2">
      <c r="A768" s="83"/>
      <c r="B768" s="83"/>
      <c r="I768" s="53"/>
      <c r="K768" s="61"/>
      <c r="L768" s="61"/>
      <c r="M768" s="32"/>
      <c r="N768" s="32"/>
    </row>
    <row r="769" spans="1:14" ht="12.75" x14ac:dyDescent="0.2">
      <c r="A769" s="83"/>
      <c r="B769" s="83"/>
      <c r="I769" s="53"/>
      <c r="K769" s="61"/>
      <c r="L769" s="61"/>
      <c r="M769" s="32"/>
      <c r="N769" s="32"/>
    </row>
    <row r="770" spans="1:14" ht="12.75" x14ac:dyDescent="0.2">
      <c r="A770" s="83"/>
      <c r="B770" s="83"/>
      <c r="I770" s="53"/>
      <c r="K770" s="61"/>
      <c r="L770" s="61"/>
      <c r="M770" s="32"/>
      <c r="N770" s="32"/>
    </row>
    <row r="771" spans="1:14" ht="12.75" x14ac:dyDescent="0.2">
      <c r="A771" s="83"/>
      <c r="B771" s="83"/>
      <c r="I771" s="53"/>
      <c r="K771" s="61"/>
      <c r="L771" s="61"/>
      <c r="M771" s="32"/>
      <c r="N771" s="32"/>
    </row>
    <row r="772" spans="1:14" ht="12.75" x14ac:dyDescent="0.2">
      <c r="A772" s="83"/>
      <c r="B772" s="83"/>
      <c r="I772" s="53"/>
      <c r="K772" s="61"/>
      <c r="L772" s="61"/>
      <c r="M772" s="32"/>
      <c r="N772" s="32"/>
    </row>
    <row r="773" spans="1:14" ht="12.75" x14ac:dyDescent="0.2">
      <c r="A773" s="83"/>
      <c r="B773" s="83"/>
      <c r="I773" s="53"/>
      <c r="K773" s="61"/>
      <c r="L773" s="61"/>
      <c r="M773" s="32"/>
      <c r="N773" s="32"/>
    </row>
    <row r="774" spans="1:14" ht="12.75" x14ac:dyDescent="0.2">
      <c r="A774" s="83"/>
      <c r="B774" s="83"/>
      <c r="I774" s="53"/>
      <c r="K774" s="61"/>
      <c r="L774" s="61"/>
      <c r="M774" s="32"/>
      <c r="N774" s="32"/>
    </row>
    <row r="775" spans="1:14" ht="12.75" x14ac:dyDescent="0.2">
      <c r="A775" s="83"/>
      <c r="B775" s="83"/>
      <c r="I775" s="53"/>
      <c r="K775" s="61"/>
      <c r="L775" s="61"/>
      <c r="M775" s="32"/>
      <c r="N775" s="32"/>
    </row>
    <row r="776" spans="1:14" ht="12.75" x14ac:dyDescent="0.2">
      <c r="A776" s="83"/>
      <c r="B776" s="83"/>
      <c r="I776" s="53"/>
      <c r="K776" s="61"/>
      <c r="L776" s="61"/>
      <c r="M776" s="32"/>
      <c r="N776" s="32"/>
    </row>
    <row r="777" spans="1:14" ht="12.75" x14ac:dyDescent="0.2">
      <c r="A777" s="83"/>
      <c r="B777" s="83"/>
      <c r="I777" s="53"/>
      <c r="K777" s="61"/>
      <c r="L777" s="61"/>
      <c r="M777" s="32"/>
      <c r="N777" s="32"/>
    </row>
    <row r="778" spans="1:14" ht="12.75" x14ac:dyDescent="0.2">
      <c r="A778" s="83"/>
      <c r="B778" s="83"/>
      <c r="I778" s="53"/>
      <c r="K778" s="61"/>
      <c r="L778" s="61"/>
      <c r="M778" s="32"/>
      <c r="N778" s="32"/>
    </row>
    <row r="779" spans="1:14" ht="12.75" x14ac:dyDescent="0.2">
      <c r="A779" s="83"/>
      <c r="B779" s="83"/>
      <c r="I779" s="53"/>
      <c r="K779" s="61"/>
      <c r="L779" s="61"/>
      <c r="M779" s="32"/>
      <c r="N779" s="32"/>
    </row>
    <row r="780" spans="1:14" ht="12.75" x14ac:dyDescent="0.2">
      <c r="A780" s="83"/>
      <c r="B780" s="83"/>
      <c r="I780" s="53"/>
      <c r="K780" s="61"/>
      <c r="L780" s="61"/>
      <c r="M780" s="32"/>
      <c r="N780" s="32"/>
    </row>
    <row r="781" spans="1:14" ht="12.75" x14ac:dyDescent="0.2">
      <c r="A781" s="83"/>
      <c r="B781" s="83"/>
      <c r="I781" s="53"/>
      <c r="K781" s="61"/>
      <c r="L781" s="61"/>
      <c r="M781" s="32"/>
      <c r="N781" s="32"/>
    </row>
    <row r="782" spans="1:14" ht="12.75" x14ac:dyDescent="0.2">
      <c r="A782" s="83"/>
      <c r="B782" s="83"/>
      <c r="I782" s="53"/>
      <c r="K782" s="61"/>
      <c r="L782" s="61"/>
      <c r="M782" s="32"/>
      <c r="N782" s="32"/>
    </row>
    <row r="783" spans="1:14" ht="12.75" x14ac:dyDescent="0.2">
      <c r="A783" s="83"/>
      <c r="B783" s="83"/>
      <c r="I783" s="53"/>
      <c r="K783" s="61"/>
      <c r="L783" s="61"/>
      <c r="M783" s="32"/>
      <c r="N783" s="32"/>
    </row>
    <row r="784" spans="1:14" ht="12.75" x14ac:dyDescent="0.2">
      <c r="A784" s="83"/>
      <c r="B784" s="83"/>
      <c r="I784" s="53"/>
      <c r="K784" s="61"/>
      <c r="L784" s="61"/>
      <c r="M784" s="32"/>
      <c r="N784" s="32"/>
    </row>
    <row r="785" spans="1:14" ht="12.75" x14ac:dyDescent="0.2">
      <c r="A785" s="83"/>
      <c r="B785" s="83"/>
      <c r="I785" s="53"/>
      <c r="K785" s="61"/>
      <c r="L785" s="61"/>
      <c r="M785" s="32"/>
      <c r="N785" s="32"/>
    </row>
    <row r="786" spans="1:14" ht="12.75" x14ac:dyDescent="0.2">
      <c r="A786" s="83"/>
      <c r="B786" s="83"/>
      <c r="I786" s="53"/>
      <c r="K786" s="61"/>
      <c r="L786" s="61"/>
      <c r="M786" s="32"/>
      <c r="N786" s="32"/>
    </row>
    <row r="787" spans="1:14" ht="12.75" x14ac:dyDescent="0.2">
      <c r="A787" s="83"/>
      <c r="B787" s="83"/>
      <c r="I787" s="53"/>
      <c r="K787" s="61"/>
      <c r="L787" s="61"/>
      <c r="M787" s="32"/>
      <c r="N787" s="32"/>
    </row>
    <row r="788" spans="1:14" ht="12.75" x14ac:dyDescent="0.2">
      <c r="A788" s="83"/>
      <c r="B788" s="83"/>
      <c r="I788" s="53"/>
      <c r="K788" s="61"/>
      <c r="L788" s="61"/>
      <c r="M788" s="32"/>
      <c r="N788" s="32"/>
    </row>
    <row r="789" spans="1:14" ht="12.75" x14ac:dyDescent="0.2">
      <c r="A789" s="83"/>
      <c r="B789" s="83"/>
      <c r="I789" s="53"/>
      <c r="K789" s="61"/>
      <c r="L789" s="61"/>
      <c r="M789" s="32"/>
      <c r="N789" s="32"/>
    </row>
    <row r="790" spans="1:14" ht="12.75" x14ac:dyDescent="0.2">
      <c r="A790" s="83"/>
      <c r="B790" s="83"/>
      <c r="I790" s="53"/>
      <c r="K790" s="61"/>
      <c r="L790" s="61"/>
      <c r="M790" s="32"/>
      <c r="N790" s="32"/>
    </row>
    <row r="791" spans="1:14" ht="12.75" x14ac:dyDescent="0.2">
      <c r="A791" s="83"/>
      <c r="B791" s="83"/>
      <c r="I791" s="53"/>
      <c r="K791" s="61"/>
      <c r="L791" s="61"/>
      <c r="M791" s="32"/>
      <c r="N791" s="32"/>
    </row>
    <row r="792" spans="1:14" ht="12.75" x14ac:dyDescent="0.2">
      <c r="A792" s="83"/>
      <c r="B792" s="83"/>
      <c r="I792" s="53"/>
      <c r="K792" s="61"/>
      <c r="L792" s="61"/>
      <c r="M792" s="32"/>
      <c r="N792" s="32"/>
    </row>
    <row r="793" spans="1:14" ht="12.75" x14ac:dyDescent="0.2">
      <c r="A793" s="83"/>
      <c r="B793" s="83"/>
      <c r="I793" s="53"/>
      <c r="K793" s="61"/>
      <c r="L793" s="61"/>
      <c r="M793" s="32"/>
      <c r="N793" s="32"/>
    </row>
    <row r="794" spans="1:14" ht="12.75" x14ac:dyDescent="0.2">
      <c r="A794" s="83"/>
      <c r="B794" s="83"/>
      <c r="I794" s="53"/>
      <c r="K794" s="61"/>
      <c r="L794" s="61"/>
      <c r="M794" s="32"/>
      <c r="N794" s="32"/>
    </row>
    <row r="795" spans="1:14" ht="12.75" x14ac:dyDescent="0.2">
      <c r="A795" s="83"/>
      <c r="B795" s="83"/>
      <c r="I795" s="53"/>
      <c r="K795" s="61"/>
      <c r="L795" s="61"/>
      <c r="M795" s="32"/>
      <c r="N795" s="32"/>
    </row>
    <row r="796" spans="1:14" ht="12.75" x14ac:dyDescent="0.2">
      <c r="A796" s="83"/>
      <c r="B796" s="83"/>
      <c r="I796" s="53"/>
      <c r="K796" s="61"/>
      <c r="L796" s="61"/>
      <c r="M796" s="32"/>
      <c r="N796" s="32"/>
    </row>
    <row r="797" spans="1:14" ht="12.75" x14ac:dyDescent="0.2">
      <c r="A797" s="83"/>
      <c r="B797" s="83"/>
      <c r="I797" s="53"/>
      <c r="K797" s="61"/>
      <c r="L797" s="61"/>
      <c r="M797" s="32"/>
      <c r="N797" s="32"/>
    </row>
    <row r="798" spans="1:14" ht="12.75" x14ac:dyDescent="0.2">
      <c r="A798" s="83"/>
      <c r="B798" s="83"/>
      <c r="I798" s="53"/>
      <c r="K798" s="61"/>
      <c r="L798" s="61"/>
      <c r="M798" s="32"/>
      <c r="N798" s="32"/>
    </row>
    <row r="799" spans="1:14" ht="12.75" x14ac:dyDescent="0.2">
      <c r="A799" s="83"/>
      <c r="B799" s="83"/>
      <c r="I799" s="53"/>
      <c r="K799" s="61"/>
      <c r="L799" s="61"/>
      <c r="M799" s="32"/>
      <c r="N799" s="32"/>
    </row>
    <row r="800" spans="1:14" ht="12.75" x14ac:dyDescent="0.2">
      <c r="A800" s="83"/>
      <c r="B800" s="83"/>
      <c r="I800" s="53"/>
      <c r="K800" s="61"/>
      <c r="L800" s="61"/>
      <c r="M800" s="32"/>
      <c r="N800" s="32"/>
    </row>
    <row r="801" spans="1:14" ht="12.75" x14ac:dyDescent="0.2">
      <c r="A801" s="83"/>
      <c r="B801" s="83"/>
      <c r="I801" s="53"/>
      <c r="K801" s="61"/>
      <c r="L801" s="61"/>
      <c r="M801" s="32"/>
      <c r="N801" s="32"/>
    </row>
    <row r="802" spans="1:14" ht="12.75" x14ac:dyDescent="0.2">
      <c r="A802" s="83"/>
      <c r="B802" s="83"/>
      <c r="I802" s="53"/>
      <c r="K802" s="61"/>
      <c r="L802" s="61"/>
      <c r="M802" s="32"/>
      <c r="N802" s="32"/>
    </row>
    <row r="803" spans="1:14" ht="12.75" x14ac:dyDescent="0.2">
      <c r="A803" s="83"/>
      <c r="B803" s="83"/>
      <c r="I803" s="53"/>
      <c r="K803" s="61"/>
      <c r="L803" s="61"/>
      <c r="M803" s="32"/>
      <c r="N803" s="32"/>
    </row>
    <row r="804" spans="1:14" ht="12.75" x14ac:dyDescent="0.2">
      <c r="A804" s="83"/>
      <c r="B804" s="83"/>
      <c r="I804" s="53"/>
      <c r="K804" s="61"/>
      <c r="L804" s="61"/>
      <c r="M804" s="32"/>
      <c r="N804" s="32"/>
    </row>
    <row r="805" spans="1:14" ht="12.75" x14ac:dyDescent="0.2">
      <c r="A805" s="83"/>
      <c r="B805" s="83"/>
      <c r="I805" s="53"/>
      <c r="K805" s="61"/>
      <c r="L805" s="61"/>
      <c r="M805" s="32"/>
      <c r="N805" s="32"/>
    </row>
    <row r="806" spans="1:14" ht="12.75" x14ac:dyDescent="0.2">
      <c r="A806" s="83"/>
      <c r="B806" s="83"/>
      <c r="I806" s="53"/>
      <c r="K806" s="61"/>
      <c r="L806" s="61"/>
      <c r="M806" s="32"/>
      <c r="N806" s="32"/>
    </row>
    <row r="807" spans="1:14" ht="12.75" x14ac:dyDescent="0.2">
      <c r="A807" s="83"/>
      <c r="B807" s="83"/>
      <c r="I807" s="53"/>
      <c r="K807" s="61"/>
      <c r="L807" s="61"/>
      <c r="M807" s="32"/>
      <c r="N807" s="32"/>
    </row>
    <row r="808" spans="1:14" ht="12.75" x14ac:dyDescent="0.2">
      <c r="A808" s="83"/>
      <c r="B808" s="83"/>
      <c r="I808" s="53"/>
      <c r="K808" s="61"/>
      <c r="L808" s="61"/>
      <c r="M808" s="32"/>
      <c r="N808" s="32"/>
    </row>
    <row r="809" spans="1:14" ht="12.75" x14ac:dyDescent="0.2">
      <c r="A809" s="83"/>
      <c r="B809" s="83"/>
      <c r="I809" s="53"/>
      <c r="K809" s="61"/>
      <c r="L809" s="61"/>
      <c r="M809" s="32"/>
      <c r="N809" s="32"/>
    </row>
    <row r="810" spans="1:14" ht="12.75" x14ac:dyDescent="0.2">
      <c r="A810" s="83"/>
      <c r="B810" s="83"/>
      <c r="I810" s="53"/>
      <c r="K810" s="61"/>
      <c r="L810" s="61"/>
      <c r="M810" s="32"/>
      <c r="N810" s="32"/>
    </row>
    <row r="811" spans="1:14" ht="12.75" x14ac:dyDescent="0.2">
      <c r="A811" s="83"/>
      <c r="B811" s="83"/>
      <c r="I811" s="53"/>
      <c r="K811" s="61"/>
      <c r="L811" s="61"/>
      <c r="M811" s="32"/>
      <c r="N811" s="32"/>
    </row>
    <row r="812" spans="1:14" ht="12.75" x14ac:dyDescent="0.2">
      <c r="A812" s="83"/>
      <c r="B812" s="83"/>
      <c r="I812" s="53"/>
      <c r="K812" s="61"/>
      <c r="L812" s="61"/>
      <c r="M812" s="32"/>
      <c r="N812" s="32"/>
    </row>
    <row r="813" spans="1:14" ht="12.75" x14ac:dyDescent="0.2">
      <c r="A813" s="83"/>
      <c r="B813" s="83"/>
      <c r="I813" s="53"/>
      <c r="K813" s="61"/>
      <c r="L813" s="61"/>
      <c r="M813" s="32"/>
      <c r="N813" s="32"/>
    </row>
    <row r="814" spans="1:14" ht="12.75" x14ac:dyDescent="0.2">
      <c r="A814" s="83"/>
      <c r="B814" s="83"/>
      <c r="I814" s="53"/>
      <c r="K814" s="61"/>
      <c r="L814" s="61"/>
      <c r="M814" s="32"/>
      <c r="N814" s="32"/>
    </row>
    <row r="815" spans="1:14" ht="12.75" x14ac:dyDescent="0.2">
      <c r="A815" s="83"/>
      <c r="B815" s="83"/>
      <c r="I815" s="53"/>
      <c r="K815" s="61"/>
      <c r="L815" s="61"/>
      <c r="M815" s="32"/>
      <c r="N815" s="32"/>
    </row>
    <row r="816" spans="1:14" ht="12.75" x14ac:dyDescent="0.2">
      <c r="A816" s="83"/>
      <c r="B816" s="83"/>
      <c r="I816" s="53"/>
      <c r="K816" s="61"/>
      <c r="L816" s="61"/>
      <c r="M816" s="32"/>
      <c r="N816" s="32"/>
    </row>
    <row r="817" spans="1:14" ht="12.75" x14ac:dyDescent="0.2">
      <c r="A817" s="83"/>
      <c r="B817" s="83"/>
      <c r="I817" s="53"/>
      <c r="K817" s="61"/>
      <c r="L817" s="61"/>
      <c r="M817" s="32"/>
      <c r="N817" s="32"/>
    </row>
    <row r="818" spans="1:14" ht="12.75" x14ac:dyDescent="0.2">
      <c r="A818" s="83"/>
      <c r="B818" s="83"/>
      <c r="I818" s="53"/>
      <c r="K818" s="61"/>
      <c r="L818" s="61"/>
      <c r="M818" s="32"/>
      <c r="N818" s="32"/>
    </row>
    <row r="819" spans="1:14" ht="12.75" x14ac:dyDescent="0.2">
      <c r="A819" s="83"/>
      <c r="B819" s="83"/>
      <c r="I819" s="53"/>
      <c r="K819" s="61"/>
      <c r="L819" s="61"/>
      <c r="M819" s="32"/>
      <c r="N819" s="32"/>
    </row>
    <row r="820" spans="1:14" ht="12.75" x14ac:dyDescent="0.2">
      <c r="A820" s="83"/>
      <c r="B820" s="83"/>
      <c r="I820" s="53"/>
      <c r="K820" s="61"/>
      <c r="L820" s="61"/>
      <c r="M820" s="32"/>
      <c r="N820" s="32"/>
    </row>
    <row r="821" spans="1:14" ht="12.75" x14ac:dyDescent="0.2">
      <c r="A821" s="83"/>
      <c r="B821" s="83"/>
      <c r="I821" s="53"/>
      <c r="K821" s="61"/>
      <c r="L821" s="61"/>
      <c r="M821" s="32"/>
      <c r="N821" s="32"/>
    </row>
    <row r="822" spans="1:14" ht="12.75" x14ac:dyDescent="0.2">
      <c r="A822" s="83"/>
      <c r="B822" s="83"/>
      <c r="I822" s="53"/>
      <c r="K822" s="61"/>
      <c r="L822" s="61"/>
      <c r="M822" s="32"/>
      <c r="N822" s="32"/>
    </row>
    <row r="823" spans="1:14" ht="12.75" x14ac:dyDescent="0.2">
      <c r="A823" s="83"/>
      <c r="B823" s="83"/>
      <c r="I823" s="53"/>
      <c r="K823" s="61"/>
      <c r="L823" s="61"/>
      <c r="M823" s="32"/>
      <c r="N823" s="32"/>
    </row>
    <row r="824" spans="1:14" ht="12.75" x14ac:dyDescent="0.2">
      <c r="A824" s="83"/>
      <c r="B824" s="83"/>
      <c r="I824" s="53"/>
      <c r="K824" s="61"/>
      <c r="L824" s="61"/>
      <c r="M824" s="32"/>
      <c r="N824" s="32"/>
    </row>
    <row r="825" spans="1:14" ht="12.75" x14ac:dyDescent="0.2">
      <c r="A825" s="83"/>
      <c r="B825" s="83"/>
      <c r="I825" s="53"/>
      <c r="K825" s="61"/>
      <c r="L825" s="61"/>
      <c r="M825" s="32"/>
      <c r="N825" s="32"/>
    </row>
    <row r="826" spans="1:14" ht="12.75" x14ac:dyDescent="0.2">
      <c r="A826" s="83"/>
      <c r="B826" s="83"/>
      <c r="I826" s="53"/>
      <c r="K826" s="61"/>
      <c r="L826" s="61"/>
      <c r="M826" s="32"/>
      <c r="N826" s="32"/>
    </row>
    <row r="827" spans="1:14" ht="12.75" x14ac:dyDescent="0.2">
      <c r="A827" s="83"/>
      <c r="B827" s="83"/>
      <c r="I827" s="53"/>
      <c r="K827" s="61"/>
      <c r="L827" s="61"/>
      <c r="M827" s="32"/>
      <c r="N827" s="32"/>
    </row>
    <row r="828" spans="1:14" ht="12.75" x14ac:dyDescent="0.2">
      <c r="A828" s="83"/>
      <c r="B828" s="83"/>
      <c r="I828" s="53"/>
      <c r="K828" s="61"/>
      <c r="L828" s="61"/>
      <c r="M828" s="32"/>
      <c r="N828" s="32"/>
    </row>
    <row r="829" spans="1:14" ht="12.75" x14ac:dyDescent="0.2">
      <c r="A829" s="83"/>
      <c r="B829" s="83"/>
      <c r="I829" s="53"/>
      <c r="K829" s="61"/>
      <c r="L829" s="61"/>
      <c r="M829" s="32"/>
      <c r="N829" s="32"/>
    </row>
    <row r="830" spans="1:14" ht="12.75" x14ac:dyDescent="0.2">
      <c r="A830" s="83"/>
      <c r="B830" s="83"/>
      <c r="I830" s="53"/>
      <c r="K830" s="61"/>
      <c r="L830" s="61"/>
      <c r="M830" s="32"/>
      <c r="N830" s="32"/>
    </row>
    <row r="831" spans="1:14" ht="12.75" x14ac:dyDescent="0.2">
      <c r="A831" s="83"/>
      <c r="B831" s="83"/>
      <c r="I831" s="53"/>
      <c r="K831" s="61"/>
      <c r="L831" s="61"/>
      <c r="M831" s="32"/>
      <c r="N831" s="32"/>
    </row>
    <row r="832" spans="1:14" ht="12.75" x14ac:dyDescent="0.2">
      <c r="A832" s="83"/>
      <c r="B832" s="83"/>
      <c r="I832" s="53"/>
      <c r="K832" s="61"/>
      <c r="L832" s="61"/>
      <c r="M832" s="32"/>
      <c r="N832" s="32"/>
    </row>
    <row r="833" spans="1:14" ht="12.75" x14ac:dyDescent="0.2">
      <c r="A833" s="83"/>
      <c r="B833" s="83"/>
      <c r="I833" s="53"/>
      <c r="K833" s="61"/>
      <c r="L833" s="61"/>
      <c r="M833" s="32"/>
      <c r="N833" s="32"/>
    </row>
    <row r="834" spans="1:14" ht="12.75" x14ac:dyDescent="0.2">
      <c r="A834" s="83"/>
      <c r="B834" s="83"/>
      <c r="I834" s="53"/>
      <c r="K834" s="61"/>
      <c r="L834" s="61"/>
      <c r="M834" s="32"/>
      <c r="N834" s="32"/>
    </row>
    <row r="835" spans="1:14" ht="12.75" x14ac:dyDescent="0.2">
      <c r="A835" s="83"/>
      <c r="B835" s="83"/>
      <c r="I835" s="53"/>
      <c r="K835" s="61"/>
      <c r="L835" s="61"/>
      <c r="M835" s="32"/>
      <c r="N835" s="32"/>
    </row>
    <row r="836" spans="1:14" ht="12.75" x14ac:dyDescent="0.2">
      <c r="A836" s="83"/>
      <c r="B836" s="83"/>
      <c r="I836" s="53"/>
      <c r="K836" s="61"/>
      <c r="L836" s="61"/>
      <c r="M836" s="32"/>
      <c r="N836" s="32"/>
    </row>
    <row r="837" spans="1:14" ht="12.75" x14ac:dyDescent="0.2">
      <c r="A837" s="83"/>
      <c r="B837" s="83"/>
      <c r="I837" s="53"/>
      <c r="K837" s="61"/>
      <c r="L837" s="61"/>
      <c r="M837" s="32"/>
      <c r="N837" s="32"/>
    </row>
    <row r="838" spans="1:14" ht="12.75" x14ac:dyDescent="0.2">
      <c r="A838" s="83"/>
      <c r="B838" s="83"/>
      <c r="I838" s="53"/>
      <c r="K838" s="61"/>
      <c r="L838" s="61"/>
      <c r="M838" s="32"/>
      <c r="N838" s="32"/>
    </row>
    <row r="839" spans="1:14" ht="12.75" x14ac:dyDescent="0.2">
      <c r="A839" s="83"/>
      <c r="B839" s="83"/>
      <c r="I839" s="53"/>
      <c r="K839" s="61"/>
      <c r="L839" s="61"/>
      <c r="M839" s="32"/>
      <c r="N839" s="32"/>
    </row>
    <row r="840" spans="1:14" ht="12.75" x14ac:dyDescent="0.2">
      <c r="A840" s="83"/>
      <c r="B840" s="83"/>
      <c r="I840" s="53"/>
      <c r="K840" s="61"/>
      <c r="L840" s="61"/>
      <c r="M840" s="32"/>
      <c r="N840" s="32"/>
    </row>
    <row r="841" spans="1:14" ht="12.75" x14ac:dyDescent="0.2">
      <c r="A841" s="83"/>
      <c r="B841" s="83"/>
      <c r="I841" s="53"/>
      <c r="K841" s="61"/>
      <c r="L841" s="61"/>
      <c r="M841" s="32"/>
      <c r="N841" s="32"/>
    </row>
    <row r="842" spans="1:14" ht="12.75" x14ac:dyDescent="0.2">
      <c r="A842" s="83"/>
      <c r="B842" s="83"/>
      <c r="I842" s="53"/>
      <c r="K842" s="61"/>
      <c r="L842" s="61"/>
      <c r="M842" s="32"/>
      <c r="N842" s="32"/>
    </row>
    <row r="843" spans="1:14" ht="12.75" x14ac:dyDescent="0.2">
      <c r="A843" s="83"/>
      <c r="B843" s="83"/>
      <c r="I843" s="53"/>
      <c r="K843" s="61"/>
      <c r="L843" s="61"/>
      <c r="M843" s="32"/>
      <c r="N843" s="32"/>
    </row>
    <row r="844" spans="1:14" ht="12.75" x14ac:dyDescent="0.2">
      <c r="A844" s="83"/>
      <c r="B844" s="83"/>
      <c r="I844" s="53"/>
      <c r="K844" s="61"/>
      <c r="L844" s="61"/>
      <c r="M844" s="32"/>
      <c r="N844" s="32"/>
    </row>
    <row r="845" spans="1:14" ht="12.75" x14ac:dyDescent="0.2">
      <c r="A845" s="83"/>
      <c r="B845" s="83"/>
      <c r="I845" s="53"/>
      <c r="K845" s="61"/>
      <c r="L845" s="61"/>
      <c r="M845" s="32"/>
      <c r="N845" s="32"/>
    </row>
    <row r="846" spans="1:14" ht="12.75" x14ac:dyDescent="0.2">
      <c r="A846" s="83"/>
      <c r="B846" s="83"/>
      <c r="I846" s="53"/>
      <c r="K846" s="61"/>
      <c r="L846" s="61"/>
      <c r="M846" s="32"/>
      <c r="N846" s="32"/>
    </row>
    <row r="847" spans="1:14" ht="12.75" x14ac:dyDescent="0.2">
      <c r="A847" s="83"/>
      <c r="B847" s="83"/>
      <c r="I847" s="53"/>
      <c r="K847" s="61"/>
      <c r="L847" s="61"/>
      <c r="M847" s="32"/>
      <c r="N847" s="32"/>
    </row>
    <row r="848" spans="1:14" ht="12.75" x14ac:dyDescent="0.2">
      <c r="A848" s="83"/>
      <c r="B848" s="83"/>
      <c r="I848" s="53"/>
      <c r="K848" s="61"/>
      <c r="L848" s="61"/>
      <c r="M848" s="32"/>
      <c r="N848" s="32"/>
    </row>
    <row r="849" spans="1:14" ht="12.75" x14ac:dyDescent="0.2">
      <c r="A849" s="83"/>
      <c r="B849" s="83"/>
      <c r="I849" s="53"/>
      <c r="K849" s="61"/>
      <c r="L849" s="61"/>
      <c r="M849" s="32"/>
      <c r="N849" s="32"/>
    </row>
    <row r="850" spans="1:14" ht="12.75" x14ac:dyDescent="0.2">
      <c r="A850" s="83"/>
      <c r="B850" s="83"/>
      <c r="I850" s="53"/>
      <c r="K850" s="61"/>
      <c r="L850" s="61"/>
      <c r="M850" s="32"/>
      <c r="N850" s="32"/>
    </row>
    <row r="851" spans="1:14" ht="12.75" x14ac:dyDescent="0.2">
      <c r="A851" s="83"/>
      <c r="B851" s="83"/>
      <c r="I851" s="53"/>
      <c r="K851" s="61"/>
      <c r="L851" s="61"/>
      <c r="M851" s="32"/>
      <c r="N851" s="32"/>
    </row>
    <row r="852" spans="1:14" ht="12.75" x14ac:dyDescent="0.2">
      <c r="A852" s="83"/>
      <c r="B852" s="83"/>
      <c r="I852" s="53"/>
      <c r="K852" s="61"/>
      <c r="L852" s="61"/>
      <c r="M852" s="32"/>
      <c r="N852" s="32"/>
    </row>
    <row r="853" spans="1:14" ht="12.75" x14ac:dyDescent="0.2">
      <c r="A853" s="83"/>
      <c r="B853" s="83"/>
      <c r="I853" s="53"/>
      <c r="K853" s="61"/>
      <c r="L853" s="61"/>
      <c r="M853" s="32"/>
      <c r="N853" s="32"/>
    </row>
    <row r="854" spans="1:14" ht="12.75" x14ac:dyDescent="0.2">
      <c r="A854" s="83"/>
      <c r="B854" s="83"/>
      <c r="I854" s="53"/>
      <c r="K854" s="61"/>
      <c r="L854" s="61"/>
      <c r="M854" s="32"/>
      <c r="N854" s="32"/>
    </row>
    <row r="855" spans="1:14" ht="12.75" x14ac:dyDescent="0.2">
      <c r="A855" s="83"/>
      <c r="B855" s="83"/>
      <c r="I855" s="53"/>
      <c r="K855" s="61"/>
      <c r="L855" s="61"/>
      <c r="M855" s="32"/>
      <c r="N855" s="32"/>
    </row>
    <row r="856" spans="1:14" ht="12.75" x14ac:dyDescent="0.2">
      <c r="A856" s="83"/>
      <c r="B856" s="83"/>
      <c r="I856" s="53"/>
      <c r="K856" s="61"/>
      <c r="L856" s="61"/>
      <c r="M856" s="32"/>
      <c r="N856" s="32"/>
    </row>
    <row r="857" spans="1:14" ht="12.75" x14ac:dyDescent="0.2">
      <c r="A857" s="83"/>
      <c r="B857" s="83"/>
      <c r="I857" s="53"/>
      <c r="K857" s="61"/>
      <c r="L857" s="61"/>
      <c r="M857" s="32"/>
      <c r="N857" s="32"/>
    </row>
    <row r="858" spans="1:14" ht="12.75" x14ac:dyDescent="0.2">
      <c r="A858" s="83"/>
      <c r="B858" s="83"/>
      <c r="I858" s="53"/>
      <c r="K858" s="61"/>
      <c r="L858" s="61"/>
      <c r="M858" s="32"/>
      <c r="N858" s="32"/>
    </row>
    <row r="859" spans="1:14" ht="12.75" x14ac:dyDescent="0.2">
      <c r="A859" s="83"/>
      <c r="B859" s="83"/>
      <c r="I859" s="53"/>
      <c r="K859" s="61"/>
      <c r="L859" s="61"/>
      <c r="M859" s="32"/>
      <c r="N859" s="32"/>
    </row>
    <row r="860" spans="1:14" ht="12.75" x14ac:dyDescent="0.2">
      <c r="A860" s="83"/>
      <c r="B860" s="83"/>
      <c r="I860" s="53"/>
      <c r="K860" s="61"/>
      <c r="L860" s="61"/>
      <c r="M860" s="32"/>
      <c r="N860" s="32"/>
    </row>
    <row r="861" spans="1:14" ht="12.75" x14ac:dyDescent="0.2">
      <c r="A861" s="83"/>
      <c r="B861" s="83"/>
      <c r="I861" s="53"/>
      <c r="K861" s="61"/>
      <c r="L861" s="61"/>
      <c r="M861" s="32"/>
      <c r="N861" s="32"/>
    </row>
    <row r="862" spans="1:14" ht="12.75" x14ac:dyDescent="0.2">
      <c r="A862" s="83"/>
      <c r="B862" s="83"/>
      <c r="I862" s="53"/>
      <c r="K862" s="61"/>
      <c r="L862" s="61"/>
      <c r="M862" s="32"/>
      <c r="N862" s="32"/>
    </row>
    <row r="863" spans="1:14" ht="12.75" x14ac:dyDescent="0.2">
      <c r="A863" s="83"/>
      <c r="B863" s="83"/>
      <c r="I863" s="53"/>
      <c r="K863" s="61"/>
      <c r="L863" s="61"/>
      <c r="M863" s="32"/>
      <c r="N863" s="32"/>
    </row>
    <row r="864" spans="1:14" ht="12.75" x14ac:dyDescent="0.2">
      <c r="A864" s="83"/>
      <c r="B864" s="83"/>
      <c r="I864" s="53"/>
      <c r="K864" s="61"/>
      <c r="L864" s="61"/>
      <c r="M864" s="32"/>
      <c r="N864" s="32"/>
    </row>
    <row r="865" spans="1:14" ht="12.75" x14ac:dyDescent="0.2">
      <c r="A865" s="83"/>
      <c r="B865" s="83"/>
      <c r="I865" s="53"/>
      <c r="K865" s="61"/>
      <c r="L865" s="61"/>
      <c r="M865" s="32"/>
      <c r="N865" s="32"/>
    </row>
    <row r="866" spans="1:14" ht="12.75" x14ac:dyDescent="0.2">
      <c r="A866" s="83"/>
      <c r="B866" s="83"/>
      <c r="I866" s="53"/>
      <c r="K866" s="61"/>
      <c r="L866" s="61"/>
      <c r="M866" s="32"/>
      <c r="N866" s="32"/>
    </row>
    <row r="867" spans="1:14" ht="12.75" x14ac:dyDescent="0.2">
      <c r="A867" s="83"/>
      <c r="B867" s="83"/>
      <c r="I867" s="53"/>
      <c r="K867" s="61"/>
      <c r="L867" s="61"/>
      <c r="M867" s="32"/>
      <c r="N867" s="32"/>
    </row>
    <row r="868" spans="1:14" ht="12.75" x14ac:dyDescent="0.2">
      <c r="A868" s="83"/>
      <c r="B868" s="83"/>
      <c r="I868" s="53"/>
      <c r="K868" s="61"/>
      <c r="L868" s="61"/>
      <c r="M868" s="32"/>
      <c r="N868" s="32"/>
    </row>
    <row r="869" spans="1:14" ht="12.75" x14ac:dyDescent="0.2">
      <c r="A869" s="83"/>
      <c r="B869" s="83"/>
      <c r="I869" s="53"/>
      <c r="K869" s="61"/>
      <c r="L869" s="61"/>
      <c r="M869" s="32"/>
      <c r="N869" s="32"/>
    </row>
    <row r="870" spans="1:14" ht="12.75" x14ac:dyDescent="0.2">
      <c r="A870" s="83"/>
      <c r="B870" s="83"/>
      <c r="I870" s="53"/>
      <c r="K870" s="61"/>
      <c r="L870" s="61"/>
      <c r="M870" s="32"/>
      <c r="N870" s="32"/>
    </row>
    <row r="871" spans="1:14" ht="12.75" x14ac:dyDescent="0.2">
      <c r="A871" s="83"/>
      <c r="B871" s="83"/>
      <c r="I871" s="53"/>
      <c r="K871" s="61"/>
      <c r="L871" s="61"/>
      <c r="M871" s="32"/>
      <c r="N871" s="32"/>
    </row>
    <row r="872" spans="1:14" ht="12.75" x14ac:dyDescent="0.2">
      <c r="A872" s="83"/>
      <c r="B872" s="83"/>
      <c r="I872" s="53"/>
      <c r="K872" s="61"/>
      <c r="L872" s="61"/>
      <c r="M872" s="32"/>
      <c r="N872" s="32"/>
    </row>
    <row r="873" spans="1:14" ht="12.75" x14ac:dyDescent="0.2">
      <c r="A873" s="83"/>
      <c r="B873" s="83"/>
      <c r="I873" s="53"/>
      <c r="K873" s="61"/>
      <c r="L873" s="61"/>
      <c r="M873" s="32"/>
      <c r="N873" s="32"/>
    </row>
    <row r="874" spans="1:14" ht="12.75" x14ac:dyDescent="0.2">
      <c r="A874" s="83"/>
      <c r="B874" s="83"/>
      <c r="I874" s="53"/>
      <c r="K874" s="61"/>
      <c r="L874" s="61"/>
      <c r="M874" s="32"/>
      <c r="N874" s="32"/>
    </row>
    <row r="875" spans="1:14" ht="12.75" x14ac:dyDescent="0.2">
      <c r="A875" s="83"/>
      <c r="B875" s="83"/>
      <c r="I875" s="53"/>
      <c r="K875" s="61"/>
      <c r="L875" s="61"/>
      <c r="M875" s="32"/>
      <c r="N875" s="32"/>
    </row>
    <row r="876" spans="1:14" ht="12.75" x14ac:dyDescent="0.2">
      <c r="A876" s="83"/>
      <c r="B876" s="83"/>
      <c r="I876" s="53"/>
      <c r="K876" s="61"/>
      <c r="L876" s="61"/>
      <c r="M876" s="32"/>
      <c r="N876" s="32"/>
    </row>
    <row r="877" spans="1:14" ht="12.75" x14ac:dyDescent="0.2">
      <c r="A877" s="83"/>
      <c r="B877" s="83"/>
      <c r="I877" s="53"/>
      <c r="K877" s="61"/>
      <c r="L877" s="61"/>
      <c r="M877" s="32"/>
      <c r="N877" s="32"/>
    </row>
    <row r="878" spans="1:14" ht="12.75" x14ac:dyDescent="0.2">
      <c r="A878" s="83"/>
      <c r="B878" s="83"/>
      <c r="I878" s="53"/>
      <c r="K878" s="61"/>
      <c r="L878" s="61"/>
      <c r="M878" s="32"/>
      <c r="N878" s="32"/>
    </row>
    <row r="879" spans="1:14" ht="12.75" x14ac:dyDescent="0.2">
      <c r="A879" s="83"/>
      <c r="B879" s="83"/>
      <c r="I879" s="53"/>
      <c r="K879" s="61"/>
      <c r="L879" s="61"/>
      <c r="M879" s="32"/>
      <c r="N879" s="32"/>
    </row>
    <row r="880" spans="1:14" ht="12.75" x14ac:dyDescent="0.2">
      <c r="A880" s="83"/>
      <c r="B880" s="83"/>
      <c r="I880" s="53"/>
      <c r="K880" s="61"/>
      <c r="L880" s="61"/>
      <c r="M880" s="32"/>
      <c r="N880" s="32"/>
    </row>
    <row r="881" spans="1:14" ht="12.75" x14ac:dyDescent="0.2">
      <c r="A881" s="83"/>
      <c r="B881" s="83"/>
      <c r="I881" s="53"/>
      <c r="K881" s="61"/>
      <c r="L881" s="61"/>
      <c r="M881" s="32"/>
      <c r="N881" s="32"/>
    </row>
    <row r="882" spans="1:14" ht="12.75" x14ac:dyDescent="0.2">
      <c r="A882" s="83"/>
      <c r="B882" s="83"/>
      <c r="I882" s="53"/>
      <c r="K882" s="61"/>
      <c r="L882" s="61"/>
      <c r="M882" s="32"/>
      <c r="N882" s="32"/>
    </row>
    <row r="883" spans="1:14" ht="12.75" x14ac:dyDescent="0.2">
      <c r="A883" s="83"/>
      <c r="B883" s="83"/>
      <c r="I883" s="53"/>
      <c r="K883" s="61"/>
      <c r="L883" s="61"/>
      <c r="M883" s="32"/>
      <c r="N883" s="32"/>
    </row>
    <row r="884" spans="1:14" ht="12.75" x14ac:dyDescent="0.2">
      <c r="A884" s="83"/>
      <c r="B884" s="83"/>
      <c r="I884" s="53"/>
      <c r="K884" s="61"/>
      <c r="L884" s="61"/>
      <c r="M884" s="32"/>
      <c r="N884" s="32"/>
    </row>
    <row r="885" spans="1:14" ht="12.75" x14ac:dyDescent="0.2">
      <c r="A885" s="83"/>
      <c r="B885" s="83"/>
      <c r="I885" s="53"/>
      <c r="K885" s="61"/>
      <c r="L885" s="61"/>
      <c r="M885" s="32"/>
      <c r="N885" s="32"/>
    </row>
    <row r="886" spans="1:14" ht="12.75" x14ac:dyDescent="0.2">
      <c r="A886" s="83"/>
      <c r="B886" s="83"/>
      <c r="I886" s="53"/>
      <c r="K886" s="61"/>
      <c r="L886" s="61"/>
      <c r="M886" s="32"/>
      <c r="N886" s="32"/>
    </row>
    <row r="887" spans="1:14" ht="12.75" x14ac:dyDescent="0.2">
      <c r="A887" s="83"/>
      <c r="B887" s="83"/>
      <c r="I887" s="53"/>
      <c r="K887" s="61"/>
      <c r="L887" s="61"/>
      <c r="M887" s="32"/>
      <c r="N887" s="32"/>
    </row>
    <row r="888" spans="1:14" ht="12.75" x14ac:dyDescent="0.2">
      <c r="A888" s="83"/>
      <c r="B888" s="83"/>
      <c r="I888" s="53"/>
      <c r="K888" s="61"/>
      <c r="L888" s="61"/>
      <c r="M888" s="32"/>
      <c r="N888" s="32"/>
    </row>
    <row r="889" spans="1:14" ht="12.75" x14ac:dyDescent="0.2">
      <c r="A889" s="83"/>
      <c r="B889" s="83"/>
      <c r="I889" s="53"/>
      <c r="K889" s="61"/>
      <c r="L889" s="61"/>
      <c r="M889" s="32"/>
      <c r="N889" s="32"/>
    </row>
    <row r="890" spans="1:14" ht="12.75" x14ac:dyDescent="0.2">
      <c r="A890" s="83"/>
      <c r="B890" s="83"/>
      <c r="I890" s="53"/>
      <c r="K890" s="61"/>
      <c r="L890" s="61"/>
      <c r="M890" s="32"/>
      <c r="N890" s="32"/>
    </row>
    <row r="891" spans="1:14" ht="12.75" x14ac:dyDescent="0.2">
      <c r="A891" s="83"/>
      <c r="B891" s="83"/>
      <c r="I891" s="53"/>
      <c r="K891" s="61"/>
      <c r="L891" s="61"/>
      <c r="M891" s="32"/>
      <c r="N891" s="32"/>
    </row>
    <row r="892" spans="1:14" ht="12.75" x14ac:dyDescent="0.2">
      <c r="A892" s="83"/>
      <c r="B892" s="83"/>
      <c r="I892" s="53"/>
      <c r="K892" s="61"/>
      <c r="L892" s="61"/>
      <c r="M892" s="32"/>
      <c r="N892" s="32"/>
    </row>
    <row r="893" spans="1:14" ht="12.75" x14ac:dyDescent="0.2">
      <c r="A893" s="83"/>
      <c r="B893" s="83"/>
      <c r="I893" s="53"/>
      <c r="K893" s="61"/>
      <c r="L893" s="61"/>
      <c r="M893" s="32"/>
      <c r="N893" s="32"/>
    </row>
    <row r="894" spans="1:14" ht="12.75" x14ac:dyDescent="0.2">
      <c r="A894" s="83"/>
      <c r="B894" s="83"/>
      <c r="I894" s="53"/>
      <c r="K894" s="61"/>
      <c r="L894" s="61"/>
      <c r="M894" s="32"/>
      <c r="N894" s="32"/>
    </row>
    <row r="895" spans="1:14" ht="12.75" x14ac:dyDescent="0.2">
      <c r="A895" s="83"/>
      <c r="B895" s="83"/>
      <c r="I895" s="53"/>
      <c r="K895" s="61"/>
      <c r="L895" s="61"/>
      <c r="M895" s="32"/>
      <c r="N895" s="32"/>
    </row>
    <row r="896" spans="1:14" ht="12.75" x14ac:dyDescent="0.2">
      <c r="A896" s="83"/>
      <c r="B896" s="83"/>
      <c r="I896" s="53"/>
      <c r="K896" s="61"/>
      <c r="L896" s="61"/>
      <c r="M896" s="32"/>
      <c r="N896" s="32"/>
    </row>
    <row r="897" spans="1:14" ht="12.75" x14ac:dyDescent="0.2">
      <c r="A897" s="83"/>
      <c r="B897" s="83"/>
      <c r="I897" s="53"/>
      <c r="K897" s="61"/>
      <c r="L897" s="61"/>
      <c r="M897" s="32"/>
      <c r="N897" s="32"/>
    </row>
    <row r="898" spans="1:14" ht="12.75" x14ac:dyDescent="0.2">
      <c r="A898" s="83"/>
      <c r="B898" s="83"/>
      <c r="I898" s="53"/>
      <c r="K898" s="61"/>
      <c r="L898" s="61"/>
      <c r="M898" s="32"/>
      <c r="N898" s="32"/>
    </row>
    <row r="899" spans="1:14" ht="12.75" x14ac:dyDescent="0.2">
      <c r="A899" s="83"/>
      <c r="B899" s="83"/>
      <c r="I899" s="53"/>
      <c r="K899" s="61"/>
      <c r="L899" s="61"/>
      <c r="M899" s="32"/>
      <c r="N899" s="32"/>
    </row>
    <row r="900" spans="1:14" ht="12.75" x14ac:dyDescent="0.2">
      <c r="A900" s="83"/>
      <c r="B900" s="83"/>
      <c r="I900" s="53"/>
      <c r="K900" s="61"/>
      <c r="L900" s="61"/>
      <c r="M900" s="32"/>
      <c r="N900" s="32"/>
    </row>
    <row r="901" spans="1:14" ht="12.75" x14ac:dyDescent="0.2">
      <c r="A901" s="83"/>
      <c r="B901" s="83"/>
      <c r="I901" s="53"/>
      <c r="K901" s="61"/>
      <c r="L901" s="61"/>
      <c r="M901" s="32"/>
      <c r="N901" s="32"/>
    </row>
    <row r="902" spans="1:14" ht="12.75" x14ac:dyDescent="0.2">
      <c r="A902" s="83"/>
      <c r="B902" s="83"/>
      <c r="I902" s="53"/>
      <c r="K902" s="61"/>
      <c r="L902" s="61"/>
      <c r="M902" s="32"/>
      <c r="N902" s="32"/>
    </row>
    <row r="903" spans="1:14" ht="12.75" x14ac:dyDescent="0.2">
      <c r="A903" s="83"/>
      <c r="B903" s="83"/>
      <c r="I903" s="53"/>
      <c r="K903" s="61"/>
      <c r="L903" s="61"/>
      <c r="M903" s="32"/>
      <c r="N903" s="32"/>
    </row>
    <row r="904" spans="1:14" ht="12.75" x14ac:dyDescent="0.2">
      <c r="A904" s="83"/>
      <c r="B904" s="83"/>
      <c r="I904" s="53"/>
      <c r="K904" s="61"/>
      <c r="L904" s="61"/>
      <c r="M904" s="32"/>
      <c r="N904" s="32"/>
    </row>
    <row r="905" spans="1:14" ht="12.75" x14ac:dyDescent="0.2">
      <c r="A905" s="83"/>
      <c r="B905" s="83"/>
      <c r="I905" s="53"/>
      <c r="K905" s="61"/>
      <c r="L905" s="61"/>
      <c r="M905" s="32"/>
      <c r="N905" s="32"/>
    </row>
    <row r="906" spans="1:14" ht="12.75" x14ac:dyDescent="0.2">
      <c r="A906" s="83"/>
      <c r="B906" s="83"/>
      <c r="I906" s="53"/>
      <c r="K906" s="61"/>
      <c r="L906" s="61"/>
      <c r="M906" s="32"/>
      <c r="N906" s="32"/>
    </row>
    <row r="907" spans="1:14" ht="12.75" x14ac:dyDescent="0.2">
      <c r="A907" s="83"/>
      <c r="B907" s="83"/>
      <c r="I907" s="53"/>
      <c r="K907" s="61"/>
      <c r="L907" s="61"/>
      <c r="M907" s="32"/>
      <c r="N907" s="32"/>
    </row>
    <row r="908" spans="1:14" ht="12.75" x14ac:dyDescent="0.2">
      <c r="A908" s="83"/>
      <c r="B908" s="83"/>
      <c r="I908" s="53"/>
      <c r="K908" s="61"/>
      <c r="L908" s="61"/>
      <c r="M908" s="32"/>
      <c r="N908" s="32"/>
    </row>
    <row r="909" spans="1:14" ht="12.75" x14ac:dyDescent="0.2">
      <c r="A909" s="83"/>
      <c r="B909" s="83"/>
      <c r="I909" s="53"/>
      <c r="K909" s="61"/>
      <c r="L909" s="61"/>
      <c r="M909" s="32"/>
      <c r="N909" s="32"/>
    </row>
    <row r="910" spans="1:14" ht="12.75" x14ac:dyDescent="0.2">
      <c r="A910" s="83"/>
      <c r="B910" s="83"/>
      <c r="I910" s="53"/>
      <c r="K910" s="61"/>
      <c r="L910" s="61"/>
      <c r="M910" s="32"/>
      <c r="N910" s="32"/>
    </row>
    <row r="911" spans="1:14" ht="12.75" x14ac:dyDescent="0.2">
      <c r="A911" s="83"/>
      <c r="B911" s="83"/>
      <c r="I911" s="53"/>
      <c r="K911" s="61"/>
      <c r="L911" s="61"/>
      <c r="M911" s="32"/>
      <c r="N911" s="32"/>
    </row>
    <row r="912" spans="1:14" ht="12.75" x14ac:dyDescent="0.2">
      <c r="A912" s="83"/>
      <c r="B912" s="83"/>
      <c r="I912" s="53"/>
      <c r="K912" s="61"/>
      <c r="L912" s="61"/>
      <c r="M912" s="32"/>
      <c r="N912" s="32"/>
    </row>
    <row r="913" spans="1:14" ht="12.75" x14ac:dyDescent="0.2">
      <c r="A913" s="83"/>
      <c r="B913" s="83"/>
      <c r="I913" s="53"/>
      <c r="K913" s="61"/>
      <c r="L913" s="61"/>
      <c r="M913" s="32"/>
      <c r="N913" s="32"/>
    </row>
    <row r="914" spans="1:14" ht="12.75" x14ac:dyDescent="0.2">
      <c r="A914" s="83"/>
      <c r="B914" s="83"/>
      <c r="I914" s="53"/>
      <c r="K914" s="61"/>
      <c r="L914" s="61"/>
      <c r="M914" s="32"/>
      <c r="N914" s="32"/>
    </row>
    <row r="915" spans="1:14" ht="12.75" x14ac:dyDescent="0.2">
      <c r="A915" s="83"/>
      <c r="B915" s="83"/>
      <c r="I915" s="53"/>
      <c r="K915" s="61"/>
      <c r="L915" s="61"/>
      <c r="M915" s="32"/>
      <c r="N915" s="32"/>
    </row>
    <row r="916" spans="1:14" ht="12.75" x14ac:dyDescent="0.2">
      <c r="A916" s="83"/>
      <c r="B916" s="83"/>
      <c r="I916" s="53"/>
      <c r="K916" s="61"/>
      <c r="L916" s="61"/>
      <c r="M916" s="32"/>
      <c r="N916" s="32"/>
    </row>
    <row r="917" spans="1:14" ht="12.75" x14ac:dyDescent="0.2">
      <c r="A917" s="83"/>
      <c r="B917" s="83"/>
      <c r="I917" s="53"/>
      <c r="K917" s="61"/>
      <c r="L917" s="61"/>
      <c r="M917" s="32"/>
      <c r="N917" s="32"/>
    </row>
    <row r="918" spans="1:14" ht="12.75" x14ac:dyDescent="0.2">
      <c r="A918" s="83"/>
      <c r="B918" s="83"/>
      <c r="I918" s="53"/>
      <c r="K918" s="61"/>
      <c r="L918" s="61"/>
      <c r="M918" s="32"/>
      <c r="N918" s="32"/>
    </row>
    <row r="919" spans="1:14" ht="12.75" x14ac:dyDescent="0.2">
      <c r="A919" s="83"/>
      <c r="B919" s="83"/>
      <c r="I919" s="53"/>
      <c r="K919" s="61"/>
      <c r="L919" s="61"/>
      <c r="M919" s="32"/>
      <c r="N919" s="32"/>
    </row>
    <row r="920" spans="1:14" ht="12.75" x14ac:dyDescent="0.2">
      <c r="A920" s="83"/>
      <c r="B920" s="83"/>
      <c r="I920" s="53"/>
      <c r="K920" s="61"/>
      <c r="L920" s="61"/>
      <c r="M920" s="32"/>
      <c r="N920" s="32"/>
    </row>
    <row r="921" spans="1:14" ht="12.75" x14ac:dyDescent="0.2">
      <c r="A921" s="83"/>
      <c r="B921" s="83"/>
      <c r="I921" s="53"/>
      <c r="K921" s="61"/>
      <c r="L921" s="61"/>
      <c r="M921" s="32"/>
      <c r="N921" s="32"/>
    </row>
    <row r="922" spans="1:14" ht="12.75" x14ac:dyDescent="0.2">
      <c r="A922" s="83"/>
      <c r="B922" s="83"/>
      <c r="I922" s="53"/>
      <c r="K922" s="61"/>
      <c r="L922" s="61"/>
      <c r="M922" s="32"/>
      <c r="N922" s="32"/>
    </row>
    <row r="923" spans="1:14" ht="12.75" x14ac:dyDescent="0.2">
      <c r="A923" s="83"/>
      <c r="B923" s="83"/>
      <c r="I923" s="53"/>
      <c r="K923" s="61"/>
      <c r="L923" s="61"/>
      <c r="M923" s="32"/>
      <c r="N923" s="32"/>
    </row>
    <row r="924" spans="1:14" ht="12.75" x14ac:dyDescent="0.2">
      <c r="A924" s="83"/>
      <c r="B924" s="83"/>
      <c r="I924" s="53"/>
      <c r="K924" s="61"/>
      <c r="L924" s="61"/>
      <c r="M924" s="32"/>
      <c r="N924" s="32"/>
    </row>
    <row r="925" spans="1:14" ht="12.75" x14ac:dyDescent="0.2">
      <c r="A925" s="83"/>
      <c r="B925" s="83"/>
      <c r="I925" s="53"/>
      <c r="K925" s="61"/>
      <c r="L925" s="61"/>
      <c r="M925" s="32"/>
      <c r="N925" s="32"/>
    </row>
    <row r="926" spans="1:14" ht="12.75" x14ac:dyDescent="0.2">
      <c r="A926" s="83"/>
      <c r="B926" s="83"/>
      <c r="I926" s="53"/>
      <c r="K926" s="61"/>
      <c r="L926" s="61"/>
      <c r="M926" s="32"/>
      <c r="N926" s="32"/>
    </row>
    <row r="927" spans="1:14" ht="12.75" x14ac:dyDescent="0.2">
      <c r="A927" s="83"/>
      <c r="B927" s="83"/>
      <c r="I927" s="53"/>
      <c r="K927" s="61"/>
      <c r="L927" s="61"/>
      <c r="M927" s="32"/>
      <c r="N927" s="32"/>
    </row>
    <row r="928" spans="1:14" ht="12.75" x14ac:dyDescent="0.2">
      <c r="A928" s="83"/>
      <c r="B928" s="83"/>
      <c r="I928" s="53"/>
      <c r="K928" s="61"/>
      <c r="L928" s="61"/>
      <c r="M928" s="32"/>
      <c r="N928" s="32"/>
    </row>
    <row r="929" spans="1:14" ht="12.75" x14ac:dyDescent="0.2">
      <c r="A929" s="83"/>
      <c r="B929" s="83"/>
      <c r="I929" s="53"/>
      <c r="K929" s="61"/>
      <c r="L929" s="61"/>
      <c r="M929" s="32"/>
      <c r="N929" s="32"/>
    </row>
    <row r="930" spans="1:14" ht="12.75" x14ac:dyDescent="0.2">
      <c r="A930" s="83"/>
      <c r="B930" s="83"/>
      <c r="I930" s="53"/>
      <c r="K930" s="61"/>
      <c r="L930" s="61"/>
      <c r="M930" s="32"/>
      <c r="N930" s="32"/>
    </row>
    <row r="931" spans="1:14" ht="12.75" x14ac:dyDescent="0.2">
      <c r="A931" s="83"/>
      <c r="B931" s="83"/>
      <c r="I931" s="53"/>
      <c r="K931" s="61"/>
      <c r="L931" s="61"/>
      <c r="M931" s="32"/>
      <c r="N931" s="32"/>
    </row>
    <row r="932" spans="1:14" ht="12.75" x14ac:dyDescent="0.2">
      <c r="A932" s="83"/>
      <c r="B932" s="83"/>
      <c r="I932" s="53"/>
      <c r="K932" s="61"/>
      <c r="L932" s="61"/>
      <c r="M932" s="32"/>
      <c r="N932" s="32"/>
    </row>
    <row r="933" spans="1:14" ht="12.75" x14ac:dyDescent="0.2">
      <c r="A933" s="83"/>
      <c r="B933" s="83"/>
      <c r="I933" s="53"/>
      <c r="K933" s="61"/>
      <c r="L933" s="61"/>
      <c r="M933" s="32"/>
      <c r="N933" s="32"/>
    </row>
    <row r="934" spans="1:14" ht="12.75" x14ac:dyDescent="0.2">
      <c r="A934" s="83"/>
      <c r="B934" s="83"/>
      <c r="I934" s="53"/>
      <c r="K934" s="61"/>
      <c r="L934" s="61"/>
      <c r="M934" s="32"/>
      <c r="N934" s="32"/>
    </row>
    <row r="935" spans="1:14" ht="12.75" x14ac:dyDescent="0.2">
      <c r="A935" s="83"/>
      <c r="B935" s="83"/>
      <c r="I935" s="53"/>
      <c r="K935" s="61"/>
      <c r="L935" s="61"/>
      <c r="M935" s="32"/>
      <c r="N935" s="32"/>
    </row>
    <row r="936" spans="1:14" ht="12.75" x14ac:dyDescent="0.2">
      <c r="A936" s="83"/>
      <c r="B936" s="83"/>
      <c r="I936" s="53"/>
      <c r="K936" s="61"/>
      <c r="L936" s="61"/>
      <c r="M936" s="32"/>
      <c r="N936" s="32"/>
    </row>
    <row r="937" spans="1:14" ht="12.75" x14ac:dyDescent="0.2">
      <c r="A937" s="83"/>
      <c r="B937" s="83"/>
      <c r="I937" s="53"/>
      <c r="K937" s="61"/>
      <c r="L937" s="61"/>
      <c r="M937" s="32"/>
      <c r="N937" s="32"/>
    </row>
    <row r="938" spans="1:14" ht="12.75" x14ac:dyDescent="0.2">
      <c r="A938" s="83"/>
      <c r="B938" s="83"/>
      <c r="I938" s="53"/>
      <c r="K938" s="61"/>
      <c r="L938" s="61"/>
      <c r="M938" s="32"/>
      <c r="N938" s="32"/>
    </row>
    <row r="939" spans="1:14" ht="12.75" x14ac:dyDescent="0.2">
      <c r="A939" s="83"/>
      <c r="B939" s="83"/>
      <c r="I939" s="53"/>
      <c r="K939" s="61"/>
      <c r="L939" s="61"/>
      <c r="M939" s="32"/>
      <c r="N939" s="32"/>
    </row>
    <row r="940" spans="1:14" ht="12.75" x14ac:dyDescent="0.2">
      <c r="A940" s="83"/>
      <c r="B940" s="83"/>
      <c r="I940" s="53"/>
      <c r="K940" s="61"/>
      <c r="L940" s="61"/>
      <c r="M940" s="32"/>
      <c r="N940" s="32"/>
    </row>
    <row r="941" spans="1:14" ht="12.75" x14ac:dyDescent="0.2">
      <c r="A941" s="83"/>
      <c r="B941" s="83"/>
      <c r="I941" s="53"/>
      <c r="K941" s="61"/>
      <c r="L941" s="61"/>
      <c r="M941" s="32"/>
      <c r="N941" s="32"/>
    </row>
    <row r="942" spans="1:14" ht="12.75" x14ac:dyDescent="0.2">
      <c r="A942" s="83"/>
      <c r="B942" s="83"/>
      <c r="I942" s="53"/>
      <c r="K942" s="61"/>
      <c r="L942" s="61"/>
      <c r="M942" s="32"/>
      <c r="N942" s="32"/>
    </row>
    <row r="943" spans="1:14" ht="12.75" x14ac:dyDescent="0.2">
      <c r="A943" s="83"/>
      <c r="B943" s="83"/>
      <c r="I943" s="53"/>
      <c r="K943" s="61"/>
      <c r="L943" s="61"/>
      <c r="M943" s="32"/>
      <c r="N943" s="32"/>
    </row>
    <row r="944" spans="1:14" ht="12.75" x14ac:dyDescent="0.2">
      <c r="A944" s="83"/>
      <c r="B944" s="83"/>
      <c r="I944" s="53"/>
      <c r="K944" s="61"/>
      <c r="L944" s="61"/>
      <c r="M944" s="32"/>
      <c r="N944" s="32"/>
    </row>
    <row r="945" spans="1:14" ht="12.75" x14ac:dyDescent="0.2">
      <c r="A945" s="83"/>
      <c r="B945" s="83"/>
      <c r="I945" s="53"/>
      <c r="K945" s="61"/>
      <c r="L945" s="61"/>
      <c r="M945" s="32"/>
      <c r="N945" s="32"/>
    </row>
    <row r="946" spans="1:14" ht="12.75" x14ac:dyDescent="0.2">
      <c r="A946" s="83"/>
      <c r="B946" s="83"/>
      <c r="I946" s="53"/>
      <c r="K946" s="61"/>
      <c r="L946" s="61"/>
      <c r="M946" s="32"/>
      <c r="N946" s="32"/>
    </row>
    <row r="947" spans="1:14" ht="12.75" x14ac:dyDescent="0.2">
      <c r="A947" s="83"/>
      <c r="B947" s="83"/>
      <c r="I947" s="53"/>
      <c r="K947" s="61"/>
      <c r="L947" s="61"/>
      <c r="M947" s="32"/>
      <c r="N947" s="32"/>
    </row>
    <row r="948" spans="1:14" ht="12.75" x14ac:dyDescent="0.2">
      <c r="A948" s="83"/>
      <c r="B948" s="83"/>
      <c r="I948" s="53"/>
      <c r="K948" s="61"/>
      <c r="L948" s="61"/>
      <c r="M948" s="32"/>
      <c r="N948" s="32"/>
    </row>
    <row r="949" spans="1:14" ht="12.75" x14ac:dyDescent="0.2">
      <c r="A949" s="83"/>
      <c r="B949" s="83"/>
      <c r="I949" s="53"/>
      <c r="K949" s="61"/>
      <c r="L949" s="61"/>
      <c r="M949" s="32"/>
      <c r="N949" s="32"/>
    </row>
    <row r="950" spans="1:14" ht="12.75" x14ac:dyDescent="0.2">
      <c r="A950" s="83"/>
      <c r="B950" s="83"/>
      <c r="I950" s="53"/>
      <c r="K950" s="61"/>
      <c r="L950" s="61"/>
      <c r="M950" s="32"/>
      <c r="N950" s="32"/>
    </row>
    <row r="951" spans="1:14" ht="12.75" x14ac:dyDescent="0.2">
      <c r="A951" s="83"/>
      <c r="B951" s="83"/>
      <c r="I951" s="53"/>
      <c r="K951" s="61"/>
      <c r="L951" s="61"/>
      <c r="M951" s="32"/>
      <c r="N951" s="32"/>
    </row>
    <row r="952" spans="1:14" ht="12.75" x14ac:dyDescent="0.2">
      <c r="A952" s="83"/>
      <c r="B952" s="83"/>
      <c r="I952" s="53"/>
      <c r="K952" s="61"/>
      <c r="L952" s="61"/>
      <c r="M952" s="32"/>
      <c r="N952" s="32"/>
    </row>
    <row r="953" spans="1:14" ht="12.75" x14ac:dyDescent="0.2">
      <c r="A953" s="83"/>
      <c r="B953" s="83"/>
      <c r="I953" s="53"/>
      <c r="K953" s="61"/>
      <c r="L953" s="61"/>
      <c r="M953" s="32"/>
      <c r="N953" s="32"/>
    </row>
    <row r="954" spans="1:14" ht="12.75" x14ac:dyDescent="0.2">
      <c r="A954" s="83"/>
      <c r="B954" s="83"/>
      <c r="I954" s="53"/>
      <c r="K954" s="61"/>
      <c r="L954" s="61"/>
      <c r="M954" s="32"/>
      <c r="N954" s="32"/>
    </row>
    <row r="955" spans="1:14" ht="12.75" x14ac:dyDescent="0.2">
      <c r="A955" s="83"/>
      <c r="B955" s="83"/>
      <c r="I955" s="53"/>
      <c r="K955" s="61"/>
      <c r="L955" s="61"/>
      <c r="M955" s="32"/>
      <c r="N955" s="32"/>
    </row>
    <row r="956" spans="1:14" ht="12.75" x14ac:dyDescent="0.2">
      <c r="A956" s="83"/>
      <c r="B956" s="83"/>
      <c r="I956" s="53"/>
      <c r="K956" s="61"/>
      <c r="L956" s="61"/>
      <c r="M956" s="32"/>
      <c r="N956" s="32"/>
    </row>
    <row r="957" spans="1:14" ht="12.75" x14ac:dyDescent="0.2">
      <c r="A957" s="83"/>
      <c r="B957" s="83"/>
      <c r="I957" s="53"/>
      <c r="K957" s="61"/>
      <c r="L957" s="61"/>
      <c r="M957" s="32"/>
      <c r="N957" s="32"/>
    </row>
    <row r="958" spans="1:14" ht="12.75" x14ac:dyDescent="0.2">
      <c r="A958" s="83"/>
      <c r="B958" s="83"/>
      <c r="I958" s="53"/>
      <c r="K958" s="61"/>
      <c r="L958" s="61"/>
      <c r="M958" s="32"/>
      <c r="N958" s="32"/>
    </row>
    <row r="959" spans="1:14" ht="12.75" x14ac:dyDescent="0.2">
      <c r="A959" s="83"/>
      <c r="B959" s="83"/>
      <c r="I959" s="53"/>
      <c r="K959" s="61"/>
      <c r="L959" s="61"/>
      <c r="M959" s="32"/>
      <c r="N959" s="32"/>
    </row>
    <row r="960" spans="1:14" ht="12.75" x14ac:dyDescent="0.2">
      <c r="A960" s="83"/>
      <c r="B960" s="83"/>
      <c r="I960" s="53"/>
      <c r="K960" s="61"/>
      <c r="L960" s="61"/>
      <c r="M960" s="32"/>
      <c r="N960" s="32"/>
    </row>
    <row r="961" spans="1:14" ht="12.75" x14ac:dyDescent="0.2">
      <c r="A961" s="83"/>
      <c r="B961" s="83"/>
      <c r="I961" s="53"/>
      <c r="K961" s="61"/>
      <c r="L961" s="61"/>
      <c r="M961" s="32"/>
      <c r="N961" s="32"/>
    </row>
    <row r="962" spans="1:14" ht="12.75" x14ac:dyDescent="0.2">
      <c r="A962" s="83"/>
      <c r="B962" s="83"/>
      <c r="I962" s="53"/>
      <c r="K962" s="61"/>
      <c r="L962" s="61"/>
      <c r="M962" s="32"/>
      <c r="N962" s="32"/>
    </row>
    <row r="963" spans="1:14" ht="12.75" x14ac:dyDescent="0.2">
      <c r="A963" s="83"/>
      <c r="B963" s="83"/>
      <c r="I963" s="53"/>
      <c r="K963" s="61"/>
      <c r="L963" s="61"/>
      <c r="M963" s="32"/>
      <c r="N963" s="32"/>
    </row>
    <row r="964" spans="1:14" ht="12.75" x14ac:dyDescent="0.2">
      <c r="A964" s="83"/>
      <c r="B964" s="83"/>
      <c r="I964" s="53"/>
      <c r="K964" s="61"/>
      <c r="L964" s="61"/>
      <c r="M964" s="32"/>
      <c r="N964" s="32"/>
    </row>
    <row r="965" spans="1:14" ht="12.75" x14ac:dyDescent="0.2">
      <c r="A965" s="83"/>
      <c r="B965" s="83"/>
      <c r="I965" s="53"/>
      <c r="K965" s="61"/>
      <c r="L965" s="61"/>
      <c r="M965" s="32"/>
      <c r="N965" s="32"/>
    </row>
    <row r="966" spans="1:14" ht="12.75" x14ac:dyDescent="0.2">
      <c r="A966" s="83"/>
      <c r="B966" s="83"/>
      <c r="I966" s="53"/>
      <c r="K966" s="61"/>
      <c r="L966" s="61"/>
      <c r="M966" s="32"/>
      <c r="N966" s="32"/>
    </row>
    <row r="967" spans="1:14" ht="12.75" x14ac:dyDescent="0.2">
      <c r="A967" s="83"/>
      <c r="B967" s="83"/>
      <c r="I967" s="53"/>
      <c r="K967" s="61"/>
      <c r="L967" s="61"/>
      <c r="M967" s="32"/>
      <c r="N967" s="32"/>
    </row>
    <row r="968" spans="1:14" ht="12.75" x14ac:dyDescent="0.2">
      <c r="A968" s="83"/>
      <c r="B968" s="83"/>
      <c r="I968" s="53"/>
      <c r="K968" s="61"/>
      <c r="L968" s="61"/>
      <c r="M968" s="32"/>
      <c r="N968" s="32"/>
    </row>
    <row r="969" spans="1:14" ht="12.75" x14ac:dyDescent="0.2">
      <c r="A969" s="83"/>
      <c r="B969" s="83"/>
      <c r="I969" s="53"/>
      <c r="K969" s="61"/>
      <c r="L969" s="61"/>
      <c r="M969" s="32"/>
      <c r="N969" s="32"/>
    </row>
    <row r="970" spans="1:14" ht="12.75" x14ac:dyDescent="0.2">
      <c r="A970" s="83"/>
      <c r="B970" s="83"/>
      <c r="I970" s="53"/>
      <c r="K970" s="61"/>
      <c r="L970" s="61"/>
      <c r="M970" s="32"/>
      <c r="N970" s="32"/>
    </row>
    <row r="971" spans="1:14" ht="12.75" x14ac:dyDescent="0.2">
      <c r="A971" s="83"/>
      <c r="B971" s="83"/>
      <c r="I971" s="53"/>
      <c r="K971" s="61"/>
      <c r="L971" s="61"/>
      <c r="M971" s="32"/>
      <c r="N971" s="32"/>
    </row>
    <row r="972" spans="1:14" ht="12.75" x14ac:dyDescent="0.2">
      <c r="A972" s="83"/>
      <c r="B972" s="83"/>
      <c r="I972" s="53"/>
      <c r="K972" s="61"/>
      <c r="L972" s="61"/>
      <c r="M972" s="32"/>
      <c r="N972" s="32"/>
    </row>
    <row r="973" spans="1:14" ht="12.75" x14ac:dyDescent="0.2">
      <c r="A973" s="83"/>
      <c r="B973" s="83"/>
      <c r="I973" s="53"/>
      <c r="K973" s="61"/>
      <c r="L973" s="61"/>
      <c r="M973" s="32"/>
      <c r="N973" s="32"/>
    </row>
    <row r="974" spans="1:14" ht="12.75" x14ac:dyDescent="0.2">
      <c r="A974" s="83"/>
      <c r="B974" s="83"/>
      <c r="I974" s="53"/>
      <c r="K974" s="61"/>
      <c r="L974" s="61"/>
      <c r="M974" s="32"/>
      <c r="N974" s="32"/>
    </row>
    <row r="975" spans="1:14" ht="12.75" x14ac:dyDescent="0.2">
      <c r="A975" s="83"/>
      <c r="B975" s="83"/>
      <c r="I975" s="53"/>
      <c r="K975" s="61"/>
      <c r="L975" s="61"/>
      <c r="M975" s="32"/>
      <c r="N975" s="32"/>
    </row>
    <row r="976" spans="1:14" ht="12.75" x14ac:dyDescent="0.2">
      <c r="A976" s="83"/>
      <c r="B976" s="83"/>
      <c r="I976" s="53"/>
      <c r="K976" s="61"/>
      <c r="L976" s="61"/>
      <c r="M976" s="32"/>
      <c r="N976" s="32"/>
    </row>
    <row r="977" spans="1:14" ht="12.75" x14ac:dyDescent="0.2">
      <c r="A977" s="83"/>
      <c r="B977" s="83"/>
      <c r="I977" s="53"/>
      <c r="K977" s="61"/>
      <c r="L977" s="61"/>
      <c r="M977" s="32"/>
      <c r="N977" s="32"/>
    </row>
    <row r="978" spans="1:14" ht="12.75" x14ac:dyDescent="0.2">
      <c r="A978" s="83"/>
      <c r="B978" s="83"/>
      <c r="I978" s="53"/>
      <c r="K978" s="61"/>
      <c r="L978" s="61"/>
      <c r="M978" s="32"/>
      <c r="N978" s="32"/>
    </row>
    <row r="979" spans="1:14" ht="12.75" x14ac:dyDescent="0.2">
      <c r="A979" s="83"/>
      <c r="B979" s="83"/>
      <c r="I979" s="53"/>
      <c r="K979" s="61"/>
      <c r="L979" s="61"/>
      <c r="M979" s="32"/>
      <c r="N979" s="32"/>
    </row>
    <row r="980" spans="1:14" ht="12.75" x14ac:dyDescent="0.2">
      <c r="A980" s="83"/>
      <c r="B980" s="83"/>
      <c r="I980" s="53"/>
      <c r="K980" s="61"/>
      <c r="L980" s="61"/>
      <c r="M980" s="32"/>
      <c r="N980" s="32"/>
    </row>
    <row r="981" spans="1:14" ht="12.75" x14ac:dyDescent="0.2">
      <c r="A981" s="83"/>
      <c r="B981" s="83"/>
      <c r="I981" s="53"/>
      <c r="K981" s="61"/>
      <c r="L981" s="61"/>
      <c r="M981" s="32"/>
      <c r="N981" s="32"/>
    </row>
    <row r="982" spans="1:14" ht="12.75" x14ac:dyDescent="0.2">
      <c r="A982" s="83"/>
      <c r="B982" s="83"/>
      <c r="I982" s="53"/>
      <c r="K982" s="61"/>
      <c r="L982" s="61"/>
      <c r="M982" s="32"/>
      <c r="N982" s="32"/>
    </row>
    <row r="983" spans="1:14" ht="12.75" x14ac:dyDescent="0.2">
      <c r="A983" s="83"/>
      <c r="B983" s="83"/>
      <c r="I983" s="53"/>
      <c r="K983" s="61"/>
      <c r="L983" s="61"/>
      <c r="M983" s="32"/>
      <c r="N983" s="32"/>
    </row>
    <row r="984" spans="1:14" ht="12.75" x14ac:dyDescent="0.2">
      <c r="A984" s="83"/>
      <c r="B984" s="83"/>
      <c r="I984" s="53"/>
      <c r="K984" s="61"/>
      <c r="L984" s="61"/>
      <c r="M984" s="32"/>
      <c r="N984" s="32"/>
    </row>
    <row r="985" spans="1:14" ht="12.75" x14ac:dyDescent="0.2">
      <c r="A985" s="83"/>
      <c r="B985" s="83"/>
      <c r="I985" s="53"/>
      <c r="K985" s="61"/>
      <c r="L985" s="61"/>
      <c r="M985" s="32"/>
      <c r="N985" s="32"/>
    </row>
    <row r="986" spans="1:14" ht="12.75" x14ac:dyDescent="0.2">
      <c r="A986" s="83"/>
      <c r="B986" s="83"/>
      <c r="I986" s="53"/>
      <c r="K986" s="61"/>
      <c r="L986" s="61"/>
      <c r="M986" s="32"/>
      <c r="N986" s="32"/>
    </row>
    <row r="987" spans="1:14" ht="12.75" x14ac:dyDescent="0.2">
      <c r="A987" s="83"/>
      <c r="B987" s="83"/>
      <c r="I987" s="53"/>
      <c r="K987" s="61"/>
      <c r="L987" s="61"/>
      <c r="M987" s="32"/>
      <c r="N987" s="32"/>
    </row>
    <row r="988" spans="1:14" ht="12.75" x14ac:dyDescent="0.2">
      <c r="A988" s="83"/>
      <c r="B988" s="83"/>
      <c r="I988" s="53"/>
      <c r="K988" s="61"/>
      <c r="L988" s="61"/>
      <c r="M988" s="32"/>
      <c r="N988" s="32"/>
    </row>
    <row r="989" spans="1:14" ht="12.75" x14ac:dyDescent="0.2">
      <c r="A989" s="83"/>
      <c r="B989" s="83"/>
      <c r="I989" s="53"/>
      <c r="K989" s="61"/>
      <c r="L989" s="61"/>
      <c r="M989" s="32"/>
      <c r="N989" s="32"/>
    </row>
    <row r="990" spans="1:14" ht="12.75" x14ac:dyDescent="0.2">
      <c r="A990" s="83"/>
      <c r="B990" s="83"/>
      <c r="I990" s="53"/>
      <c r="K990" s="61"/>
      <c r="L990" s="61"/>
      <c r="M990" s="32"/>
      <c r="N990" s="32"/>
    </row>
    <row r="991" spans="1:14" ht="12.75" x14ac:dyDescent="0.2">
      <c r="A991" s="83"/>
      <c r="B991" s="83"/>
      <c r="I991" s="53"/>
      <c r="K991" s="61"/>
      <c r="L991" s="61"/>
      <c r="M991" s="32"/>
      <c r="N991" s="32"/>
    </row>
    <row r="992" spans="1:14" ht="12.75" x14ac:dyDescent="0.2">
      <c r="A992" s="83"/>
      <c r="B992" s="83"/>
      <c r="I992" s="53"/>
      <c r="K992" s="61"/>
      <c r="L992" s="61"/>
      <c r="M992" s="32"/>
      <c r="N992" s="32"/>
    </row>
    <row r="993" spans="1:14" ht="12.75" x14ac:dyDescent="0.2">
      <c r="A993" s="83"/>
      <c r="B993" s="83"/>
      <c r="I993" s="53"/>
      <c r="K993" s="61"/>
      <c r="L993" s="61"/>
      <c r="M993" s="32"/>
      <c r="N993" s="32"/>
    </row>
    <row r="994" spans="1:14" ht="12.75" x14ac:dyDescent="0.2">
      <c r="A994" s="83"/>
      <c r="B994" s="83"/>
      <c r="I994" s="53"/>
      <c r="K994" s="61"/>
      <c r="L994" s="61"/>
      <c r="M994" s="32"/>
      <c r="N994" s="32"/>
    </row>
    <row r="995" spans="1:14" ht="12.75" x14ac:dyDescent="0.2">
      <c r="A995" s="83"/>
      <c r="B995" s="83"/>
      <c r="I995" s="53"/>
      <c r="K995" s="61"/>
      <c r="L995" s="61"/>
      <c r="M995" s="32"/>
      <c r="N995" s="32"/>
    </row>
    <row r="996" spans="1:14" ht="12.75" x14ac:dyDescent="0.2">
      <c r="A996" s="83"/>
      <c r="B996" s="83"/>
      <c r="I996" s="53"/>
      <c r="K996" s="61"/>
      <c r="L996" s="61"/>
      <c r="M996" s="32"/>
      <c r="N996" s="32"/>
    </row>
    <row r="997" spans="1:14" ht="12.75" x14ac:dyDescent="0.2">
      <c r="A997" s="83"/>
      <c r="B997" s="83"/>
      <c r="I997" s="53"/>
      <c r="K997" s="61"/>
      <c r="L997" s="61"/>
      <c r="M997" s="32"/>
      <c r="N997" s="32"/>
    </row>
    <row r="998" spans="1:14" ht="12.75" x14ac:dyDescent="0.2">
      <c r="A998" s="83"/>
      <c r="B998" s="83"/>
      <c r="I998" s="53"/>
      <c r="K998" s="61"/>
      <c r="L998" s="61"/>
      <c r="M998" s="32"/>
      <c r="N998" s="32"/>
    </row>
    <row r="999" spans="1:14" ht="12.75" x14ac:dyDescent="0.2">
      <c r="A999" s="83"/>
      <c r="B999" s="83"/>
      <c r="I999" s="53"/>
      <c r="K999" s="61"/>
      <c r="L999" s="61"/>
      <c r="M999" s="32"/>
      <c r="N999" s="32"/>
    </row>
    <row r="1000" spans="1:14" ht="12.75" x14ac:dyDescent="0.2">
      <c r="A1000" s="83"/>
      <c r="B1000" s="83"/>
      <c r="I1000" s="53"/>
      <c r="K1000" s="61"/>
      <c r="L1000" s="61"/>
      <c r="M1000" s="32"/>
      <c r="N1000" s="32"/>
    </row>
    <row r="1001" spans="1:14" ht="12.75" x14ac:dyDescent="0.2">
      <c r="A1001" s="83"/>
      <c r="B1001" s="83"/>
      <c r="I1001" s="53"/>
      <c r="K1001" s="61"/>
      <c r="L1001" s="61"/>
      <c r="M1001" s="32"/>
      <c r="N1001" s="32"/>
    </row>
    <row r="1002" spans="1:14" ht="12.75" x14ac:dyDescent="0.2">
      <c r="A1002" s="83"/>
      <c r="B1002" s="83"/>
      <c r="I1002" s="53"/>
      <c r="K1002" s="61"/>
      <c r="L1002" s="61"/>
      <c r="M1002" s="32"/>
      <c r="N1002" s="32"/>
    </row>
    <row r="1003" spans="1:14" ht="12.75" x14ac:dyDescent="0.2">
      <c r="A1003" s="83"/>
      <c r="B1003" s="83"/>
      <c r="I1003" s="53"/>
      <c r="K1003" s="61"/>
      <c r="L1003" s="61"/>
      <c r="M1003" s="32"/>
      <c r="N1003" s="32"/>
    </row>
    <row r="1004" spans="1:14" ht="12.75" x14ac:dyDescent="0.2">
      <c r="A1004" s="83"/>
      <c r="B1004" s="83"/>
      <c r="I1004" s="53"/>
      <c r="K1004" s="61"/>
      <c r="L1004" s="61"/>
      <c r="M1004" s="32"/>
      <c r="N1004" s="32"/>
    </row>
    <row r="1005" spans="1:14" ht="12.75" x14ac:dyDescent="0.2">
      <c r="A1005" s="83"/>
      <c r="B1005" s="83"/>
      <c r="I1005" s="53"/>
      <c r="K1005" s="61"/>
      <c r="L1005" s="61"/>
      <c r="M1005" s="32"/>
      <c r="N1005" s="32"/>
    </row>
    <row r="1006" spans="1:14" ht="12.75" x14ac:dyDescent="0.2">
      <c r="A1006" s="83"/>
      <c r="B1006" s="83"/>
      <c r="I1006" s="53"/>
      <c r="K1006" s="61"/>
      <c r="L1006" s="61"/>
      <c r="M1006" s="32"/>
      <c r="N1006" s="32"/>
    </row>
    <row r="1007" spans="1:14" ht="12.75" x14ac:dyDescent="0.2">
      <c r="A1007" s="83"/>
      <c r="B1007" s="83"/>
      <c r="I1007" s="53"/>
      <c r="K1007" s="61"/>
      <c r="L1007" s="61"/>
      <c r="M1007" s="32"/>
      <c r="N1007" s="32"/>
    </row>
  </sheetData>
  <autoFilter ref="A2:BN139" xr:uid="{00000000-0009-0000-0000-00000F000000}">
    <filterColumn colId="5">
      <colorFilter dxfId="6"/>
    </filterColumn>
  </autoFilter>
  <customSheetViews>
    <customSheetView guid="{2CC121FB-8A0E-4D9C-9C9E-5E6477BF2E6F}" filter="1" showAutoFilter="1">
      <pageMargins left="0.7" right="0.7" top="0.75" bottom="0.75" header="0.3" footer="0.3"/>
      <autoFilter ref="A2:BN139" xr:uid="{0423DD46-FA4C-4336-9EE5-6BA9D682875E}">
        <filterColumn colId="5">
          <colorFilter dxfId="0"/>
        </filterColumn>
      </autoFilter>
    </customSheetView>
    <customSheetView guid="{F4CE5F10-0786-46BB-A298-9180E2C403EC}" filter="1" showAutoFilter="1">
      <pageMargins left="0.7" right="0.7" top="0.75" bottom="0.75" header="0.3" footer="0.3"/>
      <autoFilter ref="A562:AX699" xr:uid="{B23CF547-928B-4640-8FB9-B012CF52B6B6}">
        <filterColumn colId="5">
          <colorFilter dxfId="1"/>
        </filterColumn>
      </autoFilter>
    </customSheetView>
    <customSheetView guid="{38E6C9B2-AD24-4F17-9D8B-00A196998A56}" filter="1" showAutoFilter="1">
      <pageMargins left="0.7" right="0.7" top="0.75" bottom="0.75" header="0.3" footer="0.3"/>
      <autoFilter ref="A142:BN279" xr:uid="{29A4A6BE-446A-464A-8274-9FF24FAF6E9F}">
        <filterColumn colId="8">
          <colorFilter dxfId="2"/>
        </filterColumn>
      </autoFilter>
    </customSheetView>
    <customSheetView guid="{8C79B165-8BB5-4AB6-AE04-16EBD1787B1D}" filter="1" showAutoFilter="1">
      <pageMargins left="0.7" right="0.7" top="0.75" bottom="0.75" header="0.3" footer="0.3"/>
      <autoFilter ref="A422:AA559" xr:uid="{15C583F1-E79E-4824-B8F2-BD81CC1A7274}"/>
    </customSheetView>
    <customSheetView guid="{4F1A2D6C-B024-48E8-951E-ED585B309606}" filter="1" showAutoFilter="1">
      <pageMargins left="0.7" right="0.7" top="0.75" bottom="0.75" header="0.3" footer="0.3"/>
      <autoFilter ref="A422:BA559" xr:uid="{48448535-5FA9-45DE-B404-D77B1FFA62FB}"/>
    </customSheetView>
    <customSheetView guid="{01D39293-0155-40B2-B356-549E08531E7E}" filter="1" showAutoFilter="1">
      <pageMargins left="0.7" right="0.7" top="0.75" bottom="0.75" header="0.3" footer="0.3"/>
      <autoFilter ref="A422:AJ559" xr:uid="{BE422D2A-4D2A-400E-8196-C536E624F79B}"/>
    </customSheetView>
    <customSheetView guid="{CA180EF2-DC5E-4136-8750-B6F5AD37A6BD}" filter="1" showAutoFilter="1">
      <pageMargins left="0.7" right="0.7" top="0.75" bottom="0.75" header="0.3" footer="0.3"/>
      <autoFilter ref="A142:BN279" xr:uid="{19A9A31D-E311-45B7-8E57-BBFBF5D59E07}">
        <filterColumn colId="8">
          <colorFilter dxfId="3"/>
        </filterColumn>
      </autoFilter>
    </customSheetView>
    <customSheetView guid="{023C633B-BE53-4FBA-A4C4-82466377652B}" filter="1" showAutoFilter="1">
      <pageMargins left="0.7" right="0.7" top="0.75" bottom="0.75" header="0.3" footer="0.3"/>
      <autoFilter ref="A142:BN279" xr:uid="{8AC58C3A-745C-4D0C-8923-785DD17B5B15}">
        <filterColumn colId="8">
          <colorFilter dxfId="4"/>
        </filterColumn>
      </autoFilter>
    </customSheetView>
    <customSheetView guid="{5EF25E81-288C-4238-86D7-07CBB2AEE7AD}" filter="1" showAutoFilter="1">
      <pageMargins left="0.7" right="0.7" top="0.75" bottom="0.75" header="0.3" footer="0.3"/>
      <autoFilter ref="A422:AX559" xr:uid="{923D24D5-7ACD-4E4A-BFE3-7D8FAF08850E}">
        <filterColumn colId="5">
          <colorFilter dxfId="5"/>
        </filterColumn>
      </autoFilter>
    </customSheetView>
  </customSheetView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F00-000013000000}">
          <x14:colorSeries rgb="FF000000"/>
          <x14:sparklines>
            <x14:sparkline>
              <xm:f>'West Subcities Penetration'!J698:AD698</xm:f>
              <xm:sqref>I561</xm:sqref>
            </x14:sparkline>
          </x14:sparklines>
        </x14:sparklineGroup>
        <x14:sparklineGroup displayEmptyCellsAs="gap" xr2:uid="{00000000-0003-0000-0F00-000012000000}">
          <x14:colorSeries rgb="FF000000"/>
          <x14:sparklines>
            <x14:sparkline>
              <xm:f>'West Subcities Penetration'!J697:AD697</xm:f>
              <xm:sqref>G561</xm:sqref>
            </x14:sparkline>
          </x14:sparklines>
        </x14:sparklineGroup>
        <x14:sparklineGroup displayEmptyCellsAs="gap" xr2:uid="{00000000-0003-0000-0F00-000011000000}">
          <x14:colorSeries rgb="FF000000"/>
          <x14:sparklines>
            <x14:sparkline>
              <xm:f>'West Subcities Penetration'!J696:AD696</xm:f>
              <xm:sqref>E561</xm:sqref>
            </x14:sparkline>
          </x14:sparklines>
        </x14:sparklineGroup>
        <x14:sparklineGroup displayEmptyCellsAs="gap" xr2:uid="{00000000-0003-0000-0F00-000010000000}">
          <x14:colorSeries rgb="FF000000"/>
          <x14:sparklines>
            <x14:sparkline>
              <xm:f>'West Subcities Penetration'!J699:AD699</xm:f>
              <xm:sqref>B561</xm:sqref>
            </x14:sparkline>
          </x14:sparklines>
        </x14:sparklineGroup>
        <x14:sparklineGroup displayEmptyCellsAs="gap" xr2:uid="{00000000-0003-0000-0F00-00000F000000}">
          <x14:colorSeries rgb="FF000000"/>
          <x14:sparklines>
            <x14:sparkline>
              <xm:f>'West Subcities Penetration'!J558:AD558</xm:f>
              <xm:sqref>I421</xm:sqref>
            </x14:sparkline>
          </x14:sparklines>
        </x14:sparklineGroup>
        <x14:sparklineGroup displayEmptyCellsAs="gap" xr2:uid="{00000000-0003-0000-0F00-00000E000000}">
          <x14:colorSeries rgb="FF000000"/>
          <x14:sparklines>
            <x14:sparkline>
              <xm:f>'West Subcities Penetration'!J557:AD557</xm:f>
              <xm:sqref>G421</xm:sqref>
            </x14:sparkline>
          </x14:sparklines>
        </x14:sparklineGroup>
        <x14:sparklineGroup displayEmptyCellsAs="gap" xr2:uid="{00000000-0003-0000-0F00-00000D000000}">
          <x14:colorSeries rgb="FF000000"/>
          <x14:sparklines>
            <x14:sparkline>
              <xm:f>'West Subcities Penetration'!J556:AD556</xm:f>
              <xm:sqref>E421</xm:sqref>
            </x14:sparkline>
          </x14:sparklines>
        </x14:sparklineGroup>
        <x14:sparklineGroup displayEmptyCellsAs="gap" xr2:uid="{00000000-0003-0000-0F00-00000C000000}">
          <x14:colorSeries rgb="FF000000"/>
          <x14:sparklines>
            <x14:sparkline>
              <xm:f>'West Subcities Penetration'!J559:AD559</xm:f>
              <xm:sqref>B421</xm:sqref>
            </x14:sparkline>
          </x14:sparklines>
        </x14:sparklineGroup>
        <x14:sparklineGroup displayEmptyCellsAs="gap" xr2:uid="{00000000-0003-0000-0F00-00000B000000}">
          <x14:colorSeries rgb="FF000000"/>
          <x14:sparklines>
            <x14:sparkline>
              <xm:f>'West Subcities Penetration'!J418:AD418</xm:f>
              <xm:sqref>I281</xm:sqref>
            </x14:sparkline>
          </x14:sparklines>
        </x14:sparklineGroup>
        <x14:sparklineGroup displayEmptyCellsAs="gap" xr2:uid="{00000000-0003-0000-0F00-00000A000000}">
          <x14:colorSeries rgb="FF000000"/>
          <x14:sparklines>
            <x14:sparkline>
              <xm:f>'West Subcities Penetration'!J417:AD417</xm:f>
              <xm:sqref>G281</xm:sqref>
            </x14:sparkline>
          </x14:sparklines>
        </x14:sparklineGroup>
        <x14:sparklineGroup displayEmptyCellsAs="gap" xr2:uid="{00000000-0003-0000-0F00-000009000000}">
          <x14:colorSeries rgb="FF000000"/>
          <x14:sparklines>
            <x14:sparkline>
              <xm:f>'West Subcities Penetration'!J416:AD416</xm:f>
              <xm:sqref>E281</xm:sqref>
            </x14:sparkline>
          </x14:sparklines>
        </x14:sparklineGroup>
        <x14:sparklineGroup displayEmptyCellsAs="gap" xr2:uid="{00000000-0003-0000-0F00-000008000000}">
          <x14:colorSeries rgb="FF000000"/>
          <x14:sparklines>
            <x14:sparkline>
              <xm:f>'West Subcities Penetration'!J419:AD419</xm:f>
              <xm:sqref>B281</xm:sqref>
            </x14:sparkline>
          </x14:sparklines>
        </x14:sparklineGroup>
        <x14:sparklineGroup displayEmptyCellsAs="gap" xr2:uid="{00000000-0003-0000-0F00-000007000000}">
          <x14:colorSeries rgb="FF000000"/>
          <x14:sparklines>
            <x14:sparkline>
              <xm:f>'West Subcities Penetration'!J278:AD278</xm:f>
              <xm:sqref>I141</xm:sqref>
            </x14:sparkline>
          </x14:sparklines>
        </x14:sparklineGroup>
        <x14:sparklineGroup displayEmptyCellsAs="gap" xr2:uid="{00000000-0003-0000-0F00-000006000000}">
          <x14:colorSeries rgb="FF000000"/>
          <x14:sparklines>
            <x14:sparkline>
              <xm:f>'West Subcities Penetration'!J277:AD277</xm:f>
              <xm:sqref>G141</xm:sqref>
            </x14:sparkline>
          </x14:sparklines>
        </x14:sparklineGroup>
        <x14:sparklineGroup displayEmptyCellsAs="gap" xr2:uid="{00000000-0003-0000-0F00-000005000000}">
          <x14:colorSeries rgb="FF000000"/>
          <x14:sparklines>
            <x14:sparkline>
              <xm:f>'West Subcities Penetration'!J276:AD276</xm:f>
              <xm:sqref>E141</xm:sqref>
            </x14:sparkline>
          </x14:sparklines>
        </x14:sparklineGroup>
        <x14:sparklineGroup displayEmptyCellsAs="gap" xr2:uid="{00000000-0003-0000-0F00-000004000000}">
          <x14:colorSeries rgb="FF000000"/>
          <x14:sparklines>
            <x14:sparkline>
              <xm:f>'West Subcities Penetration'!J279:AD279</xm:f>
              <xm:sqref>B141</xm:sqref>
            </x14:sparkline>
          </x14:sparklines>
        </x14:sparklineGroup>
        <x14:sparklineGroup displayEmptyCellsAs="gap" xr2:uid="{00000000-0003-0000-0F00-000003000000}">
          <x14:colorSeries rgb="FF000000"/>
          <x14:sparklines>
            <x14:sparkline>
              <xm:f>'West Subcities Penetration'!J138:AD138</xm:f>
              <xm:sqref>I1</xm:sqref>
            </x14:sparkline>
          </x14:sparklines>
        </x14:sparklineGroup>
        <x14:sparklineGroup displayEmptyCellsAs="gap" xr2:uid="{00000000-0003-0000-0F00-000002000000}">
          <x14:colorSeries rgb="FF000000"/>
          <x14:sparklines>
            <x14:sparkline>
              <xm:f>'West Subcities Penetration'!J137:AD137</xm:f>
              <xm:sqref>G1</xm:sqref>
            </x14:sparkline>
          </x14:sparklines>
        </x14:sparklineGroup>
        <x14:sparklineGroup displayEmptyCellsAs="gap" xr2:uid="{00000000-0003-0000-0F00-000001000000}">
          <x14:colorSeries rgb="FF000000"/>
          <x14:sparklines>
            <x14:sparkline>
              <xm:f>'West Subcities Penetration'!J136:AD136</xm:f>
              <xm:sqref>E1</xm:sqref>
            </x14:sparkline>
          </x14:sparklines>
        </x14:sparklineGroup>
        <x14:sparklineGroup displayEmptyCellsAs="gap" xr2:uid="{00000000-0003-0000-0F00-000000000000}">
          <x14:colorSeries rgb="FF000000"/>
          <x14:sparklines>
            <x14:sparkline>
              <xm:f>'West Subcities Penetration'!J139:AD139</xm:f>
              <xm:sqref>B1</xm:sqref>
            </x14:sparkline>
          </x14:sparklines>
        </x14:sparklineGroup>
      </x14:sparklineGroup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CV19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2" max="2" width="21.42578125" customWidth="1"/>
    <col min="5" max="5" width="34.140625" customWidth="1"/>
  </cols>
  <sheetData>
    <row r="1" spans="1:100" x14ac:dyDescent="0.2">
      <c r="A1" s="8" t="s">
        <v>21</v>
      </c>
      <c r="B1" s="8" t="s">
        <v>22</v>
      </c>
      <c r="C1" s="8" t="s">
        <v>21</v>
      </c>
      <c r="D1" s="8" t="s">
        <v>23</v>
      </c>
      <c r="E1" s="8" t="s">
        <v>24</v>
      </c>
      <c r="F1" s="8" t="s">
        <v>23</v>
      </c>
      <c r="G1" s="9" t="s">
        <v>25</v>
      </c>
      <c r="H1" s="9" t="s">
        <v>27</v>
      </c>
      <c r="I1" s="8" t="s">
        <v>28</v>
      </c>
      <c r="J1" s="8" t="s">
        <v>29</v>
      </c>
      <c r="K1" s="8" t="s">
        <v>30</v>
      </c>
      <c r="L1" s="10" t="s">
        <v>2466</v>
      </c>
      <c r="M1" s="8" t="s">
        <v>33</v>
      </c>
      <c r="N1" s="8" t="s">
        <v>34</v>
      </c>
      <c r="O1" s="10" t="s">
        <v>1511</v>
      </c>
      <c r="P1" s="10" t="s">
        <v>37</v>
      </c>
      <c r="Q1" s="10" t="s">
        <v>38</v>
      </c>
      <c r="R1" s="30" t="s">
        <v>127</v>
      </c>
      <c r="S1" s="8" t="s">
        <v>47</v>
      </c>
      <c r="T1" s="8" t="s">
        <v>48</v>
      </c>
      <c r="U1" s="8" t="s">
        <v>49</v>
      </c>
      <c r="V1" s="8" t="s">
        <v>50</v>
      </c>
      <c r="W1" s="8" t="s">
        <v>51</v>
      </c>
      <c r="X1" s="8" t="s">
        <v>52</v>
      </c>
      <c r="Y1" s="8" t="s">
        <v>53</v>
      </c>
      <c r="Z1" s="8" t="s">
        <v>54</v>
      </c>
      <c r="AA1" s="8" t="s">
        <v>55</v>
      </c>
      <c r="AB1" s="8" t="s">
        <v>56</v>
      </c>
      <c r="AC1" s="8" t="s">
        <v>57</v>
      </c>
      <c r="AD1" s="8" t="s">
        <v>58</v>
      </c>
      <c r="AE1" s="8" t="s">
        <v>59</v>
      </c>
      <c r="AF1" s="8" t="s">
        <v>60</v>
      </c>
      <c r="AG1" s="8" t="s">
        <v>61</v>
      </c>
      <c r="AH1" s="8" t="s">
        <v>62</v>
      </c>
      <c r="AI1" s="8" t="s">
        <v>63</v>
      </c>
      <c r="AJ1" s="8" t="s">
        <v>64</v>
      </c>
      <c r="AK1" s="8" t="s">
        <v>65</v>
      </c>
      <c r="AL1" s="8" t="s">
        <v>66</v>
      </c>
      <c r="AM1" s="8" t="s">
        <v>67</v>
      </c>
      <c r="AN1" s="8" t="s">
        <v>68</v>
      </c>
      <c r="AO1" s="8" t="s">
        <v>69</v>
      </c>
      <c r="AP1" s="8" t="s">
        <v>70</v>
      </c>
      <c r="AQ1" s="8" t="s">
        <v>71</v>
      </c>
      <c r="AR1" s="8" t="s">
        <v>72</v>
      </c>
      <c r="AS1" s="8" t="s">
        <v>73</v>
      </c>
      <c r="AT1" s="8" t="s">
        <v>74</v>
      </c>
      <c r="AU1" s="8" t="s">
        <v>75</v>
      </c>
      <c r="AV1" s="8" t="s">
        <v>76</v>
      </c>
      <c r="AW1" s="8" t="s">
        <v>77</v>
      </c>
      <c r="AX1" s="8" t="s">
        <v>78</v>
      </c>
      <c r="AY1" s="8" t="s">
        <v>79</v>
      </c>
      <c r="AZ1" s="8" t="s">
        <v>80</v>
      </c>
      <c r="BA1" s="8" t="s">
        <v>81</v>
      </c>
      <c r="BB1" s="15" t="s">
        <v>82</v>
      </c>
      <c r="BC1" s="15" t="s">
        <v>83</v>
      </c>
      <c r="BD1" s="15" t="s">
        <v>84</v>
      </c>
      <c r="BE1" s="15" t="s">
        <v>85</v>
      </c>
      <c r="BF1" s="15" t="s">
        <v>86</v>
      </c>
      <c r="BG1" s="8" t="s">
        <v>87</v>
      </c>
      <c r="BH1" s="8" t="s">
        <v>88</v>
      </c>
      <c r="BI1" s="8" t="s">
        <v>89</v>
      </c>
      <c r="BJ1" s="8" t="s">
        <v>90</v>
      </c>
      <c r="BK1" s="8" t="s">
        <v>91</v>
      </c>
      <c r="BL1" s="8" t="s">
        <v>92</v>
      </c>
      <c r="BM1" s="8" t="s">
        <v>93</v>
      </c>
      <c r="BN1" s="8" t="s">
        <v>94</v>
      </c>
      <c r="BO1" s="8" t="s">
        <v>95</v>
      </c>
      <c r="BP1" s="8" t="s">
        <v>96</v>
      </c>
      <c r="BQ1" s="8" t="s">
        <v>97</v>
      </c>
      <c r="BR1" s="8" t="s">
        <v>98</v>
      </c>
      <c r="BS1" s="8" t="s">
        <v>99</v>
      </c>
      <c r="BT1" s="8" t="s">
        <v>100</v>
      </c>
      <c r="BU1" s="8" t="s">
        <v>101</v>
      </c>
      <c r="BV1" s="8" t="s">
        <v>102</v>
      </c>
      <c r="BW1" s="8" t="s">
        <v>103</v>
      </c>
      <c r="BX1" s="8" t="s">
        <v>104</v>
      </c>
      <c r="BY1" s="8" t="s">
        <v>105</v>
      </c>
      <c r="BZ1" s="8" t="s">
        <v>106</v>
      </c>
      <c r="CA1" s="8" t="s">
        <v>107</v>
      </c>
      <c r="CB1" s="8" t="s">
        <v>108</v>
      </c>
      <c r="CC1" s="8" t="s">
        <v>109</v>
      </c>
      <c r="CD1" s="8" t="s">
        <v>110</v>
      </c>
      <c r="CE1" s="8" t="s">
        <v>111</v>
      </c>
      <c r="CF1" s="8" t="s">
        <v>112</v>
      </c>
      <c r="CG1" s="8" t="s">
        <v>113</v>
      </c>
      <c r="CH1" s="8" t="s">
        <v>114</v>
      </c>
      <c r="CI1" s="8" t="s">
        <v>115</v>
      </c>
      <c r="CJ1" s="8" t="s">
        <v>116</v>
      </c>
      <c r="CK1" s="8" t="s">
        <v>117</v>
      </c>
      <c r="CL1" s="8" t="s">
        <v>118</v>
      </c>
      <c r="CM1" s="8" t="s">
        <v>119</v>
      </c>
      <c r="CN1" s="8" t="s">
        <v>120</v>
      </c>
      <c r="CO1" s="8" t="s">
        <v>121</v>
      </c>
      <c r="CP1" s="8" t="s">
        <v>122</v>
      </c>
      <c r="CQ1" s="8" t="s">
        <v>123</v>
      </c>
      <c r="CR1" s="8" t="s">
        <v>124</v>
      </c>
      <c r="CS1" s="8" t="s">
        <v>125</v>
      </c>
      <c r="CT1" s="8" t="s">
        <v>126</v>
      </c>
      <c r="CU1" s="8" t="s">
        <v>1514</v>
      </c>
      <c r="CV1" s="8" t="s">
        <v>128</v>
      </c>
    </row>
    <row r="2" spans="1:100" x14ac:dyDescent="0.2">
      <c r="A2" s="139" t="s">
        <v>463</v>
      </c>
      <c r="B2" s="139" t="s">
        <v>464</v>
      </c>
      <c r="C2" s="139" t="s">
        <v>463</v>
      </c>
      <c r="D2" s="139" t="s">
        <v>465</v>
      </c>
      <c r="E2" s="139" t="s">
        <v>466</v>
      </c>
      <c r="F2" s="139" t="s">
        <v>465</v>
      </c>
      <c r="G2" s="139" t="e">
        <f>VLOOKUP(D2,#REF!,5,0)</f>
        <v>#REF!</v>
      </c>
      <c r="H2" s="139" t="e">
        <f>VLOOKUP(D2,#REF!,6,0)</f>
        <v>#REF!</v>
      </c>
      <c r="I2" s="139">
        <v>2</v>
      </c>
      <c r="J2" s="139">
        <v>0</v>
      </c>
      <c r="K2" s="139">
        <v>6</v>
      </c>
      <c r="L2" s="140">
        <v>29417</v>
      </c>
      <c r="M2" s="140">
        <v>8533</v>
      </c>
      <c r="N2" s="139">
        <v>10.18</v>
      </c>
      <c r="O2" s="140">
        <v>2890</v>
      </c>
      <c r="P2" s="140">
        <v>3828</v>
      </c>
      <c r="Q2" s="140">
        <f t="shared" ref="Q2:Q196" si="0">P2/L2*1000000000</f>
        <v>130128837.06700207</v>
      </c>
      <c r="R2" s="141">
        <v>14.87</v>
      </c>
      <c r="S2" s="139">
        <v>118</v>
      </c>
      <c r="T2" s="139">
        <v>119</v>
      </c>
      <c r="U2" s="140">
        <v>29229</v>
      </c>
      <c r="V2" s="140">
        <v>20483</v>
      </c>
      <c r="W2" s="140">
        <v>29395</v>
      </c>
      <c r="X2" s="139">
        <v>14</v>
      </c>
      <c r="Y2" s="139">
        <v>3</v>
      </c>
      <c r="Z2" s="139">
        <v>0</v>
      </c>
      <c r="AA2" s="139">
        <v>5</v>
      </c>
      <c r="AB2" s="139">
        <v>0</v>
      </c>
      <c r="AC2" s="139">
        <v>0</v>
      </c>
      <c r="AD2" s="140">
        <v>14894</v>
      </c>
      <c r="AE2" s="140">
        <v>14524</v>
      </c>
      <c r="AF2" s="140">
        <v>14172</v>
      </c>
      <c r="AG2" s="140">
        <v>13854</v>
      </c>
      <c r="AH2" s="139">
        <v>343</v>
      </c>
      <c r="AI2" s="140">
        <v>1048</v>
      </c>
      <c r="AJ2" s="140">
        <v>2826</v>
      </c>
      <c r="AK2" s="140">
        <v>2913</v>
      </c>
      <c r="AL2" s="140">
        <v>2528</v>
      </c>
      <c r="AM2" s="140">
        <v>2561</v>
      </c>
      <c r="AN2" s="140">
        <v>2593</v>
      </c>
      <c r="AO2" s="140">
        <v>2548</v>
      </c>
      <c r="AP2" s="140">
        <v>2420</v>
      </c>
      <c r="AQ2" s="140">
        <v>2549</v>
      </c>
      <c r="AR2" s="140">
        <v>2138</v>
      </c>
      <c r="AS2" s="140">
        <v>1802</v>
      </c>
      <c r="AT2" s="140">
        <v>1582</v>
      </c>
      <c r="AU2" s="140">
        <v>1198</v>
      </c>
      <c r="AV2" s="139">
        <v>774</v>
      </c>
      <c r="AW2" s="139">
        <v>444</v>
      </c>
      <c r="AX2" s="139">
        <v>288</v>
      </c>
      <c r="AY2" s="139">
        <v>253</v>
      </c>
      <c r="AZ2" s="139">
        <v>609</v>
      </c>
      <c r="BA2" s="140">
        <v>27470</v>
      </c>
      <c r="BB2" s="142">
        <v>2</v>
      </c>
      <c r="BC2" s="142">
        <v>2</v>
      </c>
      <c r="BD2" s="142">
        <v>2</v>
      </c>
      <c r="BE2" s="142">
        <v>2</v>
      </c>
      <c r="BF2" s="142">
        <v>1</v>
      </c>
      <c r="BG2" s="140">
        <v>1205</v>
      </c>
      <c r="BH2" s="139">
        <v>580</v>
      </c>
      <c r="BI2" s="140">
        <v>3368</v>
      </c>
      <c r="BJ2" s="140">
        <v>1520</v>
      </c>
      <c r="BK2" s="140">
        <v>1459</v>
      </c>
      <c r="BL2" s="140">
        <v>2719</v>
      </c>
      <c r="BM2" s="140">
        <v>4734</v>
      </c>
      <c r="BN2" s="140">
        <v>3078</v>
      </c>
      <c r="BO2" s="140">
        <v>6559</v>
      </c>
      <c r="BP2" s="140">
        <v>4877</v>
      </c>
      <c r="BQ2" s="140">
        <v>8286</v>
      </c>
      <c r="BR2" s="139">
        <v>74</v>
      </c>
      <c r="BS2" s="139">
        <v>404</v>
      </c>
      <c r="BT2" s="140">
        <v>1357</v>
      </c>
      <c r="BU2" s="139">
        <v>45</v>
      </c>
      <c r="BV2" s="139">
        <v>3</v>
      </c>
      <c r="BW2" s="139">
        <v>650</v>
      </c>
      <c r="BX2" s="139">
        <v>433</v>
      </c>
      <c r="BY2" s="139">
        <v>215</v>
      </c>
      <c r="BZ2" s="140">
        <v>1258</v>
      </c>
      <c r="CA2" s="139">
        <v>143</v>
      </c>
      <c r="CB2" s="139">
        <v>44</v>
      </c>
      <c r="CC2" s="139">
        <v>192</v>
      </c>
      <c r="CD2" s="139">
        <v>16</v>
      </c>
      <c r="CE2" s="139">
        <v>127</v>
      </c>
      <c r="CF2" s="139">
        <v>9</v>
      </c>
      <c r="CG2" s="139">
        <v>239</v>
      </c>
      <c r="CH2" s="139">
        <v>59</v>
      </c>
      <c r="CI2" s="140">
        <v>26032</v>
      </c>
      <c r="CJ2" s="140">
        <v>5533</v>
      </c>
      <c r="CK2" s="139">
        <v>606</v>
      </c>
      <c r="CL2" s="139">
        <v>478</v>
      </c>
      <c r="CM2" s="140">
        <v>3771</v>
      </c>
      <c r="CN2" s="139">
        <v>10</v>
      </c>
      <c r="CO2" s="140">
        <v>4086</v>
      </c>
      <c r="CP2" s="139">
        <v>1</v>
      </c>
      <c r="CQ2" s="140">
        <v>7747</v>
      </c>
      <c r="CR2" s="139">
        <v>113</v>
      </c>
      <c r="CS2" s="139">
        <v>68</v>
      </c>
      <c r="CT2" s="140">
        <v>7004</v>
      </c>
      <c r="CU2" s="139" t="s">
        <v>2467</v>
      </c>
      <c r="CV2" s="139" t="s">
        <v>134</v>
      </c>
    </row>
    <row r="3" spans="1:100" x14ac:dyDescent="0.2">
      <c r="A3" s="139" t="s">
        <v>181</v>
      </c>
      <c r="B3" s="139" t="s">
        <v>182</v>
      </c>
      <c r="C3" s="139" t="s">
        <v>181</v>
      </c>
      <c r="D3" s="139" t="s">
        <v>234</v>
      </c>
      <c r="E3" s="139" t="s">
        <v>235</v>
      </c>
      <c r="F3" s="139" t="s">
        <v>234</v>
      </c>
      <c r="G3" s="139" t="e">
        <f>VLOOKUP(D3,#REF!,5,0)</f>
        <v>#REF!</v>
      </c>
      <c r="H3" s="139" t="e">
        <f>VLOOKUP(D3,#REF!,6,0)</f>
        <v>#REF!</v>
      </c>
      <c r="I3" s="139">
        <v>4</v>
      </c>
      <c r="J3" s="139">
        <v>0</v>
      </c>
      <c r="K3" s="139">
        <v>17</v>
      </c>
      <c r="L3" s="140">
        <v>94970</v>
      </c>
      <c r="M3" s="140">
        <v>26239</v>
      </c>
      <c r="N3" s="139">
        <v>41.31</v>
      </c>
      <c r="O3" s="140">
        <v>2299</v>
      </c>
      <c r="P3" s="140">
        <v>3063</v>
      </c>
      <c r="Q3" s="140">
        <f t="shared" si="0"/>
        <v>32252290.196904287</v>
      </c>
      <c r="R3" s="141">
        <v>11.95</v>
      </c>
      <c r="S3" s="139">
        <v>492</v>
      </c>
      <c r="T3" s="139">
        <v>331</v>
      </c>
      <c r="U3" s="140">
        <v>91869</v>
      </c>
      <c r="V3" s="140">
        <v>66589</v>
      </c>
      <c r="W3" s="140">
        <v>55696</v>
      </c>
      <c r="X3" s="140">
        <v>32045</v>
      </c>
      <c r="Y3" s="140">
        <v>4808</v>
      </c>
      <c r="Z3" s="139">
        <v>1</v>
      </c>
      <c r="AA3" s="140">
        <v>2419</v>
      </c>
      <c r="AB3" s="139">
        <v>0</v>
      </c>
      <c r="AC3" s="139">
        <v>1</v>
      </c>
      <c r="AD3" s="140">
        <v>47744</v>
      </c>
      <c r="AE3" s="140">
        <v>47226</v>
      </c>
      <c r="AF3" s="140">
        <v>51653</v>
      </c>
      <c r="AG3" s="140">
        <v>37439</v>
      </c>
      <c r="AH3" s="139">
        <v>987</v>
      </c>
      <c r="AI3" s="140">
        <v>4891</v>
      </c>
      <c r="AJ3" s="140">
        <v>6753</v>
      </c>
      <c r="AK3" s="140">
        <v>9116</v>
      </c>
      <c r="AL3" s="140">
        <v>9526</v>
      </c>
      <c r="AM3" s="140">
        <v>9058</v>
      </c>
      <c r="AN3" s="140">
        <v>8785</v>
      </c>
      <c r="AO3" s="140">
        <v>7849</v>
      </c>
      <c r="AP3" s="140">
        <v>7514</v>
      </c>
      <c r="AQ3" s="140">
        <v>7791</v>
      </c>
      <c r="AR3" s="140">
        <v>7170</v>
      </c>
      <c r="AS3" s="140">
        <v>5809</v>
      </c>
      <c r="AT3" s="140">
        <v>4683</v>
      </c>
      <c r="AU3" s="140">
        <v>3749</v>
      </c>
      <c r="AV3" s="140">
        <v>3112</v>
      </c>
      <c r="AW3" s="140">
        <v>2034</v>
      </c>
      <c r="AX3" s="140">
        <v>1052</v>
      </c>
      <c r="AY3" s="139">
        <v>969</v>
      </c>
      <c r="AZ3" s="140">
        <v>1484</v>
      </c>
      <c r="BA3" s="140">
        <v>90551</v>
      </c>
      <c r="BB3" s="142">
        <v>2</v>
      </c>
      <c r="BC3" s="142">
        <v>2</v>
      </c>
      <c r="BD3" s="142">
        <v>2</v>
      </c>
      <c r="BE3" s="142">
        <v>1</v>
      </c>
      <c r="BF3" s="142">
        <v>0</v>
      </c>
      <c r="BG3" s="140">
        <v>3024</v>
      </c>
      <c r="BH3" s="140">
        <v>1562</v>
      </c>
      <c r="BI3" s="140">
        <v>11050</v>
      </c>
      <c r="BJ3" s="140">
        <v>5813</v>
      </c>
      <c r="BK3" s="140">
        <v>5522</v>
      </c>
      <c r="BL3" s="140">
        <v>9184</v>
      </c>
      <c r="BM3" s="140">
        <v>23057</v>
      </c>
      <c r="BN3" s="140">
        <v>11435</v>
      </c>
      <c r="BO3" s="140">
        <v>13612</v>
      </c>
      <c r="BP3" s="140">
        <v>14436</v>
      </c>
      <c r="BQ3" s="140">
        <v>25648</v>
      </c>
      <c r="BR3" s="139">
        <v>303</v>
      </c>
      <c r="BS3" s="140">
        <v>1798</v>
      </c>
      <c r="BT3" s="140">
        <v>4526</v>
      </c>
      <c r="BU3" s="139">
        <v>150</v>
      </c>
      <c r="BV3" s="139">
        <v>5</v>
      </c>
      <c r="BW3" s="140">
        <v>3943</v>
      </c>
      <c r="BX3" s="140">
        <v>5483</v>
      </c>
      <c r="BY3" s="140">
        <v>2606</v>
      </c>
      <c r="BZ3" s="140">
        <v>25586</v>
      </c>
      <c r="CA3" s="139">
        <v>39</v>
      </c>
      <c r="CB3" s="139">
        <v>7</v>
      </c>
      <c r="CC3" s="139">
        <v>32</v>
      </c>
      <c r="CD3" s="139">
        <v>7</v>
      </c>
      <c r="CE3" s="139">
        <v>32</v>
      </c>
      <c r="CF3" s="139">
        <v>39</v>
      </c>
      <c r="CG3" s="139">
        <v>52</v>
      </c>
      <c r="CH3" s="139">
        <v>71</v>
      </c>
      <c r="CI3" s="140">
        <v>57073</v>
      </c>
      <c r="CJ3" s="140">
        <v>26584</v>
      </c>
      <c r="CK3" s="140">
        <v>3558</v>
      </c>
      <c r="CL3" s="139">
        <v>598</v>
      </c>
      <c r="CM3" s="140">
        <v>17909</v>
      </c>
      <c r="CN3" s="139">
        <v>249</v>
      </c>
      <c r="CO3" s="140">
        <v>6099</v>
      </c>
      <c r="CP3" s="139">
        <v>135</v>
      </c>
      <c r="CQ3" s="140">
        <v>20981</v>
      </c>
      <c r="CR3" s="139">
        <v>225</v>
      </c>
      <c r="CS3" s="139">
        <v>557</v>
      </c>
      <c r="CT3" s="140">
        <v>18075</v>
      </c>
      <c r="CU3" s="139" t="s">
        <v>2467</v>
      </c>
      <c r="CV3" s="139" t="s">
        <v>134</v>
      </c>
    </row>
    <row r="4" spans="1:100" x14ac:dyDescent="0.2">
      <c r="A4" s="143" t="s">
        <v>181</v>
      </c>
      <c r="B4" s="143" t="s">
        <v>182</v>
      </c>
      <c r="C4" s="143" t="s">
        <v>181</v>
      </c>
      <c r="D4" s="143" t="s">
        <v>247</v>
      </c>
      <c r="E4" s="143" t="s">
        <v>248</v>
      </c>
      <c r="F4" s="143" t="s">
        <v>247</v>
      </c>
      <c r="G4" s="143" t="e">
        <f>VLOOKUP(D4,#REF!,5,0)</f>
        <v>#REF!</v>
      </c>
      <c r="H4" s="143" t="e">
        <f>VLOOKUP(D4,#REF!,6,0)</f>
        <v>#REF!</v>
      </c>
      <c r="I4" s="143">
        <v>6</v>
      </c>
      <c r="J4" s="143">
        <v>42</v>
      </c>
      <c r="K4" s="143">
        <v>37</v>
      </c>
      <c r="L4" s="144">
        <v>228125</v>
      </c>
      <c r="M4" s="144">
        <v>63349</v>
      </c>
      <c r="N4" s="143">
        <v>114.66</v>
      </c>
      <c r="O4" s="144">
        <v>1990</v>
      </c>
      <c r="P4" s="144">
        <v>3637</v>
      </c>
      <c r="Q4" s="144">
        <f t="shared" si="0"/>
        <v>15943013.698630136</v>
      </c>
      <c r="R4" s="145">
        <v>7.4</v>
      </c>
      <c r="S4" s="144">
        <v>1788</v>
      </c>
      <c r="T4" s="143">
        <v>432</v>
      </c>
      <c r="U4" s="144">
        <v>167070</v>
      </c>
      <c r="V4" s="144">
        <v>162738</v>
      </c>
      <c r="W4" s="144">
        <v>206493</v>
      </c>
      <c r="X4" s="144">
        <v>19265</v>
      </c>
      <c r="Y4" s="144">
        <v>1500</v>
      </c>
      <c r="Z4" s="143">
        <v>0</v>
      </c>
      <c r="AA4" s="143">
        <v>867</v>
      </c>
      <c r="AB4" s="143">
        <v>0</v>
      </c>
      <c r="AC4" s="143">
        <v>0</v>
      </c>
      <c r="AD4" s="144">
        <v>113680</v>
      </c>
      <c r="AE4" s="144">
        <v>114445</v>
      </c>
      <c r="AF4" s="144">
        <v>121305</v>
      </c>
      <c r="AG4" s="144">
        <v>94355</v>
      </c>
      <c r="AH4" s="144">
        <v>1909</v>
      </c>
      <c r="AI4" s="144">
        <v>10556</v>
      </c>
      <c r="AJ4" s="144">
        <v>14988</v>
      </c>
      <c r="AK4" s="144">
        <v>21451</v>
      </c>
      <c r="AL4" s="144">
        <v>22099</v>
      </c>
      <c r="AM4" s="144">
        <v>22969</v>
      </c>
      <c r="AN4" s="144">
        <v>20834</v>
      </c>
      <c r="AO4" s="144">
        <v>19311</v>
      </c>
      <c r="AP4" s="144">
        <v>18600</v>
      </c>
      <c r="AQ4" s="144">
        <v>18092</v>
      </c>
      <c r="AR4" s="144">
        <v>14940</v>
      </c>
      <c r="AS4" s="144">
        <v>12823</v>
      </c>
      <c r="AT4" s="144">
        <v>11677</v>
      </c>
      <c r="AU4" s="144">
        <v>10371</v>
      </c>
      <c r="AV4" s="144">
        <v>8481</v>
      </c>
      <c r="AW4" s="144">
        <v>5192</v>
      </c>
      <c r="AX4" s="144">
        <v>2624</v>
      </c>
      <c r="AY4" s="144">
        <v>3673</v>
      </c>
      <c r="AZ4" s="144">
        <v>3404</v>
      </c>
      <c r="BA4" s="144">
        <v>219071</v>
      </c>
      <c r="BB4" s="146">
        <v>2</v>
      </c>
      <c r="BC4" s="146">
        <v>2</v>
      </c>
      <c r="BD4" s="146">
        <v>2</v>
      </c>
      <c r="BE4" s="146">
        <v>1</v>
      </c>
      <c r="BF4" s="146">
        <v>0</v>
      </c>
      <c r="BG4" s="144">
        <v>7309</v>
      </c>
      <c r="BH4" s="144">
        <v>3936</v>
      </c>
      <c r="BI4" s="144">
        <v>25928</v>
      </c>
      <c r="BJ4" s="144">
        <v>13487</v>
      </c>
      <c r="BK4" s="144">
        <v>13833</v>
      </c>
      <c r="BL4" s="144">
        <v>22284</v>
      </c>
      <c r="BM4" s="144">
        <v>69323</v>
      </c>
      <c r="BN4" s="144">
        <v>31519</v>
      </c>
      <c r="BO4" s="144">
        <v>28009</v>
      </c>
      <c r="BP4" s="144">
        <v>25925</v>
      </c>
      <c r="BQ4" s="144">
        <v>52467</v>
      </c>
      <c r="BR4" s="144">
        <v>1647</v>
      </c>
      <c r="BS4" s="144">
        <v>3988</v>
      </c>
      <c r="BT4" s="144">
        <v>14335</v>
      </c>
      <c r="BU4" s="143">
        <v>861</v>
      </c>
      <c r="BV4" s="143">
        <v>51</v>
      </c>
      <c r="BW4" s="144">
        <v>7703</v>
      </c>
      <c r="BX4" s="144">
        <v>11001</v>
      </c>
      <c r="BY4" s="144">
        <v>3912</v>
      </c>
      <c r="BZ4" s="144">
        <v>39041</v>
      </c>
      <c r="CA4" s="143">
        <v>115</v>
      </c>
      <c r="CB4" s="143">
        <v>25</v>
      </c>
      <c r="CC4" s="143">
        <v>49</v>
      </c>
      <c r="CD4" s="143">
        <v>16</v>
      </c>
      <c r="CE4" s="143">
        <v>82</v>
      </c>
      <c r="CF4" s="143">
        <v>63</v>
      </c>
      <c r="CG4" s="143">
        <v>92</v>
      </c>
      <c r="CH4" s="143">
        <v>253</v>
      </c>
      <c r="CI4" s="144">
        <v>165773</v>
      </c>
      <c r="CJ4" s="144">
        <v>81971</v>
      </c>
      <c r="CK4" s="144">
        <v>10970</v>
      </c>
      <c r="CL4" s="144">
        <v>1750</v>
      </c>
      <c r="CM4" s="144">
        <v>53881</v>
      </c>
      <c r="CN4" s="144">
        <v>15540</v>
      </c>
      <c r="CO4" s="143">
        <v>21</v>
      </c>
      <c r="CP4" s="143">
        <v>71</v>
      </c>
      <c r="CQ4" s="144">
        <v>32104</v>
      </c>
      <c r="CR4" s="143">
        <v>638</v>
      </c>
      <c r="CS4" s="144">
        <v>1476</v>
      </c>
      <c r="CT4" s="144">
        <v>29703</v>
      </c>
      <c r="CU4" s="143" t="s">
        <v>2467</v>
      </c>
      <c r="CV4" s="143" t="s">
        <v>134</v>
      </c>
    </row>
    <row r="5" spans="1:100" x14ac:dyDescent="0.2">
      <c r="A5" s="143" t="s">
        <v>983</v>
      </c>
      <c r="B5" s="143" t="s">
        <v>984</v>
      </c>
      <c r="C5" s="143" t="s">
        <v>983</v>
      </c>
      <c r="D5" s="143" t="s">
        <v>1029</v>
      </c>
      <c r="E5" s="143" t="s">
        <v>1030</v>
      </c>
      <c r="F5" s="143" t="s">
        <v>1029</v>
      </c>
      <c r="G5" s="143" t="e">
        <f>VLOOKUP(D5,#REF!,5,0)</f>
        <v>#REF!</v>
      </c>
      <c r="H5" s="143" t="e">
        <f>VLOOKUP(D5,#REF!,6,0)</f>
        <v>#REF!</v>
      </c>
      <c r="I5" s="143">
        <v>4</v>
      </c>
      <c r="J5" s="143">
        <v>0</v>
      </c>
      <c r="K5" s="143">
        <v>22</v>
      </c>
      <c r="L5" s="144">
        <v>153459</v>
      </c>
      <c r="M5" s="144">
        <v>45344</v>
      </c>
      <c r="N5" s="143">
        <v>99.33</v>
      </c>
      <c r="O5" s="144">
        <v>1545</v>
      </c>
      <c r="P5" s="144">
        <v>4107</v>
      </c>
      <c r="Q5" s="144">
        <f t="shared" si="0"/>
        <v>26762848.708775636</v>
      </c>
      <c r="R5" s="145">
        <v>5.44</v>
      </c>
      <c r="S5" s="143">
        <v>644</v>
      </c>
      <c r="T5" s="143">
        <v>558</v>
      </c>
      <c r="U5" s="144">
        <v>148249</v>
      </c>
      <c r="V5" s="144">
        <v>107384</v>
      </c>
      <c r="W5" s="144">
        <v>144501</v>
      </c>
      <c r="X5" s="144">
        <v>5344</v>
      </c>
      <c r="Y5" s="144">
        <v>2072</v>
      </c>
      <c r="Z5" s="143">
        <v>773</v>
      </c>
      <c r="AA5" s="143">
        <v>757</v>
      </c>
      <c r="AB5" s="143">
        <v>5</v>
      </c>
      <c r="AC5" s="143">
        <v>7</v>
      </c>
      <c r="AD5" s="144">
        <v>76098</v>
      </c>
      <c r="AE5" s="144">
        <v>77361</v>
      </c>
      <c r="AF5" s="144">
        <v>77647</v>
      </c>
      <c r="AG5" s="144">
        <v>65492</v>
      </c>
      <c r="AH5" s="144">
        <v>3702</v>
      </c>
      <c r="AI5" s="144">
        <v>6618</v>
      </c>
      <c r="AJ5" s="144">
        <v>12869</v>
      </c>
      <c r="AK5" s="144">
        <v>14728</v>
      </c>
      <c r="AL5" s="144">
        <v>14249</v>
      </c>
      <c r="AM5" s="144">
        <v>13529</v>
      </c>
      <c r="AN5" s="144">
        <v>13771</v>
      </c>
      <c r="AO5" s="144">
        <v>12589</v>
      </c>
      <c r="AP5" s="144">
        <v>11790</v>
      </c>
      <c r="AQ5" s="144">
        <v>11458</v>
      </c>
      <c r="AR5" s="144">
        <v>10970</v>
      </c>
      <c r="AS5" s="144">
        <v>9584</v>
      </c>
      <c r="AT5" s="144">
        <v>8546</v>
      </c>
      <c r="AU5" s="144">
        <v>6584</v>
      </c>
      <c r="AV5" s="144">
        <v>5102</v>
      </c>
      <c r="AW5" s="144">
        <v>2993</v>
      </c>
      <c r="AX5" s="144">
        <v>2135</v>
      </c>
      <c r="AY5" s="144">
        <v>2562</v>
      </c>
      <c r="AZ5" s="144">
        <v>2931</v>
      </c>
      <c r="BA5" s="144">
        <v>144788</v>
      </c>
      <c r="BB5" s="146">
        <v>2</v>
      </c>
      <c r="BC5" s="146">
        <v>2</v>
      </c>
      <c r="BD5" s="146">
        <v>2</v>
      </c>
      <c r="BE5" s="146">
        <v>2</v>
      </c>
      <c r="BF5" s="146">
        <v>0</v>
      </c>
      <c r="BG5" s="144">
        <v>5760</v>
      </c>
      <c r="BH5" s="144">
        <v>2910</v>
      </c>
      <c r="BI5" s="144">
        <v>17502</v>
      </c>
      <c r="BJ5" s="144">
        <v>8574</v>
      </c>
      <c r="BK5" s="144">
        <v>8204</v>
      </c>
      <c r="BL5" s="144">
        <v>13727</v>
      </c>
      <c r="BM5" s="144">
        <v>30534</v>
      </c>
      <c r="BN5" s="144">
        <v>18557</v>
      </c>
      <c r="BO5" s="144">
        <v>21875</v>
      </c>
      <c r="BP5" s="144">
        <v>23980</v>
      </c>
      <c r="BQ5" s="144">
        <v>43054</v>
      </c>
      <c r="BR5" s="143">
        <v>555</v>
      </c>
      <c r="BS5" s="144">
        <v>2248</v>
      </c>
      <c r="BT5" s="144">
        <v>11657</v>
      </c>
      <c r="BU5" s="143">
        <v>954</v>
      </c>
      <c r="BV5" s="143">
        <v>45</v>
      </c>
      <c r="BW5" s="144">
        <v>7689</v>
      </c>
      <c r="BX5" s="144">
        <v>6281</v>
      </c>
      <c r="BY5" s="144">
        <v>2625</v>
      </c>
      <c r="BZ5" s="144">
        <v>13532</v>
      </c>
      <c r="CA5" s="143">
        <v>195</v>
      </c>
      <c r="CB5" s="143">
        <v>7</v>
      </c>
      <c r="CC5" s="143">
        <v>129</v>
      </c>
      <c r="CD5" s="143">
        <v>10</v>
      </c>
      <c r="CE5" s="143">
        <v>83</v>
      </c>
      <c r="CF5" s="143">
        <v>29</v>
      </c>
      <c r="CG5" s="143">
        <v>163</v>
      </c>
      <c r="CH5" s="143">
        <v>212</v>
      </c>
      <c r="CI5" s="144">
        <v>122504</v>
      </c>
      <c r="CJ5" s="144">
        <v>36106</v>
      </c>
      <c r="CK5" s="144">
        <v>6684</v>
      </c>
      <c r="CL5" s="144">
        <v>1689</v>
      </c>
      <c r="CM5" s="144">
        <v>33984</v>
      </c>
      <c r="CN5" s="144">
        <v>1461</v>
      </c>
      <c r="CO5" s="143">
        <v>790</v>
      </c>
      <c r="CP5" s="143">
        <v>36</v>
      </c>
      <c r="CQ5" s="144">
        <v>38456</v>
      </c>
      <c r="CR5" s="143">
        <v>433</v>
      </c>
      <c r="CS5" s="144">
        <v>1584</v>
      </c>
      <c r="CT5" s="144">
        <v>32236</v>
      </c>
      <c r="CU5" s="143" t="s">
        <v>2467</v>
      </c>
      <c r="CV5" s="143" t="s">
        <v>134</v>
      </c>
    </row>
    <row r="6" spans="1:100" x14ac:dyDescent="0.2">
      <c r="A6" s="147" t="s">
        <v>1033</v>
      </c>
      <c r="B6" s="147" t="s">
        <v>1034</v>
      </c>
      <c r="C6" s="147" t="s">
        <v>1033</v>
      </c>
      <c r="D6" s="147" t="s">
        <v>1067</v>
      </c>
      <c r="E6" s="147" t="s">
        <v>1068</v>
      </c>
      <c r="F6" s="147" t="s">
        <v>1067</v>
      </c>
      <c r="G6" s="147" t="e">
        <f>VLOOKUP(D6,#REF!,5,0)</f>
        <v>#REF!</v>
      </c>
      <c r="H6" s="147" t="e">
        <f>VLOOKUP(D6,#REF!,6,0)</f>
        <v>#REF!</v>
      </c>
      <c r="I6" s="147">
        <v>8</v>
      </c>
      <c r="J6" s="147">
        <v>0</v>
      </c>
      <c r="K6" s="147">
        <v>43</v>
      </c>
      <c r="L6" s="148">
        <v>158819</v>
      </c>
      <c r="M6" s="148">
        <v>44839</v>
      </c>
      <c r="N6" s="147">
        <v>221</v>
      </c>
      <c r="O6" s="147">
        <v>719</v>
      </c>
      <c r="P6" s="148">
        <v>5456</v>
      </c>
      <c r="Q6" s="148">
        <f t="shared" si="0"/>
        <v>34353572.305580564</v>
      </c>
      <c r="R6" s="149">
        <v>7.15</v>
      </c>
      <c r="S6" s="148">
        <v>1111</v>
      </c>
      <c r="T6" s="147">
        <v>447</v>
      </c>
      <c r="U6" s="148">
        <v>143630</v>
      </c>
      <c r="V6" s="148">
        <v>108737</v>
      </c>
      <c r="W6" s="148">
        <v>153995</v>
      </c>
      <c r="X6" s="148">
        <v>1575</v>
      </c>
      <c r="Y6" s="147">
        <v>573</v>
      </c>
      <c r="Z6" s="148">
        <v>2586</v>
      </c>
      <c r="AA6" s="147">
        <v>87</v>
      </c>
      <c r="AB6" s="147">
        <v>2</v>
      </c>
      <c r="AC6" s="147">
        <v>1</v>
      </c>
      <c r="AD6" s="148">
        <v>79317</v>
      </c>
      <c r="AE6" s="148">
        <v>79502</v>
      </c>
      <c r="AF6" s="148">
        <v>85088</v>
      </c>
      <c r="AG6" s="148">
        <v>65328</v>
      </c>
      <c r="AH6" s="148">
        <v>2243</v>
      </c>
      <c r="AI6" s="148">
        <v>6160</v>
      </c>
      <c r="AJ6" s="148">
        <v>13014</v>
      </c>
      <c r="AK6" s="148">
        <v>15982</v>
      </c>
      <c r="AL6" s="148">
        <v>16093</v>
      </c>
      <c r="AM6" s="148">
        <v>16225</v>
      </c>
      <c r="AN6" s="148">
        <v>14078</v>
      </c>
      <c r="AO6" s="148">
        <v>12696</v>
      </c>
      <c r="AP6" s="148">
        <v>12942</v>
      </c>
      <c r="AQ6" s="148">
        <v>12973</v>
      </c>
      <c r="AR6" s="148">
        <v>10506</v>
      </c>
      <c r="AS6" s="148">
        <v>9141</v>
      </c>
      <c r="AT6" s="148">
        <v>7906</v>
      </c>
      <c r="AU6" s="148">
        <v>5735</v>
      </c>
      <c r="AV6" s="148">
        <v>4700</v>
      </c>
      <c r="AW6" s="148">
        <v>2820</v>
      </c>
      <c r="AX6" s="148">
        <v>1721</v>
      </c>
      <c r="AY6" s="148">
        <v>2287</v>
      </c>
      <c r="AZ6" s="148">
        <v>3007</v>
      </c>
      <c r="BA6" s="148">
        <v>150215</v>
      </c>
      <c r="BB6" s="150">
        <v>2</v>
      </c>
      <c r="BC6" s="150">
        <v>2</v>
      </c>
      <c r="BD6" s="150">
        <v>2</v>
      </c>
      <c r="BE6" s="150">
        <v>2</v>
      </c>
      <c r="BF6" s="150">
        <v>0</v>
      </c>
      <c r="BG6" s="148">
        <v>6005</v>
      </c>
      <c r="BH6" s="148">
        <v>3104</v>
      </c>
      <c r="BI6" s="148">
        <v>19100</v>
      </c>
      <c r="BJ6" s="148">
        <v>9711</v>
      </c>
      <c r="BK6" s="148">
        <v>9783</v>
      </c>
      <c r="BL6" s="148">
        <v>15560</v>
      </c>
      <c r="BM6" s="148">
        <v>35632</v>
      </c>
      <c r="BN6" s="148">
        <v>21700</v>
      </c>
      <c r="BO6" s="148">
        <v>18794</v>
      </c>
      <c r="BP6" s="148">
        <v>19171</v>
      </c>
      <c r="BQ6" s="148">
        <v>44319</v>
      </c>
      <c r="BR6" s="148">
        <v>1167</v>
      </c>
      <c r="BS6" s="148">
        <v>3014</v>
      </c>
      <c r="BT6" s="148">
        <v>13854</v>
      </c>
      <c r="BU6" s="148">
        <v>1123</v>
      </c>
      <c r="BV6" s="147">
        <v>45</v>
      </c>
      <c r="BW6" s="148">
        <v>3736</v>
      </c>
      <c r="BX6" s="148">
        <v>3360</v>
      </c>
      <c r="BY6" s="148">
        <v>1213</v>
      </c>
      <c r="BZ6" s="148">
        <v>9861</v>
      </c>
      <c r="CA6" s="147">
        <v>63</v>
      </c>
      <c r="CB6" s="147">
        <v>3</v>
      </c>
      <c r="CC6" s="147">
        <v>21</v>
      </c>
      <c r="CD6" s="147">
        <v>7</v>
      </c>
      <c r="CE6" s="147">
        <v>20</v>
      </c>
      <c r="CF6" s="147">
        <v>25</v>
      </c>
      <c r="CG6" s="147">
        <v>46</v>
      </c>
      <c r="CH6" s="147">
        <v>247</v>
      </c>
      <c r="CI6" s="148">
        <v>140217</v>
      </c>
      <c r="CJ6" s="148">
        <v>44955</v>
      </c>
      <c r="CK6" s="148">
        <v>9988</v>
      </c>
      <c r="CL6" s="147">
        <v>719</v>
      </c>
      <c r="CM6" s="148">
        <v>27889</v>
      </c>
      <c r="CN6" s="148">
        <v>5904</v>
      </c>
      <c r="CO6" s="148">
        <v>2939</v>
      </c>
      <c r="CP6" s="147">
        <v>23</v>
      </c>
      <c r="CQ6" s="148">
        <v>40143</v>
      </c>
      <c r="CR6" s="147">
        <v>179</v>
      </c>
      <c r="CS6" s="148">
        <v>1545</v>
      </c>
      <c r="CT6" s="148">
        <v>24535</v>
      </c>
      <c r="CU6" s="147" t="s">
        <v>2467</v>
      </c>
      <c r="CV6" s="147" t="s">
        <v>134</v>
      </c>
    </row>
    <row r="7" spans="1:100" x14ac:dyDescent="0.2">
      <c r="A7" s="147" t="s">
        <v>861</v>
      </c>
      <c r="B7" s="147" t="s">
        <v>862</v>
      </c>
      <c r="C7" s="147" t="s">
        <v>861</v>
      </c>
      <c r="D7" s="147" t="s">
        <v>887</v>
      </c>
      <c r="E7" s="147" t="s">
        <v>888</v>
      </c>
      <c r="F7" s="147" t="s">
        <v>887</v>
      </c>
      <c r="G7" s="147" t="e">
        <f>VLOOKUP(D7,#REF!,5,0)</f>
        <v>#REF!</v>
      </c>
      <c r="H7" s="147" t="e">
        <f>VLOOKUP(D7,#REF!,6,0)</f>
        <v>#REF!</v>
      </c>
      <c r="I7" s="147">
        <v>5</v>
      </c>
      <c r="J7" s="147">
        <v>0</v>
      </c>
      <c r="K7" s="147">
        <v>20</v>
      </c>
      <c r="L7" s="148">
        <v>250770</v>
      </c>
      <c r="M7" s="148">
        <v>80785</v>
      </c>
      <c r="N7" s="147">
        <v>371</v>
      </c>
      <c r="O7" s="147">
        <v>676</v>
      </c>
      <c r="P7" s="148">
        <v>5103</v>
      </c>
      <c r="Q7" s="148">
        <f t="shared" si="0"/>
        <v>20349324.081827968</v>
      </c>
      <c r="R7" s="149">
        <v>4.01</v>
      </c>
      <c r="S7" s="147">
        <v>794</v>
      </c>
      <c r="T7" s="147">
        <v>550</v>
      </c>
      <c r="U7" s="148">
        <v>226699</v>
      </c>
      <c r="V7" s="148">
        <v>178804</v>
      </c>
      <c r="W7" s="148">
        <v>240478</v>
      </c>
      <c r="X7" s="148">
        <v>7397</v>
      </c>
      <c r="Y7" s="148">
        <v>2318</v>
      </c>
      <c r="Z7" s="147">
        <v>352</v>
      </c>
      <c r="AA7" s="147">
        <v>223</v>
      </c>
      <c r="AB7" s="147">
        <v>0</v>
      </c>
      <c r="AC7" s="147">
        <v>2</v>
      </c>
      <c r="AD7" s="148">
        <v>125917</v>
      </c>
      <c r="AE7" s="148">
        <v>124853</v>
      </c>
      <c r="AF7" s="148">
        <v>113900</v>
      </c>
      <c r="AG7" s="148">
        <v>122396</v>
      </c>
      <c r="AH7" s="148">
        <v>5518</v>
      </c>
      <c r="AI7" s="148">
        <v>8956</v>
      </c>
      <c r="AJ7" s="148">
        <v>19173</v>
      </c>
      <c r="AK7" s="148">
        <v>23537</v>
      </c>
      <c r="AL7" s="148">
        <v>23087</v>
      </c>
      <c r="AM7" s="148">
        <v>16877</v>
      </c>
      <c r="AN7" s="148">
        <v>20606</v>
      </c>
      <c r="AO7" s="148">
        <v>21022</v>
      </c>
      <c r="AP7" s="148">
        <v>20798</v>
      </c>
      <c r="AQ7" s="148">
        <v>21273</v>
      </c>
      <c r="AR7" s="148">
        <v>21079</v>
      </c>
      <c r="AS7" s="148">
        <v>19336</v>
      </c>
      <c r="AT7" s="148">
        <v>15055</v>
      </c>
      <c r="AU7" s="148">
        <v>11337</v>
      </c>
      <c r="AV7" s="148">
        <v>7925</v>
      </c>
      <c r="AW7" s="148">
        <v>4615</v>
      </c>
      <c r="AX7" s="148">
        <v>2460</v>
      </c>
      <c r="AY7" s="148">
        <v>2590</v>
      </c>
      <c r="AZ7" s="148">
        <v>4270</v>
      </c>
      <c r="BA7" s="148">
        <v>237954</v>
      </c>
      <c r="BB7" s="150">
        <v>2</v>
      </c>
      <c r="BC7" s="150">
        <v>2</v>
      </c>
      <c r="BD7" s="150">
        <v>2</v>
      </c>
      <c r="BE7" s="150">
        <v>2</v>
      </c>
      <c r="BF7" s="150">
        <v>0</v>
      </c>
      <c r="BG7" s="148">
        <v>8483</v>
      </c>
      <c r="BH7" s="148">
        <v>4380</v>
      </c>
      <c r="BI7" s="148">
        <v>28309</v>
      </c>
      <c r="BJ7" s="148">
        <v>13818</v>
      </c>
      <c r="BK7" s="148">
        <v>9418</v>
      </c>
      <c r="BL7" s="148">
        <v>20510</v>
      </c>
      <c r="BM7" s="148">
        <v>55529</v>
      </c>
      <c r="BN7" s="148">
        <v>30587</v>
      </c>
      <c r="BO7" s="148">
        <v>34489</v>
      </c>
      <c r="BP7" s="148">
        <v>32410</v>
      </c>
      <c r="BQ7" s="148">
        <v>63775</v>
      </c>
      <c r="BR7" s="148">
        <v>1489</v>
      </c>
      <c r="BS7" s="148">
        <v>6348</v>
      </c>
      <c r="BT7" s="148">
        <v>23516</v>
      </c>
      <c r="BU7" s="148">
        <v>2433</v>
      </c>
      <c r="BV7" s="147">
        <v>194</v>
      </c>
      <c r="BW7" s="148">
        <v>17431</v>
      </c>
      <c r="BX7" s="148">
        <v>24224</v>
      </c>
      <c r="BY7" s="148">
        <v>6365</v>
      </c>
      <c r="BZ7" s="148">
        <v>34293</v>
      </c>
      <c r="CA7" s="147">
        <v>236</v>
      </c>
      <c r="CB7" s="147">
        <v>20</v>
      </c>
      <c r="CC7" s="147">
        <v>194</v>
      </c>
      <c r="CD7" s="147">
        <v>41</v>
      </c>
      <c r="CE7" s="147">
        <v>140</v>
      </c>
      <c r="CF7" s="147">
        <v>56</v>
      </c>
      <c r="CG7" s="147">
        <v>170</v>
      </c>
      <c r="CH7" s="147">
        <v>240</v>
      </c>
      <c r="CI7" s="148">
        <v>167360</v>
      </c>
      <c r="CJ7" s="148">
        <v>60097</v>
      </c>
      <c r="CK7" s="148">
        <v>16454</v>
      </c>
      <c r="CL7" s="148">
        <v>2058</v>
      </c>
      <c r="CM7" s="148">
        <v>69295</v>
      </c>
      <c r="CN7" s="148">
        <v>2882</v>
      </c>
      <c r="CO7" s="147">
        <v>22</v>
      </c>
      <c r="CP7" s="147">
        <v>127</v>
      </c>
      <c r="CQ7" s="148">
        <v>46460</v>
      </c>
      <c r="CR7" s="147">
        <v>865</v>
      </c>
      <c r="CS7" s="148">
        <v>2947</v>
      </c>
      <c r="CT7" s="148">
        <v>49563</v>
      </c>
      <c r="CU7" s="147" t="s">
        <v>2467</v>
      </c>
      <c r="CV7" s="147" t="s">
        <v>134</v>
      </c>
    </row>
    <row r="8" spans="1:100" x14ac:dyDescent="0.2">
      <c r="A8" s="147" t="s">
        <v>713</v>
      </c>
      <c r="B8" s="147" t="s">
        <v>714</v>
      </c>
      <c r="C8" s="147" t="s">
        <v>713</v>
      </c>
      <c r="D8" s="147" t="s">
        <v>727</v>
      </c>
      <c r="E8" s="147" t="s">
        <v>728</v>
      </c>
      <c r="F8" s="147" t="s">
        <v>727</v>
      </c>
      <c r="G8" s="147" t="e">
        <f>VLOOKUP(D8,#REF!,5,0)</f>
        <v>#REF!</v>
      </c>
      <c r="H8" s="147" t="e">
        <f>VLOOKUP(D8,#REF!,6,0)</f>
        <v>#REF!</v>
      </c>
      <c r="I8" s="147">
        <v>8</v>
      </c>
      <c r="J8" s="147">
        <v>75</v>
      </c>
      <c r="K8" s="147">
        <v>3</v>
      </c>
      <c r="L8" s="148">
        <v>521954</v>
      </c>
      <c r="M8" s="148">
        <v>154752</v>
      </c>
      <c r="N8" s="147">
        <v>839.54</v>
      </c>
      <c r="O8" s="147">
        <v>622</v>
      </c>
      <c r="P8" s="148">
        <v>9525</v>
      </c>
      <c r="Q8" s="148">
        <f t="shared" si="0"/>
        <v>18248734.562815879</v>
      </c>
      <c r="R8" s="149">
        <v>5.91</v>
      </c>
      <c r="S8" s="148">
        <v>2344</v>
      </c>
      <c r="T8" s="147">
        <v>689</v>
      </c>
      <c r="U8" s="148">
        <v>448851</v>
      </c>
      <c r="V8" s="148">
        <v>383561</v>
      </c>
      <c r="W8" s="148">
        <v>20532</v>
      </c>
      <c r="X8" s="147">
        <v>656</v>
      </c>
      <c r="Y8" s="147">
        <v>283</v>
      </c>
      <c r="Z8" s="148">
        <v>500014</v>
      </c>
      <c r="AA8" s="147">
        <v>469</v>
      </c>
      <c r="AB8" s="147">
        <v>0</v>
      </c>
      <c r="AC8" s="147">
        <v>0</v>
      </c>
      <c r="AD8" s="148">
        <v>264352</v>
      </c>
      <c r="AE8" s="148">
        <v>257602</v>
      </c>
      <c r="AF8" s="148">
        <v>235692</v>
      </c>
      <c r="AG8" s="148">
        <v>263702</v>
      </c>
      <c r="AH8" s="148">
        <v>3679</v>
      </c>
      <c r="AI8" s="148">
        <v>18881</v>
      </c>
      <c r="AJ8" s="148">
        <v>33710</v>
      </c>
      <c r="AK8" s="148">
        <v>46100</v>
      </c>
      <c r="AL8" s="148">
        <v>45660</v>
      </c>
      <c r="AM8" s="148">
        <v>41724</v>
      </c>
      <c r="AN8" s="148">
        <v>42130</v>
      </c>
      <c r="AO8" s="148">
        <v>38616</v>
      </c>
      <c r="AP8" s="148">
        <v>37252</v>
      </c>
      <c r="AQ8" s="148">
        <v>41374</v>
      </c>
      <c r="AR8" s="148">
        <v>39604</v>
      </c>
      <c r="AS8" s="148">
        <v>37276</v>
      </c>
      <c r="AT8" s="148">
        <v>28190</v>
      </c>
      <c r="AU8" s="148">
        <v>23774</v>
      </c>
      <c r="AV8" s="148">
        <v>20685</v>
      </c>
      <c r="AW8" s="148">
        <v>15550</v>
      </c>
      <c r="AX8" s="148">
        <v>12689</v>
      </c>
      <c r="AY8" s="148">
        <v>17620</v>
      </c>
      <c r="AZ8" s="148">
        <v>7719</v>
      </c>
      <c r="BA8" s="148">
        <v>500210</v>
      </c>
      <c r="BB8" s="150">
        <v>2</v>
      </c>
      <c r="BC8" s="150">
        <v>2</v>
      </c>
      <c r="BD8" s="150">
        <v>2</v>
      </c>
      <c r="BE8" s="150">
        <v>1</v>
      </c>
      <c r="BF8" s="150">
        <v>0</v>
      </c>
      <c r="BG8" s="148">
        <v>15772</v>
      </c>
      <c r="BH8" s="148">
        <v>8343</v>
      </c>
      <c r="BI8" s="148">
        <v>55602</v>
      </c>
      <c r="BJ8" s="148">
        <v>27373</v>
      </c>
      <c r="BK8" s="148">
        <v>24976</v>
      </c>
      <c r="BL8" s="148">
        <v>42795</v>
      </c>
      <c r="BM8" s="148">
        <v>182616</v>
      </c>
      <c r="BN8" s="148">
        <v>51376</v>
      </c>
      <c r="BO8" s="148">
        <v>139194</v>
      </c>
      <c r="BP8" s="148">
        <v>53976</v>
      </c>
      <c r="BQ8" s="148">
        <v>73501</v>
      </c>
      <c r="BR8" s="148">
        <v>4435</v>
      </c>
      <c r="BS8" s="148">
        <v>3347</v>
      </c>
      <c r="BT8" s="148">
        <v>12729</v>
      </c>
      <c r="BU8" s="147">
        <v>743</v>
      </c>
      <c r="BV8" s="147">
        <v>37</v>
      </c>
      <c r="BW8" s="148">
        <v>2594</v>
      </c>
      <c r="BX8" s="148">
        <v>5082</v>
      </c>
      <c r="BY8" s="147">
        <v>984</v>
      </c>
      <c r="BZ8" s="148">
        <v>10218</v>
      </c>
      <c r="CA8" s="147">
        <v>56</v>
      </c>
      <c r="CB8" s="147">
        <v>24</v>
      </c>
      <c r="CC8" s="147">
        <v>76</v>
      </c>
      <c r="CD8" s="147">
        <v>33</v>
      </c>
      <c r="CE8" s="147">
        <v>23</v>
      </c>
      <c r="CF8" s="147">
        <v>20</v>
      </c>
      <c r="CG8" s="147">
        <v>147</v>
      </c>
      <c r="CH8" s="147">
        <v>707</v>
      </c>
      <c r="CI8" s="148">
        <v>501990</v>
      </c>
      <c r="CJ8" s="148">
        <v>154479</v>
      </c>
      <c r="CK8" s="148">
        <v>9147</v>
      </c>
      <c r="CL8" s="148">
        <v>2271</v>
      </c>
      <c r="CM8" s="148">
        <v>124742</v>
      </c>
      <c r="CN8" s="148">
        <v>111024</v>
      </c>
      <c r="CO8" s="148">
        <v>3350</v>
      </c>
      <c r="CP8" s="147">
        <v>55</v>
      </c>
      <c r="CQ8" s="148">
        <v>65828</v>
      </c>
      <c r="CR8" s="147">
        <v>715</v>
      </c>
      <c r="CS8" s="148">
        <v>1489</v>
      </c>
      <c r="CT8" s="148">
        <v>48854</v>
      </c>
      <c r="CU8" s="147" t="s">
        <v>2467</v>
      </c>
      <c r="CV8" s="147" t="s">
        <v>134</v>
      </c>
    </row>
    <row r="9" spans="1:100" x14ac:dyDescent="0.2">
      <c r="A9" s="147" t="s">
        <v>983</v>
      </c>
      <c r="B9" s="147" t="s">
        <v>984</v>
      </c>
      <c r="C9" s="147" t="s">
        <v>983</v>
      </c>
      <c r="D9" s="147" t="s">
        <v>991</v>
      </c>
      <c r="E9" s="147" t="s">
        <v>992</v>
      </c>
      <c r="F9" s="147" t="s">
        <v>991</v>
      </c>
      <c r="G9" s="147" t="e">
        <f>VLOOKUP(D9,#REF!,5,0)</f>
        <v>#REF!</v>
      </c>
      <c r="H9" s="147" t="e">
        <f>VLOOKUP(D9,#REF!,6,0)</f>
        <v>#REF!</v>
      </c>
      <c r="I9" s="147">
        <v>11</v>
      </c>
      <c r="J9" s="147">
        <v>82</v>
      </c>
      <c r="K9" s="147">
        <v>31</v>
      </c>
      <c r="L9" s="148">
        <v>415294</v>
      </c>
      <c r="M9" s="148">
        <v>126410</v>
      </c>
      <c r="N9" s="147">
        <v>706.52</v>
      </c>
      <c r="O9" s="147">
        <v>588</v>
      </c>
      <c r="P9" s="148">
        <v>5514</v>
      </c>
      <c r="Q9" s="148">
        <f t="shared" si="0"/>
        <v>13277340.871767951</v>
      </c>
      <c r="R9" s="149">
        <v>14.58</v>
      </c>
      <c r="S9" s="148">
        <v>2130</v>
      </c>
      <c r="T9" s="147">
        <v>427</v>
      </c>
      <c r="U9" s="148">
        <v>341350</v>
      </c>
      <c r="V9" s="148">
        <v>298879</v>
      </c>
      <c r="W9" s="148">
        <v>415101</v>
      </c>
      <c r="X9" s="147">
        <v>152</v>
      </c>
      <c r="Y9" s="147">
        <v>23</v>
      </c>
      <c r="Z9" s="147">
        <v>1</v>
      </c>
      <c r="AA9" s="147">
        <v>0</v>
      </c>
      <c r="AB9" s="147">
        <v>1</v>
      </c>
      <c r="AC9" s="147">
        <v>16</v>
      </c>
      <c r="AD9" s="148">
        <v>205586</v>
      </c>
      <c r="AE9" s="148">
        <v>209708</v>
      </c>
      <c r="AF9" s="148">
        <v>194849</v>
      </c>
      <c r="AG9" s="148">
        <v>204962</v>
      </c>
      <c r="AH9" s="148">
        <v>2409</v>
      </c>
      <c r="AI9" s="148">
        <v>13074</v>
      </c>
      <c r="AJ9" s="148">
        <v>28895</v>
      </c>
      <c r="AK9" s="148">
        <v>37703</v>
      </c>
      <c r="AL9" s="148">
        <v>38375</v>
      </c>
      <c r="AM9" s="148">
        <v>37716</v>
      </c>
      <c r="AN9" s="148">
        <v>37064</v>
      </c>
      <c r="AO9" s="148">
        <v>33300</v>
      </c>
      <c r="AP9" s="148">
        <v>32669</v>
      </c>
      <c r="AQ9" s="148">
        <v>33363</v>
      </c>
      <c r="AR9" s="148">
        <v>31259</v>
      </c>
      <c r="AS9" s="148">
        <v>26651</v>
      </c>
      <c r="AT9" s="148">
        <v>23075</v>
      </c>
      <c r="AU9" s="148">
        <v>16130</v>
      </c>
      <c r="AV9" s="148">
        <v>14394</v>
      </c>
      <c r="AW9" s="148">
        <v>8041</v>
      </c>
      <c r="AX9" s="148">
        <v>6279</v>
      </c>
      <c r="AY9" s="148">
        <v>10380</v>
      </c>
      <c r="AZ9" s="148">
        <v>6859</v>
      </c>
      <c r="BA9" s="148">
        <v>397073</v>
      </c>
      <c r="BB9" s="150">
        <v>2</v>
      </c>
      <c r="BC9" s="150">
        <v>2</v>
      </c>
      <c r="BD9" s="150">
        <v>2</v>
      </c>
      <c r="BE9" s="150">
        <v>1</v>
      </c>
      <c r="BF9" s="150">
        <v>0</v>
      </c>
      <c r="BG9" s="148">
        <v>14129</v>
      </c>
      <c r="BH9" s="148">
        <v>7164</v>
      </c>
      <c r="BI9" s="148">
        <v>45512</v>
      </c>
      <c r="BJ9" s="148">
        <v>23222</v>
      </c>
      <c r="BK9" s="148">
        <v>22894</v>
      </c>
      <c r="BL9" s="148">
        <v>38226</v>
      </c>
      <c r="BM9" s="148">
        <v>157086</v>
      </c>
      <c r="BN9" s="148">
        <v>44620</v>
      </c>
      <c r="BO9" s="148">
        <v>99302</v>
      </c>
      <c r="BP9" s="148">
        <v>46114</v>
      </c>
      <c r="BQ9" s="148">
        <v>52439</v>
      </c>
      <c r="BR9" s="148">
        <v>1525</v>
      </c>
      <c r="BS9" s="148">
        <v>2093</v>
      </c>
      <c r="BT9" s="148">
        <v>11361</v>
      </c>
      <c r="BU9" s="147">
        <v>730</v>
      </c>
      <c r="BV9" s="147">
        <v>24</v>
      </c>
      <c r="BW9" s="148">
        <v>6109</v>
      </c>
      <c r="BX9" s="148">
        <v>5732</v>
      </c>
      <c r="BY9" s="148">
        <v>2162</v>
      </c>
      <c r="BZ9" s="148">
        <v>8598</v>
      </c>
      <c r="CA9" s="148">
        <v>2191</v>
      </c>
      <c r="CB9" s="147">
        <v>34</v>
      </c>
      <c r="CC9" s="148">
        <v>1874</v>
      </c>
      <c r="CD9" s="147">
        <v>27</v>
      </c>
      <c r="CE9" s="147">
        <v>640</v>
      </c>
      <c r="CF9" s="147">
        <v>37</v>
      </c>
      <c r="CG9" s="148">
        <v>2489</v>
      </c>
      <c r="CH9" s="147">
        <v>551</v>
      </c>
      <c r="CI9" s="148">
        <v>384850</v>
      </c>
      <c r="CJ9" s="148">
        <v>144803</v>
      </c>
      <c r="CK9" s="148">
        <v>8337</v>
      </c>
      <c r="CL9" s="147">
        <v>835</v>
      </c>
      <c r="CM9" s="148">
        <v>33117</v>
      </c>
      <c r="CN9" s="148">
        <v>65362</v>
      </c>
      <c r="CO9" s="148">
        <v>4522</v>
      </c>
      <c r="CP9" s="147">
        <v>8</v>
      </c>
      <c r="CQ9" s="148">
        <v>54231</v>
      </c>
      <c r="CR9" s="147">
        <v>227</v>
      </c>
      <c r="CS9" s="148">
        <v>1455</v>
      </c>
      <c r="CT9" s="148">
        <v>102397</v>
      </c>
      <c r="CU9" s="147" t="s">
        <v>2467</v>
      </c>
      <c r="CV9" s="147" t="s">
        <v>134</v>
      </c>
    </row>
    <row r="10" spans="1:100" x14ac:dyDescent="0.2">
      <c r="A10" s="147" t="s">
        <v>341</v>
      </c>
      <c r="B10" s="147" t="s">
        <v>342</v>
      </c>
      <c r="C10" s="147" t="s">
        <v>341</v>
      </c>
      <c r="D10" s="147" t="s">
        <v>375</v>
      </c>
      <c r="E10" s="147" t="s">
        <v>376</v>
      </c>
      <c r="F10" s="147" t="s">
        <v>375</v>
      </c>
      <c r="G10" s="147" t="e">
        <f>VLOOKUP(D10,#REF!,5,0)</f>
        <v>#REF!</v>
      </c>
      <c r="H10" s="147" t="e">
        <f>VLOOKUP(D10,#REF!,6,0)</f>
        <v>#REF!</v>
      </c>
      <c r="I10" s="147">
        <v>8</v>
      </c>
      <c r="J10" s="147">
        <v>0</v>
      </c>
      <c r="K10" s="147">
        <v>72</v>
      </c>
      <c r="L10" s="148">
        <v>231518</v>
      </c>
      <c r="M10" s="148">
        <v>69474</v>
      </c>
      <c r="N10" s="147">
        <v>401.5</v>
      </c>
      <c r="O10" s="147">
        <v>577</v>
      </c>
      <c r="P10" s="148">
        <v>3645</v>
      </c>
      <c r="Q10" s="148">
        <f t="shared" si="0"/>
        <v>15743916.239774013</v>
      </c>
      <c r="R10" s="149">
        <v>12.71</v>
      </c>
      <c r="S10" s="147">
        <v>839</v>
      </c>
      <c r="T10" s="147">
        <v>215</v>
      </c>
      <c r="U10" s="148">
        <v>205299</v>
      </c>
      <c r="V10" s="148">
        <v>161303</v>
      </c>
      <c r="W10" s="148">
        <v>224901</v>
      </c>
      <c r="X10" s="148">
        <v>2786</v>
      </c>
      <c r="Y10" s="148">
        <v>1362</v>
      </c>
      <c r="Z10" s="147">
        <v>17</v>
      </c>
      <c r="AA10" s="148">
        <v>2445</v>
      </c>
      <c r="AB10" s="147">
        <v>7</v>
      </c>
      <c r="AC10" s="147">
        <v>0</v>
      </c>
      <c r="AD10" s="148">
        <v>116617</v>
      </c>
      <c r="AE10" s="148">
        <v>114901</v>
      </c>
      <c r="AF10" s="148">
        <v>110242</v>
      </c>
      <c r="AG10" s="148">
        <v>110180</v>
      </c>
      <c r="AH10" s="148">
        <v>2666</v>
      </c>
      <c r="AI10" s="148">
        <v>8430</v>
      </c>
      <c r="AJ10" s="148">
        <v>19200</v>
      </c>
      <c r="AK10" s="148">
        <v>22742</v>
      </c>
      <c r="AL10" s="148">
        <v>22077</v>
      </c>
      <c r="AM10" s="148">
        <v>18588</v>
      </c>
      <c r="AN10" s="148">
        <v>19475</v>
      </c>
      <c r="AO10" s="148">
        <v>18910</v>
      </c>
      <c r="AP10" s="148">
        <v>19457</v>
      </c>
      <c r="AQ10" s="148">
        <v>19187</v>
      </c>
      <c r="AR10" s="148">
        <v>17535</v>
      </c>
      <c r="AS10" s="148">
        <v>14750</v>
      </c>
      <c r="AT10" s="148">
        <v>11694</v>
      </c>
      <c r="AU10" s="148">
        <v>9854</v>
      </c>
      <c r="AV10" s="148">
        <v>7781</v>
      </c>
      <c r="AW10" s="148">
        <v>4702</v>
      </c>
      <c r="AX10" s="148">
        <v>2559</v>
      </c>
      <c r="AY10" s="148">
        <v>3007</v>
      </c>
      <c r="AZ10" s="148">
        <v>4335</v>
      </c>
      <c r="BA10" s="148">
        <v>218788</v>
      </c>
      <c r="BB10" s="150">
        <v>2</v>
      </c>
      <c r="BC10" s="150">
        <v>2</v>
      </c>
      <c r="BD10" s="150">
        <v>2</v>
      </c>
      <c r="BE10" s="150">
        <v>2</v>
      </c>
      <c r="BF10" s="150">
        <v>0</v>
      </c>
      <c r="BG10" s="148">
        <v>8619</v>
      </c>
      <c r="BH10" s="148">
        <v>4359</v>
      </c>
      <c r="BI10" s="148">
        <v>26994</v>
      </c>
      <c r="BJ10" s="148">
        <v>13576</v>
      </c>
      <c r="BK10" s="148">
        <v>12074</v>
      </c>
      <c r="BL10" s="148">
        <v>18635</v>
      </c>
      <c r="BM10" s="148">
        <v>56394</v>
      </c>
      <c r="BN10" s="148">
        <v>21250</v>
      </c>
      <c r="BO10" s="148">
        <v>47356</v>
      </c>
      <c r="BP10" s="148">
        <v>29976</v>
      </c>
      <c r="BQ10" s="148">
        <v>56319</v>
      </c>
      <c r="BR10" s="147">
        <v>805</v>
      </c>
      <c r="BS10" s="148">
        <v>3200</v>
      </c>
      <c r="BT10" s="148">
        <v>15178</v>
      </c>
      <c r="BU10" s="148">
        <v>1027</v>
      </c>
      <c r="BV10" s="147">
        <v>13</v>
      </c>
      <c r="BW10" s="148">
        <v>12099</v>
      </c>
      <c r="BX10" s="148">
        <v>3299</v>
      </c>
      <c r="BY10" s="148">
        <v>6650</v>
      </c>
      <c r="BZ10" s="148">
        <v>5189</v>
      </c>
      <c r="CA10" s="148">
        <v>18830</v>
      </c>
      <c r="CB10" s="147">
        <v>74</v>
      </c>
      <c r="CC10" s="147">
        <v>624</v>
      </c>
      <c r="CD10" s="147">
        <v>367</v>
      </c>
      <c r="CE10" s="147">
        <v>216</v>
      </c>
      <c r="CF10" s="147">
        <v>146</v>
      </c>
      <c r="CG10" s="147">
        <v>221</v>
      </c>
      <c r="CH10" s="148">
        <v>1137</v>
      </c>
      <c r="CI10" s="148">
        <v>182666</v>
      </c>
      <c r="CJ10" s="148">
        <v>74513</v>
      </c>
      <c r="CK10" s="148">
        <v>11013</v>
      </c>
      <c r="CL10" s="148">
        <v>1353</v>
      </c>
      <c r="CM10" s="148">
        <v>51711</v>
      </c>
      <c r="CN10" s="148">
        <v>14654</v>
      </c>
      <c r="CO10" s="147">
        <v>6</v>
      </c>
      <c r="CP10" s="147">
        <v>23</v>
      </c>
      <c r="CQ10" s="148">
        <v>31485</v>
      </c>
      <c r="CR10" s="147">
        <v>578</v>
      </c>
      <c r="CS10" s="148">
        <v>1399</v>
      </c>
      <c r="CT10" s="148">
        <v>44783</v>
      </c>
      <c r="CU10" s="147" t="s">
        <v>2467</v>
      </c>
      <c r="CV10" s="147" t="s">
        <v>134</v>
      </c>
    </row>
    <row r="11" spans="1:100" x14ac:dyDescent="0.2">
      <c r="A11" s="147" t="s">
        <v>181</v>
      </c>
      <c r="B11" s="147" t="s">
        <v>182</v>
      </c>
      <c r="C11" s="147" t="s">
        <v>181</v>
      </c>
      <c r="D11" s="147" t="s">
        <v>249</v>
      </c>
      <c r="E11" s="147" t="s">
        <v>250</v>
      </c>
      <c r="F11" s="147" t="s">
        <v>249</v>
      </c>
      <c r="G11" s="147" t="e">
        <f>VLOOKUP(D11,#REF!,5,0)</f>
        <v>#REF!</v>
      </c>
      <c r="H11" s="147" t="e">
        <f>VLOOKUP(D11,#REF!,6,0)</f>
        <v>#REF!</v>
      </c>
      <c r="I11" s="147">
        <v>6</v>
      </c>
      <c r="J11" s="147">
        <v>98</v>
      </c>
      <c r="K11" s="147">
        <v>3</v>
      </c>
      <c r="L11" s="148">
        <v>136873</v>
      </c>
      <c r="M11" s="148">
        <v>34644</v>
      </c>
      <c r="N11" s="147">
        <v>280.77999999999997</v>
      </c>
      <c r="O11" s="147">
        <v>487</v>
      </c>
      <c r="P11" s="148">
        <v>2876</v>
      </c>
      <c r="Q11" s="148">
        <f t="shared" si="0"/>
        <v>21012179.173394315</v>
      </c>
      <c r="R11" s="149">
        <v>16.41</v>
      </c>
      <c r="S11" s="148">
        <v>1083</v>
      </c>
      <c r="T11" s="147">
        <v>411</v>
      </c>
      <c r="U11" s="148">
        <v>124335</v>
      </c>
      <c r="V11" s="148">
        <v>91716</v>
      </c>
      <c r="W11" s="148">
        <v>18160</v>
      </c>
      <c r="X11" s="148">
        <v>108373</v>
      </c>
      <c r="Y11" s="148">
        <v>10058</v>
      </c>
      <c r="Z11" s="147">
        <v>3</v>
      </c>
      <c r="AA11" s="147">
        <v>279</v>
      </c>
      <c r="AB11" s="147">
        <v>0</v>
      </c>
      <c r="AC11" s="147">
        <v>0</v>
      </c>
      <c r="AD11" s="148">
        <v>66731</v>
      </c>
      <c r="AE11" s="148">
        <v>70142</v>
      </c>
      <c r="AF11" s="148">
        <v>80297</v>
      </c>
      <c r="AG11" s="148">
        <v>49642</v>
      </c>
      <c r="AH11" s="147">
        <v>217</v>
      </c>
      <c r="AI11" s="148">
        <v>6717</v>
      </c>
      <c r="AJ11" s="148">
        <v>9848</v>
      </c>
      <c r="AK11" s="148">
        <v>14933</v>
      </c>
      <c r="AL11" s="148">
        <v>15855</v>
      </c>
      <c r="AM11" s="148">
        <v>14972</v>
      </c>
      <c r="AN11" s="148">
        <v>12742</v>
      </c>
      <c r="AO11" s="148">
        <v>10497</v>
      </c>
      <c r="AP11" s="148">
        <v>10600</v>
      </c>
      <c r="AQ11" s="148">
        <v>10803</v>
      </c>
      <c r="AR11" s="148">
        <v>8944</v>
      </c>
      <c r="AS11" s="148">
        <v>7357</v>
      </c>
      <c r="AT11" s="148">
        <v>5700</v>
      </c>
      <c r="AU11" s="148">
        <v>4803</v>
      </c>
      <c r="AV11" s="148">
        <v>3948</v>
      </c>
      <c r="AW11" s="148">
        <v>2748</v>
      </c>
      <c r="AX11" s="148">
        <v>1677</v>
      </c>
      <c r="AY11" s="148">
        <v>1446</v>
      </c>
      <c r="AZ11" s="148">
        <v>2344</v>
      </c>
      <c r="BA11" s="148">
        <v>130852</v>
      </c>
      <c r="BB11" s="150">
        <v>2</v>
      </c>
      <c r="BC11" s="150">
        <v>2</v>
      </c>
      <c r="BD11" s="150">
        <v>2</v>
      </c>
      <c r="BE11" s="150">
        <v>1</v>
      </c>
      <c r="BF11" s="150">
        <v>0</v>
      </c>
      <c r="BG11" s="148">
        <v>4950</v>
      </c>
      <c r="BH11" s="148">
        <v>2448</v>
      </c>
      <c r="BI11" s="148">
        <v>18282</v>
      </c>
      <c r="BJ11" s="148">
        <v>9740</v>
      </c>
      <c r="BK11" s="148">
        <v>9148</v>
      </c>
      <c r="BL11" s="148">
        <v>14110</v>
      </c>
      <c r="BM11" s="148">
        <v>44615</v>
      </c>
      <c r="BN11" s="148">
        <v>26819</v>
      </c>
      <c r="BO11" s="148">
        <v>19924</v>
      </c>
      <c r="BP11" s="148">
        <v>14479</v>
      </c>
      <c r="BQ11" s="148">
        <v>20292</v>
      </c>
      <c r="BR11" s="147">
        <v>936</v>
      </c>
      <c r="BS11" s="148">
        <v>2383</v>
      </c>
      <c r="BT11" s="148">
        <v>7025</v>
      </c>
      <c r="BU11" s="147">
        <v>390</v>
      </c>
      <c r="BV11" s="147">
        <v>10</v>
      </c>
      <c r="BW11" s="148">
        <v>1220</v>
      </c>
      <c r="BX11" s="148">
        <v>2527</v>
      </c>
      <c r="BY11" s="147">
        <v>621</v>
      </c>
      <c r="BZ11" s="148">
        <v>23310</v>
      </c>
      <c r="CA11" s="147">
        <v>113</v>
      </c>
      <c r="CB11" s="147">
        <v>3</v>
      </c>
      <c r="CC11" s="147">
        <v>24</v>
      </c>
      <c r="CD11" s="147">
        <v>10</v>
      </c>
      <c r="CE11" s="147">
        <v>14</v>
      </c>
      <c r="CF11" s="147">
        <v>20</v>
      </c>
      <c r="CG11" s="147">
        <v>41</v>
      </c>
      <c r="CH11" s="147">
        <v>185</v>
      </c>
      <c r="CI11" s="148">
        <v>108785</v>
      </c>
      <c r="CJ11" s="148">
        <v>46844</v>
      </c>
      <c r="CK11" s="148">
        <v>6356</v>
      </c>
      <c r="CL11" s="147">
        <v>418</v>
      </c>
      <c r="CM11" s="148">
        <v>14693</v>
      </c>
      <c r="CN11" s="148">
        <v>27292</v>
      </c>
      <c r="CO11" s="148">
        <v>1731</v>
      </c>
      <c r="CP11" s="147">
        <v>305</v>
      </c>
      <c r="CQ11" s="148">
        <v>26812</v>
      </c>
      <c r="CR11" s="147">
        <v>322</v>
      </c>
      <c r="CS11" s="147">
        <v>630</v>
      </c>
      <c r="CT11" s="148">
        <v>11470</v>
      </c>
      <c r="CU11" s="147" t="s">
        <v>2467</v>
      </c>
      <c r="CV11" s="147" t="s">
        <v>134</v>
      </c>
    </row>
    <row r="12" spans="1:100" x14ac:dyDescent="0.2">
      <c r="A12" s="151" t="s">
        <v>1096</v>
      </c>
      <c r="B12" s="151" t="s">
        <v>1097</v>
      </c>
      <c r="C12" s="151" t="s">
        <v>1096</v>
      </c>
      <c r="D12" s="151" t="s">
        <v>1118</v>
      </c>
      <c r="E12" s="151" t="s">
        <v>1119</v>
      </c>
      <c r="F12" s="151" t="s">
        <v>1118</v>
      </c>
      <c r="G12" s="151" t="e">
        <f>VLOOKUP(D12,#REF!,5,0)</f>
        <v>#REF!</v>
      </c>
      <c r="H12" s="151" t="e">
        <f>VLOOKUP(D12,#REF!,6,0)</f>
        <v>#REF!</v>
      </c>
      <c r="I12" s="151">
        <v>5</v>
      </c>
      <c r="J12" s="151">
        <v>27</v>
      </c>
      <c r="K12" s="151">
        <v>3</v>
      </c>
      <c r="L12" s="152">
        <v>89144</v>
      </c>
      <c r="M12" s="152">
        <v>25986</v>
      </c>
      <c r="N12" s="151">
        <v>254.39</v>
      </c>
      <c r="O12" s="151">
        <v>350</v>
      </c>
      <c r="P12" s="152">
        <v>1265</v>
      </c>
      <c r="Q12" s="152">
        <f t="shared" si="0"/>
        <v>14190523.198420534</v>
      </c>
      <c r="R12" s="153">
        <v>22.51</v>
      </c>
      <c r="S12" s="151">
        <v>990</v>
      </c>
      <c r="T12" s="151">
        <v>187</v>
      </c>
      <c r="U12" s="152">
        <v>73803</v>
      </c>
      <c r="V12" s="152">
        <v>64113</v>
      </c>
      <c r="W12" s="152">
        <v>67904</v>
      </c>
      <c r="X12" s="152">
        <v>16018</v>
      </c>
      <c r="Y12" s="152">
        <v>5177</v>
      </c>
      <c r="Z12" s="151">
        <v>43</v>
      </c>
      <c r="AA12" s="151">
        <v>2</v>
      </c>
      <c r="AB12" s="151">
        <v>0</v>
      </c>
      <c r="AC12" s="151">
        <v>0</v>
      </c>
      <c r="AD12" s="152">
        <v>44516</v>
      </c>
      <c r="AE12" s="152">
        <v>44628</v>
      </c>
      <c r="AF12" s="152">
        <v>51870</v>
      </c>
      <c r="AG12" s="152">
        <v>34073</v>
      </c>
      <c r="AH12" s="151">
        <v>523</v>
      </c>
      <c r="AI12" s="152">
        <v>2678</v>
      </c>
      <c r="AJ12" s="152">
        <v>4955</v>
      </c>
      <c r="AK12" s="152">
        <v>7959</v>
      </c>
      <c r="AL12" s="152">
        <v>9144</v>
      </c>
      <c r="AM12" s="152">
        <v>9681</v>
      </c>
      <c r="AN12" s="152">
        <v>8372</v>
      </c>
      <c r="AO12" s="152">
        <v>7881</v>
      </c>
      <c r="AP12" s="152">
        <v>8200</v>
      </c>
      <c r="AQ12" s="152">
        <v>7743</v>
      </c>
      <c r="AR12" s="152">
        <v>6072</v>
      </c>
      <c r="AS12" s="152">
        <v>4886</v>
      </c>
      <c r="AT12" s="152">
        <v>3959</v>
      </c>
      <c r="AU12" s="152">
        <v>3168</v>
      </c>
      <c r="AV12" s="152">
        <v>2455</v>
      </c>
      <c r="AW12" s="152">
        <v>1594</v>
      </c>
      <c r="AX12" s="152">
        <v>1105</v>
      </c>
      <c r="AY12" s="152">
        <v>1970</v>
      </c>
      <c r="AZ12" s="152">
        <v>1177</v>
      </c>
      <c r="BA12" s="152">
        <v>86185</v>
      </c>
      <c r="BB12" s="154">
        <v>2</v>
      </c>
      <c r="BC12" s="154">
        <v>1</v>
      </c>
      <c r="BD12" s="154">
        <v>1</v>
      </c>
      <c r="BE12" s="154">
        <v>1</v>
      </c>
      <c r="BF12" s="154">
        <v>0</v>
      </c>
      <c r="BG12" s="152">
        <v>2473</v>
      </c>
      <c r="BH12" s="152">
        <v>1479</v>
      </c>
      <c r="BI12" s="152">
        <v>9793</v>
      </c>
      <c r="BJ12" s="152">
        <v>5526</v>
      </c>
      <c r="BK12" s="152">
        <v>6034</v>
      </c>
      <c r="BL12" s="152">
        <v>9091</v>
      </c>
      <c r="BM12" s="152">
        <v>22333</v>
      </c>
      <c r="BN12" s="152">
        <v>11374</v>
      </c>
      <c r="BO12" s="152">
        <v>15711</v>
      </c>
      <c r="BP12" s="152">
        <v>11541</v>
      </c>
      <c r="BQ12" s="152">
        <v>21610</v>
      </c>
      <c r="BR12" s="151">
        <v>596</v>
      </c>
      <c r="BS12" s="152">
        <v>1179</v>
      </c>
      <c r="BT12" s="152">
        <v>4635</v>
      </c>
      <c r="BU12" s="151">
        <v>156</v>
      </c>
      <c r="BV12" s="151">
        <v>9</v>
      </c>
      <c r="BW12" s="152">
        <v>3623</v>
      </c>
      <c r="BX12" s="152">
        <v>2628</v>
      </c>
      <c r="BY12" s="152">
        <v>1091</v>
      </c>
      <c r="BZ12" s="152">
        <v>20475</v>
      </c>
      <c r="CA12" s="151">
        <v>227</v>
      </c>
      <c r="CB12" s="151">
        <v>7</v>
      </c>
      <c r="CC12" s="151">
        <v>23</v>
      </c>
      <c r="CD12" s="151">
        <v>4</v>
      </c>
      <c r="CE12" s="151">
        <v>15</v>
      </c>
      <c r="CF12" s="151">
        <v>24</v>
      </c>
      <c r="CG12" s="151">
        <v>48</v>
      </c>
      <c r="CH12" s="151">
        <v>115</v>
      </c>
      <c r="CI12" s="152">
        <v>60864</v>
      </c>
      <c r="CJ12" s="152">
        <v>37278</v>
      </c>
      <c r="CK12" s="152">
        <v>4227</v>
      </c>
      <c r="CL12" s="151">
        <v>452</v>
      </c>
      <c r="CM12" s="152">
        <v>9014</v>
      </c>
      <c r="CN12" s="152">
        <v>5010</v>
      </c>
      <c r="CO12" s="152">
        <v>2137</v>
      </c>
      <c r="CP12" s="151">
        <v>62</v>
      </c>
      <c r="CQ12" s="152">
        <v>17721</v>
      </c>
      <c r="CR12" s="151">
        <v>87</v>
      </c>
      <c r="CS12" s="151">
        <v>558</v>
      </c>
      <c r="CT12" s="152">
        <v>12598</v>
      </c>
      <c r="CU12" s="151" t="s">
        <v>2467</v>
      </c>
      <c r="CV12" s="151" t="s">
        <v>134</v>
      </c>
    </row>
    <row r="13" spans="1:100" x14ac:dyDescent="0.2">
      <c r="A13" s="147" t="s">
        <v>983</v>
      </c>
      <c r="B13" s="147" t="s">
        <v>984</v>
      </c>
      <c r="C13" s="147" t="s">
        <v>983</v>
      </c>
      <c r="D13" s="147" t="s">
        <v>997</v>
      </c>
      <c r="E13" s="147" t="s">
        <v>998</v>
      </c>
      <c r="F13" s="147" t="s">
        <v>997</v>
      </c>
      <c r="G13" s="147" t="e">
        <f>VLOOKUP(D13,#REF!,5,0)</f>
        <v>#REF!</v>
      </c>
      <c r="H13" s="147" t="e">
        <f>VLOOKUP(D13,#REF!,6,0)</f>
        <v>#REF!</v>
      </c>
      <c r="I13" s="147">
        <v>9</v>
      </c>
      <c r="J13" s="147">
        <v>67</v>
      </c>
      <c r="K13" s="147">
        <v>13</v>
      </c>
      <c r="L13" s="148">
        <v>265026</v>
      </c>
      <c r="M13" s="148">
        <v>78538</v>
      </c>
      <c r="N13" s="147">
        <v>798.96</v>
      </c>
      <c r="O13" s="147">
        <v>332</v>
      </c>
      <c r="P13" s="148">
        <v>5803</v>
      </c>
      <c r="Q13" s="148">
        <f t="shared" si="0"/>
        <v>21895964.924196117</v>
      </c>
      <c r="R13" s="149">
        <v>9</v>
      </c>
      <c r="S13" s="147">
        <v>991</v>
      </c>
      <c r="T13" s="147">
        <v>730</v>
      </c>
      <c r="U13" s="148">
        <v>254467</v>
      </c>
      <c r="V13" s="148">
        <v>192122</v>
      </c>
      <c r="W13" s="148">
        <v>264870</v>
      </c>
      <c r="X13" s="147">
        <v>98</v>
      </c>
      <c r="Y13" s="147">
        <v>42</v>
      </c>
      <c r="Z13" s="147">
        <v>3</v>
      </c>
      <c r="AA13" s="147">
        <v>12</v>
      </c>
      <c r="AB13" s="147">
        <v>0</v>
      </c>
      <c r="AC13" s="147">
        <v>1</v>
      </c>
      <c r="AD13" s="148">
        <v>131408</v>
      </c>
      <c r="AE13" s="148">
        <v>133618</v>
      </c>
      <c r="AF13" s="148">
        <v>128670</v>
      </c>
      <c r="AG13" s="148">
        <v>121172</v>
      </c>
      <c r="AH13" s="148">
        <v>3179</v>
      </c>
      <c r="AI13" s="148">
        <v>12005</v>
      </c>
      <c r="AJ13" s="148">
        <v>18491</v>
      </c>
      <c r="AK13" s="148">
        <v>22489</v>
      </c>
      <c r="AL13" s="148">
        <v>24091</v>
      </c>
      <c r="AM13" s="148">
        <v>26087</v>
      </c>
      <c r="AN13" s="148">
        <v>23877</v>
      </c>
      <c r="AO13" s="148">
        <v>19541</v>
      </c>
      <c r="AP13" s="148">
        <v>18597</v>
      </c>
      <c r="AQ13" s="148">
        <v>19386</v>
      </c>
      <c r="AR13" s="148">
        <v>19462</v>
      </c>
      <c r="AS13" s="148">
        <v>18360</v>
      </c>
      <c r="AT13" s="148">
        <v>15743</v>
      </c>
      <c r="AU13" s="148">
        <v>11273</v>
      </c>
      <c r="AV13" s="148">
        <v>9853</v>
      </c>
      <c r="AW13" s="148">
        <v>6299</v>
      </c>
      <c r="AX13" s="148">
        <v>4763</v>
      </c>
      <c r="AY13" s="148">
        <v>6714</v>
      </c>
      <c r="AZ13" s="148">
        <v>4023</v>
      </c>
      <c r="BA13" s="148">
        <v>252767</v>
      </c>
      <c r="BB13" s="150">
        <v>2</v>
      </c>
      <c r="BC13" s="150">
        <v>2</v>
      </c>
      <c r="BD13" s="150">
        <v>2</v>
      </c>
      <c r="BE13" s="150">
        <v>1</v>
      </c>
      <c r="BF13" s="150">
        <v>0</v>
      </c>
      <c r="BG13" s="148">
        <v>8142</v>
      </c>
      <c r="BH13" s="148">
        <v>4198</v>
      </c>
      <c r="BI13" s="148">
        <v>27429</v>
      </c>
      <c r="BJ13" s="148">
        <v>14513</v>
      </c>
      <c r="BK13" s="148">
        <v>15534</v>
      </c>
      <c r="BL13" s="148">
        <v>25462</v>
      </c>
      <c r="BM13" s="148">
        <v>75886</v>
      </c>
      <c r="BN13" s="148">
        <v>34794</v>
      </c>
      <c r="BO13" s="148">
        <v>73999</v>
      </c>
      <c r="BP13" s="148">
        <v>29405</v>
      </c>
      <c r="BQ13" s="148">
        <v>34271</v>
      </c>
      <c r="BR13" s="148">
        <v>1630</v>
      </c>
      <c r="BS13" s="148">
        <v>2501</v>
      </c>
      <c r="BT13" s="148">
        <v>12001</v>
      </c>
      <c r="BU13" s="147">
        <v>528</v>
      </c>
      <c r="BV13" s="147">
        <v>11</v>
      </c>
      <c r="BW13" s="148">
        <v>14822</v>
      </c>
      <c r="BX13" s="148">
        <v>9411</v>
      </c>
      <c r="BY13" s="148">
        <v>3909</v>
      </c>
      <c r="BZ13" s="148">
        <v>20268</v>
      </c>
      <c r="CA13" s="147">
        <v>379</v>
      </c>
      <c r="CB13" s="147">
        <v>0</v>
      </c>
      <c r="CC13" s="147">
        <v>234</v>
      </c>
      <c r="CD13" s="147">
        <v>5</v>
      </c>
      <c r="CE13" s="147">
        <v>74</v>
      </c>
      <c r="CF13" s="147">
        <v>7</v>
      </c>
      <c r="CG13" s="147">
        <v>294</v>
      </c>
      <c r="CH13" s="147">
        <v>83</v>
      </c>
      <c r="CI13" s="148">
        <v>215540</v>
      </c>
      <c r="CJ13" s="148">
        <v>80925</v>
      </c>
      <c r="CK13" s="148">
        <v>6728</v>
      </c>
      <c r="CL13" s="148">
        <v>1140</v>
      </c>
      <c r="CM13" s="148">
        <v>24399</v>
      </c>
      <c r="CN13" s="148">
        <v>38128</v>
      </c>
      <c r="CO13" s="148">
        <v>5614</v>
      </c>
      <c r="CP13" s="147">
        <v>40</v>
      </c>
      <c r="CQ13" s="148">
        <v>43989</v>
      </c>
      <c r="CR13" s="147">
        <v>390</v>
      </c>
      <c r="CS13" s="148">
        <v>1183</v>
      </c>
      <c r="CT13" s="148">
        <v>62490</v>
      </c>
      <c r="CU13" s="147" t="s">
        <v>2467</v>
      </c>
      <c r="CV13" s="147" t="s">
        <v>134</v>
      </c>
    </row>
    <row r="14" spans="1:100" x14ac:dyDescent="0.2">
      <c r="A14" s="147" t="s">
        <v>923</v>
      </c>
      <c r="B14" s="147" t="s">
        <v>924</v>
      </c>
      <c r="C14" s="147" t="s">
        <v>923</v>
      </c>
      <c r="D14" s="147" t="s">
        <v>929</v>
      </c>
      <c r="E14" s="147" t="s">
        <v>930</v>
      </c>
      <c r="F14" s="147" t="s">
        <v>929</v>
      </c>
      <c r="G14" s="147" t="e">
        <f>VLOOKUP(D14,#REF!,5,0)</f>
        <v>#REF!</v>
      </c>
      <c r="H14" s="147" t="e">
        <f>VLOOKUP(D14,#REF!,6,0)</f>
        <v>#REF!</v>
      </c>
      <c r="I14" s="147">
        <v>15</v>
      </c>
      <c r="J14" s="147">
        <v>145</v>
      </c>
      <c r="K14" s="147">
        <v>22</v>
      </c>
      <c r="L14" s="148">
        <v>136207</v>
      </c>
      <c r="M14" s="148">
        <v>48958</v>
      </c>
      <c r="N14" s="147">
        <v>461.11</v>
      </c>
      <c r="O14" s="147">
        <v>295</v>
      </c>
      <c r="P14" s="148">
        <v>2568</v>
      </c>
      <c r="Q14" s="148">
        <f t="shared" si="0"/>
        <v>18853656.566843115</v>
      </c>
      <c r="R14" s="149">
        <v>11.14</v>
      </c>
      <c r="S14" s="147">
        <v>787</v>
      </c>
      <c r="T14" s="147">
        <v>651</v>
      </c>
      <c r="U14" s="148">
        <v>131054</v>
      </c>
      <c r="V14" s="148">
        <v>107277</v>
      </c>
      <c r="W14" s="148">
        <v>28853</v>
      </c>
      <c r="X14" s="148">
        <v>105525</v>
      </c>
      <c r="Y14" s="148">
        <v>1188</v>
      </c>
      <c r="Z14" s="147">
        <v>1</v>
      </c>
      <c r="AA14" s="147">
        <v>3</v>
      </c>
      <c r="AB14" s="147">
        <v>0</v>
      </c>
      <c r="AC14" s="147">
        <v>637</v>
      </c>
      <c r="AD14" s="148">
        <v>69292</v>
      </c>
      <c r="AE14" s="148">
        <v>66915</v>
      </c>
      <c r="AF14" s="148">
        <v>63223</v>
      </c>
      <c r="AG14" s="148">
        <v>65426</v>
      </c>
      <c r="AH14" s="147">
        <v>769</v>
      </c>
      <c r="AI14" s="148">
        <v>6789</v>
      </c>
      <c r="AJ14" s="148">
        <v>5998</v>
      </c>
      <c r="AK14" s="148">
        <v>9325</v>
      </c>
      <c r="AL14" s="148">
        <v>10390</v>
      </c>
      <c r="AM14" s="148">
        <v>11020</v>
      </c>
      <c r="AN14" s="148">
        <v>10541</v>
      </c>
      <c r="AO14" s="148">
        <v>11491</v>
      </c>
      <c r="AP14" s="148">
        <v>10480</v>
      </c>
      <c r="AQ14" s="148">
        <v>10212</v>
      </c>
      <c r="AR14" s="148">
        <v>9758</v>
      </c>
      <c r="AS14" s="148">
        <v>10244</v>
      </c>
      <c r="AT14" s="148">
        <v>9589</v>
      </c>
      <c r="AU14" s="148">
        <v>8871</v>
      </c>
      <c r="AV14" s="148">
        <v>6694</v>
      </c>
      <c r="AW14" s="148">
        <v>5150</v>
      </c>
      <c r="AX14" s="148">
        <v>3013</v>
      </c>
      <c r="AY14" s="148">
        <v>3431</v>
      </c>
      <c r="AZ14" s="148">
        <v>1372</v>
      </c>
      <c r="BA14" s="148">
        <v>132542</v>
      </c>
      <c r="BB14" s="150">
        <v>1</v>
      </c>
      <c r="BC14" s="150">
        <v>1</v>
      </c>
      <c r="BD14" s="150">
        <v>1</v>
      </c>
      <c r="BE14" s="150">
        <v>1</v>
      </c>
      <c r="BF14" s="150">
        <v>0</v>
      </c>
      <c r="BG14" s="148">
        <v>2896</v>
      </c>
      <c r="BH14" s="148">
        <v>1620</v>
      </c>
      <c r="BI14" s="148">
        <v>11524</v>
      </c>
      <c r="BJ14" s="148">
        <v>6375</v>
      </c>
      <c r="BK14" s="148">
        <v>6510</v>
      </c>
      <c r="BL14" s="148">
        <v>10724</v>
      </c>
      <c r="BM14" s="148">
        <v>19252</v>
      </c>
      <c r="BN14" s="148">
        <v>23656</v>
      </c>
      <c r="BO14" s="148">
        <v>33549</v>
      </c>
      <c r="BP14" s="148">
        <v>21504</v>
      </c>
      <c r="BQ14" s="148">
        <v>29534</v>
      </c>
      <c r="BR14" s="147">
        <v>684</v>
      </c>
      <c r="BS14" s="148">
        <v>2211</v>
      </c>
      <c r="BT14" s="148">
        <v>5521</v>
      </c>
      <c r="BU14" s="147">
        <v>291</v>
      </c>
      <c r="BV14" s="147">
        <v>5</v>
      </c>
      <c r="BW14" s="148">
        <v>2535</v>
      </c>
      <c r="BX14" s="148">
        <v>2778</v>
      </c>
      <c r="BY14" s="147">
        <v>699</v>
      </c>
      <c r="BZ14" s="148">
        <v>10714</v>
      </c>
      <c r="CA14" s="147">
        <v>53</v>
      </c>
      <c r="CB14" s="147">
        <v>9</v>
      </c>
      <c r="CC14" s="147">
        <v>27</v>
      </c>
      <c r="CD14" s="147">
        <v>6</v>
      </c>
      <c r="CE14" s="147">
        <v>35</v>
      </c>
      <c r="CF14" s="147">
        <v>10</v>
      </c>
      <c r="CG14" s="147">
        <v>60</v>
      </c>
      <c r="CH14" s="147">
        <v>97</v>
      </c>
      <c r="CI14" s="148">
        <v>119184</v>
      </c>
      <c r="CJ14" s="148">
        <v>29115</v>
      </c>
      <c r="CK14" s="148">
        <v>5440</v>
      </c>
      <c r="CL14" s="147">
        <v>843</v>
      </c>
      <c r="CM14" s="148">
        <v>17206</v>
      </c>
      <c r="CN14" s="148">
        <v>18091</v>
      </c>
      <c r="CO14" s="148">
        <v>6848</v>
      </c>
      <c r="CP14" s="147">
        <v>279</v>
      </c>
      <c r="CQ14" s="148">
        <v>24139</v>
      </c>
      <c r="CR14" s="147">
        <v>260</v>
      </c>
      <c r="CS14" s="148">
        <v>1349</v>
      </c>
      <c r="CT14" s="148">
        <v>32637</v>
      </c>
      <c r="CU14" s="147" t="s">
        <v>2467</v>
      </c>
      <c r="CV14" s="147" t="s">
        <v>134</v>
      </c>
    </row>
    <row r="15" spans="1:100" x14ac:dyDescent="0.2">
      <c r="A15" s="151" t="s">
        <v>251</v>
      </c>
      <c r="B15" s="151" t="s">
        <v>252</v>
      </c>
      <c r="C15" s="151" t="s">
        <v>251</v>
      </c>
      <c r="D15" s="151" t="s">
        <v>281</v>
      </c>
      <c r="E15" s="151" t="s">
        <v>282</v>
      </c>
      <c r="F15" s="151" t="s">
        <v>281</v>
      </c>
      <c r="G15" s="151" t="e">
        <f>VLOOKUP(D15,#REF!,5,0)</f>
        <v>#REF!</v>
      </c>
      <c r="H15" s="151" t="e">
        <f>VLOOKUP(D15,#REF!,6,0)</f>
        <v>#REF!</v>
      </c>
      <c r="I15" s="151">
        <v>4</v>
      </c>
      <c r="J15" s="151">
        <v>27</v>
      </c>
      <c r="K15" s="151">
        <v>10</v>
      </c>
      <c r="L15" s="152">
        <v>66962</v>
      </c>
      <c r="M15" s="152">
        <v>20458</v>
      </c>
      <c r="N15" s="151">
        <v>231.93</v>
      </c>
      <c r="O15" s="151">
        <v>289</v>
      </c>
      <c r="P15" s="152">
        <v>2380</v>
      </c>
      <c r="Q15" s="152">
        <f t="shared" si="0"/>
        <v>35542546.518921182</v>
      </c>
      <c r="R15" s="153">
        <v>2.16</v>
      </c>
      <c r="S15" s="151">
        <v>258</v>
      </c>
      <c r="T15" s="151">
        <v>681</v>
      </c>
      <c r="U15" s="152">
        <v>65236</v>
      </c>
      <c r="V15" s="152">
        <v>48548</v>
      </c>
      <c r="W15" s="152">
        <v>66542</v>
      </c>
      <c r="X15" s="151">
        <v>306</v>
      </c>
      <c r="Y15" s="151">
        <v>114</v>
      </c>
      <c r="Z15" s="151">
        <v>0</v>
      </c>
      <c r="AA15" s="151">
        <v>0</v>
      </c>
      <c r="AB15" s="151">
        <v>0</v>
      </c>
      <c r="AC15" s="151">
        <v>0</v>
      </c>
      <c r="AD15" s="152">
        <v>33739</v>
      </c>
      <c r="AE15" s="152">
        <v>33223</v>
      </c>
      <c r="AF15" s="152">
        <v>31928</v>
      </c>
      <c r="AG15" s="152">
        <v>30203</v>
      </c>
      <c r="AH15" s="152">
        <v>1261</v>
      </c>
      <c r="AI15" s="152">
        <v>3570</v>
      </c>
      <c r="AJ15" s="152">
        <v>4837</v>
      </c>
      <c r="AK15" s="152">
        <v>5835</v>
      </c>
      <c r="AL15" s="152">
        <v>5990</v>
      </c>
      <c r="AM15" s="152">
        <v>5920</v>
      </c>
      <c r="AN15" s="152">
        <v>5818</v>
      </c>
      <c r="AO15" s="152">
        <v>5009</v>
      </c>
      <c r="AP15" s="152">
        <v>4424</v>
      </c>
      <c r="AQ15" s="152">
        <v>4914</v>
      </c>
      <c r="AR15" s="152">
        <v>4657</v>
      </c>
      <c r="AS15" s="152">
        <v>4475</v>
      </c>
      <c r="AT15" s="152">
        <v>3841</v>
      </c>
      <c r="AU15" s="152">
        <v>3614</v>
      </c>
      <c r="AV15" s="152">
        <v>2853</v>
      </c>
      <c r="AW15" s="152">
        <v>2165</v>
      </c>
      <c r="AX15" s="152">
        <v>1046</v>
      </c>
      <c r="AY15" s="152">
        <v>1564</v>
      </c>
      <c r="AZ15" s="152">
        <v>1056</v>
      </c>
      <c r="BA15" s="152">
        <v>63781</v>
      </c>
      <c r="BB15" s="154">
        <v>2</v>
      </c>
      <c r="BC15" s="154">
        <v>2</v>
      </c>
      <c r="BD15" s="154">
        <v>2</v>
      </c>
      <c r="BE15" s="154">
        <v>1</v>
      </c>
      <c r="BF15" s="154">
        <v>0</v>
      </c>
      <c r="BG15" s="152">
        <v>2162</v>
      </c>
      <c r="BH15" s="152">
        <v>1110</v>
      </c>
      <c r="BI15" s="152">
        <v>7033</v>
      </c>
      <c r="BJ15" s="152">
        <v>3630</v>
      </c>
      <c r="BK15" s="152">
        <v>3532</v>
      </c>
      <c r="BL15" s="152">
        <v>6063</v>
      </c>
      <c r="BM15" s="152">
        <v>17382</v>
      </c>
      <c r="BN15" s="152">
        <v>7660</v>
      </c>
      <c r="BO15" s="152">
        <v>10577</v>
      </c>
      <c r="BP15" s="152">
        <v>8621</v>
      </c>
      <c r="BQ15" s="152">
        <v>15714</v>
      </c>
      <c r="BR15" s="151">
        <v>574</v>
      </c>
      <c r="BS15" s="152">
        <v>1594</v>
      </c>
      <c r="BT15" s="152">
        <v>4561</v>
      </c>
      <c r="BU15" s="151">
        <v>277</v>
      </c>
      <c r="BV15" s="151">
        <v>2</v>
      </c>
      <c r="BW15" s="152">
        <v>8323</v>
      </c>
      <c r="BX15" s="152">
        <v>7171</v>
      </c>
      <c r="BY15" s="152">
        <v>3497</v>
      </c>
      <c r="BZ15" s="152">
        <v>12874</v>
      </c>
      <c r="CA15" s="151">
        <v>608</v>
      </c>
      <c r="CB15" s="151">
        <v>8</v>
      </c>
      <c r="CC15" s="151">
        <v>107</v>
      </c>
      <c r="CD15" s="151">
        <v>10</v>
      </c>
      <c r="CE15" s="151">
        <v>52</v>
      </c>
      <c r="CF15" s="151">
        <v>10</v>
      </c>
      <c r="CG15" s="151">
        <v>93</v>
      </c>
      <c r="CH15" s="151">
        <v>53</v>
      </c>
      <c r="CI15" s="152">
        <v>34156</v>
      </c>
      <c r="CJ15" s="152">
        <v>13857</v>
      </c>
      <c r="CK15" s="152">
        <v>3391</v>
      </c>
      <c r="CL15" s="151">
        <v>360</v>
      </c>
      <c r="CM15" s="152">
        <v>14620</v>
      </c>
      <c r="CN15" s="152">
        <v>3515</v>
      </c>
      <c r="CO15" s="151">
        <v>1</v>
      </c>
      <c r="CP15" s="151">
        <v>22</v>
      </c>
      <c r="CQ15" s="152">
        <v>15224</v>
      </c>
      <c r="CR15" s="151">
        <v>134</v>
      </c>
      <c r="CS15" s="152">
        <v>1581</v>
      </c>
      <c r="CT15" s="152">
        <v>14257</v>
      </c>
      <c r="CU15" s="151" t="s">
        <v>2467</v>
      </c>
      <c r="CV15" s="151" t="s">
        <v>134</v>
      </c>
    </row>
    <row r="16" spans="1:100" x14ac:dyDescent="0.2">
      <c r="A16" s="147" t="s">
        <v>447</v>
      </c>
      <c r="B16" s="147" t="s">
        <v>448</v>
      </c>
      <c r="C16" s="147" t="s">
        <v>447</v>
      </c>
      <c r="D16" s="147" t="s">
        <v>449</v>
      </c>
      <c r="E16" s="147" t="s">
        <v>450</v>
      </c>
      <c r="F16" s="147" t="s">
        <v>449</v>
      </c>
      <c r="G16" s="147" t="e">
        <f>VLOOKUP(D16,#REF!,5,0)</f>
        <v>#REF!</v>
      </c>
      <c r="H16" s="147" t="e">
        <f>VLOOKUP(D16,#REF!,6,0)</f>
        <v>#REF!</v>
      </c>
      <c r="I16" s="147">
        <v>12</v>
      </c>
      <c r="J16" s="147">
        <v>42</v>
      </c>
      <c r="K16" s="147">
        <v>29</v>
      </c>
      <c r="L16" s="148">
        <v>260438</v>
      </c>
      <c r="M16" s="148">
        <v>82618</v>
      </c>
      <c r="N16" s="147">
        <v>912.75</v>
      </c>
      <c r="O16" s="147">
        <v>285</v>
      </c>
      <c r="P16" s="148">
        <v>8153.0000000000009</v>
      </c>
      <c r="Q16" s="148">
        <f t="shared" si="0"/>
        <v>31304955.498045601</v>
      </c>
      <c r="R16" s="149">
        <v>6.83</v>
      </c>
      <c r="S16" s="148">
        <v>1270</v>
      </c>
      <c r="T16" s="147">
        <v>318</v>
      </c>
      <c r="U16" s="148">
        <v>213155</v>
      </c>
      <c r="V16" s="148">
        <v>187429</v>
      </c>
      <c r="W16" s="148">
        <v>222163</v>
      </c>
      <c r="X16" s="148">
        <v>9609</v>
      </c>
      <c r="Y16" s="148">
        <v>2673</v>
      </c>
      <c r="Z16" s="147">
        <v>28</v>
      </c>
      <c r="AA16" s="148">
        <v>25036</v>
      </c>
      <c r="AB16" s="147">
        <v>928</v>
      </c>
      <c r="AC16" s="147">
        <v>1</v>
      </c>
      <c r="AD16" s="148">
        <v>133287</v>
      </c>
      <c r="AE16" s="148">
        <v>127151</v>
      </c>
      <c r="AF16" s="148">
        <v>128294</v>
      </c>
      <c r="AG16" s="148">
        <v>117624</v>
      </c>
      <c r="AH16" s="148">
        <v>4535</v>
      </c>
      <c r="AI16" s="148">
        <v>9985</v>
      </c>
      <c r="AJ16" s="148">
        <v>19464</v>
      </c>
      <c r="AK16" s="148">
        <v>24369</v>
      </c>
      <c r="AL16" s="148">
        <v>22862</v>
      </c>
      <c r="AM16" s="148">
        <v>20639</v>
      </c>
      <c r="AN16" s="148">
        <v>21836</v>
      </c>
      <c r="AO16" s="148">
        <v>20633</v>
      </c>
      <c r="AP16" s="148">
        <v>19484</v>
      </c>
      <c r="AQ16" s="148">
        <v>21476</v>
      </c>
      <c r="AR16" s="148">
        <v>21673</v>
      </c>
      <c r="AS16" s="148">
        <v>18328</v>
      </c>
      <c r="AT16" s="148">
        <v>14484</v>
      </c>
      <c r="AU16" s="148">
        <v>11812</v>
      </c>
      <c r="AV16" s="148">
        <v>9234</v>
      </c>
      <c r="AW16" s="148">
        <v>6302</v>
      </c>
      <c r="AX16" s="148">
        <v>3688</v>
      </c>
      <c r="AY16" s="148">
        <v>4154</v>
      </c>
      <c r="AZ16" s="148">
        <v>4300</v>
      </c>
      <c r="BA16" s="148">
        <v>247756</v>
      </c>
      <c r="BB16" s="150">
        <v>2</v>
      </c>
      <c r="BC16" s="150">
        <v>2</v>
      </c>
      <c r="BD16" s="150">
        <v>2</v>
      </c>
      <c r="BE16" s="150">
        <v>1</v>
      </c>
      <c r="BF16" s="150">
        <v>0</v>
      </c>
      <c r="BG16" s="148">
        <v>8825</v>
      </c>
      <c r="BH16" s="148">
        <v>4497</v>
      </c>
      <c r="BI16" s="148">
        <v>29287</v>
      </c>
      <c r="BJ16" s="148">
        <v>13510</v>
      </c>
      <c r="BK16" s="148">
        <v>12286</v>
      </c>
      <c r="BL16" s="148">
        <v>21790</v>
      </c>
      <c r="BM16" s="148">
        <v>58914</v>
      </c>
      <c r="BN16" s="148">
        <v>37294</v>
      </c>
      <c r="BO16" s="148">
        <v>69569</v>
      </c>
      <c r="BP16" s="148">
        <v>35649</v>
      </c>
      <c r="BQ16" s="148">
        <v>46721</v>
      </c>
      <c r="BR16" s="148">
        <v>1211</v>
      </c>
      <c r="BS16" s="148">
        <v>2803</v>
      </c>
      <c r="BT16" s="148">
        <v>7886</v>
      </c>
      <c r="BU16" s="147">
        <v>378</v>
      </c>
      <c r="BV16" s="147">
        <v>13</v>
      </c>
      <c r="BW16" s="148">
        <v>3732</v>
      </c>
      <c r="BX16" s="148">
        <v>4294</v>
      </c>
      <c r="BY16" s="148">
        <v>1636</v>
      </c>
      <c r="BZ16" s="148">
        <v>8295</v>
      </c>
      <c r="CA16" s="147">
        <v>309</v>
      </c>
      <c r="CB16" s="147">
        <v>11</v>
      </c>
      <c r="CC16" s="147">
        <v>356</v>
      </c>
      <c r="CD16" s="147">
        <v>18</v>
      </c>
      <c r="CE16" s="147">
        <v>114</v>
      </c>
      <c r="CF16" s="147">
        <v>27</v>
      </c>
      <c r="CG16" s="147">
        <v>307</v>
      </c>
      <c r="CH16" s="147">
        <v>275</v>
      </c>
      <c r="CI16" s="148">
        <v>241064</v>
      </c>
      <c r="CJ16" s="148">
        <v>55268</v>
      </c>
      <c r="CK16" s="148">
        <v>6691</v>
      </c>
      <c r="CL16" s="148">
        <v>1784</v>
      </c>
      <c r="CM16" s="148">
        <v>54981</v>
      </c>
      <c r="CN16" s="148">
        <v>9270</v>
      </c>
      <c r="CO16" s="148">
        <v>12348</v>
      </c>
      <c r="CP16" s="147">
        <v>77</v>
      </c>
      <c r="CQ16" s="148">
        <v>56360</v>
      </c>
      <c r="CR16" s="147">
        <v>559</v>
      </c>
      <c r="CS16" s="147">
        <v>922</v>
      </c>
      <c r="CT16" s="148">
        <v>62178</v>
      </c>
      <c r="CU16" s="147" t="s">
        <v>2467</v>
      </c>
      <c r="CV16" s="147" t="s">
        <v>134</v>
      </c>
    </row>
    <row r="17" spans="1:100" x14ac:dyDescent="0.2">
      <c r="A17" s="151" t="s">
        <v>923</v>
      </c>
      <c r="B17" s="151" t="s">
        <v>924</v>
      </c>
      <c r="C17" s="151" t="s">
        <v>923</v>
      </c>
      <c r="D17" s="151" t="s">
        <v>939</v>
      </c>
      <c r="E17" s="151" t="s">
        <v>940</v>
      </c>
      <c r="F17" s="151" t="s">
        <v>939</v>
      </c>
      <c r="G17" s="151" t="e">
        <f>VLOOKUP(D17,#REF!,5,0)</f>
        <v>#REF!</v>
      </c>
      <c r="H17" s="151" t="e">
        <f>VLOOKUP(D17,#REF!,6,0)</f>
        <v>#REF!</v>
      </c>
      <c r="I17" s="151">
        <v>10</v>
      </c>
      <c r="J17" s="151">
        <v>83</v>
      </c>
      <c r="K17" s="151">
        <v>10</v>
      </c>
      <c r="L17" s="152">
        <v>71934</v>
      </c>
      <c r="M17" s="152">
        <v>25839</v>
      </c>
      <c r="N17" s="151">
        <v>275.86</v>
      </c>
      <c r="O17" s="151">
        <v>261</v>
      </c>
      <c r="P17" s="152">
        <v>1309</v>
      </c>
      <c r="Q17" s="152">
        <f t="shared" si="0"/>
        <v>18197236.355548143</v>
      </c>
      <c r="R17" s="153">
        <v>8.94</v>
      </c>
      <c r="S17" s="151">
        <v>598</v>
      </c>
      <c r="T17" s="151">
        <v>387</v>
      </c>
      <c r="U17" s="152">
        <v>67752</v>
      </c>
      <c r="V17" s="152">
        <v>57529</v>
      </c>
      <c r="W17" s="152">
        <v>2379</v>
      </c>
      <c r="X17" s="152">
        <v>69005</v>
      </c>
      <c r="Y17" s="151">
        <v>523</v>
      </c>
      <c r="Z17" s="151">
        <v>6</v>
      </c>
      <c r="AA17" s="151">
        <v>16</v>
      </c>
      <c r="AB17" s="151">
        <v>0</v>
      </c>
      <c r="AC17" s="151">
        <v>5</v>
      </c>
      <c r="AD17" s="152">
        <v>36205</v>
      </c>
      <c r="AE17" s="152">
        <v>35729</v>
      </c>
      <c r="AF17" s="152">
        <v>32425</v>
      </c>
      <c r="AG17" s="152">
        <v>35398</v>
      </c>
      <c r="AH17" s="151">
        <v>339</v>
      </c>
      <c r="AI17" s="152">
        <v>3772</v>
      </c>
      <c r="AJ17" s="152">
        <v>2875</v>
      </c>
      <c r="AK17" s="152">
        <v>4716</v>
      </c>
      <c r="AL17" s="152">
        <v>5179</v>
      </c>
      <c r="AM17" s="152">
        <v>5972</v>
      </c>
      <c r="AN17" s="152">
        <v>5816</v>
      </c>
      <c r="AO17" s="152">
        <v>5802</v>
      </c>
      <c r="AP17" s="152">
        <v>5567</v>
      </c>
      <c r="AQ17" s="152">
        <v>5332</v>
      </c>
      <c r="AR17" s="152">
        <v>4851</v>
      </c>
      <c r="AS17" s="152">
        <v>5486</v>
      </c>
      <c r="AT17" s="152">
        <v>5219</v>
      </c>
      <c r="AU17" s="152">
        <v>4755</v>
      </c>
      <c r="AV17" s="152">
        <v>3752</v>
      </c>
      <c r="AW17" s="152">
        <v>2711</v>
      </c>
      <c r="AX17" s="152">
        <v>1772</v>
      </c>
      <c r="AY17" s="152">
        <v>2129</v>
      </c>
      <c r="AZ17" s="151">
        <v>666</v>
      </c>
      <c r="BA17" s="152">
        <v>70255</v>
      </c>
      <c r="BB17" s="154">
        <v>1</v>
      </c>
      <c r="BC17" s="154">
        <v>1</v>
      </c>
      <c r="BD17" s="154">
        <v>1</v>
      </c>
      <c r="BE17" s="154">
        <v>1</v>
      </c>
      <c r="BF17" s="154">
        <v>0</v>
      </c>
      <c r="BG17" s="152">
        <v>1451</v>
      </c>
      <c r="BH17" s="151">
        <v>803</v>
      </c>
      <c r="BI17" s="152">
        <v>5806</v>
      </c>
      <c r="BJ17" s="152">
        <v>3153</v>
      </c>
      <c r="BK17" s="152">
        <v>3394</v>
      </c>
      <c r="BL17" s="152">
        <v>6004</v>
      </c>
      <c r="BM17" s="152">
        <v>8997</v>
      </c>
      <c r="BN17" s="152">
        <v>6537</v>
      </c>
      <c r="BO17" s="152">
        <v>18206</v>
      </c>
      <c r="BP17" s="152">
        <v>14226</v>
      </c>
      <c r="BQ17" s="152">
        <v>19346</v>
      </c>
      <c r="BR17" s="151">
        <v>429</v>
      </c>
      <c r="BS17" s="151">
        <v>997</v>
      </c>
      <c r="BT17" s="152">
        <v>3071</v>
      </c>
      <c r="BU17" s="151">
        <v>117</v>
      </c>
      <c r="BV17" s="151">
        <v>8</v>
      </c>
      <c r="BW17" s="152">
        <v>1056</v>
      </c>
      <c r="BX17" s="152">
        <v>1317</v>
      </c>
      <c r="BY17" s="151">
        <v>320</v>
      </c>
      <c r="BZ17" s="152">
        <v>5781</v>
      </c>
      <c r="CA17" s="151">
        <v>119</v>
      </c>
      <c r="CB17" s="151">
        <v>12</v>
      </c>
      <c r="CC17" s="151">
        <v>76</v>
      </c>
      <c r="CD17" s="151">
        <v>5</v>
      </c>
      <c r="CE17" s="151">
        <v>25</v>
      </c>
      <c r="CF17" s="151">
        <v>10</v>
      </c>
      <c r="CG17" s="151">
        <v>178</v>
      </c>
      <c r="CH17" s="151">
        <v>50</v>
      </c>
      <c r="CI17" s="152">
        <v>62985</v>
      </c>
      <c r="CJ17" s="152">
        <v>15813</v>
      </c>
      <c r="CK17" s="152">
        <v>2802</v>
      </c>
      <c r="CL17" s="151">
        <v>257</v>
      </c>
      <c r="CM17" s="152">
        <v>9030</v>
      </c>
      <c r="CN17" s="152">
        <v>9387</v>
      </c>
      <c r="CO17" s="152">
        <v>3364</v>
      </c>
      <c r="CP17" s="151">
        <v>147</v>
      </c>
      <c r="CQ17" s="152">
        <v>12743</v>
      </c>
      <c r="CR17" s="151">
        <v>131</v>
      </c>
      <c r="CS17" s="151">
        <v>549</v>
      </c>
      <c r="CT17" s="152">
        <v>17711</v>
      </c>
      <c r="CU17" s="151" t="s">
        <v>2467</v>
      </c>
      <c r="CV17" s="151" t="s">
        <v>134</v>
      </c>
    </row>
    <row r="18" spans="1:100" x14ac:dyDescent="0.2">
      <c r="A18" s="151" t="s">
        <v>317</v>
      </c>
      <c r="B18" s="151" t="s">
        <v>318</v>
      </c>
      <c r="C18" s="151" t="s">
        <v>317</v>
      </c>
      <c r="D18" s="151" t="s">
        <v>339</v>
      </c>
      <c r="E18" s="151" t="s">
        <v>340</v>
      </c>
      <c r="F18" s="151" t="s">
        <v>339</v>
      </c>
      <c r="G18" s="151" t="e">
        <f>VLOOKUP(D18,#REF!,5,0)</f>
        <v>#REF!</v>
      </c>
      <c r="H18" s="151" t="e">
        <f>VLOOKUP(D18,#REF!,6,0)</f>
        <v>#REF!</v>
      </c>
      <c r="I18" s="151">
        <v>8</v>
      </c>
      <c r="J18" s="151">
        <v>65</v>
      </c>
      <c r="K18" s="151">
        <v>4</v>
      </c>
      <c r="L18" s="152">
        <v>97190</v>
      </c>
      <c r="M18" s="152">
        <v>31202</v>
      </c>
      <c r="N18" s="151">
        <v>391.5</v>
      </c>
      <c r="O18" s="151">
        <v>248</v>
      </c>
      <c r="P18" s="152">
        <v>3946</v>
      </c>
      <c r="Q18" s="152">
        <f t="shared" si="0"/>
        <v>40600884.864698008</v>
      </c>
      <c r="R18" s="153">
        <v>3.03</v>
      </c>
      <c r="S18" s="151">
        <v>452</v>
      </c>
      <c r="T18" s="151">
        <v>128</v>
      </c>
      <c r="U18" s="152">
        <v>84870</v>
      </c>
      <c r="V18" s="152">
        <v>72699</v>
      </c>
      <c r="W18" s="152">
        <v>96315</v>
      </c>
      <c r="X18" s="151">
        <v>598</v>
      </c>
      <c r="Y18" s="151">
        <v>176</v>
      </c>
      <c r="Z18" s="151">
        <v>0</v>
      </c>
      <c r="AA18" s="151">
        <v>101</v>
      </c>
      <c r="AB18" s="151">
        <v>0</v>
      </c>
      <c r="AC18" s="151">
        <v>0</v>
      </c>
      <c r="AD18" s="152">
        <v>48799</v>
      </c>
      <c r="AE18" s="152">
        <v>48391</v>
      </c>
      <c r="AF18" s="152">
        <v>42583</v>
      </c>
      <c r="AG18" s="152">
        <v>48408</v>
      </c>
      <c r="AH18" s="152">
        <v>1424</v>
      </c>
      <c r="AI18" s="152">
        <v>4775</v>
      </c>
      <c r="AJ18" s="152">
        <v>6199</v>
      </c>
      <c r="AK18" s="152">
        <v>7648</v>
      </c>
      <c r="AL18" s="152">
        <v>8079</v>
      </c>
      <c r="AM18" s="152">
        <v>8490</v>
      </c>
      <c r="AN18" s="152">
        <v>8053</v>
      </c>
      <c r="AO18" s="152">
        <v>7127</v>
      </c>
      <c r="AP18" s="152">
        <v>6538</v>
      </c>
      <c r="AQ18" s="152">
        <v>7602</v>
      </c>
      <c r="AR18" s="152">
        <v>8076</v>
      </c>
      <c r="AS18" s="152">
        <v>7338</v>
      </c>
      <c r="AT18" s="152">
        <v>5470</v>
      </c>
      <c r="AU18" s="152">
        <v>4776</v>
      </c>
      <c r="AV18" s="152">
        <v>4159</v>
      </c>
      <c r="AW18" s="152">
        <v>3282</v>
      </c>
      <c r="AX18" s="152">
        <v>1838</v>
      </c>
      <c r="AY18" s="152">
        <v>2515</v>
      </c>
      <c r="AZ18" s="152">
        <v>1397</v>
      </c>
      <c r="BA18" s="152">
        <v>93152</v>
      </c>
      <c r="BB18" s="154">
        <v>2</v>
      </c>
      <c r="BC18" s="154">
        <v>1</v>
      </c>
      <c r="BD18" s="154">
        <v>1</v>
      </c>
      <c r="BE18" s="154">
        <v>1</v>
      </c>
      <c r="BF18" s="154">
        <v>0</v>
      </c>
      <c r="BG18" s="152">
        <v>2849</v>
      </c>
      <c r="BH18" s="152">
        <v>1461</v>
      </c>
      <c r="BI18" s="152">
        <v>9077</v>
      </c>
      <c r="BJ18" s="152">
        <v>5015</v>
      </c>
      <c r="BK18" s="152">
        <v>5125</v>
      </c>
      <c r="BL18" s="152">
        <v>8529</v>
      </c>
      <c r="BM18" s="152">
        <v>20905</v>
      </c>
      <c r="BN18" s="152">
        <v>15760</v>
      </c>
      <c r="BO18" s="152">
        <v>11846</v>
      </c>
      <c r="BP18" s="152">
        <v>12735</v>
      </c>
      <c r="BQ18" s="152">
        <v>24031</v>
      </c>
      <c r="BR18" s="152">
        <v>1249</v>
      </c>
      <c r="BS18" s="152">
        <v>2433</v>
      </c>
      <c r="BT18" s="152">
        <v>7585</v>
      </c>
      <c r="BU18" s="151">
        <v>626</v>
      </c>
      <c r="BV18" s="151">
        <v>20</v>
      </c>
      <c r="BW18" s="152">
        <v>5834</v>
      </c>
      <c r="BX18" s="152">
        <v>5537</v>
      </c>
      <c r="BY18" s="152">
        <v>3014</v>
      </c>
      <c r="BZ18" s="152">
        <v>8060</v>
      </c>
      <c r="CA18" s="151">
        <v>141</v>
      </c>
      <c r="CB18" s="151">
        <v>10</v>
      </c>
      <c r="CC18" s="151">
        <v>131</v>
      </c>
      <c r="CD18" s="151">
        <v>10</v>
      </c>
      <c r="CE18" s="151">
        <v>103</v>
      </c>
      <c r="CF18" s="151">
        <v>37</v>
      </c>
      <c r="CG18" s="151">
        <v>177</v>
      </c>
      <c r="CH18" s="151">
        <v>121</v>
      </c>
      <c r="CI18" s="152">
        <v>74015</v>
      </c>
      <c r="CJ18" s="152">
        <v>24066</v>
      </c>
      <c r="CK18" s="152">
        <v>4888</v>
      </c>
      <c r="CL18" s="151">
        <v>530</v>
      </c>
      <c r="CM18" s="152">
        <v>18182</v>
      </c>
      <c r="CN18" s="152">
        <v>13200</v>
      </c>
      <c r="CO18" s="151">
        <v>11</v>
      </c>
      <c r="CP18" s="151">
        <v>14</v>
      </c>
      <c r="CQ18" s="152">
        <v>16860</v>
      </c>
      <c r="CR18" s="151">
        <v>394</v>
      </c>
      <c r="CS18" s="152">
        <v>1221</v>
      </c>
      <c r="CT18" s="152">
        <v>17824</v>
      </c>
      <c r="CU18" s="151" t="s">
        <v>2467</v>
      </c>
      <c r="CV18" s="151" t="s">
        <v>134</v>
      </c>
    </row>
    <row r="19" spans="1:100" x14ac:dyDescent="0.2">
      <c r="A19" s="147" t="s">
        <v>181</v>
      </c>
      <c r="B19" s="147" t="s">
        <v>182</v>
      </c>
      <c r="C19" s="147" t="s">
        <v>181</v>
      </c>
      <c r="D19" s="147" t="s">
        <v>195</v>
      </c>
      <c r="E19" s="147" t="s">
        <v>196</v>
      </c>
      <c r="F19" s="147" t="s">
        <v>195</v>
      </c>
      <c r="G19" s="147" t="e">
        <f>VLOOKUP(D19,#REF!,5,0)</f>
        <v>#REF!</v>
      </c>
      <c r="H19" s="147" t="e">
        <f>VLOOKUP(D19,#REF!,6,0)</f>
        <v>#REF!</v>
      </c>
      <c r="I19" s="147">
        <v>9</v>
      </c>
      <c r="J19" s="147">
        <v>75</v>
      </c>
      <c r="K19" s="147">
        <v>23</v>
      </c>
      <c r="L19" s="148">
        <v>505388</v>
      </c>
      <c r="M19" s="148">
        <v>141401</v>
      </c>
      <c r="N19" s="149">
        <v>2156.02</v>
      </c>
      <c r="O19" s="147">
        <v>234</v>
      </c>
      <c r="P19" s="148">
        <v>20046</v>
      </c>
      <c r="Q19" s="148">
        <f t="shared" si="0"/>
        <v>39664574.544706248</v>
      </c>
      <c r="R19" s="149">
        <v>8.44</v>
      </c>
      <c r="S19" s="148">
        <v>2660</v>
      </c>
      <c r="T19" s="147">
        <v>555</v>
      </c>
      <c r="U19" s="148">
        <v>423441</v>
      </c>
      <c r="V19" s="148">
        <v>354040</v>
      </c>
      <c r="W19" s="148">
        <v>420210</v>
      </c>
      <c r="X19" s="148">
        <v>69394</v>
      </c>
      <c r="Y19" s="148">
        <v>8312</v>
      </c>
      <c r="Z19" s="147">
        <v>17</v>
      </c>
      <c r="AA19" s="148">
        <v>7357</v>
      </c>
      <c r="AB19" s="147">
        <v>3</v>
      </c>
      <c r="AC19" s="147">
        <v>95</v>
      </c>
      <c r="AD19" s="148">
        <v>256328</v>
      </c>
      <c r="AE19" s="148">
        <v>249060</v>
      </c>
      <c r="AF19" s="148">
        <v>261840</v>
      </c>
      <c r="AG19" s="148">
        <v>222185</v>
      </c>
      <c r="AH19" s="148">
        <v>4999</v>
      </c>
      <c r="AI19" s="148">
        <v>16364</v>
      </c>
      <c r="AJ19" s="148">
        <v>32726</v>
      </c>
      <c r="AK19" s="148">
        <v>49616</v>
      </c>
      <c r="AL19" s="148">
        <v>53425</v>
      </c>
      <c r="AM19" s="148">
        <v>52209</v>
      </c>
      <c r="AN19" s="148">
        <v>47269</v>
      </c>
      <c r="AO19" s="148">
        <v>42722</v>
      </c>
      <c r="AP19" s="148">
        <v>40125</v>
      </c>
      <c r="AQ19" s="148">
        <v>40944</v>
      </c>
      <c r="AR19" s="148">
        <v>35496</v>
      </c>
      <c r="AS19" s="148">
        <v>29910</v>
      </c>
      <c r="AT19" s="148">
        <v>24097</v>
      </c>
      <c r="AU19" s="148">
        <v>20150</v>
      </c>
      <c r="AV19" s="148">
        <v>15849</v>
      </c>
      <c r="AW19" s="148">
        <v>9829</v>
      </c>
      <c r="AX19" s="148">
        <v>4961</v>
      </c>
      <c r="AY19" s="148">
        <v>6060</v>
      </c>
      <c r="AZ19" s="148">
        <v>7865</v>
      </c>
      <c r="BA19" s="148">
        <v>485396</v>
      </c>
      <c r="BB19" s="150">
        <v>2</v>
      </c>
      <c r="BC19" s="150">
        <v>2</v>
      </c>
      <c r="BD19" s="150">
        <v>2</v>
      </c>
      <c r="BE19" s="150">
        <v>1</v>
      </c>
      <c r="BF19" s="150">
        <v>0</v>
      </c>
      <c r="BG19" s="148">
        <v>16395</v>
      </c>
      <c r="BH19" s="148">
        <v>8519</v>
      </c>
      <c r="BI19" s="148">
        <v>61201</v>
      </c>
      <c r="BJ19" s="148">
        <v>32167</v>
      </c>
      <c r="BK19" s="148">
        <v>31710</v>
      </c>
      <c r="BL19" s="148">
        <v>50917</v>
      </c>
      <c r="BM19" s="148">
        <v>107348</v>
      </c>
      <c r="BN19" s="148">
        <v>71621</v>
      </c>
      <c r="BO19" s="148">
        <v>96746</v>
      </c>
      <c r="BP19" s="148">
        <v>83819</v>
      </c>
      <c r="BQ19" s="148">
        <v>121977</v>
      </c>
      <c r="BR19" s="148">
        <v>2131</v>
      </c>
      <c r="BS19" s="148">
        <v>6567</v>
      </c>
      <c r="BT19" s="148">
        <v>14657</v>
      </c>
      <c r="BU19" s="147">
        <v>521</v>
      </c>
      <c r="BV19" s="147">
        <v>1</v>
      </c>
      <c r="BW19" s="148">
        <v>11571</v>
      </c>
      <c r="BX19" s="148">
        <v>15523</v>
      </c>
      <c r="BY19" s="148">
        <v>5900</v>
      </c>
      <c r="BZ19" s="148">
        <v>62678</v>
      </c>
      <c r="CA19" s="148">
        <v>3243</v>
      </c>
      <c r="CB19" s="147">
        <v>18</v>
      </c>
      <c r="CC19" s="147">
        <v>180</v>
      </c>
      <c r="CD19" s="147">
        <v>16</v>
      </c>
      <c r="CE19" s="147">
        <v>128</v>
      </c>
      <c r="CF19" s="147">
        <v>157</v>
      </c>
      <c r="CG19" s="147">
        <v>675</v>
      </c>
      <c r="CH19" s="147">
        <v>734</v>
      </c>
      <c r="CI19" s="148">
        <v>404565</v>
      </c>
      <c r="CJ19" s="148">
        <v>119532</v>
      </c>
      <c r="CK19" s="148">
        <v>13224</v>
      </c>
      <c r="CL19" s="148">
        <v>3238</v>
      </c>
      <c r="CM19" s="148">
        <v>85264</v>
      </c>
      <c r="CN19" s="148">
        <v>43709</v>
      </c>
      <c r="CO19" s="148">
        <v>4051</v>
      </c>
      <c r="CP19" s="147">
        <v>147</v>
      </c>
      <c r="CQ19" s="148">
        <v>128055</v>
      </c>
      <c r="CR19" s="148">
        <v>1540</v>
      </c>
      <c r="CS19" s="148">
        <v>1964</v>
      </c>
      <c r="CT19" s="148">
        <v>104664</v>
      </c>
      <c r="CU19" s="147" t="s">
        <v>2467</v>
      </c>
      <c r="CV19" s="147" t="s">
        <v>134</v>
      </c>
    </row>
    <row r="20" spans="1:100" x14ac:dyDescent="0.2">
      <c r="A20" s="147" t="s">
        <v>755</v>
      </c>
      <c r="B20" s="147" t="s">
        <v>756</v>
      </c>
      <c r="C20" s="147" t="s">
        <v>755</v>
      </c>
      <c r="D20" s="147" t="s">
        <v>789</v>
      </c>
      <c r="E20" s="147" t="s">
        <v>790</v>
      </c>
      <c r="F20" s="147" t="s">
        <v>789</v>
      </c>
      <c r="G20" s="147" t="e">
        <f>VLOOKUP(D20,#REF!,5,0)</f>
        <v>#REF!</v>
      </c>
      <c r="H20" s="147" t="e">
        <f>VLOOKUP(D20,#REF!,6,0)</f>
        <v>#REF!</v>
      </c>
      <c r="I20" s="147">
        <v>11</v>
      </c>
      <c r="J20" s="147">
        <v>173</v>
      </c>
      <c r="K20" s="147">
        <v>2</v>
      </c>
      <c r="L20" s="148">
        <v>317000</v>
      </c>
      <c r="M20" s="148">
        <v>74771</v>
      </c>
      <c r="N20" s="149">
        <v>1480.46</v>
      </c>
      <c r="O20" s="147">
        <v>214</v>
      </c>
      <c r="P20" s="148">
        <v>1991</v>
      </c>
      <c r="Q20" s="148">
        <f t="shared" si="0"/>
        <v>6280757.0977917975</v>
      </c>
      <c r="R20" s="149">
        <v>28</v>
      </c>
      <c r="S20" s="147">
        <v>276</v>
      </c>
      <c r="T20" s="147">
        <v>125</v>
      </c>
      <c r="U20" s="148">
        <v>204586</v>
      </c>
      <c r="V20" s="148">
        <v>190429</v>
      </c>
      <c r="W20" s="148">
        <v>6093</v>
      </c>
      <c r="X20" s="148">
        <v>135794</v>
      </c>
      <c r="Y20" s="148">
        <v>172783</v>
      </c>
      <c r="Z20" s="147">
        <v>142</v>
      </c>
      <c r="AA20" s="147">
        <v>9</v>
      </c>
      <c r="AB20" s="147">
        <v>1</v>
      </c>
      <c r="AC20" s="148">
        <v>2178</v>
      </c>
      <c r="AD20" s="148">
        <v>162066</v>
      </c>
      <c r="AE20" s="148">
        <v>154934</v>
      </c>
      <c r="AF20" s="148">
        <v>200341</v>
      </c>
      <c r="AG20" s="148">
        <v>111850</v>
      </c>
      <c r="AH20" s="147">
        <v>207</v>
      </c>
      <c r="AI20" s="148">
        <v>4602</v>
      </c>
      <c r="AJ20" s="148">
        <v>25516</v>
      </c>
      <c r="AK20" s="148">
        <v>37314</v>
      </c>
      <c r="AL20" s="148">
        <v>48717</v>
      </c>
      <c r="AM20" s="148">
        <v>37506</v>
      </c>
      <c r="AN20" s="148">
        <v>35053</v>
      </c>
      <c r="AO20" s="148">
        <v>22891</v>
      </c>
      <c r="AP20" s="148">
        <v>21232</v>
      </c>
      <c r="AQ20" s="148">
        <v>19259</v>
      </c>
      <c r="AR20" s="148">
        <v>17162</v>
      </c>
      <c r="AS20" s="148">
        <v>15286</v>
      </c>
      <c r="AT20" s="148">
        <v>12284</v>
      </c>
      <c r="AU20" s="148">
        <v>8928</v>
      </c>
      <c r="AV20" s="148">
        <v>6825</v>
      </c>
      <c r="AW20" s="148">
        <v>3980</v>
      </c>
      <c r="AX20" s="148">
        <v>2717</v>
      </c>
      <c r="AY20" s="148">
        <v>2330</v>
      </c>
      <c r="AZ20" s="148">
        <v>6063</v>
      </c>
      <c r="BA20" s="148">
        <v>301881</v>
      </c>
      <c r="BB20" s="150">
        <v>2</v>
      </c>
      <c r="BC20" s="150">
        <v>2</v>
      </c>
      <c r="BD20" s="150">
        <v>2</v>
      </c>
      <c r="BE20" s="150">
        <v>1</v>
      </c>
      <c r="BF20" s="150">
        <v>0</v>
      </c>
      <c r="BG20" s="148">
        <v>13286</v>
      </c>
      <c r="BH20" s="148">
        <v>6820</v>
      </c>
      <c r="BI20" s="148">
        <v>47690</v>
      </c>
      <c r="BJ20" s="148">
        <v>29936</v>
      </c>
      <c r="BK20" s="148">
        <v>25983</v>
      </c>
      <c r="BL20" s="148">
        <v>36091</v>
      </c>
      <c r="BM20" s="148">
        <v>102853</v>
      </c>
      <c r="BN20" s="148">
        <v>86707</v>
      </c>
      <c r="BO20" s="148">
        <v>46348</v>
      </c>
      <c r="BP20" s="148">
        <v>33784</v>
      </c>
      <c r="BQ20" s="148">
        <v>37531</v>
      </c>
      <c r="BR20" s="147">
        <v>823</v>
      </c>
      <c r="BS20" s="148">
        <v>1594</v>
      </c>
      <c r="BT20" s="148">
        <v>7227</v>
      </c>
      <c r="BU20" s="147">
        <v>127</v>
      </c>
      <c r="BV20" s="147">
        <v>6</v>
      </c>
      <c r="BW20" s="148">
        <v>1529</v>
      </c>
      <c r="BX20" s="148">
        <v>1740</v>
      </c>
      <c r="BY20" s="147">
        <v>524</v>
      </c>
      <c r="BZ20" s="148">
        <v>4145</v>
      </c>
      <c r="CA20" s="147">
        <v>10</v>
      </c>
      <c r="CB20" s="147">
        <v>11</v>
      </c>
      <c r="CC20" s="147">
        <v>42</v>
      </c>
      <c r="CD20" s="147">
        <v>35</v>
      </c>
      <c r="CE20" s="147">
        <v>49</v>
      </c>
      <c r="CF20" s="147">
        <v>112</v>
      </c>
      <c r="CG20" s="147">
        <v>338</v>
      </c>
      <c r="CH20" s="147">
        <v>485</v>
      </c>
      <c r="CI20" s="148">
        <v>307980</v>
      </c>
      <c r="CJ20" s="148">
        <v>109759</v>
      </c>
      <c r="CK20" s="148">
        <v>3126</v>
      </c>
      <c r="CL20" s="148">
        <v>1972</v>
      </c>
      <c r="CM20" s="148">
        <v>9861</v>
      </c>
      <c r="CN20" s="148">
        <v>86804</v>
      </c>
      <c r="CO20" s="147">
        <v>400</v>
      </c>
      <c r="CP20" s="147">
        <v>191</v>
      </c>
      <c r="CQ20" s="148">
        <v>83008</v>
      </c>
      <c r="CR20" s="147">
        <v>360</v>
      </c>
      <c r="CS20" s="147">
        <v>466</v>
      </c>
      <c r="CT20" s="148">
        <v>21053</v>
      </c>
      <c r="CU20" s="147" t="s">
        <v>2467</v>
      </c>
      <c r="CV20" s="147" t="s">
        <v>134</v>
      </c>
    </row>
    <row r="21" spans="1:100" x14ac:dyDescent="0.2">
      <c r="A21" s="147" t="s">
        <v>1033</v>
      </c>
      <c r="B21" s="147" t="s">
        <v>1034</v>
      </c>
      <c r="C21" s="147" t="s">
        <v>1033</v>
      </c>
      <c r="D21" s="147" t="s">
        <v>1053</v>
      </c>
      <c r="E21" s="147" t="s">
        <v>1054</v>
      </c>
      <c r="F21" s="147" t="s">
        <v>1053</v>
      </c>
      <c r="G21" s="147" t="e">
        <f>VLOOKUP(D21,#REF!,5,0)</f>
        <v>#REF!</v>
      </c>
      <c r="H21" s="147" t="e">
        <f>VLOOKUP(D21,#REF!,6,0)</f>
        <v>#REF!</v>
      </c>
      <c r="I21" s="147">
        <v>8</v>
      </c>
      <c r="J21" s="147">
        <v>75</v>
      </c>
      <c r="K21" s="147">
        <v>25</v>
      </c>
      <c r="L21" s="148">
        <v>115366</v>
      </c>
      <c r="M21" s="148">
        <v>35059</v>
      </c>
      <c r="N21" s="147">
        <v>559.54</v>
      </c>
      <c r="O21" s="147">
        <v>206</v>
      </c>
      <c r="P21" s="148">
        <v>2555</v>
      </c>
      <c r="Q21" s="148">
        <f t="shared" si="0"/>
        <v>22146906.367560633</v>
      </c>
      <c r="R21" s="149">
        <v>14.31</v>
      </c>
      <c r="S21" s="147">
        <v>761</v>
      </c>
      <c r="T21" s="147">
        <v>186</v>
      </c>
      <c r="U21" s="148">
        <v>102138</v>
      </c>
      <c r="V21" s="148">
        <v>82071</v>
      </c>
      <c r="W21" s="148">
        <v>115335</v>
      </c>
      <c r="X21" s="147">
        <v>18</v>
      </c>
      <c r="Y21" s="147">
        <v>10</v>
      </c>
      <c r="Z21" s="147">
        <v>1</v>
      </c>
      <c r="AA21" s="147">
        <v>0</v>
      </c>
      <c r="AB21" s="147">
        <v>0</v>
      </c>
      <c r="AC21" s="147">
        <v>2</v>
      </c>
      <c r="AD21" s="148">
        <v>57872</v>
      </c>
      <c r="AE21" s="148">
        <v>57494</v>
      </c>
      <c r="AF21" s="148">
        <v>57769</v>
      </c>
      <c r="AG21" s="148">
        <v>51921</v>
      </c>
      <c r="AH21" s="147">
        <v>958</v>
      </c>
      <c r="AI21" s="148">
        <v>4718</v>
      </c>
      <c r="AJ21" s="148">
        <v>8242</v>
      </c>
      <c r="AK21" s="148">
        <v>10652</v>
      </c>
      <c r="AL21" s="148">
        <v>10990</v>
      </c>
      <c r="AM21" s="148">
        <v>11471</v>
      </c>
      <c r="AN21" s="148">
        <v>10957</v>
      </c>
      <c r="AO21" s="148">
        <v>9672</v>
      </c>
      <c r="AP21" s="148">
        <v>9448</v>
      </c>
      <c r="AQ21" s="148">
        <v>8790</v>
      </c>
      <c r="AR21" s="148">
        <v>7716</v>
      </c>
      <c r="AS21" s="148">
        <v>6484</v>
      </c>
      <c r="AT21" s="148">
        <v>5977</v>
      </c>
      <c r="AU21" s="148">
        <v>4432</v>
      </c>
      <c r="AV21" s="148">
        <v>3784</v>
      </c>
      <c r="AW21" s="148">
        <v>2321</v>
      </c>
      <c r="AX21" s="148">
        <v>1798</v>
      </c>
      <c r="AY21" s="148">
        <v>2632</v>
      </c>
      <c r="AZ21" s="148">
        <v>1898</v>
      </c>
      <c r="BA21" s="148">
        <v>109867</v>
      </c>
      <c r="BB21" s="150">
        <v>2</v>
      </c>
      <c r="BC21" s="150">
        <v>2</v>
      </c>
      <c r="BD21" s="150">
        <v>2</v>
      </c>
      <c r="BE21" s="150">
        <v>1</v>
      </c>
      <c r="BF21" s="150">
        <v>0</v>
      </c>
      <c r="BG21" s="148">
        <v>3795</v>
      </c>
      <c r="BH21" s="148">
        <v>1956</v>
      </c>
      <c r="BI21" s="148">
        <v>12776</v>
      </c>
      <c r="BJ21" s="148">
        <v>6618</v>
      </c>
      <c r="BK21" s="148">
        <v>6854</v>
      </c>
      <c r="BL21" s="148">
        <v>11583</v>
      </c>
      <c r="BM21" s="148">
        <v>38406</v>
      </c>
      <c r="BN21" s="148">
        <v>14861</v>
      </c>
      <c r="BO21" s="148">
        <v>22379</v>
      </c>
      <c r="BP21" s="148">
        <v>14144</v>
      </c>
      <c r="BQ21" s="148">
        <v>17549</v>
      </c>
      <c r="BR21" s="147">
        <v>599</v>
      </c>
      <c r="BS21" s="148">
        <v>1290</v>
      </c>
      <c r="BT21" s="148">
        <v>5857</v>
      </c>
      <c r="BU21" s="147">
        <v>278</v>
      </c>
      <c r="BV21" s="147">
        <v>3</v>
      </c>
      <c r="BW21" s="147">
        <v>681</v>
      </c>
      <c r="BX21" s="147">
        <v>665</v>
      </c>
      <c r="BY21" s="147">
        <v>177</v>
      </c>
      <c r="BZ21" s="148">
        <v>1882</v>
      </c>
      <c r="CA21" s="147">
        <v>36</v>
      </c>
      <c r="CB21" s="147">
        <v>1</v>
      </c>
      <c r="CC21" s="147">
        <v>18</v>
      </c>
      <c r="CD21" s="147">
        <v>6</v>
      </c>
      <c r="CE21" s="147">
        <v>7</v>
      </c>
      <c r="CF21" s="147">
        <v>13</v>
      </c>
      <c r="CG21" s="147">
        <v>48</v>
      </c>
      <c r="CH21" s="147">
        <v>191</v>
      </c>
      <c r="CI21" s="148">
        <v>111641</v>
      </c>
      <c r="CJ21" s="148">
        <v>50309</v>
      </c>
      <c r="CK21" s="148">
        <v>3919</v>
      </c>
      <c r="CL21" s="147">
        <v>142</v>
      </c>
      <c r="CM21" s="148">
        <v>15870</v>
      </c>
      <c r="CN21" s="148">
        <v>12792</v>
      </c>
      <c r="CO21" s="148">
        <v>4918</v>
      </c>
      <c r="CP21" s="147">
        <v>24</v>
      </c>
      <c r="CQ21" s="148">
        <v>9624</v>
      </c>
      <c r="CR21" s="147">
        <v>40</v>
      </c>
      <c r="CS21" s="147">
        <v>255</v>
      </c>
      <c r="CT21" s="148">
        <v>17473</v>
      </c>
      <c r="CU21" s="147" t="s">
        <v>2467</v>
      </c>
      <c r="CV21" s="147" t="s">
        <v>134</v>
      </c>
    </row>
    <row r="22" spans="1:100" x14ac:dyDescent="0.2">
      <c r="A22" s="151" t="s">
        <v>181</v>
      </c>
      <c r="B22" s="151" t="s">
        <v>182</v>
      </c>
      <c r="C22" s="151" t="s">
        <v>181</v>
      </c>
      <c r="D22" s="151" t="s">
        <v>232</v>
      </c>
      <c r="E22" s="151" t="s">
        <v>233</v>
      </c>
      <c r="F22" s="151" t="s">
        <v>232</v>
      </c>
      <c r="G22" s="151" t="e">
        <f>VLOOKUP(D22,#REF!,5,0)</f>
        <v>#REF!</v>
      </c>
      <c r="H22" s="151" t="e">
        <f>VLOOKUP(D22,#REF!,6,0)</f>
        <v>#REF!</v>
      </c>
      <c r="I22" s="151">
        <v>8</v>
      </c>
      <c r="J22" s="151">
        <v>105</v>
      </c>
      <c r="K22" s="151">
        <v>0</v>
      </c>
      <c r="L22" s="152">
        <v>96608</v>
      </c>
      <c r="M22" s="152">
        <v>23701</v>
      </c>
      <c r="N22" s="151">
        <v>473.73</v>
      </c>
      <c r="O22" s="151">
        <v>204</v>
      </c>
      <c r="P22" s="152">
        <v>1074</v>
      </c>
      <c r="Q22" s="152">
        <f t="shared" si="0"/>
        <v>11117091.752235841</v>
      </c>
      <c r="R22" s="153">
        <v>25.69</v>
      </c>
      <c r="S22" s="152">
        <v>2539</v>
      </c>
      <c r="T22" s="151">
        <v>266</v>
      </c>
      <c r="U22" s="152">
        <v>82675</v>
      </c>
      <c r="V22" s="152">
        <v>64367</v>
      </c>
      <c r="W22" s="152">
        <v>2148</v>
      </c>
      <c r="X22" s="152">
        <v>75726</v>
      </c>
      <c r="Y22" s="152">
        <v>18730</v>
      </c>
      <c r="Z22" s="151">
        <v>0</v>
      </c>
      <c r="AA22" s="151">
        <v>4</v>
      </c>
      <c r="AB22" s="151">
        <v>0</v>
      </c>
      <c r="AC22" s="151">
        <v>0</v>
      </c>
      <c r="AD22" s="152">
        <v>47175</v>
      </c>
      <c r="AE22" s="152">
        <v>49433</v>
      </c>
      <c r="AF22" s="152">
        <v>60098</v>
      </c>
      <c r="AG22" s="152">
        <v>32635</v>
      </c>
      <c r="AH22" s="151">
        <v>23</v>
      </c>
      <c r="AI22" s="152">
        <v>3852</v>
      </c>
      <c r="AJ22" s="152">
        <v>6235</v>
      </c>
      <c r="AK22" s="152">
        <v>10475</v>
      </c>
      <c r="AL22" s="152">
        <v>11815</v>
      </c>
      <c r="AM22" s="152">
        <v>11962</v>
      </c>
      <c r="AN22" s="152">
        <v>10330</v>
      </c>
      <c r="AO22" s="152">
        <v>7861</v>
      </c>
      <c r="AP22" s="152">
        <v>7610</v>
      </c>
      <c r="AQ22" s="152">
        <v>7076</v>
      </c>
      <c r="AR22" s="152">
        <v>5703</v>
      </c>
      <c r="AS22" s="152">
        <v>4474</v>
      </c>
      <c r="AT22" s="152">
        <v>3516</v>
      </c>
      <c r="AU22" s="152">
        <v>2986</v>
      </c>
      <c r="AV22" s="152">
        <v>2666</v>
      </c>
      <c r="AW22" s="152">
        <v>1789</v>
      </c>
      <c r="AX22" s="152">
        <v>1133</v>
      </c>
      <c r="AY22" s="151">
        <v>977</v>
      </c>
      <c r="AZ22" s="152">
        <v>1431</v>
      </c>
      <c r="BA22" s="152">
        <v>92870</v>
      </c>
      <c r="BB22" s="154">
        <v>2</v>
      </c>
      <c r="BC22" s="154">
        <v>2</v>
      </c>
      <c r="BD22" s="154">
        <v>2</v>
      </c>
      <c r="BE22" s="154">
        <v>1</v>
      </c>
      <c r="BF22" s="154">
        <v>0</v>
      </c>
      <c r="BG22" s="152">
        <v>3088</v>
      </c>
      <c r="BH22" s="152">
        <v>1691</v>
      </c>
      <c r="BI22" s="152">
        <v>12878</v>
      </c>
      <c r="BJ22" s="152">
        <v>7231</v>
      </c>
      <c r="BK22" s="152">
        <v>7490</v>
      </c>
      <c r="BL22" s="152">
        <v>11387</v>
      </c>
      <c r="BM22" s="152">
        <v>37949</v>
      </c>
      <c r="BN22" s="152">
        <v>18149</v>
      </c>
      <c r="BO22" s="152">
        <v>16925</v>
      </c>
      <c r="BP22" s="152">
        <v>9394</v>
      </c>
      <c r="BQ22" s="152">
        <v>9685</v>
      </c>
      <c r="BR22" s="151">
        <v>397</v>
      </c>
      <c r="BS22" s="151">
        <v>847</v>
      </c>
      <c r="BT22" s="152">
        <v>3182</v>
      </c>
      <c r="BU22" s="151">
        <v>76</v>
      </c>
      <c r="BV22" s="151">
        <v>4</v>
      </c>
      <c r="BW22" s="151">
        <v>685</v>
      </c>
      <c r="BX22" s="151">
        <v>664</v>
      </c>
      <c r="BY22" s="151">
        <v>291</v>
      </c>
      <c r="BZ22" s="152">
        <v>8044</v>
      </c>
      <c r="CA22" s="152">
        <v>1383</v>
      </c>
      <c r="CB22" s="151">
        <v>5</v>
      </c>
      <c r="CC22" s="151">
        <v>11</v>
      </c>
      <c r="CD22" s="151">
        <v>5</v>
      </c>
      <c r="CE22" s="151">
        <v>3</v>
      </c>
      <c r="CF22" s="151">
        <v>15</v>
      </c>
      <c r="CG22" s="151">
        <v>23</v>
      </c>
      <c r="CH22" s="151">
        <v>137</v>
      </c>
      <c r="CI22" s="152">
        <v>85342</v>
      </c>
      <c r="CJ22" s="152">
        <v>30461</v>
      </c>
      <c r="CK22" s="152">
        <v>1861</v>
      </c>
      <c r="CL22" s="151">
        <v>400</v>
      </c>
      <c r="CM22" s="152">
        <v>5211</v>
      </c>
      <c r="CN22" s="152">
        <v>32703</v>
      </c>
      <c r="CO22" s="151">
        <v>262</v>
      </c>
      <c r="CP22" s="151">
        <v>90</v>
      </c>
      <c r="CQ22" s="152">
        <v>23082</v>
      </c>
      <c r="CR22" s="151">
        <v>185</v>
      </c>
      <c r="CS22" s="151">
        <v>131</v>
      </c>
      <c r="CT22" s="152">
        <v>2222</v>
      </c>
      <c r="CU22" s="151" t="s">
        <v>2467</v>
      </c>
      <c r="CV22" s="151" t="s">
        <v>134</v>
      </c>
    </row>
    <row r="23" spans="1:100" x14ac:dyDescent="0.2">
      <c r="A23" s="151" t="s">
        <v>755</v>
      </c>
      <c r="B23" s="151" t="s">
        <v>756</v>
      </c>
      <c r="C23" s="151" t="s">
        <v>755</v>
      </c>
      <c r="D23" s="151" t="s">
        <v>795</v>
      </c>
      <c r="E23" s="151" t="s">
        <v>796</v>
      </c>
      <c r="F23" s="151" t="s">
        <v>795</v>
      </c>
      <c r="G23" s="151" t="e">
        <f>VLOOKUP(D23,#REF!,5,0)</f>
        <v>#REF!</v>
      </c>
      <c r="H23" s="151" t="e">
        <f>VLOOKUP(D23,#REF!,6,0)</f>
        <v>#REF!</v>
      </c>
      <c r="I23" s="151">
        <v>6</v>
      </c>
      <c r="J23" s="151">
        <v>58</v>
      </c>
      <c r="K23" s="151">
        <v>5</v>
      </c>
      <c r="L23" s="152">
        <v>93995</v>
      </c>
      <c r="M23" s="152">
        <v>25594</v>
      </c>
      <c r="N23" s="151">
        <v>460.54</v>
      </c>
      <c r="O23" s="151">
        <v>204</v>
      </c>
      <c r="P23" s="152">
        <v>678</v>
      </c>
      <c r="Q23" s="152">
        <f t="shared" si="0"/>
        <v>7213149.6356189167</v>
      </c>
      <c r="R23" s="153">
        <v>30.18</v>
      </c>
      <c r="S23" s="151">
        <v>408</v>
      </c>
      <c r="T23" s="151">
        <v>249</v>
      </c>
      <c r="U23" s="152">
        <v>84880</v>
      </c>
      <c r="V23" s="152">
        <v>63014</v>
      </c>
      <c r="W23" s="151">
        <v>842</v>
      </c>
      <c r="X23" s="152">
        <v>85003</v>
      </c>
      <c r="Y23" s="152">
        <v>2334</v>
      </c>
      <c r="Z23" s="151">
        <v>1</v>
      </c>
      <c r="AA23" s="151">
        <v>1</v>
      </c>
      <c r="AB23" s="151">
        <v>0</v>
      </c>
      <c r="AC23" s="152">
        <v>5814</v>
      </c>
      <c r="AD23" s="152">
        <v>47979</v>
      </c>
      <c r="AE23" s="152">
        <v>46016</v>
      </c>
      <c r="AF23" s="152">
        <v>59778</v>
      </c>
      <c r="AG23" s="152">
        <v>30525</v>
      </c>
      <c r="AH23" s="151">
        <v>288</v>
      </c>
      <c r="AI23" s="152">
        <v>3404</v>
      </c>
      <c r="AJ23" s="152">
        <v>6346</v>
      </c>
      <c r="AK23" s="152">
        <v>10184</v>
      </c>
      <c r="AL23" s="152">
        <v>11019</v>
      </c>
      <c r="AM23" s="152">
        <v>10319</v>
      </c>
      <c r="AN23" s="152">
        <v>8879</v>
      </c>
      <c r="AO23" s="152">
        <v>7645</v>
      </c>
      <c r="AP23" s="152">
        <v>7163</v>
      </c>
      <c r="AQ23" s="152">
        <v>6338</v>
      </c>
      <c r="AR23" s="152">
        <v>5165</v>
      </c>
      <c r="AS23" s="152">
        <v>4541</v>
      </c>
      <c r="AT23" s="152">
        <v>3728</v>
      </c>
      <c r="AU23" s="152">
        <v>3221</v>
      </c>
      <c r="AV23" s="152">
        <v>2693</v>
      </c>
      <c r="AW23" s="152">
        <v>2264</v>
      </c>
      <c r="AX23" s="152">
        <v>1714</v>
      </c>
      <c r="AY23" s="152">
        <v>2776</v>
      </c>
      <c r="AZ23" s="152">
        <v>1528</v>
      </c>
      <c r="BA23" s="152">
        <v>90014</v>
      </c>
      <c r="BB23" s="154">
        <v>2</v>
      </c>
      <c r="BC23" s="154">
        <v>2</v>
      </c>
      <c r="BD23" s="154">
        <v>2</v>
      </c>
      <c r="BE23" s="154">
        <v>1</v>
      </c>
      <c r="BF23" s="154">
        <v>0</v>
      </c>
      <c r="BG23" s="152">
        <v>3161</v>
      </c>
      <c r="BH23" s="152">
        <v>1679</v>
      </c>
      <c r="BI23" s="152">
        <v>12386</v>
      </c>
      <c r="BJ23" s="152">
        <v>6869</v>
      </c>
      <c r="BK23" s="152">
        <v>6606</v>
      </c>
      <c r="BL23" s="152">
        <v>9325</v>
      </c>
      <c r="BM23" s="152">
        <v>26689</v>
      </c>
      <c r="BN23" s="152">
        <v>16129</v>
      </c>
      <c r="BO23" s="152">
        <v>24675</v>
      </c>
      <c r="BP23" s="152">
        <v>9679</v>
      </c>
      <c r="BQ23" s="152">
        <v>12918</v>
      </c>
      <c r="BR23" s="151">
        <v>483</v>
      </c>
      <c r="BS23" s="151">
        <v>892</v>
      </c>
      <c r="BT23" s="152">
        <v>2498</v>
      </c>
      <c r="BU23" s="151">
        <v>32</v>
      </c>
      <c r="BV23" s="151">
        <v>0</v>
      </c>
      <c r="BW23" s="151">
        <v>540</v>
      </c>
      <c r="BX23" s="152">
        <v>1012</v>
      </c>
      <c r="BY23" s="151">
        <v>243</v>
      </c>
      <c r="BZ23" s="152">
        <v>2033</v>
      </c>
      <c r="CA23" s="151">
        <v>32</v>
      </c>
      <c r="CB23" s="151">
        <v>0</v>
      </c>
      <c r="CC23" s="151">
        <v>37</v>
      </c>
      <c r="CD23" s="151">
        <v>2</v>
      </c>
      <c r="CE23" s="151">
        <v>7</v>
      </c>
      <c r="CF23" s="151">
        <v>0</v>
      </c>
      <c r="CG23" s="151">
        <v>24</v>
      </c>
      <c r="CH23" s="151">
        <v>29</v>
      </c>
      <c r="CI23" s="152">
        <v>90036</v>
      </c>
      <c r="CJ23" s="152">
        <v>24247</v>
      </c>
      <c r="CK23" s="152">
        <v>1550</v>
      </c>
      <c r="CL23" s="151">
        <v>479</v>
      </c>
      <c r="CM23" s="152">
        <v>3941</v>
      </c>
      <c r="CN23" s="152">
        <v>31493</v>
      </c>
      <c r="CO23" s="151">
        <v>226</v>
      </c>
      <c r="CP23" s="151">
        <v>56</v>
      </c>
      <c r="CQ23" s="152">
        <v>24559</v>
      </c>
      <c r="CR23" s="151">
        <v>158</v>
      </c>
      <c r="CS23" s="151">
        <v>245</v>
      </c>
      <c r="CT23" s="152">
        <v>7041</v>
      </c>
      <c r="CU23" s="151" t="s">
        <v>2467</v>
      </c>
      <c r="CV23" s="151" t="s">
        <v>134</v>
      </c>
    </row>
    <row r="24" spans="1:100" x14ac:dyDescent="0.2">
      <c r="A24" s="147" t="s">
        <v>399</v>
      </c>
      <c r="B24" s="147" t="s">
        <v>400</v>
      </c>
      <c r="C24" s="147" t="s">
        <v>399</v>
      </c>
      <c r="D24" s="147" t="s">
        <v>403</v>
      </c>
      <c r="E24" s="147" t="s">
        <v>404</v>
      </c>
      <c r="F24" s="147" t="s">
        <v>403</v>
      </c>
      <c r="G24" s="147" t="e">
        <f>VLOOKUP(D24,#REF!,5,0)</f>
        <v>#REF!</v>
      </c>
      <c r="H24" s="147" t="e">
        <f>VLOOKUP(D24,#REF!,6,0)</f>
        <v>#REF!</v>
      </c>
      <c r="I24" s="147">
        <v>20</v>
      </c>
      <c r="J24" s="147">
        <v>299</v>
      </c>
      <c r="K24" s="147">
        <v>3</v>
      </c>
      <c r="L24" s="148">
        <v>612115</v>
      </c>
      <c r="M24" s="148">
        <v>179238</v>
      </c>
      <c r="N24" s="149">
        <v>3020.64</v>
      </c>
      <c r="O24" s="147">
        <v>203</v>
      </c>
      <c r="P24" s="148">
        <v>9372</v>
      </c>
      <c r="Q24" s="148">
        <f t="shared" si="0"/>
        <v>15310848.451679831</v>
      </c>
      <c r="R24" s="149">
        <v>11.68</v>
      </c>
      <c r="S24" s="148">
        <v>2893</v>
      </c>
      <c r="T24" s="148">
        <v>2190</v>
      </c>
      <c r="U24" s="148">
        <v>399319</v>
      </c>
      <c r="V24" s="148">
        <v>435239</v>
      </c>
      <c r="W24" s="148">
        <v>606952</v>
      </c>
      <c r="X24" s="148">
        <v>1421</v>
      </c>
      <c r="Y24" s="148">
        <v>2587</v>
      </c>
      <c r="Z24" s="147">
        <v>707</v>
      </c>
      <c r="AA24" s="147">
        <v>331</v>
      </c>
      <c r="AB24" s="147">
        <v>0</v>
      </c>
      <c r="AC24" s="147">
        <v>117</v>
      </c>
      <c r="AD24" s="148">
        <v>317103</v>
      </c>
      <c r="AE24" s="148">
        <v>295012</v>
      </c>
      <c r="AF24" s="148">
        <v>293014</v>
      </c>
      <c r="AG24" s="148">
        <v>297191</v>
      </c>
      <c r="AH24" s="148">
        <v>4565</v>
      </c>
      <c r="AI24" s="148">
        <v>17345</v>
      </c>
      <c r="AJ24" s="148">
        <v>47625</v>
      </c>
      <c r="AK24" s="148">
        <v>56780</v>
      </c>
      <c r="AL24" s="148">
        <v>56719</v>
      </c>
      <c r="AM24" s="148">
        <v>51940</v>
      </c>
      <c r="AN24" s="148">
        <v>53787</v>
      </c>
      <c r="AO24" s="148">
        <v>47085</v>
      </c>
      <c r="AP24" s="148">
        <v>46820</v>
      </c>
      <c r="AQ24" s="148">
        <v>48518</v>
      </c>
      <c r="AR24" s="148">
        <v>45419</v>
      </c>
      <c r="AS24" s="148">
        <v>39371</v>
      </c>
      <c r="AT24" s="148">
        <v>33125</v>
      </c>
      <c r="AU24" s="148">
        <v>28745</v>
      </c>
      <c r="AV24" s="148">
        <v>22505</v>
      </c>
      <c r="AW24" s="148">
        <v>14490</v>
      </c>
      <c r="AX24" s="148">
        <v>9144</v>
      </c>
      <c r="AY24" s="148">
        <v>10042</v>
      </c>
      <c r="AZ24" s="148">
        <v>10431</v>
      </c>
      <c r="BA24" s="148">
        <v>581004</v>
      </c>
      <c r="BB24" s="150">
        <v>2</v>
      </c>
      <c r="BC24" s="150">
        <v>2</v>
      </c>
      <c r="BD24" s="150">
        <v>2</v>
      </c>
      <c r="BE24" s="150">
        <v>1</v>
      </c>
      <c r="BF24" s="150">
        <v>0</v>
      </c>
      <c r="BG24" s="148">
        <v>21602</v>
      </c>
      <c r="BH24" s="148">
        <v>11062</v>
      </c>
      <c r="BI24" s="148">
        <v>68994</v>
      </c>
      <c r="BJ24" s="148">
        <v>33189</v>
      </c>
      <c r="BK24" s="148">
        <v>32165</v>
      </c>
      <c r="BL24" s="148">
        <v>53458</v>
      </c>
      <c r="BM24" s="148">
        <v>194735</v>
      </c>
      <c r="BN24" s="148">
        <v>114215</v>
      </c>
      <c r="BO24" s="148">
        <v>127797</v>
      </c>
      <c r="BP24" s="148">
        <v>86986</v>
      </c>
      <c r="BQ24" s="148">
        <v>73805</v>
      </c>
      <c r="BR24" s="148">
        <v>2548</v>
      </c>
      <c r="BS24" s="148">
        <v>3163</v>
      </c>
      <c r="BT24" s="148">
        <v>8513</v>
      </c>
      <c r="BU24" s="147">
        <v>320</v>
      </c>
      <c r="BV24" s="147">
        <v>33</v>
      </c>
      <c r="BW24" s="148">
        <v>2327</v>
      </c>
      <c r="BX24" s="148">
        <v>2022</v>
      </c>
      <c r="BY24" s="147">
        <v>990</v>
      </c>
      <c r="BZ24" s="148">
        <v>3240</v>
      </c>
      <c r="CA24" s="147">
        <v>69</v>
      </c>
      <c r="CB24" s="147">
        <v>4</v>
      </c>
      <c r="CC24" s="147">
        <v>111</v>
      </c>
      <c r="CD24" s="147">
        <v>12</v>
      </c>
      <c r="CE24" s="147">
        <v>72</v>
      </c>
      <c r="CF24" s="147">
        <v>39</v>
      </c>
      <c r="CG24" s="147">
        <v>107</v>
      </c>
      <c r="CH24" s="147">
        <v>707</v>
      </c>
      <c r="CI24" s="148">
        <v>602415</v>
      </c>
      <c r="CJ24" s="148">
        <v>218110</v>
      </c>
      <c r="CK24" s="148">
        <v>6624</v>
      </c>
      <c r="CL24" s="148">
        <v>2273</v>
      </c>
      <c r="CM24" s="148">
        <v>63832</v>
      </c>
      <c r="CN24" s="148">
        <v>121039</v>
      </c>
      <c r="CO24" s="148">
        <v>2270</v>
      </c>
      <c r="CP24" s="147">
        <v>140</v>
      </c>
      <c r="CQ24" s="148">
        <v>61938</v>
      </c>
      <c r="CR24" s="147">
        <v>780</v>
      </c>
      <c r="CS24" s="147">
        <v>652</v>
      </c>
      <c r="CT24" s="148">
        <v>134457</v>
      </c>
      <c r="CU24" s="147" t="s">
        <v>2467</v>
      </c>
      <c r="CV24" s="147" t="s">
        <v>134</v>
      </c>
    </row>
    <row r="25" spans="1:100" x14ac:dyDescent="0.2">
      <c r="A25" s="147" t="s">
        <v>181</v>
      </c>
      <c r="B25" s="147" t="s">
        <v>182</v>
      </c>
      <c r="C25" s="147" t="s">
        <v>181</v>
      </c>
      <c r="D25" s="147" t="s">
        <v>210</v>
      </c>
      <c r="E25" s="147" t="s">
        <v>211</v>
      </c>
      <c r="F25" s="147" t="s">
        <v>210</v>
      </c>
      <c r="G25" s="147" t="e">
        <f>VLOOKUP(D25,#REF!,5,0)</f>
        <v>#REF!</v>
      </c>
      <c r="H25" s="147" t="e">
        <f>VLOOKUP(D25,#REF!,6,0)</f>
        <v>#REF!</v>
      </c>
      <c r="I25" s="147">
        <v>35</v>
      </c>
      <c r="J25" s="147">
        <v>459</v>
      </c>
      <c r="K25" s="147">
        <v>2</v>
      </c>
      <c r="L25" s="148">
        <v>367473</v>
      </c>
      <c r="M25" s="148">
        <v>88406</v>
      </c>
      <c r="N25" s="149">
        <v>1825.2</v>
      </c>
      <c r="O25" s="147">
        <v>201</v>
      </c>
      <c r="P25" s="148">
        <v>3662</v>
      </c>
      <c r="Q25" s="148">
        <f t="shared" si="0"/>
        <v>9965357.9990910906</v>
      </c>
      <c r="R25" s="149">
        <v>16.739999999999998</v>
      </c>
      <c r="S25" s="148">
        <v>3548</v>
      </c>
      <c r="T25" s="147">
        <v>154</v>
      </c>
      <c r="U25" s="148">
        <v>249341</v>
      </c>
      <c r="V25" s="148">
        <v>257721</v>
      </c>
      <c r="W25" s="148">
        <v>9205</v>
      </c>
      <c r="X25" s="148">
        <v>287209</v>
      </c>
      <c r="Y25" s="148">
        <v>71026</v>
      </c>
      <c r="Z25" s="147">
        <v>4</v>
      </c>
      <c r="AA25" s="147">
        <v>28</v>
      </c>
      <c r="AB25" s="147">
        <v>0</v>
      </c>
      <c r="AC25" s="147">
        <v>1</v>
      </c>
      <c r="AD25" s="148">
        <v>184462</v>
      </c>
      <c r="AE25" s="148">
        <v>183011</v>
      </c>
      <c r="AF25" s="148">
        <v>226316</v>
      </c>
      <c r="AG25" s="148">
        <v>131259</v>
      </c>
      <c r="AH25" s="147">
        <v>196</v>
      </c>
      <c r="AI25" s="148">
        <v>9702</v>
      </c>
      <c r="AJ25" s="148">
        <v>20882</v>
      </c>
      <c r="AK25" s="148">
        <v>32535</v>
      </c>
      <c r="AL25" s="148">
        <v>41755</v>
      </c>
      <c r="AM25" s="148">
        <v>47877</v>
      </c>
      <c r="AN25" s="148">
        <v>45608</v>
      </c>
      <c r="AO25" s="148">
        <v>33636</v>
      </c>
      <c r="AP25" s="148">
        <v>29001</v>
      </c>
      <c r="AQ25" s="148">
        <v>25145</v>
      </c>
      <c r="AR25" s="148">
        <v>22868</v>
      </c>
      <c r="AS25" s="148">
        <v>18501</v>
      </c>
      <c r="AT25" s="148">
        <v>16020</v>
      </c>
      <c r="AU25" s="148">
        <v>12078</v>
      </c>
      <c r="AV25" s="148">
        <v>9540</v>
      </c>
      <c r="AW25" s="148">
        <v>5160</v>
      </c>
      <c r="AX25" s="148">
        <v>3774</v>
      </c>
      <c r="AY25" s="148">
        <v>3093</v>
      </c>
      <c r="AZ25" s="148">
        <v>5335</v>
      </c>
      <c r="BA25" s="148">
        <v>355158</v>
      </c>
      <c r="BB25" s="150">
        <v>2</v>
      </c>
      <c r="BC25" s="150">
        <v>2</v>
      </c>
      <c r="BD25" s="150">
        <v>1</v>
      </c>
      <c r="BE25" s="150">
        <v>1</v>
      </c>
      <c r="BF25" s="150">
        <v>0</v>
      </c>
      <c r="BG25" s="148">
        <v>11059</v>
      </c>
      <c r="BH25" s="148">
        <v>5557</v>
      </c>
      <c r="BI25" s="148">
        <v>40352</v>
      </c>
      <c r="BJ25" s="148">
        <v>26432</v>
      </c>
      <c r="BK25" s="148">
        <v>29236</v>
      </c>
      <c r="BL25" s="148">
        <v>48493</v>
      </c>
      <c r="BM25" s="148">
        <v>148939</v>
      </c>
      <c r="BN25" s="148">
        <v>93522</v>
      </c>
      <c r="BO25" s="148">
        <v>48730</v>
      </c>
      <c r="BP25" s="148">
        <v>29473</v>
      </c>
      <c r="BQ25" s="148">
        <v>34976</v>
      </c>
      <c r="BR25" s="148">
        <v>1255</v>
      </c>
      <c r="BS25" s="148">
        <v>2588</v>
      </c>
      <c r="BT25" s="148">
        <v>7661</v>
      </c>
      <c r="BU25" s="147">
        <v>306</v>
      </c>
      <c r="BV25" s="147">
        <v>23</v>
      </c>
      <c r="BW25" s="148">
        <v>1793</v>
      </c>
      <c r="BX25" s="148">
        <v>2986</v>
      </c>
      <c r="BY25" s="148">
        <v>2486</v>
      </c>
      <c r="BZ25" s="148">
        <v>100477</v>
      </c>
      <c r="CA25" s="147">
        <v>84</v>
      </c>
      <c r="CB25" s="147">
        <v>55</v>
      </c>
      <c r="CC25" s="147">
        <v>28</v>
      </c>
      <c r="CD25" s="147">
        <v>14</v>
      </c>
      <c r="CE25" s="147">
        <v>29</v>
      </c>
      <c r="CF25" s="147">
        <v>139</v>
      </c>
      <c r="CG25" s="147">
        <v>82</v>
      </c>
      <c r="CH25" s="147">
        <v>762</v>
      </c>
      <c r="CI25" s="148">
        <v>258538</v>
      </c>
      <c r="CJ25" s="148">
        <v>137669</v>
      </c>
      <c r="CK25" s="148">
        <v>4626</v>
      </c>
      <c r="CL25" s="148">
        <v>1476</v>
      </c>
      <c r="CM25" s="148">
        <v>19234</v>
      </c>
      <c r="CN25" s="148">
        <v>109869</v>
      </c>
      <c r="CO25" s="148">
        <v>5025</v>
      </c>
      <c r="CP25" s="147">
        <v>335</v>
      </c>
      <c r="CQ25" s="148">
        <v>67452</v>
      </c>
      <c r="CR25" s="147">
        <v>933</v>
      </c>
      <c r="CS25" s="147">
        <v>273</v>
      </c>
      <c r="CT25" s="148">
        <v>20581</v>
      </c>
      <c r="CU25" s="147" t="s">
        <v>2467</v>
      </c>
      <c r="CV25" s="147" t="s">
        <v>134</v>
      </c>
    </row>
    <row r="26" spans="1:100" x14ac:dyDescent="0.2">
      <c r="A26" s="151" t="s">
        <v>1033</v>
      </c>
      <c r="B26" s="151" t="s">
        <v>1034</v>
      </c>
      <c r="C26" s="151" t="s">
        <v>1033</v>
      </c>
      <c r="D26" s="151" t="s">
        <v>1039</v>
      </c>
      <c r="E26" s="151" t="s">
        <v>1040</v>
      </c>
      <c r="F26" s="151" t="s">
        <v>1039</v>
      </c>
      <c r="G26" s="151" t="e">
        <f>VLOOKUP(D26,#REF!,5,0)</f>
        <v>#REF!</v>
      </c>
      <c r="H26" s="151" t="e">
        <f>VLOOKUP(D26,#REF!,6,0)</f>
        <v>#REF!</v>
      </c>
      <c r="I26" s="151">
        <v>7</v>
      </c>
      <c r="J26" s="151">
        <v>60</v>
      </c>
      <c r="K26" s="151">
        <v>10</v>
      </c>
      <c r="L26" s="152">
        <v>99173</v>
      </c>
      <c r="M26" s="152">
        <v>26299</v>
      </c>
      <c r="N26" s="151">
        <v>509.92</v>
      </c>
      <c r="O26" s="151">
        <v>194</v>
      </c>
      <c r="P26" s="152">
        <v>1743</v>
      </c>
      <c r="Q26" s="152">
        <f t="shared" si="0"/>
        <v>17575348.129027054</v>
      </c>
      <c r="R26" s="153">
        <v>14.11</v>
      </c>
      <c r="S26" s="151">
        <v>594</v>
      </c>
      <c r="T26" s="151">
        <v>136</v>
      </c>
      <c r="U26" s="152">
        <v>83156</v>
      </c>
      <c r="V26" s="152">
        <v>65900</v>
      </c>
      <c r="W26" s="152">
        <v>99130</v>
      </c>
      <c r="X26" s="151">
        <v>37</v>
      </c>
      <c r="Y26" s="151">
        <v>5</v>
      </c>
      <c r="Z26" s="151">
        <v>1</v>
      </c>
      <c r="AA26" s="151">
        <v>0</v>
      </c>
      <c r="AB26" s="151">
        <v>0</v>
      </c>
      <c r="AC26" s="151">
        <v>0</v>
      </c>
      <c r="AD26" s="152">
        <v>50128</v>
      </c>
      <c r="AE26" s="152">
        <v>49045</v>
      </c>
      <c r="AF26" s="152">
        <v>55494</v>
      </c>
      <c r="AG26" s="152">
        <v>39818</v>
      </c>
      <c r="AH26" s="151">
        <v>487</v>
      </c>
      <c r="AI26" s="152">
        <v>3374</v>
      </c>
      <c r="AJ26" s="152">
        <v>8260</v>
      </c>
      <c r="AK26" s="152">
        <v>10417</v>
      </c>
      <c r="AL26" s="152">
        <v>11146</v>
      </c>
      <c r="AM26" s="152">
        <v>11622</v>
      </c>
      <c r="AN26" s="152">
        <v>10364</v>
      </c>
      <c r="AO26" s="152">
        <v>8358</v>
      </c>
      <c r="AP26" s="152">
        <v>7781</v>
      </c>
      <c r="AQ26" s="152">
        <v>6787</v>
      </c>
      <c r="AR26" s="152">
        <v>5399</v>
      </c>
      <c r="AS26" s="152">
        <v>4690</v>
      </c>
      <c r="AT26" s="152">
        <v>4063</v>
      </c>
      <c r="AU26" s="152">
        <v>2957</v>
      </c>
      <c r="AV26" s="152">
        <v>2578</v>
      </c>
      <c r="AW26" s="152">
        <v>1630</v>
      </c>
      <c r="AX26" s="152">
        <v>1350</v>
      </c>
      <c r="AY26" s="152">
        <v>1771</v>
      </c>
      <c r="AZ26" s="152">
        <v>1845</v>
      </c>
      <c r="BA26" s="152">
        <v>93931</v>
      </c>
      <c r="BB26" s="154">
        <v>2</v>
      </c>
      <c r="BC26" s="154">
        <v>2</v>
      </c>
      <c r="BD26" s="154">
        <v>2</v>
      </c>
      <c r="BE26" s="154">
        <v>2</v>
      </c>
      <c r="BF26" s="154">
        <v>0</v>
      </c>
      <c r="BG26" s="152">
        <v>3881</v>
      </c>
      <c r="BH26" s="152">
        <v>2061</v>
      </c>
      <c r="BI26" s="152">
        <v>12512</v>
      </c>
      <c r="BJ26" s="152">
        <v>6681</v>
      </c>
      <c r="BK26" s="152">
        <v>7121</v>
      </c>
      <c r="BL26" s="152">
        <v>11359</v>
      </c>
      <c r="BM26" s="152">
        <v>29123</v>
      </c>
      <c r="BN26" s="152">
        <v>13508</v>
      </c>
      <c r="BO26" s="152">
        <v>23619</v>
      </c>
      <c r="BP26" s="152">
        <v>13467</v>
      </c>
      <c r="BQ26" s="152">
        <v>14460</v>
      </c>
      <c r="BR26" s="151">
        <v>439</v>
      </c>
      <c r="BS26" s="151">
        <v>707</v>
      </c>
      <c r="BT26" s="152">
        <v>3656</v>
      </c>
      <c r="BU26" s="151">
        <v>183</v>
      </c>
      <c r="BV26" s="151">
        <v>11</v>
      </c>
      <c r="BW26" s="151">
        <v>694</v>
      </c>
      <c r="BX26" s="151">
        <v>625</v>
      </c>
      <c r="BY26" s="151">
        <v>191</v>
      </c>
      <c r="BZ26" s="152">
        <v>1926</v>
      </c>
      <c r="CA26" s="151">
        <v>67</v>
      </c>
      <c r="CB26" s="151">
        <v>0</v>
      </c>
      <c r="CC26" s="151">
        <v>5</v>
      </c>
      <c r="CD26" s="151">
        <v>0</v>
      </c>
      <c r="CE26" s="151">
        <v>4</v>
      </c>
      <c r="CF26" s="151">
        <v>6</v>
      </c>
      <c r="CG26" s="151">
        <v>42</v>
      </c>
      <c r="CH26" s="151">
        <v>156</v>
      </c>
      <c r="CI26" s="152">
        <v>95457</v>
      </c>
      <c r="CJ26" s="152">
        <v>45149</v>
      </c>
      <c r="CK26" s="152">
        <v>1444</v>
      </c>
      <c r="CL26" s="151">
        <v>132</v>
      </c>
      <c r="CM26" s="152">
        <v>7113</v>
      </c>
      <c r="CN26" s="152">
        <v>10924</v>
      </c>
      <c r="CO26" s="152">
        <v>9510</v>
      </c>
      <c r="CP26" s="151">
        <v>7</v>
      </c>
      <c r="CQ26" s="152">
        <v>10033</v>
      </c>
      <c r="CR26" s="151">
        <v>57</v>
      </c>
      <c r="CS26" s="151">
        <v>158</v>
      </c>
      <c r="CT26" s="152">
        <v>14646</v>
      </c>
      <c r="CU26" s="151" t="s">
        <v>2467</v>
      </c>
      <c r="CV26" s="151" t="s">
        <v>134</v>
      </c>
    </row>
    <row r="27" spans="1:100" x14ac:dyDescent="0.2">
      <c r="A27" s="147" t="s">
        <v>341</v>
      </c>
      <c r="B27" s="147" t="s">
        <v>342</v>
      </c>
      <c r="C27" s="147" t="s">
        <v>341</v>
      </c>
      <c r="D27" s="147" t="s">
        <v>359</v>
      </c>
      <c r="E27" s="147" t="s">
        <v>360</v>
      </c>
      <c r="F27" s="147" t="s">
        <v>359</v>
      </c>
      <c r="G27" s="147" t="e">
        <f>VLOOKUP(D27,#REF!,5,0)</f>
        <v>#REF!</v>
      </c>
      <c r="H27" s="147" t="e">
        <f>VLOOKUP(D27,#REF!,6,0)</f>
        <v>#REF!</v>
      </c>
      <c r="I27" s="147">
        <v>20</v>
      </c>
      <c r="J27" s="147">
        <v>305</v>
      </c>
      <c r="K27" s="147">
        <v>7</v>
      </c>
      <c r="L27" s="148">
        <v>650613</v>
      </c>
      <c r="M27" s="148">
        <v>203451</v>
      </c>
      <c r="N27" s="149">
        <v>3370</v>
      </c>
      <c r="O27" s="147">
        <v>193</v>
      </c>
      <c r="P27" s="148">
        <v>8805</v>
      </c>
      <c r="Q27" s="148">
        <f t="shared" si="0"/>
        <v>13533390.817582803</v>
      </c>
      <c r="R27" s="149">
        <v>10.43</v>
      </c>
      <c r="S27" s="148">
        <v>1683</v>
      </c>
      <c r="T27" s="147">
        <v>705</v>
      </c>
      <c r="U27" s="148">
        <v>459656</v>
      </c>
      <c r="V27" s="148">
        <v>471054</v>
      </c>
      <c r="W27" s="148">
        <v>616679</v>
      </c>
      <c r="X27" s="148">
        <v>6902</v>
      </c>
      <c r="Y27" s="148">
        <v>10537</v>
      </c>
      <c r="Z27" s="148">
        <v>15897</v>
      </c>
      <c r="AA27" s="147">
        <v>596</v>
      </c>
      <c r="AB27" s="147">
        <v>1</v>
      </c>
      <c r="AC27" s="147">
        <v>1</v>
      </c>
      <c r="AD27" s="148">
        <v>333725</v>
      </c>
      <c r="AE27" s="148">
        <v>316888</v>
      </c>
      <c r="AF27" s="148">
        <v>280189</v>
      </c>
      <c r="AG27" s="148">
        <v>347647</v>
      </c>
      <c r="AH27" s="148">
        <v>3327</v>
      </c>
      <c r="AI27" s="148">
        <v>19450</v>
      </c>
      <c r="AJ27" s="148">
        <v>45582</v>
      </c>
      <c r="AK27" s="148">
        <v>58403</v>
      </c>
      <c r="AL27" s="148">
        <v>59577</v>
      </c>
      <c r="AM27" s="148">
        <v>47740</v>
      </c>
      <c r="AN27" s="148">
        <v>51318</v>
      </c>
      <c r="AO27" s="148">
        <v>49179</v>
      </c>
      <c r="AP27" s="148">
        <v>51717</v>
      </c>
      <c r="AQ27" s="148">
        <v>55081</v>
      </c>
      <c r="AR27" s="148">
        <v>52371</v>
      </c>
      <c r="AS27" s="148">
        <v>45919</v>
      </c>
      <c r="AT27" s="148">
        <v>36976</v>
      </c>
      <c r="AU27" s="148">
        <v>31338</v>
      </c>
      <c r="AV27" s="148">
        <v>24770</v>
      </c>
      <c r="AW27" s="148">
        <v>16618</v>
      </c>
      <c r="AX27" s="148">
        <v>10524</v>
      </c>
      <c r="AY27" s="148">
        <v>13500</v>
      </c>
      <c r="AZ27" s="148">
        <v>10422</v>
      </c>
      <c r="BA27" s="148">
        <v>620502</v>
      </c>
      <c r="BB27" s="150">
        <v>2</v>
      </c>
      <c r="BC27" s="150">
        <v>2</v>
      </c>
      <c r="BD27" s="150">
        <v>2</v>
      </c>
      <c r="BE27" s="150">
        <v>1</v>
      </c>
      <c r="BF27" s="150">
        <v>0</v>
      </c>
      <c r="BG27" s="148">
        <v>20812</v>
      </c>
      <c r="BH27" s="148">
        <v>10669</v>
      </c>
      <c r="BI27" s="148">
        <v>70846</v>
      </c>
      <c r="BJ27" s="148">
        <v>36084</v>
      </c>
      <c r="BK27" s="148">
        <v>31512</v>
      </c>
      <c r="BL27" s="148">
        <v>49007</v>
      </c>
      <c r="BM27" s="148">
        <v>175997</v>
      </c>
      <c r="BN27" s="148">
        <v>79842</v>
      </c>
      <c r="BO27" s="148">
        <v>181147</v>
      </c>
      <c r="BP27" s="148">
        <v>101956</v>
      </c>
      <c r="BQ27" s="148">
        <v>88577</v>
      </c>
      <c r="BR27" s="148">
        <v>3351</v>
      </c>
      <c r="BS27" s="148">
        <v>4946</v>
      </c>
      <c r="BT27" s="148">
        <v>14255</v>
      </c>
      <c r="BU27" s="147">
        <v>525</v>
      </c>
      <c r="BV27" s="147">
        <v>17</v>
      </c>
      <c r="BW27" s="148">
        <v>4869</v>
      </c>
      <c r="BX27" s="148">
        <v>4502</v>
      </c>
      <c r="BY27" s="148">
        <v>1878</v>
      </c>
      <c r="BZ27" s="148">
        <v>7252</v>
      </c>
      <c r="CA27" s="147">
        <v>672</v>
      </c>
      <c r="CB27" s="147">
        <v>10</v>
      </c>
      <c r="CC27" s="147">
        <v>68</v>
      </c>
      <c r="CD27" s="147">
        <v>16</v>
      </c>
      <c r="CE27" s="147">
        <v>55</v>
      </c>
      <c r="CF27" s="147">
        <v>59</v>
      </c>
      <c r="CG27" s="147">
        <v>117</v>
      </c>
      <c r="CH27" s="147">
        <v>823</v>
      </c>
      <c r="CI27" s="148">
        <v>630292</v>
      </c>
      <c r="CJ27" s="148">
        <v>198662</v>
      </c>
      <c r="CK27" s="148">
        <v>10164</v>
      </c>
      <c r="CL27" s="148">
        <v>4043</v>
      </c>
      <c r="CM27" s="148">
        <v>51158</v>
      </c>
      <c r="CN27" s="148">
        <v>158785</v>
      </c>
      <c r="CO27" s="147">
        <v>63</v>
      </c>
      <c r="CP27" s="147">
        <v>226</v>
      </c>
      <c r="CQ27" s="148">
        <v>76286</v>
      </c>
      <c r="CR27" s="148">
        <v>1786</v>
      </c>
      <c r="CS27" s="147">
        <v>798</v>
      </c>
      <c r="CT27" s="148">
        <v>148642</v>
      </c>
      <c r="CU27" s="147" t="s">
        <v>2467</v>
      </c>
      <c r="CV27" s="147" t="s">
        <v>134</v>
      </c>
    </row>
    <row r="28" spans="1:100" x14ac:dyDescent="0.2">
      <c r="A28" s="147" t="s">
        <v>755</v>
      </c>
      <c r="B28" s="147" t="s">
        <v>756</v>
      </c>
      <c r="C28" s="147" t="s">
        <v>755</v>
      </c>
      <c r="D28" s="147" t="s">
        <v>775</v>
      </c>
      <c r="E28" s="147" t="s">
        <v>776</v>
      </c>
      <c r="F28" s="147" t="s">
        <v>775</v>
      </c>
      <c r="G28" s="147" t="e">
        <f>VLOOKUP(D28,#REF!,5,0)</f>
        <v>#REF!</v>
      </c>
      <c r="H28" s="147" t="e">
        <f>VLOOKUP(D28,#REF!,6,0)</f>
        <v>#REF!</v>
      </c>
      <c r="I28" s="147">
        <v>21</v>
      </c>
      <c r="J28" s="147">
        <v>147</v>
      </c>
      <c r="K28" s="147">
        <v>13</v>
      </c>
      <c r="L28" s="148">
        <v>326992</v>
      </c>
      <c r="M28" s="148">
        <v>98541</v>
      </c>
      <c r="N28" s="149">
        <v>1731.9</v>
      </c>
      <c r="O28" s="147">
        <v>189</v>
      </c>
      <c r="P28" s="148">
        <v>2859</v>
      </c>
      <c r="Q28" s="148">
        <f t="shared" si="0"/>
        <v>8743333.170230465</v>
      </c>
      <c r="R28" s="149">
        <v>13.12</v>
      </c>
      <c r="S28" s="148">
        <v>1400</v>
      </c>
      <c r="T28" s="147">
        <v>346</v>
      </c>
      <c r="U28" s="148">
        <v>305715</v>
      </c>
      <c r="V28" s="148">
        <v>230288</v>
      </c>
      <c r="W28" s="148">
        <v>33816</v>
      </c>
      <c r="X28" s="148">
        <v>5381</v>
      </c>
      <c r="Y28" s="148">
        <v>287508</v>
      </c>
      <c r="Z28" s="147">
        <v>208</v>
      </c>
      <c r="AA28" s="147">
        <v>63</v>
      </c>
      <c r="AB28" s="147">
        <v>2</v>
      </c>
      <c r="AC28" s="147">
        <v>14</v>
      </c>
      <c r="AD28" s="148">
        <v>158313</v>
      </c>
      <c r="AE28" s="148">
        <v>168679</v>
      </c>
      <c r="AF28" s="148">
        <v>196683</v>
      </c>
      <c r="AG28" s="148">
        <v>116579</v>
      </c>
      <c r="AH28" s="147">
        <v>759</v>
      </c>
      <c r="AI28" s="148">
        <v>12971</v>
      </c>
      <c r="AJ28" s="148">
        <v>20105</v>
      </c>
      <c r="AK28" s="148">
        <v>32428</v>
      </c>
      <c r="AL28" s="148">
        <v>33079</v>
      </c>
      <c r="AM28" s="148">
        <v>31898</v>
      </c>
      <c r="AN28" s="148">
        <v>29359</v>
      </c>
      <c r="AO28" s="148">
        <v>24969</v>
      </c>
      <c r="AP28" s="148">
        <v>23321</v>
      </c>
      <c r="AQ28" s="148">
        <v>22840</v>
      </c>
      <c r="AR28" s="148">
        <v>21019</v>
      </c>
      <c r="AS28" s="148">
        <v>19686</v>
      </c>
      <c r="AT28" s="148">
        <v>16445</v>
      </c>
      <c r="AU28" s="148">
        <v>15483</v>
      </c>
      <c r="AV28" s="148">
        <v>13151</v>
      </c>
      <c r="AW28" s="148">
        <v>9613</v>
      </c>
      <c r="AX28" s="148">
        <v>6564</v>
      </c>
      <c r="AY28" s="148">
        <v>7032</v>
      </c>
      <c r="AZ28" s="148">
        <v>4807</v>
      </c>
      <c r="BA28" s="148">
        <v>314771</v>
      </c>
      <c r="BB28" s="150">
        <v>2</v>
      </c>
      <c r="BC28" s="150">
        <v>2</v>
      </c>
      <c r="BD28" s="150">
        <v>2</v>
      </c>
      <c r="BE28" s="150">
        <v>1</v>
      </c>
      <c r="BF28" s="150">
        <v>0</v>
      </c>
      <c r="BG28" s="148">
        <v>10111</v>
      </c>
      <c r="BH28" s="148">
        <v>5661</v>
      </c>
      <c r="BI28" s="148">
        <v>39094</v>
      </c>
      <c r="BJ28" s="148">
        <v>19960</v>
      </c>
      <c r="BK28" s="148">
        <v>20596</v>
      </c>
      <c r="BL28" s="148">
        <v>30285</v>
      </c>
      <c r="BM28" s="148">
        <v>55963</v>
      </c>
      <c r="BN28" s="148">
        <v>84127</v>
      </c>
      <c r="BO28" s="148">
        <v>77070</v>
      </c>
      <c r="BP28" s="148">
        <v>34567</v>
      </c>
      <c r="BQ28" s="148">
        <v>52394</v>
      </c>
      <c r="BR28" s="148">
        <v>1303</v>
      </c>
      <c r="BS28" s="148">
        <v>4151</v>
      </c>
      <c r="BT28" s="148">
        <v>16815</v>
      </c>
      <c r="BU28" s="147">
        <v>581</v>
      </c>
      <c r="BV28" s="147">
        <v>21</v>
      </c>
      <c r="BW28" s="148">
        <v>25081</v>
      </c>
      <c r="BX28" s="148">
        <v>23992</v>
      </c>
      <c r="BY28" s="148">
        <v>4534</v>
      </c>
      <c r="BZ28" s="148">
        <v>101772</v>
      </c>
      <c r="CA28" s="147">
        <v>77</v>
      </c>
      <c r="CB28" s="147">
        <v>24</v>
      </c>
      <c r="CC28" s="147">
        <v>32</v>
      </c>
      <c r="CD28" s="147">
        <v>24</v>
      </c>
      <c r="CE28" s="147">
        <v>21</v>
      </c>
      <c r="CF28" s="147">
        <v>17</v>
      </c>
      <c r="CG28" s="147">
        <v>98</v>
      </c>
      <c r="CH28" s="147">
        <v>185</v>
      </c>
      <c r="CI28" s="148">
        <v>171135</v>
      </c>
      <c r="CJ28" s="148">
        <v>59281</v>
      </c>
      <c r="CK28" s="148">
        <v>7081</v>
      </c>
      <c r="CL28" s="148">
        <v>5347</v>
      </c>
      <c r="CM28" s="148">
        <v>26551</v>
      </c>
      <c r="CN28" s="148">
        <v>80876</v>
      </c>
      <c r="CO28" s="148">
        <v>6425</v>
      </c>
      <c r="CP28" s="147">
        <v>935</v>
      </c>
      <c r="CQ28" s="148">
        <v>83474</v>
      </c>
      <c r="CR28" s="148">
        <v>1265</v>
      </c>
      <c r="CS28" s="148">
        <v>1684</v>
      </c>
      <c r="CT28" s="148">
        <v>54073</v>
      </c>
      <c r="CU28" s="147" t="s">
        <v>2467</v>
      </c>
      <c r="CV28" s="147" t="s">
        <v>134</v>
      </c>
    </row>
    <row r="29" spans="1:100" x14ac:dyDescent="0.2">
      <c r="A29" s="147" t="s">
        <v>755</v>
      </c>
      <c r="B29" s="147" t="s">
        <v>756</v>
      </c>
      <c r="C29" s="147" t="s">
        <v>755</v>
      </c>
      <c r="D29" s="147" t="s">
        <v>767</v>
      </c>
      <c r="E29" s="147" t="s">
        <v>768</v>
      </c>
      <c r="F29" s="147" t="s">
        <v>767</v>
      </c>
      <c r="G29" s="147" t="e">
        <f>VLOOKUP(D29,#REF!,5,0)</f>
        <v>#REF!</v>
      </c>
      <c r="H29" s="147" t="e">
        <f>VLOOKUP(D29,#REF!,6,0)</f>
        <v>#REF!</v>
      </c>
      <c r="I29" s="147">
        <v>12</v>
      </c>
      <c r="J29" s="147">
        <v>69</v>
      </c>
      <c r="K29" s="147">
        <v>12</v>
      </c>
      <c r="L29" s="148">
        <v>227203</v>
      </c>
      <c r="M29" s="148">
        <v>58221</v>
      </c>
      <c r="N29" s="149">
        <v>1284.97</v>
      </c>
      <c r="O29" s="147">
        <v>177</v>
      </c>
      <c r="P29" s="148">
        <v>2511</v>
      </c>
      <c r="Q29" s="148">
        <f t="shared" si="0"/>
        <v>11051790.689383503</v>
      </c>
      <c r="R29" s="149">
        <v>15.37</v>
      </c>
      <c r="S29" s="147">
        <v>794</v>
      </c>
      <c r="T29" s="147">
        <v>273</v>
      </c>
      <c r="U29" s="148">
        <v>208552</v>
      </c>
      <c r="V29" s="148">
        <v>163990</v>
      </c>
      <c r="W29" s="148">
        <v>9458</v>
      </c>
      <c r="X29" s="148">
        <v>16458</v>
      </c>
      <c r="Y29" s="148">
        <v>200839</v>
      </c>
      <c r="Z29" s="147">
        <v>407</v>
      </c>
      <c r="AA29" s="147">
        <v>38</v>
      </c>
      <c r="AB29" s="147">
        <v>3</v>
      </c>
      <c r="AC29" s="147">
        <v>0</v>
      </c>
      <c r="AD29" s="148">
        <v>114022</v>
      </c>
      <c r="AE29" s="148">
        <v>113181</v>
      </c>
      <c r="AF29" s="148">
        <v>145287</v>
      </c>
      <c r="AG29" s="148">
        <v>73168</v>
      </c>
      <c r="AH29" s="147">
        <v>940</v>
      </c>
      <c r="AI29" s="148">
        <v>7808</v>
      </c>
      <c r="AJ29" s="148">
        <v>12034</v>
      </c>
      <c r="AK29" s="148">
        <v>20670</v>
      </c>
      <c r="AL29" s="148">
        <v>22329</v>
      </c>
      <c r="AM29" s="148">
        <v>27203</v>
      </c>
      <c r="AN29" s="148">
        <v>23418</v>
      </c>
      <c r="AO29" s="148">
        <v>21466</v>
      </c>
      <c r="AP29" s="148">
        <v>19622</v>
      </c>
      <c r="AQ29" s="148">
        <v>17613</v>
      </c>
      <c r="AR29" s="148">
        <v>12919</v>
      </c>
      <c r="AS29" s="148">
        <v>11374</v>
      </c>
      <c r="AT29" s="148">
        <v>10019</v>
      </c>
      <c r="AU29" s="148">
        <v>8847</v>
      </c>
      <c r="AV29" s="148">
        <v>7664</v>
      </c>
      <c r="AW29" s="148">
        <v>4757</v>
      </c>
      <c r="AX29" s="148">
        <v>3337</v>
      </c>
      <c r="AY29" s="148">
        <v>3931</v>
      </c>
      <c r="AZ29" s="148">
        <v>3055</v>
      </c>
      <c r="BA29" s="148">
        <v>219966</v>
      </c>
      <c r="BB29" s="150">
        <v>1</v>
      </c>
      <c r="BC29" s="150">
        <v>1</v>
      </c>
      <c r="BD29" s="150">
        <v>1</v>
      </c>
      <c r="BE29" s="150">
        <v>1</v>
      </c>
      <c r="BF29" s="150">
        <v>0</v>
      </c>
      <c r="BG29" s="148">
        <v>6222</v>
      </c>
      <c r="BH29" s="148">
        <v>3477</v>
      </c>
      <c r="BI29" s="148">
        <v>25499</v>
      </c>
      <c r="BJ29" s="148">
        <v>13293</v>
      </c>
      <c r="BK29" s="148">
        <v>16291</v>
      </c>
      <c r="BL29" s="148">
        <v>25549</v>
      </c>
      <c r="BM29" s="148">
        <v>66610</v>
      </c>
      <c r="BN29" s="148">
        <v>18020</v>
      </c>
      <c r="BO29" s="148">
        <v>71802</v>
      </c>
      <c r="BP29" s="148">
        <v>23781</v>
      </c>
      <c r="BQ29" s="148">
        <v>36070</v>
      </c>
      <c r="BR29" s="147">
        <v>803</v>
      </c>
      <c r="BS29" s="148">
        <v>2496</v>
      </c>
      <c r="BT29" s="148">
        <v>7411</v>
      </c>
      <c r="BU29" s="147">
        <v>203</v>
      </c>
      <c r="BV29" s="147">
        <v>7</v>
      </c>
      <c r="BW29" s="148">
        <v>8872</v>
      </c>
      <c r="BX29" s="148">
        <v>10210</v>
      </c>
      <c r="BY29" s="148">
        <v>2609</v>
      </c>
      <c r="BZ29" s="148">
        <v>22027</v>
      </c>
      <c r="CA29" s="147">
        <v>608</v>
      </c>
      <c r="CB29" s="147">
        <v>14</v>
      </c>
      <c r="CC29" s="147">
        <v>112</v>
      </c>
      <c r="CD29" s="147">
        <v>11</v>
      </c>
      <c r="CE29" s="147">
        <v>48</v>
      </c>
      <c r="CF29" s="147">
        <v>21</v>
      </c>
      <c r="CG29" s="147">
        <v>210</v>
      </c>
      <c r="CH29" s="147">
        <v>127</v>
      </c>
      <c r="CI29" s="148">
        <v>182334</v>
      </c>
      <c r="CJ29" s="148">
        <v>63270</v>
      </c>
      <c r="CK29" s="148">
        <v>5523</v>
      </c>
      <c r="CL29" s="148">
        <v>2551</v>
      </c>
      <c r="CM29" s="148">
        <v>19567</v>
      </c>
      <c r="CN29" s="148">
        <v>33451</v>
      </c>
      <c r="CO29" s="147">
        <v>759</v>
      </c>
      <c r="CP29" s="147">
        <v>597</v>
      </c>
      <c r="CQ29" s="148">
        <v>57831</v>
      </c>
      <c r="CR29" s="147">
        <v>800</v>
      </c>
      <c r="CS29" s="148">
        <v>2294</v>
      </c>
      <c r="CT29" s="148">
        <v>40560</v>
      </c>
      <c r="CU29" s="147" t="s">
        <v>2467</v>
      </c>
      <c r="CV29" s="147" t="s">
        <v>134</v>
      </c>
    </row>
    <row r="30" spans="1:100" x14ac:dyDescent="0.2">
      <c r="A30" s="147" t="s">
        <v>755</v>
      </c>
      <c r="B30" s="147" t="s">
        <v>756</v>
      </c>
      <c r="C30" s="147" t="s">
        <v>755</v>
      </c>
      <c r="D30" s="147" t="s">
        <v>797</v>
      </c>
      <c r="E30" s="147" t="s">
        <v>798</v>
      </c>
      <c r="F30" s="147" t="s">
        <v>797</v>
      </c>
      <c r="G30" s="147" t="e">
        <f>VLOOKUP(D30,#REF!,5,0)</f>
        <v>#REF!</v>
      </c>
      <c r="H30" s="147" t="e">
        <f>VLOOKUP(D30,#REF!,6,0)</f>
        <v>#REF!</v>
      </c>
      <c r="I30" s="147">
        <v>12</v>
      </c>
      <c r="J30" s="147">
        <v>127</v>
      </c>
      <c r="K30" s="147">
        <v>0</v>
      </c>
      <c r="L30" s="148">
        <v>196916</v>
      </c>
      <c r="M30" s="148">
        <v>53265</v>
      </c>
      <c r="N30" s="149">
        <v>1160.6300000000001</v>
      </c>
      <c r="O30" s="147">
        <v>170</v>
      </c>
      <c r="P30" s="148">
        <v>1605</v>
      </c>
      <c r="Q30" s="148">
        <f t="shared" si="0"/>
        <v>8150683.5401897253</v>
      </c>
      <c r="R30" s="149">
        <v>16.04</v>
      </c>
      <c r="S30" s="147">
        <v>601</v>
      </c>
      <c r="T30" s="147">
        <v>77</v>
      </c>
      <c r="U30" s="148">
        <v>176349</v>
      </c>
      <c r="V30" s="148">
        <v>143307</v>
      </c>
      <c r="W30" s="148">
        <v>2373</v>
      </c>
      <c r="X30" s="148">
        <v>15016</v>
      </c>
      <c r="Y30" s="148">
        <v>179470</v>
      </c>
      <c r="Z30" s="147">
        <v>57</v>
      </c>
      <c r="AA30" s="147">
        <v>0</v>
      </c>
      <c r="AB30" s="147">
        <v>0</v>
      </c>
      <c r="AC30" s="147">
        <v>0</v>
      </c>
      <c r="AD30" s="148">
        <v>97535</v>
      </c>
      <c r="AE30" s="148">
        <v>99381</v>
      </c>
      <c r="AF30" s="148">
        <v>118908</v>
      </c>
      <c r="AG30" s="148">
        <v>70209</v>
      </c>
      <c r="AH30" s="147">
        <v>841</v>
      </c>
      <c r="AI30" s="148">
        <v>6958</v>
      </c>
      <c r="AJ30" s="148">
        <v>9198</v>
      </c>
      <c r="AK30" s="148">
        <v>17149</v>
      </c>
      <c r="AL30" s="148">
        <v>19572</v>
      </c>
      <c r="AM30" s="148">
        <v>23807</v>
      </c>
      <c r="AN30" s="148">
        <v>20378</v>
      </c>
      <c r="AO30" s="148">
        <v>18202</v>
      </c>
      <c r="AP30" s="148">
        <v>14006</v>
      </c>
      <c r="AQ30" s="148">
        <v>12683</v>
      </c>
      <c r="AR30" s="148">
        <v>11327</v>
      </c>
      <c r="AS30" s="148">
        <v>10359</v>
      </c>
      <c r="AT30" s="148">
        <v>9689</v>
      </c>
      <c r="AU30" s="148">
        <v>8726</v>
      </c>
      <c r="AV30" s="148">
        <v>7366</v>
      </c>
      <c r="AW30" s="148">
        <v>5089</v>
      </c>
      <c r="AX30" s="148">
        <v>3764</v>
      </c>
      <c r="AY30" s="148">
        <v>5601</v>
      </c>
      <c r="AZ30" s="148">
        <v>2380</v>
      </c>
      <c r="BA30" s="148">
        <v>191833</v>
      </c>
      <c r="BB30" s="150">
        <v>1</v>
      </c>
      <c r="BC30" s="150">
        <v>1</v>
      </c>
      <c r="BD30" s="150">
        <v>1</v>
      </c>
      <c r="BE30" s="150">
        <v>0</v>
      </c>
      <c r="BF30" s="150">
        <v>0</v>
      </c>
      <c r="BG30" s="148">
        <v>5124</v>
      </c>
      <c r="BH30" s="148">
        <v>2981</v>
      </c>
      <c r="BI30" s="148">
        <v>21118</v>
      </c>
      <c r="BJ30" s="148">
        <v>11792</v>
      </c>
      <c r="BK30" s="148">
        <v>15196</v>
      </c>
      <c r="BL30" s="148">
        <v>21420</v>
      </c>
      <c r="BM30" s="148">
        <v>67406</v>
      </c>
      <c r="BN30" s="148">
        <v>27980</v>
      </c>
      <c r="BO30" s="148">
        <v>53954</v>
      </c>
      <c r="BP30" s="148">
        <v>17989</v>
      </c>
      <c r="BQ30" s="148">
        <v>21546</v>
      </c>
      <c r="BR30" s="147">
        <v>660</v>
      </c>
      <c r="BS30" s="148">
        <v>1775</v>
      </c>
      <c r="BT30" s="148">
        <v>5474</v>
      </c>
      <c r="BU30" s="147">
        <v>115</v>
      </c>
      <c r="BV30" s="147">
        <v>17</v>
      </c>
      <c r="BW30" s="148">
        <v>4436</v>
      </c>
      <c r="BX30" s="148">
        <v>5007</v>
      </c>
      <c r="BY30" s="148">
        <v>1401</v>
      </c>
      <c r="BZ30" s="148">
        <v>9192</v>
      </c>
      <c r="CA30" s="148">
        <v>1050</v>
      </c>
      <c r="CB30" s="147">
        <v>10</v>
      </c>
      <c r="CC30" s="147">
        <v>147</v>
      </c>
      <c r="CD30" s="147">
        <v>20</v>
      </c>
      <c r="CE30" s="147">
        <v>59</v>
      </c>
      <c r="CF30" s="147">
        <v>22</v>
      </c>
      <c r="CG30" s="147">
        <v>212</v>
      </c>
      <c r="CH30" s="147">
        <v>120</v>
      </c>
      <c r="CI30" s="148">
        <v>175240</v>
      </c>
      <c r="CJ30" s="148">
        <v>50367</v>
      </c>
      <c r="CK30" s="148">
        <v>3117</v>
      </c>
      <c r="CL30" s="148">
        <v>2686</v>
      </c>
      <c r="CM30" s="148">
        <v>10119</v>
      </c>
      <c r="CN30" s="148">
        <v>36616</v>
      </c>
      <c r="CO30" s="147">
        <v>199</v>
      </c>
      <c r="CP30" s="147">
        <v>165</v>
      </c>
      <c r="CQ30" s="148">
        <v>53071</v>
      </c>
      <c r="CR30" s="147">
        <v>942</v>
      </c>
      <c r="CS30" s="148">
        <v>1051</v>
      </c>
      <c r="CT30" s="148">
        <v>38583</v>
      </c>
      <c r="CU30" s="147" t="s">
        <v>2467</v>
      </c>
      <c r="CV30" s="147" t="s">
        <v>134</v>
      </c>
    </row>
    <row r="31" spans="1:100" x14ac:dyDescent="0.2">
      <c r="A31" s="151" t="s">
        <v>1170</v>
      </c>
      <c r="B31" s="151" t="s">
        <v>1171</v>
      </c>
      <c r="C31" s="151" t="s">
        <v>1170</v>
      </c>
      <c r="D31" s="151" t="s">
        <v>1226</v>
      </c>
      <c r="E31" s="151" t="s">
        <v>1227</v>
      </c>
      <c r="F31" s="151" t="s">
        <v>1226</v>
      </c>
      <c r="G31" s="151" t="e">
        <f>VLOOKUP(D31,#REF!,5,0)</f>
        <v>#REF!</v>
      </c>
      <c r="H31" s="151" t="e">
        <f>VLOOKUP(D31,#REF!,6,0)</f>
        <v>#REF!</v>
      </c>
      <c r="I31" s="151">
        <v>5</v>
      </c>
      <c r="J31" s="151">
        <v>67</v>
      </c>
      <c r="K31" s="151">
        <v>0</v>
      </c>
      <c r="L31" s="152">
        <v>91138</v>
      </c>
      <c r="M31" s="152">
        <v>21742</v>
      </c>
      <c r="N31" s="151">
        <v>537.39</v>
      </c>
      <c r="O31" s="151">
        <v>170</v>
      </c>
      <c r="P31" s="152">
        <v>741</v>
      </c>
      <c r="Q31" s="152">
        <f t="shared" si="0"/>
        <v>8130527.3321775775</v>
      </c>
      <c r="R31" s="153">
        <v>41.76</v>
      </c>
      <c r="S31" s="151">
        <v>547</v>
      </c>
      <c r="T31" s="151">
        <v>0</v>
      </c>
      <c r="U31" s="152">
        <v>12402</v>
      </c>
      <c r="V31" s="152">
        <v>70060</v>
      </c>
      <c r="W31" s="151">
        <v>833</v>
      </c>
      <c r="X31" s="152">
        <v>59078</v>
      </c>
      <c r="Y31" s="152">
        <v>31186</v>
      </c>
      <c r="Z31" s="151">
        <v>41</v>
      </c>
      <c r="AA31" s="151">
        <v>0</v>
      </c>
      <c r="AB31" s="151">
        <v>0</v>
      </c>
      <c r="AC31" s="151">
        <v>0</v>
      </c>
      <c r="AD31" s="152">
        <v>48546</v>
      </c>
      <c r="AE31" s="152">
        <v>42592</v>
      </c>
      <c r="AF31" s="152">
        <v>55843</v>
      </c>
      <c r="AG31" s="152">
        <v>34146</v>
      </c>
      <c r="AH31" s="151">
        <v>175</v>
      </c>
      <c r="AI31" s="151">
        <v>974</v>
      </c>
      <c r="AJ31" s="152">
        <v>2474</v>
      </c>
      <c r="AK31" s="152">
        <v>4578</v>
      </c>
      <c r="AL31" s="152">
        <v>10509</v>
      </c>
      <c r="AM31" s="152">
        <v>11017</v>
      </c>
      <c r="AN31" s="152">
        <v>12446</v>
      </c>
      <c r="AO31" s="152">
        <v>9404</v>
      </c>
      <c r="AP31" s="152">
        <v>8819</v>
      </c>
      <c r="AQ31" s="152">
        <v>6091</v>
      </c>
      <c r="AR31" s="152">
        <v>7426</v>
      </c>
      <c r="AS31" s="152">
        <v>5114</v>
      </c>
      <c r="AT31" s="152">
        <v>6820</v>
      </c>
      <c r="AU31" s="152">
        <v>3239</v>
      </c>
      <c r="AV31" s="152">
        <v>2179</v>
      </c>
      <c r="AW31" s="151">
        <v>688</v>
      </c>
      <c r="AX31" s="151">
        <v>235</v>
      </c>
      <c r="AY31" s="151">
        <v>99</v>
      </c>
      <c r="AZ31" s="151">
        <v>762</v>
      </c>
      <c r="BA31" s="152">
        <v>89916</v>
      </c>
      <c r="BB31" s="154">
        <v>1</v>
      </c>
      <c r="BC31" s="154">
        <v>1</v>
      </c>
      <c r="BD31" s="154">
        <v>1</v>
      </c>
      <c r="BE31" s="154">
        <v>0</v>
      </c>
      <c r="BF31" s="154">
        <v>0</v>
      </c>
      <c r="BG31" s="152">
        <v>1591</v>
      </c>
      <c r="BH31" s="151">
        <v>832</v>
      </c>
      <c r="BI31" s="152">
        <v>6742</v>
      </c>
      <c r="BJ31" s="152">
        <v>6812</v>
      </c>
      <c r="BK31" s="152">
        <v>6850</v>
      </c>
      <c r="BL31" s="152">
        <v>12113</v>
      </c>
      <c r="BM31" s="152">
        <v>61275</v>
      </c>
      <c r="BN31" s="152">
        <v>11352</v>
      </c>
      <c r="BO31" s="152">
        <v>6711</v>
      </c>
      <c r="BP31" s="152">
        <v>3132</v>
      </c>
      <c r="BQ31" s="152">
        <v>6022</v>
      </c>
      <c r="BR31" s="151">
        <v>387</v>
      </c>
      <c r="BS31" s="151">
        <v>495</v>
      </c>
      <c r="BT31" s="152">
        <v>1616</v>
      </c>
      <c r="BU31" s="151">
        <v>66</v>
      </c>
      <c r="BV31" s="151">
        <v>82</v>
      </c>
      <c r="BW31" s="152">
        <v>1162</v>
      </c>
      <c r="BX31" s="152">
        <v>1616</v>
      </c>
      <c r="BY31" s="152">
        <v>1253</v>
      </c>
      <c r="BZ31" s="152">
        <v>14350</v>
      </c>
      <c r="CA31" s="151">
        <v>34</v>
      </c>
      <c r="CB31" s="151">
        <v>14</v>
      </c>
      <c r="CC31" s="151">
        <v>4</v>
      </c>
      <c r="CD31" s="151">
        <v>3</v>
      </c>
      <c r="CE31" s="151">
        <v>3</v>
      </c>
      <c r="CF31" s="151">
        <v>10</v>
      </c>
      <c r="CG31" s="151">
        <v>53</v>
      </c>
      <c r="CH31" s="151">
        <v>241</v>
      </c>
      <c r="CI31" s="152">
        <v>72395</v>
      </c>
      <c r="CJ31" s="152">
        <v>44208</v>
      </c>
      <c r="CK31" s="152">
        <v>1313</v>
      </c>
      <c r="CL31" s="151">
        <v>129</v>
      </c>
      <c r="CM31" s="152">
        <v>2192</v>
      </c>
      <c r="CN31" s="152">
        <v>23603</v>
      </c>
      <c r="CO31" s="151">
        <v>57</v>
      </c>
      <c r="CP31" s="151">
        <v>83</v>
      </c>
      <c r="CQ31" s="152">
        <v>11592</v>
      </c>
      <c r="CR31" s="151">
        <v>41</v>
      </c>
      <c r="CS31" s="151">
        <v>92</v>
      </c>
      <c r="CT31" s="152">
        <v>7828</v>
      </c>
      <c r="CU31" s="151" t="s">
        <v>2467</v>
      </c>
      <c r="CV31" s="151" t="s">
        <v>134</v>
      </c>
    </row>
    <row r="32" spans="1:100" x14ac:dyDescent="0.2">
      <c r="A32" s="147" t="s">
        <v>181</v>
      </c>
      <c r="B32" s="147" t="s">
        <v>182</v>
      </c>
      <c r="C32" s="147" t="s">
        <v>181</v>
      </c>
      <c r="D32" s="147" t="s">
        <v>189</v>
      </c>
      <c r="E32" s="147" t="s">
        <v>190</v>
      </c>
      <c r="F32" s="147" t="s">
        <v>189</v>
      </c>
      <c r="G32" s="147" t="e">
        <f>VLOOKUP(D32,#REF!,5,0)</f>
        <v>#REF!</v>
      </c>
      <c r="H32" s="147" t="e">
        <f>VLOOKUP(D32,#REF!,6,0)</f>
        <v>#REF!</v>
      </c>
      <c r="I32" s="147">
        <v>20</v>
      </c>
      <c r="J32" s="147">
        <v>159</v>
      </c>
      <c r="K32" s="147">
        <v>56</v>
      </c>
      <c r="L32" s="148">
        <v>365460</v>
      </c>
      <c r="M32" s="148">
        <v>90858</v>
      </c>
      <c r="N32" s="149">
        <v>2188</v>
      </c>
      <c r="O32" s="147">
        <v>167</v>
      </c>
      <c r="P32" s="148">
        <v>6032</v>
      </c>
      <c r="Q32" s="148">
        <f t="shared" si="0"/>
        <v>16505226.290154874</v>
      </c>
      <c r="R32" s="149">
        <v>12.38</v>
      </c>
      <c r="S32" s="148">
        <v>3445</v>
      </c>
      <c r="T32" s="147">
        <v>820</v>
      </c>
      <c r="U32" s="148">
        <v>314112</v>
      </c>
      <c r="V32" s="148">
        <v>256495</v>
      </c>
      <c r="W32" s="148">
        <v>155188</v>
      </c>
      <c r="X32" s="148">
        <v>164215</v>
      </c>
      <c r="Y32" s="148">
        <v>45499</v>
      </c>
      <c r="Z32" s="147">
        <v>5</v>
      </c>
      <c r="AA32" s="147">
        <v>177</v>
      </c>
      <c r="AB32" s="147">
        <v>0</v>
      </c>
      <c r="AC32" s="147">
        <v>376</v>
      </c>
      <c r="AD32" s="148">
        <v>184019</v>
      </c>
      <c r="AE32" s="148">
        <v>181441</v>
      </c>
      <c r="AF32" s="148">
        <v>212360</v>
      </c>
      <c r="AG32" s="148">
        <v>135527</v>
      </c>
      <c r="AH32" s="148">
        <v>1719</v>
      </c>
      <c r="AI32" s="148">
        <v>15854</v>
      </c>
      <c r="AJ32" s="148">
        <v>21909</v>
      </c>
      <c r="AK32" s="148">
        <v>34920</v>
      </c>
      <c r="AL32" s="148">
        <v>39851</v>
      </c>
      <c r="AM32" s="148">
        <v>41788</v>
      </c>
      <c r="AN32" s="148">
        <v>36232</v>
      </c>
      <c r="AO32" s="148">
        <v>30697</v>
      </c>
      <c r="AP32" s="148">
        <v>29035</v>
      </c>
      <c r="AQ32" s="148">
        <v>28344</v>
      </c>
      <c r="AR32" s="148">
        <v>23184</v>
      </c>
      <c r="AS32" s="148">
        <v>19910</v>
      </c>
      <c r="AT32" s="148">
        <v>16543</v>
      </c>
      <c r="AU32" s="148">
        <v>14032</v>
      </c>
      <c r="AV32" s="148">
        <v>11618</v>
      </c>
      <c r="AW32" s="148">
        <v>7648</v>
      </c>
      <c r="AX32" s="148">
        <v>4377</v>
      </c>
      <c r="AY32" s="148">
        <v>5372</v>
      </c>
      <c r="AZ32" s="148">
        <v>4970</v>
      </c>
      <c r="BA32" s="148">
        <v>352213</v>
      </c>
      <c r="BB32" s="150">
        <v>2</v>
      </c>
      <c r="BC32" s="150">
        <v>1</v>
      </c>
      <c r="BD32" s="150">
        <v>1</v>
      </c>
      <c r="BE32" s="150">
        <v>1</v>
      </c>
      <c r="BF32" s="150">
        <v>0</v>
      </c>
      <c r="BG32" s="148">
        <v>10772</v>
      </c>
      <c r="BH32" s="148">
        <v>5840</v>
      </c>
      <c r="BI32" s="148">
        <v>43046</v>
      </c>
      <c r="BJ32" s="148">
        <v>24489</v>
      </c>
      <c r="BK32" s="148">
        <v>25487</v>
      </c>
      <c r="BL32" s="148">
        <v>39721</v>
      </c>
      <c r="BM32" s="148">
        <v>84316</v>
      </c>
      <c r="BN32" s="148">
        <v>51250</v>
      </c>
      <c r="BO32" s="148">
        <v>79078</v>
      </c>
      <c r="BP32" s="148">
        <v>56155</v>
      </c>
      <c r="BQ32" s="148">
        <v>81205</v>
      </c>
      <c r="BR32" s="148">
        <v>1334</v>
      </c>
      <c r="BS32" s="148">
        <v>3349</v>
      </c>
      <c r="BT32" s="148">
        <v>8574</v>
      </c>
      <c r="BU32" s="147">
        <v>194</v>
      </c>
      <c r="BV32" s="147">
        <v>5</v>
      </c>
      <c r="BW32" s="148">
        <v>4082</v>
      </c>
      <c r="BX32" s="148">
        <v>5911</v>
      </c>
      <c r="BY32" s="148">
        <v>2387</v>
      </c>
      <c r="BZ32" s="148">
        <v>21644</v>
      </c>
      <c r="CA32" s="147">
        <v>82</v>
      </c>
      <c r="CB32" s="147">
        <v>14</v>
      </c>
      <c r="CC32" s="147">
        <v>58</v>
      </c>
      <c r="CD32" s="147">
        <v>21</v>
      </c>
      <c r="CE32" s="147">
        <v>60</v>
      </c>
      <c r="CF32" s="147">
        <v>45</v>
      </c>
      <c r="CG32" s="147">
        <v>67</v>
      </c>
      <c r="CH32" s="147">
        <v>362</v>
      </c>
      <c r="CI32" s="148">
        <v>330727</v>
      </c>
      <c r="CJ32" s="148">
        <v>100190</v>
      </c>
      <c r="CK32" s="148">
        <v>7776</v>
      </c>
      <c r="CL32" s="148">
        <v>2058</v>
      </c>
      <c r="CM32" s="148">
        <v>49663</v>
      </c>
      <c r="CN32" s="148">
        <v>69420</v>
      </c>
      <c r="CO32" s="148">
        <v>10227</v>
      </c>
      <c r="CP32" s="147">
        <v>277</v>
      </c>
      <c r="CQ32" s="148">
        <v>90856</v>
      </c>
      <c r="CR32" s="147">
        <v>641</v>
      </c>
      <c r="CS32" s="148">
        <v>1193</v>
      </c>
      <c r="CT32" s="148">
        <v>33159</v>
      </c>
      <c r="CU32" s="147" t="s">
        <v>2467</v>
      </c>
      <c r="CV32" s="147" t="s">
        <v>134</v>
      </c>
    </row>
    <row r="33" spans="1:100" x14ac:dyDescent="0.2">
      <c r="A33" s="147" t="s">
        <v>181</v>
      </c>
      <c r="B33" s="147" t="s">
        <v>182</v>
      </c>
      <c r="C33" s="147" t="s">
        <v>181</v>
      </c>
      <c r="D33" s="147" t="s">
        <v>202</v>
      </c>
      <c r="E33" s="147" t="s">
        <v>203</v>
      </c>
      <c r="F33" s="147" t="s">
        <v>202</v>
      </c>
      <c r="G33" s="147" t="e">
        <f>VLOOKUP(D33,#REF!,5,0)</f>
        <v>#REF!</v>
      </c>
      <c r="H33" s="147" t="e">
        <f>VLOOKUP(D33,#REF!,6,0)</f>
        <v>#REF!</v>
      </c>
      <c r="I33" s="147">
        <v>15</v>
      </c>
      <c r="J33" s="147">
        <v>161</v>
      </c>
      <c r="K33" s="147">
        <v>8</v>
      </c>
      <c r="L33" s="148">
        <v>318616</v>
      </c>
      <c r="M33" s="148">
        <v>85528</v>
      </c>
      <c r="N33" s="149">
        <v>1927.8</v>
      </c>
      <c r="O33" s="147">
        <v>165</v>
      </c>
      <c r="P33" s="148">
        <v>5688</v>
      </c>
      <c r="Q33" s="148">
        <f t="shared" si="0"/>
        <v>17852210.811760869</v>
      </c>
      <c r="R33" s="149">
        <v>8.0399999999999991</v>
      </c>
      <c r="S33" s="148">
        <v>2092</v>
      </c>
      <c r="T33" s="147">
        <v>207</v>
      </c>
      <c r="U33" s="148">
        <v>249570</v>
      </c>
      <c r="V33" s="148">
        <v>220369</v>
      </c>
      <c r="W33" s="148">
        <v>52051</v>
      </c>
      <c r="X33" s="148">
        <v>229316</v>
      </c>
      <c r="Y33" s="148">
        <v>36927</v>
      </c>
      <c r="Z33" s="147">
        <v>7</v>
      </c>
      <c r="AA33" s="147">
        <v>308</v>
      </c>
      <c r="AB33" s="147">
        <v>0</v>
      </c>
      <c r="AC33" s="147">
        <v>7</v>
      </c>
      <c r="AD33" s="148">
        <v>159193</v>
      </c>
      <c r="AE33" s="148">
        <v>159423</v>
      </c>
      <c r="AF33" s="148">
        <v>178022</v>
      </c>
      <c r="AG33" s="148">
        <v>123481</v>
      </c>
      <c r="AH33" s="147">
        <v>555</v>
      </c>
      <c r="AI33" s="148">
        <v>16558</v>
      </c>
      <c r="AJ33" s="148">
        <v>19725</v>
      </c>
      <c r="AK33" s="148">
        <v>32057</v>
      </c>
      <c r="AL33" s="148">
        <v>35976</v>
      </c>
      <c r="AM33" s="148">
        <v>35133</v>
      </c>
      <c r="AN33" s="148">
        <v>30731</v>
      </c>
      <c r="AO33" s="148">
        <v>24223</v>
      </c>
      <c r="AP33" s="148">
        <v>21589</v>
      </c>
      <c r="AQ33" s="148">
        <v>21239</v>
      </c>
      <c r="AR33" s="148">
        <v>20112</v>
      </c>
      <c r="AS33" s="148">
        <v>17318</v>
      </c>
      <c r="AT33" s="148">
        <v>15439</v>
      </c>
      <c r="AU33" s="148">
        <v>13799</v>
      </c>
      <c r="AV33" s="148">
        <v>12050</v>
      </c>
      <c r="AW33" s="148">
        <v>8525</v>
      </c>
      <c r="AX33" s="148">
        <v>4690</v>
      </c>
      <c r="AY33" s="148">
        <v>6010</v>
      </c>
      <c r="AZ33" s="148">
        <v>4624</v>
      </c>
      <c r="BA33" s="148">
        <v>306917</v>
      </c>
      <c r="BB33" s="150">
        <v>2</v>
      </c>
      <c r="BC33" s="150">
        <v>2</v>
      </c>
      <c r="BD33" s="150">
        <v>1</v>
      </c>
      <c r="BE33" s="150">
        <v>1</v>
      </c>
      <c r="BF33" s="150">
        <v>0</v>
      </c>
      <c r="BG33" s="148">
        <v>9879</v>
      </c>
      <c r="BH33" s="148">
        <v>5617</v>
      </c>
      <c r="BI33" s="148">
        <v>39619</v>
      </c>
      <c r="BJ33" s="148">
        <v>21786</v>
      </c>
      <c r="BK33" s="148">
        <v>21763</v>
      </c>
      <c r="BL33" s="148">
        <v>33413</v>
      </c>
      <c r="BM33" s="148">
        <v>95836</v>
      </c>
      <c r="BN33" s="148">
        <v>44997</v>
      </c>
      <c r="BO33" s="148">
        <v>48483</v>
      </c>
      <c r="BP33" s="148">
        <v>53125</v>
      </c>
      <c r="BQ33" s="148">
        <v>63042</v>
      </c>
      <c r="BR33" s="148">
        <v>2272</v>
      </c>
      <c r="BS33" s="148">
        <v>3670</v>
      </c>
      <c r="BT33" s="148">
        <v>6946</v>
      </c>
      <c r="BU33" s="147">
        <v>240</v>
      </c>
      <c r="BV33" s="147">
        <v>5</v>
      </c>
      <c r="BW33" s="148">
        <v>10226</v>
      </c>
      <c r="BX33" s="148">
        <v>13662</v>
      </c>
      <c r="BY33" s="148">
        <v>4932</v>
      </c>
      <c r="BZ33" s="148">
        <v>66751</v>
      </c>
      <c r="CA33" s="147">
        <v>249</v>
      </c>
      <c r="CB33" s="147">
        <v>17</v>
      </c>
      <c r="CC33" s="147">
        <v>305</v>
      </c>
      <c r="CD33" s="147">
        <v>30</v>
      </c>
      <c r="CE33" s="147">
        <v>174</v>
      </c>
      <c r="CF33" s="147">
        <v>107</v>
      </c>
      <c r="CG33" s="147">
        <v>459</v>
      </c>
      <c r="CH33" s="147">
        <v>699</v>
      </c>
      <c r="CI33" s="148">
        <v>221005</v>
      </c>
      <c r="CJ33" s="148">
        <v>107028</v>
      </c>
      <c r="CK33" s="148">
        <v>6912</v>
      </c>
      <c r="CL33" s="148">
        <v>1529</v>
      </c>
      <c r="CM33" s="148">
        <v>31720</v>
      </c>
      <c r="CN33" s="148">
        <v>100281</v>
      </c>
      <c r="CO33" s="147">
        <v>39</v>
      </c>
      <c r="CP33" s="147">
        <v>279</v>
      </c>
      <c r="CQ33" s="148">
        <v>60189</v>
      </c>
      <c r="CR33" s="147">
        <v>504</v>
      </c>
      <c r="CS33" s="148">
        <v>1064</v>
      </c>
      <c r="CT33" s="148">
        <v>9071</v>
      </c>
      <c r="CU33" s="147" t="s">
        <v>2467</v>
      </c>
      <c r="CV33" s="147" t="s">
        <v>134</v>
      </c>
    </row>
    <row r="34" spans="1:100" x14ac:dyDescent="0.2">
      <c r="A34" s="147" t="s">
        <v>755</v>
      </c>
      <c r="B34" s="147" t="s">
        <v>756</v>
      </c>
      <c r="C34" s="147" t="s">
        <v>755</v>
      </c>
      <c r="D34" s="147" t="s">
        <v>773</v>
      </c>
      <c r="E34" s="147" t="s">
        <v>774</v>
      </c>
      <c r="F34" s="147" t="s">
        <v>773</v>
      </c>
      <c r="G34" s="147" t="e">
        <f>VLOOKUP(D34,#REF!,5,0)</f>
        <v>#REF!</v>
      </c>
      <c r="H34" s="147" t="e">
        <f>VLOOKUP(D34,#REF!,6,0)</f>
        <v>#REF!</v>
      </c>
      <c r="I34" s="147">
        <v>19</v>
      </c>
      <c r="J34" s="147">
        <v>229</v>
      </c>
      <c r="K34" s="147">
        <v>21</v>
      </c>
      <c r="L34" s="148">
        <v>285306</v>
      </c>
      <c r="M34" s="148">
        <v>78565</v>
      </c>
      <c r="N34" s="149">
        <v>1813.2</v>
      </c>
      <c r="O34" s="147">
        <v>157</v>
      </c>
      <c r="P34" s="148">
        <v>3055</v>
      </c>
      <c r="Q34" s="148">
        <f t="shared" si="0"/>
        <v>10707801.448269578</v>
      </c>
      <c r="R34" s="149">
        <v>10.84</v>
      </c>
      <c r="S34" s="148">
        <v>2006</v>
      </c>
      <c r="T34" s="148">
        <v>1118</v>
      </c>
      <c r="U34" s="148">
        <v>253577</v>
      </c>
      <c r="V34" s="148">
        <v>208833</v>
      </c>
      <c r="W34" s="148">
        <v>60515</v>
      </c>
      <c r="X34" s="148">
        <v>2556</v>
      </c>
      <c r="Y34" s="148">
        <v>222108</v>
      </c>
      <c r="Z34" s="147">
        <v>121</v>
      </c>
      <c r="AA34" s="147">
        <v>6</v>
      </c>
      <c r="AB34" s="147">
        <v>0</v>
      </c>
      <c r="AC34" s="147">
        <v>0</v>
      </c>
      <c r="AD34" s="148">
        <v>140485</v>
      </c>
      <c r="AE34" s="148">
        <v>144821</v>
      </c>
      <c r="AF34" s="148">
        <v>162625</v>
      </c>
      <c r="AG34" s="148">
        <v>112071</v>
      </c>
      <c r="AH34" s="147">
        <v>732</v>
      </c>
      <c r="AI34" s="148">
        <v>9878</v>
      </c>
      <c r="AJ34" s="148">
        <v>14582</v>
      </c>
      <c r="AK34" s="148">
        <v>25315</v>
      </c>
      <c r="AL34" s="148">
        <v>27529</v>
      </c>
      <c r="AM34" s="148">
        <v>29529</v>
      </c>
      <c r="AN34" s="148">
        <v>28315</v>
      </c>
      <c r="AO34" s="148">
        <v>23401</v>
      </c>
      <c r="AP34" s="148">
        <v>20899</v>
      </c>
      <c r="AQ34" s="148">
        <v>19355</v>
      </c>
      <c r="AR34" s="148">
        <v>17799</v>
      </c>
      <c r="AS34" s="148">
        <v>17277</v>
      </c>
      <c r="AT34" s="148">
        <v>15246</v>
      </c>
      <c r="AU34" s="148">
        <v>13353</v>
      </c>
      <c r="AV34" s="148">
        <v>11070</v>
      </c>
      <c r="AW34" s="148">
        <v>8015</v>
      </c>
      <c r="AX34" s="148">
        <v>6119</v>
      </c>
      <c r="AY34" s="148">
        <v>7502</v>
      </c>
      <c r="AZ34" s="148">
        <v>3544</v>
      </c>
      <c r="BA34" s="148">
        <v>276300</v>
      </c>
      <c r="BB34" s="150">
        <v>1</v>
      </c>
      <c r="BC34" s="150">
        <v>1</v>
      </c>
      <c r="BD34" s="150">
        <v>1</v>
      </c>
      <c r="BE34" s="150">
        <v>1</v>
      </c>
      <c r="BF34" s="150">
        <v>0</v>
      </c>
      <c r="BG34" s="148">
        <v>7404</v>
      </c>
      <c r="BH34" s="148">
        <v>4064</v>
      </c>
      <c r="BI34" s="148">
        <v>30985</v>
      </c>
      <c r="BJ34" s="148">
        <v>16892</v>
      </c>
      <c r="BK34" s="148">
        <v>17711</v>
      </c>
      <c r="BL34" s="148">
        <v>29666</v>
      </c>
      <c r="BM34" s="148">
        <v>47164</v>
      </c>
      <c r="BN34" s="148">
        <v>40533</v>
      </c>
      <c r="BO34" s="148">
        <v>90286</v>
      </c>
      <c r="BP34" s="148">
        <v>36768</v>
      </c>
      <c r="BQ34" s="148">
        <v>51562</v>
      </c>
      <c r="BR34" s="147">
        <v>437</v>
      </c>
      <c r="BS34" s="148">
        <v>4308</v>
      </c>
      <c r="BT34" s="148">
        <v>14013</v>
      </c>
      <c r="BU34" s="147">
        <v>229</v>
      </c>
      <c r="BV34" s="147">
        <v>6</v>
      </c>
      <c r="BW34" s="148">
        <v>17428</v>
      </c>
      <c r="BX34" s="148">
        <v>20762</v>
      </c>
      <c r="BY34" s="148">
        <v>4084</v>
      </c>
      <c r="BZ34" s="148">
        <v>69127</v>
      </c>
      <c r="CA34" s="147">
        <v>137</v>
      </c>
      <c r="CB34" s="147">
        <v>12</v>
      </c>
      <c r="CC34" s="147">
        <v>44</v>
      </c>
      <c r="CD34" s="147">
        <v>20</v>
      </c>
      <c r="CE34" s="147">
        <v>16</v>
      </c>
      <c r="CF34" s="147">
        <v>25</v>
      </c>
      <c r="CG34" s="147">
        <v>74</v>
      </c>
      <c r="CH34" s="147">
        <v>301</v>
      </c>
      <c r="CI34" s="148">
        <v>173276</v>
      </c>
      <c r="CJ34" s="148">
        <v>64882</v>
      </c>
      <c r="CK34" s="148">
        <v>6058</v>
      </c>
      <c r="CL34" s="148">
        <v>3650</v>
      </c>
      <c r="CM34" s="148">
        <v>18552</v>
      </c>
      <c r="CN34" s="148">
        <v>51995</v>
      </c>
      <c r="CO34" s="148">
        <v>4486</v>
      </c>
      <c r="CP34" s="147">
        <v>450</v>
      </c>
      <c r="CQ34" s="148">
        <v>76245</v>
      </c>
      <c r="CR34" s="147">
        <v>847</v>
      </c>
      <c r="CS34" s="148">
        <v>1507</v>
      </c>
      <c r="CT34" s="148">
        <v>56634</v>
      </c>
      <c r="CU34" s="147" t="s">
        <v>2467</v>
      </c>
      <c r="CV34" s="147" t="s">
        <v>134</v>
      </c>
    </row>
    <row r="35" spans="1:100" x14ac:dyDescent="0.2">
      <c r="A35" s="147" t="s">
        <v>341</v>
      </c>
      <c r="B35" s="147" t="s">
        <v>342</v>
      </c>
      <c r="C35" s="147" t="s">
        <v>341</v>
      </c>
      <c r="D35" s="147" t="s">
        <v>363</v>
      </c>
      <c r="E35" s="147" t="s">
        <v>364</v>
      </c>
      <c r="F35" s="147" t="s">
        <v>363</v>
      </c>
      <c r="G35" s="147" t="e">
        <f>VLOOKUP(D35,#REF!,5,0)</f>
        <v>#REF!</v>
      </c>
      <c r="H35" s="147" t="e">
        <f>VLOOKUP(D35,#REF!,6,0)</f>
        <v>#REF!</v>
      </c>
      <c r="I35" s="147">
        <v>10</v>
      </c>
      <c r="J35" s="147">
        <v>147</v>
      </c>
      <c r="K35" s="147">
        <v>9</v>
      </c>
      <c r="L35" s="148">
        <v>334924</v>
      </c>
      <c r="M35" s="148">
        <v>100696</v>
      </c>
      <c r="N35" s="149">
        <v>2256.44</v>
      </c>
      <c r="O35" s="147">
        <v>148</v>
      </c>
      <c r="P35" s="148">
        <v>3098</v>
      </c>
      <c r="Q35" s="148">
        <f t="shared" si="0"/>
        <v>9249859.6696563996</v>
      </c>
      <c r="R35" s="149">
        <v>12.63</v>
      </c>
      <c r="S35" s="148">
        <v>4299</v>
      </c>
      <c r="T35" s="147">
        <v>118</v>
      </c>
      <c r="U35" s="148">
        <v>205668</v>
      </c>
      <c r="V35" s="148">
        <v>257026</v>
      </c>
      <c r="W35" s="148">
        <v>334609</v>
      </c>
      <c r="X35" s="147">
        <v>219</v>
      </c>
      <c r="Y35" s="147">
        <v>70</v>
      </c>
      <c r="Z35" s="147">
        <v>10</v>
      </c>
      <c r="AA35" s="147">
        <v>16</v>
      </c>
      <c r="AB35" s="147">
        <v>0</v>
      </c>
      <c r="AC35" s="147">
        <v>0</v>
      </c>
      <c r="AD35" s="148">
        <v>172437</v>
      </c>
      <c r="AE35" s="148">
        <v>162487</v>
      </c>
      <c r="AF35" s="148">
        <v>166075</v>
      </c>
      <c r="AG35" s="148">
        <v>155194</v>
      </c>
      <c r="AH35" s="148">
        <v>3327</v>
      </c>
      <c r="AI35" s="148">
        <v>10328</v>
      </c>
      <c r="AJ35" s="148">
        <v>15778</v>
      </c>
      <c r="AK35" s="148">
        <v>23907</v>
      </c>
      <c r="AL35" s="148">
        <v>28730</v>
      </c>
      <c r="AM35" s="148">
        <v>32101</v>
      </c>
      <c r="AN35" s="148">
        <v>29177</v>
      </c>
      <c r="AO35" s="148">
        <v>26521</v>
      </c>
      <c r="AP35" s="148">
        <v>31487</v>
      </c>
      <c r="AQ35" s="148">
        <v>29268</v>
      </c>
      <c r="AR35" s="148">
        <v>27567</v>
      </c>
      <c r="AS35" s="148">
        <v>21855</v>
      </c>
      <c r="AT35" s="148">
        <v>19186</v>
      </c>
      <c r="AU35" s="148">
        <v>14912</v>
      </c>
      <c r="AV35" s="148">
        <v>13207</v>
      </c>
      <c r="AW35" s="148">
        <v>7656</v>
      </c>
      <c r="AX35" s="148">
        <v>5893</v>
      </c>
      <c r="AY35" s="148">
        <v>7679</v>
      </c>
      <c r="AZ35" s="148">
        <v>3396</v>
      </c>
      <c r="BA35" s="148">
        <v>325159</v>
      </c>
      <c r="BB35" s="150">
        <v>1</v>
      </c>
      <c r="BC35" s="150">
        <v>1</v>
      </c>
      <c r="BD35" s="150">
        <v>1</v>
      </c>
      <c r="BE35" s="150">
        <v>1</v>
      </c>
      <c r="BF35" s="150">
        <v>0</v>
      </c>
      <c r="BG35" s="148">
        <v>7411</v>
      </c>
      <c r="BH35" s="148">
        <v>4224</v>
      </c>
      <c r="BI35" s="148">
        <v>29666</v>
      </c>
      <c r="BJ35" s="148">
        <v>17360</v>
      </c>
      <c r="BK35" s="148">
        <v>19895</v>
      </c>
      <c r="BL35" s="148">
        <v>30775</v>
      </c>
      <c r="BM35" s="148">
        <v>85305</v>
      </c>
      <c r="BN35" s="148">
        <v>38241</v>
      </c>
      <c r="BO35" s="148">
        <v>101770</v>
      </c>
      <c r="BP35" s="148">
        <v>51879</v>
      </c>
      <c r="BQ35" s="148">
        <v>50193</v>
      </c>
      <c r="BR35" s="148">
        <v>1172</v>
      </c>
      <c r="BS35" s="148">
        <v>1536</v>
      </c>
      <c r="BT35" s="148">
        <v>4628</v>
      </c>
      <c r="BU35" s="147">
        <v>184</v>
      </c>
      <c r="BV35" s="147">
        <v>16</v>
      </c>
      <c r="BW35" s="148">
        <v>2582</v>
      </c>
      <c r="BX35" s="148">
        <v>1379</v>
      </c>
      <c r="BY35" s="147">
        <v>987</v>
      </c>
      <c r="BZ35" s="148">
        <v>1753</v>
      </c>
      <c r="CA35" s="147">
        <v>92</v>
      </c>
      <c r="CB35" s="147">
        <v>12</v>
      </c>
      <c r="CC35" s="147">
        <v>49</v>
      </c>
      <c r="CD35" s="147">
        <v>40</v>
      </c>
      <c r="CE35" s="147">
        <v>80</v>
      </c>
      <c r="CF35" s="147">
        <v>154</v>
      </c>
      <c r="CG35" s="147">
        <v>314</v>
      </c>
      <c r="CH35" s="147">
        <v>488</v>
      </c>
      <c r="CI35" s="148">
        <v>326994</v>
      </c>
      <c r="CJ35" s="148">
        <v>121315</v>
      </c>
      <c r="CK35" s="148">
        <v>3823</v>
      </c>
      <c r="CL35" s="148">
        <v>1866</v>
      </c>
      <c r="CM35" s="148">
        <v>29991</v>
      </c>
      <c r="CN35" s="148">
        <v>110373</v>
      </c>
      <c r="CO35" s="147">
        <v>34</v>
      </c>
      <c r="CP35" s="147">
        <v>15</v>
      </c>
      <c r="CQ35" s="148">
        <v>32839</v>
      </c>
      <c r="CR35" s="147">
        <v>408</v>
      </c>
      <c r="CS35" s="147">
        <v>414</v>
      </c>
      <c r="CT35" s="148">
        <v>33846</v>
      </c>
      <c r="CU35" s="147" t="s">
        <v>2467</v>
      </c>
      <c r="CV35" s="147" t="s">
        <v>134</v>
      </c>
    </row>
    <row r="36" spans="1:100" x14ac:dyDescent="0.2">
      <c r="A36" s="147" t="s">
        <v>377</v>
      </c>
      <c r="B36" s="147" t="s">
        <v>378</v>
      </c>
      <c r="C36" s="147" t="s">
        <v>377</v>
      </c>
      <c r="D36" s="147" t="s">
        <v>379</v>
      </c>
      <c r="E36" s="147" t="s">
        <v>380</v>
      </c>
      <c r="F36" s="147" t="s">
        <v>379</v>
      </c>
      <c r="G36" s="147" t="e">
        <f>VLOOKUP(D36,#REF!,5,0)</f>
        <v>#REF!</v>
      </c>
      <c r="H36" s="147" t="e">
        <f>VLOOKUP(D36,#REF!,6,0)</f>
        <v>#REF!</v>
      </c>
      <c r="I36" s="147">
        <v>11</v>
      </c>
      <c r="J36" s="147">
        <v>142</v>
      </c>
      <c r="K36" s="147">
        <v>16</v>
      </c>
      <c r="L36" s="148">
        <v>170440</v>
      </c>
      <c r="M36" s="148">
        <v>51372</v>
      </c>
      <c r="N36" s="149">
        <v>1186.0999999999999</v>
      </c>
      <c r="O36" s="147">
        <v>144</v>
      </c>
      <c r="P36" s="148">
        <v>3129</v>
      </c>
      <c r="Q36" s="148">
        <f t="shared" si="0"/>
        <v>18358366.58061488</v>
      </c>
      <c r="R36" s="149">
        <v>17.82</v>
      </c>
      <c r="S36" s="147">
        <v>364</v>
      </c>
      <c r="T36" s="147">
        <v>290</v>
      </c>
      <c r="U36" s="148">
        <v>157130</v>
      </c>
      <c r="V36" s="148">
        <v>123603</v>
      </c>
      <c r="W36" s="148">
        <v>168416</v>
      </c>
      <c r="X36" s="148">
        <v>1632</v>
      </c>
      <c r="Y36" s="147">
        <v>338</v>
      </c>
      <c r="Z36" s="147">
        <v>17</v>
      </c>
      <c r="AA36" s="147">
        <v>16</v>
      </c>
      <c r="AB36" s="147">
        <v>0</v>
      </c>
      <c r="AC36" s="147">
        <v>21</v>
      </c>
      <c r="AD36" s="148">
        <v>86864</v>
      </c>
      <c r="AE36" s="148">
        <v>83576</v>
      </c>
      <c r="AF36" s="148">
        <v>77063</v>
      </c>
      <c r="AG36" s="148">
        <v>86032</v>
      </c>
      <c r="AH36" s="148">
        <v>1715</v>
      </c>
      <c r="AI36" s="148">
        <v>5630</v>
      </c>
      <c r="AJ36" s="148">
        <v>11860</v>
      </c>
      <c r="AK36" s="148">
        <v>14890</v>
      </c>
      <c r="AL36" s="148">
        <v>15667</v>
      </c>
      <c r="AM36" s="148">
        <v>15216</v>
      </c>
      <c r="AN36" s="148">
        <v>14534</v>
      </c>
      <c r="AO36" s="148">
        <v>12879</v>
      </c>
      <c r="AP36" s="148">
        <v>12885</v>
      </c>
      <c r="AQ36" s="148">
        <v>13237</v>
      </c>
      <c r="AR36" s="148">
        <v>13007</v>
      </c>
      <c r="AS36" s="148">
        <v>11836</v>
      </c>
      <c r="AT36" s="148">
        <v>10143</v>
      </c>
      <c r="AU36" s="148">
        <v>8152</v>
      </c>
      <c r="AV36" s="148">
        <v>6362</v>
      </c>
      <c r="AW36" s="148">
        <v>3919</v>
      </c>
      <c r="AX36" s="148">
        <v>2535</v>
      </c>
      <c r="AY36" s="148">
        <v>3318</v>
      </c>
      <c r="AZ36" s="148">
        <v>2579</v>
      </c>
      <c r="BA36" s="148">
        <v>162722</v>
      </c>
      <c r="BB36" s="150">
        <v>2</v>
      </c>
      <c r="BC36" s="150">
        <v>2</v>
      </c>
      <c r="BD36" s="150">
        <v>2</v>
      </c>
      <c r="BE36" s="150">
        <v>1</v>
      </c>
      <c r="BF36" s="150">
        <v>0</v>
      </c>
      <c r="BG36" s="148">
        <v>5379</v>
      </c>
      <c r="BH36" s="148">
        <v>2755</v>
      </c>
      <c r="BI36" s="148">
        <v>18164</v>
      </c>
      <c r="BJ36" s="148">
        <v>9405</v>
      </c>
      <c r="BK36" s="148">
        <v>9345</v>
      </c>
      <c r="BL36" s="148">
        <v>15034</v>
      </c>
      <c r="BM36" s="148">
        <v>41343</v>
      </c>
      <c r="BN36" s="148">
        <v>20583</v>
      </c>
      <c r="BO36" s="148">
        <v>29636</v>
      </c>
      <c r="BP36" s="148">
        <v>25756</v>
      </c>
      <c r="BQ36" s="148">
        <v>39235</v>
      </c>
      <c r="BR36" s="148">
        <v>1021</v>
      </c>
      <c r="BS36" s="148">
        <v>2392</v>
      </c>
      <c r="BT36" s="148">
        <v>9951</v>
      </c>
      <c r="BU36" s="147">
        <v>519</v>
      </c>
      <c r="BV36" s="147">
        <v>4</v>
      </c>
      <c r="BW36" s="148">
        <v>7345</v>
      </c>
      <c r="BX36" s="148">
        <v>4779</v>
      </c>
      <c r="BY36" s="148">
        <v>2784</v>
      </c>
      <c r="BZ36" s="148">
        <v>6264</v>
      </c>
      <c r="CA36" s="147">
        <v>964</v>
      </c>
      <c r="CB36" s="147">
        <v>6</v>
      </c>
      <c r="CC36" s="147">
        <v>70</v>
      </c>
      <c r="CD36" s="147">
        <v>9</v>
      </c>
      <c r="CE36" s="147">
        <v>45</v>
      </c>
      <c r="CF36" s="147">
        <v>16</v>
      </c>
      <c r="CG36" s="147">
        <v>53</v>
      </c>
      <c r="CH36" s="147">
        <v>185</v>
      </c>
      <c r="CI36" s="148">
        <v>147920</v>
      </c>
      <c r="CJ36" s="148">
        <v>34028</v>
      </c>
      <c r="CK36" s="148">
        <v>7104</v>
      </c>
      <c r="CL36" s="147">
        <v>204</v>
      </c>
      <c r="CM36" s="148">
        <v>23365</v>
      </c>
      <c r="CN36" s="148">
        <v>40598</v>
      </c>
      <c r="CO36" s="147">
        <v>374</v>
      </c>
      <c r="CP36" s="147">
        <v>15</v>
      </c>
      <c r="CQ36" s="148">
        <v>38602</v>
      </c>
      <c r="CR36" s="147">
        <v>278</v>
      </c>
      <c r="CS36" s="148">
        <v>1049</v>
      </c>
      <c r="CT36" s="148">
        <v>24823</v>
      </c>
      <c r="CU36" s="147" t="s">
        <v>2467</v>
      </c>
      <c r="CV36" s="147" t="s">
        <v>134</v>
      </c>
    </row>
    <row r="37" spans="1:100" x14ac:dyDescent="0.2">
      <c r="A37" s="147" t="s">
        <v>399</v>
      </c>
      <c r="B37" s="147" t="s">
        <v>400</v>
      </c>
      <c r="C37" s="147" t="s">
        <v>399</v>
      </c>
      <c r="D37" s="147" t="s">
        <v>401</v>
      </c>
      <c r="E37" s="147" t="s">
        <v>402</v>
      </c>
      <c r="F37" s="147" t="s">
        <v>401</v>
      </c>
      <c r="G37" s="147" t="e">
        <f>VLOOKUP(D37,#REF!,5,0)</f>
        <v>#REF!</v>
      </c>
      <c r="H37" s="147" t="e">
        <f>VLOOKUP(D37,#REF!,6,0)</f>
        <v>#REF!</v>
      </c>
      <c r="I37" s="147">
        <v>15</v>
      </c>
      <c r="J37" s="147">
        <v>131</v>
      </c>
      <c r="K37" s="147">
        <v>5</v>
      </c>
      <c r="L37" s="148">
        <v>307294</v>
      </c>
      <c r="M37" s="148">
        <v>90902</v>
      </c>
      <c r="N37" s="149">
        <v>2142.7800000000002</v>
      </c>
      <c r="O37" s="147">
        <v>143</v>
      </c>
      <c r="P37" s="148">
        <v>4293</v>
      </c>
      <c r="Q37" s="148">
        <f t="shared" si="0"/>
        <v>13970334.598137289</v>
      </c>
      <c r="R37" s="149">
        <v>12.52</v>
      </c>
      <c r="S37" s="148">
        <v>1294</v>
      </c>
      <c r="T37" s="147">
        <v>624</v>
      </c>
      <c r="U37" s="148">
        <v>263138</v>
      </c>
      <c r="V37" s="148">
        <v>220270</v>
      </c>
      <c r="W37" s="148">
        <v>303716</v>
      </c>
      <c r="X37" s="148">
        <v>2471</v>
      </c>
      <c r="Y37" s="147">
        <v>577</v>
      </c>
      <c r="Z37" s="147">
        <v>425</v>
      </c>
      <c r="AA37" s="147">
        <v>105</v>
      </c>
      <c r="AB37" s="147">
        <v>0</v>
      </c>
      <c r="AC37" s="147">
        <v>0</v>
      </c>
      <c r="AD37" s="148">
        <v>159552</v>
      </c>
      <c r="AE37" s="148">
        <v>147742</v>
      </c>
      <c r="AF37" s="148">
        <v>139677</v>
      </c>
      <c r="AG37" s="148">
        <v>155369</v>
      </c>
      <c r="AH37" s="148">
        <v>2580</v>
      </c>
      <c r="AI37" s="148">
        <v>9668</v>
      </c>
      <c r="AJ37" s="148">
        <v>22773</v>
      </c>
      <c r="AK37" s="148">
        <v>27811</v>
      </c>
      <c r="AL37" s="148">
        <v>28336</v>
      </c>
      <c r="AM37" s="148">
        <v>26198</v>
      </c>
      <c r="AN37" s="148">
        <v>25399</v>
      </c>
      <c r="AO37" s="148">
        <v>23786</v>
      </c>
      <c r="AP37" s="148">
        <v>25505</v>
      </c>
      <c r="AQ37" s="148">
        <v>26369</v>
      </c>
      <c r="AR37" s="148">
        <v>23490</v>
      </c>
      <c r="AS37" s="148">
        <v>20525</v>
      </c>
      <c r="AT37" s="148">
        <v>16835</v>
      </c>
      <c r="AU37" s="148">
        <v>13830</v>
      </c>
      <c r="AV37" s="148">
        <v>10678</v>
      </c>
      <c r="AW37" s="148">
        <v>6553</v>
      </c>
      <c r="AX37" s="148">
        <v>4226</v>
      </c>
      <c r="AY37" s="148">
        <v>4980</v>
      </c>
      <c r="AZ37" s="148">
        <v>5042</v>
      </c>
      <c r="BA37" s="148">
        <v>292651</v>
      </c>
      <c r="BB37" s="150">
        <v>2</v>
      </c>
      <c r="BC37" s="150">
        <v>2</v>
      </c>
      <c r="BD37" s="150">
        <v>2</v>
      </c>
      <c r="BE37" s="150">
        <v>1</v>
      </c>
      <c r="BF37" s="150">
        <v>0</v>
      </c>
      <c r="BG37" s="148">
        <v>10442</v>
      </c>
      <c r="BH37" s="148">
        <v>5421</v>
      </c>
      <c r="BI37" s="148">
        <v>33575</v>
      </c>
      <c r="BJ37" s="148">
        <v>17099</v>
      </c>
      <c r="BK37" s="148">
        <v>16419</v>
      </c>
      <c r="BL37" s="148">
        <v>25879</v>
      </c>
      <c r="BM37" s="148">
        <v>67424</v>
      </c>
      <c r="BN37" s="148">
        <v>38205</v>
      </c>
      <c r="BO37" s="148">
        <v>99595</v>
      </c>
      <c r="BP37" s="148">
        <v>49042</v>
      </c>
      <c r="BQ37" s="148">
        <v>43451</v>
      </c>
      <c r="BR37" s="148">
        <v>1181</v>
      </c>
      <c r="BS37" s="148">
        <v>1769</v>
      </c>
      <c r="BT37" s="148">
        <v>6350</v>
      </c>
      <c r="BU37" s="147">
        <v>263</v>
      </c>
      <c r="BV37" s="147">
        <v>14</v>
      </c>
      <c r="BW37" s="148">
        <v>1941</v>
      </c>
      <c r="BX37" s="148">
        <v>1322</v>
      </c>
      <c r="BY37" s="147">
        <v>599</v>
      </c>
      <c r="BZ37" s="148">
        <v>2141</v>
      </c>
      <c r="CA37" s="147">
        <v>169</v>
      </c>
      <c r="CB37" s="147">
        <v>12</v>
      </c>
      <c r="CC37" s="147">
        <v>121</v>
      </c>
      <c r="CD37" s="147">
        <v>12</v>
      </c>
      <c r="CE37" s="147">
        <v>74</v>
      </c>
      <c r="CF37" s="147">
        <v>32</v>
      </c>
      <c r="CG37" s="147">
        <v>137</v>
      </c>
      <c r="CH37" s="147">
        <v>463</v>
      </c>
      <c r="CI37" s="148">
        <v>300271</v>
      </c>
      <c r="CJ37" s="148">
        <v>75020</v>
      </c>
      <c r="CK37" s="148">
        <v>4499</v>
      </c>
      <c r="CL37" s="148">
        <v>1036</v>
      </c>
      <c r="CM37" s="148">
        <v>27976</v>
      </c>
      <c r="CN37" s="148">
        <v>103220</v>
      </c>
      <c r="CO37" s="147">
        <v>30</v>
      </c>
      <c r="CP37" s="147">
        <v>100</v>
      </c>
      <c r="CQ37" s="148">
        <v>57286</v>
      </c>
      <c r="CR37" s="147">
        <v>400</v>
      </c>
      <c r="CS37" s="147">
        <v>568</v>
      </c>
      <c r="CT37" s="148">
        <v>37159</v>
      </c>
      <c r="CU37" s="147" t="s">
        <v>2467</v>
      </c>
      <c r="CV37" s="147" t="s">
        <v>134</v>
      </c>
    </row>
    <row r="38" spans="1:100" x14ac:dyDescent="0.2">
      <c r="A38" s="147" t="s">
        <v>755</v>
      </c>
      <c r="B38" s="147" t="s">
        <v>756</v>
      </c>
      <c r="C38" s="147" t="s">
        <v>755</v>
      </c>
      <c r="D38" s="147" t="s">
        <v>777</v>
      </c>
      <c r="E38" s="147" t="s">
        <v>778</v>
      </c>
      <c r="F38" s="147" t="s">
        <v>777</v>
      </c>
      <c r="G38" s="147" t="e">
        <f>VLOOKUP(D38,#REF!,5,0)</f>
        <v>#REF!</v>
      </c>
      <c r="H38" s="147" t="e">
        <f>VLOOKUP(D38,#REF!,6,0)</f>
        <v>#REF!</v>
      </c>
      <c r="I38" s="147">
        <v>21</v>
      </c>
      <c r="J38" s="147">
        <v>255</v>
      </c>
      <c r="K38" s="147">
        <v>23</v>
      </c>
      <c r="L38" s="148">
        <v>276852</v>
      </c>
      <c r="M38" s="148">
        <v>71414</v>
      </c>
      <c r="N38" s="149">
        <v>2046.5</v>
      </c>
      <c r="O38" s="147">
        <v>135</v>
      </c>
      <c r="P38" s="148">
        <v>3568</v>
      </c>
      <c r="Q38" s="148">
        <f t="shared" si="0"/>
        <v>12887752.300868334</v>
      </c>
      <c r="R38" s="149">
        <v>23.76</v>
      </c>
      <c r="S38" s="148">
        <v>1313</v>
      </c>
      <c r="T38" s="147">
        <v>547</v>
      </c>
      <c r="U38" s="148">
        <v>187675</v>
      </c>
      <c r="V38" s="148">
        <v>208458</v>
      </c>
      <c r="W38" s="148">
        <v>75546</v>
      </c>
      <c r="X38" s="148">
        <v>5795</v>
      </c>
      <c r="Y38" s="148">
        <v>195286</v>
      </c>
      <c r="Z38" s="147">
        <v>200</v>
      </c>
      <c r="AA38" s="147">
        <v>21</v>
      </c>
      <c r="AB38" s="147">
        <v>4</v>
      </c>
      <c r="AC38" s="147">
        <v>0</v>
      </c>
      <c r="AD38" s="148">
        <v>135830</v>
      </c>
      <c r="AE38" s="148">
        <v>141022</v>
      </c>
      <c r="AF38" s="148">
        <v>161099</v>
      </c>
      <c r="AG38" s="148">
        <v>106876</v>
      </c>
      <c r="AH38" s="147">
        <v>589</v>
      </c>
      <c r="AI38" s="148">
        <v>8288</v>
      </c>
      <c r="AJ38" s="148">
        <v>9062</v>
      </c>
      <c r="AK38" s="148">
        <v>21771</v>
      </c>
      <c r="AL38" s="148">
        <v>28257</v>
      </c>
      <c r="AM38" s="148">
        <v>29347</v>
      </c>
      <c r="AN38" s="148">
        <v>27279</v>
      </c>
      <c r="AO38" s="148">
        <v>23018</v>
      </c>
      <c r="AP38" s="148">
        <v>21413</v>
      </c>
      <c r="AQ38" s="148">
        <v>21150</v>
      </c>
      <c r="AR38" s="148">
        <v>18767</v>
      </c>
      <c r="AS38" s="148">
        <v>17854</v>
      </c>
      <c r="AT38" s="148">
        <v>15577</v>
      </c>
      <c r="AU38" s="148">
        <v>13727</v>
      </c>
      <c r="AV38" s="148">
        <v>11262</v>
      </c>
      <c r="AW38" s="148">
        <v>7318</v>
      </c>
      <c r="AX38" s="148">
        <v>5120</v>
      </c>
      <c r="AY38" s="148">
        <v>5930</v>
      </c>
      <c r="AZ38" s="148">
        <v>2268</v>
      </c>
      <c r="BA38" s="148">
        <v>272165</v>
      </c>
      <c r="BB38" s="150">
        <v>1</v>
      </c>
      <c r="BC38" s="150">
        <v>1</v>
      </c>
      <c r="BD38" s="150">
        <v>1</v>
      </c>
      <c r="BE38" s="150">
        <v>0</v>
      </c>
      <c r="BF38" s="150">
        <v>0</v>
      </c>
      <c r="BG38" s="148">
        <v>5150</v>
      </c>
      <c r="BH38" s="148">
        <v>3313</v>
      </c>
      <c r="BI38" s="148">
        <v>27853</v>
      </c>
      <c r="BJ38" s="148">
        <v>17462</v>
      </c>
      <c r="BK38" s="148">
        <v>18216</v>
      </c>
      <c r="BL38" s="148">
        <v>28488</v>
      </c>
      <c r="BM38" s="148">
        <v>44282</v>
      </c>
      <c r="BN38" s="148">
        <v>56882</v>
      </c>
      <c r="BO38" s="148">
        <v>67877</v>
      </c>
      <c r="BP38" s="148">
        <v>32879</v>
      </c>
      <c r="BQ38" s="148">
        <v>56346</v>
      </c>
      <c r="BR38" s="148">
        <v>2039</v>
      </c>
      <c r="BS38" s="148">
        <v>3653</v>
      </c>
      <c r="BT38" s="148">
        <v>12429</v>
      </c>
      <c r="BU38" s="147">
        <v>444</v>
      </c>
      <c r="BV38" s="147">
        <v>21</v>
      </c>
      <c r="BW38" s="148">
        <v>25767</v>
      </c>
      <c r="BX38" s="148">
        <v>25601</v>
      </c>
      <c r="BY38" s="148">
        <v>4756</v>
      </c>
      <c r="BZ38" s="148">
        <v>79777</v>
      </c>
      <c r="CA38" s="148">
        <v>2137</v>
      </c>
      <c r="CB38" s="147">
        <v>31</v>
      </c>
      <c r="CC38" s="148">
        <v>2056</v>
      </c>
      <c r="CD38" s="147">
        <v>26</v>
      </c>
      <c r="CE38" s="147">
        <v>460</v>
      </c>
      <c r="CF38" s="147">
        <v>56</v>
      </c>
      <c r="CG38" s="148">
        <v>4668</v>
      </c>
      <c r="CH38" s="147">
        <v>294</v>
      </c>
      <c r="CI38" s="148">
        <v>131223</v>
      </c>
      <c r="CJ38" s="148">
        <v>53941</v>
      </c>
      <c r="CK38" s="148">
        <v>7637</v>
      </c>
      <c r="CL38" s="148">
        <v>4303</v>
      </c>
      <c r="CM38" s="148">
        <v>28696</v>
      </c>
      <c r="CN38" s="148">
        <v>74356</v>
      </c>
      <c r="CO38" s="148">
        <v>4197</v>
      </c>
      <c r="CP38" s="147">
        <v>333</v>
      </c>
      <c r="CQ38" s="148">
        <v>73788</v>
      </c>
      <c r="CR38" s="148">
        <v>1065</v>
      </c>
      <c r="CS38" s="148">
        <v>1750</v>
      </c>
      <c r="CT38" s="148">
        <v>26786</v>
      </c>
      <c r="CU38" s="147" t="s">
        <v>2467</v>
      </c>
      <c r="CV38" s="147" t="s">
        <v>134</v>
      </c>
    </row>
    <row r="39" spans="1:100" x14ac:dyDescent="0.2">
      <c r="A39" s="147" t="s">
        <v>181</v>
      </c>
      <c r="B39" s="147" t="s">
        <v>182</v>
      </c>
      <c r="C39" s="147" t="s">
        <v>181</v>
      </c>
      <c r="D39" s="147" t="s">
        <v>230</v>
      </c>
      <c r="E39" s="147" t="s">
        <v>231</v>
      </c>
      <c r="F39" s="147" t="s">
        <v>230</v>
      </c>
      <c r="G39" s="147" t="e">
        <f>VLOOKUP(D39,#REF!,5,0)</f>
        <v>#REF!</v>
      </c>
      <c r="H39" s="147" t="e">
        <f>VLOOKUP(D39,#REF!,6,0)</f>
        <v>#REF!</v>
      </c>
      <c r="I39" s="147">
        <v>11</v>
      </c>
      <c r="J39" s="147">
        <v>112</v>
      </c>
      <c r="K39" s="147">
        <v>1</v>
      </c>
      <c r="L39" s="148">
        <v>151905</v>
      </c>
      <c r="M39" s="148">
        <v>35600</v>
      </c>
      <c r="N39" s="149">
        <v>1202.78</v>
      </c>
      <c r="O39" s="147">
        <v>126</v>
      </c>
      <c r="P39" s="148">
        <v>2044</v>
      </c>
      <c r="Q39" s="148">
        <f t="shared" si="0"/>
        <v>13455778.28247918</v>
      </c>
      <c r="R39" s="149">
        <v>25.07</v>
      </c>
      <c r="S39" s="148">
        <v>1962</v>
      </c>
      <c r="T39" s="147">
        <v>395</v>
      </c>
      <c r="U39" s="148">
        <v>124406</v>
      </c>
      <c r="V39" s="148">
        <v>104170</v>
      </c>
      <c r="W39" s="148">
        <v>8161</v>
      </c>
      <c r="X39" s="148">
        <v>120883</v>
      </c>
      <c r="Y39" s="148">
        <v>22801</v>
      </c>
      <c r="Z39" s="147">
        <v>0</v>
      </c>
      <c r="AA39" s="147">
        <v>16</v>
      </c>
      <c r="AB39" s="147">
        <v>0</v>
      </c>
      <c r="AC39" s="147">
        <v>44</v>
      </c>
      <c r="AD39" s="148">
        <v>75628</v>
      </c>
      <c r="AE39" s="148">
        <v>76277</v>
      </c>
      <c r="AF39" s="148">
        <v>92542</v>
      </c>
      <c r="AG39" s="148">
        <v>54187</v>
      </c>
      <c r="AH39" s="147">
        <v>65</v>
      </c>
      <c r="AI39" s="148">
        <v>5111</v>
      </c>
      <c r="AJ39" s="148">
        <v>8948</v>
      </c>
      <c r="AK39" s="148">
        <v>15039</v>
      </c>
      <c r="AL39" s="148">
        <v>17941</v>
      </c>
      <c r="AM39" s="148">
        <v>19869</v>
      </c>
      <c r="AN39" s="148">
        <v>16917</v>
      </c>
      <c r="AO39" s="148">
        <v>12447</v>
      </c>
      <c r="AP39" s="148">
        <v>11841</v>
      </c>
      <c r="AQ39" s="148">
        <v>11246</v>
      </c>
      <c r="AR39" s="148">
        <v>9335</v>
      </c>
      <c r="AS39" s="148">
        <v>7602</v>
      </c>
      <c r="AT39" s="148">
        <v>5787</v>
      </c>
      <c r="AU39" s="148">
        <v>4730</v>
      </c>
      <c r="AV39" s="148">
        <v>3902</v>
      </c>
      <c r="AW39" s="148">
        <v>2685</v>
      </c>
      <c r="AX39" s="148">
        <v>1748</v>
      </c>
      <c r="AY39" s="148">
        <v>1868</v>
      </c>
      <c r="AZ39" s="148">
        <v>2159</v>
      </c>
      <c r="BA39" s="148">
        <v>146532</v>
      </c>
      <c r="BB39" s="150">
        <v>2</v>
      </c>
      <c r="BC39" s="150">
        <v>1</v>
      </c>
      <c r="BD39" s="150">
        <v>1</v>
      </c>
      <c r="BE39" s="150">
        <v>1</v>
      </c>
      <c r="BF39" s="150">
        <v>0</v>
      </c>
      <c r="BG39" s="148">
        <v>4593</v>
      </c>
      <c r="BH39" s="148">
        <v>2317</v>
      </c>
      <c r="BI39" s="148">
        <v>18803</v>
      </c>
      <c r="BJ39" s="148">
        <v>10960</v>
      </c>
      <c r="BK39" s="148">
        <v>11984</v>
      </c>
      <c r="BL39" s="148">
        <v>19223</v>
      </c>
      <c r="BM39" s="148">
        <v>50894</v>
      </c>
      <c r="BN39" s="148">
        <v>37955</v>
      </c>
      <c r="BO39" s="148">
        <v>29343</v>
      </c>
      <c r="BP39" s="148">
        <v>14360</v>
      </c>
      <c r="BQ39" s="148">
        <v>14465</v>
      </c>
      <c r="BR39" s="147">
        <v>611</v>
      </c>
      <c r="BS39" s="148">
        <v>1005</v>
      </c>
      <c r="BT39" s="148">
        <v>3153</v>
      </c>
      <c r="BU39" s="147">
        <v>109</v>
      </c>
      <c r="BV39" s="147">
        <v>10</v>
      </c>
      <c r="BW39" s="147">
        <v>850</v>
      </c>
      <c r="BX39" s="147">
        <v>759</v>
      </c>
      <c r="BY39" s="147">
        <v>281</v>
      </c>
      <c r="BZ39" s="148">
        <v>7548</v>
      </c>
      <c r="CA39" s="147">
        <v>872</v>
      </c>
      <c r="CB39" s="147">
        <v>1</v>
      </c>
      <c r="CC39" s="147">
        <v>2</v>
      </c>
      <c r="CD39" s="147">
        <v>4</v>
      </c>
      <c r="CE39" s="147">
        <v>6</v>
      </c>
      <c r="CF39" s="147">
        <v>8</v>
      </c>
      <c r="CG39" s="147">
        <v>10</v>
      </c>
      <c r="CH39" s="147">
        <v>131</v>
      </c>
      <c r="CI39" s="148">
        <v>141433</v>
      </c>
      <c r="CJ39" s="148">
        <v>48650</v>
      </c>
      <c r="CK39" s="148">
        <v>2643</v>
      </c>
      <c r="CL39" s="147">
        <v>256</v>
      </c>
      <c r="CM39" s="148">
        <v>8106</v>
      </c>
      <c r="CN39" s="148">
        <v>48882</v>
      </c>
      <c r="CO39" s="148">
        <v>2479</v>
      </c>
      <c r="CP39" s="147">
        <v>119</v>
      </c>
      <c r="CQ39" s="148">
        <v>35057</v>
      </c>
      <c r="CR39" s="147">
        <v>116</v>
      </c>
      <c r="CS39" s="147">
        <v>185</v>
      </c>
      <c r="CT39" s="148">
        <v>5412</v>
      </c>
      <c r="CU39" s="147" t="s">
        <v>2467</v>
      </c>
      <c r="CV39" s="147" t="s">
        <v>134</v>
      </c>
    </row>
    <row r="40" spans="1:100" x14ac:dyDescent="0.2">
      <c r="A40" s="147" t="s">
        <v>1096</v>
      </c>
      <c r="B40" s="147" t="s">
        <v>1097</v>
      </c>
      <c r="C40" s="147" t="s">
        <v>1096</v>
      </c>
      <c r="D40" s="147" t="s">
        <v>1100</v>
      </c>
      <c r="E40" s="147" t="s">
        <v>1101</v>
      </c>
      <c r="F40" s="147" t="s">
        <v>1100</v>
      </c>
      <c r="G40" s="147" t="e">
        <f>VLOOKUP(D40,#REF!,5,0)</f>
        <v>#REF!</v>
      </c>
      <c r="H40" s="147" t="e">
        <f>VLOOKUP(D40,#REF!,6,0)</f>
        <v>#REF!</v>
      </c>
      <c r="I40" s="147">
        <v>11</v>
      </c>
      <c r="J40" s="147">
        <v>190</v>
      </c>
      <c r="K40" s="147">
        <v>1</v>
      </c>
      <c r="L40" s="148">
        <v>128101</v>
      </c>
      <c r="M40" s="148">
        <v>33330</v>
      </c>
      <c r="N40" s="149">
        <v>1031.81</v>
      </c>
      <c r="O40" s="147">
        <v>124</v>
      </c>
      <c r="P40" s="148">
        <v>1661</v>
      </c>
      <c r="Q40" s="148">
        <f t="shared" si="0"/>
        <v>12966331.254244698</v>
      </c>
      <c r="R40" s="149">
        <v>22.57</v>
      </c>
      <c r="S40" s="148">
        <v>1412</v>
      </c>
      <c r="T40" s="147">
        <v>327</v>
      </c>
      <c r="U40" s="148">
        <v>107651</v>
      </c>
      <c r="V40" s="148">
        <v>90626</v>
      </c>
      <c r="W40" s="148">
        <v>38515</v>
      </c>
      <c r="X40" s="148">
        <v>35510</v>
      </c>
      <c r="Y40" s="148">
        <v>53696</v>
      </c>
      <c r="Z40" s="147">
        <v>374</v>
      </c>
      <c r="AA40" s="147">
        <v>3</v>
      </c>
      <c r="AB40" s="147">
        <v>3</v>
      </c>
      <c r="AC40" s="147">
        <v>0</v>
      </c>
      <c r="AD40" s="148">
        <v>63389</v>
      </c>
      <c r="AE40" s="148">
        <v>64712</v>
      </c>
      <c r="AF40" s="148">
        <v>78040</v>
      </c>
      <c r="AG40" s="148">
        <v>46010</v>
      </c>
      <c r="AH40" s="147">
        <v>239</v>
      </c>
      <c r="AI40" s="148">
        <v>3812</v>
      </c>
      <c r="AJ40" s="148">
        <v>7277</v>
      </c>
      <c r="AK40" s="148">
        <v>11925</v>
      </c>
      <c r="AL40" s="148">
        <v>13855</v>
      </c>
      <c r="AM40" s="148">
        <v>14363</v>
      </c>
      <c r="AN40" s="148">
        <v>12382</v>
      </c>
      <c r="AO40" s="148">
        <v>11049</v>
      </c>
      <c r="AP40" s="148">
        <v>10524</v>
      </c>
      <c r="AQ40" s="148">
        <v>9204</v>
      </c>
      <c r="AR40" s="148">
        <v>7308</v>
      </c>
      <c r="AS40" s="148">
        <v>6206</v>
      </c>
      <c r="AT40" s="148">
        <v>5679</v>
      </c>
      <c r="AU40" s="148">
        <v>5123</v>
      </c>
      <c r="AV40" s="148">
        <v>4488</v>
      </c>
      <c r="AW40" s="148">
        <v>3118</v>
      </c>
      <c r="AX40" s="148">
        <v>2205</v>
      </c>
      <c r="AY40" s="148">
        <v>3395</v>
      </c>
      <c r="AZ40" s="148">
        <v>1862</v>
      </c>
      <c r="BA40" s="148">
        <v>123597</v>
      </c>
      <c r="BB40" s="150">
        <v>2</v>
      </c>
      <c r="BC40" s="150">
        <v>2</v>
      </c>
      <c r="BD40" s="150">
        <v>1</v>
      </c>
      <c r="BE40" s="150">
        <v>1</v>
      </c>
      <c r="BF40" s="150">
        <v>0</v>
      </c>
      <c r="BG40" s="148">
        <v>3756</v>
      </c>
      <c r="BH40" s="148">
        <v>1911</v>
      </c>
      <c r="BI40" s="148">
        <v>14934</v>
      </c>
      <c r="BJ40" s="148">
        <v>8381</v>
      </c>
      <c r="BK40" s="148">
        <v>8791</v>
      </c>
      <c r="BL40" s="148">
        <v>13615</v>
      </c>
      <c r="BM40" s="148">
        <v>25739</v>
      </c>
      <c r="BN40" s="148">
        <v>19129</v>
      </c>
      <c r="BO40" s="148">
        <v>27080</v>
      </c>
      <c r="BP40" s="148">
        <v>18571</v>
      </c>
      <c r="BQ40" s="148">
        <v>30423</v>
      </c>
      <c r="BR40" s="147">
        <v>831</v>
      </c>
      <c r="BS40" s="148">
        <v>1171</v>
      </c>
      <c r="BT40" s="148">
        <v>4999</v>
      </c>
      <c r="BU40" s="147">
        <v>152</v>
      </c>
      <c r="BV40" s="147">
        <v>6</v>
      </c>
      <c r="BW40" s="148">
        <v>3094</v>
      </c>
      <c r="BX40" s="148">
        <v>2010</v>
      </c>
      <c r="BY40" s="147">
        <v>778</v>
      </c>
      <c r="BZ40" s="148">
        <v>16497</v>
      </c>
      <c r="CA40" s="147">
        <v>90</v>
      </c>
      <c r="CB40" s="147">
        <v>18</v>
      </c>
      <c r="CC40" s="147">
        <v>7</v>
      </c>
      <c r="CD40" s="147">
        <v>13</v>
      </c>
      <c r="CE40" s="147">
        <v>18</v>
      </c>
      <c r="CF40" s="147">
        <v>59</v>
      </c>
      <c r="CG40" s="147">
        <v>63</v>
      </c>
      <c r="CH40" s="147">
        <v>349</v>
      </c>
      <c r="CI40" s="148">
        <v>105105</v>
      </c>
      <c r="CJ40" s="148">
        <v>45697</v>
      </c>
      <c r="CK40" s="148">
        <v>3872</v>
      </c>
      <c r="CL40" s="147">
        <v>842</v>
      </c>
      <c r="CM40" s="148">
        <v>5694</v>
      </c>
      <c r="CN40" s="148">
        <v>15570</v>
      </c>
      <c r="CO40" s="148">
        <v>3839</v>
      </c>
      <c r="CP40" s="147">
        <v>187</v>
      </c>
      <c r="CQ40" s="148">
        <v>34375</v>
      </c>
      <c r="CR40" s="147">
        <v>106</v>
      </c>
      <c r="CS40" s="147">
        <v>951</v>
      </c>
      <c r="CT40" s="148">
        <v>16968</v>
      </c>
      <c r="CU40" s="147" t="s">
        <v>2467</v>
      </c>
      <c r="CV40" s="147" t="s">
        <v>134</v>
      </c>
    </row>
    <row r="41" spans="1:100" x14ac:dyDescent="0.2">
      <c r="A41" s="147" t="s">
        <v>1033</v>
      </c>
      <c r="B41" s="147" t="s">
        <v>1034</v>
      </c>
      <c r="C41" s="147" t="s">
        <v>1033</v>
      </c>
      <c r="D41" s="147" t="s">
        <v>1037</v>
      </c>
      <c r="E41" s="147" t="s">
        <v>1038</v>
      </c>
      <c r="F41" s="147" t="s">
        <v>1037</v>
      </c>
      <c r="G41" s="147" t="e">
        <f>VLOOKUP(D41,#REF!,5,0)</f>
        <v>#REF!</v>
      </c>
      <c r="H41" s="147" t="e">
        <f>VLOOKUP(D41,#REF!,6,0)</f>
        <v>#REF!</v>
      </c>
      <c r="I41" s="147">
        <v>7</v>
      </c>
      <c r="J41" s="147">
        <v>67</v>
      </c>
      <c r="K41" s="147">
        <v>10</v>
      </c>
      <c r="L41" s="148">
        <v>119011</v>
      </c>
      <c r="M41" s="148">
        <v>33435</v>
      </c>
      <c r="N41" s="147">
        <v>958.31</v>
      </c>
      <c r="O41" s="147">
        <v>124</v>
      </c>
      <c r="P41" s="148">
        <v>1401</v>
      </c>
      <c r="Q41" s="148">
        <f t="shared" si="0"/>
        <v>11772021.073682263</v>
      </c>
      <c r="R41" s="149">
        <v>15.32</v>
      </c>
      <c r="S41" s="148">
        <v>1074</v>
      </c>
      <c r="T41" s="147">
        <v>227</v>
      </c>
      <c r="U41" s="148">
        <v>91440</v>
      </c>
      <c r="V41" s="148">
        <v>79208</v>
      </c>
      <c r="W41" s="148">
        <v>116914</v>
      </c>
      <c r="X41" s="147">
        <v>103</v>
      </c>
      <c r="Y41" s="148">
        <v>1986</v>
      </c>
      <c r="Z41" s="147">
        <v>7</v>
      </c>
      <c r="AA41" s="147">
        <v>0</v>
      </c>
      <c r="AB41" s="147">
        <v>0</v>
      </c>
      <c r="AC41" s="147">
        <v>1</v>
      </c>
      <c r="AD41" s="148">
        <v>59816</v>
      </c>
      <c r="AE41" s="148">
        <v>59195</v>
      </c>
      <c r="AF41" s="148">
        <v>65822</v>
      </c>
      <c r="AG41" s="148">
        <v>47873</v>
      </c>
      <c r="AH41" s="147">
        <v>918</v>
      </c>
      <c r="AI41" s="148">
        <v>4398</v>
      </c>
      <c r="AJ41" s="148">
        <v>9384</v>
      </c>
      <c r="AK41" s="148">
        <v>12668</v>
      </c>
      <c r="AL41" s="148">
        <v>13647</v>
      </c>
      <c r="AM41" s="148">
        <v>13430</v>
      </c>
      <c r="AN41" s="148">
        <v>11850</v>
      </c>
      <c r="AO41" s="148">
        <v>9838</v>
      </c>
      <c r="AP41" s="148">
        <v>9073</v>
      </c>
      <c r="AQ41" s="148">
        <v>7865</v>
      </c>
      <c r="AR41" s="148">
        <v>6436</v>
      </c>
      <c r="AS41" s="148">
        <v>6142</v>
      </c>
      <c r="AT41" s="148">
        <v>5060</v>
      </c>
      <c r="AU41" s="148">
        <v>3717</v>
      </c>
      <c r="AV41" s="148">
        <v>3206</v>
      </c>
      <c r="AW41" s="148">
        <v>2209</v>
      </c>
      <c r="AX41" s="148">
        <v>1926</v>
      </c>
      <c r="AY41" s="148">
        <v>2560</v>
      </c>
      <c r="AZ41" s="148">
        <v>2265</v>
      </c>
      <c r="BA41" s="148">
        <v>112881</v>
      </c>
      <c r="BB41" s="150">
        <v>2</v>
      </c>
      <c r="BC41" s="150">
        <v>2</v>
      </c>
      <c r="BD41" s="150">
        <v>2</v>
      </c>
      <c r="BE41" s="150">
        <v>1</v>
      </c>
      <c r="BF41" s="150">
        <v>0</v>
      </c>
      <c r="BG41" s="148">
        <v>4533</v>
      </c>
      <c r="BH41" s="148">
        <v>2255</v>
      </c>
      <c r="BI41" s="148">
        <v>15403</v>
      </c>
      <c r="BJ41" s="148">
        <v>8267</v>
      </c>
      <c r="BK41" s="148">
        <v>8049</v>
      </c>
      <c r="BL41" s="148">
        <v>13238</v>
      </c>
      <c r="BM41" s="148">
        <v>46932</v>
      </c>
      <c r="BN41" s="148">
        <v>15294</v>
      </c>
      <c r="BO41" s="148">
        <v>26358</v>
      </c>
      <c r="BP41" s="148">
        <v>12422</v>
      </c>
      <c r="BQ41" s="148">
        <v>12893</v>
      </c>
      <c r="BR41" s="147">
        <v>456</v>
      </c>
      <c r="BS41" s="147">
        <v>837</v>
      </c>
      <c r="BT41" s="148">
        <v>3613</v>
      </c>
      <c r="BU41" s="147">
        <v>193</v>
      </c>
      <c r="BV41" s="147">
        <v>13</v>
      </c>
      <c r="BW41" s="147">
        <v>697</v>
      </c>
      <c r="BX41" s="147">
        <v>479</v>
      </c>
      <c r="BY41" s="147">
        <v>197</v>
      </c>
      <c r="BZ41" s="148">
        <v>1769</v>
      </c>
      <c r="CA41" s="147">
        <v>678</v>
      </c>
      <c r="CB41" s="147">
        <v>3</v>
      </c>
      <c r="CC41" s="147">
        <v>7</v>
      </c>
      <c r="CD41" s="147">
        <v>2</v>
      </c>
      <c r="CE41" s="147">
        <v>6</v>
      </c>
      <c r="CF41" s="147">
        <v>7</v>
      </c>
      <c r="CG41" s="147">
        <v>24</v>
      </c>
      <c r="CH41" s="147">
        <v>251</v>
      </c>
      <c r="CI41" s="148">
        <v>114891</v>
      </c>
      <c r="CJ41" s="148">
        <v>54785</v>
      </c>
      <c r="CK41" s="148">
        <v>1978</v>
      </c>
      <c r="CL41" s="147">
        <v>206</v>
      </c>
      <c r="CM41" s="148">
        <v>13368</v>
      </c>
      <c r="CN41" s="148">
        <v>7790</v>
      </c>
      <c r="CO41" s="148">
        <v>8099</v>
      </c>
      <c r="CP41" s="147">
        <v>12</v>
      </c>
      <c r="CQ41" s="148">
        <v>11725</v>
      </c>
      <c r="CR41" s="147">
        <v>61</v>
      </c>
      <c r="CS41" s="147">
        <v>155</v>
      </c>
      <c r="CT41" s="148">
        <v>20832</v>
      </c>
      <c r="CU41" s="147" t="s">
        <v>2467</v>
      </c>
      <c r="CV41" s="147" t="s">
        <v>134</v>
      </c>
    </row>
    <row r="42" spans="1:100" x14ac:dyDescent="0.2">
      <c r="A42" s="147" t="s">
        <v>399</v>
      </c>
      <c r="B42" s="147" t="s">
        <v>400</v>
      </c>
      <c r="C42" s="147" t="s">
        <v>399</v>
      </c>
      <c r="D42" s="147" t="s">
        <v>415</v>
      </c>
      <c r="E42" s="147" t="s">
        <v>416</v>
      </c>
      <c r="F42" s="147" t="s">
        <v>415</v>
      </c>
      <c r="G42" s="147" t="e">
        <f>VLOOKUP(D42,#REF!,5,0)</f>
        <v>#REF!</v>
      </c>
      <c r="H42" s="147" t="e">
        <f>VLOOKUP(D42,#REF!,6,0)</f>
        <v>#REF!</v>
      </c>
      <c r="I42" s="147">
        <v>15</v>
      </c>
      <c r="J42" s="147">
        <v>147</v>
      </c>
      <c r="K42" s="147">
        <v>4</v>
      </c>
      <c r="L42" s="148">
        <v>427927</v>
      </c>
      <c r="M42" s="148">
        <v>138479</v>
      </c>
      <c r="N42" s="149">
        <v>3466.32</v>
      </c>
      <c r="O42" s="147">
        <v>123</v>
      </c>
      <c r="P42" s="148">
        <v>13505</v>
      </c>
      <c r="Q42" s="148">
        <f t="shared" si="0"/>
        <v>31559121.065041468</v>
      </c>
      <c r="R42" s="149">
        <v>9.33</v>
      </c>
      <c r="S42" s="148">
        <v>2657</v>
      </c>
      <c r="T42" s="147">
        <v>485</v>
      </c>
      <c r="U42" s="148">
        <v>307296</v>
      </c>
      <c r="V42" s="148">
        <v>305192</v>
      </c>
      <c r="W42" s="148">
        <v>405486</v>
      </c>
      <c r="X42" s="148">
        <v>7480</v>
      </c>
      <c r="Y42" s="148">
        <v>2642</v>
      </c>
      <c r="Z42" s="148">
        <v>11970</v>
      </c>
      <c r="AA42" s="147">
        <v>253</v>
      </c>
      <c r="AB42" s="147">
        <v>71</v>
      </c>
      <c r="AC42" s="147">
        <v>25</v>
      </c>
      <c r="AD42" s="148">
        <v>221714</v>
      </c>
      <c r="AE42" s="148">
        <v>206213</v>
      </c>
      <c r="AF42" s="148">
        <v>195489</v>
      </c>
      <c r="AG42" s="148">
        <v>220506</v>
      </c>
      <c r="AH42" s="148">
        <v>2377</v>
      </c>
      <c r="AI42" s="148">
        <v>9555</v>
      </c>
      <c r="AJ42" s="148">
        <v>29395</v>
      </c>
      <c r="AK42" s="148">
        <v>41071</v>
      </c>
      <c r="AL42" s="148">
        <v>40934</v>
      </c>
      <c r="AM42" s="148">
        <v>36089</v>
      </c>
      <c r="AN42" s="148">
        <v>36547</v>
      </c>
      <c r="AO42" s="148">
        <v>35259</v>
      </c>
      <c r="AP42" s="148">
        <v>35824</v>
      </c>
      <c r="AQ42" s="148">
        <v>35198</v>
      </c>
      <c r="AR42" s="148">
        <v>32427</v>
      </c>
      <c r="AS42" s="148">
        <v>29537</v>
      </c>
      <c r="AT42" s="148">
        <v>23992</v>
      </c>
      <c r="AU42" s="148">
        <v>18238</v>
      </c>
      <c r="AV42" s="148">
        <v>13050</v>
      </c>
      <c r="AW42" s="148">
        <v>8345</v>
      </c>
      <c r="AX42" s="148">
        <v>5562</v>
      </c>
      <c r="AY42" s="148">
        <v>6459</v>
      </c>
      <c r="AZ42" s="148">
        <v>6797</v>
      </c>
      <c r="BA42" s="148">
        <v>409527</v>
      </c>
      <c r="BB42" s="150">
        <v>2</v>
      </c>
      <c r="BC42" s="150">
        <v>2</v>
      </c>
      <c r="BD42" s="150">
        <v>2</v>
      </c>
      <c r="BE42" s="150">
        <v>1</v>
      </c>
      <c r="BF42" s="150">
        <v>0</v>
      </c>
      <c r="BG42" s="148">
        <v>14152</v>
      </c>
      <c r="BH42" s="148">
        <v>7591</v>
      </c>
      <c r="BI42" s="148">
        <v>49595</v>
      </c>
      <c r="BJ42" s="148">
        <v>24667</v>
      </c>
      <c r="BK42" s="148">
        <v>22749</v>
      </c>
      <c r="BL42" s="148">
        <v>36717</v>
      </c>
      <c r="BM42" s="148">
        <v>109512</v>
      </c>
      <c r="BN42" s="148">
        <v>44431</v>
      </c>
      <c r="BO42" s="148">
        <v>126023</v>
      </c>
      <c r="BP42" s="148">
        <v>77088</v>
      </c>
      <c r="BQ42" s="148">
        <v>60934</v>
      </c>
      <c r="BR42" s="148">
        <v>1448</v>
      </c>
      <c r="BS42" s="148">
        <v>2356</v>
      </c>
      <c r="BT42" s="148">
        <v>5790</v>
      </c>
      <c r="BU42" s="147">
        <v>318</v>
      </c>
      <c r="BV42" s="147">
        <v>27</v>
      </c>
      <c r="BW42" s="148">
        <v>5630</v>
      </c>
      <c r="BX42" s="148">
        <v>2446</v>
      </c>
      <c r="BY42" s="148">
        <v>1036</v>
      </c>
      <c r="BZ42" s="148">
        <v>4316</v>
      </c>
      <c r="CA42" s="147">
        <v>229</v>
      </c>
      <c r="CB42" s="147">
        <v>26</v>
      </c>
      <c r="CC42" s="147">
        <v>133</v>
      </c>
      <c r="CD42" s="147">
        <v>30</v>
      </c>
      <c r="CE42" s="147">
        <v>105</v>
      </c>
      <c r="CF42" s="147">
        <v>133</v>
      </c>
      <c r="CG42" s="147">
        <v>237</v>
      </c>
      <c r="CH42" s="148">
        <v>1002</v>
      </c>
      <c r="CI42" s="148">
        <v>412604</v>
      </c>
      <c r="CJ42" s="148">
        <v>155187</v>
      </c>
      <c r="CK42" s="148">
        <v>4019</v>
      </c>
      <c r="CL42" s="148">
        <v>1914</v>
      </c>
      <c r="CM42" s="148">
        <v>64690</v>
      </c>
      <c r="CN42" s="148">
        <v>79045</v>
      </c>
      <c r="CO42" s="148">
        <v>6634</v>
      </c>
      <c r="CP42" s="147">
        <v>110</v>
      </c>
      <c r="CQ42" s="148">
        <v>31144</v>
      </c>
      <c r="CR42" s="147">
        <v>697</v>
      </c>
      <c r="CS42" s="147">
        <v>242</v>
      </c>
      <c r="CT42" s="148">
        <v>84245</v>
      </c>
      <c r="CU42" s="147" t="s">
        <v>2467</v>
      </c>
      <c r="CV42" s="147" t="s">
        <v>134</v>
      </c>
    </row>
    <row r="43" spans="1:100" x14ac:dyDescent="0.2">
      <c r="A43" s="147" t="s">
        <v>399</v>
      </c>
      <c r="B43" s="147" t="s">
        <v>400</v>
      </c>
      <c r="C43" s="147" t="s">
        <v>399</v>
      </c>
      <c r="D43" s="147" t="s">
        <v>413</v>
      </c>
      <c r="E43" s="147" t="s">
        <v>414</v>
      </c>
      <c r="F43" s="147" t="s">
        <v>413</v>
      </c>
      <c r="G43" s="147" t="e">
        <f>VLOOKUP(D43,#REF!,5,0)</f>
        <v>#REF!</v>
      </c>
      <c r="H43" s="147" t="e">
        <f>VLOOKUP(D43,#REF!,6,0)</f>
        <v>#REF!</v>
      </c>
      <c r="I43" s="147">
        <v>14</v>
      </c>
      <c r="J43" s="147">
        <v>221</v>
      </c>
      <c r="K43" s="147">
        <v>6</v>
      </c>
      <c r="L43" s="148">
        <v>479818</v>
      </c>
      <c r="M43" s="148">
        <v>145360</v>
      </c>
      <c r="N43" s="149">
        <v>3921.63</v>
      </c>
      <c r="O43" s="147">
        <v>122</v>
      </c>
      <c r="P43" s="148">
        <v>8235</v>
      </c>
      <c r="Q43" s="148">
        <f t="shared" si="0"/>
        <v>17162757.54556936</v>
      </c>
      <c r="R43" s="149">
        <v>12.9</v>
      </c>
      <c r="S43" s="148">
        <v>2270</v>
      </c>
      <c r="T43" s="147">
        <v>210</v>
      </c>
      <c r="U43" s="148">
        <v>365515</v>
      </c>
      <c r="V43" s="148">
        <v>340884</v>
      </c>
      <c r="W43" s="148">
        <v>458843</v>
      </c>
      <c r="X43" s="148">
        <v>4338</v>
      </c>
      <c r="Y43" s="148">
        <v>3482</v>
      </c>
      <c r="Z43" s="148">
        <v>12860</v>
      </c>
      <c r="AA43" s="147">
        <v>153</v>
      </c>
      <c r="AB43" s="147">
        <v>0</v>
      </c>
      <c r="AC43" s="147">
        <v>142</v>
      </c>
      <c r="AD43" s="148">
        <v>246099</v>
      </c>
      <c r="AE43" s="148">
        <v>233719</v>
      </c>
      <c r="AF43" s="148">
        <v>217503</v>
      </c>
      <c r="AG43" s="148">
        <v>241625</v>
      </c>
      <c r="AH43" s="148">
        <v>3105</v>
      </c>
      <c r="AI43" s="148">
        <v>17585</v>
      </c>
      <c r="AJ43" s="148">
        <v>36969</v>
      </c>
      <c r="AK43" s="148">
        <v>45209</v>
      </c>
      <c r="AL43" s="148">
        <v>44664</v>
      </c>
      <c r="AM43" s="148">
        <v>39965</v>
      </c>
      <c r="AN43" s="148">
        <v>39692</v>
      </c>
      <c r="AO43" s="148">
        <v>38288</v>
      </c>
      <c r="AP43" s="148">
        <v>39803</v>
      </c>
      <c r="AQ43" s="148">
        <v>39555</v>
      </c>
      <c r="AR43" s="148">
        <v>35386</v>
      </c>
      <c r="AS43" s="148">
        <v>29986</v>
      </c>
      <c r="AT43" s="148">
        <v>24249</v>
      </c>
      <c r="AU43" s="148">
        <v>21609</v>
      </c>
      <c r="AV43" s="148">
        <v>17135</v>
      </c>
      <c r="AW43" s="148">
        <v>10975</v>
      </c>
      <c r="AX43" s="148">
        <v>7175</v>
      </c>
      <c r="AY43" s="148">
        <v>9158</v>
      </c>
      <c r="AZ43" s="148">
        <v>8283</v>
      </c>
      <c r="BA43" s="148">
        <v>455315</v>
      </c>
      <c r="BB43" s="150">
        <v>2</v>
      </c>
      <c r="BC43" s="150">
        <v>2</v>
      </c>
      <c r="BD43" s="150">
        <v>2</v>
      </c>
      <c r="BE43" s="150">
        <v>1</v>
      </c>
      <c r="BF43" s="150">
        <v>0</v>
      </c>
      <c r="BG43" s="148">
        <v>16616</v>
      </c>
      <c r="BH43" s="148">
        <v>8556</v>
      </c>
      <c r="BI43" s="148">
        <v>54704</v>
      </c>
      <c r="BJ43" s="148">
        <v>26678</v>
      </c>
      <c r="BK43" s="148">
        <v>24414</v>
      </c>
      <c r="BL43" s="148">
        <v>40679</v>
      </c>
      <c r="BM43" s="148">
        <v>122855</v>
      </c>
      <c r="BN43" s="148">
        <v>56056</v>
      </c>
      <c r="BO43" s="148">
        <v>141643</v>
      </c>
      <c r="BP43" s="148">
        <v>80772</v>
      </c>
      <c r="BQ43" s="148">
        <v>66384</v>
      </c>
      <c r="BR43" s="148">
        <v>1957</v>
      </c>
      <c r="BS43" s="148">
        <v>2292</v>
      </c>
      <c r="BT43" s="148">
        <v>7458</v>
      </c>
      <c r="BU43" s="147">
        <v>379</v>
      </c>
      <c r="BV43" s="147">
        <v>22</v>
      </c>
      <c r="BW43" s="148">
        <v>4168</v>
      </c>
      <c r="BX43" s="148">
        <v>3706</v>
      </c>
      <c r="BY43" s="148">
        <v>1816</v>
      </c>
      <c r="BZ43" s="148">
        <v>6263</v>
      </c>
      <c r="CA43" s="147">
        <v>279</v>
      </c>
      <c r="CB43" s="147">
        <v>15</v>
      </c>
      <c r="CC43" s="147">
        <v>86</v>
      </c>
      <c r="CD43" s="147">
        <v>26</v>
      </c>
      <c r="CE43" s="147">
        <v>78</v>
      </c>
      <c r="CF43" s="147">
        <v>86</v>
      </c>
      <c r="CG43" s="147">
        <v>144</v>
      </c>
      <c r="CH43" s="147">
        <v>699</v>
      </c>
      <c r="CI43" s="148">
        <v>462452</v>
      </c>
      <c r="CJ43" s="148">
        <v>150365</v>
      </c>
      <c r="CK43" s="148">
        <v>6710</v>
      </c>
      <c r="CL43" s="148">
        <v>2247</v>
      </c>
      <c r="CM43" s="148">
        <v>42662</v>
      </c>
      <c r="CN43" s="148">
        <v>126365</v>
      </c>
      <c r="CO43" s="147">
        <v>49</v>
      </c>
      <c r="CP43" s="147">
        <v>126</v>
      </c>
      <c r="CQ43" s="148">
        <v>62080</v>
      </c>
      <c r="CR43" s="147">
        <v>768</v>
      </c>
      <c r="CS43" s="147">
        <v>438</v>
      </c>
      <c r="CT43" s="148">
        <v>88008</v>
      </c>
      <c r="CU43" s="147" t="s">
        <v>2467</v>
      </c>
      <c r="CV43" s="147" t="s">
        <v>134</v>
      </c>
    </row>
    <row r="44" spans="1:100" x14ac:dyDescent="0.2">
      <c r="A44" s="147" t="s">
        <v>1033</v>
      </c>
      <c r="B44" s="147" t="s">
        <v>1034</v>
      </c>
      <c r="C44" s="147" t="s">
        <v>1033</v>
      </c>
      <c r="D44" s="147" t="s">
        <v>1041</v>
      </c>
      <c r="E44" s="147" t="s">
        <v>1042</v>
      </c>
      <c r="F44" s="147" t="s">
        <v>1041</v>
      </c>
      <c r="G44" s="147" t="e">
        <f>VLOOKUP(D44,#REF!,5,0)</f>
        <v>#REF!</v>
      </c>
      <c r="H44" s="147" t="e">
        <f>VLOOKUP(D44,#REF!,6,0)</f>
        <v>#REF!</v>
      </c>
      <c r="I44" s="147">
        <v>22</v>
      </c>
      <c r="J44" s="147">
        <v>124</v>
      </c>
      <c r="K44" s="147">
        <v>26</v>
      </c>
      <c r="L44" s="148">
        <v>224622</v>
      </c>
      <c r="M44" s="148">
        <v>66830</v>
      </c>
      <c r="N44" s="149">
        <v>1922.16</v>
      </c>
      <c r="O44" s="147">
        <v>117</v>
      </c>
      <c r="P44" s="148">
        <v>4353</v>
      </c>
      <c r="Q44" s="148">
        <f t="shared" si="0"/>
        <v>19379223.762587812</v>
      </c>
      <c r="R44" s="149">
        <v>12.83</v>
      </c>
      <c r="S44" s="147">
        <v>959</v>
      </c>
      <c r="T44" s="147">
        <v>247</v>
      </c>
      <c r="U44" s="148">
        <v>204210</v>
      </c>
      <c r="V44" s="148">
        <v>152355</v>
      </c>
      <c r="W44" s="148">
        <v>220305</v>
      </c>
      <c r="X44" s="148">
        <v>1039</v>
      </c>
      <c r="Y44" s="148">
        <v>2902</v>
      </c>
      <c r="Z44" s="147">
        <v>361</v>
      </c>
      <c r="AA44" s="147">
        <v>2</v>
      </c>
      <c r="AB44" s="147">
        <v>2</v>
      </c>
      <c r="AC44" s="147">
        <v>11</v>
      </c>
      <c r="AD44" s="148">
        <v>110652</v>
      </c>
      <c r="AE44" s="148">
        <v>113970</v>
      </c>
      <c r="AF44" s="148">
        <v>120460</v>
      </c>
      <c r="AG44" s="148">
        <v>92299</v>
      </c>
      <c r="AH44" s="148">
        <v>2930</v>
      </c>
      <c r="AI44" s="148">
        <v>8933</v>
      </c>
      <c r="AJ44" s="148">
        <v>16366</v>
      </c>
      <c r="AK44" s="148">
        <v>22783</v>
      </c>
      <c r="AL44" s="148">
        <v>25054</v>
      </c>
      <c r="AM44" s="148">
        <v>24469</v>
      </c>
      <c r="AN44" s="148">
        <v>21932</v>
      </c>
      <c r="AO44" s="148">
        <v>17049</v>
      </c>
      <c r="AP44" s="148">
        <v>15539</v>
      </c>
      <c r="AQ44" s="148">
        <v>15598</v>
      </c>
      <c r="AR44" s="148">
        <v>13338</v>
      </c>
      <c r="AS44" s="148">
        <v>13638</v>
      </c>
      <c r="AT44" s="148">
        <v>11654</v>
      </c>
      <c r="AU44" s="148">
        <v>8309</v>
      </c>
      <c r="AV44" s="148">
        <v>6878</v>
      </c>
      <c r="AW44" s="148">
        <v>4617</v>
      </c>
      <c r="AX44" s="148">
        <v>3213</v>
      </c>
      <c r="AY44" s="148">
        <v>4185</v>
      </c>
      <c r="AZ44" s="148">
        <v>3954</v>
      </c>
      <c r="BA44" s="148">
        <v>214118</v>
      </c>
      <c r="BB44" s="150">
        <v>2</v>
      </c>
      <c r="BC44" s="150">
        <v>2</v>
      </c>
      <c r="BD44" s="150">
        <v>2</v>
      </c>
      <c r="BE44" s="150">
        <v>1</v>
      </c>
      <c r="BF44" s="150">
        <v>0</v>
      </c>
      <c r="BG44" s="148">
        <v>7994</v>
      </c>
      <c r="BH44" s="148">
        <v>4132</v>
      </c>
      <c r="BI44" s="148">
        <v>27818</v>
      </c>
      <c r="BJ44" s="148">
        <v>15148</v>
      </c>
      <c r="BK44" s="148">
        <v>14871</v>
      </c>
      <c r="BL44" s="148">
        <v>23914</v>
      </c>
      <c r="BM44" s="148">
        <v>51672</v>
      </c>
      <c r="BN44" s="148">
        <v>28818</v>
      </c>
      <c r="BO44" s="148">
        <v>42814</v>
      </c>
      <c r="BP44" s="148">
        <v>30398</v>
      </c>
      <c r="BQ44" s="148">
        <v>52686</v>
      </c>
      <c r="BR44" s="148">
        <v>1316</v>
      </c>
      <c r="BS44" s="148">
        <v>2802</v>
      </c>
      <c r="BT44" s="148">
        <v>13290</v>
      </c>
      <c r="BU44" s="147">
        <v>819</v>
      </c>
      <c r="BV44" s="147">
        <v>7</v>
      </c>
      <c r="BW44" s="148">
        <v>4462</v>
      </c>
      <c r="BX44" s="148">
        <v>3063</v>
      </c>
      <c r="BY44" s="148">
        <v>1373</v>
      </c>
      <c r="BZ44" s="148">
        <v>15119</v>
      </c>
      <c r="CA44" s="147">
        <v>23</v>
      </c>
      <c r="CB44" s="147">
        <v>4</v>
      </c>
      <c r="CC44" s="147">
        <v>21</v>
      </c>
      <c r="CD44" s="147">
        <v>5</v>
      </c>
      <c r="CE44" s="147">
        <v>10</v>
      </c>
      <c r="CF44" s="147">
        <v>15</v>
      </c>
      <c r="CG44" s="147">
        <v>50</v>
      </c>
      <c r="CH44" s="147">
        <v>230</v>
      </c>
      <c r="CI44" s="148">
        <v>200247</v>
      </c>
      <c r="CJ44" s="148">
        <v>63995</v>
      </c>
      <c r="CK44" s="148">
        <v>8759</v>
      </c>
      <c r="CL44" s="147">
        <v>189</v>
      </c>
      <c r="CM44" s="148">
        <v>24400</v>
      </c>
      <c r="CN44" s="148">
        <v>35884</v>
      </c>
      <c r="CO44" s="148">
        <v>4885</v>
      </c>
      <c r="CP44" s="147">
        <v>18</v>
      </c>
      <c r="CQ44" s="148">
        <v>57118</v>
      </c>
      <c r="CR44" s="147">
        <v>151</v>
      </c>
      <c r="CS44" s="148">
        <v>1531</v>
      </c>
      <c r="CT44" s="148">
        <v>27692</v>
      </c>
      <c r="CU44" s="147" t="s">
        <v>2467</v>
      </c>
      <c r="CV44" s="147" t="s">
        <v>134</v>
      </c>
    </row>
    <row r="45" spans="1:100" x14ac:dyDescent="0.2">
      <c r="A45" s="147" t="s">
        <v>755</v>
      </c>
      <c r="B45" s="147" t="s">
        <v>756</v>
      </c>
      <c r="C45" s="147" t="s">
        <v>755</v>
      </c>
      <c r="D45" s="147" t="s">
        <v>791</v>
      </c>
      <c r="E45" s="147" t="s">
        <v>792</v>
      </c>
      <c r="F45" s="147" t="s">
        <v>791</v>
      </c>
      <c r="G45" s="147" t="e">
        <f>VLOOKUP(D45,#REF!,5,0)</f>
        <v>#REF!</v>
      </c>
      <c r="H45" s="147" t="e">
        <f>VLOOKUP(D45,#REF!,6,0)</f>
        <v>#REF!</v>
      </c>
      <c r="I45" s="147">
        <v>7</v>
      </c>
      <c r="J45" s="147">
        <v>97</v>
      </c>
      <c r="K45" s="147">
        <v>16</v>
      </c>
      <c r="L45" s="148">
        <v>165514</v>
      </c>
      <c r="M45" s="148">
        <v>39579</v>
      </c>
      <c r="N45" s="149">
        <v>1416.96</v>
      </c>
      <c r="O45" s="147">
        <v>117</v>
      </c>
      <c r="P45" s="148">
        <v>1196</v>
      </c>
      <c r="Q45" s="148">
        <f t="shared" si="0"/>
        <v>7225974.8420073232</v>
      </c>
      <c r="R45" s="149">
        <v>12.61</v>
      </c>
      <c r="S45" s="147">
        <v>720</v>
      </c>
      <c r="T45" s="147">
        <v>352</v>
      </c>
      <c r="U45" s="148">
        <v>151698</v>
      </c>
      <c r="V45" s="148">
        <v>121550</v>
      </c>
      <c r="W45" s="148">
        <v>15450</v>
      </c>
      <c r="X45" s="148">
        <v>1027</v>
      </c>
      <c r="Y45" s="148">
        <v>148920</v>
      </c>
      <c r="Z45" s="147">
        <v>53</v>
      </c>
      <c r="AA45" s="147">
        <v>4</v>
      </c>
      <c r="AB45" s="147">
        <v>0</v>
      </c>
      <c r="AC45" s="147">
        <v>60</v>
      </c>
      <c r="AD45" s="148">
        <v>81758</v>
      </c>
      <c r="AE45" s="148">
        <v>83756</v>
      </c>
      <c r="AF45" s="148">
        <v>98607</v>
      </c>
      <c r="AG45" s="148">
        <v>61181</v>
      </c>
      <c r="AH45" s="147">
        <v>294</v>
      </c>
      <c r="AI45" s="148">
        <v>5432</v>
      </c>
      <c r="AJ45" s="148">
        <v>7623</v>
      </c>
      <c r="AK45" s="148">
        <v>14524</v>
      </c>
      <c r="AL45" s="148">
        <v>16343</v>
      </c>
      <c r="AM45" s="148">
        <v>17503</v>
      </c>
      <c r="AN45" s="148">
        <v>16466</v>
      </c>
      <c r="AO45" s="148">
        <v>13775</v>
      </c>
      <c r="AP45" s="148">
        <v>11641</v>
      </c>
      <c r="AQ45" s="148">
        <v>12093</v>
      </c>
      <c r="AR45" s="148">
        <v>11396</v>
      </c>
      <c r="AS45" s="148">
        <v>10351</v>
      </c>
      <c r="AT45" s="148">
        <v>8557</v>
      </c>
      <c r="AU45" s="148">
        <v>7244</v>
      </c>
      <c r="AV45" s="148">
        <v>6245</v>
      </c>
      <c r="AW45" s="148">
        <v>4296</v>
      </c>
      <c r="AX45" s="148">
        <v>3259</v>
      </c>
      <c r="AY45" s="148">
        <v>4198</v>
      </c>
      <c r="AZ45" s="148">
        <v>1843</v>
      </c>
      <c r="BA45" s="148">
        <v>161078</v>
      </c>
      <c r="BB45" s="150">
        <v>1</v>
      </c>
      <c r="BC45" s="150">
        <v>1</v>
      </c>
      <c r="BD45" s="150">
        <v>1</v>
      </c>
      <c r="BE45" s="150">
        <v>1</v>
      </c>
      <c r="BF45" s="150">
        <v>0</v>
      </c>
      <c r="BG45" s="148">
        <v>3951</v>
      </c>
      <c r="BH45" s="148">
        <v>2395</v>
      </c>
      <c r="BI45" s="148">
        <v>17935</v>
      </c>
      <c r="BJ45" s="148">
        <v>9900</v>
      </c>
      <c r="BK45" s="148">
        <v>10679</v>
      </c>
      <c r="BL45" s="148">
        <v>17286</v>
      </c>
      <c r="BM45" s="148">
        <v>23383</v>
      </c>
      <c r="BN45" s="148">
        <v>27112</v>
      </c>
      <c r="BO45" s="148">
        <v>52294</v>
      </c>
      <c r="BP45" s="148">
        <v>20321</v>
      </c>
      <c r="BQ45" s="148">
        <v>30783</v>
      </c>
      <c r="BR45" s="147">
        <v>974</v>
      </c>
      <c r="BS45" s="148">
        <v>2376</v>
      </c>
      <c r="BT45" s="148">
        <v>8154</v>
      </c>
      <c r="BU45" s="147">
        <v>115</v>
      </c>
      <c r="BV45" s="147">
        <v>2</v>
      </c>
      <c r="BW45" s="148">
        <v>6894</v>
      </c>
      <c r="BX45" s="148">
        <v>5711</v>
      </c>
      <c r="BY45" s="148">
        <v>1665</v>
      </c>
      <c r="BZ45" s="148">
        <v>15309</v>
      </c>
      <c r="CA45" s="147">
        <v>27</v>
      </c>
      <c r="CB45" s="147">
        <v>12</v>
      </c>
      <c r="CC45" s="147">
        <v>30</v>
      </c>
      <c r="CD45" s="147">
        <v>15</v>
      </c>
      <c r="CE45" s="147">
        <v>7</v>
      </c>
      <c r="CF45" s="147">
        <v>8</v>
      </c>
      <c r="CG45" s="147">
        <v>36</v>
      </c>
      <c r="CH45" s="147">
        <v>168</v>
      </c>
      <c r="CI45" s="148">
        <v>135632</v>
      </c>
      <c r="CJ45" s="148">
        <v>27663</v>
      </c>
      <c r="CK45" s="148">
        <v>3236</v>
      </c>
      <c r="CL45" s="148">
        <v>2713</v>
      </c>
      <c r="CM45" s="148">
        <v>10490</v>
      </c>
      <c r="CN45" s="148">
        <v>63572</v>
      </c>
      <c r="CO45" s="147">
        <v>706</v>
      </c>
      <c r="CP45" s="147">
        <v>237</v>
      </c>
      <c r="CQ45" s="148">
        <v>48104</v>
      </c>
      <c r="CR45" s="147">
        <v>610</v>
      </c>
      <c r="CS45" s="147">
        <v>762</v>
      </c>
      <c r="CT45" s="148">
        <v>7421</v>
      </c>
      <c r="CU45" s="147" t="s">
        <v>2467</v>
      </c>
      <c r="CV45" s="147" t="s">
        <v>134</v>
      </c>
    </row>
    <row r="46" spans="1:100" x14ac:dyDescent="0.2">
      <c r="A46" s="147" t="s">
        <v>755</v>
      </c>
      <c r="B46" s="147" t="s">
        <v>756</v>
      </c>
      <c r="C46" s="147" t="s">
        <v>755</v>
      </c>
      <c r="D46" s="147" t="s">
        <v>783</v>
      </c>
      <c r="E46" s="147" t="s">
        <v>784</v>
      </c>
      <c r="F46" s="147" t="s">
        <v>783</v>
      </c>
      <c r="G46" s="147" t="e">
        <f>VLOOKUP(D46,#REF!,5,0)</f>
        <v>#REF!</v>
      </c>
      <c r="H46" s="147" t="e">
        <f>VLOOKUP(D46,#REF!,6,0)</f>
        <v>#REF!</v>
      </c>
      <c r="I46" s="147">
        <v>10</v>
      </c>
      <c r="J46" s="147">
        <v>112</v>
      </c>
      <c r="K46" s="147">
        <v>7</v>
      </c>
      <c r="L46" s="148">
        <v>148862</v>
      </c>
      <c r="M46" s="148">
        <v>39311</v>
      </c>
      <c r="N46" s="149">
        <v>1280</v>
      </c>
      <c r="O46" s="147">
        <v>116</v>
      </c>
      <c r="P46" s="148">
        <v>1645</v>
      </c>
      <c r="Q46" s="148">
        <f t="shared" si="0"/>
        <v>11050503.150568984</v>
      </c>
      <c r="R46" s="149">
        <v>27.54</v>
      </c>
      <c r="S46" s="147">
        <v>726</v>
      </c>
      <c r="T46" s="147">
        <v>114</v>
      </c>
      <c r="U46" s="148">
        <v>138367</v>
      </c>
      <c r="V46" s="148">
        <v>102515</v>
      </c>
      <c r="W46" s="148">
        <v>6411</v>
      </c>
      <c r="X46" s="148">
        <v>139699</v>
      </c>
      <c r="Y46" s="148">
        <v>2634</v>
      </c>
      <c r="Z46" s="147">
        <v>89</v>
      </c>
      <c r="AA46" s="147">
        <v>5</v>
      </c>
      <c r="AB46" s="147">
        <v>2</v>
      </c>
      <c r="AC46" s="147">
        <v>22</v>
      </c>
      <c r="AD46" s="148">
        <v>74989</v>
      </c>
      <c r="AE46" s="148">
        <v>73873</v>
      </c>
      <c r="AF46" s="148">
        <v>84264</v>
      </c>
      <c r="AG46" s="148">
        <v>59173</v>
      </c>
      <c r="AH46" s="147">
        <v>598</v>
      </c>
      <c r="AI46" s="148">
        <v>4827</v>
      </c>
      <c r="AJ46" s="148">
        <v>8480</v>
      </c>
      <c r="AK46" s="148">
        <v>15226</v>
      </c>
      <c r="AL46" s="148">
        <v>17279</v>
      </c>
      <c r="AM46" s="148">
        <v>16789</v>
      </c>
      <c r="AN46" s="148">
        <v>12906</v>
      </c>
      <c r="AO46" s="148">
        <v>11405</v>
      </c>
      <c r="AP46" s="148">
        <v>11298</v>
      </c>
      <c r="AQ46" s="148">
        <v>11199</v>
      </c>
      <c r="AR46" s="148">
        <v>9756</v>
      </c>
      <c r="AS46" s="148">
        <v>7458</v>
      </c>
      <c r="AT46" s="148">
        <v>6001</v>
      </c>
      <c r="AU46" s="148">
        <v>5527</v>
      </c>
      <c r="AV46" s="148">
        <v>4683</v>
      </c>
      <c r="AW46" s="148">
        <v>3815</v>
      </c>
      <c r="AX46" s="148">
        <v>2939</v>
      </c>
      <c r="AY46" s="148">
        <v>4101</v>
      </c>
      <c r="AZ46" s="148">
        <v>2004</v>
      </c>
      <c r="BA46" s="148">
        <v>143713</v>
      </c>
      <c r="BB46" s="150">
        <v>2</v>
      </c>
      <c r="BC46" s="150">
        <v>1</v>
      </c>
      <c r="BD46" s="150">
        <v>1</v>
      </c>
      <c r="BE46" s="150">
        <v>1</v>
      </c>
      <c r="BF46" s="150">
        <v>0</v>
      </c>
      <c r="BG46" s="148">
        <v>4309</v>
      </c>
      <c r="BH46" s="148">
        <v>2504</v>
      </c>
      <c r="BI46" s="148">
        <v>18966</v>
      </c>
      <c r="BJ46" s="148">
        <v>10497</v>
      </c>
      <c r="BK46" s="148">
        <v>10343</v>
      </c>
      <c r="BL46" s="148">
        <v>15163</v>
      </c>
      <c r="BM46" s="148">
        <v>32781</v>
      </c>
      <c r="BN46" s="148">
        <v>22967</v>
      </c>
      <c r="BO46" s="148">
        <v>41636</v>
      </c>
      <c r="BP46" s="148">
        <v>16538</v>
      </c>
      <c r="BQ46" s="148">
        <v>28002</v>
      </c>
      <c r="BR46" s="147">
        <v>365</v>
      </c>
      <c r="BS46" s="148">
        <v>1143</v>
      </c>
      <c r="BT46" s="148">
        <v>5323</v>
      </c>
      <c r="BU46" s="147">
        <v>100</v>
      </c>
      <c r="BV46" s="147">
        <v>7</v>
      </c>
      <c r="BW46" s="148">
        <v>1815</v>
      </c>
      <c r="BX46" s="148">
        <v>2960</v>
      </c>
      <c r="BY46" s="147">
        <v>759</v>
      </c>
      <c r="BZ46" s="148">
        <v>5945</v>
      </c>
      <c r="CA46" s="147">
        <v>33</v>
      </c>
      <c r="CB46" s="147">
        <v>8</v>
      </c>
      <c r="CC46" s="147">
        <v>18</v>
      </c>
      <c r="CD46" s="147">
        <v>10</v>
      </c>
      <c r="CE46" s="147">
        <v>9</v>
      </c>
      <c r="CF46" s="147">
        <v>17</v>
      </c>
      <c r="CG46" s="147">
        <v>49</v>
      </c>
      <c r="CH46" s="147">
        <v>169</v>
      </c>
      <c r="CI46" s="148">
        <v>137070</v>
      </c>
      <c r="CJ46" s="148">
        <v>40275</v>
      </c>
      <c r="CK46" s="148">
        <v>3469</v>
      </c>
      <c r="CL46" s="147">
        <v>854</v>
      </c>
      <c r="CM46" s="148">
        <v>8621</v>
      </c>
      <c r="CN46" s="148">
        <v>26223</v>
      </c>
      <c r="CO46" s="148">
        <v>2856</v>
      </c>
      <c r="CP46" s="147">
        <v>179</v>
      </c>
      <c r="CQ46" s="148">
        <v>39245</v>
      </c>
      <c r="CR46" s="147">
        <v>123</v>
      </c>
      <c r="CS46" s="147">
        <v>470</v>
      </c>
      <c r="CT46" s="148">
        <v>26547</v>
      </c>
      <c r="CU46" s="147" t="s">
        <v>2467</v>
      </c>
      <c r="CV46" s="147" t="s">
        <v>134</v>
      </c>
    </row>
    <row r="47" spans="1:100" x14ac:dyDescent="0.2">
      <c r="A47" s="147" t="s">
        <v>251</v>
      </c>
      <c r="B47" s="147" t="s">
        <v>252</v>
      </c>
      <c r="C47" s="147" t="s">
        <v>251</v>
      </c>
      <c r="D47" s="147" t="s">
        <v>275</v>
      </c>
      <c r="E47" s="147" t="s">
        <v>276</v>
      </c>
      <c r="F47" s="147" t="s">
        <v>275</v>
      </c>
      <c r="G47" s="147" t="e">
        <f>VLOOKUP(D47,#REF!,5,0)</f>
        <v>#REF!</v>
      </c>
      <c r="H47" s="147" t="e">
        <f>VLOOKUP(D47,#REF!,6,0)</f>
        <v>#REF!</v>
      </c>
      <c r="I47" s="147">
        <v>11</v>
      </c>
      <c r="J47" s="147">
        <v>19</v>
      </c>
      <c r="K47" s="147">
        <v>0</v>
      </c>
      <c r="L47" s="148">
        <v>436298</v>
      </c>
      <c r="M47" s="148">
        <v>120846</v>
      </c>
      <c r="N47" s="149">
        <v>3887.77</v>
      </c>
      <c r="O47" s="147">
        <v>112</v>
      </c>
      <c r="P47" s="148">
        <v>9855</v>
      </c>
      <c r="Q47" s="148">
        <f t="shared" si="0"/>
        <v>22587772.577458523</v>
      </c>
      <c r="R47" s="149">
        <v>7.04</v>
      </c>
      <c r="S47" s="148">
        <v>1672</v>
      </c>
      <c r="T47" s="147">
        <v>672</v>
      </c>
      <c r="U47" s="148">
        <v>346526</v>
      </c>
      <c r="V47" s="148">
        <v>298480</v>
      </c>
      <c r="W47" s="148">
        <v>426100</v>
      </c>
      <c r="X47" s="148">
        <v>7395</v>
      </c>
      <c r="Y47" s="148">
        <v>2769</v>
      </c>
      <c r="Z47" s="147">
        <v>1</v>
      </c>
      <c r="AA47" s="147">
        <v>9</v>
      </c>
      <c r="AB47" s="147">
        <v>0</v>
      </c>
      <c r="AC47" s="147">
        <v>24</v>
      </c>
      <c r="AD47" s="148">
        <v>220306</v>
      </c>
      <c r="AE47" s="148">
        <v>215992</v>
      </c>
      <c r="AF47" s="148">
        <v>227376</v>
      </c>
      <c r="AG47" s="148">
        <v>187494</v>
      </c>
      <c r="AH47" s="148">
        <v>5395</v>
      </c>
      <c r="AI47" s="148">
        <v>16033</v>
      </c>
      <c r="AJ47" s="148">
        <v>34066</v>
      </c>
      <c r="AK47" s="148">
        <v>45242</v>
      </c>
      <c r="AL47" s="148">
        <v>45220</v>
      </c>
      <c r="AM47" s="148">
        <v>44302</v>
      </c>
      <c r="AN47" s="148">
        <v>40905</v>
      </c>
      <c r="AO47" s="148">
        <v>36010</v>
      </c>
      <c r="AP47" s="148">
        <v>32329</v>
      </c>
      <c r="AQ47" s="148">
        <v>33772</v>
      </c>
      <c r="AR47" s="148">
        <v>29751</v>
      </c>
      <c r="AS47" s="148">
        <v>25396</v>
      </c>
      <c r="AT47" s="148">
        <v>20352</v>
      </c>
      <c r="AU47" s="148">
        <v>16948</v>
      </c>
      <c r="AV47" s="148">
        <v>13587</v>
      </c>
      <c r="AW47" s="148">
        <v>8750</v>
      </c>
      <c r="AX47" s="148">
        <v>4447</v>
      </c>
      <c r="AY47" s="148">
        <v>5221</v>
      </c>
      <c r="AZ47" s="148">
        <v>7872</v>
      </c>
      <c r="BA47" s="148">
        <v>414831</v>
      </c>
      <c r="BB47" s="150">
        <v>2</v>
      </c>
      <c r="BC47" s="150">
        <v>2</v>
      </c>
      <c r="BD47" s="150">
        <v>2</v>
      </c>
      <c r="BE47" s="150">
        <v>1</v>
      </c>
      <c r="BF47" s="150">
        <v>0</v>
      </c>
      <c r="BG47" s="148">
        <v>16358</v>
      </c>
      <c r="BH47" s="148">
        <v>8245</v>
      </c>
      <c r="BI47" s="148">
        <v>54225</v>
      </c>
      <c r="BJ47" s="148">
        <v>27554</v>
      </c>
      <c r="BK47" s="148">
        <v>27410</v>
      </c>
      <c r="BL47" s="148">
        <v>42725</v>
      </c>
      <c r="BM47" s="148">
        <v>107689</v>
      </c>
      <c r="BN47" s="148">
        <v>62598</v>
      </c>
      <c r="BO47" s="148">
        <v>95787</v>
      </c>
      <c r="BP47" s="148">
        <v>69025</v>
      </c>
      <c r="BQ47" s="148">
        <v>78067</v>
      </c>
      <c r="BR47" s="148">
        <v>2818</v>
      </c>
      <c r="BS47" s="148">
        <v>4634</v>
      </c>
      <c r="BT47" s="148">
        <v>15183</v>
      </c>
      <c r="BU47" s="147">
        <v>490</v>
      </c>
      <c r="BV47" s="147">
        <v>7</v>
      </c>
      <c r="BW47" s="148">
        <v>16198</v>
      </c>
      <c r="BX47" s="148">
        <v>3113</v>
      </c>
      <c r="BY47" s="148">
        <v>1405</v>
      </c>
      <c r="BZ47" s="148">
        <v>5796</v>
      </c>
      <c r="CA47" s="148">
        <v>2142</v>
      </c>
      <c r="CB47" s="147">
        <v>45</v>
      </c>
      <c r="CC47" s="148">
        <v>1228</v>
      </c>
      <c r="CD47" s="147">
        <v>24</v>
      </c>
      <c r="CE47" s="147">
        <v>394</v>
      </c>
      <c r="CF47" s="147">
        <v>198</v>
      </c>
      <c r="CG47" s="148">
        <v>1527</v>
      </c>
      <c r="CH47" s="148">
        <v>5532</v>
      </c>
      <c r="CI47" s="148">
        <v>398696</v>
      </c>
      <c r="CJ47" s="148">
        <v>114339</v>
      </c>
      <c r="CK47" s="148">
        <v>6707</v>
      </c>
      <c r="CL47" s="148">
        <v>3369</v>
      </c>
      <c r="CM47" s="148">
        <v>52505</v>
      </c>
      <c r="CN47" s="148">
        <v>73366</v>
      </c>
      <c r="CO47" s="148">
        <v>5308</v>
      </c>
      <c r="CP47" s="147">
        <v>45</v>
      </c>
      <c r="CQ47" s="148">
        <v>99111</v>
      </c>
      <c r="CR47" s="148">
        <v>1124</v>
      </c>
      <c r="CS47" s="147">
        <v>789</v>
      </c>
      <c r="CT47" s="148">
        <v>79635</v>
      </c>
      <c r="CU47" s="147" t="s">
        <v>2467</v>
      </c>
      <c r="CV47" s="147" t="s">
        <v>134</v>
      </c>
    </row>
    <row r="48" spans="1:100" x14ac:dyDescent="0.2">
      <c r="A48" s="147" t="s">
        <v>181</v>
      </c>
      <c r="B48" s="147" t="s">
        <v>182</v>
      </c>
      <c r="C48" s="147" t="s">
        <v>181</v>
      </c>
      <c r="D48" s="147" t="s">
        <v>228</v>
      </c>
      <c r="E48" s="147" t="s">
        <v>229</v>
      </c>
      <c r="F48" s="147" t="s">
        <v>228</v>
      </c>
      <c r="G48" s="147" t="e">
        <f>VLOOKUP(D48,#REF!,5,0)</f>
        <v>#REF!</v>
      </c>
      <c r="H48" s="147" t="e">
        <f>VLOOKUP(D48,#REF!,6,0)</f>
        <v>#REF!</v>
      </c>
      <c r="I48" s="147">
        <v>8</v>
      </c>
      <c r="J48" s="147">
        <v>82</v>
      </c>
      <c r="K48" s="147">
        <v>8</v>
      </c>
      <c r="L48" s="148">
        <v>395476</v>
      </c>
      <c r="M48" s="148">
        <v>108306</v>
      </c>
      <c r="N48" s="149">
        <v>3570.98</v>
      </c>
      <c r="O48" s="147">
        <v>111</v>
      </c>
      <c r="P48" s="148">
        <v>14844</v>
      </c>
      <c r="Q48" s="148">
        <f t="shared" si="0"/>
        <v>37534515.368821368</v>
      </c>
      <c r="R48" s="149">
        <v>9.5299999999999994</v>
      </c>
      <c r="S48" s="148">
        <v>3385</v>
      </c>
      <c r="T48" s="147">
        <v>663</v>
      </c>
      <c r="U48" s="148">
        <v>287567</v>
      </c>
      <c r="V48" s="148">
        <v>273446</v>
      </c>
      <c r="W48" s="148">
        <v>325160</v>
      </c>
      <c r="X48" s="148">
        <v>61350</v>
      </c>
      <c r="Y48" s="148">
        <v>6956</v>
      </c>
      <c r="Z48" s="147">
        <v>16</v>
      </c>
      <c r="AA48" s="148">
        <v>1958</v>
      </c>
      <c r="AB48" s="147">
        <v>0</v>
      </c>
      <c r="AC48" s="147">
        <v>36</v>
      </c>
      <c r="AD48" s="148">
        <v>200650</v>
      </c>
      <c r="AE48" s="148">
        <v>194826</v>
      </c>
      <c r="AF48" s="148">
        <v>210448</v>
      </c>
      <c r="AG48" s="148">
        <v>170212</v>
      </c>
      <c r="AH48" s="148">
        <v>3083</v>
      </c>
      <c r="AI48" s="148">
        <v>11733</v>
      </c>
      <c r="AJ48" s="148">
        <v>26582</v>
      </c>
      <c r="AK48" s="148">
        <v>40421</v>
      </c>
      <c r="AL48" s="148">
        <v>42390</v>
      </c>
      <c r="AM48" s="148">
        <v>41565</v>
      </c>
      <c r="AN48" s="148">
        <v>37642</v>
      </c>
      <c r="AO48" s="148">
        <v>34138</v>
      </c>
      <c r="AP48" s="148">
        <v>32500</v>
      </c>
      <c r="AQ48" s="148">
        <v>30687</v>
      </c>
      <c r="AR48" s="148">
        <v>26576</v>
      </c>
      <c r="AS48" s="148">
        <v>21926</v>
      </c>
      <c r="AT48" s="148">
        <v>17855</v>
      </c>
      <c r="AU48" s="148">
        <v>15096</v>
      </c>
      <c r="AV48" s="148">
        <v>12293</v>
      </c>
      <c r="AW48" s="148">
        <v>7645</v>
      </c>
      <c r="AX48" s="148">
        <v>3751</v>
      </c>
      <c r="AY48" s="148">
        <v>4409</v>
      </c>
      <c r="AZ48" s="148">
        <v>6288</v>
      </c>
      <c r="BA48" s="148">
        <v>379389</v>
      </c>
      <c r="BB48" s="150">
        <v>2</v>
      </c>
      <c r="BC48" s="150">
        <v>2</v>
      </c>
      <c r="BD48" s="150">
        <v>2</v>
      </c>
      <c r="BE48" s="150">
        <v>1</v>
      </c>
      <c r="BF48" s="150">
        <v>0</v>
      </c>
      <c r="BG48" s="148">
        <v>13269</v>
      </c>
      <c r="BH48" s="148">
        <v>7142</v>
      </c>
      <c r="BI48" s="148">
        <v>49624</v>
      </c>
      <c r="BJ48" s="148">
        <v>25441</v>
      </c>
      <c r="BK48" s="148">
        <v>25438</v>
      </c>
      <c r="BL48" s="148">
        <v>40329</v>
      </c>
      <c r="BM48" s="148">
        <v>109130</v>
      </c>
      <c r="BN48" s="148">
        <v>51429</v>
      </c>
      <c r="BO48" s="148">
        <v>80114</v>
      </c>
      <c r="BP48" s="148">
        <v>66382</v>
      </c>
      <c r="BQ48" s="148">
        <v>74349</v>
      </c>
      <c r="BR48" s="148">
        <v>1409</v>
      </c>
      <c r="BS48" s="148">
        <v>3862</v>
      </c>
      <c r="BT48" s="148">
        <v>8563</v>
      </c>
      <c r="BU48" s="147">
        <v>226</v>
      </c>
      <c r="BV48" s="147">
        <v>12</v>
      </c>
      <c r="BW48" s="148">
        <v>9347</v>
      </c>
      <c r="BX48" s="148">
        <v>5029</v>
      </c>
      <c r="BY48" s="148">
        <v>2202</v>
      </c>
      <c r="BZ48" s="148">
        <v>21897</v>
      </c>
      <c r="CA48" s="148">
        <v>3523</v>
      </c>
      <c r="CB48" s="147">
        <v>8</v>
      </c>
      <c r="CC48" s="147">
        <v>28</v>
      </c>
      <c r="CD48" s="147">
        <v>11</v>
      </c>
      <c r="CE48" s="147">
        <v>45</v>
      </c>
      <c r="CF48" s="147">
        <v>125</v>
      </c>
      <c r="CG48" s="147">
        <v>283</v>
      </c>
      <c r="CH48" s="148">
        <v>2221</v>
      </c>
      <c r="CI48" s="148">
        <v>350757</v>
      </c>
      <c r="CJ48" s="148">
        <v>143651</v>
      </c>
      <c r="CK48" s="148">
        <v>7497</v>
      </c>
      <c r="CL48" s="148">
        <v>2684</v>
      </c>
      <c r="CM48" s="148">
        <v>58205</v>
      </c>
      <c r="CN48" s="148">
        <v>44008</v>
      </c>
      <c r="CO48" s="148">
        <v>1503</v>
      </c>
      <c r="CP48" s="147">
        <v>96</v>
      </c>
      <c r="CQ48" s="148">
        <v>57146</v>
      </c>
      <c r="CR48" s="148">
        <v>1395</v>
      </c>
      <c r="CS48" s="147">
        <v>829</v>
      </c>
      <c r="CT48" s="148">
        <v>78462</v>
      </c>
      <c r="CU48" s="147" t="s">
        <v>2467</v>
      </c>
      <c r="CV48" s="147" t="s">
        <v>134</v>
      </c>
    </row>
    <row r="49" spans="1:100" x14ac:dyDescent="0.2">
      <c r="A49" s="147" t="s">
        <v>755</v>
      </c>
      <c r="B49" s="147" t="s">
        <v>756</v>
      </c>
      <c r="C49" s="147" t="s">
        <v>755</v>
      </c>
      <c r="D49" s="147" t="s">
        <v>771</v>
      </c>
      <c r="E49" s="147" t="s">
        <v>772</v>
      </c>
      <c r="F49" s="147" t="s">
        <v>771</v>
      </c>
      <c r="G49" s="147" t="e">
        <f>VLOOKUP(D49,#REF!,5,0)</f>
        <v>#REF!</v>
      </c>
      <c r="H49" s="147" t="e">
        <f>VLOOKUP(D49,#REF!,6,0)</f>
        <v>#REF!</v>
      </c>
      <c r="I49" s="147">
        <v>9</v>
      </c>
      <c r="J49" s="147">
        <v>144</v>
      </c>
      <c r="K49" s="147">
        <v>7</v>
      </c>
      <c r="L49" s="148">
        <v>140954</v>
      </c>
      <c r="M49" s="148">
        <v>40560</v>
      </c>
      <c r="N49" s="149">
        <v>1266</v>
      </c>
      <c r="O49" s="147">
        <v>111</v>
      </c>
      <c r="P49" s="148">
        <v>1006</v>
      </c>
      <c r="Q49" s="148">
        <f t="shared" si="0"/>
        <v>7137080.1821870962</v>
      </c>
      <c r="R49" s="149">
        <v>26.14</v>
      </c>
      <c r="S49" s="147">
        <v>744</v>
      </c>
      <c r="T49" s="147">
        <v>283</v>
      </c>
      <c r="U49" s="148">
        <v>127647</v>
      </c>
      <c r="V49" s="148">
        <v>96960</v>
      </c>
      <c r="W49" s="148">
        <v>40458</v>
      </c>
      <c r="X49" s="148">
        <v>2230</v>
      </c>
      <c r="Y49" s="148">
        <v>98204</v>
      </c>
      <c r="Z49" s="147">
        <v>58</v>
      </c>
      <c r="AA49" s="147">
        <v>3</v>
      </c>
      <c r="AB49" s="147">
        <v>0</v>
      </c>
      <c r="AC49" s="147">
        <v>1</v>
      </c>
      <c r="AD49" s="148">
        <v>68539</v>
      </c>
      <c r="AE49" s="148">
        <v>72415</v>
      </c>
      <c r="AF49" s="148">
        <v>78647</v>
      </c>
      <c r="AG49" s="148">
        <v>59597</v>
      </c>
      <c r="AH49" s="147">
        <v>350</v>
      </c>
      <c r="AI49" s="148">
        <v>2360</v>
      </c>
      <c r="AJ49" s="148">
        <v>8527</v>
      </c>
      <c r="AK49" s="148">
        <v>14338</v>
      </c>
      <c r="AL49" s="148">
        <v>16104</v>
      </c>
      <c r="AM49" s="148">
        <v>14519</v>
      </c>
      <c r="AN49" s="148">
        <v>12976</v>
      </c>
      <c r="AO49" s="148">
        <v>10006</v>
      </c>
      <c r="AP49" s="148">
        <v>8848</v>
      </c>
      <c r="AQ49" s="148">
        <v>9744</v>
      </c>
      <c r="AR49" s="148">
        <v>9116</v>
      </c>
      <c r="AS49" s="148">
        <v>8146</v>
      </c>
      <c r="AT49" s="148">
        <v>6949</v>
      </c>
      <c r="AU49" s="148">
        <v>5911</v>
      </c>
      <c r="AV49" s="148">
        <v>5355</v>
      </c>
      <c r="AW49" s="148">
        <v>4038</v>
      </c>
      <c r="AX49" s="148">
        <v>2898</v>
      </c>
      <c r="AY49" s="148">
        <v>3479</v>
      </c>
      <c r="AZ49" s="148">
        <v>2149</v>
      </c>
      <c r="BA49" s="148">
        <v>135540</v>
      </c>
      <c r="BB49" s="150">
        <v>2</v>
      </c>
      <c r="BC49" s="150">
        <v>2</v>
      </c>
      <c r="BD49" s="150">
        <v>2</v>
      </c>
      <c r="BE49" s="150">
        <v>1</v>
      </c>
      <c r="BF49" s="150">
        <v>0</v>
      </c>
      <c r="BG49" s="148">
        <v>4279</v>
      </c>
      <c r="BH49" s="148">
        <v>2356</v>
      </c>
      <c r="BI49" s="148">
        <v>17604</v>
      </c>
      <c r="BJ49" s="148">
        <v>9903</v>
      </c>
      <c r="BK49" s="148">
        <v>9828</v>
      </c>
      <c r="BL49" s="148">
        <v>13211</v>
      </c>
      <c r="BM49" s="148">
        <v>21505</v>
      </c>
      <c r="BN49" s="148">
        <v>23985</v>
      </c>
      <c r="BO49" s="148">
        <v>40750</v>
      </c>
      <c r="BP49" s="148">
        <v>16543</v>
      </c>
      <c r="BQ49" s="148">
        <v>28394</v>
      </c>
      <c r="BR49" s="147">
        <v>883</v>
      </c>
      <c r="BS49" s="148">
        <v>1989</v>
      </c>
      <c r="BT49" s="148">
        <v>6759</v>
      </c>
      <c r="BU49" s="147">
        <v>141</v>
      </c>
      <c r="BV49" s="147">
        <v>5</v>
      </c>
      <c r="BW49" s="148">
        <v>7484</v>
      </c>
      <c r="BX49" s="148">
        <v>7937</v>
      </c>
      <c r="BY49" s="148">
        <v>1714</v>
      </c>
      <c r="BZ49" s="148">
        <v>28513</v>
      </c>
      <c r="CA49" s="147">
        <v>123</v>
      </c>
      <c r="CB49" s="147">
        <v>6</v>
      </c>
      <c r="CC49" s="147">
        <v>57</v>
      </c>
      <c r="CD49" s="147">
        <v>8</v>
      </c>
      <c r="CE49" s="147">
        <v>33</v>
      </c>
      <c r="CF49" s="147">
        <v>17</v>
      </c>
      <c r="CG49" s="147">
        <v>105</v>
      </c>
      <c r="CH49" s="147">
        <v>118</v>
      </c>
      <c r="CI49" s="148">
        <v>94839</v>
      </c>
      <c r="CJ49" s="148">
        <v>27369</v>
      </c>
      <c r="CK49" s="148">
        <v>4392</v>
      </c>
      <c r="CL49" s="148">
        <v>1964</v>
      </c>
      <c r="CM49" s="148">
        <v>8424</v>
      </c>
      <c r="CN49" s="148">
        <v>30022</v>
      </c>
      <c r="CO49" s="148">
        <v>1706</v>
      </c>
      <c r="CP49" s="147">
        <v>147</v>
      </c>
      <c r="CQ49" s="148">
        <v>41093</v>
      </c>
      <c r="CR49" s="147">
        <v>490</v>
      </c>
      <c r="CS49" s="147">
        <v>794</v>
      </c>
      <c r="CT49" s="148">
        <v>24553</v>
      </c>
      <c r="CU49" s="147" t="s">
        <v>2467</v>
      </c>
      <c r="CV49" s="147" t="s">
        <v>134</v>
      </c>
    </row>
    <row r="50" spans="1:100" x14ac:dyDescent="0.2">
      <c r="A50" s="147" t="s">
        <v>341</v>
      </c>
      <c r="B50" s="147" t="s">
        <v>342</v>
      </c>
      <c r="C50" s="147" t="s">
        <v>341</v>
      </c>
      <c r="D50" s="147" t="s">
        <v>365</v>
      </c>
      <c r="E50" s="147" t="s">
        <v>366</v>
      </c>
      <c r="F50" s="147" t="s">
        <v>365</v>
      </c>
      <c r="G50" s="147" t="e">
        <f>VLOOKUP(D50,#REF!,5,0)</f>
        <v>#REF!</v>
      </c>
      <c r="H50" s="147" t="e">
        <f>VLOOKUP(D50,#REF!,6,0)</f>
        <v>#REF!</v>
      </c>
      <c r="I50" s="147">
        <v>5</v>
      </c>
      <c r="J50" s="147">
        <v>65</v>
      </c>
      <c r="K50" s="147">
        <v>6</v>
      </c>
      <c r="L50" s="148">
        <v>199356</v>
      </c>
      <c r="M50" s="148">
        <v>59506</v>
      </c>
      <c r="N50" s="149">
        <v>1840</v>
      </c>
      <c r="O50" s="147">
        <v>108</v>
      </c>
      <c r="P50" s="148">
        <v>3931</v>
      </c>
      <c r="Q50" s="148">
        <f t="shared" si="0"/>
        <v>19718493.549228515</v>
      </c>
      <c r="R50" s="149">
        <v>12.62</v>
      </c>
      <c r="S50" s="147">
        <v>516</v>
      </c>
      <c r="T50" s="147">
        <v>361</v>
      </c>
      <c r="U50" s="148">
        <v>169243</v>
      </c>
      <c r="V50" s="148">
        <v>134660</v>
      </c>
      <c r="W50" s="148">
        <v>198750</v>
      </c>
      <c r="X50" s="147">
        <v>449</v>
      </c>
      <c r="Y50" s="147">
        <v>106</v>
      </c>
      <c r="Z50" s="147">
        <v>2</v>
      </c>
      <c r="AA50" s="147">
        <v>49</v>
      </c>
      <c r="AB50" s="147">
        <v>0</v>
      </c>
      <c r="AC50" s="147">
        <v>0</v>
      </c>
      <c r="AD50" s="148">
        <v>100867</v>
      </c>
      <c r="AE50" s="148">
        <v>98489</v>
      </c>
      <c r="AF50" s="148">
        <v>94536</v>
      </c>
      <c r="AG50" s="148">
        <v>95731</v>
      </c>
      <c r="AH50" s="148">
        <v>2319</v>
      </c>
      <c r="AI50" s="148">
        <v>6770</v>
      </c>
      <c r="AJ50" s="148">
        <v>17380</v>
      </c>
      <c r="AK50" s="148">
        <v>20828</v>
      </c>
      <c r="AL50" s="148">
        <v>20628</v>
      </c>
      <c r="AM50" s="148">
        <v>17895</v>
      </c>
      <c r="AN50" s="148">
        <v>17682</v>
      </c>
      <c r="AO50" s="148">
        <v>16570</v>
      </c>
      <c r="AP50" s="148">
        <v>16579</v>
      </c>
      <c r="AQ50" s="148">
        <v>16062</v>
      </c>
      <c r="AR50" s="148">
        <v>13799</v>
      </c>
      <c r="AS50" s="148">
        <v>11598</v>
      </c>
      <c r="AT50" s="148">
        <v>8998</v>
      </c>
      <c r="AU50" s="148">
        <v>7449</v>
      </c>
      <c r="AV50" s="148">
        <v>5856</v>
      </c>
      <c r="AW50" s="148">
        <v>3746</v>
      </c>
      <c r="AX50" s="148">
        <v>1984</v>
      </c>
      <c r="AY50" s="148">
        <v>2302</v>
      </c>
      <c r="AZ50" s="148">
        <v>3928</v>
      </c>
      <c r="BA50" s="148">
        <v>187737</v>
      </c>
      <c r="BB50" s="150">
        <v>2</v>
      </c>
      <c r="BC50" s="150">
        <v>2</v>
      </c>
      <c r="BD50" s="150">
        <v>2</v>
      </c>
      <c r="BE50" s="150">
        <v>2</v>
      </c>
      <c r="BF50" s="150">
        <v>0</v>
      </c>
      <c r="BG50" s="148">
        <v>7773</v>
      </c>
      <c r="BH50" s="148">
        <v>3854</v>
      </c>
      <c r="BI50" s="148">
        <v>25125</v>
      </c>
      <c r="BJ50" s="148">
        <v>12426</v>
      </c>
      <c r="BK50" s="148">
        <v>11403</v>
      </c>
      <c r="BL50" s="148">
        <v>17739</v>
      </c>
      <c r="BM50" s="148">
        <v>69309</v>
      </c>
      <c r="BN50" s="148">
        <v>28430</v>
      </c>
      <c r="BO50" s="148">
        <v>46915</v>
      </c>
      <c r="BP50" s="148">
        <v>20827</v>
      </c>
      <c r="BQ50" s="148">
        <v>27684</v>
      </c>
      <c r="BR50" s="147">
        <v>684</v>
      </c>
      <c r="BS50" s="148">
        <v>1621</v>
      </c>
      <c r="BT50" s="148">
        <v>3759</v>
      </c>
      <c r="BU50" s="147">
        <v>111</v>
      </c>
      <c r="BV50" s="147">
        <v>16</v>
      </c>
      <c r="BW50" s="148">
        <v>4377</v>
      </c>
      <c r="BX50" s="148">
        <v>3289</v>
      </c>
      <c r="BY50" s="148">
        <v>1617</v>
      </c>
      <c r="BZ50" s="148">
        <v>3948</v>
      </c>
      <c r="CA50" s="147">
        <v>551</v>
      </c>
      <c r="CB50" s="147">
        <v>6</v>
      </c>
      <c r="CC50" s="147">
        <v>431</v>
      </c>
      <c r="CD50" s="147">
        <v>6</v>
      </c>
      <c r="CE50" s="147">
        <v>209</v>
      </c>
      <c r="CF50" s="147">
        <v>16</v>
      </c>
      <c r="CG50" s="147">
        <v>371</v>
      </c>
      <c r="CH50" s="147">
        <v>206</v>
      </c>
      <c r="CI50" s="148">
        <v>184329</v>
      </c>
      <c r="CJ50" s="148">
        <v>58885</v>
      </c>
      <c r="CK50" s="148">
        <v>1730</v>
      </c>
      <c r="CL50" s="148">
        <v>1403</v>
      </c>
      <c r="CM50" s="148">
        <v>20447</v>
      </c>
      <c r="CN50" s="148">
        <v>54648</v>
      </c>
      <c r="CO50" s="147">
        <v>27</v>
      </c>
      <c r="CP50" s="147">
        <v>15</v>
      </c>
      <c r="CQ50" s="148">
        <v>33699</v>
      </c>
      <c r="CR50" s="147">
        <v>547</v>
      </c>
      <c r="CS50" s="147">
        <v>138</v>
      </c>
      <c r="CT50" s="148">
        <v>27817</v>
      </c>
      <c r="CU50" s="147" t="s">
        <v>2467</v>
      </c>
      <c r="CV50" s="147" t="s">
        <v>134</v>
      </c>
    </row>
    <row r="51" spans="1:100" x14ac:dyDescent="0.2">
      <c r="A51" s="147" t="s">
        <v>399</v>
      </c>
      <c r="B51" s="147" t="s">
        <v>400</v>
      </c>
      <c r="C51" s="147" t="s">
        <v>399</v>
      </c>
      <c r="D51" s="147" t="s">
        <v>421</v>
      </c>
      <c r="E51" s="147" t="s">
        <v>422</v>
      </c>
      <c r="F51" s="147" t="s">
        <v>421</v>
      </c>
      <c r="G51" s="147" t="e">
        <f>VLOOKUP(D51,#REF!,5,0)</f>
        <v>#REF!</v>
      </c>
      <c r="H51" s="147" t="e">
        <f>VLOOKUP(D51,#REF!,6,0)</f>
        <v>#REF!</v>
      </c>
      <c r="I51" s="147">
        <v>7</v>
      </c>
      <c r="J51" s="147">
        <v>105</v>
      </c>
      <c r="K51" s="147">
        <v>0</v>
      </c>
      <c r="L51" s="148">
        <v>231532</v>
      </c>
      <c r="M51" s="148">
        <v>74944</v>
      </c>
      <c r="N51" s="149">
        <v>2184</v>
      </c>
      <c r="O51" s="147">
        <v>106</v>
      </c>
      <c r="P51" s="148">
        <v>6008</v>
      </c>
      <c r="Q51" s="148">
        <f t="shared" si="0"/>
        <v>25948896.912737764</v>
      </c>
      <c r="R51" s="149">
        <v>7.33</v>
      </c>
      <c r="S51" s="148">
        <v>1297</v>
      </c>
      <c r="T51" s="147">
        <v>413</v>
      </c>
      <c r="U51" s="148">
        <v>152577</v>
      </c>
      <c r="V51" s="148">
        <v>166953</v>
      </c>
      <c r="W51" s="148">
        <v>222781</v>
      </c>
      <c r="X51" s="148">
        <v>2926</v>
      </c>
      <c r="Y51" s="147">
        <v>778</v>
      </c>
      <c r="Z51" s="148">
        <v>4850</v>
      </c>
      <c r="AA51" s="147">
        <v>185</v>
      </c>
      <c r="AB51" s="147">
        <v>0</v>
      </c>
      <c r="AC51" s="147">
        <v>12</v>
      </c>
      <c r="AD51" s="148">
        <v>119504</v>
      </c>
      <c r="AE51" s="148">
        <v>112028</v>
      </c>
      <c r="AF51" s="148">
        <v>102618</v>
      </c>
      <c r="AG51" s="148">
        <v>120917</v>
      </c>
      <c r="AH51" s="148">
        <v>2007</v>
      </c>
      <c r="AI51" s="148">
        <v>5990</v>
      </c>
      <c r="AJ51" s="148">
        <v>16469</v>
      </c>
      <c r="AK51" s="148">
        <v>21746</v>
      </c>
      <c r="AL51" s="148">
        <v>21068</v>
      </c>
      <c r="AM51" s="148">
        <v>18249</v>
      </c>
      <c r="AN51" s="148">
        <v>19666</v>
      </c>
      <c r="AO51" s="148">
        <v>21891</v>
      </c>
      <c r="AP51" s="148">
        <v>20893</v>
      </c>
      <c r="AQ51" s="148">
        <v>19529</v>
      </c>
      <c r="AR51" s="148">
        <v>16967</v>
      </c>
      <c r="AS51" s="148">
        <v>13938</v>
      </c>
      <c r="AT51" s="148">
        <v>11294</v>
      </c>
      <c r="AU51" s="148">
        <v>9865</v>
      </c>
      <c r="AV51" s="148">
        <v>7426</v>
      </c>
      <c r="AW51" s="148">
        <v>5008</v>
      </c>
      <c r="AX51" s="148">
        <v>3476</v>
      </c>
      <c r="AY51" s="148">
        <v>4047</v>
      </c>
      <c r="AZ51" s="148">
        <v>3805</v>
      </c>
      <c r="BA51" s="148">
        <v>220799</v>
      </c>
      <c r="BB51" s="150">
        <v>2</v>
      </c>
      <c r="BC51" s="150">
        <v>2</v>
      </c>
      <c r="BD51" s="150">
        <v>2</v>
      </c>
      <c r="BE51" s="150">
        <v>1</v>
      </c>
      <c r="BF51" s="150">
        <v>0</v>
      </c>
      <c r="BG51" s="148">
        <v>7651</v>
      </c>
      <c r="BH51" s="148">
        <v>3953</v>
      </c>
      <c r="BI51" s="148">
        <v>26259</v>
      </c>
      <c r="BJ51" s="148">
        <v>12645</v>
      </c>
      <c r="BK51" s="148">
        <v>11094</v>
      </c>
      <c r="BL51" s="148">
        <v>19143</v>
      </c>
      <c r="BM51" s="148">
        <v>62965</v>
      </c>
      <c r="BN51" s="148">
        <v>17903</v>
      </c>
      <c r="BO51" s="148">
        <v>82922</v>
      </c>
      <c r="BP51" s="148">
        <v>40402</v>
      </c>
      <c r="BQ51" s="148">
        <v>22528</v>
      </c>
      <c r="BR51" s="147">
        <v>622</v>
      </c>
      <c r="BS51" s="148">
        <v>1187</v>
      </c>
      <c r="BT51" s="148">
        <v>2895</v>
      </c>
      <c r="BU51" s="147">
        <v>92</v>
      </c>
      <c r="BV51" s="147">
        <v>16</v>
      </c>
      <c r="BW51" s="147">
        <v>737</v>
      </c>
      <c r="BX51" s="147">
        <v>578</v>
      </c>
      <c r="BY51" s="147">
        <v>221</v>
      </c>
      <c r="BZ51" s="147">
        <v>879</v>
      </c>
      <c r="CA51" s="147">
        <v>220</v>
      </c>
      <c r="CB51" s="147">
        <v>3</v>
      </c>
      <c r="CC51" s="147">
        <v>27</v>
      </c>
      <c r="CD51" s="147">
        <v>5</v>
      </c>
      <c r="CE51" s="147">
        <v>17</v>
      </c>
      <c r="CF51" s="147">
        <v>184</v>
      </c>
      <c r="CG51" s="147">
        <v>56</v>
      </c>
      <c r="CH51" s="147">
        <v>259</v>
      </c>
      <c r="CI51" s="148">
        <v>228346</v>
      </c>
      <c r="CJ51" s="148">
        <v>77179</v>
      </c>
      <c r="CK51" s="148">
        <v>1846</v>
      </c>
      <c r="CL51" s="147">
        <v>853</v>
      </c>
      <c r="CM51" s="148">
        <v>27076</v>
      </c>
      <c r="CN51" s="148">
        <v>68815</v>
      </c>
      <c r="CO51" s="147">
        <v>603</v>
      </c>
      <c r="CP51" s="147">
        <v>46</v>
      </c>
      <c r="CQ51" s="148">
        <v>20300</v>
      </c>
      <c r="CR51" s="147">
        <v>284</v>
      </c>
      <c r="CS51" s="147">
        <v>65</v>
      </c>
      <c r="CT51" s="148">
        <v>34465</v>
      </c>
      <c r="CU51" s="147" t="s">
        <v>2467</v>
      </c>
      <c r="CV51" s="147" t="s">
        <v>134</v>
      </c>
    </row>
    <row r="52" spans="1:100" x14ac:dyDescent="0.2">
      <c r="A52" s="147" t="s">
        <v>755</v>
      </c>
      <c r="B52" s="147" t="s">
        <v>756</v>
      </c>
      <c r="C52" s="147" t="s">
        <v>755</v>
      </c>
      <c r="D52" s="147" t="s">
        <v>793</v>
      </c>
      <c r="E52" s="147" t="s">
        <v>794</v>
      </c>
      <c r="F52" s="147" t="s">
        <v>793</v>
      </c>
      <c r="G52" s="147" t="e">
        <f>VLOOKUP(D52,#REF!,5,0)</f>
        <v>#REF!</v>
      </c>
      <c r="H52" s="147" t="e">
        <f>VLOOKUP(D52,#REF!,6,0)</f>
        <v>#REF!</v>
      </c>
      <c r="I52" s="147">
        <v>9</v>
      </c>
      <c r="J52" s="147">
        <v>159</v>
      </c>
      <c r="K52" s="147">
        <v>17</v>
      </c>
      <c r="L52" s="148">
        <v>276115</v>
      </c>
      <c r="M52" s="148">
        <v>76347</v>
      </c>
      <c r="N52" s="149">
        <v>2642.93</v>
      </c>
      <c r="O52" s="147">
        <v>104</v>
      </c>
      <c r="P52" s="148">
        <v>1750</v>
      </c>
      <c r="Q52" s="148">
        <f t="shared" si="0"/>
        <v>6337938.9022689825</v>
      </c>
      <c r="R52" s="149">
        <v>26.52</v>
      </c>
      <c r="S52" s="147">
        <v>733</v>
      </c>
      <c r="T52" s="147">
        <v>294</v>
      </c>
      <c r="U52" s="148">
        <v>240678</v>
      </c>
      <c r="V52" s="148">
        <v>191748</v>
      </c>
      <c r="W52" s="148">
        <v>19107</v>
      </c>
      <c r="X52" s="148">
        <v>1107</v>
      </c>
      <c r="Y52" s="148">
        <v>255853</v>
      </c>
      <c r="Z52" s="147">
        <v>48</v>
      </c>
      <c r="AA52" s="147">
        <v>0</v>
      </c>
      <c r="AB52" s="147">
        <v>0</v>
      </c>
      <c r="AC52" s="147">
        <v>0</v>
      </c>
      <c r="AD52" s="148">
        <v>140526</v>
      </c>
      <c r="AE52" s="148">
        <v>135589</v>
      </c>
      <c r="AF52" s="148">
        <v>154943</v>
      </c>
      <c r="AG52" s="148">
        <v>116148</v>
      </c>
      <c r="AH52" s="147">
        <v>183</v>
      </c>
      <c r="AI52" s="148">
        <v>4841</v>
      </c>
      <c r="AJ52" s="148">
        <v>13126</v>
      </c>
      <c r="AK52" s="148">
        <v>28899</v>
      </c>
      <c r="AL52" s="148">
        <v>31056</v>
      </c>
      <c r="AM52" s="148">
        <v>31731</v>
      </c>
      <c r="AN52" s="148">
        <v>30640</v>
      </c>
      <c r="AO52" s="148">
        <v>22768</v>
      </c>
      <c r="AP52" s="148">
        <v>18971</v>
      </c>
      <c r="AQ52" s="148">
        <v>19294</v>
      </c>
      <c r="AR52" s="148">
        <v>18300</v>
      </c>
      <c r="AS52" s="148">
        <v>16708</v>
      </c>
      <c r="AT52" s="148">
        <v>14455</v>
      </c>
      <c r="AU52" s="148">
        <v>12161</v>
      </c>
      <c r="AV52" s="148">
        <v>8155</v>
      </c>
      <c r="AW52" s="148">
        <v>4440</v>
      </c>
      <c r="AX52" s="148">
        <v>2768</v>
      </c>
      <c r="AY52" s="148">
        <v>2643</v>
      </c>
      <c r="AZ52" s="148">
        <v>3017</v>
      </c>
      <c r="BA52" s="148">
        <v>269138</v>
      </c>
      <c r="BB52" s="150">
        <v>2</v>
      </c>
      <c r="BC52" s="150">
        <v>1</v>
      </c>
      <c r="BD52" s="150">
        <v>1</v>
      </c>
      <c r="BE52" s="150">
        <v>1</v>
      </c>
      <c r="BF52" s="150">
        <v>0</v>
      </c>
      <c r="BG52" s="148">
        <v>7056</v>
      </c>
      <c r="BH52" s="148">
        <v>4826</v>
      </c>
      <c r="BI52" s="148">
        <v>35302</v>
      </c>
      <c r="BJ52" s="148">
        <v>18532</v>
      </c>
      <c r="BK52" s="148">
        <v>20654</v>
      </c>
      <c r="BL52" s="148">
        <v>31112</v>
      </c>
      <c r="BM52" s="148">
        <v>46963</v>
      </c>
      <c r="BN52" s="148">
        <v>42705</v>
      </c>
      <c r="BO52" s="148">
        <v>101544</v>
      </c>
      <c r="BP52" s="148">
        <v>29469</v>
      </c>
      <c r="BQ52" s="148">
        <v>41272</v>
      </c>
      <c r="BR52" s="148">
        <v>1200</v>
      </c>
      <c r="BS52" s="148">
        <v>2626</v>
      </c>
      <c r="BT52" s="148">
        <v>10211</v>
      </c>
      <c r="BU52" s="147">
        <v>125</v>
      </c>
      <c r="BV52" s="147">
        <v>0</v>
      </c>
      <c r="BW52" s="148">
        <v>6435</v>
      </c>
      <c r="BX52" s="148">
        <v>3453</v>
      </c>
      <c r="BY52" s="148">
        <v>1077</v>
      </c>
      <c r="BZ52" s="148">
        <v>9312</v>
      </c>
      <c r="CA52" s="147">
        <v>20</v>
      </c>
      <c r="CB52" s="147">
        <v>3</v>
      </c>
      <c r="CC52" s="147">
        <v>15</v>
      </c>
      <c r="CD52" s="147">
        <v>3</v>
      </c>
      <c r="CE52" s="147">
        <v>7</v>
      </c>
      <c r="CF52" s="147">
        <v>9</v>
      </c>
      <c r="CG52" s="147">
        <v>18</v>
      </c>
      <c r="CH52" s="147">
        <v>107</v>
      </c>
      <c r="CI52" s="148">
        <v>255656</v>
      </c>
      <c r="CJ52" s="148">
        <v>49939</v>
      </c>
      <c r="CK52" s="148">
        <v>3745</v>
      </c>
      <c r="CL52" s="148">
        <v>5284</v>
      </c>
      <c r="CM52" s="148">
        <v>8909</v>
      </c>
      <c r="CN52" s="148">
        <v>101698</v>
      </c>
      <c r="CO52" s="147">
        <v>918</v>
      </c>
      <c r="CP52" s="147">
        <v>134</v>
      </c>
      <c r="CQ52" s="148">
        <v>90257</v>
      </c>
      <c r="CR52" s="148">
        <v>1181</v>
      </c>
      <c r="CS52" s="147">
        <v>439</v>
      </c>
      <c r="CT52" s="148">
        <v>13611</v>
      </c>
      <c r="CU52" s="147" t="s">
        <v>2467</v>
      </c>
      <c r="CV52" s="147" t="s">
        <v>134</v>
      </c>
    </row>
    <row r="53" spans="1:100" x14ac:dyDescent="0.2">
      <c r="A53" s="147" t="s">
        <v>755</v>
      </c>
      <c r="B53" s="147" t="s">
        <v>756</v>
      </c>
      <c r="C53" s="147" t="s">
        <v>755</v>
      </c>
      <c r="D53" s="147" t="s">
        <v>779</v>
      </c>
      <c r="E53" s="147" t="s">
        <v>780</v>
      </c>
      <c r="F53" s="147" t="s">
        <v>779</v>
      </c>
      <c r="G53" s="147" t="e">
        <f>VLOOKUP(D53,#REF!,5,0)</f>
        <v>#REF!</v>
      </c>
      <c r="H53" s="147" t="e">
        <f>VLOOKUP(D53,#REF!,6,0)</f>
        <v>#REF!</v>
      </c>
      <c r="I53" s="147">
        <v>12</v>
      </c>
      <c r="J53" s="147">
        <v>135</v>
      </c>
      <c r="K53" s="147">
        <v>16</v>
      </c>
      <c r="L53" s="148">
        <v>168906</v>
      </c>
      <c r="M53" s="148">
        <v>38733</v>
      </c>
      <c r="N53" s="149">
        <v>1645.88</v>
      </c>
      <c r="O53" s="147">
        <v>103</v>
      </c>
      <c r="P53" s="148">
        <v>1991</v>
      </c>
      <c r="Q53" s="148">
        <f t="shared" si="0"/>
        <v>11787621.517293641</v>
      </c>
      <c r="R53" s="149">
        <v>12.51</v>
      </c>
      <c r="S53" s="147">
        <v>824</v>
      </c>
      <c r="T53" s="147">
        <v>161</v>
      </c>
      <c r="U53" s="148">
        <v>144844</v>
      </c>
      <c r="V53" s="148">
        <v>126476</v>
      </c>
      <c r="W53" s="148">
        <v>10593</v>
      </c>
      <c r="X53" s="148">
        <v>2718</v>
      </c>
      <c r="Y53" s="148">
        <v>155422</v>
      </c>
      <c r="Z53" s="147">
        <v>117</v>
      </c>
      <c r="AA53" s="147">
        <v>1</v>
      </c>
      <c r="AB53" s="147">
        <v>1</v>
      </c>
      <c r="AC53" s="147">
        <v>54</v>
      </c>
      <c r="AD53" s="148">
        <v>83393</v>
      </c>
      <c r="AE53" s="148">
        <v>85513</v>
      </c>
      <c r="AF53" s="148">
        <v>98053</v>
      </c>
      <c r="AG53" s="148">
        <v>64869</v>
      </c>
      <c r="AH53" s="147">
        <v>629</v>
      </c>
      <c r="AI53" s="148">
        <v>5355</v>
      </c>
      <c r="AJ53" s="148">
        <v>5757</v>
      </c>
      <c r="AK53" s="148">
        <v>13743</v>
      </c>
      <c r="AL53" s="148">
        <v>17164</v>
      </c>
      <c r="AM53" s="148">
        <v>19201</v>
      </c>
      <c r="AN53" s="148">
        <v>18002</v>
      </c>
      <c r="AO53" s="148">
        <v>13858</v>
      </c>
      <c r="AP53" s="148">
        <v>11469</v>
      </c>
      <c r="AQ53" s="148">
        <v>11999</v>
      </c>
      <c r="AR53" s="148">
        <v>11628</v>
      </c>
      <c r="AS53" s="148">
        <v>10722</v>
      </c>
      <c r="AT53" s="148">
        <v>8506</v>
      </c>
      <c r="AU53" s="148">
        <v>7647</v>
      </c>
      <c r="AV53" s="148">
        <v>6155</v>
      </c>
      <c r="AW53" s="148">
        <v>4257</v>
      </c>
      <c r="AX53" s="148">
        <v>3232</v>
      </c>
      <c r="AY53" s="148">
        <v>5566</v>
      </c>
      <c r="AZ53" s="148">
        <v>1444</v>
      </c>
      <c r="BA53" s="148">
        <v>165921</v>
      </c>
      <c r="BB53" s="150">
        <v>1</v>
      </c>
      <c r="BC53" s="150">
        <v>1</v>
      </c>
      <c r="BD53" s="150">
        <v>1</v>
      </c>
      <c r="BE53" s="150">
        <v>0</v>
      </c>
      <c r="BF53" s="150">
        <v>0</v>
      </c>
      <c r="BG53" s="148">
        <v>3251</v>
      </c>
      <c r="BH53" s="148">
        <v>2181</v>
      </c>
      <c r="BI53" s="148">
        <v>17548</v>
      </c>
      <c r="BJ53" s="148">
        <v>10309</v>
      </c>
      <c r="BK53" s="148">
        <v>11518</v>
      </c>
      <c r="BL53" s="148">
        <v>19113</v>
      </c>
      <c r="BM53" s="148">
        <v>24574</v>
      </c>
      <c r="BN53" s="148">
        <v>24583</v>
      </c>
      <c r="BO53" s="148">
        <v>56472</v>
      </c>
      <c r="BP53" s="148">
        <v>19066</v>
      </c>
      <c r="BQ53" s="148">
        <v>32751</v>
      </c>
      <c r="BR53" s="147">
        <v>970</v>
      </c>
      <c r="BS53" s="148">
        <v>2269</v>
      </c>
      <c r="BT53" s="148">
        <v>7995</v>
      </c>
      <c r="BU53" s="147">
        <v>217</v>
      </c>
      <c r="BV53" s="147">
        <v>9</v>
      </c>
      <c r="BW53" s="148">
        <v>18224</v>
      </c>
      <c r="BX53" s="148">
        <v>8419</v>
      </c>
      <c r="BY53" s="148">
        <v>2977</v>
      </c>
      <c r="BZ53" s="148">
        <v>30864</v>
      </c>
      <c r="CA53" s="147">
        <v>38</v>
      </c>
      <c r="CB53" s="147">
        <v>4</v>
      </c>
      <c r="CC53" s="147">
        <v>18</v>
      </c>
      <c r="CD53" s="147">
        <v>2</v>
      </c>
      <c r="CE53" s="147">
        <v>8</v>
      </c>
      <c r="CF53" s="147">
        <v>26</v>
      </c>
      <c r="CG53" s="147">
        <v>14</v>
      </c>
      <c r="CH53" s="147">
        <v>76</v>
      </c>
      <c r="CI53" s="148">
        <v>108236</v>
      </c>
      <c r="CJ53" s="148">
        <v>26806</v>
      </c>
      <c r="CK53" s="148">
        <v>4209</v>
      </c>
      <c r="CL53" s="148">
        <v>2856</v>
      </c>
      <c r="CM53" s="148">
        <v>10159</v>
      </c>
      <c r="CN53" s="148">
        <v>67636</v>
      </c>
      <c r="CO53" s="147">
        <v>795</v>
      </c>
      <c r="CP53" s="147">
        <v>257</v>
      </c>
      <c r="CQ53" s="148">
        <v>48280</v>
      </c>
      <c r="CR53" s="147">
        <v>717</v>
      </c>
      <c r="CS53" s="148">
        <v>1117</v>
      </c>
      <c r="CT53" s="148">
        <v>6074</v>
      </c>
      <c r="CU53" s="147" t="s">
        <v>2467</v>
      </c>
      <c r="CV53" s="147" t="s">
        <v>134</v>
      </c>
    </row>
    <row r="54" spans="1:100" x14ac:dyDescent="0.2">
      <c r="A54" s="147" t="s">
        <v>983</v>
      </c>
      <c r="B54" s="147" t="s">
        <v>984</v>
      </c>
      <c r="C54" s="147" t="s">
        <v>983</v>
      </c>
      <c r="D54" s="147" t="s">
        <v>985</v>
      </c>
      <c r="E54" s="147" t="s">
        <v>986</v>
      </c>
      <c r="F54" s="147" t="s">
        <v>985</v>
      </c>
      <c r="G54" s="147" t="e">
        <f>VLOOKUP(D54,#REF!,5,0)</f>
        <v>#REF!</v>
      </c>
      <c r="H54" s="147" t="e">
        <f>VLOOKUP(D54,#REF!,6,0)</f>
        <v>#REF!</v>
      </c>
      <c r="I54" s="147">
        <v>11</v>
      </c>
      <c r="J54" s="147">
        <v>81</v>
      </c>
      <c r="K54" s="147">
        <v>7</v>
      </c>
      <c r="L54" s="148">
        <v>140180</v>
      </c>
      <c r="M54" s="148">
        <v>42747</v>
      </c>
      <c r="N54" s="149">
        <v>1357.03</v>
      </c>
      <c r="O54" s="147">
        <v>103</v>
      </c>
      <c r="P54" s="148">
        <v>2924</v>
      </c>
      <c r="Q54" s="148">
        <f t="shared" si="0"/>
        <v>20858895.705521472</v>
      </c>
      <c r="R54" s="149">
        <v>12.48</v>
      </c>
      <c r="S54" s="147">
        <v>636</v>
      </c>
      <c r="T54" s="147">
        <v>386</v>
      </c>
      <c r="U54" s="148">
        <v>125696</v>
      </c>
      <c r="V54" s="148">
        <v>102452</v>
      </c>
      <c r="W54" s="148">
        <v>139254</v>
      </c>
      <c r="X54" s="147">
        <v>764</v>
      </c>
      <c r="Y54" s="147">
        <v>37</v>
      </c>
      <c r="Z54" s="147">
        <v>96</v>
      </c>
      <c r="AA54" s="147">
        <v>27</v>
      </c>
      <c r="AB54" s="147">
        <v>1</v>
      </c>
      <c r="AC54" s="147">
        <v>1</v>
      </c>
      <c r="AD54" s="148">
        <v>68906</v>
      </c>
      <c r="AE54" s="148">
        <v>71274</v>
      </c>
      <c r="AF54" s="148">
        <v>69208</v>
      </c>
      <c r="AG54" s="148">
        <v>62184</v>
      </c>
      <c r="AH54" s="148">
        <v>1608</v>
      </c>
      <c r="AI54" s="148">
        <v>7180</v>
      </c>
      <c r="AJ54" s="148">
        <v>8564</v>
      </c>
      <c r="AK54" s="148">
        <v>11403</v>
      </c>
      <c r="AL54" s="148">
        <v>13289</v>
      </c>
      <c r="AM54" s="148">
        <v>14757</v>
      </c>
      <c r="AN54" s="148">
        <v>12012</v>
      </c>
      <c r="AO54" s="148">
        <v>9692</v>
      </c>
      <c r="AP54" s="148">
        <v>9903</v>
      </c>
      <c r="AQ54" s="148">
        <v>10795</v>
      </c>
      <c r="AR54" s="148">
        <v>9556</v>
      </c>
      <c r="AS54" s="148">
        <v>9113</v>
      </c>
      <c r="AT54" s="148">
        <v>8046</v>
      </c>
      <c r="AU54" s="148">
        <v>6416</v>
      </c>
      <c r="AV54" s="148">
        <v>5733</v>
      </c>
      <c r="AW54" s="148">
        <v>3889</v>
      </c>
      <c r="AX54" s="148">
        <v>2926</v>
      </c>
      <c r="AY54" s="148">
        <v>4086</v>
      </c>
      <c r="AZ54" s="148">
        <v>1930</v>
      </c>
      <c r="BA54" s="148">
        <v>134682</v>
      </c>
      <c r="BB54" s="150">
        <v>2</v>
      </c>
      <c r="BC54" s="150">
        <v>1</v>
      </c>
      <c r="BD54" s="150">
        <v>1</v>
      </c>
      <c r="BE54" s="150">
        <v>1</v>
      </c>
      <c r="BF54" s="150">
        <v>0</v>
      </c>
      <c r="BG54" s="148">
        <v>4048</v>
      </c>
      <c r="BH54" s="148">
        <v>2041</v>
      </c>
      <c r="BI54" s="148">
        <v>14103</v>
      </c>
      <c r="BJ54" s="148">
        <v>8073</v>
      </c>
      <c r="BK54" s="148">
        <v>8886</v>
      </c>
      <c r="BL54" s="148">
        <v>13896</v>
      </c>
      <c r="BM54" s="148">
        <v>38460</v>
      </c>
      <c r="BN54" s="148">
        <v>16405</v>
      </c>
      <c r="BO54" s="148">
        <v>38500</v>
      </c>
      <c r="BP54" s="148">
        <v>15646</v>
      </c>
      <c r="BQ54" s="148">
        <v>21077</v>
      </c>
      <c r="BR54" s="148">
        <v>1074</v>
      </c>
      <c r="BS54" s="148">
        <v>1624</v>
      </c>
      <c r="BT54" s="148">
        <v>7105</v>
      </c>
      <c r="BU54" s="147">
        <v>281</v>
      </c>
      <c r="BV54" s="147">
        <v>8</v>
      </c>
      <c r="BW54" s="148">
        <v>1654</v>
      </c>
      <c r="BX54" s="148">
        <v>1767</v>
      </c>
      <c r="BY54" s="147">
        <v>598</v>
      </c>
      <c r="BZ54" s="148">
        <v>3650</v>
      </c>
      <c r="CA54" s="147">
        <v>38</v>
      </c>
      <c r="CB54" s="147">
        <v>14</v>
      </c>
      <c r="CC54" s="147">
        <v>25</v>
      </c>
      <c r="CD54" s="147">
        <v>14</v>
      </c>
      <c r="CE54" s="147">
        <v>13</v>
      </c>
      <c r="CF54" s="147">
        <v>17</v>
      </c>
      <c r="CG54" s="147">
        <v>38</v>
      </c>
      <c r="CH54" s="147">
        <v>103</v>
      </c>
      <c r="CI54" s="148">
        <v>132249</v>
      </c>
      <c r="CJ54" s="148">
        <v>37287</v>
      </c>
      <c r="CK54" s="148">
        <v>5125</v>
      </c>
      <c r="CL54" s="147">
        <v>922</v>
      </c>
      <c r="CM54" s="148">
        <v>17503</v>
      </c>
      <c r="CN54" s="148">
        <v>11835</v>
      </c>
      <c r="CO54" s="148">
        <v>8236</v>
      </c>
      <c r="CP54" s="147">
        <v>14</v>
      </c>
      <c r="CQ54" s="148">
        <v>29016</v>
      </c>
      <c r="CR54" s="147">
        <v>209</v>
      </c>
      <c r="CS54" s="148">
        <v>1157</v>
      </c>
      <c r="CT54" s="148">
        <v>28876</v>
      </c>
      <c r="CU54" s="147" t="s">
        <v>2467</v>
      </c>
      <c r="CV54" s="147" t="s">
        <v>134</v>
      </c>
    </row>
    <row r="55" spans="1:100" x14ac:dyDescent="0.2">
      <c r="A55" s="22" t="s">
        <v>755</v>
      </c>
      <c r="B55" s="22" t="s">
        <v>756</v>
      </c>
      <c r="C55" s="22" t="s">
        <v>755</v>
      </c>
      <c r="D55" s="22" t="s">
        <v>765</v>
      </c>
      <c r="E55" s="22" t="s">
        <v>766</v>
      </c>
      <c r="F55" s="22" t="s">
        <v>765</v>
      </c>
      <c r="G55" s="22" t="e">
        <f>VLOOKUP(D55,#REF!,5,0)</f>
        <v>#REF!</v>
      </c>
      <c r="H55" s="22" t="e">
        <f>VLOOKUP(D55,#REF!,6,0)</f>
        <v>#REF!</v>
      </c>
      <c r="I55" s="22">
        <v>24</v>
      </c>
      <c r="J55" s="22">
        <v>160</v>
      </c>
      <c r="K55" s="22">
        <v>33</v>
      </c>
      <c r="L55" s="23">
        <v>267947</v>
      </c>
      <c r="M55" s="23">
        <v>70788</v>
      </c>
      <c r="N55" s="26">
        <v>2669.7</v>
      </c>
      <c r="O55" s="22">
        <v>100</v>
      </c>
      <c r="P55" s="23">
        <v>2503</v>
      </c>
      <c r="Q55" s="23">
        <f t="shared" si="0"/>
        <v>9341399.6051457934</v>
      </c>
      <c r="R55" s="26">
        <v>22.28</v>
      </c>
      <c r="S55" s="22">
        <v>923</v>
      </c>
      <c r="T55" s="22">
        <v>293</v>
      </c>
      <c r="U55" s="23">
        <v>247204</v>
      </c>
      <c r="V55" s="23">
        <v>190071</v>
      </c>
      <c r="W55" s="23">
        <v>5088</v>
      </c>
      <c r="X55" s="23">
        <v>21928</v>
      </c>
      <c r="Y55" s="23">
        <v>240739</v>
      </c>
      <c r="Z55" s="22">
        <v>180</v>
      </c>
      <c r="AA55" s="22">
        <v>10</v>
      </c>
      <c r="AB55" s="22">
        <v>2</v>
      </c>
      <c r="AC55" s="22">
        <v>0</v>
      </c>
      <c r="AD55" s="23">
        <v>134815</v>
      </c>
      <c r="AE55" s="23">
        <v>133132</v>
      </c>
      <c r="AF55" s="23">
        <v>156392</v>
      </c>
      <c r="AG55" s="23">
        <v>100278</v>
      </c>
      <c r="AH55" s="22">
        <v>268</v>
      </c>
      <c r="AI55" s="23">
        <v>11009</v>
      </c>
      <c r="AJ55" s="23">
        <v>13755</v>
      </c>
      <c r="AK55" s="23">
        <v>26405</v>
      </c>
      <c r="AL55" s="23">
        <v>28569</v>
      </c>
      <c r="AM55" s="23">
        <v>30785</v>
      </c>
      <c r="AN55" s="23">
        <v>25755</v>
      </c>
      <c r="AO55" s="23">
        <v>20882</v>
      </c>
      <c r="AP55" s="23">
        <v>18489</v>
      </c>
      <c r="AQ55" s="23">
        <v>18679</v>
      </c>
      <c r="AR55" s="23">
        <v>16346</v>
      </c>
      <c r="AS55" s="23">
        <v>14400</v>
      </c>
      <c r="AT55" s="23">
        <v>13304</v>
      </c>
      <c r="AU55" s="23">
        <v>12408</v>
      </c>
      <c r="AV55" s="23">
        <v>9885</v>
      </c>
      <c r="AW55" s="23">
        <v>6507</v>
      </c>
      <c r="AX55" s="23">
        <v>4887</v>
      </c>
      <c r="AY55" s="23">
        <v>6891</v>
      </c>
      <c r="AZ55" s="23">
        <v>3490</v>
      </c>
      <c r="BA55" s="23">
        <v>260101</v>
      </c>
      <c r="BB55" s="28">
        <v>2</v>
      </c>
      <c r="BC55" s="28">
        <v>1</v>
      </c>
      <c r="BD55" s="28">
        <v>1</v>
      </c>
      <c r="BE55" s="28">
        <v>1</v>
      </c>
      <c r="BF55" s="28">
        <v>0</v>
      </c>
      <c r="BG55" s="23">
        <v>7398</v>
      </c>
      <c r="BH55" s="23">
        <v>4457</v>
      </c>
      <c r="BI55" s="23">
        <v>32397</v>
      </c>
      <c r="BJ55" s="23">
        <v>17177</v>
      </c>
      <c r="BK55" s="23">
        <v>18708</v>
      </c>
      <c r="BL55" s="23">
        <v>29215</v>
      </c>
      <c r="BM55" s="23">
        <v>50857</v>
      </c>
      <c r="BN55" s="23">
        <v>38857</v>
      </c>
      <c r="BO55" s="23">
        <v>89576</v>
      </c>
      <c r="BP55" s="23">
        <v>30920</v>
      </c>
      <c r="BQ55" s="23">
        <v>42454</v>
      </c>
      <c r="BR55" s="22">
        <v>999</v>
      </c>
      <c r="BS55" s="23">
        <v>2513</v>
      </c>
      <c r="BT55" s="23">
        <v>11463</v>
      </c>
      <c r="BU55" s="22">
        <v>297</v>
      </c>
      <c r="BV55" s="22">
        <v>11</v>
      </c>
      <c r="BW55" s="23">
        <v>12846</v>
      </c>
      <c r="BX55" s="23">
        <v>20902</v>
      </c>
      <c r="BY55" s="23">
        <v>4802</v>
      </c>
      <c r="BZ55" s="23">
        <v>29117</v>
      </c>
      <c r="CA55" s="22">
        <v>73</v>
      </c>
      <c r="CB55" s="22">
        <v>41</v>
      </c>
      <c r="CC55" s="22">
        <v>86</v>
      </c>
      <c r="CD55" s="22">
        <v>44</v>
      </c>
      <c r="CE55" s="22">
        <v>52</v>
      </c>
      <c r="CF55" s="22">
        <v>45</v>
      </c>
      <c r="CG55" s="22">
        <v>129</v>
      </c>
      <c r="CH55" s="22">
        <v>625</v>
      </c>
      <c r="CI55" s="23">
        <v>199185</v>
      </c>
      <c r="CJ55" s="23">
        <v>58464</v>
      </c>
      <c r="CK55" s="23">
        <v>5854</v>
      </c>
      <c r="CL55" s="23">
        <v>3793</v>
      </c>
      <c r="CM55" s="23">
        <v>19730</v>
      </c>
      <c r="CN55" s="23">
        <v>48945</v>
      </c>
      <c r="CO55" s="22">
        <v>215</v>
      </c>
      <c r="CP55" s="22">
        <v>369</v>
      </c>
      <c r="CQ55" s="23">
        <v>78268</v>
      </c>
      <c r="CR55" s="22">
        <v>871</v>
      </c>
      <c r="CS55" s="23">
        <v>1385</v>
      </c>
      <c r="CT55" s="23">
        <v>50053</v>
      </c>
      <c r="CU55" s="22" t="s">
        <v>2467</v>
      </c>
      <c r="CV55" s="22" t="s">
        <v>134</v>
      </c>
    </row>
    <row r="56" spans="1:100" x14ac:dyDescent="0.2">
      <c r="A56" s="22" t="s">
        <v>955</v>
      </c>
      <c r="B56" s="22" t="s">
        <v>956</v>
      </c>
      <c r="C56" s="22" t="s">
        <v>955</v>
      </c>
      <c r="D56" s="22" t="s">
        <v>977</v>
      </c>
      <c r="E56" s="22" t="s">
        <v>978</v>
      </c>
      <c r="F56" s="22" t="s">
        <v>977</v>
      </c>
      <c r="G56" s="22" t="e">
        <f>VLOOKUP(D56,#REF!,5,0)</f>
        <v>#REF!</v>
      </c>
      <c r="H56" s="22" t="e">
        <f>VLOOKUP(D56,#REF!,6,0)</f>
        <v>#REF!</v>
      </c>
      <c r="I56" s="22">
        <v>7</v>
      </c>
      <c r="J56" s="22">
        <v>63</v>
      </c>
      <c r="K56" s="22">
        <v>3</v>
      </c>
      <c r="L56" s="23">
        <v>72902</v>
      </c>
      <c r="M56" s="23">
        <v>22263</v>
      </c>
      <c r="N56" s="22">
        <v>725.67</v>
      </c>
      <c r="O56" s="22">
        <v>100</v>
      </c>
      <c r="P56" s="23">
        <v>1460</v>
      </c>
      <c r="Q56" s="23">
        <f t="shared" si="0"/>
        <v>20026885.407807741</v>
      </c>
      <c r="R56" s="26">
        <v>14.6</v>
      </c>
      <c r="S56" s="22">
        <v>371</v>
      </c>
      <c r="T56" s="22">
        <v>100</v>
      </c>
      <c r="U56" s="23">
        <v>71536</v>
      </c>
      <c r="V56" s="23">
        <v>49878</v>
      </c>
      <c r="W56" s="23">
        <v>63453</v>
      </c>
      <c r="X56" s="23">
        <v>6826</v>
      </c>
      <c r="Y56" s="23">
        <v>2591</v>
      </c>
      <c r="Z56" s="22">
        <v>23</v>
      </c>
      <c r="AA56" s="22">
        <v>9</v>
      </c>
      <c r="AB56" s="22">
        <v>0</v>
      </c>
      <c r="AC56" s="22">
        <v>0</v>
      </c>
      <c r="AD56" s="23">
        <v>36756</v>
      </c>
      <c r="AE56" s="23">
        <v>36146</v>
      </c>
      <c r="AF56" s="23">
        <v>37044</v>
      </c>
      <c r="AG56" s="23">
        <v>32834</v>
      </c>
      <c r="AH56" s="22">
        <v>629</v>
      </c>
      <c r="AI56" s="23">
        <v>2395</v>
      </c>
      <c r="AJ56" s="23">
        <v>5451</v>
      </c>
      <c r="AK56" s="23">
        <v>7612</v>
      </c>
      <c r="AL56" s="23">
        <v>7550</v>
      </c>
      <c r="AM56" s="23">
        <v>7619</v>
      </c>
      <c r="AN56" s="23">
        <v>6511</v>
      </c>
      <c r="AO56" s="23">
        <v>5798</v>
      </c>
      <c r="AP56" s="23">
        <v>5924</v>
      </c>
      <c r="AQ56" s="23">
        <v>5758</v>
      </c>
      <c r="AR56" s="23">
        <v>5166</v>
      </c>
      <c r="AS56" s="23">
        <v>4458</v>
      </c>
      <c r="AT56" s="23">
        <v>3490</v>
      </c>
      <c r="AU56" s="23">
        <v>2656</v>
      </c>
      <c r="AV56" s="23">
        <v>2109</v>
      </c>
      <c r="AW56" s="23">
        <v>1363</v>
      </c>
      <c r="AX56" s="22">
        <v>708</v>
      </c>
      <c r="AY56" s="22">
        <v>729</v>
      </c>
      <c r="AZ56" s="23">
        <v>1310</v>
      </c>
      <c r="BA56" s="23">
        <v>69632</v>
      </c>
      <c r="BB56" s="28">
        <v>2</v>
      </c>
      <c r="BC56" s="28">
        <v>2</v>
      </c>
      <c r="BD56" s="28">
        <v>2</v>
      </c>
      <c r="BE56" s="28">
        <v>1</v>
      </c>
      <c r="BF56" s="28">
        <v>0</v>
      </c>
      <c r="BG56" s="23">
        <v>2716</v>
      </c>
      <c r="BH56" s="23">
        <v>1591</v>
      </c>
      <c r="BI56" s="23">
        <v>9068</v>
      </c>
      <c r="BJ56" s="23">
        <v>4598</v>
      </c>
      <c r="BK56" s="23">
        <v>4611</v>
      </c>
      <c r="BL56" s="23">
        <v>7215</v>
      </c>
      <c r="BM56" s="23">
        <v>30392</v>
      </c>
      <c r="BN56" s="23">
        <v>9626</v>
      </c>
      <c r="BO56" s="23">
        <v>11921</v>
      </c>
      <c r="BP56" s="23">
        <v>6941</v>
      </c>
      <c r="BQ56" s="23">
        <v>9093</v>
      </c>
      <c r="BR56" s="22">
        <v>307</v>
      </c>
      <c r="BS56" s="22">
        <v>705</v>
      </c>
      <c r="BT56" s="23">
        <v>3784</v>
      </c>
      <c r="BU56" s="22">
        <v>131</v>
      </c>
      <c r="BV56" s="22">
        <v>2</v>
      </c>
      <c r="BW56" s="22">
        <v>825</v>
      </c>
      <c r="BX56" s="22">
        <v>723</v>
      </c>
      <c r="BY56" s="22">
        <v>242</v>
      </c>
      <c r="BZ56" s="23">
        <v>2009</v>
      </c>
      <c r="CA56" s="22">
        <v>85</v>
      </c>
      <c r="CB56" s="22">
        <v>1</v>
      </c>
      <c r="CC56" s="22">
        <v>56</v>
      </c>
      <c r="CD56" s="22">
        <v>2</v>
      </c>
      <c r="CE56" s="22">
        <v>20</v>
      </c>
      <c r="CF56" s="22">
        <v>0</v>
      </c>
      <c r="CG56" s="22">
        <v>96</v>
      </c>
      <c r="CH56" s="22">
        <v>20</v>
      </c>
      <c r="CI56" s="23">
        <v>68823</v>
      </c>
      <c r="CJ56" s="23">
        <v>17322</v>
      </c>
      <c r="CK56" s="23">
        <v>2257</v>
      </c>
      <c r="CL56" s="22">
        <v>132</v>
      </c>
      <c r="CM56" s="23">
        <v>7624</v>
      </c>
      <c r="CN56" s="23">
        <v>10318</v>
      </c>
      <c r="CO56" s="23">
        <v>4851</v>
      </c>
      <c r="CP56" s="22">
        <v>32</v>
      </c>
      <c r="CQ56" s="23">
        <v>16569</v>
      </c>
      <c r="CR56" s="22">
        <v>84</v>
      </c>
      <c r="CS56" s="22">
        <v>134</v>
      </c>
      <c r="CT56" s="23">
        <v>13579</v>
      </c>
      <c r="CU56" s="22" t="s">
        <v>2467</v>
      </c>
      <c r="CV56" s="22" t="s">
        <v>134</v>
      </c>
    </row>
    <row r="57" spans="1:100" x14ac:dyDescent="0.2">
      <c r="A57" s="22" t="s">
        <v>1033</v>
      </c>
      <c r="B57" s="22" t="s">
        <v>1034</v>
      </c>
      <c r="C57" s="22" t="s">
        <v>1033</v>
      </c>
      <c r="D57" s="22" t="s">
        <v>1035</v>
      </c>
      <c r="E57" s="22" t="s">
        <v>1036</v>
      </c>
      <c r="F57" s="22" t="s">
        <v>1035</v>
      </c>
      <c r="G57" s="22" t="e">
        <f>VLOOKUP(D57,#REF!,5,0)</f>
        <v>#REF!</v>
      </c>
      <c r="H57" s="22" t="e">
        <f>VLOOKUP(D57,#REF!,6,0)</f>
        <v>#REF!</v>
      </c>
      <c r="I57" s="22">
        <v>7</v>
      </c>
      <c r="J57" s="22">
        <v>83</v>
      </c>
      <c r="K57" s="22">
        <v>12</v>
      </c>
      <c r="L57" s="23">
        <v>119291</v>
      </c>
      <c r="M57" s="23">
        <v>32325</v>
      </c>
      <c r="N57" s="26">
        <v>1212.99</v>
      </c>
      <c r="O57" s="22">
        <v>98</v>
      </c>
      <c r="P57" s="23">
        <v>2411</v>
      </c>
      <c r="Q57" s="23">
        <f t="shared" si="0"/>
        <v>20211080.467093077</v>
      </c>
      <c r="R57" s="26">
        <v>13.21</v>
      </c>
      <c r="S57" s="22">
        <v>648</v>
      </c>
      <c r="T57" s="22">
        <v>314</v>
      </c>
      <c r="U57" s="23">
        <v>98025</v>
      </c>
      <c r="V57" s="23">
        <v>78932</v>
      </c>
      <c r="W57" s="23">
        <v>117356</v>
      </c>
      <c r="X57" s="22">
        <v>261</v>
      </c>
      <c r="Y57" s="22">
        <v>134</v>
      </c>
      <c r="Z57" s="23">
        <v>1540</v>
      </c>
      <c r="AA57" s="22">
        <v>0</v>
      </c>
      <c r="AB57" s="22">
        <v>0</v>
      </c>
      <c r="AC57" s="22">
        <v>0</v>
      </c>
      <c r="AD57" s="23">
        <v>60366</v>
      </c>
      <c r="AE57" s="23">
        <v>58925</v>
      </c>
      <c r="AF57" s="23">
        <v>64260</v>
      </c>
      <c r="AG57" s="23">
        <v>49969</v>
      </c>
      <c r="AH57" s="22">
        <v>809</v>
      </c>
      <c r="AI57" s="23">
        <v>4253</v>
      </c>
      <c r="AJ57" s="23">
        <v>10429</v>
      </c>
      <c r="AK57" s="23">
        <v>12874</v>
      </c>
      <c r="AL57" s="23">
        <v>12876</v>
      </c>
      <c r="AM57" s="23">
        <v>13151</v>
      </c>
      <c r="AN57" s="23">
        <v>11560</v>
      </c>
      <c r="AO57" s="23">
        <v>9352</v>
      </c>
      <c r="AP57" s="23">
        <v>9075</v>
      </c>
      <c r="AQ57" s="23">
        <v>8508</v>
      </c>
      <c r="AR57" s="23">
        <v>6958</v>
      </c>
      <c r="AS57" s="23">
        <v>6382</v>
      </c>
      <c r="AT57" s="23">
        <v>5171</v>
      </c>
      <c r="AU57" s="23">
        <v>3993</v>
      </c>
      <c r="AV57" s="23">
        <v>3316</v>
      </c>
      <c r="AW57" s="23">
        <v>2032</v>
      </c>
      <c r="AX57" s="23">
        <v>1493</v>
      </c>
      <c r="AY57" s="23">
        <v>2121</v>
      </c>
      <c r="AZ57" s="23">
        <v>2441</v>
      </c>
      <c r="BA57" s="23">
        <v>112368</v>
      </c>
      <c r="BB57" s="28">
        <v>2</v>
      </c>
      <c r="BC57" s="28">
        <v>2</v>
      </c>
      <c r="BD57" s="28">
        <v>2</v>
      </c>
      <c r="BE57" s="28">
        <v>2</v>
      </c>
      <c r="BF57" s="28">
        <v>0</v>
      </c>
      <c r="BG57" s="23">
        <v>4808</v>
      </c>
      <c r="BH57" s="23">
        <v>2481</v>
      </c>
      <c r="BI57" s="23">
        <v>15377</v>
      </c>
      <c r="BJ57" s="23">
        <v>7636</v>
      </c>
      <c r="BK57" s="23">
        <v>8405</v>
      </c>
      <c r="BL57" s="23">
        <v>12270</v>
      </c>
      <c r="BM57" s="23">
        <v>37812</v>
      </c>
      <c r="BN57" s="23">
        <v>14801</v>
      </c>
      <c r="BO57" s="23">
        <v>23942</v>
      </c>
      <c r="BP57" s="23">
        <v>14643</v>
      </c>
      <c r="BQ57" s="23">
        <v>21227</v>
      </c>
      <c r="BR57" s="22">
        <v>860</v>
      </c>
      <c r="BS57" s="22">
        <v>983</v>
      </c>
      <c r="BT57" s="23">
        <v>4709</v>
      </c>
      <c r="BU57" s="22">
        <v>297</v>
      </c>
      <c r="BV57" s="22">
        <v>17</v>
      </c>
      <c r="BW57" s="22">
        <v>801</v>
      </c>
      <c r="BX57" s="22">
        <v>530</v>
      </c>
      <c r="BY57" s="22">
        <v>211</v>
      </c>
      <c r="BZ57" s="23">
        <v>2073</v>
      </c>
      <c r="CA57" s="22">
        <v>911</v>
      </c>
      <c r="CB57" s="22">
        <v>1</v>
      </c>
      <c r="CC57" s="22">
        <v>3</v>
      </c>
      <c r="CD57" s="22">
        <v>1</v>
      </c>
      <c r="CE57" s="22">
        <v>14</v>
      </c>
      <c r="CF57" s="22">
        <v>3</v>
      </c>
      <c r="CG57" s="22">
        <v>28</v>
      </c>
      <c r="CH57" s="22">
        <v>262</v>
      </c>
      <c r="CI57" s="23">
        <v>114453</v>
      </c>
      <c r="CJ57" s="23">
        <v>54693</v>
      </c>
      <c r="CK57" s="23">
        <v>2746</v>
      </c>
      <c r="CL57" s="22">
        <v>319</v>
      </c>
      <c r="CM57" s="23">
        <v>10426</v>
      </c>
      <c r="CN57" s="23">
        <v>16931</v>
      </c>
      <c r="CO57" s="23">
        <v>4763</v>
      </c>
      <c r="CP57" s="22">
        <v>8</v>
      </c>
      <c r="CQ57" s="23">
        <v>10474</v>
      </c>
      <c r="CR57" s="22">
        <v>48</v>
      </c>
      <c r="CS57" s="22">
        <v>260</v>
      </c>
      <c r="CT57" s="23">
        <v>18623</v>
      </c>
      <c r="CU57" s="22" t="s">
        <v>2467</v>
      </c>
      <c r="CV57" s="22" t="s">
        <v>134</v>
      </c>
    </row>
    <row r="58" spans="1:100" x14ac:dyDescent="0.2">
      <c r="A58" s="63" t="s">
        <v>251</v>
      </c>
      <c r="B58" s="63" t="s">
        <v>252</v>
      </c>
      <c r="C58" s="63" t="s">
        <v>251</v>
      </c>
      <c r="D58" s="63" t="s">
        <v>255</v>
      </c>
      <c r="E58" s="63" t="s">
        <v>256</v>
      </c>
      <c r="F58" s="63" t="s">
        <v>255</v>
      </c>
      <c r="G58" s="63" t="e">
        <f>VLOOKUP(D58,#REF!,5,0)</f>
        <v>#REF!</v>
      </c>
      <c r="H58" s="63" t="e">
        <f>VLOOKUP(D58,#REF!,6,0)</f>
        <v>#REF!</v>
      </c>
      <c r="I58" s="63">
        <v>15</v>
      </c>
      <c r="J58" s="63">
        <v>182</v>
      </c>
      <c r="K58" s="63">
        <v>0</v>
      </c>
      <c r="L58" s="155">
        <v>515549</v>
      </c>
      <c r="M58" s="155">
        <v>152953</v>
      </c>
      <c r="N58" s="156">
        <v>5749.89</v>
      </c>
      <c r="O58" s="63">
        <v>90</v>
      </c>
      <c r="P58" s="155">
        <v>8230</v>
      </c>
      <c r="Q58" s="155">
        <f t="shared" si="0"/>
        <v>15963565.053952197</v>
      </c>
      <c r="R58" s="156">
        <v>7.61</v>
      </c>
      <c r="S58" s="155">
        <v>2274</v>
      </c>
      <c r="T58" s="155">
        <v>1014</v>
      </c>
      <c r="U58" s="155">
        <v>487112</v>
      </c>
      <c r="V58" s="155">
        <v>367131</v>
      </c>
      <c r="W58" s="155">
        <v>514546</v>
      </c>
      <c r="X58" s="63">
        <v>811</v>
      </c>
      <c r="Y58" s="63">
        <v>181</v>
      </c>
      <c r="Z58" s="63">
        <v>10</v>
      </c>
      <c r="AA58" s="63">
        <v>1</v>
      </c>
      <c r="AB58" s="63">
        <v>0</v>
      </c>
      <c r="AC58" s="63">
        <v>0</v>
      </c>
      <c r="AD58" s="155">
        <v>259231</v>
      </c>
      <c r="AE58" s="155">
        <v>256318</v>
      </c>
      <c r="AF58" s="155">
        <v>249705</v>
      </c>
      <c r="AG58" s="155">
        <v>235193</v>
      </c>
      <c r="AH58" s="155">
        <v>8035</v>
      </c>
      <c r="AI58" s="155">
        <v>22616</v>
      </c>
      <c r="AJ58" s="155">
        <v>36732</v>
      </c>
      <c r="AK58" s="155">
        <v>47479</v>
      </c>
      <c r="AL58" s="155">
        <v>49262</v>
      </c>
      <c r="AM58" s="155">
        <v>48580</v>
      </c>
      <c r="AN58" s="155">
        <v>47140</v>
      </c>
      <c r="AO58" s="155">
        <v>37278</v>
      </c>
      <c r="AP58" s="155">
        <v>33885</v>
      </c>
      <c r="AQ58" s="155">
        <v>38197</v>
      </c>
      <c r="AR58" s="155">
        <v>36419</v>
      </c>
      <c r="AS58" s="155">
        <v>32390</v>
      </c>
      <c r="AT58" s="155">
        <v>27902</v>
      </c>
      <c r="AU58" s="155">
        <v>23253</v>
      </c>
      <c r="AV58" s="155">
        <v>22072</v>
      </c>
      <c r="AW58" s="155">
        <v>15930</v>
      </c>
      <c r="AX58" s="155">
        <v>9167</v>
      </c>
      <c r="AY58" s="155">
        <v>9863</v>
      </c>
      <c r="AZ58" s="155">
        <v>8502</v>
      </c>
      <c r="BA58" s="155">
        <v>492174</v>
      </c>
      <c r="BB58" s="157">
        <v>2</v>
      </c>
      <c r="BC58" s="157">
        <v>2</v>
      </c>
      <c r="BD58" s="157">
        <v>2</v>
      </c>
      <c r="BE58" s="157">
        <v>1</v>
      </c>
      <c r="BF58" s="157">
        <v>0</v>
      </c>
      <c r="BG58" s="155">
        <v>17301</v>
      </c>
      <c r="BH58" s="155">
        <v>9111</v>
      </c>
      <c r="BI58" s="155">
        <v>57313</v>
      </c>
      <c r="BJ58" s="155">
        <v>29707</v>
      </c>
      <c r="BK58" s="155">
        <v>29451</v>
      </c>
      <c r="BL58" s="155">
        <v>49291</v>
      </c>
      <c r="BM58" s="155">
        <v>101657</v>
      </c>
      <c r="BN58" s="155">
        <v>73892</v>
      </c>
      <c r="BO58" s="155">
        <v>105946</v>
      </c>
      <c r="BP58" s="155">
        <v>85833</v>
      </c>
      <c r="BQ58" s="155">
        <v>118657</v>
      </c>
      <c r="BR58" s="155">
        <v>2699</v>
      </c>
      <c r="BS58" s="155">
        <v>5302</v>
      </c>
      <c r="BT58" s="155">
        <v>20690</v>
      </c>
      <c r="BU58" s="63">
        <v>849</v>
      </c>
      <c r="BV58" s="63">
        <v>24</v>
      </c>
      <c r="BW58" s="155">
        <v>4877</v>
      </c>
      <c r="BX58" s="155">
        <v>2350</v>
      </c>
      <c r="BY58" s="155">
        <v>1115</v>
      </c>
      <c r="BZ58" s="155">
        <v>4230</v>
      </c>
      <c r="CA58" s="63">
        <v>618</v>
      </c>
      <c r="CB58" s="63">
        <v>18</v>
      </c>
      <c r="CC58" s="63">
        <v>531</v>
      </c>
      <c r="CD58" s="63">
        <v>14</v>
      </c>
      <c r="CE58" s="63">
        <v>224</v>
      </c>
      <c r="CF58" s="63">
        <v>205</v>
      </c>
      <c r="CG58" s="63">
        <v>773</v>
      </c>
      <c r="CH58" s="155">
        <v>4684</v>
      </c>
      <c r="CI58" s="155">
        <v>495910</v>
      </c>
      <c r="CJ58" s="155">
        <v>114818</v>
      </c>
      <c r="CK58" s="155">
        <v>9380</v>
      </c>
      <c r="CL58" s="155">
        <v>2300</v>
      </c>
      <c r="CM58" s="155">
        <v>53074</v>
      </c>
      <c r="CN58" s="155">
        <v>75815</v>
      </c>
      <c r="CO58" s="155">
        <v>11168</v>
      </c>
      <c r="CP58" s="63">
        <v>64</v>
      </c>
      <c r="CQ58" s="155">
        <v>122371</v>
      </c>
      <c r="CR58" s="63">
        <v>690</v>
      </c>
      <c r="CS58" s="155">
        <v>2660</v>
      </c>
      <c r="CT58" s="155">
        <v>123209</v>
      </c>
      <c r="CU58" s="63" t="s">
        <v>2467</v>
      </c>
      <c r="CV58" s="63" t="s">
        <v>134</v>
      </c>
    </row>
    <row r="59" spans="1:100" x14ac:dyDescent="0.2">
      <c r="A59" s="22" t="s">
        <v>181</v>
      </c>
      <c r="B59" s="22" t="s">
        <v>182</v>
      </c>
      <c r="C59" s="22" t="s">
        <v>181</v>
      </c>
      <c r="D59" s="22" t="s">
        <v>226</v>
      </c>
      <c r="E59" s="22" t="s">
        <v>227</v>
      </c>
      <c r="F59" s="22" t="s">
        <v>226</v>
      </c>
      <c r="G59" s="22" t="e">
        <f>VLOOKUP(D59,#REF!,5,0)</f>
        <v>#REF!</v>
      </c>
      <c r="H59" s="22" t="e">
        <f>VLOOKUP(D59,#REF!,6,0)</f>
        <v>#REF!</v>
      </c>
      <c r="I59" s="22">
        <v>5</v>
      </c>
      <c r="J59" s="22">
        <v>52</v>
      </c>
      <c r="K59" s="22">
        <v>2</v>
      </c>
      <c r="L59" s="23">
        <v>324545</v>
      </c>
      <c r="M59" s="23">
        <v>88531</v>
      </c>
      <c r="N59" s="26">
        <v>3596</v>
      </c>
      <c r="O59" s="22">
        <v>90</v>
      </c>
      <c r="P59" s="23">
        <v>16088.000000000002</v>
      </c>
      <c r="Q59" s="23">
        <f t="shared" si="0"/>
        <v>49570937.77442266</v>
      </c>
      <c r="R59" s="26">
        <v>8.34</v>
      </c>
      <c r="S59" s="23">
        <v>2179</v>
      </c>
      <c r="T59" s="22">
        <v>283</v>
      </c>
      <c r="U59" s="23">
        <v>253461</v>
      </c>
      <c r="V59" s="23">
        <v>219834</v>
      </c>
      <c r="W59" s="23">
        <v>276559</v>
      </c>
      <c r="X59" s="23">
        <v>44510</v>
      </c>
      <c r="Y59" s="23">
        <v>2635</v>
      </c>
      <c r="Z59" s="22">
        <v>0</v>
      </c>
      <c r="AA59" s="22">
        <v>736</v>
      </c>
      <c r="AB59" s="22">
        <v>87</v>
      </c>
      <c r="AC59" s="22">
        <v>18</v>
      </c>
      <c r="AD59" s="23">
        <v>165890</v>
      </c>
      <c r="AE59" s="23">
        <v>158655</v>
      </c>
      <c r="AF59" s="23">
        <v>169176</v>
      </c>
      <c r="AG59" s="23">
        <v>145545</v>
      </c>
      <c r="AH59" s="23">
        <v>2278</v>
      </c>
      <c r="AI59" s="23">
        <v>7546</v>
      </c>
      <c r="AJ59" s="23">
        <v>23008</v>
      </c>
      <c r="AK59" s="23">
        <v>34917</v>
      </c>
      <c r="AL59" s="23">
        <v>36342</v>
      </c>
      <c r="AM59" s="23">
        <v>33400</v>
      </c>
      <c r="AN59" s="23">
        <v>29165</v>
      </c>
      <c r="AO59" s="23">
        <v>27467</v>
      </c>
      <c r="AP59" s="23">
        <v>26557</v>
      </c>
      <c r="AQ59" s="23">
        <v>26406</v>
      </c>
      <c r="AR59" s="23">
        <v>23159</v>
      </c>
      <c r="AS59" s="23">
        <v>18833</v>
      </c>
      <c r="AT59" s="23">
        <v>15616</v>
      </c>
      <c r="AU59" s="23">
        <v>12416</v>
      </c>
      <c r="AV59" s="23">
        <v>8745</v>
      </c>
      <c r="AW59" s="23">
        <v>4555</v>
      </c>
      <c r="AX59" s="23">
        <v>1981</v>
      </c>
      <c r="AY59" s="23">
        <v>1978</v>
      </c>
      <c r="AZ59" s="23">
        <v>5593</v>
      </c>
      <c r="BA59" s="23">
        <v>310697</v>
      </c>
      <c r="BB59" s="28">
        <v>2</v>
      </c>
      <c r="BC59" s="28">
        <v>2</v>
      </c>
      <c r="BD59" s="28">
        <v>2</v>
      </c>
      <c r="BE59" s="28">
        <v>1</v>
      </c>
      <c r="BF59" s="28">
        <v>0</v>
      </c>
      <c r="BG59" s="23">
        <v>11727</v>
      </c>
      <c r="BH59" s="23">
        <v>6092</v>
      </c>
      <c r="BI59" s="23">
        <v>42483</v>
      </c>
      <c r="BJ59" s="23">
        <v>22170</v>
      </c>
      <c r="BK59" s="23">
        <v>21018</v>
      </c>
      <c r="BL59" s="23">
        <v>31925</v>
      </c>
      <c r="BM59" s="23">
        <v>100774</v>
      </c>
      <c r="BN59" s="23">
        <v>37724</v>
      </c>
      <c r="BO59" s="23">
        <v>64058</v>
      </c>
      <c r="BP59" s="23">
        <v>51256</v>
      </c>
      <c r="BQ59" s="23">
        <v>58782</v>
      </c>
      <c r="BR59" s="23">
        <v>1239</v>
      </c>
      <c r="BS59" s="23">
        <v>3140</v>
      </c>
      <c r="BT59" s="23">
        <v>7362</v>
      </c>
      <c r="BU59" s="22">
        <v>203</v>
      </c>
      <c r="BV59" s="22">
        <v>7</v>
      </c>
      <c r="BW59" s="23">
        <v>2072</v>
      </c>
      <c r="BX59" s="23">
        <v>2666</v>
      </c>
      <c r="BY59" s="23">
        <v>1089</v>
      </c>
      <c r="BZ59" s="23">
        <v>9968</v>
      </c>
      <c r="CA59" s="23">
        <v>3936</v>
      </c>
      <c r="CB59" s="22">
        <v>2</v>
      </c>
      <c r="CC59" s="22">
        <v>39</v>
      </c>
      <c r="CD59" s="22">
        <v>3</v>
      </c>
      <c r="CE59" s="22">
        <v>18</v>
      </c>
      <c r="CF59" s="22">
        <v>20</v>
      </c>
      <c r="CG59" s="22">
        <v>104</v>
      </c>
      <c r="CH59" s="22">
        <v>211</v>
      </c>
      <c r="CI59" s="23">
        <v>304417</v>
      </c>
      <c r="CJ59" s="23">
        <v>117454</v>
      </c>
      <c r="CK59" s="23">
        <v>8622</v>
      </c>
      <c r="CL59" s="23">
        <v>2139</v>
      </c>
      <c r="CM59" s="23">
        <v>44943</v>
      </c>
      <c r="CN59" s="23">
        <v>37490</v>
      </c>
      <c r="CO59" s="22">
        <v>59</v>
      </c>
      <c r="CP59" s="22">
        <v>73</v>
      </c>
      <c r="CQ59" s="23">
        <v>46975</v>
      </c>
      <c r="CR59" s="22">
        <v>906</v>
      </c>
      <c r="CS59" s="22">
        <v>487</v>
      </c>
      <c r="CT59" s="23">
        <v>65397</v>
      </c>
      <c r="CU59" s="22" t="s">
        <v>2467</v>
      </c>
      <c r="CV59" s="22" t="s">
        <v>134</v>
      </c>
    </row>
    <row r="60" spans="1:100" x14ac:dyDescent="0.2">
      <c r="A60" s="22" t="s">
        <v>1170</v>
      </c>
      <c r="B60" s="22" t="s">
        <v>1171</v>
      </c>
      <c r="C60" s="22" t="s">
        <v>1170</v>
      </c>
      <c r="D60" s="22" t="s">
        <v>1214</v>
      </c>
      <c r="E60" s="22" t="s">
        <v>1215</v>
      </c>
      <c r="F60" s="22" t="s">
        <v>1214</v>
      </c>
      <c r="G60" s="22" t="e">
        <f>VLOOKUP(D60,#REF!,5,0)</f>
        <v>#REF!</v>
      </c>
      <c r="H60" s="22" t="e">
        <f>VLOOKUP(D60,#REF!,6,0)</f>
        <v>#REF!</v>
      </c>
      <c r="I60" s="22">
        <v>39</v>
      </c>
      <c r="J60" s="22">
        <v>354</v>
      </c>
      <c r="K60" s="22">
        <v>1</v>
      </c>
      <c r="L60" s="23">
        <v>201940</v>
      </c>
      <c r="M60" s="23">
        <v>76546</v>
      </c>
      <c r="N60" s="26">
        <v>2248</v>
      </c>
      <c r="O60" s="22">
        <v>90</v>
      </c>
      <c r="P60" s="23">
        <v>994</v>
      </c>
      <c r="Q60" s="23">
        <f t="shared" si="0"/>
        <v>4922254.1348915519</v>
      </c>
      <c r="R60" s="26">
        <v>38.130000000000003</v>
      </c>
      <c r="S60" s="22">
        <v>61</v>
      </c>
      <c r="T60" s="22">
        <v>22</v>
      </c>
      <c r="U60" s="23">
        <v>53100</v>
      </c>
      <c r="V60" s="23">
        <v>173755</v>
      </c>
      <c r="W60" s="23">
        <v>1271</v>
      </c>
      <c r="X60" s="23">
        <v>200273</v>
      </c>
      <c r="Y60" s="22">
        <v>294</v>
      </c>
      <c r="Z60" s="22">
        <v>11</v>
      </c>
      <c r="AA60" s="22">
        <v>6</v>
      </c>
      <c r="AB60" s="22">
        <v>2</v>
      </c>
      <c r="AC60" s="22">
        <v>83</v>
      </c>
      <c r="AD60" s="23">
        <v>109658</v>
      </c>
      <c r="AE60" s="23">
        <v>92282</v>
      </c>
      <c r="AF60" s="23">
        <v>92520</v>
      </c>
      <c r="AG60" s="23">
        <v>105617</v>
      </c>
      <c r="AH60" s="22">
        <v>759</v>
      </c>
      <c r="AI60" s="23">
        <v>3044</v>
      </c>
      <c r="AJ60" s="23">
        <v>9246</v>
      </c>
      <c r="AK60" s="23">
        <v>15116</v>
      </c>
      <c r="AL60" s="23">
        <v>22396</v>
      </c>
      <c r="AM60" s="23">
        <v>33052</v>
      </c>
      <c r="AN60" s="23">
        <v>56554</v>
      </c>
      <c r="AO60" s="23">
        <v>50526</v>
      </c>
      <c r="AP60" s="23">
        <v>33458</v>
      </c>
      <c r="AQ60" s="23">
        <v>31608</v>
      </c>
      <c r="AR60" s="23">
        <v>51888</v>
      </c>
      <c r="AS60" s="23">
        <v>35500</v>
      </c>
      <c r="AT60" s="23">
        <v>32222</v>
      </c>
      <c r="AU60" s="23">
        <v>15188</v>
      </c>
      <c r="AV60" s="23">
        <v>10530</v>
      </c>
      <c r="AW60" s="23">
        <v>3724</v>
      </c>
      <c r="AX60" s="23">
        <v>2268</v>
      </c>
      <c r="AY60" s="22">
        <v>604</v>
      </c>
      <c r="AZ60" s="23">
        <v>1328</v>
      </c>
      <c r="BA60" s="23">
        <v>199312</v>
      </c>
      <c r="BB60" s="28">
        <v>1</v>
      </c>
      <c r="BC60" s="28">
        <v>1</v>
      </c>
      <c r="BD60" s="28">
        <v>1</v>
      </c>
      <c r="BE60" s="28">
        <v>0</v>
      </c>
      <c r="BF60" s="28">
        <v>0</v>
      </c>
      <c r="BG60" s="23">
        <v>5320</v>
      </c>
      <c r="BH60" s="23">
        <v>2946</v>
      </c>
      <c r="BI60" s="23">
        <v>19066</v>
      </c>
      <c r="BJ60" s="23">
        <v>13446</v>
      </c>
      <c r="BK60" s="23">
        <v>19410</v>
      </c>
      <c r="BL60" s="23">
        <v>44662</v>
      </c>
      <c r="BM60" s="23">
        <v>161210</v>
      </c>
      <c r="BN60" s="23">
        <v>10150</v>
      </c>
      <c r="BO60" s="23">
        <v>5275</v>
      </c>
      <c r="BP60" s="23">
        <v>6971</v>
      </c>
      <c r="BQ60" s="23">
        <v>13593</v>
      </c>
      <c r="BR60" s="22">
        <v>348</v>
      </c>
      <c r="BS60" s="22">
        <v>768</v>
      </c>
      <c r="BT60" s="23">
        <v>3470</v>
      </c>
      <c r="BU60" s="22">
        <v>103</v>
      </c>
      <c r="BV60" s="22">
        <v>52</v>
      </c>
      <c r="BW60" s="23">
        <v>6064</v>
      </c>
      <c r="BX60" s="23">
        <v>3344</v>
      </c>
      <c r="BY60" s="22">
        <v>964</v>
      </c>
      <c r="BZ60" s="23">
        <v>115702</v>
      </c>
      <c r="CA60" s="22">
        <v>169</v>
      </c>
      <c r="CB60" s="22">
        <v>3</v>
      </c>
      <c r="CC60" s="22">
        <v>27</v>
      </c>
      <c r="CD60" s="22">
        <v>7</v>
      </c>
      <c r="CE60" s="22">
        <v>11</v>
      </c>
      <c r="CF60" s="22">
        <v>10</v>
      </c>
      <c r="CG60" s="22">
        <v>556</v>
      </c>
      <c r="CH60" s="22">
        <v>604</v>
      </c>
      <c r="CI60" s="23">
        <v>74479</v>
      </c>
      <c r="CJ60" s="23">
        <v>137444</v>
      </c>
      <c r="CK60" s="23">
        <v>7030</v>
      </c>
      <c r="CL60" s="22">
        <v>358</v>
      </c>
      <c r="CM60" s="23">
        <v>6574</v>
      </c>
      <c r="CN60" s="23">
        <v>193474</v>
      </c>
      <c r="CO60" s="22">
        <v>56</v>
      </c>
      <c r="CP60" s="22">
        <v>710</v>
      </c>
      <c r="CQ60" s="23">
        <v>28776</v>
      </c>
      <c r="CR60" s="22">
        <v>154</v>
      </c>
      <c r="CS60" s="22">
        <v>132</v>
      </c>
      <c r="CT60" s="23">
        <v>29172</v>
      </c>
      <c r="CU60" s="22" t="s">
        <v>2467</v>
      </c>
      <c r="CV60" s="22" t="s">
        <v>134</v>
      </c>
    </row>
    <row r="61" spans="1:100" x14ac:dyDescent="0.2">
      <c r="A61" s="22" t="s">
        <v>1170</v>
      </c>
      <c r="B61" s="22" t="s">
        <v>1171</v>
      </c>
      <c r="C61" s="22" t="s">
        <v>1170</v>
      </c>
      <c r="D61" s="22" t="s">
        <v>1218</v>
      </c>
      <c r="E61" s="22" t="s">
        <v>1219</v>
      </c>
      <c r="F61" s="22" t="s">
        <v>1218</v>
      </c>
      <c r="G61" s="22" t="e">
        <f>VLOOKUP(D61,#REF!,5,0)</f>
        <v>#REF!</v>
      </c>
      <c r="H61" s="22" t="e">
        <f>VLOOKUP(D61,#REF!,6,0)</f>
        <v>#REF!</v>
      </c>
      <c r="I61" s="22">
        <v>5</v>
      </c>
      <c r="J61" s="22">
        <v>298</v>
      </c>
      <c r="K61" s="22">
        <v>0</v>
      </c>
      <c r="L61" s="23">
        <v>103807</v>
      </c>
      <c r="M61" s="23">
        <v>28214</v>
      </c>
      <c r="N61" s="26">
        <v>1253</v>
      </c>
      <c r="O61" s="22">
        <v>83</v>
      </c>
      <c r="P61" s="23">
        <v>641</v>
      </c>
      <c r="Q61" s="23">
        <f t="shared" si="0"/>
        <v>6174920.7664223025</v>
      </c>
      <c r="R61" s="26">
        <v>32.82</v>
      </c>
      <c r="S61" s="22">
        <v>310</v>
      </c>
      <c r="T61" s="22">
        <v>5</v>
      </c>
      <c r="U61" s="23">
        <v>23214</v>
      </c>
      <c r="V61" s="23">
        <v>82812</v>
      </c>
      <c r="W61" s="22">
        <v>871</v>
      </c>
      <c r="X61" s="23">
        <v>102083</v>
      </c>
      <c r="Y61" s="22">
        <v>850</v>
      </c>
      <c r="Z61" s="22">
        <v>2</v>
      </c>
      <c r="AA61" s="22">
        <v>1</v>
      </c>
      <c r="AB61" s="22">
        <v>0</v>
      </c>
      <c r="AC61" s="22">
        <v>0</v>
      </c>
      <c r="AD61" s="23">
        <v>55264</v>
      </c>
      <c r="AE61" s="23">
        <v>48543</v>
      </c>
      <c r="AF61" s="23">
        <v>58296</v>
      </c>
      <c r="AG61" s="23">
        <v>45098</v>
      </c>
      <c r="AH61" s="22">
        <v>112</v>
      </c>
      <c r="AI61" s="22">
        <v>301</v>
      </c>
      <c r="AJ61" s="23">
        <v>1823</v>
      </c>
      <c r="AK61" s="23">
        <v>4783</v>
      </c>
      <c r="AL61" s="23">
        <v>10389</v>
      </c>
      <c r="AM61" s="23">
        <v>10908</v>
      </c>
      <c r="AN61" s="23">
        <v>12287</v>
      </c>
      <c r="AO61" s="23">
        <v>10375</v>
      </c>
      <c r="AP61" s="23">
        <v>12021</v>
      </c>
      <c r="AQ61" s="23">
        <v>8328</v>
      </c>
      <c r="AR61" s="23">
        <v>9907</v>
      </c>
      <c r="AS61" s="23">
        <v>7349</v>
      </c>
      <c r="AT61" s="23">
        <v>8276</v>
      </c>
      <c r="AU61" s="23">
        <v>3557</v>
      </c>
      <c r="AV61" s="23">
        <v>2523</v>
      </c>
      <c r="AW61" s="22">
        <v>679</v>
      </c>
      <c r="AX61" s="22">
        <v>448</v>
      </c>
      <c r="AY61" s="22">
        <v>154</v>
      </c>
      <c r="AZ61" s="22">
        <v>514</v>
      </c>
      <c r="BA61" s="23">
        <v>102939</v>
      </c>
      <c r="BB61" s="28">
        <v>1</v>
      </c>
      <c r="BC61" s="28">
        <v>0</v>
      </c>
      <c r="BD61" s="28">
        <v>0</v>
      </c>
      <c r="BE61" s="28">
        <v>0</v>
      </c>
      <c r="BF61" s="28">
        <v>0</v>
      </c>
      <c r="BG61" s="23">
        <v>1128</v>
      </c>
      <c r="BH61" s="22">
        <v>698</v>
      </c>
      <c r="BI61" s="23">
        <v>6360</v>
      </c>
      <c r="BJ61" s="23">
        <v>6952</v>
      </c>
      <c r="BK61" s="23">
        <v>8046</v>
      </c>
      <c r="BL61" s="23">
        <v>11181</v>
      </c>
      <c r="BM61" s="23">
        <v>72928</v>
      </c>
      <c r="BN61" s="23">
        <v>8209</v>
      </c>
      <c r="BO61" s="23">
        <v>6430</v>
      </c>
      <c r="BP61" s="23">
        <v>5646</v>
      </c>
      <c r="BQ61" s="23">
        <v>7145</v>
      </c>
      <c r="BR61" s="22">
        <v>451</v>
      </c>
      <c r="BS61" s="22">
        <v>747</v>
      </c>
      <c r="BT61" s="23">
        <v>2148</v>
      </c>
      <c r="BU61" s="22">
        <v>75</v>
      </c>
      <c r="BV61" s="22">
        <v>28</v>
      </c>
      <c r="BW61" s="23">
        <v>1039</v>
      </c>
      <c r="BX61" s="23">
        <v>1111</v>
      </c>
      <c r="BY61" s="22">
        <v>468</v>
      </c>
      <c r="BZ61" s="23">
        <v>3345</v>
      </c>
      <c r="CA61" s="22">
        <v>12</v>
      </c>
      <c r="CB61" s="22">
        <v>10</v>
      </c>
      <c r="CC61" s="22">
        <v>9</v>
      </c>
      <c r="CD61" s="22">
        <v>1</v>
      </c>
      <c r="CE61" s="22">
        <v>7</v>
      </c>
      <c r="CF61" s="22">
        <v>17</v>
      </c>
      <c r="CG61" s="22">
        <v>28</v>
      </c>
      <c r="CH61" s="22">
        <v>95</v>
      </c>
      <c r="CI61" s="23">
        <v>97665</v>
      </c>
      <c r="CJ61" s="23">
        <v>45091</v>
      </c>
      <c r="CK61" s="23">
        <v>4154</v>
      </c>
      <c r="CL61" s="22">
        <v>140</v>
      </c>
      <c r="CM61" s="23">
        <v>2372</v>
      </c>
      <c r="CN61" s="23">
        <v>25285</v>
      </c>
      <c r="CO61" s="22">
        <v>9</v>
      </c>
      <c r="CP61" s="22">
        <v>57</v>
      </c>
      <c r="CQ61" s="23">
        <v>10550</v>
      </c>
      <c r="CR61" s="22">
        <v>73</v>
      </c>
      <c r="CS61" s="22">
        <v>38</v>
      </c>
      <c r="CT61" s="23">
        <v>16038</v>
      </c>
      <c r="CU61" s="22" t="s">
        <v>2467</v>
      </c>
      <c r="CV61" s="22" t="s">
        <v>134</v>
      </c>
    </row>
    <row r="62" spans="1:100" x14ac:dyDescent="0.2">
      <c r="A62" s="22" t="s">
        <v>1033</v>
      </c>
      <c r="B62" s="22" t="s">
        <v>1034</v>
      </c>
      <c r="C62" s="22" t="s">
        <v>1033</v>
      </c>
      <c r="D62" s="22" t="s">
        <v>1043</v>
      </c>
      <c r="E62" s="22" t="s">
        <v>1044</v>
      </c>
      <c r="F62" s="22" t="s">
        <v>1043</v>
      </c>
      <c r="G62" s="22" t="e">
        <f>VLOOKUP(D62,#REF!,5,0)</f>
        <v>#REF!</v>
      </c>
      <c r="H62" s="22" t="e">
        <f>VLOOKUP(D62,#REF!,6,0)</f>
        <v>#REF!</v>
      </c>
      <c r="I62" s="22">
        <v>11</v>
      </c>
      <c r="J62" s="22">
        <v>81</v>
      </c>
      <c r="K62" s="22">
        <v>5</v>
      </c>
      <c r="L62" s="23">
        <v>84758</v>
      </c>
      <c r="M62" s="23">
        <v>25798</v>
      </c>
      <c r="N62" s="26">
        <v>1022.89</v>
      </c>
      <c r="O62" s="22">
        <v>83</v>
      </c>
      <c r="P62" s="23">
        <v>1537</v>
      </c>
      <c r="Q62" s="23">
        <f t="shared" si="0"/>
        <v>18133981.453078177</v>
      </c>
      <c r="R62" s="26">
        <v>13.3</v>
      </c>
      <c r="S62" s="22">
        <v>271</v>
      </c>
      <c r="T62" s="22">
        <v>64</v>
      </c>
      <c r="U62" s="23">
        <v>76953</v>
      </c>
      <c r="V62" s="23">
        <v>58038</v>
      </c>
      <c r="W62" s="23">
        <v>81067</v>
      </c>
      <c r="X62" s="22">
        <v>168</v>
      </c>
      <c r="Y62" s="22">
        <v>199</v>
      </c>
      <c r="Z62" s="23">
        <v>3195</v>
      </c>
      <c r="AA62" s="22">
        <v>122</v>
      </c>
      <c r="AB62" s="22">
        <v>0</v>
      </c>
      <c r="AC62" s="22">
        <v>7</v>
      </c>
      <c r="AD62" s="23">
        <v>41775</v>
      </c>
      <c r="AE62" s="23">
        <v>42983</v>
      </c>
      <c r="AF62" s="23">
        <v>43898</v>
      </c>
      <c r="AG62" s="23">
        <v>36335</v>
      </c>
      <c r="AH62" s="22">
        <v>924</v>
      </c>
      <c r="AI62" s="23">
        <v>3601</v>
      </c>
      <c r="AJ62" s="23">
        <v>6470</v>
      </c>
      <c r="AK62" s="23">
        <v>8667</v>
      </c>
      <c r="AL62" s="23">
        <v>8771</v>
      </c>
      <c r="AM62" s="23">
        <v>8753</v>
      </c>
      <c r="AN62" s="23">
        <v>8064</v>
      </c>
      <c r="AO62" s="23">
        <v>7013</v>
      </c>
      <c r="AP62" s="23">
        <v>6481</v>
      </c>
      <c r="AQ62" s="23">
        <v>6091</v>
      </c>
      <c r="AR62" s="23">
        <v>4887</v>
      </c>
      <c r="AS62" s="23">
        <v>5010</v>
      </c>
      <c r="AT62" s="23">
        <v>4210</v>
      </c>
      <c r="AU62" s="23">
        <v>3107</v>
      </c>
      <c r="AV62" s="23">
        <v>2589</v>
      </c>
      <c r="AW62" s="23">
        <v>1805</v>
      </c>
      <c r="AX62" s="23">
        <v>1280</v>
      </c>
      <c r="AY62" s="23">
        <v>1560</v>
      </c>
      <c r="AZ62" s="23">
        <v>1523</v>
      </c>
      <c r="BA62" s="23">
        <v>80684</v>
      </c>
      <c r="BB62" s="28">
        <v>2</v>
      </c>
      <c r="BC62" s="28">
        <v>2</v>
      </c>
      <c r="BD62" s="28">
        <v>2</v>
      </c>
      <c r="BE62" s="28">
        <v>1</v>
      </c>
      <c r="BF62" s="28">
        <v>0</v>
      </c>
      <c r="BG62" s="23">
        <v>3144</v>
      </c>
      <c r="BH62" s="23">
        <v>1669</v>
      </c>
      <c r="BI62" s="23">
        <v>10361</v>
      </c>
      <c r="BJ62" s="23">
        <v>5281</v>
      </c>
      <c r="BK62" s="23">
        <v>5265</v>
      </c>
      <c r="BL62" s="23">
        <v>8810</v>
      </c>
      <c r="BM62" s="23">
        <v>17414</v>
      </c>
      <c r="BN62" s="23">
        <v>12567</v>
      </c>
      <c r="BO62" s="23">
        <v>19872</v>
      </c>
      <c r="BP62" s="23">
        <v>11733</v>
      </c>
      <c r="BQ62" s="23">
        <v>17269</v>
      </c>
      <c r="BR62" s="22">
        <v>372</v>
      </c>
      <c r="BS62" s="22">
        <v>974</v>
      </c>
      <c r="BT62" s="23">
        <v>4380</v>
      </c>
      <c r="BU62" s="22">
        <v>176</v>
      </c>
      <c r="BV62" s="22">
        <v>1</v>
      </c>
      <c r="BW62" s="22">
        <v>825</v>
      </c>
      <c r="BX62" s="22">
        <v>653</v>
      </c>
      <c r="BY62" s="22">
        <v>220</v>
      </c>
      <c r="BZ62" s="23">
        <v>2482</v>
      </c>
      <c r="CA62" s="22">
        <v>15</v>
      </c>
      <c r="CB62" s="22">
        <v>0</v>
      </c>
      <c r="CC62" s="22">
        <v>1</v>
      </c>
      <c r="CD62" s="22">
        <v>2</v>
      </c>
      <c r="CE62" s="22">
        <v>1</v>
      </c>
      <c r="CF62" s="22">
        <v>9</v>
      </c>
      <c r="CG62" s="22">
        <v>18</v>
      </c>
      <c r="CH62" s="22">
        <v>95</v>
      </c>
      <c r="CI62" s="23">
        <v>80437</v>
      </c>
      <c r="CJ62" s="23">
        <v>18883</v>
      </c>
      <c r="CK62" s="23">
        <v>2020</v>
      </c>
      <c r="CL62" s="22">
        <v>82</v>
      </c>
      <c r="CM62" s="23">
        <v>7764</v>
      </c>
      <c r="CN62" s="23">
        <v>18268</v>
      </c>
      <c r="CO62" s="23">
        <v>3381</v>
      </c>
      <c r="CP62" s="22">
        <v>4</v>
      </c>
      <c r="CQ62" s="23">
        <v>23782</v>
      </c>
      <c r="CR62" s="22">
        <v>79</v>
      </c>
      <c r="CS62" s="22">
        <v>250</v>
      </c>
      <c r="CT62" s="23">
        <v>10245</v>
      </c>
      <c r="CU62" s="22" t="s">
        <v>2467</v>
      </c>
      <c r="CV62" s="22" t="s">
        <v>134</v>
      </c>
    </row>
    <row r="63" spans="1:100" x14ac:dyDescent="0.2">
      <c r="A63" s="22" t="s">
        <v>447</v>
      </c>
      <c r="B63" s="22" t="s">
        <v>448</v>
      </c>
      <c r="C63" s="22" t="s">
        <v>447</v>
      </c>
      <c r="D63" s="22" t="s">
        <v>457</v>
      </c>
      <c r="E63" s="22" t="s">
        <v>458</v>
      </c>
      <c r="F63" s="22" t="s">
        <v>457</v>
      </c>
      <c r="G63" s="22" t="e">
        <f>VLOOKUP(D63,#REF!,5,0)</f>
        <v>#REF!</v>
      </c>
      <c r="H63" s="22" t="e">
        <f>VLOOKUP(D63,#REF!,6,0)</f>
        <v>#REF!</v>
      </c>
      <c r="I63" s="22">
        <v>9</v>
      </c>
      <c r="J63" s="22">
        <v>52</v>
      </c>
      <c r="K63" s="22">
        <v>2</v>
      </c>
      <c r="L63" s="23">
        <v>47803</v>
      </c>
      <c r="M63" s="23">
        <v>14478</v>
      </c>
      <c r="N63" s="22">
        <v>590.14</v>
      </c>
      <c r="O63" s="22">
        <v>81</v>
      </c>
      <c r="P63" s="23">
        <v>13156</v>
      </c>
      <c r="Q63" s="23">
        <f t="shared" si="0"/>
        <v>275212852.74982744</v>
      </c>
      <c r="R63" s="26">
        <v>6.56</v>
      </c>
      <c r="S63" s="22">
        <v>127</v>
      </c>
      <c r="T63" s="22">
        <v>137</v>
      </c>
      <c r="U63" s="23">
        <v>41380</v>
      </c>
      <c r="V63" s="23">
        <v>33424</v>
      </c>
      <c r="W63" s="23">
        <v>44597</v>
      </c>
      <c r="X63" s="23">
        <v>1000</v>
      </c>
      <c r="Y63" s="23">
        <v>1102</v>
      </c>
      <c r="Z63" s="22">
        <v>1</v>
      </c>
      <c r="AA63" s="23">
        <v>1100</v>
      </c>
      <c r="AB63" s="22">
        <v>3</v>
      </c>
      <c r="AC63" s="22">
        <v>0</v>
      </c>
      <c r="AD63" s="23">
        <v>24524</v>
      </c>
      <c r="AE63" s="23">
        <v>23279</v>
      </c>
      <c r="AF63" s="23">
        <v>23059</v>
      </c>
      <c r="AG63" s="23">
        <v>22025</v>
      </c>
      <c r="AH63" s="22">
        <v>746</v>
      </c>
      <c r="AI63" s="23">
        <v>1973</v>
      </c>
      <c r="AJ63" s="23">
        <v>3872</v>
      </c>
      <c r="AK63" s="23">
        <v>4581</v>
      </c>
      <c r="AL63" s="23">
        <v>4625</v>
      </c>
      <c r="AM63" s="23">
        <v>4108</v>
      </c>
      <c r="AN63" s="23">
        <v>4009</v>
      </c>
      <c r="AO63" s="23">
        <v>3825</v>
      </c>
      <c r="AP63" s="23">
        <v>3839</v>
      </c>
      <c r="AQ63" s="23">
        <v>3903</v>
      </c>
      <c r="AR63" s="23">
        <v>3753</v>
      </c>
      <c r="AS63" s="23">
        <v>3250</v>
      </c>
      <c r="AT63" s="23">
        <v>2431</v>
      </c>
      <c r="AU63" s="23">
        <v>1976</v>
      </c>
      <c r="AV63" s="23">
        <v>1473</v>
      </c>
      <c r="AW63" s="22">
        <v>970</v>
      </c>
      <c r="AX63" s="22">
        <v>546</v>
      </c>
      <c r="AY63" s="22">
        <v>642</v>
      </c>
      <c r="AZ63" s="22">
        <v>869</v>
      </c>
      <c r="BA63" s="23">
        <v>45291</v>
      </c>
      <c r="BB63" s="28">
        <v>2</v>
      </c>
      <c r="BC63" s="28">
        <v>2</v>
      </c>
      <c r="BD63" s="28">
        <v>2</v>
      </c>
      <c r="BE63" s="28">
        <v>2</v>
      </c>
      <c r="BF63" s="28">
        <v>0</v>
      </c>
      <c r="BG63" s="23">
        <v>1793</v>
      </c>
      <c r="BH63" s="22">
        <v>840</v>
      </c>
      <c r="BI63" s="23">
        <v>5455</v>
      </c>
      <c r="BJ63" s="23">
        <v>2866</v>
      </c>
      <c r="BK63" s="23">
        <v>2579</v>
      </c>
      <c r="BL63" s="23">
        <v>4104</v>
      </c>
      <c r="BM63" s="23">
        <v>15637</v>
      </c>
      <c r="BN63" s="23">
        <v>5102</v>
      </c>
      <c r="BO63" s="23">
        <v>13283</v>
      </c>
      <c r="BP63" s="23">
        <v>3918</v>
      </c>
      <c r="BQ63" s="23">
        <v>6436</v>
      </c>
      <c r="BR63" s="22">
        <v>274</v>
      </c>
      <c r="BS63" s="22">
        <v>639</v>
      </c>
      <c r="BT63" s="23">
        <v>2450</v>
      </c>
      <c r="BU63" s="22">
        <v>62</v>
      </c>
      <c r="BV63" s="22">
        <v>2</v>
      </c>
      <c r="BW63" s="22">
        <v>419</v>
      </c>
      <c r="BX63" s="22">
        <v>494</v>
      </c>
      <c r="BY63" s="22">
        <v>191</v>
      </c>
      <c r="BZ63" s="22">
        <v>973</v>
      </c>
      <c r="CA63" s="22">
        <v>130</v>
      </c>
      <c r="CB63" s="22">
        <v>4</v>
      </c>
      <c r="CC63" s="22">
        <v>181</v>
      </c>
      <c r="CD63" s="22">
        <v>4</v>
      </c>
      <c r="CE63" s="22">
        <v>42</v>
      </c>
      <c r="CF63" s="22">
        <v>6</v>
      </c>
      <c r="CG63" s="22">
        <v>216</v>
      </c>
      <c r="CH63" s="22">
        <v>49</v>
      </c>
      <c r="CI63" s="23">
        <v>45094</v>
      </c>
      <c r="CJ63" s="23">
        <v>12864</v>
      </c>
      <c r="CK63" s="23">
        <v>1872</v>
      </c>
      <c r="CL63" s="22">
        <v>372</v>
      </c>
      <c r="CM63" s="23">
        <v>7040</v>
      </c>
      <c r="CN63" s="23">
        <v>2098</v>
      </c>
      <c r="CO63" s="23">
        <v>4814</v>
      </c>
      <c r="CP63" s="22">
        <v>10</v>
      </c>
      <c r="CQ63" s="23">
        <v>8140</v>
      </c>
      <c r="CR63" s="22">
        <v>122</v>
      </c>
      <c r="CS63" s="22">
        <v>106</v>
      </c>
      <c r="CT63" s="23">
        <v>10365</v>
      </c>
      <c r="CU63" s="22" t="s">
        <v>2467</v>
      </c>
      <c r="CV63" s="22" t="s">
        <v>134</v>
      </c>
    </row>
    <row r="64" spans="1:100" x14ac:dyDescent="0.2">
      <c r="A64" s="63" t="s">
        <v>181</v>
      </c>
      <c r="B64" s="63" t="s">
        <v>182</v>
      </c>
      <c r="C64" s="63" t="s">
        <v>181</v>
      </c>
      <c r="D64" s="63" t="s">
        <v>185</v>
      </c>
      <c r="E64" s="63" t="s">
        <v>186</v>
      </c>
      <c r="F64" s="63" t="s">
        <v>185</v>
      </c>
      <c r="G64" s="63" t="e">
        <f>VLOOKUP(D64,#REF!,5,0)</f>
        <v>#REF!</v>
      </c>
      <c r="H64" s="63" t="e">
        <f>VLOOKUP(D64,#REF!,6,0)</f>
        <v>#REF!</v>
      </c>
      <c r="I64" s="63">
        <v>23</v>
      </c>
      <c r="J64" s="63">
        <v>377</v>
      </c>
      <c r="K64" s="63">
        <v>27</v>
      </c>
      <c r="L64" s="155">
        <v>489569</v>
      </c>
      <c r="M64" s="155">
        <v>136387</v>
      </c>
      <c r="N64" s="156">
        <v>6134</v>
      </c>
      <c r="O64" s="63">
        <v>80</v>
      </c>
      <c r="P64" s="155">
        <v>7935</v>
      </c>
      <c r="Q64" s="155">
        <f t="shared" si="0"/>
        <v>16208134.093457716</v>
      </c>
      <c r="R64" s="156">
        <v>9.18</v>
      </c>
      <c r="S64" s="155">
        <v>1853</v>
      </c>
      <c r="T64" s="63">
        <v>372</v>
      </c>
      <c r="U64" s="155">
        <v>415266</v>
      </c>
      <c r="V64" s="155">
        <v>327320</v>
      </c>
      <c r="W64" s="155">
        <v>469650</v>
      </c>
      <c r="X64" s="155">
        <v>18251</v>
      </c>
      <c r="Y64" s="155">
        <v>1650</v>
      </c>
      <c r="Z64" s="63">
        <v>8</v>
      </c>
      <c r="AA64" s="63">
        <v>9</v>
      </c>
      <c r="AB64" s="63">
        <v>0</v>
      </c>
      <c r="AC64" s="63">
        <v>1</v>
      </c>
      <c r="AD64" s="155">
        <v>244478</v>
      </c>
      <c r="AE64" s="155">
        <v>245091</v>
      </c>
      <c r="AF64" s="155">
        <v>264060</v>
      </c>
      <c r="AG64" s="155">
        <v>200984</v>
      </c>
      <c r="AH64" s="155">
        <v>2468</v>
      </c>
      <c r="AI64" s="155">
        <v>22057</v>
      </c>
      <c r="AJ64" s="155">
        <v>34214</v>
      </c>
      <c r="AK64" s="155">
        <v>54699</v>
      </c>
      <c r="AL64" s="155">
        <v>56494</v>
      </c>
      <c r="AM64" s="155">
        <v>52735</v>
      </c>
      <c r="AN64" s="155">
        <v>44491</v>
      </c>
      <c r="AO64" s="155">
        <v>38552</v>
      </c>
      <c r="AP64" s="155">
        <v>36839</v>
      </c>
      <c r="AQ64" s="155">
        <v>35057</v>
      </c>
      <c r="AR64" s="155">
        <v>30342</v>
      </c>
      <c r="AS64" s="155">
        <v>25980</v>
      </c>
      <c r="AT64" s="155">
        <v>22587</v>
      </c>
      <c r="AU64" s="155">
        <v>19679</v>
      </c>
      <c r="AV64" s="155">
        <v>16150</v>
      </c>
      <c r="AW64" s="155">
        <v>10210</v>
      </c>
      <c r="AX64" s="155">
        <v>5170</v>
      </c>
      <c r="AY64" s="155">
        <v>6370</v>
      </c>
      <c r="AZ64" s="155">
        <v>8022</v>
      </c>
      <c r="BA64" s="155">
        <v>469558</v>
      </c>
      <c r="BB64" s="157">
        <v>2</v>
      </c>
      <c r="BC64" s="157">
        <v>2</v>
      </c>
      <c r="BD64" s="157">
        <v>2</v>
      </c>
      <c r="BE64" s="157">
        <v>1</v>
      </c>
      <c r="BF64" s="157">
        <v>0</v>
      </c>
      <c r="BG64" s="155">
        <v>17451</v>
      </c>
      <c r="BH64" s="155">
        <v>9678</v>
      </c>
      <c r="BI64" s="155">
        <v>66465</v>
      </c>
      <c r="BJ64" s="155">
        <v>33992</v>
      </c>
      <c r="BK64" s="155">
        <v>35010</v>
      </c>
      <c r="BL64" s="155">
        <v>47269</v>
      </c>
      <c r="BM64" s="155">
        <v>122776</v>
      </c>
      <c r="BN64" s="155">
        <v>73195</v>
      </c>
      <c r="BO64" s="155">
        <v>118439</v>
      </c>
      <c r="BP64" s="155">
        <v>71019</v>
      </c>
      <c r="BQ64" s="155">
        <v>83284</v>
      </c>
      <c r="BR64" s="155">
        <v>1696</v>
      </c>
      <c r="BS64" s="155">
        <v>4138</v>
      </c>
      <c r="BT64" s="155">
        <v>14513</v>
      </c>
      <c r="BU64" s="63">
        <v>474</v>
      </c>
      <c r="BV64" s="63">
        <v>35</v>
      </c>
      <c r="BW64" s="155">
        <v>4895</v>
      </c>
      <c r="BX64" s="155">
        <v>5783</v>
      </c>
      <c r="BY64" s="155">
        <v>3224</v>
      </c>
      <c r="BZ64" s="155">
        <v>12578</v>
      </c>
      <c r="CA64" s="63">
        <v>312</v>
      </c>
      <c r="CB64" s="63">
        <v>6</v>
      </c>
      <c r="CC64" s="63">
        <v>333</v>
      </c>
      <c r="CD64" s="63">
        <v>9</v>
      </c>
      <c r="CE64" s="63">
        <v>91</v>
      </c>
      <c r="CF64" s="63">
        <v>137</v>
      </c>
      <c r="CG64" s="63">
        <v>658</v>
      </c>
      <c r="CH64" s="63">
        <v>633</v>
      </c>
      <c r="CI64" s="155">
        <v>460910</v>
      </c>
      <c r="CJ64" s="155">
        <v>150265</v>
      </c>
      <c r="CK64" s="155">
        <v>9627</v>
      </c>
      <c r="CL64" s="155">
        <v>3100</v>
      </c>
      <c r="CM64" s="155">
        <v>65663</v>
      </c>
      <c r="CN64" s="155">
        <v>102965</v>
      </c>
      <c r="CO64" s="155">
        <v>1779</v>
      </c>
      <c r="CP64" s="63">
        <v>46</v>
      </c>
      <c r="CQ64" s="155">
        <v>103025</v>
      </c>
      <c r="CR64" s="155">
        <v>1133</v>
      </c>
      <c r="CS64" s="63">
        <v>792</v>
      </c>
      <c r="CT64" s="155">
        <v>51174</v>
      </c>
      <c r="CU64" s="63" t="s">
        <v>2467</v>
      </c>
      <c r="CV64" s="63" t="s">
        <v>134</v>
      </c>
    </row>
    <row r="65" spans="1:100" x14ac:dyDescent="0.2">
      <c r="A65" s="22" t="s">
        <v>1120</v>
      </c>
      <c r="B65" s="22" t="s">
        <v>1121</v>
      </c>
      <c r="C65" s="22" t="s">
        <v>1120</v>
      </c>
      <c r="D65" s="22" t="s">
        <v>1122</v>
      </c>
      <c r="E65" s="22" t="s">
        <v>1123</v>
      </c>
      <c r="F65" s="22" t="s">
        <v>1122</v>
      </c>
      <c r="G65" s="22" t="e">
        <f>VLOOKUP(D65,#REF!,5,0)</f>
        <v>#REF!</v>
      </c>
      <c r="H65" s="22" t="e">
        <f>VLOOKUP(D65,#REF!,6,0)</f>
        <v>#REF!</v>
      </c>
      <c r="I65" s="22">
        <v>8</v>
      </c>
      <c r="J65" s="22">
        <v>169</v>
      </c>
      <c r="K65" s="22">
        <v>0</v>
      </c>
      <c r="L65" s="23">
        <v>136009</v>
      </c>
      <c r="M65" s="23">
        <v>39644</v>
      </c>
      <c r="N65" s="26">
        <v>1704.2</v>
      </c>
      <c r="O65" s="22">
        <v>80</v>
      </c>
      <c r="P65" s="23">
        <v>1310</v>
      </c>
      <c r="Q65" s="23">
        <f t="shared" si="0"/>
        <v>9631715.5482357796</v>
      </c>
      <c r="R65" s="26">
        <v>8.82</v>
      </c>
      <c r="S65" s="22">
        <v>990</v>
      </c>
      <c r="T65" s="22">
        <v>289</v>
      </c>
      <c r="U65" s="23">
        <v>107677</v>
      </c>
      <c r="V65" s="23">
        <v>100120</v>
      </c>
      <c r="W65" s="23">
        <v>56385</v>
      </c>
      <c r="X65" s="23">
        <v>78641</v>
      </c>
      <c r="Y65" s="22">
        <v>963</v>
      </c>
      <c r="Z65" s="22">
        <v>14</v>
      </c>
      <c r="AA65" s="22">
        <v>5</v>
      </c>
      <c r="AB65" s="22">
        <v>1</v>
      </c>
      <c r="AC65" s="22">
        <v>0</v>
      </c>
      <c r="AD65" s="23">
        <v>69032</v>
      </c>
      <c r="AE65" s="23">
        <v>66977</v>
      </c>
      <c r="AF65" s="23">
        <v>70092</v>
      </c>
      <c r="AG65" s="23">
        <v>61298</v>
      </c>
      <c r="AH65" s="22">
        <v>630</v>
      </c>
      <c r="AI65" s="23">
        <v>3989</v>
      </c>
      <c r="AJ65" s="23">
        <v>7351</v>
      </c>
      <c r="AK65" s="23">
        <v>11497</v>
      </c>
      <c r="AL65" s="23">
        <v>12528</v>
      </c>
      <c r="AM65" s="23">
        <v>14663</v>
      </c>
      <c r="AN65" s="23">
        <v>12850</v>
      </c>
      <c r="AO65" s="23">
        <v>11277</v>
      </c>
      <c r="AP65" s="23">
        <v>10822</v>
      </c>
      <c r="AQ65" s="23">
        <v>11356</v>
      </c>
      <c r="AR65" s="23">
        <v>10493</v>
      </c>
      <c r="AS65" s="23">
        <v>9139</v>
      </c>
      <c r="AT65" s="23">
        <v>6959</v>
      </c>
      <c r="AU65" s="23">
        <v>5268</v>
      </c>
      <c r="AV65" s="23">
        <v>4349</v>
      </c>
      <c r="AW65" s="23">
        <v>3073</v>
      </c>
      <c r="AX65" s="23">
        <v>1914</v>
      </c>
      <c r="AY65" s="23">
        <v>2470</v>
      </c>
      <c r="AZ65" s="23">
        <v>1682</v>
      </c>
      <c r="BA65" s="23">
        <v>131555</v>
      </c>
      <c r="BB65" s="28">
        <v>1</v>
      </c>
      <c r="BC65" s="28">
        <v>1</v>
      </c>
      <c r="BD65" s="28">
        <v>1</v>
      </c>
      <c r="BE65" s="28">
        <v>1</v>
      </c>
      <c r="BF65" s="28">
        <v>0</v>
      </c>
      <c r="BG65" s="23">
        <v>3604</v>
      </c>
      <c r="BH65" s="23">
        <v>2063</v>
      </c>
      <c r="BI65" s="23">
        <v>13975</v>
      </c>
      <c r="BJ65" s="23">
        <v>7547</v>
      </c>
      <c r="BK65" s="23">
        <v>8997</v>
      </c>
      <c r="BL65" s="23">
        <v>13919</v>
      </c>
      <c r="BM65" s="23">
        <v>25277</v>
      </c>
      <c r="BN65" s="23">
        <v>19671</v>
      </c>
      <c r="BO65" s="23">
        <v>29215</v>
      </c>
      <c r="BP65" s="23">
        <v>21976</v>
      </c>
      <c r="BQ65" s="23">
        <v>32892</v>
      </c>
      <c r="BR65" s="22">
        <v>865</v>
      </c>
      <c r="BS65" s="23">
        <v>1236</v>
      </c>
      <c r="BT65" s="23">
        <v>4638</v>
      </c>
      <c r="BU65" s="22">
        <v>233</v>
      </c>
      <c r="BV65" s="22">
        <v>6</v>
      </c>
      <c r="BW65" s="23">
        <v>3603</v>
      </c>
      <c r="BX65" s="23">
        <v>1093</v>
      </c>
      <c r="BY65" s="22">
        <v>360</v>
      </c>
      <c r="BZ65" s="23">
        <v>5418</v>
      </c>
      <c r="CA65" s="22">
        <v>28</v>
      </c>
      <c r="CB65" s="22">
        <v>27</v>
      </c>
      <c r="CC65" s="22">
        <v>16</v>
      </c>
      <c r="CD65" s="22">
        <v>34</v>
      </c>
      <c r="CE65" s="22">
        <v>18</v>
      </c>
      <c r="CF65" s="22">
        <v>33</v>
      </c>
      <c r="CG65" s="22">
        <v>48</v>
      </c>
      <c r="CH65" s="22">
        <v>424</v>
      </c>
      <c r="CI65" s="23">
        <v>124907</v>
      </c>
      <c r="CJ65" s="23">
        <v>53676</v>
      </c>
      <c r="CK65" s="23">
        <v>4416</v>
      </c>
      <c r="CL65" s="22">
        <v>641</v>
      </c>
      <c r="CM65" s="23">
        <v>10357</v>
      </c>
      <c r="CN65" s="23">
        <v>22670</v>
      </c>
      <c r="CO65" s="22">
        <v>976</v>
      </c>
      <c r="CP65" s="22">
        <v>208</v>
      </c>
      <c r="CQ65" s="23">
        <v>15347</v>
      </c>
      <c r="CR65" s="22">
        <v>137</v>
      </c>
      <c r="CS65" s="22">
        <v>414</v>
      </c>
      <c r="CT65" s="23">
        <v>27167</v>
      </c>
      <c r="CU65" s="22" t="s">
        <v>2467</v>
      </c>
      <c r="CV65" s="22" t="s">
        <v>134</v>
      </c>
    </row>
    <row r="66" spans="1:100" x14ac:dyDescent="0.2">
      <c r="A66" s="22" t="s">
        <v>181</v>
      </c>
      <c r="B66" s="22" t="s">
        <v>182</v>
      </c>
      <c r="C66" s="22" t="s">
        <v>181</v>
      </c>
      <c r="D66" s="22" t="s">
        <v>183</v>
      </c>
      <c r="E66" s="22" t="s">
        <v>184</v>
      </c>
      <c r="F66" s="22" t="s">
        <v>183</v>
      </c>
      <c r="G66" s="22" t="e">
        <f>VLOOKUP(D66,#REF!,5,0)</f>
        <v>#REF!</v>
      </c>
      <c r="H66" s="22" t="e">
        <f>VLOOKUP(D66,#REF!,6,0)</f>
        <v>#REF!</v>
      </c>
      <c r="I66" s="22">
        <v>10</v>
      </c>
      <c r="J66" s="22">
        <v>170</v>
      </c>
      <c r="K66" s="22">
        <v>0</v>
      </c>
      <c r="L66" s="23">
        <v>145173</v>
      </c>
      <c r="M66" s="23">
        <v>33502</v>
      </c>
      <c r="N66" s="26">
        <v>1842.51</v>
      </c>
      <c r="O66" s="22">
        <v>79</v>
      </c>
      <c r="P66" s="23">
        <v>2214</v>
      </c>
      <c r="Q66" s="23">
        <f t="shared" si="0"/>
        <v>15250769.771238454</v>
      </c>
      <c r="R66" s="26">
        <v>16.600000000000001</v>
      </c>
      <c r="S66" s="23">
        <v>1982</v>
      </c>
      <c r="T66" s="22">
        <v>718</v>
      </c>
      <c r="U66" s="23">
        <v>129608</v>
      </c>
      <c r="V66" s="23">
        <v>94641</v>
      </c>
      <c r="W66" s="23">
        <v>1672</v>
      </c>
      <c r="X66" s="23">
        <v>125094</v>
      </c>
      <c r="Y66" s="23">
        <v>18403</v>
      </c>
      <c r="Z66" s="22">
        <v>0</v>
      </c>
      <c r="AA66" s="22">
        <v>0</v>
      </c>
      <c r="AB66" s="22">
        <v>0</v>
      </c>
      <c r="AC66" s="22">
        <v>4</v>
      </c>
      <c r="AD66" s="23">
        <v>71111</v>
      </c>
      <c r="AE66" s="23">
        <v>74062</v>
      </c>
      <c r="AF66" s="23">
        <v>91587</v>
      </c>
      <c r="AG66" s="23">
        <v>46861</v>
      </c>
      <c r="AH66" s="22">
        <v>29</v>
      </c>
      <c r="AI66" s="23">
        <v>6696</v>
      </c>
      <c r="AJ66" s="23">
        <v>8272</v>
      </c>
      <c r="AK66" s="23">
        <v>16754</v>
      </c>
      <c r="AL66" s="23">
        <v>19520</v>
      </c>
      <c r="AM66" s="23">
        <v>19169</v>
      </c>
      <c r="AN66" s="23">
        <v>15286</v>
      </c>
      <c r="AO66" s="23">
        <v>11114</v>
      </c>
      <c r="AP66" s="23">
        <v>10523</v>
      </c>
      <c r="AQ66" s="23">
        <v>10095</v>
      </c>
      <c r="AR66" s="23">
        <v>8597</v>
      </c>
      <c r="AS66" s="23">
        <v>6906</v>
      </c>
      <c r="AT66" s="23">
        <v>4895</v>
      </c>
      <c r="AU66" s="23">
        <v>4197</v>
      </c>
      <c r="AV66" s="23">
        <v>3769</v>
      </c>
      <c r="AW66" s="23">
        <v>2671</v>
      </c>
      <c r="AX66" s="23">
        <v>1770</v>
      </c>
      <c r="AY66" s="23">
        <v>1635</v>
      </c>
      <c r="AZ66" s="23">
        <v>1933</v>
      </c>
      <c r="BA66" s="23">
        <v>140535</v>
      </c>
      <c r="BB66" s="28">
        <v>2</v>
      </c>
      <c r="BC66" s="28">
        <v>1</v>
      </c>
      <c r="BD66" s="28">
        <v>1</v>
      </c>
      <c r="BE66" s="28">
        <v>1</v>
      </c>
      <c r="BF66" s="28">
        <v>0</v>
      </c>
      <c r="BG66" s="23">
        <v>4409</v>
      </c>
      <c r="BH66" s="23">
        <v>2362</v>
      </c>
      <c r="BI66" s="23">
        <v>20951</v>
      </c>
      <c r="BJ66" s="23">
        <v>12101</v>
      </c>
      <c r="BK66" s="23">
        <v>11946</v>
      </c>
      <c r="BL66" s="23">
        <v>17619</v>
      </c>
      <c r="BM66" s="23">
        <v>59711</v>
      </c>
      <c r="BN66" s="23">
        <v>34575</v>
      </c>
      <c r="BO66" s="23">
        <v>22395</v>
      </c>
      <c r="BP66" s="23">
        <v>13073</v>
      </c>
      <c r="BQ66" s="23">
        <v>11812</v>
      </c>
      <c r="BR66" s="22">
        <v>393</v>
      </c>
      <c r="BS66" s="22">
        <v>730</v>
      </c>
      <c r="BT66" s="23">
        <v>2411</v>
      </c>
      <c r="BU66" s="22">
        <v>70</v>
      </c>
      <c r="BV66" s="22">
        <v>3</v>
      </c>
      <c r="BW66" s="22">
        <v>708</v>
      </c>
      <c r="BX66" s="22">
        <v>858</v>
      </c>
      <c r="BY66" s="22">
        <v>291</v>
      </c>
      <c r="BZ66" s="23">
        <v>19915</v>
      </c>
      <c r="CA66" s="22">
        <v>54</v>
      </c>
      <c r="CB66" s="22">
        <v>7</v>
      </c>
      <c r="CC66" s="22">
        <v>61</v>
      </c>
      <c r="CD66" s="22">
        <v>4</v>
      </c>
      <c r="CE66" s="22">
        <v>57</v>
      </c>
      <c r="CF66" s="22">
        <v>46</v>
      </c>
      <c r="CG66" s="22">
        <v>33</v>
      </c>
      <c r="CH66" s="22">
        <v>272</v>
      </c>
      <c r="CI66" s="23">
        <v>122867</v>
      </c>
      <c r="CJ66" s="23">
        <v>52798</v>
      </c>
      <c r="CK66" s="23">
        <v>1716</v>
      </c>
      <c r="CL66" s="22">
        <v>241</v>
      </c>
      <c r="CM66" s="23">
        <v>5948</v>
      </c>
      <c r="CN66" s="23">
        <v>48608</v>
      </c>
      <c r="CO66" s="22">
        <v>570</v>
      </c>
      <c r="CP66" s="22">
        <v>176</v>
      </c>
      <c r="CQ66" s="23">
        <v>31036</v>
      </c>
      <c r="CR66" s="22">
        <v>107</v>
      </c>
      <c r="CS66" s="22">
        <v>93</v>
      </c>
      <c r="CT66" s="23">
        <v>3880</v>
      </c>
      <c r="CU66" s="22" t="s">
        <v>2467</v>
      </c>
      <c r="CV66" s="22" t="s">
        <v>134</v>
      </c>
    </row>
    <row r="67" spans="1:100" x14ac:dyDescent="0.2">
      <c r="A67" s="22" t="s">
        <v>923</v>
      </c>
      <c r="B67" s="22" t="s">
        <v>924</v>
      </c>
      <c r="C67" s="22" t="s">
        <v>923</v>
      </c>
      <c r="D67" s="22" t="s">
        <v>931</v>
      </c>
      <c r="E67" s="22" t="s">
        <v>932</v>
      </c>
      <c r="F67" s="22" t="s">
        <v>931</v>
      </c>
      <c r="G67" s="22" t="e">
        <f>VLOOKUP(D67,#REF!,5,0)</f>
        <v>#REF!</v>
      </c>
      <c r="H67" s="22" t="e">
        <f>VLOOKUP(D67,#REF!,6,0)</f>
        <v>#REF!</v>
      </c>
      <c r="I67" s="22">
        <v>19</v>
      </c>
      <c r="J67" s="22">
        <v>142</v>
      </c>
      <c r="K67" s="22">
        <v>11</v>
      </c>
      <c r="L67" s="23">
        <v>98326</v>
      </c>
      <c r="M67" s="23">
        <v>31736</v>
      </c>
      <c r="N67" s="26">
        <v>1240.4000000000001</v>
      </c>
      <c r="O67" s="22">
        <v>79</v>
      </c>
      <c r="P67" s="23">
        <v>1389</v>
      </c>
      <c r="Q67" s="23">
        <f t="shared" si="0"/>
        <v>14126477.228810282</v>
      </c>
      <c r="R67" s="26">
        <v>9.49</v>
      </c>
      <c r="S67" s="22">
        <v>465</v>
      </c>
      <c r="T67" s="22">
        <v>334</v>
      </c>
      <c r="U67" s="23">
        <v>91269</v>
      </c>
      <c r="V67" s="23">
        <v>75701</v>
      </c>
      <c r="W67" s="23">
        <v>3017</v>
      </c>
      <c r="X67" s="23">
        <v>92170</v>
      </c>
      <c r="Y67" s="23">
        <v>2864</v>
      </c>
      <c r="Z67" s="22">
        <v>7</v>
      </c>
      <c r="AA67" s="22">
        <v>1</v>
      </c>
      <c r="AB67" s="22">
        <v>1</v>
      </c>
      <c r="AC67" s="22">
        <v>266</v>
      </c>
      <c r="AD67" s="23">
        <v>50741</v>
      </c>
      <c r="AE67" s="23">
        <v>47585</v>
      </c>
      <c r="AF67" s="23">
        <v>47233</v>
      </c>
      <c r="AG67" s="23">
        <v>47178</v>
      </c>
      <c r="AH67" s="22">
        <v>366</v>
      </c>
      <c r="AI67" s="23">
        <v>3549</v>
      </c>
      <c r="AJ67" s="23">
        <v>4620</v>
      </c>
      <c r="AK67" s="23">
        <v>7214</v>
      </c>
      <c r="AL67" s="23">
        <v>8140</v>
      </c>
      <c r="AM67" s="23">
        <v>8874</v>
      </c>
      <c r="AN67" s="23">
        <v>8279</v>
      </c>
      <c r="AO67" s="23">
        <v>7800</v>
      </c>
      <c r="AP67" s="23">
        <v>7358</v>
      </c>
      <c r="AQ67" s="23">
        <v>7185</v>
      </c>
      <c r="AR67" s="23">
        <v>8102</v>
      </c>
      <c r="AS67" s="23">
        <v>7340</v>
      </c>
      <c r="AT67" s="23">
        <v>5835</v>
      </c>
      <c r="AU67" s="23">
        <v>5361</v>
      </c>
      <c r="AV67" s="23">
        <v>4428</v>
      </c>
      <c r="AW67" s="23">
        <v>3278</v>
      </c>
      <c r="AX67" s="23">
        <v>2056</v>
      </c>
      <c r="AY67" s="23">
        <v>2456</v>
      </c>
      <c r="AZ67" s="23">
        <v>1058</v>
      </c>
      <c r="BA67" s="23">
        <v>95498</v>
      </c>
      <c r="BB67" s="28">
        <v>1</v>
      </c>
      <c r="BC67" s="28">
        <v>1</v>
      </c>
      <c r="BD67" s="28">
        <v>1</v>
      </c>
      <c r="BE67" s="28">
        <v>1</v>
      </c>
      <c r="BF67" s="28">
        <v>0</v>
      </c>
      <c r="BG67" s="23">
        <v>2186</v>
      </c>
      <c r="BH67" s="23">
        <v>1295</v>
      </c>
      <c r="BI67" s="23">
        <v>8801</v>
      </c>
      <c r="BJ67" s="23">
        <v>5009</v>
      </c>
      <c r="BK67" s="23">
        <v>5333</v>
      </c>
      <c r="BL67" s="23">
        <v>8626</v>
      </c>
      <c r="BM67" s="23">
        <v>13007</v>
      </c>
      <c r="BN67" s="23">
        <v>11841</v>
      </c>
      <c r="BO67" s="23">
        <v>21765</v>
      </c>
      <c r="BP67" s="23">
        <v>18910</v>
      </c>
      <c r="BQ67" s="23">
        <v>24741</v>
      </c>
      <c r="BR67" s="22">
        <v>685</v>
      </c>
      <c r="BS67" s="23">
        <v>1280</v>
      </c>
      <c r="BT67" s="23">
        <v>5766</v>
      </c>
      <c r="BU67" s="22">
        <v>320</v>
      </c>
      <c r="BV67" s="22">
        <v>11</v>
      </c>
      <c r="BW67" s="23">
        <v>2086</v>
      </c>
      <c r="BX67" s="23">
        <v>2077</v>
      </c>
      <c r="BY67" s="22">
        <v>844</v>
      </c>
      <c r="BZ67" s="23">
        <v>9553</v>
      </c>
      <c r="CA67" s="22">
        <v>138</v>
      </c>
      <c r="CB67" s="22">
        <v>9</v>
      </c>
      <c r="CC67" s="22">
        <v>83</v>
      </c>
      <c r="CD67" s="22">
        <v>13</v>
      </c>
      <c r="CE67" s="22">
        <v>52</v>
      </c>
      <c r="CF67" s="22">
        <v>5</v>
      </c>
      <c r="CG67" s="22">
        <v>150</v>
      </c>
      <c r="CH67" s="22">
        <v>96</v>
      </c>
      <c r="CI67" s="23">
        <v>83220</v>
      </c>
      <c r="CJ67" s="23">
        <v>20063</v>
      </c>
      <c r="CK67" s="23">
        <v>4690</v>
      </c>
      <c r="CL67" s="22">
        <v>676</v>
      </c>
      <c r="CM67" s="23">
        <v>8401</v>
      </c>
      <c r="CN67" s="23">
        <v>17397</v>
      </c>
      <c r="CO67" s="23">
        <v>1172</v>
      </c>
      <c r="CP67" s="22">
        <v>267</v>
      </c>
      <c r="CQ67" s="23">
        <v>22905</v>
      </c>
      <c r="CR67" s="22">
        <v>155</v>
      </c>
      <c r="CS67" s="22">
        <v>885</v>
      </c>
      <c r="CT67" s="23">
        <v>21715</v>
      </c>
      <c r="CU67" s="22" t="s">
        <v>2467</v>
      </c>
      <c r="CV67" s="22" t="s">
        <v>134</v>
      </c>
    </row>
    <row r="68" spans="1:100" x14ac:dyDescent="0.2">
      <c r="A68" s="22" t="s">
        <v>341</v>
      </c>
      <c r="B68" s="22" t="s">
        <v>342</v>
      </c>
      <c r="C68" s="22" t="s">
        <v>341</v>
      </c>
      <c r="D68" s="22" t="s">
        <v>343</v>
      </c>
      <c r="E68" s="22" t="s">
        <v>344</v>
      </c>
      <c r="F68" s="22" t="s">
        <v>343</v>
      </c>
      <c r="G68" s="22" t="e">
        <f>VLOOKUP(D68,#REF!,5,0)</f>
        <v>#REF!</v>
      </c>
      <c r="H68" s="22" t="e">
        <f>VLOOKUP(D68,#REF!,6,0)</f>
        <v>#REF!</v>
      </c>
      <c r="I68" s="22">
        <v>13</v>
      </c>
      <c r="J68" s="22">
        <v>143</v>
      </c>
      <c r="K68" s="22">
        <v>14</v>
      </c>
      <c r="L68" s="23">
        <v>371996</v>
      </c>
      <c r="M68" s="23">
        <v>109908</v>
      </c>
      <c r="N68" s="26">
        <v>4797.0600000000004</v>
      </c>
      <c r="O68" s="22">
        <v>78</v>
      </c>
      <c r="P68" s="23">
        <v>8556</v>
      </c>
      <c r="Q68" s="23">
        <f t="shared" si="0"/>
        <v>23000247.314487252</v>
      </c>
      <c r="R68" s="26">
        <v>12.75</v>
      </c>
      <c r="S68" s="23">
        <v>1485</v>
      </c>
      <c r="T68" s="23">
        <v>1504</v>
      </c>
      <c r="U68" s="23">
        <v>302395</v>
      </c>
      <c r="V68" s="23">
        <v>264130</v>
      </c>
      <c r="W68" s="23">
        <v>362467</v>
      </c>
      <c r="X68" s="23">
        <v>2448</v>
      </c>
      <c r="Y68" s="23">
        <v>3569</v>
      </c>
      <c r="Z68" s="23">
        <v>2646</v>
      </c>
      <c r="AA68" s="22">
        <v>866</v>
      </c>
      <c r="AB68" s="22">
        <v>0</v>
      </c>
      <c r="AC68" s="22">
        <v>0</v>
      </c>
      <c r="AD68" s="23">
        <v>190469</v>
      </c>
      <c r="AE68" s="23">
        <v>181527</v>
      </c>
      <c r="AF68" s="23">
        <v>174377</v>
      </c>
      <c r="AG68" s="23">
        <v>181728</v>
      </c>
      <c r="AH68" s="23">
        <v>3790</v>
      </c>
      <c r="AI68" s="23">
        <v>12101</v>
      </c>
      <c r="AJ68" s="23">
        <v>27063</v>
      </c>
      <c r="AK68" s="23">
        <v>35479</v>
      </c>
      <c r="AL68" s="23">
        <v>35641</v>
      </c>
      <c r="AM68" s="23">
        <v>31274</v>
      </c>
      <c r="AN68" s="23">
        <v>29989</v>
      </c>
      <c r="AO68" s="23">
        <v>28528</v>
      </c>
      <c r="AP68" s="23">
        <v>31493</v>
      </c>
      <c r="AQ68" s="23">
        <v>31517</v>
      </c>
      <c r="AR68" s="23">
        <v>27926</v>
      </c>
      <c r="AS68" s="23">
        <v>23463</v>
      </c>
      <c r="AT68" s="23">
        <v>19962</v>
      </c>
      <c r="AU68" s="23">
        <v>16839</v>
      </c>
      <c r="AV68" s="23">
        <v>13299</v>
      </c>
      <c r="AW68" s="23">
        <v>8401</v>
      </c>
      <c r="AX68" s="23">
        <v>4938</v>
      </c>
      <c r="AY68" s="23">
        <v>6184</v>
      </c>
      <c r="AZ68" s="23">
        <v>6077</v>
      </c>
      <c r="BA68" s="23">
        <v>354792</v>
      </c>
      <c r="BB68" s="28">
        <v>2</v>
      </c>
      <c r="BC68" s="28">
        <v>2</v>
      </c>
      <c r="BD68" s="28">
        <v>2</v>
      </c>
      <c r="BE68" s="28">
        <v>1</v>
      </c>
      <c r="BF68" s="28">
        <v>0</v>
      </c>
      <c r="BG68" s="23">
        <v>12596</v>
      </c>
      <c r="BH68" s="23">
        <v>6701</v>
      </c>
      <c r="BI68" s="23">
        <v>42756</v>
      </c>
      <c r="BJ68" s="23">
        <v>21617</v>
      </c>
      <c r="BK68" s="23">
        <v>19247</v>
      </c>
      <c r="BL68" s="23">
        <v>30952</v>
      </c>
      <c r="BM68" s="23">
        <v>96984</v>
      </c>
      <c r="BN68" s="23">
        <v>49611</v>
      </c>
      <c r="BO68" s="23">
        <v>90160</v>
      </c>
      <c r="BP68" s="23">
        <v>49533</v>
      </c>
      <c r="BQ68" s="23">
        <v>64482</v>
      </c>
      <c r="BR68" s="23">
        <v>2151</v>
      </c>
      <c r="BS68" s="23">
        <v>4703</v>
      </c>
      <c r="BT68" s="23">
        <v>13602</v>
      </c>
      <c r="BU68" s="22">
        <v>743</v>
      </c>
      <c r="BV68" s="22">
        <v>27</v>
      </c>
      <c r="BW68" s="23">
        <v>18239</v>
      </c>
      <c r="BX68" s="23">
        <v>5044</v>
      </c>
      <c r="BY68" s="23">
        <v>2135</v>
      </c>
      <c r="BZ68" s="23">
        <v>6831</v>
      </c>
      <c r="CA68" s="22">
        <v>248</v>
      </c>
      <c r="CB68" s="22">
        <v>100</v>
      </c>
      <c r="CC68" s="22">
        <v>159</v>
      </c>
      <c r="CD68" s="22">
        <v>70</v>
      </c>
      <c r="CE68" s="22">
        <v>129</v>
      </c>
      <c r="CF68" s="22">
        <v>327</v>
      </c>
      <c r="CG68" s="22">
        <v>403</v>
      </c>
      <c r="CH68" s="23">
        <v>1327</v>
      </c>
      <c r="CI68" s="23">
        <v>336984</v>
      </c>
      <c r="CJ68" s="23">
        <v>117270</v>
      </c>
      <c r="CK68" s="23">
        <v>11202</v>
      </c>
      <c r="CL68" s="23">
        <v>2170</v>
      </c>
      <c r="CM68" s="23">
        <v>49017</v>
      </c>
      <c r="CN68" s="23">
        <v>64743</v>
      </c>
      <c r="CO68" s="22">
        <v>16</v>
      </c>
      <c r="CP68" s="22">
        <v>68</v>
      </c>
      <c r="CQ68" s="23">
        <v>52564</v>
      </c>
      <c r="CR68" s="23">
        <v>1050</v>
      </c>
      <c r="CS68" s="23">
        <v>1484</v>
      </c>
      <c r="CT68" s="23">
        <v>72412</v>
      </c>
      <c r="CU68" s="22" t="s">
        <v>2467</v>
      </c>
      <c r="CV68" s="22" t="s">
        <v>134</v>
      </c>
    </row>
    <row r="69" spans="1:100" x14ac:dyDescent="0.2">
      <c r="A69" s="22" t="s">
        <v>733</v>
      </c>
      <c r="B69" s="22" t="s">
        <v>734</v>
      </c>
      <c r="C69" s="22" t="s">
        <v>733</v>
      </c>
      <c r="D69" s="22" t="s">
        <v>747</v>
      </c>
      <c r="E69" s="22" t="s">
        <v>748</v>
      </c>
      <c r="F69" s="22" t="s">
        <v>747</v>
      </c>
      <c r="G69" s="22" t="e">
        <f>VLOOKUP(D69,#REF!,5,0)</f>
        <v>#REF!</v>
      </c>
      <c r="H69" s="22" t="e">
        <f>VLOOKUP(D69,#REF!,6,0)</f>
        <v>#REF!</v>
      </c>
      <c r="I69" s="22">
        <v>8</v>
      </c>
      <c r="J69" s="22">
        <v>57</v>
      </c>
      <c r="K69" s="22">
        <v>7</v>
      </c>
      <c r="L69" s="23">
        <v>143633</v>
      </c>
      <c r="M69" s="23">
        <v>44027</v>
      </c>
      <c r="N69" s="26">
        <v>1849.02</v>
      </c>
      <c r="O69" s="22">
        <v>78</v>
      </c>
      <c r="P69" s="23">
        <v>24563</v>
      </c>
      <c r="Q69" s="23">
        <f t="shared" si="0"/>
        <v>171012232.5649398</v>
      </c>
      <c r="R69" s="26">
        <v>13.34</v>
      </c>
      <c r="S69" s="22">
        <v>386</v>
      </c>
      <c r="T69" s="22">
        <v>795</v>
      </c>
      <c r="U69" s="23">
        <v>127552</v>
      </c>
      <c r="V69" s="23">
        <v>97990</v>
      </c>
      <c r="W69" s="23">
        <v>141481</v>
      </c>
      <c r="X69" s="22">
        <v>421</v>
      </c>
      <c r="Y69" s="22">
        <v>422</v>
      </c>
      <c r="Z69" s="23">
        <v>1298</v>
      </c>
      <c r="AA69" s="22">
        <v>11</v>
      </c>
      <c r="AB69" s="22">
        <v>0</v>
      </c>
      <c r="AC69" s="22">
        <v>0</v>
      </c>
      <c r="AD69" s="23">
        <v>71285</v>
      </c>
      <c r="AE69" s="23">
        <v>72348</v>
      </c>
      <c r="AF69" s="23">
        <v>68038</v>
      </c>
      <c r="AG69" s="23">
        <v>68476</v>
      </c>
      <c r="AH69" s="23">
        <v>2689</v>
      </c>
      <c r="AI69" s="23">
        <v>4430</v>
      </c>
      <c r="AJ69" s="23">
        <v>11823</v>
      </c>
      <c r="AK69" s="23">
        <v>15491</v>
      </c>
      <c r="AL69" s="23">
        <v>14526</v>
      </c>
      <c r="AM69" s="23">
        <v>11410</v>
      </c>
      <c r="AN69" s="23">
        <v>10697</v>
      </c>
      <c r="AO69" s="23">
        <v>10067</v>
      </c>
      <c r="AP69" s="23">
        <v>11112</v>
      </c>
      <c r="AQ69" s="23">
        <v>11933</v>
      </c>
      <c r="AR69" s="23">
        <v>11875</v>
      </c>
      <c r="AS69" s="23">
        <v>10081</v>
      </c>
      <c r="AT69" s="23">
        <v>7768</v>
      </c>
      <c r="AU69" s="23">
        <v>5648</v>
      </c>
      <c r="AV69" s="23">
        <v>4287</v>
      </c>
      <c r="AW69" s="23">
        <v>2657</v>
      </c>
      <c r="AX69" s="23">
        <v>1985</v>
      </c>
      <c r="AY69" s="23">
        <v>2273</v>
      </c>
      <c r="AZ69" s="23">
        <v>2738</v>
      </c>
      <c r="BA69" s="23">
        <v>135923</v>
      </c>
      <c r="BB69" s="28">
        <v>2</v>
      </c>
      <c r="BC69" s="28">
        <v>2</v>
      </c>
      <c r="BD69" s="28">
        <v>2</v>
      </c>
      <c r="BE69" s="28">
        <v>2</v>
      </c>
      <c r="BF69" s="28">
        <v>0</v>
      </c>
      <c r="BG69" s="23">
        <v>5559</v>
      </c>
      <c r="BH69" s="23">
        <v>2733</v>
      </c>
      <c r="BI69" s="23">
        <v>18562</v>
      </c>
      <c r="BJ69" s="23">
        <v>8730</v>
      </c>
      <c r="BK69" s="23">
        <v>7355</v>
      </c>
      <c r="BL69" s="23">
        <v>11173</v>
      </c>
      <c r="BM69" s="23">
        <v>43143</v>
      </c>
      <c r="BN69" s="23">
        <v>11171</v>
      </c>
      <c r="BO69" s="23">
        <v>37067</v>
      </c>
      <c r="BP69" s="23">
        <v>17499</v>
      </c>
      <c r="BQ69" s="23">
        <v>25285</v>
      </c>
      <c r="BR69" s="22">
        <v>712</v>
      </c>
      <c r="BS69" s="23">
        <v>1537</v>
      </c>
      <c r="BT69" s="23">
        <v>6916</v>
      </c>
      <c r="BU69" s="22">
        <v>297</v>
      </c>
      <c r="BV69" s="22">
        <v>6</v>
      </c>
      <c r="BW69" s="22">
        <v>883</v>
      </c>
      <c r="BX69" s="23">
        <v>1078</v>
      </c>
      <c r="BY69" s="22">
        <v>374</v>
      </c>
      <c r="BZ69" s="23">
        <v>1900</v>
      </c>
      <c r="CA69" s="22">
        <v>22</v>
      </c>
      <c r="CB69" s="22">
        <v>1</v>
      </c>
      <c r="CC69" s="22">
        <v>14</v>
      </c>
      <c r="CD69" s="22">
        <v>1</v>
      </c>
      <c r="CE69" s="22">
        <v>7</v>
      </c>
      <c r="CF69" s="22">
        <v>3</v>
      </c>
      <c r="CG69" s="22">
        <v>29</v>
      </c>
      <c r="CH69" s="22">
        <v>29</v>
      </c>
      <c r="CI69" s="23">
        <v>139292</v>
      </c>
      <c r="CJ69" s="23">
        <v>53273</v>
      </c>
      <c r="CK69" s="23">
        <v>3779</v>
      </c>
      <c r="CL69" s="22">
        <v>805</v>
      </c>
      <c r="CM69" s="23">
        <v>23424</v>
      </c>
      <c r="CN69" s="23">
        <v>27679</v>
      </c>
      <c r="CO69" s="22">
        <v>993</v>
      </c>
      <c r="CP69" s="22">
        <v>8</v>
      </c>
      <c r="CQ69" s="23">
        <v>17634</v>
      </c>
      <c r="CR69" s="22">
        <v>296</v>
      </c>
      <c r="CS69" s="22">
        <v>287</v>
      </c>
      <c r="CT69" s="23">
        <v>15455</v>
      </c>
      <c r="CU69" s="22" t="s">
        <v>2467</v>
      </c>
      <c r="CV69" s="22" t="s">
        <v>134</v>
      </c>
    </row>
    <row r="70" spans="1:100" x14ac:dyDescent="0.2">
      <c r="A70" s="22" t="s">
        <v>251</v>
      </c>
      <c r="B70" s="22" t="s">
        <v>252</v>
      </c>
      <c r="C70" s="22" t="s">
        <v>251</v>
      </c>
      <c r="D70" s="22" t="s">
        <v>259</v>
      </c>
      <c r="E70" s="22" t="s">
        <v>260</v>
      </c>
      <c r="F70" s="22" t="s">
        <v>259</v>
      </c>
      <c r="G70" s="22" t="e">
        <f>VLOOKUP(D70,#REF!,5,0)</f>
        <v>#REF!</v>
      </c>
      <c r="H70" s="22" t="e">
        <f>VLOOKUP(D70,#REF!,6,0)</f>
        <v>#REF!</v>
      </c>
      <c r="I70" s="22">
        <v>8</v>
      </c>
      <c r="J70" s="22">
        <v>61</v>
      </c>
      <c r="K70" s="22">
        <v>0</v>
      </c>
      <c r="L70" s="23">
        <v>240079</v>
      </c>
      <c r="M70" s="23">
        <v>70218</v>
      </c>
      <c r="N70" s="26">
        <v>3130.4</v>
      </c>
      <c r="O70" s="22">
        <v>77</v>
      </c>
      <c r="P70" s="23">
        <v>5828</v>
      </c>
      <c r="Q70" s="23">
        <f t="shared" si="0"/>
        <v>24275342.699694682</v>
      </c>
      <c r="R70" s="26">
        <v>6.78</v>
      </c>
      <c r="S70" s="22">
        <v>685</v>
      </c>
      <c r="T70" s="22">
        <v>359</v>
      </c>
      <c r="U70" s="23">
        <v>201327</v>
      </c>
      <c r="V70" s="23">
        <v>169226</v>
      </c>
      <c r="W70" s="23">
        <v>238887</v>
      </c>
      <c r="X70" s="22">
        <v>882</v>
      </c>
      <c r="Y70" s="22">
        <v>301</v>
      </c>
      <c r="Z70" s="22">
        <v>7</v>
      </c>
      <c r="AA70" s="22">
        <v>2</v>
      </c>
      <c r="AB70" s="22">
        <v>0</v>
      </c>
      <c r="AC70" s="22">
        <v>0</v>
      </c>
      <c r="AD70" s="23">
        <v>121345</v>
      </c>
      <c r="AE70" s="23">
        <v>118734</v>
      </c>
      <c r="AF70" s="23">
        <v>115550</v>
      </c>
      <c r="AG70" s="23">
        <v>112736</v>
      </c>
      <c r="AH70" s="23">
        <v>2702</v>
      </c>
      <c r="AI70" s="23">
        <v>9091</v>
      </c>
      <c r="AJ70" s="23">
        <v>17786</v>
      </c>
      <c r="AK70" s="23">
        <v>22319</v>
      </c>
      <c r="AL70" s="23">
        <v>23685</v>
      </c>
      <c r="AM70" s="23">
        <v>23739</v>
      </c>
      <c r="AN70" s="23">
        <v>21493</v>
      </c>
      <c r="AO70" s="23">
        <v>17512</v>
      </c>
      <c r="AP70" s="23">
        <v>16648</v>
      </c>
      <c r="AQ70" s="23">
        <v>18350</v>
      </c>
      <c r="AR70" s="23">
        <v>17259</v>
      </c>
      <c r="AS70" s="23">
        <v>15725</v>
      </c>
      <c r="AT70" s="23">
        <v>12243</v>
      </c>
      <c r="AU70" s="23">
        <v>10368</v>
      </c>
      <c r="AV70" s="23">
        <v>9118</v>
      </c>
      <c r="AW70" s="23">
        <v>6496</v>
      </c>
      <c r="AX70" s="23">
        <v>3234</v>
      </c>
      <c r="AY70" s="23">
        <v>4104</v>
      </c>
      <c r="AZ70" s="23">
        <v>4127</v>
      </c>
      <c r="BA70" s="23">
        <v>228664</v>
      </c>
      <c r="BB70" s="28">
        <v>2</v>
      </c>
      <c r="BC70" s="28">
        <v>2</v>
      </c>
      <c r="BD70" s="28">
        <v>2</v>
      </c>
      <c r="BE70" s="28">
        <v>1</v>
      </c>
      <c r="BF70" s="28">
        <v>0</v>
      </c>
      <c r="BG70" s="23">
        <v>8308</v>
      </c>
      <c r="BH70" s="23">
        <v>4201</v>
      </c>
      <c r="BI70" s="23">
        <v>27143</v>
      </c>
      <c r="BJ70" s="23">
        <v>14252</v>
      </c>
      <c r="BK70" s="23">
        <v>14601</v>
      </c>
      <c r="BL70" s="23">
        <v>23271</v>
      </c>
      <c r="BM70" s="23">
        <v>69321</v>
      </c>
      <c r="BN70" s="23">
        <v>36186</v>
      </c>
      <c r="BO70" s="23">
        <v>57488</v>
      </c>
      <c r="BP70" s="23">
        <v>32304</v>
      </c>
      <c r="BQ70" s="23">
        <v>32868</v>
      </c>
      <c r="BR70" s="23">
        <v>1583</v>
      </c>
      <c r="BS70" s="23">
        <v>2430</v>
      </c>
      <c r="BT70" s="23">
        <v>7574</v>
      </c>
      <c r="BU70" s="22">
        <v>323</v>
      </c>
      <c r="BV70" s="22">
        <v>2</v>
      </c>
      <c r="BW70" s="23">
        <v>20174</v>
      </c>
      <c r="BX70" s="23">
        <v>15909</v>
      </c>
      <c r="BY70" s="23">
        <v>7361</v>
      </c>
      <c r="BZ70" s="23">
        <v>22146</v>
      </c>
      <c r="CA70" s="23">
        <v>2744</v>
      </c>
      <c r="CB70" s="22">
        <v>20</v>
      </c>
      <c r="CC70" s="23">
        <v>1609</v>
      </c>
      <c r="CD70" s="22">
        <v>18</v>
      </c>
      <c r="CE70" s="22">
        <v>496</v>
      </c>
      <c r="CF70" s="22">
        <v>29</v>
      </c>
      <c r="CG70" s="23">
        <v>1449</v>
      </c>
      <c r="CH70" s="22">
        <v>121</v>
      </c>
      <c r="CI70" s="23">
        <v>168003</v>
      </c>
      <c r="CJ70" s="23">
        <v>73838</v>
      </c>
      <c r="CK70" s="23">
        <v>4708</v>
      </c>
      <c r="CL70" s="23">
        <v>1501</v>
      </c>
      <c r="CM70" s="23">
        <v>29043</v>
      </c>
      <c r="CN70" s="23">
        <v>40862</v>
      </c>
      <c r="CO70" s="22">
        <v>26</v>
      </c>
      <c r="CP70" s="22">
        <v>39</v>
      </c>
      <c r="CQ70" s="23">
        <v>38084</v>
      </c>
      <c r="CR70" s="22">
        <v>414</v>
      </c>
      <c r="CS70" s="23">
        <v>1138</v>
      </c>
      <c r="CT70" s="23">
        <v>50426</v>
      </c>
      <c r="CU70" s="22" t="s">
        <v>2467</v>
      </c>
      <c r="CV70" s="22" t="s">
        <v>134</v>
      </c>
    </row>
    <row r="71" spans="1:100" x14ac:dyDescent="0.2">
      <c r="A71" s="22" t="s">
        <v>755</v>
      </c>
      <c r="B71" s="22" t="s">
        <v>756</v>
      </c>
      <c r="C71" s="22" t="s">
        <v>755</v>
      </c>
      <c r="D71" s="22" t="s">
        <v>769</v>
      </c>
      <c r="E71" s="22" t="s">
        <v>770</v>
      </c>
      <c r="F71" s="22" t="s">
        <v>769</v>
      </c>
      <c r="G71" s="22" t="e">
        <f>VLOOKUP(D71,#REF!,5,0)</f>
        <v>#REF!</v>
      </c>
      <c r="H71" s="22" t="e">
        <f>VLOOKUP(D71,#REF!,6,0)</f>
        <v>#REF!</v>
      </c>
      <c r="I71" s="22">
        <v>17</v>
      </c>
      <c r="J71" s="22">
        <v>158</v>
      </c>
      <c r="K71" s="22">
        <v>17</v>
      </c>
      <c r="L71" s="23">
        <v>219510</v>
      </c>
      <c r="M71" s="23">
        <v>58584</v>
      </c>
      <c r="N71" s="26">
        <v>2864.6</v>
      </c>
      <c r="O71" s="22">
        <v>77</v>
      </c>
      <c r="P71" s="23">
        <v>1727</v>
      </c>
      <c r="Q71" s="23">
        <f t="shared" si="0"/>
        <v>7867523.11967564</v>
      </c>
      <c r="R71" s="26">
        <v>21.09</v>
      </c>
      <c r="S71" s="22">
        <v>748</v>
      </c>
      <c r="T71" s="22">
        <v>624</v>
      </c>
      <c r="U71" s="23">
        <v>147766</v>
      </c>
      <c r="V71" s="23">
        <v>150343</v>
      </c>
      <c r="W71" s="23">
        <v>54965</v>
      </c>
      <c r="X71" s="23">
        <v>157586</v>
      </c>
      <c r="Y71" s="23">
        <v>6828</v>
      </c>
      <c r="Z71" s="22">
        <v>128</v>
      </c>
      <c r="AA71" s="22">
        <v>3</v>
      </c>
      <c r="AB71" s="22">
        <v>0</v>
      </c>
      <c r="AC71" s="22">
        <v>0</v>
      </c>
      <c r="AD71" s="23">
        <v>108519</v>
      </c>
      <c r="AE71" s="23">
        <v>110991</v>
      </c>
      <c r="AF71" s="23">
        <v>129724</v>
      </c>
      <c r="AG71" s="23">
        <v>80601</v>
      </c>
      <c r="AH71" s="22">
        <v>563</v>
      </c>
      <c r="AI71" s="23">
        <v>8622</v>
      </c>
      <c r="AJ71" s="23">
        <v>12863</v>
      </c>
      <c r="AK71" s="23">
        <v>23095</v>
      </c>
      <c r="AL71" s="23">
        <v>25445</v>
      </c>
      <c r="AM71" s="23">
        <v>23229</v>
      </c>
      <c r="AN71" s="23">
        <v>20565</v>
      </c>
      <c r="AO71" s="23">
        <v>17919</v>
      </c>
      <c r="AP71" s="23">
        <v>16745</v>
      </c>
      <c r="AQ71" s="23">
        <v>15523</v>
      </c>
      <c r="AR71" s="23">
        <v>12696</v>
      </c>
      <c r="AS71" s="23">
        <v>12167</v>
      </c>
      <c r="AT71" s="23">
        <v>10518</v>
      </c>
      <c r="AU71" s="23">
        <v>8722</v>
      </c>
      <c r="AV71" s="23">
        <v>7759</v>
      </c>
      <c r="AW71" s="23">
        <v>4873</v>
      </c>
      <c r="AX71" s="23">
        <v>3264</v>
      </c>
      <c r="AY71" s="23">
        <v>4127</v>
      </c>
      <c r="AZ71" s="23">
        <v>3126</v>
      </c>
      <c r="BA71" s="23">
        <v>211853</v>
      </c>
      <c r="BB71" s="28">
        <v>2</v>
      </c>
      <c r="BC71" s="28">
        <v>1</v>
      </c>
      <c r="BD71" s="28">
        <v>1</v>
      </c>
      <c r="BE71" s="28">
        <v>1</v>
      </c>
      <c r="BF71" s="28">
        <v>0</v>
      </c>
      <c r="BG71" s="23">
        <v>6624</v>
      </c>
      <c r="BH71" s="23">
        <v>3838</v>
      </c>
      <c r="BI71" s="23">
        <v>28490</v>
      </c>
      <c r="BJ71" s="23">
        <v>15366</v>
      </c>
      <c r="BK71" s="23">
        <v>15100</v>
      </c>
      <c r="BL71" s="23">
        <v>21708</v>
      </c>
      <c r="BM71" s="23">
        <v>51311</v>
      </c>
      <c r="BN71" s="23">
        <v>38029</v>
      </c>
      <c r="BO71" s="23">
        <v>56841</v>
      </c>
      <c r="BP71" s="23">
        <v>25943</v>
      </c>
      <c r="BQ71" s="23">
        <v>34472</v>
      </c>
      <c r="BR71" s="22">
        <v>961</v>
      </c>
      <c r="BS71" s="23">
        <v>2518</v>
      </c>
      <c r="BT71" s="23">
        <v>9255</v>
      </c>
      <c r="BU71" s="22">
        <v>180</v>
      </c>
      <c r="BV71" s="22">
        <v>0</v>
      </c>
      <c r="BW71" s="23">
        <v>3735</v>
      </c>
      <c r="BX71" s="23">
        <v>4212</v>
      </c>
      <c r="BY71" s="23">
        <v>1098</v>
      </c>
      <c r="BZ71" s="23">
        <v>12844</v>
      </c>
      <c r="CA71" s="22">
        <v>18</v>
      </c>
      <c r="CB71" s="22">
        <v>8</v>
      </c>
      <c r="CC71" s="22">
        <v>7</v>
      </c>
      <c r="CD71" s="22">
        <v>10</v>
      </c>
      <c r="CE71" s="22">
        <v>12</v>
      </c>
      <c r="CF71" s="22">
        <v>22</v>
      </c>
      <c r="CG71" s="22">
        <v>31</v>
      </c>
      <c r="CH71" s="22">
        <v>153</v>
      </c>
      <c r="CI71" s="23">
        <v>197360</v>
      </c>
      <c r="CJ71" s="23">
        <v>59151</v>
      </c>
      <c r="CK71" s="23">
        <v>5152</v>
      </c>
      <c r="CL71" s="23">
        <v>3339</v>
      </c>
      <c r="CM71" s="23">
        <v>15110</v>
      </c>
      <c r="CN71" s="23">
        <v>53636</v>
      </c>
      <c r="CO71" s="23">
        <v>2562</v>
      </c>
      <c r="CP71" s="22">
        <v>221</v>
      </c>
      <c r="CQ71" s="23">
        <v>56497</v>
      </c>
      <c r="CR71" s="22">
        <v>868</v>
      </c>
      <c r="CS71" s="23">
        <v>1387</v>
      </c>
      <c r="CT71" s="23">
        <v>21587</v>
      </c>
      <c r="CU71" s="22" t="s">
        <v>2467</v>
      </c>
      <c r="CV71" s="22" t="s">
        <v>134</v>
      </c>
    </row>
    <row r="72" spans="1:100" x14ac:dyDescent="0.2">
      <c r="A72" s="63" t="s">
        <v>341</v>
      </c>
      <c r="B72" s="63" t="s">
        <v>342</v>
      </c>
      <c r="C72" s="63" t="s">
        <v>341</v>
      </c>
      <c r="D72" s="63" t="s">
        <v>357</v>
      </c>
      <c r="E72" s="63" t="s">
        <v>358</v>
      </c>
      <c r="F72" s="63" t="s">
        <v>357</v>
      </c>
      <c r="G72" s="63" t="e">
        <f>VLOOKUP(D72,#REF!,5,0)</f>
        <v>#REF!</v>
      </c>
      <c r="H72" s="63" t="e">
        <f>VLOOKUP(D72,#REF!,6,0)</f>
        <v>#REF!</v>
      </c>
      <c r="I72" s="63">
        <v>19</v>
      </c>
      <c r="J72" s="63">
        <v>252</v>
      </c>
      <c r="K72" s="63">
        <v>7</v>
      </c>
      <c r="L72" s="155">
        <v>417299</v>
      </c>
      <c r="M72" s="155">
        <v>119634</v>
      </c>
      <c r="N72" s="156">
        <v>5493.94</v>
      </c>
      <c r="O72" s="63">
        <v>76</v>
      </c>
      <c r="P72" s="155">
        <v>4951</v>
      </c>
      <c r="Q72" s="155">
        <f t="shared" si="0"/>
        <v>11864394.594762987</v>
      </c>
      <c r="R72" s="156">
        <v>10.85</v>
      </c>
      <c r="S72" s="155">
        <v>3123</v>
      </c>
      <c r="T72" s="63">
        <v>156</v>
      </c>
      <c r="U72" s="155">
        <v>293962</v>
      </c>
      <c r="V72" s="155">
        <v>309192</v>
      </c>
      <c r="W72" s="155">
        <v>414491</v>
      </c>
      <c r="X72" s="63">
        <v>879</v>
      </c>
      <c r="Y72" s="63">
        <v>205</v>
      </c>
      <c r="Z72" s="155">
        <v>1606</v>
      </c>
      <c r="AA72" s="63">
        <v>116</v>
      </c>
      <c r="AB72" s="63">
        <v>0</v>
      </c>
      <c r="AC72" s="63">
        <v>2</v>
      </c>
      <c r="AD72" s="155">
        <v>216467</v>
      </c>
      <c r="AE72" s="155">
        <v>200832</v>
      </c>
      <c r="AF72" s="155">
        <v>203269</v>
      </c>
      <c r="AG72" s="155">
        <v>198600</v>
      </c>
      <c r="AH72" s="155">
        <v>2668</v>
      </c>
      <c r="AI72" s="155">
        <v>12762</v>
      </c>
      <c r="AJ72" s="155">
        <v>26185</v>
      </c>
      <c r="AK72" s="155">
        <v>33379</v>
      </c>
      <c r="AL72" s="155">
        <v>36808</v>
      </c>
      <c r="AM72" s="155">
        <v>39184</v>
      </c>
      <c r="AN72" s="155">
        <v>37661</v>
      </c>
      <c r="AO72" s="155">
        <v>33299</v>
      </c>
      <c r="AP72" s="155">
        <v>36789</v>
      </c>
      <c r="AQ72" s="155">
        <v>35699</v>
      </c>
      <c r="AR72" s="155">
        <v>32773</v>
      </c>
      <c r="AS72" s="155">
        <v>27017</v>
      </c>
      <c r="AT72" s="155">
        <v>22325</v>
      </c>
      <c r="AU72" s="155">
        <v>18037</v>
      </c>
      <c r="AV72" s="155">
        <v>15163</v>
      </c>
      <c r="AW72" s="155">
        <v>9376</v>
      </c>
      <c r="AX72" s="155">
        <v>6324</v>
      </c>
      <c r="AY72" s="155">
        <v>7280</v>
      </c>
      <c r="AZ72" s="155">
        <v>5983</v>
      </c>
      <c r="BA72" s="155">
        <v>400490</v>
      </c>
      <c r="BB72" s="157">
        <v>2</v>
      </c>
      <c r="BC72" s="157">
        <v>1</v>
      </c>
      <c r="BD72" s="157">
        <v>1</v>
      </c>
      <c r="BE72" s="157">
        <v>1</v>
      </c>
      <c r="BF72" s="157">
        <v>0</v>
      </c>
      <c r="BG72" s="155">
        <v>12335</v>
      </c>
      <c r="BH72" s="155">
        <v>6281</v>
      </c>
      <c r="BI72" s="155">
        <v>40486</v>
      </c>
      <c r="BJ72" s="155">
        <v>22541</v>
      </c>
      <c r="BK72" s="155">
        <v>24045</v>
      </c>
      <c r="BL72" s="155">
        <v>38609</v>
      </c>
      <c r="BM72" s="155">
        <v>93077</v>
      </c>
      <c r="BN72" s="155">
        <v>51063</v>
      </c>
      <c r="BO72" s="155">
        <v>135088</v>
      </c>
      <c r="BP72" s="155">
        <v>68148</v>
      </c>
      <c r="BQ72" s="155">
        <v>58990</v>
      </c>
      <c r="BR72" s="155">
        <v>1682</v>
      </c>
      <c r="BS72" s="155">
        <v>2410</v>
      </c>
      <c r="BT72" s="155">
        <v>6575</v>
      </c>
      <c r="BU72" s="63">
        <v>262</v>
      </c>
      <c r="BV72" s="63">
        <v>4</v>
      </c>
      <c r="BW72" s="155">
        <v>3348</v>
      </c>
      <c r="BX72" s="155">
        <v>2330</v>
      </c>
      <c r="BY72" s="155">
        <v>1349</v>
      </c>
      <c r="BZ72" s="155">
        <v>2810</v>
      </c>
      <c r="CA72" s="63">
        <v>255</v>
      </c>
      <c r="CB72" s="63">
        <v>30</v>
      </c>
      <c r="CC72" s="63">
        <v>89</v>
      </c>
      <c r="CD72" s="63">
        <v>25</v>
      </c>
      <c r="CE72" s="63">
        <v>75</v>
      </c>
      <c r="CF72" s="63">
        <v>73</v>
      </c>
      <c r="CG72" s="63">
        <v>229</v>
      </c>
      <c r="CH72" s="63">
        <v>660</v>
      </c>
      <c r="CI72" s="155">
        <v>406026</v>
      </c>
      <c r="CJ72" s="155">
        <v>126935</v>
      </c>
      <c r="CK72" s="155">
        <v>6462</v>
      </c>
      <c r="CL72" s="155">
        <v>1478</v>
      </c>
      <c r="CM72" s="155">
        <v>31547</v>
      </c>
      <c r="CN72" s="155">
        <v>119263</v>
      </c>
      <c r="CO72" s="63">
        <v>81</v>
      </c>
      <c r="CP72" s="63">
        <v>71</v>
      </c>
      <c r="CQ72" s="155">
        <v>64284</v>
      </c>
      <c r="CR72" s="63">
        <v>679</v>
      </c>
      <c r="CS72" s="63">
        <v>513</v>
      </c>
      <c r="CT72" s="155">
        <v>65986</v>
      </c>
      <c r="CU72" s="63" t="s">
        <v>2467</v>
      </c>
      <c r="CV72" s="63" t="s">
        <v>134</v>
      </c>
    </row>
    <row r="73" spans="1:100" x14ac:dyDescent="0.2">
      <c r="A73" s="22" t="s">
        <v>317</v>
      </c>
      <c r="B73" s="22" t="s">
        <v>318</v>
      </c>
      <c r="C73" s="22" t="s">
        <v>317</v>
      </c>
      <c r="D73" s="22" t="s">
        <v>335</v>
      </c>
      <c r="E73" s="22" t="s">
        <v>336</v>
      </c>
      <c r="F73" s="22" t="s">
        <v>335</v>
      </c>
      <c r="G73" s="22" t="e">
        <f>VLOOKUP(D73,#REF!,5,0)</f>
        <v>#REF!</v>
      </c>
      <c r="H73" s="22" t="e">
        <f>VLOOKUP(D73,#REF!,6,0)</f>
        <v>#REF!</v>
      </c>
      <c r="I73" s="22">
        <v>17</v>
      </c>
      <c r="J73" s="22">
        <v>141</v>
      </c>
      <c r="K73" s="22">
        <v>12</v>
      </c>
      <c r="L73" s="23">
        <v>355927</v>
      </c>
      <c r="M73" s="23">
        <v>109657</v>
      </c>
      <c r="N73" s="26">
        <v>4659</v>
      </c>
      <c r="O73" s="22">
        <v>76</v>
      </c>
      <c r="P73" s="23">
        <v>10871</v>
      </c>
      <c r="Q73" s="23">
        <f t="shared" si="0"/>
        <v>30542779.83968623</v>
      </c>
      <c r="R73" s="26">
        <v>5.8</v>
      </c>
      <c r="S73" s="23">
        <v>1458</v>
      </c>
      <c r="T73" s="22">
        <v>482</v>
      </c>
      <c r="U73" s="23">
        <v>264110</v>
      </c>
      <c r="V73" s="23">
        <v>244072</v>
      </c>
      <c r="W73" s="23">
        <v>345008</v>
      </c>
      <c r="X73" s="23">
        <v>7750</v>
      </c>
      <c r="Y73" s="23">
        <v>1717</v>
      </c>
      <c r="Z73" s="22">
        <v>6</v>
      </c>
      <c r="AA73" s="23">
        <v>1237</v>
      </c>
      <c r="AB73" s="22">
        <v>11</v>
      </c>
      <c r="AC73" s="22">
        <v>198</v>
      </c>
      <c r="AD73" s="23">
        <v>180786</v>
      </c>
      <c r="AE73" s="23">
        <v>175141</v>
      </c>
      <c r="AF73" s="23">
        <v>162048</v>
      </c>
      <c r="AG73" s="23">
        <v>179475</v>
      </c>
      <c r="AH73" s="23">
        <v>3544</v>
      </c>
      <c r="AI73" s="23">
        <v>10860</v>
      </c>
      <c r="AJ73" s="23">
        <v>30157</v>
      </c>
      <c r="AK73" s="23">
        <v>36385</v>
      </c>
      <c r="AL73" s="23">
        <v>35537</v>
      </c>
      <c r="AM73" s="23">
        <v>25190</v>
      </c>
      <c r="AN73" s="23">
        <v>30299</v>
      </c>
      <c r="AO73" s="23">
        <v>29858</v>
      </c>
      <c r="AP73" s="23">
        <v>30428</v>
      </c>
      <c r="AQ73" s="23">
        <v>30946</v>
      </c>
      <c r="AR73" s="23">
        <v>26762</v>
      </c>
      <c r="AS73" s="23">
        <v>21976</v>
      </c>
      <c r="AT73" s="23">
        <v>17501</v>
      </c>
      <c r="AU73" s="23">
        <v>14651</v>
      </c>
      <c r="AV73" s="23">
        <v>11285</v>
      </c>
      <c r="AW73" s="23">
        <v>6915</v>
      </c>
      <c r="AX73" s="23">
        <v>3709</v>
      </c>
      <c r="AY73" s="23">
        <v>4328</v>
      </c>
      <c r="AZ73" s="23">
        <v>6620</v>
      </c>
      <c r="BA73" s="23">
        <v>335972</v>
      </c>
      <c r="BB73" s="28">
        <v>2</v>
      </c>
      <c r="BC73" s="28">
        <v>2</v>
      </c>
      <c r="BD73" s="28">
        <v>2</v>
      </c>
      <c r="BE73" s="28">
        <v>2</v>
      </c>
      <c r="BF73" s="28">
        <v>0</v>
      </c>
      <c r="BG73" s="23">
        <v>13523</v>
      </c>
      <c r="BH73" s="23">
        <v>6732</v>
      </c>
      <c r="BI73" s="23">
        <v>43556</v>
      </c>
      <c r="BJ73" s="23">
        <v>21461</v>
      </c>
      <c r="BK73" s="23">
        <v>16500</v>
      </c>
      <c r="BL73" s="23">
        <v>27795</v>
      </c>
      <c r="BM73" s="23">
        <v>119088</v>
      </c>
      <c r="BN73" s="23">
        <v>37607</v>
      </c>
      <c r="BO73" s="23">
        <v>77296</v>
      </c>
      <c r="BP73" s="23">
        <v>47578</v>
      </c>
      <c r="BQ73" s="23">
        <v>56227</v>
      </c>
      <c r="BR73" s="23">
        <v>2432</v>
      </c>
      <c r="BS73" s="23">
        <v>3941</v>
      </c>
      <c r="BT73" s="23">
        <v>11130</v>
      </c>
      <c r="BU73" s="22">
        <v>598</v>
      </c>
      <c r="BV73" s="22">
        <v>30</v>
      </c>
      <c r="BW73" s="23">
        <v>8227</v>
      </c>
      <c r="BX73" s="23">
        <v>7236</v>
      </c>
      <c r="BY73" s="23">
        <v>3185</v>
      </c>
      <c r="BZ73" s="23">
        <v>12127</v>
      </c>
      <c r="CA73" s="22">
        <v>159</v>
      </c>
      <c r="CB73" s="22">
        <v>32</v>
      </c>
      <c r="CC73" s="22">
        <v>110</v>
      </c>
      <c r="CD73" s="22">
        <v>34</v>
      </c>
      <c r="CE73" s="22">
        <v>133</v>
      </c>
      <c r="CF73" s="22">
        <v>80</v>
      </c>
      <c r="CG73" s="22">
        <v>200</v>
      </c>
      <c r="CH73" s="22">
        <v>388</v>
      </c>
      <c r="CI73" s="23">
        <v>324016</v>
      </c>
      <c r="CJ73" s="23">
        <v>113969</v>
      </c>
      <c r="CK73" s="23">
        <v>8417</v>
      </c>
      <c r="CL73" s="23">
        <v>1136</v>
      </c>
      <c r="CM73" s="23">
        <v>46015</v>
      </c>
      <c r="CN73" s="23">
        <v>60659</v>
      </c>
      <c r="CO73" s="22">
        <v>41</v>
      </c>
      <c r="CP73" s="22">
        <v>94</v>
      </c>
      <c r="CQ73" s="23">
        <v>44208</v>
      </c>
      <c r="CR73" s="22">
        <v>692</v>
      </c>
      <c r="CS73" s="22">
        <v>925</v>
      </c>
      <c r="CT73" s="23">
        <v>79771</v>
      </c>
      <c r="CU73" s="22" t="s">
        <v>2467</v>
      </c>
      <c r="CV73" s="22" t="s">
        <v>134</v>
      </c>
    </row>
    <row r="74" spans="1:100" x14ac:dyDescent="0.2">
      <c r="A74" s="22" t="s">
        <v>251</v>
      </c>
      <c r="B74" s="22" t="s">
        <v>252</v>
      </c>
      <c r="C74" s="22" t="s">
        <v>251</v>
      </c>
      <c r="D74" s="22" t="s">
        <v>269</v>
      </c>
      <c r="E74" s="22" t="s">
        <v>270</v>
      </c>
      <c r="F74" s="22" t="s">
        <v>269</v>
      </c>
      <c r="G74" s="22" t="e">
        <f>VLOOKUP(D74,#REF!,5,0)</f>
        <v>#REF!</v>
      </c>
      <c r="H74" s="22" t="e">
        <f>VLOOKUP(D74,#REF!,6,0)</f>
        <v>#REF!</v>
      </c>
      <c r="I74" s="22">
        <v>12</v>
      </c>
      <c r="J74" s="22">
        <v>37</v>
      </c>
      <c r="K74" s="22">
        <v>0</v>
      </c>
      <c r="L74" s="23">
        <v>301444</v>
      </c>
      <c r="M74" s="23">
        <v>88048</v>
      </c>
      <c r="N74" s="26">
        <v>3947.63</v>
      </c>
      <c r="O74" s="22">
        <v>76</v>
      </c>
      <c r="P74" s="23">
        <v>5342</v>
      </c>
      <c r="Q74" s="23">
        <f t="shared" si="0"/>
        <v>17721367.816244476</v>
      </c>
      <c r="R74" s="26">
        <v>7.16</v>
      </c>
      <c r="S74" s="22">
        <v>868</v>
      </c>
      <c r="T74" s="22">
        <v>617</v>
      </c>
      <c r="U74" s="23">
        <v>226200</v>
      </c>
      <c r="V74" s="23">
        <v>209513</v>
      </c>
      <c r="W74" s="23">
        <v>300111</v>
      </c>
      <c r="X74" s="23">
        <v>1171</v>
      </c>
      <c r="Y74" s="22">
        <v>162</v>
      </c>
      <c r="Z74" s="22">
        <v>0</v>
      </c>
      <c r="AA74" s="22">
        <v>0</v>
      </c>
      <c r="AB74" s="22">
        <v>0</v>
      </c>
      <c r="AC74" s="22">
        <v>0</v>
      </c>
      <c r="AD74" s="23">
        <v>151292</v>
      </c>
      <c r="AE74" s="23">
        <v>150152</v>
      </c>
      <c r="AF74" s="23">
        <v>153959</v>
      </c>
      <c r="AG74" s="23">
        <v>131100</v>
      </c>
      <c r="AH74" s="23">
        <v>3334</v>
      </c>
      <c r="AI74" s="23">
        <v>13051</v>
      </c>
      <c r="AJ74" s="23">
        <v>21933</v>
      </c>
      <c r="AK74" s="23">
        <v>29401</v>
      </c>
      <c r="AL74" s="23">
        <v>31244</v>
      </c>
      <c r="AM74" s="23">
        <v>30041</v>
      </c>
      <c r="AN74" s="23">
        <v>28255</v>
      </c>
      <c r="AO74" s="23">
        <v>23147</v>
      </c>
      <c r="AP74" s="23">
        <v>21044</v>
      </c>
      <c r="AQ74" s="23">
        <v>22650</v>
      </c>
      <c r="AR74" s="23">
        <v>20000</v>
      </c>
      <c r="AS74" s="23">
        <v>17162</v>
      </c>
      <c r="AT74" s="23">
        <v>14438</v>
      </c>
      <c r="AU74" s="23">
        <v>13377</v>
      </c>
      <c r="AV74" s="23">
        <v>11322</v>
      </c>
      <c r="AW74" s="23">
        <v>7916</v>
      </c>
      <c r="AX74" s="23">
        <v>4033</v>
      </c>
      <c r="AY74" s="23">
        <v>5481</v>
      </c>
      <c r="AZ74" s="23">
        <v>4973</v>
      </c>
      <c r="BA74" s="23">
        <v>287621</v>
      </c>
      <c r="BB74" s="28">
        <v>2</v>
      </c>
      <c r="BC74" s="28">
        <v>2</v>
      </c>
      <c r="BD74" s="28">
        <v>2</v>
      </c>
      <c r="BE74" s="28">
        <v>1</v>
      </c>
      <c r="BF74" s="28">
        <v>0</v>
      </c>
      <c r="BG74" s="23">
        <v>10334</v>
      </c>
      <c r="BH74" s="23">
        <v>5451</v>
      </c>
      <c r="BI74" s="23">
        <v>35803</v>
      </c>
      <c r="BJ74" s="23">
        <v>18927</v>
      </c>
      <c r="BK74" s="23">
        <v>18408</v>
      </c>
      <c r="BL74" s="23">
        <v>29844</v>
      </c>
      <c r="BM74" s="23">
        <v>80485</v>
      </c>
      <c r="BN74" s="23">
        <v>69024</v>
      </c>
      <c r="BO74" s="23">
        <v>58454</v>
      </c>
      <c r="BP74" s="23">
        <v>37686</v>
      </c>
      <c r="BQ74" s="23">
        <v>40413</v>
      </c>
      <c r="BR74" s="23">
        <v>1660</v>
      </c>
      <c r="BS74" s="23">
        <v>2772</v>
      </c>
      <c r="BT74" s="23">
        <v>10575</v>
      </c>
      <c r="BU74" s="22">
        <v>367</v>
      </c>
      <c r="BV74" s="22">
        <v>8</v>
      </c>
      <c r="BW74" s="23">
        <v>2074</v>
      </c>
      <c r="BX74" s="23">
        <v>1570</v>
      </c>
      <c r="BY74" s="22">
        <v>752</v>
      </c>
      <c r="BZ74" s="23">
        <v>2789</v>
      </c>
      <c r="CA74" s="22">
        <v>42</v>
      </c>
      <c r="CB74" s="22">
        <v>12</v>
      </c>
      <c r="CC74" s="22">
        <v>49</v>
      </c>
      <c r="CD74" s="22">
        <v>6</v>
      </c>
      <c r="CE74" s="22">
        <v>49</v>
      </c>
      <c r="CF74" s="22">
        <v>30</v>
      </c>
      <c r="CG74" s="22">
        <v>74</v>
      </c>
      <c r="CH74" s="22">
        <v>694</v>
      </c>
      <c r="CI74" s="23">
        <v>293303</v>
      </c>
      <c r="CJ74" s="23">
        <v>78260</v>
      </c>
      <c r="CK74" s="23">
        <v>5926</v>
      </c>
      <c r="CL74" s="23">
        <v>1189</v>
      </c>
      <c r="CM74" s="23">
        <v>33528</v>
      </c>
      <c r="CN74" s="23">
        <v>72709</v>
      </c>
      <c r="CO74" s="22">
        <v>30</v>
      </c>
      <c r="CP74" s="22">
        <v>18</v>
      </c>
      <c r="CQ74" s="23">
        <v>67704</v>
      </c>
      <c r="CR74" s="22">
        <v>426</v>
      </c>
      <c r="CS74" s="23">
        <v>1209</v>
      </c>
      <c r="CT74" s="23">
        <v>40445</v>
      </c>
      <c r="CU74" s="22" t="s">
        <v>2467</v>
      </c>
      <c r="CV74" s="22" t="s">
        <v>134</v>
      </c>
    </row>
    <row r="75" spans="1:100" x14ac:dyDescent="0.2">
      <c r="A75" s="22" t="s">
        <v>251</v>
      </c>
      <c r="B75" s="22" t="s">
        <v>252</v>
      </c>
      <c r="C75" s="22" t="s">
        <v>251</v>
      </c>
      <c r="D75" s="22" t="s">
        <v>273</v>
      </c>
      <c r="E75" s="22" t="s">
        <v>274</v>
      </c>
      <c r="F75" s="22" t="s">
        <v>273</v>
      </c>
      <c r="G75" s="22" t="e">
        <f>VLOOKUP(D75,#REF!,5,0)</f>
        <v>#REF!</v>
      </c>
      <c r="H75" s="22" t="e">
        <f>VLOOKUP(D75,#REF!,6,0)</f>
        <v>#REF!</v>
      </c>
      <c r="I75" s="22">
        <v>11</v>
      </c>
      <c r="J75" s="22">
        <v>52</v>
      </c>
      <c r="K75" s="22">
        <v>0</v>
      </c>
      <c r="L75" s="23">
        <v>226264</v>
      </c>
      <c r="M75" s="23">
        <v>69135</v>
      </c>
      <c r="N75" s="26">
        <v>2961.13</v>
      </c>
      <c r="O75" s="22">
        <v>76</v>
      </c>
      <c r="P75" s="23">
        <v>6489</v>
      </c>
      <c r="Q75" s="23">
        <f t="shared" si="0"/>
        <v>28678888.378177702</v>
      </c>
      <c r="R75" s="26">
        <v>6.23</v>
      </c>
      <c r="S75" s="22">
        <v>950</v>
      </c>
      <c r="T75" s="22">
        <v>0</v>
      </c>
      <c r="U75" s="23">
        <v>180110</v>
      </c>
      <c r="V75" s="23">
        <v>158288</v>
      </c>
      <c r="W75" s="23">
        <v>222573</v>
      </c>
      <c r="X75" s="23">
        <v>3162</v>
      </c>
      <c r="Y75" s="22">
        <v>489</v>
      </c>
      <c r="Z75" s="22">
        <v>0</v>
      </c>
      <c r="AA75" s="22">
        <v>2</v>
      </c>
      <c r="AB75" s="22">
        <v>0</v>
      </c>
      <c r="AC75" s="22">
        <v>38</v>
      </c>
      <c r="AD75" s="23">
        <v>114775</v>
      </c>
      <c r="AE75" s="23">
        <v>111489</v>
      </c>
      <c r="AF75" s="23">
        <v>104310</v>
      </c>
      <c r="AG75" s="23">
        <v>112349</v>
      </c>
      <c r="AH75" s="23">
        <v>2238</v>
      </c>
      <c r="AI75" s="23">
        <v>7367</v>
      </c>
      <c r="AJ75" s="23">
        <v>17046</v>
      </c>
      <c r="AK75" s="23">
        <v>22145</v>
      </c>
      <c r="AL75" s="23">
        <v>22474</v>
      </c>
      <c r="AM75" s="23">
        <v>18606</v>
      </c>
      <c r="AN75" s="23">
        <v>19229</v>
      </c>
      <c r="AO75" s="23">
        <v>17449</v>
      </c>
      <c r="AP75" s="23">
        <v>17379</v>
      </c>
      <c r="AQ75" s="23">
        <v>19338</v>
      </c>
      <c r="AR75" s="23">
        <v>17688</v>
      </c>
      <c r="AS75" s="23">
        <v>14949</v>
      </c>
      <c r="AT75" s="23">
        <v>11769</v>
      </c>
      <c r="AU75" s="23">
        <v>9477</v>
      </c>
      <c r="AV75" s="23">
        <v>7384</v>
      </c>
      <c r="AW75" s="23">
        <v>4949</v>
      </c>
      <c r="AX75" s="23">
        <v>2847</v>
      </c>
      <c r="AY75" s="23">
        <v>3535</v>
      </c>
      <c r="AZ75" s="23">
        <v>3902</v>
      </c>
      <c r="BA75" s="23">
        <v>215405</v>
      </c>
      <c r="BB75" s="28">
        <v>2</v>
      </c>
      <c r="BC75" s="28">
        <v>2</v>
      </c>
      <c r="BD75" s="28">
        <v>2</v>
      </c>
      <c r="BE75" s="28">
        <v>1</v>
      </c>
      <c r="BF75" s="28">
        <v>0</v>
      </c>
      <c r="BG75" s="23">
        <v>7986</v>
      </c>
      <c r="BH75" s="23">
        <v>4255</v>
      </c>
      <c r="BI75" s="23">
        <v>26521</v>
      </c>
      <c r="BJ75" s="23">
        <v>13694</v>
      </c>
      <c r="BK75" s="23">
        <v>12400</v>
      </c>
      <c r="BL75" s="23">
        <v>18550</v>
      </c>
      <c r="BM75" s="23">
        <v>58754</v>
      </c>
      <c r="BN75" s="23">
        <v>27489</v>
      </c>
      <c r="BO75" s="23">
        <v>51991</v>
      </c>
      <c r="BP75" s="23">
        <v>36305</v>
      </c>
      <c r="BQ75" s="23">
        <v>38175</v>
      </c>
      <c r="BR75" s="23">
        <v>1410</v>
      </c>
      <c r="BS75" s="23">
        <v>2682</v>
      </c>
      <c r="BT75" s="23">
        <v>9040</v>
      </c>
      <c r="BU75" s="22">
        <v>405</v>
      </c>
      <c r="BV75" s="22">
        <v>13</v>
      </c>
      <c r="BW75" s="23">
        <v>1582</v>
      </c>
      <c r="BX75" s="23">
        <v>1404</v>
      </c>
      <c r="BY75" s="22">
        <v>633</v>
      </c>
      <c r="BZ75" s="23">
        <v>2546</v>
      </c>
      <c r="CA75" s="22">
        <v>72</v>
      </c>
      <c r="CB75" s="22">
        <v>6</v>
      </c>
      <c r="CC75" s="22">
        <v>55</v>
      </c>
      <c r="CD75" s="22">
        <v>13</v>
      </c>
      <c r="CE75" s="22">
        <v>19</v>
      </c>
      <c r="CF75" s="22">
        <v>32</v>
      </c>
      <c r="CG75" s="22">
        <v>115</v>
      </c>
      <c r="CH75" s="22">
        <v>354</v>
      </c>
      <c r="CI75" s="23">
        <v>219433</v>
      </c>
      <c r="CJ75" s="23">
        <v>58994</v>
      </c>
      <c r="CK75" s="23">
        <v>4385</v>
      </c>
      <c r="CL75" s="23">
        <v>1728</v>
      </c>
      <c r="CM75" s="23">
        <v>41538</v>
      </c>
      <c r="CN75" s="23">
        <v>29448</v>
      </c>
      <c r="CO75" s="22">
        <v>30</v>
      </c>
      <c r="CP75" s="22">
        <v>28</v>
      </c>
      <c r="CQ75" s="23">
        <v>40946</v>
      </c>
      <c r="CR75" s="22">
        <v>634</v>
      </c>
      <c r="CS75" s="22">
        <v>400</v>
      </c>
      <c r="CT75" s="23">
        <v>48133</v>
      </c>
      <c r="CU75" s="22" t="s">
        <v>2467</v>
      </c>
      <c r="CV75" s="22" t="s">
        <v>134</v>
      </c>
    </row>
    <row r="76" spans="1:100" x14ac:dyDescent="0.2">
      <c r="A76" s="22" t="s">
        <v>1069</v>
      </c>
      <c r="B76" s="22" t="s">
        <v>1070</v>
      </c>
      <c r="C76" s="22" t="s">
        <v>1069</v>
      </c>
      <c r="D76" s="22" t="s">
        <v>1078</v>
      </c>
      <c r="E76" s="22" t="s">
        <v>1079</v>
      </c>
      <c r="F76" s="22" t="s">
        <v>1078</v>
      </c>
      <c r="G76" s="22" t="e">
        <f>VLOOKUP(D76,#REF!,5,0)</f>
        <v>#REF!</v>
      </c>
      <c r="H76" s="22" t="e">
        <f>VLOOKUP(D76,#REF!,6,0)</f>
        <v>#REF!</v>
      </c>
      <c r="I76" s="22">
        <v>11</v>
      </c>
      <c r="J76" s="22">
        <v>123</v>
      </c>
      <c r="K76" s="22">
        <v>0</v>
      </c>
      <c r="L76" s="23">
        <v>125715</v>
      </c>
      <c r="M76" s="23">
        <v>37742</v>
      </c>
      <c r="N76" s="26">
        <v>1676.15</v>
      </c>
      <c r="O76" s="22">
        <v>75</v>
      </c>
      <c r="P76" s="23">
        <v>1896</v>
      </c>
      <c r="Q76" s="23">
        <f t="shared" si="0"/>
        <v>15081732.490156306</v>
      </c>
      <c r="R76" s="26">
        <v>16.88</v>
      </c>
      <c r="S76" s="22">
        <v>512</v>
      </c>
      <c r="T76" s="22">
        <v>493</v>
      </c>
      <c r="U76" s="23">
        <v>122874</v>
      </c>
      <c r="V76" s="23">
        <v>90108</v>
      </c>
      <c r="W76" s="23">
        <v>121547</v>
      </c>
      <c r="X76" s="23">
        <v>4058</v>
      </c>
      <c r="Y76" s="22">
        <v>72</v>
      </c>
      <c r="Z76" s="22">
        <v>35</v>
      </c>
      <c r="AA76" s="22">
        <v>3</v>
      </c>
      <c r="AB76" s="22">
        <v>0</v>
      </c>
      <c r="AC76" s="22">
        <v>0</v>
      </c>
      <c r="AD76" s="23">
        <v>64026</v>
      </c>
      <c r="AE76" s="23">
        <v>61689</v>
      </c>
      <c r="AF76" s="23">
        <v>59181</v>
      </c>
      <c r="AG76" s="23">
        <v>61323</v>
      </c>
      <c r="AH76" s="23">
        <v>1087</v>
      </c>
      <c r="AI76" s="23">
        <v>4124</v>
      </c>
      <c r="AJ76" s="23">
        <v>8319</v>
      </c>
      <c r="AK76" s="23">
        <v>11496</v>
      </c>
      <c r="AL76" s="23">
        <v>12069</v>
      </c>
      <c r="AM76" s="23">
        <v>12948</v>
      </c>
      <c r="AN76" s="23">
        <v>12044</v>
      </c>
      <c r="AO76" s="23">
        <v>11819</v>
      </c>
      <c r="AP76" s="23">
        <v>8996</v>
      </c>
      <c r="AQ76" s="23">
        <v>9304</v>
      </c>
      <c r="AR76" s="23">
        <v>8767</v>
      </c>
      <c r="AS76" s="23">
        <v>8417</v>
      </c>
      <c r="AT76" s="23">
        <v>6893</v>
      </c>
      <c r="AU76" s="23">
        <v>5335</v>
      </c>
      <c r="AV76" s="23">
        <v>3710</v>
      </c>
      <c r="AW76" s="23">
        <v>2475</v>
      </c>
      <c r="AX76" s="23">
        <v>1601</v>
      </c>
      <c r="AY76" s="23">
        <v>1522</v>
      </c>
      <c r="AZ76" s="23">
        <v>1876</v>
      </c>
      <c r="BA76" s="23">
        <v>120502</v>
      </c>
      <c r="BB76" s="28">
        <v>2</v>
      </c>
      <c r="BC76" s="28">
        <v>2</v>
      </c>
      <c r="BD76" s="28">
        <v>2</v>
      </c>
      <c r="BE76" s="28">
        <v>1</v>
      </c>
      <c r="BF76" s="28">
        <v>0</v>
      </c>
      <c r="BG76" s="23">
        <v>3971</v>
      </c>
      <c r="BH76" s="23">
        <v>2115</v>
      </c>
      <c r="BI76" s="23">
        <v>13955</v>
      </c>
      <c r="BJ76" s="23">
        <v>7250</v>
      </c>
      <c r="BK76" s="23">
        <v>7640</v>
      </c>
      <c r="BL76" s="23">
        <v>12917</v>
      </c>
      <c r="BM76" s="23">
        <v>24053</v>
      </c>
      <c r="BN76" s="23">
        <v>19761</v>
      </c>
      <c r="BO76" s="23">
        <v>44907</v>
      </c>
      <c r="BP76" s="23">
        <v>13162</v>
      </c>
      <c r="BQ76" s="23">
        <v>18180</v>
      </c>
      <c r="BR76" s="22">
        <v>333</v>
      </c>
      <c r="BS76" s="22">
        <v>772</v>
      </c>
      <c r="BT76" s="23">
        <v>4373</v>
      </c>
      <c r="BU76" s="22">
        <v>169</v>
      </c>
      <c r="BV76" s="22">
        <v>5</v>
      </c>
      <c r="BW76" s="23">
        <v>7489</v>
      </c>
      <c r="BX76" s="23">
        <v>8697</v>
      </c>
      <c r="BY76" s="23">
        <v>1856</v>
      </c>
      <c r="BZ76" s="23">
        <v>22817</v>
      </c>
      <c r="CA76" s="23">
        <v>2097</v>
      </c>
      <c r="CB76" s="22">
        <v>22</v>
      </c>
      <c r="CC76" s="23">
        <v>2571</v>
      </c>
      <c r="CD76" s="22">
        <v>8</v>
      </c>
      <c r="CE76" s="22">
        <v>422</v>
      </c>
      <c r="CF76" s="22">
        <v>19</v>
      </c>
      <c r="CG76" s="23">
        <v>4569</v>
      </c>
      <c r="CH76" s="22">
        <v>174</v>
      </c>
      <c r="CI76" s="23">
        <v>74974</v>
      </c>
      <c r="CJ76" s="23">
        <v>31775</v>
      </c>
      <c r="CK76" s="23">
        <v>3384</v>
      </c>
      <c r="CL76" s="22">
        <v>397</v>
      </c>
      <c r="CM76" s="23">
        <v>9997</v>
      </c>
      <c r="CN76" s="23">
        <v>18769</v>
      </c>
      <c r="CO76" s="23">
        <v>4535</v>
      </c>
      <c r="CP76" s="22">
        <v>36</v>
      </c>
      <c r="CQ76" s="23">
        <v>26198</v>
      </c>
      <c r="CR76" s="22">
        <v>157</v>
      </c>
      <c r="CS76" s="22">
        <v>210</v>
      </c>
      <c r="CT76" s="23">
        <v>30257</v>
      </c>
      <c r="CU76" s="22" t="s">
        <v>2467</v>
      </c>
      <c r="CV76" s="22" t="s">
        <v>134</v>
      </c>
    </row>
    <row r="77" spans="1:100" x14ac:dyDescent="0.2">
      <c r="A77" s="22" t="s">
        <v>317</v>
      </c>
      <c r="B77" s="22" t="s">
        <v>318</v>
      </c>
      <c r="C77" s="22" t="s">
        <v>317</v>
      </c>
      <c r="D77" s="22" t="s">
        <v>319</v>
      </c>
      <c r="E77" s="22" t="s">
        <v>320</v>
      </c>
      <c r="F77" s="22" t="s">
        <v>319</v>
      </c>
      <c r="G77" s="22" t="e">
        <f>VLOOKUP(D77,#REF!,5,0)</f>
        <v>#REF!</v>
      </c>
      <c r="H77" s="22" t="e">
        <f>VLOOKUP(D77,#REF!,6,0)</f>
        <v>#REF!</v>
      </c>
      <c r="I77" s="22">
        <v>16</v>
      </c>
      <c r="J77" s="22">
        <v>285</v>
      </c>
      <c r="K77" s="22">
        <v>2</v>
      </c>
      <c r="L77" s="23">
        <v>248300</v>
      </c>
      <c r="M77" s="23">
        <v>91900</v>
      </c>
      <c r="N77" s="26">
        <v>3355.27</v>
      </c>
      <c r="O77" s="22">
        <v>74</v>
      </c>
      <c r="P77" s="23">
        <v>5463</v>
      </c>
      <c r="Q77" s="23">
        <f t="shared" si="0"/>
        <v>22001610.954490535</v>
      </c>
      <c r="R77" s="26">
        <v>7.3</v>
      </c>
      <c r="S77" s="22">
        <v>447</v>
      </c>
      <c r="T77" s="22">
        <v>62</v>
      </c>
      <c r="U77" s="23">
        <v>191125</v>
      </c>
      <c r="V77" s="23">
        <v>184845</v>
      </c>
      <c r="W77" s="23">
        <v>247703</v>
      </c>
      <c r="X77" s="22">
        <v>478</v>
      </c>
      <c r="Y77" s="22">
        <v>104</v>
      </c>
      <c r="Z77" s="22">
        <v>1</v>
      </c>
      <c r="AA77" s="22">
        <v>2</v>
      </c>
      <c r="AB77" s="22">
        <v>0</v>
      </c>
      <c r="AC77" s="22">
        <v>12</v>
      </c>
      <c r="AD77" s="23">
        <v>123960</v>
      </c>
      <c r="AE77" s="23">
        <v>124340</v>
      </c>
      <c r="AF77" s="23">
        <v>96189</v>
      </c>
      <c r="AG77" s="23">
        <v>139327</v>
      </c>
      <c r="AH77" s="23">
        <v>3049</v>
      </c>
      <c r="AI77" s="23">
        <v>9735</v>
      </c>
      <c r="AJ77" s="23">
        <v>16465</v>
      </c>
      <c r="AK77" s="23">
        <v>20355</v>
      </c>
      <c r="AL77" s="23">
        <v>20475</v>
      </c>
      <c r="AM77" s="23">
        <v>14695</v>
      </c>
      <c r="AN77" s="23">
        <v>20515</v>
      </c>
      <c r="AO77" s="23">
        <v>18378</v>
      </c>
      <c r="AP77" s="23">
        <v>17476</v>
      </c>
      <c r="AQ77" s="23">
        <v>19584</v>
      </c>
      <c r="AR77" s="23">
        <v>21878</v>
      </c>
      <c r="AS77" s="23">
        <v>19209</v>
      </c>
      <c r="AT77" s="23">
        <v>14901</v>
      </c>
      <c r="AU77" s="23">
        <v>13294</v>
      </c>
      <c r="AV77" s="23">
        <v>11721</v>
      </c>
      <c r="AW77" s="23">
        <v>8716</v>
      </c>
      <c r="AX77" s="23">
        <v>4895</v>
      </c>
      <c r="AY77" s="23">
        <v>5743</v>
      </c>
      <c r="AZ77" s="23">
        <v>3885</v>
      </c>
      <c r="BA77" s="23">
        <v>237576</v>
      </c>
      <c r="BB77" s="28">
        <v>2</v>
      </c>
      <c r="BC77" s="28">
        <v>2</v>
      </c>
      <c r="BD77" s="28">
        <v>2</v>
      </c>
      <c r="BE77" s="28">
        <v>1</v>
      </c>
      <c r="BF77" s="28">
        <v>0</v>
      </c>
      <c r="BG77" s="23">
        <v>7696</v>
      </c>
      <c r="BH77" s="23">
        <v>3893</v>
      </c>
      <c r="BI77" s="23">
        <v>24324</v>
      </c>
      <c r="BJ77" s="23">
        <v>12451</v>
      </c>
      <c r="BK77" s="23">
        <v>8654</v>
      </c>
      <c r="BL77" s="23">
        <v>19163</v>
      </c>
      <c r="BM77" s="23">
        <v>51088</v>
      </c>
      <c r="BN77" s="23">
        <v>31473</v>
      </c>
      <c r="BO77" s="23">
        <v>50127</v>
      </c>
      <c r="BP77" s="23">
        <v>41940</v>
      </c>
      <c r="BQ77" s="23">
        <v>53528</v>
      </c>
      <c r="BR77" s="23">
        <v>2465</v>
      </c>
      <c r="BS77" s="23">
        <v>3748</v>
      </c>
      <c r="BT77" s="23">
        <v>13025</v>
      </c>
      <c r="BU77" s="22">
        <v>855</v>
      </c>
      <c r="BV77" s="22">
        <v>51</v>
      </c>
      <c r="BW77" s="23">
        <v>2832</v>
      </c>
      <c r="BX77" s="23">
        <v>2390</v>
      </c>
      <c r="BY77" s="23">
        <v>1254</v>
      </c>
      <c r="BZ77" s="23">
        <v>3676</v>
      </c>
      <c r="CA77" s="22">
        <v>72</v>
      </c>
      <c r="CB77" s="22">
        <v>8</v>
      </c>
      <c r="CC77" s="22">
        <v>56</v>
      </c>
      <c r="CD77" s="22">
        <v>6</v>
      </c>
      <c r="CE77" s="22">
        <v>42</v>
      </c>
      <c r="CF77" s="22">
        <v>30</v>
      </c>
      <c r="CG77" s="22">
        <v>120</v>
      </c>
      <c r="CH77" s="22">
        <v>497</v>
      </c>
      <c r="CI77" s="23">
        <v>237317</v>
      </c>
      <c r="CJ77" s="23">
        <v>61614</v>
      </c>
      <c r="CK77" s="23">
        <v>9372</v>
      </c>
      <c r="CL77" s="22">
        <v>863</v>
      </c>
      <c r="CM77" s="23">
        <v>25607</v>
      </c>
      <c r="CN77" s="23">
        <v>84128</v>
      </c>
      <c r="CO77" s="22">
        <v>179</v>
      </c>
      <c r="CP77" s="22">
        <v>20</v>
      </c>
      <c r="CQ77" s="23">
        <v>31853</v>
      </c>
      <c r="CR77" s="22">
        <v>585</v>
      </c>
      <c r="CS77" s="23">
        <v>2203</v>
      </c>
      <c r="CT77" s="23">
        <v>31876</v>
      </c>
      <c r="CU77" s="22" t="s">
        <v>2467</v>
      </c>
      <c r="CV77" s="22" t="s">
        <v>134</v>
      </c>
    </row>
    <row r="78" spans="1:100" x14ac:dyDescent="0.2">
      <c r="A78" s="63" t="s">
        <v>341</v>
      </c>
      <c r="B78" s="63" t="s">
        <v>342</v>
      </c>
      <c r="C78" s="63" t="s">
        <v>341</v>
      </c>
      <c r="D78" s="63" t="s">
        <v>355</v>
      </c>
      <c r="E78" s="63" t="s">
        <v>356</v>
      </c>
      <c r="F78" s="63" t="s">
        <v>355</v>
      </c>
      <c r="G78" s="63" t="e">
        <f>VLOOKUP(D78,#REF!,5,0)</f>
        <v>#REF!</v>
      </c>
      <c r="H78" s="63" t="e">
        <f>VLOOKUP(D78,#REF!,6,0)</f>
        <v>#REF!</v>
      </c>
      <c r="I78" s="63">
        <v>21</v>
      </c>
      <c r="J78" s="63">
        <v>288</v>
      </c>
      <c r="K78" s="63">
        <v>17</v>
      </c>
      <c r="L78" s="155">
        <v>822954</v>
      </c>
      <c r="M78" s="155">
        <v>252585</v>
      </c>
      <c r="N78" s="156">
        <v>11832.99</v>
      </c>
      <c r="O78" s="63">
        <v>70</v>
      </c>
      <c r="P78" s="155">
        <v>17190</v>
      </c>
      <c r="Q78" s="155">
        <f t="shared" si="0"/>
        <v>20888166.288759761</v>
      </c>
      <c r="R78" s="156">
        <v>11.17</v>
      </c>
      <c r="S78" s="155">
        <v>2764</v>
      </c>
      <c r="T78" s="155">
        <v>1075</v>
      </c>
      <c r="U78" s="155">
        <v>651497</v>
      </c>
      <c r="V78" s="155">
        <v>582977</v>
      </c>
      <c r="W78" s="155">
        <v>807464</v>
      </c>
      <c r="X78" s="155">
        <v>8095</v>
      </c>
      <c r="Y78" s="155">
        <v>1829</v>
      </c>
      <c r="Z78" s="155">
        <v>3633</v>
      </c>
      <c r="AA78" s="155">
        <v>1923</v>
      </c>
      <c r="AB78" s="63">
        <v>1</v>
      </c>
      <c r="AC78" s="63">
        <v>9</v>
      </c>
      <c r="AD78" s="155">
        <v>423171</v>
      </c>
      <c r="AE78" s="155">
        <v>399783</v>
      </c>
      <c r="AF78" s="155">
        <v>388757</v>
      </c>
      <c r="AG78" s="155">
        <v>410868</v>
      </c>
      <c r="AH78" s="155">
        <v>4231</v>
      </c>
      <c r="AI78" s="155">
        <v>19098</v>
      </c>
      <c r="AJ78" s="155">
        <v>58538</v>
      </c>
      <c r="AK78" s="155">
        <v>78989</v>
      </c>
      <c r="AL78" s="155">
        <v>79945</v>
      </c>
      <c r="AM78" s="155">
        <v>74131</v>
      </c>
      <c r="AN78" s="155">
        <v>72463</v>
      </c>
      <c r="AO78" s="155">
        <v>66436</v>
      </c>
      <c r="AP78" s="155">
        <v>69424</v>
      </c>
      <c r="AQ78" s="155">
        <v>70317</v>
      </c>
      <c r="AR78" s="155">
        <v>60881</v>
      </c>
      <c r="AS78" s="155">
        <v>53672</v>
      </c>
      <c r="AT78" s="155">
        <v>42672</v>
      </c>
      <c r="AU78" s="155">
        <v>34055</v>
      </c>
      <c r="AV78" s="155">
        <v>25270</v>
      </c>
      <c r="AW78" s="155">
        <v>16094</v>
      </c>
      <c r="AX78" s="155">
        <v>9911</v>
      </c>
      <c r="AY78" s="155">
        <v>10156</v>
      </c>
      <c r="AZ78" s="155">
        <v>13295</v>
      </c>
      <c r="BA78" s="155">
        <v>783286</v>
      </c>
      <c r="BB78" s="157">
        <v>2</v>
      </c>
      <c r="BC78" s="157">
        <v>2</v>
      </c>
      <c r="BD78" s="157">
        <v>2</v>
      </c>
      <c r="BE78" s="157">
        <v>1</v>
      </c>
      <c r="BF78" s="157">
        <v>0</v>
      </c>
      <c r="BG78" s="155">
        <v>25241</v>
      </c>
      <c r="BH78" s="155">
        <v>14660</v>
      </c>
      <c r="BI78" s="155">
        <v>95136</v>
      </c>
      <c r="BJ78" s="155">
        <v>48332</v>
      </c>
      <c r="BK78" s="155">
        <v>44144</v>
      </c>
      <c r="BL78" s="155">
        <v>76183</v>
      </c>
      <c r="BM78" s="155">
        <v>224525</v>
      </c>
      <c r="BN78" s="155">
        <v>102698</v>
      </c>
      <c r="BO78" s="155">
        <v>255727</v>
      </c>
      <c r="BP78" s="155">
        <v>101240</v>
      </c>
      <c r="BQ78" s="155">
        <v>113921</v>
      </c>
      <c r="BR78" s="155">
        <v>2600</v>
      </c>
      <c r="BS78" s="155">
        <v>5083</v>
      </c>
      <c r="BT78" s="155">
        <v>16281</v>
      </c>
      <c r="BU78" s="63">
        <v>827</v>
      </c>
      <c r="BV78" s="63">
        <v>52</v>
      </c>
      <c r="BW78" s="155">
        <v>16966</v>
      </c>
      <c r="BX78" s="155">
        <v>6334</v>
      </c>
      <c r="BY78" s="155">
        <v>3476</v>
      </c>
      <c r="BZ78" s="155">
        <v>8569</v>
      </c>
      <c r="CA78" s="63">
        <v>510</v>
      </c>
      <c r="CB78" s="63">
        <v>713</v>
      </c>
      <c r="CC78" s="63">
        <v>322</v>
      </c>
      <c r="CD78" s="63">
        <v>27</v>
      </c>
      <c r="CE78" s="63">
        <v>192</v>
      </c>
      <c r="CF78" s="63">
        <v>191</v>
      </c>
      <c r="CG78" s="155">
        <v>1460</v>
      </c>
      <c r="CH78" s="155">
        <v>4524</v>
      </c>
      <c r="CI78" s="155">
        <v>779670</v>
      </c>
      <c r="CJ78" s="155">
        <v>278864</v>
      </c>
      <c r="CK78" s="155">
        <v>11257</v>
      </c>
      <c r="CL78" s="155">
        <v>4580</v>
      </c>
      <c r="CM78" s="155">
        <v>98511</v>
      </c>
      <c r="CN78" s="155">
        <v>167172</v>
      </c>
      <c r="CO78" s="155">
        <v>6508</v>
      </c>
      <c r="CP78" s="63">
        <v>131</v>
      </c>
      <c r="CQ78" s="155">
        <v>92893</v>
      </c>
      <c r="CR78" s="155">
        <v>1460</v>
      </c>
      <c r="CS78" s="155">
        <v>1169</v>
      </c>
      <c r="CT78" s="155">
        <v>160409</v>
      </c>
      <c r="CU78" s="63" t="s">
        <v>2467</v>
      </c>
      <c r="CV78" s="63" t="s">
        <v>134</v>
      </c>
    </row>
    <row r="79" spans="1:100" x14ac:dyDescent="0.2">
      <c r="A79" s="22" t="s">
        <v>317</v>
      </c>
      <c r="B79" s="22" t="s">
        <v>318</v>
      </c>
      <c r="C79" s="22" t="s">
        <v>317</v>
      </c>
      <c r="D79" s="22" t="s">
        <v>331</v>
      </c>
      <c r="E79" s="22" t="s">
        <v>332</v>
      </c>
      <c r="F79" s="22" t="s">
        <v>331</v>
      </c>
      <c r="G79" s="22" t="e">
        <f>VLOOKUP(D79,#REF!,5,0)</f>
        <v>#REF!</v>
      </c>
      <c r="H79" s="22" t="e">
        <f>VLOOKUP(D79,#REF!,6,0)</f>
        <v>#REF!</v>
      </c>
      <c r="I79" s="22">
        <v>13</v>
      </c>
      <c r="J79" s="22">
        <v>114</v>
      </c>
      <c r="K79" s="22">
        <v>20</v>
      </c>
      <c r="L79" s="23">
        <v>323240</v>
      </c>
      <c r="M79" s="23">
        <v>95896</v>
      </c>
      <c r="N79" s="26">
        <v>4649.8500000000004</v>
      </c>
      <c r="O79" s="22">
        <v>70</v>
      </c>
      <c r="P79" s="23">
        <v>26245</v>
      </c>
      <c r="Q79" s="23">
        <f t="shared" si="0"/>
        <v>81193540.403415427</v>
      </c>
      <c r="R79" s="26">
        <v>10.29</v>
      </c>
      <c r="S79" s="23">
        <v>1325</v>
      </c>
      <c r="T79" s="22">
        <v>316</v>
      </c>
      <c r="U79" s="23">
        <v>275183</v>
      </c>
      <c r="V79" s="23">
        <v>229223</v>
      </c>
      <c r="W79" s="23">
        <v>302148</v>
      </c>
      <c r="X79" s="23">
        <v>17725</v>
      </c>
      <c r="Y79" s="23">
        <v>1828</v>
      </c>
      <c r="Z79" s="22">
        <v>17</v>
      </c>
      <c r="AA79" s="23">
        <v>1359</v>
      </c>
      <c r="AB79" s="22">
        <v>114</v>
      </c>
      <c r="AC79" s="22">
        <v>49</v>
      </c>
      <c r="AD79" s="23">
        <v>166898</v>
      </c>
      <c r="AE79" s="23">
        <v>156342</v>
      </c>
      <c r="AF79" s="23">
        <v>154632</v>
      </c>
      <c r="AG79" s="23">
        <v>157140</v>
      </c>
      <c r="AH79" s="23">
        <v>2580</v>
      </c>
      <c r="AI79" s="23">
        <v>8888</v>
      </c>
      <c r="AJ79" s="23">
        <v>23558</v>
      </c>
      <c r="AK79" s="23">
        <v>30497</v>
      </c>
      <c r="AL79" s="23">
        <v>31272</v>
      </c>
      <c r="AM79" s="23">
        <v>30324</v>
      </c>
      <c r="AN79" s="23">
        <v>27901</v>
      </c>
      <c r="AO79" s="23">
        <v>25030</v>
      </c>
      <c r="AP79" s="23">
        <v>25314</v>
      </c>
      <c r="AQ79" s="23">
        <v>27986</v>
      </c>
      <c r="AR79" s="23">
        <v>25227</v>
      </c>
      <c r="AS79" s="23">
        <v>21954</v>
      </c>
      <c r="AT79" s="23">
        <v>17574</v>
      </c>
      <c r="AU79" s="23">
        <v>13004</v>
      </c>
      <c r="AV79" s="23">
        <v>9948</v>
      </c>
      <c r="AW79" s="23">
        <v>5973</v>
      </c>
      <c r="AX79" s="23">
        <v>3689</v>
      </c>
      <c r="AY79" s="23">
        <v>3989</v>
      </c>
      <c r="AZ79" s="23">
        <v>5324</v>
      </c>
      <c r="BA79" s="23">
        <v>308276</v>
      </c>
      <c r="BB79" s="28">
        <v>2</v>
      </c>
      <c r="BC79" s="28">
        <v>2</v>
      </c>
      <c r="BD79" s="28">
        <v>2</v>
      </c>
      <c r="BE79" s="28">
        <v>1</v>
      </c>
      <c r="BF79" s="28">
        <v>0</v>
      </c>
      <c r="BG79" s="23">
        <v>10958</v>
      </c>
      <c r="BH79" s="23">
        <v>5815</v>
      </c>
      <c r="BI79" s="23">
        <v>36793</v>
      </c>
      <c r="BJ79" s="23">
        <v>18860</v>
      </c>
      <c r="BK79" s="23">
        <v>18248</v>
      </c>
      <c r="BL79" s="23">
        <v>30205</v>
      </c>
      <c r="BM79" s="23">
        <v>80038</v>
      </c>
      <c r="BN79" s="23">
        <v>37762</v>
      </c>
      <c r="BO79" s="23">
        <v>92991</v>
      </c>
      <c r="BP79" s="23">
        <v>49519</v>
      </c>
      <c r="BQ79" s="23">
        <v>51874</v>
      </c>
      <c r="BR79" s="23">
        <v>1119</v>
      </c>
      <c r="BS79" s="23">
        <v>2146</v>
      </c>
      <c r="BT79" s="23">
        <v>7589</v>
      </c>
      <c r="BU79" s="22">
        <v>195</v>
      </c>
      <c r="BV79" s="22">
        <v>7</v>
      </c>
      <c r="BW79" s="23">
        <v>7211</v>
      </c>
      <c r="BX79" s="23">
        <v>8434</v>
      </c>
      <c r="BY79" s="23">
        <v>4153</v>
      </c>
      <c r="BZ79" s="23">
        <v>14193</v>
      </c>
      <c r="CA79" s="22">
        <v>553</v>
      </c>
      <c r="CB79" s="22">
        <v>26</v>
      </c>
      <c r="CC79" s="22">
        <v>473</v>
      </c>
      <c r="CD79" s="22">
        <v>32</v>
      </c>
      <c r="CE79" s="22">
        <v>206</v>
      </c>
      <c r="CF79" s="22">
        <v>39</v>
      </c>
      <c r="CG79" s="22">
        <v>451</v>
      </c>
      <c r="CH79" s="22">
        <v>198</v>
      </c>
      <c r="CI79" s="23">
        <v>287271</v>
      </c>
      <c r="CJ79" s="23">
        <v>86885</v>
      </c>
      <c r="CK79" s="23">
        <v>4953</v>
      </c>
      <c r="CL79" s="23">
        <v>1819</v>
      </c>
      <c r="CM79" s="23">
        <v>45262</v>
      </c>
      <c r="CN79" s="23">
        <v>45290</v>
      </c>
      <c r="CO79" s="23">
        <v>3726</v>
      </c>
      <c r="CP79" s="22">
        <v>99</v>
      </c>
      <c r="CQ79" s="23">
        <v>57031</v>
      </c>
      <c r="CR79" s="22">
        <v>538</v>
      </c>
      <c r="CS79" s="22">
        <v>392</v>
      </c>
      <c r="CT79" s="23">
        <v>77245</v>
      </c>
      <c r="CU79" s="22" t="s">
        <v>2467</v>
      </c>
      <c r="CV79" s="22" t="s">
        <v>134</v>
      </c>
    </row>
    <row r="80" spans="1:100" x14ac:dyDescent="0.2">
      <c r="A80" s="22" t="s">
        <v>1120</v>
      </c>
      <c r="B80" s="22" t="s">
        <v>1121</v>
      </c>
      <c r="C80" s="22" t="s">
        <v>1120</v>
      </c>
      <c r="D80" s="22" t="s">
        <v>1140</v>
      </c>
      <c r="E80" s="22" t="s">
        <v>1141</v>
      </c>
      <c r="F80" s="22" t="s">
        <v>1140</v>
      </c>
      <c r="G80" s="22" t="e">
        <f>VLOOKUP(D80,#REF!,5,0)</f>
        <v>#REF!</v>
      </c>
      <c r="H80" s="22" t="e">
        <f>VLOOKUP(D80,#REF!,6,0)</f>
        <v>#REF!</v>
      </c>
      <c r="I80" s="22">
        <v>8</v>
      </c>
      <c r="J80" s="22">
        <v>49</v>
      </c>
      <c r="K80" s="22">
        <v>40</v>
      </c>
      <c r="L80" s="23">
        <v>115406</v>
      </c>
      <c r="M80" s="23">
        <v>35339</v>
      </c>
      <c r="N80" s="26">
        <v>1645.73</v>
      </c>
      <c r="O80" s="22">
        <v>70</v>
      </c>
      <c r="P80" s="23">
        <v>1689</v>
      </c>
      <c r="Q80" s="23">
        <f t="shared" si="0"/>
        <v>14635287.593366031</v>
      </c>
      <c r="R80" s="26">
        <v>6.52</v>
      </c>
      <c r="S80" s="22">
        <v>686</v>
      </c>
      <c r="T80" s="22">
        <v>220</v>
      </c>
      <c r="U80" s="23">
        <v>103419</v>
      </c>
      <c r="V80" s="23">
        <v>83677</v>
      </c>
      <c r="W80" s="23">
        <v>108629</v>
      </c>
      <c r="X80" s="23">
        <v>6692</v>
      </c>
      <c r="Y80" s="22">
        <v>76</v>
      </c>
      <c r="Z80" s="22">
        <v>4</v>
      </c>
      <c r="AA80" s="22">
        <v>4</v>
      </c>
      <c r="AB80" s="22">
        <v>1</v>
      </c>
      <c r="AC80" s="22">
        <v>0</v>
      </c>
      <c r="AD80" s="23">
        <v>57858</v>
      </c>
      <c r="AE80" s="23">
        <v>57548</v>
      </c>
      <c r="AF80" s="23">
        <v>58656</v>
      </c>
      <c r="AG80" s="23">
        <v>51583</v>
      </c>
      <c r="AH80" s="23">
        <v>1015</v>
      </c>
      <c r="AI80" s="23">
        <v>4152</v>
      </c>
      <c r="AJ80" s="23">
        <v>6892</v>
      </c>
      <c r="AK80" s="23">
        <v>9838</v>
      </c>
      <c r="AL80" s="23">
        <v>11242</v>
      </c>
      <c r="AM80" s="23">
        <v>12155</v>
      </c>
      <c r="AN80" s="23">
        <v>10280</v>
      </c>
      <c r="AO80" s="23">
        <v>8970</v>
      </c>
      <c r="AP80" s="23">
        <v>9433</v>
      </c>
      <c r="AQ80" s="23">
        <v>9826</v>
      </c>
      <c r="AR80" s="23">
        <v>9061</v>
      </c>
      <c r="AS80" s="23">
        <v>7728</v>
      </c>
      <c r="AT80" s="23">
        <v>6172</v>
      </c>
      <c r="AU80" s="23">
        <v>4823</v>
      </c>
      <c r="AV80" s="23">
        <v>3579</v>
      </c>
      <c r="AW80" s="23">
        <v>2473</v>
      </c>
      <c r="AX80" s="23">
        <v>1444</v>
      </c>
      <c r="AY80" s="23">
        <v>1490</v>
      </c>
      <c r="AZ80" s="23">
        <v>1661</v>
      </c>
      <c r="BA80" s="23">
        <v>111025</v>
      </c>
      <c r="BB80" s="28">
        <v>2</v>
      </c>
      <c r="BC80" s="28">
        <v>1</v>
      </c>
      <c r="BD80" s="28">
        <v>1</v>
      </c>
      <c r="BE80" s="28">
        <v>1</v>
      </c>
      <c r="BF80" s="28">
        <v>0</v>
      </c>
      <c r="BG80" s="23">
        <v>3334</v>
      </c>
      <c r="BH80" s="23">
        <v>1841</v>
      </c>
      <c r="BI80" s="23">
        <v>11961</v>
      </c>
      <c r="BJ80" s="23">
        <v>7020</v>
      </c>
      <c r="BK80" s="23">
        <v>7399</v>
      </c>
      <c r="BL80" s="23">
        <v>11201</v>
      </c>
      <c r="BM80" s="23">
        <v>22008</v>
      </c>
      <c r="BN80" s="23">
        <v>14310</v>
      </c>
      <c r="BO80" s="23">
        <v>24546</v>
      </c>
      <c r="BP80" s="23">
        <v>15423</v>
      </c>
      <c r="BQ80" s="23">
        <v>27344</v>
      </c>
      <c r="BR80" s="23">
        <v>1089</v>
      </c>
      <c r="BS80" s="23">
        <v>1409</v>
      </c>
      <c r="BT80" s="23">
        <v>8905</v>
      </c>
      <c r="BU80" s="22">
        <v>358</v>
      </c>
      <c r="BV80" s="22">
        <v>14</v>
      </c>
      <c r="BW80" s="23">
        <v>1841</v>
      </c>
      <c r="BX80" s="23">
        <v>2658</v>
      </c>
      <c r="BY80" s="22">
        <v>648</v>
      </c>
      <c r="BZ80" s="23">
        <v>7318</v>
      </c>
      <c r="CA80" s="22">
        <v>58</v>
      </c>
      <c r="CB80" s="22">
        <v>3</v>
      </c>
      <c r="CC80" s="22">
        <v>37</v>
      </c>
      <c r="CD80" s="22">
        <v>2</v>
      </c>
      <c r="CE80" s="22">
        <v>13</v>
      </c>
      <c r="CF80" s="22">
        <v>2</v>
      </c>
      <c r="CG80" s="22">
        <v>116</v>
      </c>
      <c r="CH80" s="22">
        <v>140</v>
      </c>
      <c r="CI80" s="23">
        <v>102570</v>
      </c>
      <c r="CJ80" s="23">
        <v>29844</v>
      </c>
      <c r="CK80" s="23">
        <v>5098</v>
      </c>
      <c r="CL80" s="23">
        <v>1896</v>
      </c>
      <c r="CM80" s="23">
        <v>14607</v>
      </c>
      <c r="CN80" s="23">
        <v>17005</v>
      </c>
      <c r="CO80" s="23">
        <v>1741</v>
      </c>
      <c r="CP80" s="22">
        <v>20</v>
      </c>
      <c r="CQ80" s="23">
        <v>26940</v>
      </c>
      <c r="CR80" s="22">
        <v>188</v>
      </c>
      <c r="CS80" s="22">
        <v>677</v>
      </c>
      <c r="CT80" s="23">
        <v>17390</v>
      </c>
      <c r="CU80" s="22" t="s">
        <v>2467</v>
      </c>
      <c r="CV80" s="22" t="s">
        <v>134</v>
      </c>
    </row>
    <row r="81" spans="1:100" x14ac:dyDescent="0.2">
      <c r="A81" s="22" t="s">
        <v>181</v>
      </c>
      <c r="B81" s="22" t="s">
        <v>182</v>
      </c>
      <c r="C81" s="22" t="s">
        <v>181</v>
      </c>
      <c r="D81" s="22" t="s">
        <v>222</v>
      </c>
      <c r="E81" s="22" t="s">
        <v>223</v>
      </c>
      <c r="F81" s="22" t="s">
        <v>222</v>
      </c>
      <c r="G81" s="22" t="e">
        <f>VLOOKUP(D81,#REF!,5,0)</f>
        <v>#REF!</v>
      </c>
      <c r="H81" s="22" t="e">
        <f>VLOOKUP(D81,#REF!,6,0)</f>
        <v>#REF!</v>
      </c>
      <c r="I81" s="22">
        <v>12</v>
      </c>
      <c r="J81" s="22">
        <v>386</v>
      </c>
      <c r="K81" s="22">
        <v>2</v>
      </c>
      <c r="L81" s="23">
        <v>269845</v>
      </c>
      <c r="M81" s="23">
        <v>74422</v>
      </c>
      <c r="N81" s="26">
        <v>3918.05</v>
      </c>
      <c r="O81" s="22">
        <v>69</v>
      </c>
      <c r="P81" s="23">
        <v>6992</v>
      </c>
      <c r="Q81" s="23">
        <f t="shared" si="0"/>
        <v>25911171.227927141</v>
      </c>
      <c r="R81" s="26">
        <v>9.6999999999999993</v>
      </c>
      <c r="S81" s="23">
        <v>1788</v>
      </c>
      <c r="T81" s="22">
        <v>315</v>
      </c>
      <c r="U81" s="23">
        <v>219911</v>
      </c>
      <c r="V81" s="23">
        <v>176865</v>
      </c>
      <c r="W81" s="23">
        <v>243524</v>
      </c>
      <c r="X81" s="23">
        <v>25205</v>
      </c>
      <c r="Y81" s="23">
        <v>1099</v>
      </c>
      <c r="Z81" s="22">
        <v>2</v>
      </c>
      <c r="AA81" s="22">
        <v>1</v>
      </c>
      <c r="AB81" s="22">
        <v>0</v>
      </c>
      <c r="AC81" s="22">
        <v>14</v>
      </c>
      <c r="AD81" s="23">
        <v>137740</v>
      </c>
      <c r="AE81" s="23">
        <v>132105</v>
      </c>
      <c r="AF81" s="23">
        <v>148235</v>
      </c>
      <c r="AG81" s="23">
        <v>112537</v>
      </c>
      <c r="AH81" s="23">
        <v>1323</v>
      </c>
      <c r="AI81" s="23">
        <v>7750</v>
      </c>
      <c r="AJ81" s="23">
        <v>18188</v>
      </c>
      <c r="AK81" s="23">
        <v>30893</v>
      </c>
      <c r="AL81" s="23">
        <v>34168</v>
      </c>
      <c r="AM81" s="23">
        <v>30669</v>
      </c>
      <c r="AN81" s="23">
        <v>25445</v>
      </c>
      <c r="AO81" s="23">
        <v>21055</v>
      </c>
      <c r="AP81" s="23">
        <v>20496</v>
      </c>
      <c r="AQ81" s="23">
        <v>20441</v>
      </c>
      <c r="AR81" s="23">
        <v>17262</v>
      </c>
      <c r="AS81" s="23">
        <v>14076</v>
      </c>
      <c r="AT81" s="23">
        <v>11452</v>
      </c>
      <c r="AU81" s="23">
        <v>8925</v>
      </c>
      <c r="AV81" s="23">
        <v>6920</v>
      </c>
      <c r="AW81" s="23">
        <v>4270</v>
      </c>
      <c r="AX81" s="23">
        <v>2514</v>
      </c>
      <c r="AY81" s="23">
        <v>3071</v>
      </c>
      <c r="AZ81" s="23">
        <v>4468</v>
      </c>
      <c r="BA81" s="23">
        <v>259601</v>
      </c>
      <c r="BB81" s="28">
        <v>2</v>
      </c>
      <c r="BC81" s="28">
        <v>2</v>
      </c>
      <c r="BD81" s="28">
        <v>2</v>
      </c>
      <c r="BE81" s="28">
        <v>1</v>
      </c>
      <c r="BF81" s="28">
        <v>0</v>
      </c>
      <c r="BG81" s="23">
        <v>9755</v>
      </c>
      <c r="BH81" s="23">
        <v>5283</v>
      </c>
      <c r="BI81" s="23">
        <v>38385</v>
      </c>
      <c r="BJ81" s="23">
        <v>20568</v>
      </c>
      <c r="BK81" s="23">
        <v>19650</v>
      </c>
      <c r="BL81" s="23">
        <v>28293</v>
      </c>
      <c r="BM81" s="23">
        <v>76312</v>
      </c>
      <c r="BN81" s="23">
        <v>40489</v>
      </c>
      <c r="BO81" s="23">
        <v>52088</v>
      </c>
      <c r="BP81" s="23">
        <v>39580</v>
      </c>
      <c r="BQ81" s="23">
        <v>51822</v>
      </c>
      <c r="BR81" s="23">
        <v>1158</v>
      </c>
      <c r="BS81" s="23">
        <v>2128</v>
      </c>
      <c r="BT81" s="23">
        <v>6096</v>
      </c>
      <c r="BU81" s="22">
        <v>163</v>
      </c>
      <c r="BV81" s="22">
        <v>9</v>
      </c>
      <c r="BW81" s="23">
        <v>2533</v>
      </c>
      <c r="BX81" s="23">
        <v>3059</v>
      </c>
      <c r="BY81" s="22">
        <v>998</v>
      </c>
      <c r="BZ81" s="23">
        <v>7314</v>
      </c>
      <c r="CA81" s="22">
        <v>814</v>
      </c>
      <c r="CB81" s="22">
        <v>12</v>
      </c>
      <c r="CC81" s="22">
        <v>30</v>
      </c>
      <c r="CD81" s="22">
        <v>13</v>
      </c>
      <c r="CE81" s="22">
        <v>27</v>
      </c>
      <c r="CF81" s="22">
        <v>44</v>
      </c>
      <c r="CG81" s="22">
        <v>82</v>
      </c>
      <c r="CH81" s="22">
        <v>551</v>
      </c>
      <c r="CI81" s="23">
        <v>254368</v>
      </c>
      <c r="CJ81" s="23">
        <v>106858</v>
      </c>
      <c r="CK81" s="23">
        <v>4142</v>
      </c>
      <c r="CL81" s="23">
        <v>1271</v>
      </c>
      <c r="CM81" s="23">
        <v>31546</v>
      </c>
      <c r="CN81" s="23">
        <v>63178</v>
      </c>
      <c r="CO81" s="22">
        <v>20</v>
      </c>
      <c r="CP81" s="22">
        <v>28</v>
      </c>
      <c r="CQ81" s="23">
        <v>37342</v>
      </c>
      <c r="CR81" s="22">
        <v>570</v>
      </c>
      <c r="CS81" s="22">
        <v>509</v>
      </c>
      <c r="CT81" s="23">
        <v>24381</v>
      </c>
      <c r="CU81" s="22" t="s">
        <v>2467</v>
      </c>
      <c r="CV81" s="22" t="s">
        <v>134</v>
      </c>
    </row>
    <row r="82" spans="1:100" x14ac:dyDescent="0.2">
      <c r="A82" s="22" t="s">
        <v>181</v>
      </c>
      <c r="B82" s="22" t="s">
        <v>182</v>
      </c>
      <c r="C82" s="22" t="s">
        <v>181</v>
      </c>
      <c r="D82" s="22" t="s">
        <v>224</v>
      </c>
      <c r="E82" s="22" t="s">
        <v>225</v>
      </c>
      <c r="F82" s="22" t="s">
        <v>224</v>
      </c>
      <c r="G82" s="22" t="e">
        <f>VLOOKUP(D82,#REF!,5,0)</f>
        <v>#REF!</v>
      </c>
      <c r="H82" s="22" t="e">
        <f>VLOOKUP(D82,#REF!,6,0)</f>
        <v>#REF!</v>
      </c>
      <c r="I82" s="22">
        <v>12</v>
      </c>
      <c r="J82" s="22">
        <v>386</v>
      </c>
      <c r="K82" s="22">
        <v>2</v>
      </c>
      <c r="L82" s="23">
        <v>269845</v>
      </c>
      <c r="M82" s="23">
        <v>74422</v>
      </c>
      <c r="N82" s="26">
        <v>3918.05</v>
      </c>
      <c r="O82" s="22">
        <v>69</v>
      </c>
      <c r="P82" s="23">
        <v>6726</v>
      </c>
      <c r="Q82" s="23">
        <f t="shared" si="0"/>
        <v>24925420.148603827</v>
      </c>
      <c r="R82" s="26">
        <v>8.3699999999999992</v>
      </c>
      <c r="S82" s="23">
        <v>1788</v>
      </c>
      <c r="T82" s="22">
        <v>315</v>
      </c>
      <c r="U82" s="23">
        <v>219911</v>
      </c>
      <c r="V82" s="23">
        <v>176865</v>
      </c>
      <c r="W82" s="23">
        <v>243524</v>
      </c>
      <c r="X82" s="23">
        <v>25205</v>
      </c>
      <c r="Y82" s="23">
        <v>1099</v>
      </c>
      <c r="Z82" s="22">
        <v>2</v>
      </c>
      <c r="AA82" s="22">
        <v>1</v>
      </c>
      <c r="AB82" s="22">
        <v>0</v>
      </c>
      <c r="AC82" s="22">
        <v>14</v>
      </c>
      <c r="AD82" s="23">
        <v>137740</v>
      </c>
      <c r="AE82" s="23">
        <v>132105</v>
      </c>
      <c r="AF82" s="23">
        <v>148235</v>
      </c>
      <c r="AG82" s="23">
        <v>112537</v>
      </c>
      <c r="AH82" s="23">
        <v>1323</v>
      </c>
      <c r="AI82" s="23">
        <v>7750</v>
      </c>
      <c r="AJ82" s="23">
        <v>18188</v>
      </c>
      <c r="AK82" s="23">
        <v>30893</v>
      </c>
      <c r="AL82" s="23">
        <v>34168</v>
      </c>
      <c r="AM82" s="23">
        <v>30669</v>
      </c>
      <c r="AN82" s="23">
        <v>25445</v>
      </c>
      <c r="AO82" s="23">
        <v>21055</v>
      </c>
      <c r="AP82" s="23">
        <v>20496</v>
      </c>
      <c r="AQ82" s="23">
        <v>20441</v>
      </c>
      <c r="AR82" s="23">
        <v>17262</v>
      </c>
      <c r="AS82" s="23">
        <v>14076</v>
      </c>
      <c r="AT82" s="23">
        <v>11452</v>
      </c>
      <c r="AU82" s="23">
        <v>8925</v>
      </c>
      <c r="AV82" s="23">
        <v>6920</v>
      </c>
      <c r="AW82" s="23">
        <v>4270</v>
      </c>
      <c r="AX82" s="23">
        <v>2514</v>
      </c>
      <c r="AY82" s="23">
        <v>3071</v>
      </c>
      <c r="AZ82" s="23">
        <v>4468</v>
      </c>
      <c r="BA82" s="23">
        <v>259601</v>
      </c>
      <c r="BB82" s="28">
        <v>2</v>
      </c>
      <c r="BC82" s="28">
        <v>2</v>
      </c>
      <c r="BD82" s="28">
        <v>2</v>
      </c>
      <c r="BE82" s="28">
        <v>1</v>
      </c>
      <c r="BF82" s="28">
        <v>0</v>
      </c>
      <c r="BG82" s="23">
        <v>9755</v>
      </c>
      <c r="BH82" s="23">
        <v>5283</v>
      </c>
      <c r="BI82" s="23">
        <v>38385</v>
      </c>
      <c r="BJ82" s="23">
        <v>20568</v>
      </c>
      <c r="BK82" s="23">
        <v>19650</v>
      </c>
      <c r="BL82" s="23">
        <v>28293</v>
      </c>
      <c r="BM82" s="23">
        <v>76312</v>
      </c>
      <c r="BN82" s="23">
        <v>40489</v>
      </c>
      <c r="BO82" s="23">
        <v>52088</v>
      </c>
      <c r="BP82" s="23">
        <v>39580</v>
      </c>
      <c r="BQ82" s="23">
        <v>51822</v>
      </c>
      <c r="BR82" s="23">
        <v>1158</v>
      </c>
      <c r="BS82" s="23">
        <v>2128</v>
      </c>
      <c r="BT82" s="23">
        <v>6096</v>
      </c>
      <c r="BU82" s="22">
        <v>163</v>
      </c>
      <c r="BV82" s="22">
        <v>9</v>
      </c>
      <c r="BW82" s="23">
        <v>2533</v>
      </c>
      <c r="BX82" s="23">
        <v>3059</v>
      </c>
      <c r="BY82" s="22">
        <v>998</v>
      </c>
      <c r="BZ82" s="23">
        <v>7314</v>
      </c>
      <c r="CA82" s="22">
        <v>814</v>
      </c>
      <c r="CB82" s="22">
        <v>12</v>
      </c>
      <c r="CC82" s="22">
        <v>30</v>
      </c>
      <c r="CD82" s="22">
        <v>13</v>
      </c>
      <c r="CE82" s="22">
        <v>27</v>
      </c>
      <c r="CF82" s="22">
        <v>44</v>
      </c>
      <c r="CG82" s="22">
        <v>82</v>
      </c>
      <c r="CH82" s="22">
        <v>551</v>
      </c>
      <c r="CI82" s="23">
        <v>254368</v>
      </c>
      <c r="CJ82" s="23">
        <v>106858</v>
      </c>
      <c r="CK82" s="23">
        <v>4142</v>
      </c>
      <c r="CL82" s="23">
        <v>1271</v>
      </c>
      <c r="CM82" s="23">
        <v>31546</v>
      </c>
      <c r="CN82" s="23">
        <v>63178</v>
      </c>
      <c r="CO82" s="22">
        <v>20</v>
      </c>
      <c r="CP82" s="22">
        <v>28</v>
      </c>
      <c r="CQ82" s="23">
        <v>37342</v>
      </c>
      <c r="CR82" s="22">
        <v>570</v>
      </c>
      <c r="CS82" s="22">
        <v>509</v>
      </c>
      <c r="CT82" s="23">
        <v>24381</v>
      </c>
      <c r="CU82" s="22" t="s">
        <v>2467</v>
      </c>
      <c r="CV82" s="22" t="s">
        <v>134</v>
      </c>
    </row>
    <row r="83" spans="1:100" x14ac:dyDescent="0.2">
      <c r="A83" s="22" t="s">
        <v>181</v>
      </c>
      <c r="B83" s="22" t="s">
        <v>182</v>
      </c>
      <c r="C83" s="22" t="s">
        <v>181</v>
      </c>
      <c r="D83" s="22" t="s">
        <v>216</v>
      </c>
      <c r="E83" s="22" t="s">
        <v>217</v>
      </c>
      <c r="F83" s="22" t="s">
        <v>216</v>
      </c>
      <c r="G83" s="22" t="e">
        <f>VLOOKUP(D83,#REF!,5,0)</f>
        <v>#REF!</v>
      </c>
      <c r="H83" s="22" t="e">
        <f>VLOOKUP(D83,#REF!,6,0)</f>
        <v>#REF!</v>
      </c>
      <c r="I83" s="22">
        <v>9</v>
      </c>
      <c r="J83" s="22">
        <v>128</v>
      </c>
      <c r="K83" s="22">
        <v>6</v>
      </c>
      <c r="L83" s="23">
        <v>141869</v>
      </c>
      <c r="M83" s="23">
        <v>39177</v>
      </c>
      <c r="N83" s="26">
        <v>2069.0500000000002</v>
      </c>
      <c r="O83" s="22">
        <v>69</v>
      </c>
      <c r="P83" s="23">
        <v>2636</v>
      </c>
      <c r="Q83" s="23">
        <f t="shared" si="0"/>
        <v>18580521.466987148</v>
      </c>
      <c r="R83" s="26">
        <v>12.48</v>
      </c>
      <c r="S83" s="22">
        <v>722</v>
      </c>
      <c r="T83" s="22">
        <v>302</v>
      </c>
      <c r="U83" s="23">
        <v>136877</v>
      </c>
      <c r="V83" s="23">
        <v>97522</v>
      </c>
      <c r="W83" s="23">
        <v>2462</v>
      </c>
      <c r="X83" s="23">
        <v>85741</v>
      </c>
      <c r="Y83" s="23">
        <v>53481</v>
      </c>
      <c r="Z83" s="22">
        <v>3</v>
      </c>
      <c r="AA83" s="22">
        <v>18</v>
      </c>
      <c r="AB83" s="22">
        <v>0</v>
      </c>
      <c r="AC83" s="22">
        <v>164</v>
      </c>
      <c r="AD83" s="23">
        <v>70581</v>
      </c>
      <c r="AE83" s="23">
        <v>71288</v>
      </c>
      <c r="AF83" s="23">
        <v>81117</v>
      </c>
      <c r="AG83" s="23">
        <v>51431</v>
      </c>
      <c r="AH83" s="22">
        <v>167</v>
      </c>
      <c r="AI83" s="23">
        <v>9154</v>
      </c>
      <c r="AJ83" s="23">
        <v>9049</v>
      </c>
      <c r="AK83" s="23">
        <v>14727</v>
      </c>
      <c r="AL83" s="23">
        <v>15783</v>
      </c>
      <c r="AM83" s="23">
        <v>15620</v>
      </c>
      <c r="AN83" s="23">
        <v>12880</v>
      </c>
      <c r="AO83" s="23">
        <v>10737</v>
      </c>
      <c r="AP83" s="23">
        <v>9127</v>
      </c>
      <c r="AQ83" s="23">
        <v>9453</v>
      </c>
      <c r="AR83" s="23">
        <v>8552</v>
      </c>
      <c r="AS83" s="23">
        <v>7267</v>
      </c>
      <c r="AT83" s="23">
        <v>6572</v>
      </c>
      <c r="AU83" s="23">
        <v>5839</v>
      </c>
      <c r="AV83" s="23">
        <v>5604</v>
      </c>
      <c r="AW83" s="23">
        <v>4215</v>
      </c>
      <c r="AX83" s="23">
        <v>2690</v>
      </c>
      <c r="AY83" s="23">
        <v>3754</v>
      </c>
      <c r="AZ83" s="23">
        <v>2054</v>
      </c>
      <c r="BA83" s="23">
        <v>136543</v>
      </c>
      <c r="BB83" s="28">
        <v>2</v>
      </c>
      <c r="BC83" s="28">
        <v>2</v>
      </c>
      <c r="BD83" s="28">
        <v>1</v>
      </c>
      <c r="BE83" s="28">
        <v>1</v>
      </c>
      <c r="BF83" s="28">
        <v>0</v>
      </c>
      <c r="BG83" s="23">
        <v>4519</v>
      </c>
      <c r="BH83" s="23">
        <v>2551</v>
      </c>
      <c r="BI83" s="23">
        <v>18104</v>
      </c>
      <c r="BJ83" s="23">
        <v>9519</v>
      </c>
      <c r="BK83" s="23">
        <v>9398</v>
      </c>
      <c r="BL83" s="23">
        <v>14739</v>
      </c>
      <c r="BM83" s="23">
        <v>38062</v>
      </c>
      <c r="BN83" s="23">
        <v>22364</v>
      </c>
      <c r="BO83" s="23">
        <v>18382</v>
      </c>
      <c r="BP83" s="23">
        <v>18178</v>
      </c>
      <c r="BQ83" s="23">
        <v>36611</v>
      </c>
      <c r="BR83" s="22">
        <v>514</v>
      </c>
      <c r="BS83" s="23">
        <v>2277</v>
      </c>
      <c r="BT83" s="23">
        <v>5345</v>
      </c>
      <c r="BU83" s="22">
        <v>134</v>
      </c>
      <c r="BV83" s="22">
        <v>2</v>
      </c>
      <c r="BW83" s="23">
        <v>1755</v>
      </c>
      <c r="BX83" s="23">
        <v>3239</v>
      </c>
      <c r="BY83" s="23">
        <v>1097</v>
      </c>
      <c r="BZ83" s="23">
        <v>10940</v>
      </c>
      <c r="CA83" s="22">
        <v>20</v>
      </c>
      <c r="CB83" s="22">
        <v>1</v>
      </c>
      <c r="CC83" s="22">
        <v>27</v>
      </c>
      <c r="CD83" s="22">
        <v>4</v>
      </c>
      <c r="CE83" s="22">
        <v>26</v>
      </c>
      <c r="CF83" s="22">
        <v>36</v>
      </c>
      <c r="CG83" s="22">
        <v>54</v>
      </c>
      <c r="CH83" s="22">
        <v>305</v>
      </c>
      <c r="CI83" s="23">
        <v>124365</v>
      </c>
      <c r="CJ83" s="23">
        <v>27234</v>
      </c>
      <c r="CK83" s="23">
        <v>3742</v>
      </c>
      <c r="CL83" s="22">
        <v>692</v>
      </c>
      <c r="CM83" s="23">
        <v>22532</v>
      </c>
      <c r="CN83" s="23">
        <v>41127</v>
      </c>
      <c r="CO83" s="22">
        <v>49</v>
      </c>
      <c r="CP83" s="22">
        <v>128</v>
      </c>
      <c r="CQ83" s="23">
        <v>42185</v>
      </c>
      <c r="CR83" s="22">
        <v>272</v>
      </c>
      <c r="CS83" s="22">
        <v>655</v>
      </c>
      <c r="CT83" s="23">
        <v>3253</v>
      </c>
      <c r="CU83" s="22" t="s">
        <v>2467</v>
      </c>
      <c r="CV83" s="22" t="s">
        <v>134</v>
      </c>
    </row>
    <row r="84" spans="1:100" x14ac:dyDescent="0.2">
      <c r="A84" s="22" t="s">
        <v>755</v>
      </c>
      <c r="B84" s="22" t="s">
        <v>756</v>
      </c>
      <c r="C84" s="22" t="s">
        <v>755</v>
      </c>
      <c r="D84" s="22" t="s">
        <v>757</v>
      </c>
      <c r="E84" s="22" t="s">
        <v>758</v>
      </c>
      <c r="F84" s="22" t="s">
        <v>757</v>
      </c>
      <c r="G84" s="22" t="e">
        <f>VLOOKUP(D84,#REF!,5,0)</f>
        <v>#REF!</v>
      </c>
      <c r="H84" s="22" t="e">
        <f>VLOOKUP(D84,#REF!,6,0)</f>
        <v>#REF!</v>
      </c>
      <c r="I84" s="22">
        <v>6</v>
      </c>
      <c r="J84" s="22">
        <v>63</v>
      </c>
      <c r="K84" s="22">
        <v>11</v>
      </c>
      <c r="L84" s="23">
        <v>149496</v>
      </c>
      <c r="M84" s="23">
        <v>35898</v>
      </c>
      <c r="N84" s="26">
        <v>2183.1799999999998</v>
      </c>
      <c r="O84" s="22">
        <v>68</v>
      </c>
      <c r="P84" s="23">
        <v>1242</v>
      </c>
      <c r="Q84" s="23">
        <f t="shared" si="0"/>
        <v>8307914.5930325892</v>
      </c>
      <c r="R84" s="26">
        <v>28.17</v>
      </c>
      <c r="S84" s="22">
        <v>303</v>
      </c>
      <c r="T84" s="22">
        <v>157</v>
      </c>
      <c r="U84" s="23">
        <v>123526</v>
      </c>
      <c r="V84" s="23">
        <v>102191</v>
      </c>
      <c r="W84" s="23">
        <v>6465</v>
      </c>
      <c r="X84" s="23">
        <v>105271</v>
      </c>
      <c r="Y84" s="23">
        <v>27812</v>
      </c>
      <c r="Z84" s="22">
        <v>171</v>
      </c>
      <c r="AA84" s="22">
        <v>1</v>
      </c>
      <c r="AB84" s="22">
        <v>0</v>
      </c>
      <c r="AC84" s="23">
        <v>9776</v>
      </c>
      <c r="AD84" s="23">
        <v>76515</v>
      </c>
      <c r="AE84" s="23">
        <v>72981</v>
      </c>
      <c r="AF84" s="23">
        <v>90009</v>
      </c>
      <c r="AG84" s="23">
        <v>54774</v>
      </c>
      <c r="AH84" s="22">
        <v>361</v>
      </c>
      <c r="AI84" s="23">
        <v>4352</v>
      </c>
      <c r="AJ84" s="23">
        <v>10834</v>
      </c>
      <c r="AK84" s="23">
        <v>13908</v>
      </c>
      <c r="AL84" s="23">
        <v>16833</v>
      </c>
      <c r="AM84" s="23">
        <v>17900</v>
      </c>
      <c r="AN84" s="23">
        <v>16327</v>
      </c>
      <c r="AO84" s="23">
        <v>12560</v>
      </c>
      <c r="AP84" s="23">
        <v>11449</v>
      </c>
      <c r="AQ84" s="23">
        <v>10114</v>
      </c>
      <c r="AR84" s="23">
        <v>9057</v>
      </c>
      <c r="AS84" s="23">
        <v>7543</v>
      </c>
      <c r="AT84" s="23">
        <v>6220</v>
      </c>
      <c r="AU84" s="23">
        <v>4970</v>
      </c>
      <c r="AV84" s="23">
        <v>4312</v>
      </c>
      <c r="AW84" s="23">
        <v>2677</v>
      </c>
      <c r="AX84" s="23">
        <v>2172</v>
      </c>
      <c r="AY84" s="23">
        <v>2620</v>
      </c>
      <c r="AZ84" s="23">
        <v>2457</v>
      </c>
      <c r="BA84" s="23">
        <v>142519</v>
      </c>
      <c r="BB84" s="28">
        <v>2</v>
      </c>
      <c r="BC84" s="28">
        <v>2</v>
      </c>
      <c r="BD84" s="28">
        <v>2</v>
      </c>
      <c r="BE84" s="28">
        <v>1</v>
      </c>
      <c r="BF84" s="28">
        <v>0</v>
      </c>
      <c r="BG84" s="23">
        <v>5061</v>
      </c>
      <c r="BH84" s="23">
        <v>2630</v>
      </c>
      <c r="BI84" s="23">
        <v>17138</v>
      </c>
      <c r="BJ84" s="23">
        <v>10371</v>
      </c>
      <c r="BK84" s="23">
        <v>11428</v>
      </c>
      <c r="BL84" s="23">
        <v>17286</v>
      </c>
      <c r="BM84" s="23">
        <v>40594</v>
      </c>
      <c r="BN84" s="23">
        <v>52385</v>
      </c>
      <c r="BO84" s="23">
        <v>10023</v>
      </c>
      <c r="BP84" s="23">
        <v>15182</v>
      </c>
      <c r="BQ84" s="23">
        <v>22688</v>
      </c>
      <c r="BR84" s="22">
        <v>320</v>
      </c>
      <c r="BS84" s="23">
        <v>1285</v>
      </c>
      <c r="BT84" s="23">
        <v>6903</v>
      </c>
      <c r="BU84" s="22">
        <v>114</v>
      </c>
      <c r="BV84" s="22">
        <v>2</v>
      </c>
      <c r="BW84" s="23">
        <v>2128</v>
      </c>
      <c r="BX84" s="23">
        <v>2694</v>
      </c>
      <c r="BY84" s="23">
        <v>1046</v>
      </c>
      <c r="BZ84" s="23">
        <v>6377</v>
      </c>
      <c r="CA84" s="22">
        <v>16</v>
      </c>
      <c r="CB84" s="22">
        <v>7</v>
      </c>
      <c r="CC84" s="22">
        <v>3</v>
      </c>
      <c r="CD84" s="22">
        <v>1</v>
      </c>
      <c r="CE84" s="22">
        <v>5</v>
      </c>
      <c r="CF84" s="22">
        <v>19</v>
      </c>
      <c r="CG84" s="22">
        <v>48</v>
      </c>
      <c r="CH84" s="22">
        <v>112</v>
      </c>
      <c r="CI84" s="23">
        <v>137040</v>
      </c>
      <c r="CJ84" s="23">
        <v>39919</v>
      </c>
      <c r="CK84" s="23">
        <v>3432</v>
      </c>
      <c r="CL84" s="22">
        <v>513</v>
      </c>
      <c r="CM84" s="23">
        <v>9010</v>
      </c>
      <c r="CN84" s="23">
        <v>36900</v>
      </c>
      <c r="CO84" s="22">
        <v>74</v>
      </c>
      <c r="CP84" s="22">
        <v>73</v>
      </c>
      <c r="CQ84" s="23">
        <v>43771</v>
      </c>
      <c r="CR84" s="22">
        <v>254</v>
      </c>
      <c r="CS84" s="22">
        <v>757</v>
      </c>
      <c r="CT84" s="23">
        <v>14793</v>
      </c>
      <c r="CU84" s="22" t="s">
        <v>2467</v>
      </c>
      <c r="CV84" s="22" t="s">
        <v>134</v>
      </c>
    </row>
    <row r="85" spans="1:100" x14ac:dyDescent="0.2">
      <c r="A85" s="22" t="s">
        <v>291</v>
      </c>
      <c r="B85" s="22" t="s">
        <v>292</v>
      </c>
      <c r="C85" s="22" t="s">
        <v>291</v>
      </c>
      <c r="D85" s="22" t="s">
        <v>293</v>
      </c>
      <c r="E85" s="22" t="s">
        <v>294</v>
      </c>
      <c r="F85" s="22" t="s">
        <v>293</v>
      </c>
      <c r="G85" s="22" t="e">
        <f>VLOOKUP(D85,#REF!,5,0)</f>
        <v>#REF!</v>
      </c>
      <c r="H85" s="22" t="e">
        <f>VLOOKUP(D85,#REF!,6,0)</f>
        <v>#REF!</v>
      </c>
      <c r="I85" s="22">
        <v>15</v>
      </c>
      <c r="J85" s="22">
        <v>218</v>
      </c>
      <c r="K85" s="22">
        <v>11</v>
      </c>
      <c r="L85" s="23">
        <v>339062</v>
      </c>
      <c r="M85" s="23">
        <v>101912</v>
      </c>
      <c r="N85" s="26">
        <v>5259.36</v>
      </c>
      <c r="O85" s="22">
        <v>64</v>
      </c>
      <c r="P85" s="23">
        <v>20669</v>
      </c>
      <c r="Q85" s="23">
        <f t="shared" si="0"/>
        <v>60959352.566787198</v>
      </c>
      <c r="R85" s="26">
        <v>8.91</v>
      </c>
      <c r="S85" s="23">
        <v>1206</v>
      </c>
      <c r="T85" s="22">
        <v>363</v>
      </c>
      <c r="U85" s="23">
        <v>246838</v>
      </c>
      <c r="V85" s="23">
        <v>240005</v>
      </c>
      <c r="W85" s="23">
        <v>322203</v>
      </c>
      <c r="X85" s="23">
        <v>14781</v>
      </c>
      <c r="Y85" s="23">
        <v>1586</v>
      </c>
      <c r="Z85" s="22">
        <v>8</v>
      </c>
      <c r="AA85" s="22">
        <v>466</v>
      </c>
      <c r="AB85" s="22">
        <v>0</v>
      </c>
      <c r="AC85" s="22">
        <v>18</v>
      </c>
      <c r="AD85" s="23">
        <v>172552</v>
      </c>
      <c r="AE85" s="23">
        <v>166510</v>
      </c>
      <c r="AF85" s="23">
        <v>161637</v>
      </c>
      <c r="AG85" s="23">
        <v>163414</v>
      </c>
      <c r="AH85" s="23">
        <v>4108</v>
      </c>
      <c r="AI85" s="23">
        <v>9903</v>
      </c>
      <c r="AJ85" s="23">
        <v>23757</v>
      </c>
      <c r="AK85" s="23">
        <v>32497</v>
      </c>
      <c r="AL85" s="23">
        <v>33344</v>
      </c>
      <c r="AM85" s="23">
        <v>29862</v>
      </c>
      <c r="AN85" s="23">
        <v>29461</v>
      </c>
      <c r="AO85" s="23">
        <v>27752</v>
      </c>
      <c r="AP85" s="23">
        <v>27185</v>
      </c>
      <c r="AQ85" s="23">
        <v>28257</v>
      </c>
      <c r="AR85" s="23">
        <v>25713</v>
      </c>
      <c r="AS85" s="23">
        <v>21990</v>
      </c>
      <c r="AT85" s="23">
        <v>17948</v>
      </c>
      <c r="AU85" s="23">
        <v>13995</v>
      </c>
      <c r="AV85" s="23">
        <v>11996</v>
      </c>
      <c r="AW85" s="23">
        <v>7177</v>
      </c>
      <c r="AX85" s="23">
        <v>3719</v>
      </c>
      <c r="AY85" s="23">
        <v>4409</v>
      </c>
      <c r="AZ85" s="23">
        <v>5517</v>
      </c>
      <c r="BA85" s="23">
        <v>323814</v>
      </c>
      <c r="BB85" s="28">
        <v>2</v>
      </c>
      <c r="BC85" s="28">
        <v>2</v>
      </c>
      <c r="BD85" s="28">
        <v>2</v>
      </c>
      <c r="BE85" s="28">
        <v>1</v>
      </c>
      <c r="BF85" s="28">
        <v>0</v>
      </c>
      <c r="BG85" s="23">
        <v>11103</v>
      </c>
      <c r="BH85" s="23">
        <v>5851</v>
      </c>
      <c r="BI85" s="23">
        <v>39399</v>
      </c>
      <c r="BJ85" s="23">
        <v>20215</v>
      </c>
      <c r="BK85" s="23">
        <v>18076</v>
      </c>
      <c r="BL85" s="23">
        <v>30575</v>
      </c>
      <c r="BM85" s="23">
        <v>91449</v>
      </c>
      <c r="BN85" s="23">
        <v>42014</v>
      </c>
      <c r="BO85" s="23">
        <v>75141</v>
      </c>
      <c r="BP85" s="23">
        <v>52465</v>
      </c>
      <c r="BQ85" s="23">
        <v>59771</v>
      </c>
      <c r="BR85" s="23">
        <v>2498</v>
      </c>
      <c r="BS85" s="23">
        <v>3391</v>
      </c>
      <c r="BT85" s="23">
        <v>11754</v>
      </c>
      <c r="BU85" s="22">
        <v>567</v>
      </c>
      <c r="BV85" s="22">
        <v>12</v>
      </c>
      <c r="BW85" s="23">
        <v>10976</v>
      </c>
      <c r="BX85" s="23">
        <v>9228</v>
      </c>
      <c r="BY85" s="23">
        <v>4284</v>
      </c>
      <c r="BZ85" s="23">
        <v>16529</v>
      </c>
      <c r="CA85" s="22">
        <v>940</v>
      </c>
      <c r="CB85" s="22">
        <v>27</v>
      </c>
      <c r="CC85" s="22">
        <v>786</v>
      </c>
      <c r="CD85" s="22">
        <v>44</v>
      </c>
      <c r="CE85" s="22">
        <v>293</v>
      </c>
      <c r="CF85" s="22">
        <v>58</v>
      </c>
      <c r="CG85" s="22">
        <v>806</v>
      </c>
      <c r="CH85" s="22">
        <v>460</v>
      </c>
      <c r="CI85" s="23">
        <v>294631</v>
      </c>
      <c r="CJ85" s="23">
        <v>94114</v>
      </c>
      <c r="CK85" s="23">
        <v>7268</v>
      </c>
      <c r="CL85" s="23">
        <v>2311</v>
      </c>
      <c r="CM85" s="23">
        <v>54962</v>
      </c>
      <c r="CN85" s="23">
        <v>57945</v>
      </c>
      <c r="CO85" s="22">
        <v>41</v>
      </c>
      <c r="CP85" s="22">
        <v>26</v>
      </c>
      <c r="CQ85" s="23">
        <v>60032</v>
      </c>
      <c r="CR85" s="22">
        <v>721</v>
      </c>
      <c r="CS85" s="23">
        <v>1077</v>
      </c>
      <c r="CT85" s="23">
        <v>60565</v>
      </c>
      <c r="CU85" s="22" t="s">
        <v>2467</v>
      </c>
      <c r="CV85" s="22" t="s">
        <v>134</v>
      </c>
    </row>
    <row r="86" spans="1:100" x14ac:dyDescent="0.2">
      <c r="A86" s="22" t="s">
        <v>1082</v>
      </c>
      <c r="B86" s="22" t="s">
        <v>1083</v>
      </c>
      <c r="C86" s="22" t="s">
        <v>1082</v>
      </c>
      <c r="D86" s="22" t="s">
        <v>1094</v>
      </c>
      <c r="E86" s="22" t="s">
        <v>1095</v>
      </c>
      <c r="F86" s="22" t="s">
        <v>1094</v>
      </c>
      <c r="G86" s="22" t="e">
        <f>VLOOKUP(D86,#REF!,5,0)</f>
        <v>#REF!</v>
      </c>
      <c r="H86" s="22" t="e">
        <f>VLOOKUP(D86,#REF!,6,0)</f>
        <v>#REF!</v>
      </c>
      <c r="I86" s="22">
        <v>12</v>
      </c>
      <c r="J86" s="22">
        <v>59</v>
      </c>
      <c r="K86" s="22">
        <v>4</v>
      </c>
      <c r="L86" s="23">
        <v>191846</v>
      </c>
      <c r="M86" s="23">
        <v>58687</v>
      </c>
      <c r="N86" s="26">
        <v>3043.75</v>
      </c>
      <c r="O86" s="22">
        <v>63</v>
      </c>
      <c r="P86" s="23">
        <v>6257</v>
      </c>
      <c r="Q86" s="23">
        <f t="shared" si="0"/>
        <v>32614701.375061247</v>
      </c>
      <c r="R86" s="26">
        <v>6.79</v>
      </c>
      <c r="S86" s="23">
        <v>1525</v>
      </c>
      <c r="T86" s="22">
        <v>102</v>
      </c>
      <c r="U86" s="23">
        <v>134532</v>
      </c>
      <c r="V86" s="23">
        <v>133502</v>
      </c>
      <c r="W86" s="23">
        <v>165811</v>
      </c>
      <c r="X86" s="23">
        <v>13749</v>
      </c>
      <c r="Y86" s="23">
        <v>3734</v>
      </c>
      <c r="Z86" s="23">
        <v>8470</v>
      </c>
      <c r="AA86" s="22">
        <v>21</v>
      </c>
      <c r="AB86" s="22">
        <v>0</v>
      </c>
      <c r="AC86" s="22">
        <v>61</v>
      </c>
      <c r="AD86" s="23">
        <v>99470</v>
      </c>
      <c r="AE86" s="23">
        <v>92376</v>
      </c>
      <c r="AF86" s="23">
        <v>100835</v>
      </c>
      <c r="AG86" s="23">
        <v>84780</v>
      </c>
      <c r="AH86" s="23">
        <v>1860</v>
      </c>
      <c r="AI86" s="23">
        <v>4371</v>
      </c>
      <c r="AJ86" s="23">
        <v>13791</v>
      </c>
      <c r="AK86" s="23">
        <v>18019</v>
      </c>
      <c r="AL86" s="23">
        <v>19591</v>
      </c>
      <c r="AM86" s="23">
        <v>22017</v>
      </c>
      <c r="AN86" s="23">
        <v>19038</v>
      </c>
      <c r="AO86" s="23">
        <v>16673</v>
      </c>
      <c r="AP86" s="23">
        <v>15481</v>
      </c>
      <c r="AQ86" s="23">
        <v>15789</v>
      </c>
      <c r="AR86" s="23">
        <v>13735</v>
      </c>
      <c r="AS86" s="23">
        <v>12223</v>
      </c>
      <c r="AT86" s="23">
        <v>9234</v>
      </c>
      <c r="AU86" s="23">
        <v>6048</v>
      </c>
      <c r="AV86" s="23">
        <v>4238</v>
      </c>
      <c r="AW86" s="23">
        <v>2403</v>
      </c>
      <c r="AX86" s="23">
        <v>1633</v>
      </c>
      <c r="AY86" s="23">
        <v>1933</v>
      </c>
      <c r="AZ86" s="23">
        <v>3311</v>
      </c>
      <c r="BA86" s="23">
        <v>183218</v>
      </c>
      <c r="BB86" s="28">
        <v>2</v>
      </c>
      <c r="BC86" s="28">
        <v>2</v>
      </c>
      <c r="BD86" s="28">
        <v>2</v>
      </c>
      <c r="BE86" s="28">
        <v>1</v>
      </c>
      <c r="BF86" s="28">
        <v>0</v>
      </c>
      <c r="BG86" s="23">
        <v>6749</v>
      </c>
      <c r="BH86" s="23">
        <v>3501</v>
      </c>
      <c r="BI86" s="23">
        <v>21855</v>
      </c>
      <c r="BJ86" s="23">
        <v>11902</v>
      </c>
      <c r="BK86" s="23">
        <v>13707</v>
      </c>
      <c r="BL86" s="23">
        <v>20184</v>
      </c>
      <c r="BM86" s="23">
        <v>53723</v>
      </c>
      <c r="BN86" s="23">
        <v>27096</v>
      </c>
      <c r="BO86" s="23">
        <v>54841</v>
      </c>
      <c r="BP86" s="23">
        <v>22899</v>
      </c>
      <c r="BQ86" s="23">
        <v>26107</v>
      </c>
      <c r="BR86" s="22">
        <v>598</v>
      </c>
      <c r="BS86" s="23">
        <v>1299</v>
      </c>
      <c r="BT86" s="23">
        <v>5095</v>
      </c>
      <c r="BU86" s="22">
        <v>181</v>
      </c>
      <c r="BV86" s="22">
        <v>7</v>
      </c>
      <c r="BW86" s="23">
        <v>1391</v>
      </c>
      <c r="BX86" s="23">
        <v>1066</v>
      </c>
      <c r="BY86" s="22">
        <v>541</v>
      </c>
      <c r="BZ86" s="23">
        <v>2060</v>
      </c>
      <c r="CA86" s="22">
        <v>151</v>
      </c>
      <c r="CB86" s="22">
        <v>5</v>
      </c>
      <c r="CC86" s="22">
        <v>23</v>
      </c>
      <c r="CD86" s="22">
        <v>3</v>
      </c>
      <c r="CE86" s="22">
        <v>12</v>
      </c>
      <c r="CF86" s="22">
        <v>11</v>
      </c>
      <c r="CG86" s="22">
        <v>33</v>
      </c>
      <c r="CH86" s="22">
        <v>80</v>
      </c>
      <c r="CI86" s="23">
        <v>186470</v>
      </c>
      <c r="CJ86" s="23">
        <v>57674</v>
      </c>
      <c r="CK86" s="23">
        <v>4054</v>
      </c>
      <c r="CL86" s="22">
        <v>505</v>
      </c>
      <c r="CM86" s="23">
        <v>22685</v>
      </c>
      <c r="CN86" s="23">
        <v>28485</v>
      </c>
      <c r="CO86" s="22">
        <v>744</v>
      </c>
      <c r="CP86" s="22">
        <v>122</v>
      </c>
      <c r="CQ86" s="23">
        <v>37079</v>
      </c>
      <c r="CR86" s="22">
        <v>250</v>
      </c>
      <c r="CS86" s="22">
        <v>153</v>
      </c>
      <c r="CT86" s="23">
        <v>40095</v>
      </c>
      <c r="CU86" s="22" t="s">
        <v>2467</v>
      </c>
      <c r="CV86" s="22" t="s">
        <v>134</v>
      </c>
    </row>
    <row r="87" spans="1:100" x14ac:dyDescent="0.2">
      <c r="A87" s="22" t="s">
        <v>1142</v>
      </c>
      <c r="B87" s="22" t="s">
        <v>1143</v>
      </c>
      <c r="C87" s="22" t="s">
        <v>1142</v>
      </c>
      <c r="D87" s="22" t="s">
        <v>1152</v>
      </c>
      <c r="E87" s="22" t="s">
        <v>1153</v>
      </c>
      <c r="F87" s="22" t="s">
        <v>1152</v>
      </c>
      <c r="G87" s="22" t="e">
        <f>VLOOKUP(D87,#REF!,5,0)</f>
        <v>#REF!</v>
      </c>
      <c r="H87" s="22" t="e">
        <f>VLOOKUP(D87,#REF!,6,0)</f>
        <v>#REF!</v>
      </c>
      <c r="I87" s="22">
        <v>9</v>
      </c>
      <c r="J87" s="22">
        <v>164</v>
      </c>
      <c r="K87" s="22">
        <v>9</v>
      </c>
      <c r="L87" s="23">
        <v>192250</v>
      </c>
      <c r="M87" s="23">
        <v>58548</v>
      </c>
      <c r="N87" s="26">
        <v>3186.28</v>
      </c>
      <c r="O87" s="22">
        <v>60</v>
      </c>
      <c r="P87" s="23">
        <v>5867</v>
      </c>
      <c r="Q87" s="23">
        <f t="shared" si="0"/>
        <v>30517555.266579974</v>
      </c>
      <c r="R87" s="26">
        <v>20.14</v>
      </c>
      <c r="S87" s="23">
        <v>1825</v>
      </c>
      <c r="T87" s="22">
        <v>316</v>
      </c>
      <c r="U87" s="23">
        <v>146245</v>
      </c>
      <c r="V87" s="23">
        <v>133121</v>
      </c>
      <c r="W87" s="23">
        <v>71459</v>
      </c>
      <c r="X87" s="23">
        <v>109113</v>
      </c>
      <c r="Y87" s="23">
        <v>11109</v>
      </c>
      <c r="Z87" s="22">
        <v>366</v>
      </c>
      <c r="AA87" s="22">
        <v>201</v>
      </c>
      <c r="AB87" s="22">
        <v>0</v>
      </c>
      <c r="AC87" s="22">
        <v>2</v>
      </c>
      <c r="AD87" s="23">
        <v>99518</v>
      </c>
      <c r="AE87" s="23">
        <v>92732</v>
      </c>
      <c r="AF87" s="23">
        <v>108992</v>
      </c>
      <c r="AG87" s="23">
        <v>77637</v>
      </c>
      <c r="AH87" s="23">
        <v>1260</v>
      </c>
      <c r="AI87" s="23">
        <v>4361</v>
      </c>
      <c r="AJ87" s="23">
        <v>13214</v>
      </c>
      <c r="AK87" s="23">
        <v>20613</v>
      </c>
      <c r="AL87" s="23">
        <v>19501</v>
      </c>
      <c r="AM87" s="23">
        <v>18619</v>
      </c>
      <c r="AN87" s="23">
        <v>20039</v>
      </c>
      <c r="AO87" s="23">
        <v>18686</v>
      </c>
      <c r="AP87" s="23">
        <v>17195</v>
      </c>
      <c r="AQ87" s="23">
        <v>15897</v>
      </c>
      <c r="AR87" s="23">
        <v>13420</v>
      </c>
      <c r="AS87" s="23">
        <v>10225</v>
      </c>
      <c r="AT87" s="23">
        <v>8295</v>
      </c>
      <c r="AU87" s="23">
        <v>6326</v>
      </c>
      <c r="AV87" s="23">
        <v>4452</v>
      </c>
      <c r="AW87" s="23">
        <v>2734</v>
      </c>
      <c r="AX87" s="23">
        <v>1715</v>
      </c>
      <c r="AY87" s="23">
        <v>1319</v>
      </c>
      <c r="AZ87" s="23">
        <v>3286</v>
      </c>
      <c r="BA87" s="23">
        <v>184298</v>
      </c>
      <c r="BB87" s="28">
        <v>2</v>
      </c>
      <c r="BC87" s="28">
        <v>2</v>
      </c>
      <c r="BD87" s="28">
        <v>2</v>
      </c>
      <c r="BE87" s="28">
        <v>1</v>
      </c>
      <c r="BF87" s="28">
        <v>0</v>
      </c>
      <c r="BG87" s="23">
        <v>6731</v>
      </c>
      <c r="BH87" s="23">
        <v>3638</v>
      </c>
      <c r="BI87" s="23">
        <v>24748</v>
      </c>
      <c r="BJ87" s="23">
        <v>11665</v>
      </c>
      <c r="BK87" s="23">
        <v>11431</v>
      </c>
      <c r="BL87" s="23">
        <v>19303</v>
      </c>
      <c r="BM87" s="23">
        <v>50998</v>
      </c>
      <c r="BN87" s="23">
        <v>33507</v>
      </c>
      <c r="BO87" s="23">
        <v>16503</v>
      </c>
      <c r="BP87" s="23">
        <v>22275</v>
      </c>
      <c r="BQ87" s="23">
        <v>50527</v>
      </c>
      <c r="BR87" s="22">
        <v>960</v>
      </c>
      <c r="BS87" s="23">
        <v>3359</v>
      </c>
      <c r="BT87" s="23">
        <v>13074</v>
      </c>
      <c r="BU87" s="22">
        <v>971</v>
      </c>
      <c r="BV87" s="22">
        <v>76</v>
      </c>
      <c r="BW87" s="23">
        <v>19003</v>
      </c>
      <c r="BX87" s="23">
        <v>9270</v>
      </c>
      <c r="BY87" s="23">
        <v>2515</v>
      </c>
      <c r="BZ87" s="23">
        <v>31309</v>
      </c>
      <c r="CA87" s="22">
        <v>195</v>
      </c>
      <c r="CB87" s="22">
        <v>11</v>
      </c>
      <c r="CC87" s="22">
        <v>157</v>
      </c>
      <c r="CD87" s="22">
        <v>24</v>
      </c>
      <c r="CE87" s="22">
        <v>606</v>
      </c>
      <c r="CF87" s="22">
        <v>23</v>
      </c>
      <c r="CG87" s="23">
        <v>6297</v>
      </c>
      <c r="CH87" s="22">
        <v>531</v>
      </c>
      <c r="CI87" s="23">
        <v>122309</v>
      </c>
      <c r="CJ87" s="23">
        <v>60950</v>
      </c>
      <c r="CK87" s="23">
        <v>12462</v>
      </c>
      <c r="CL87" s="22">
        <v>754</v>
      </c>
      <c r="CM87" s="23">
        <v>32284</v>
      </c>
      <c r="CN87" s="23">
        <v>12591</v>
      </c>
      <c r="CO87" s="23">
        <v>1268</v>
      </c>
      <c r="CP87" s="22">
        <v>312</v>
      </c>
      <c r="CQ87" s="23">
        <v>43453</v>
      </c>
      <c r="CR87" s="22">
        <v>457</v>
      </c>
      <c r="CS87" s="23">
        <v>1331</v>
      </c>
      <c r="CT87" s="23">
        <v>26388</v>
      </c>
      <c r="CU87" s="22" t="s">
        <v>2467</v>
      </c>
      <c r="CV87" s="22" t="s">
        <v>134</v>
      </c>
    </row>
    <row r="88" spans="1:100" x14ac:dyDescent="0.2">
      <c r="A88" s="63" t="s">
        <v>291</v>
      </c>
      <c r="B88" s="63" t="s">
        <v>292</v>
      </c>
      <c r="C88" s="63" t="s">
        <v>291</v>
      </c>
      <c r="D88" s="63" t="s">
        <v>295</v>
      </c>
      <c r="E88" s="63" t="s">
        <v>296</v>
      </c>
      <c r="F88" s="63" t="s">
        <v>295</v>
      </c>
      <c r="G88" s="63" t="e">
        <f>VLOOKUP(D88,#REF!,5,0)</f>
        <v>#REF!</v>
      </c>
      <c r="H88" s="63" t="e">
        <f>VLOOKUP(D88,#REF!,6,0)</f>
        <v>#REF!</v>
      </c>
      <c r="I88" s="63">
        <v>14</v>
      </c>
      <c r="J88" s="63">
        <v>178</v>
      </c>
      <c r="K88" s="63">
        <v>16</v>
      </c>
      <c r="L88" s="155">
        <v>436990</v>
      </c>
      <c r="M88" s="155">
        <v>130442</v>
      </c>
      <c r="N88" s="156">
        <v>7723.8</v>
      </c>
      <c r="O88" s="63">
        <v>57</v>
      </c>
      <c r="P88" s="155">
        <v>26741</v>
      </c>
      <c r="Q88" s="155">
        <f t="shared" si="0"/>
        <v>61193619.991304144</v>
      </c>
      <c r="R88" s="156">
        <v>5.96</v>
      </c>
      <c r="S88" s="155">
        <v>1443</v>
      </c>
      <c r="T88" s="63">
        <v>573</v>
      </c>
      <c r="U88" s="155">
        <v>344989</v>
      </c>
      <c r="V88" s="155">
        <v>295488</v>
      </c>
      <c r="W88" s="155">
        <v>395675</v>
      </c>
      <c r="X88" s="155">
        <v>33314</v>
      </c>
      <c r="Y88" s="155">
        <v>6426</v>
      </c>
      <c r="Z88" s="63">
        <v>3</v>
      </c>
      <c r="AA88" s="155">
        <v>1199</v>
      </c>
      <c r="AB88" s="63">
        <v>13</v>
      </c>
      <c r="AC88" s="63">
        <v>360</v>
      </c>
      <c r="AD88" s="155">
        <v>224033</v>
      </c>
      <c r="AE88" s="155">
        <v>212957</v>
      </c>
      <c r="AF88" s="155">
        <v>207740</v>
      </c>
      <c r="AG88" s="155">
        <v>212522</v>
      </c>
      <c r="AH88" s="155">
        <v>5269</v>
      </c>
      <c r="AI88" s="155">
        <v>11459</v>
      </c>
      <c r="AJ88" s="155">
        <v>32333</v>
      </c>
      <c r="AK88" s="155">
        <v>47531</v>
      </c>
      <c r="AL88" s="155">
        <v>48068</v>
      </c>
      <c r="AM88" s="155">
        <v>29342</v>
      </c>
      <c r="AN88" s="155">
        <v>35903</v>
      </c>
      <c r="AO88" s="155">
        <v>35391</v>
      </c>
      <c r="AP88" s="155">
        <v>37768</v>
      </c>
      <c r="AQ88" s="155">
        <v>38942</v>
      </c>
      <c r="AR88" s="155">
        <v>34430</v>
      </c>
      <c r="AS88" s="155">
        <v>29103</v>
      </c>
      <c r="AT88" s="155">
        <v>23283</v>
      </c>
      <c r="AU88" s="155">
        <v>17740</v>
      </c>
      <c r="AV88" s="155">
        <v>12640</v>
      </c>
      <c r="AW88" s="155">
        <v>7379</v>
      </c>
      <c r="AX88" s="155">
        <v>3576</v>
      </c>
      <c r="AY88" s="155">
        <v>3561</v>
      </c>
      <c r="AZ88" s="155">
        <v>7539</v>
      </c>
      <c r="BA88" s="155">
        <v>416965</v>
      </c>
      <c r="BB88" s="157">
        <v>2</v>
      </c>
      <c r="BC88" s="157">
        <v>2</v>
      </c>
      <c r="BD88" s="157">
        <v>2</v>
      </c>
      <c r="BE88" s="157">
        <v>1</v>
      </c>
      <c r="BF88" s="157">
        <v>0</v>
      </c>
      <c r="BG88" s="155">
        <v>15685</v>
      </c>
      <c r="BH88" s="155">
        <v>8345</v>
      </c>
      <c r="BI88" s="155">
        <v>57686</v>
      </c>
      <c r="BJ88" s="155">
        <v>29123</v>
      </c>
      <c r="BK88" s="155">
        <v>19830</v>
      </c>
      <c r="BL88" s="155">
        <v>32837</v>
      </c>
      <c r="BM88" s="155">
        <v>120811</v>
      </c>
      <c r="BN88" s="155">
        <v>53426</v>
      </c>
      <c r="BO88" s="155">
        <v>100650</v>
      </c>
      <c r="BP88" s="155">
        <v>64515</v>
      </c>
      <c r="BQ88" s="155">
        <v>76842</v>
      </c>
      <c r="BR88" s="155">
        <v>2677</v>
      </c>
      <c r="BS88" s="155">
        <v>3943</v>
      </c>
      <c r="BT88" s="155">
        <v>13556</v>
      </c>
      <c r="BU88" s="63">
        <v>550</v>
      </c>
      <c r="BV88" s="63">
        <v>20</v>
      </c>
      <c r="BW88" s="155">
        <v>10303</v>
      </c>
      <c r="BX88" s="155">
        <v>10434</v>
      </c>
      <c r="BY88" s="155">
        <v>4978</v>
      </c>
      <c r="BZ88" s="155">
        <v>19807</v>
      </c>
      <c r="CA88" s="155">
        <v>1390</v>
      </c>
      <c r="CB88" s="63">
        <v>66</v>
      </c>
      <c r="CC88" s="155">
        <v>1372</v>
      </c>
      <c r="CD88" s="63">
        <v>79</v>
      </c>
      <c r="CE88" s="63">
        <v>557</v>
      </c>
      <c r="CF88" s="63">
        <v>64</v>
      </c>
      <c r="CG88" s="155">
        <v>1296</v>
      </c>
      <c r="CH88" s="63">
        <v>323</v>
      </c>
      <c r="CI88" s="155">
        <v>386321</v>
      </c>
      <c r="CJ88" s="155">
        <v>139793</v>
      </c>
      <c r="CK88" s="155">
        <v>8760</v>
      </c>
      <c r="CL88" s="155">
        <v>3924</v>
      </c>
      <c r="CM88" s="155">
        <v>74557</v>
      </c>
      <c r="CN88" s="155">
        <v>54983</v>
      </c>
      <c r="CO88" s="63">
        <v>233</v>
      </c>
      <c r="CP88" s="63">
        <v>101</v>
      </c>
      <c r="CQ88" s="155">
        <v>58606</v>
      </c>
      <c r="CR88" s="155">
        <v>1386</v>
      </c>
      <c r="CS88" s="155">
        <v>1055</v>
      </c>
      <c r="CT88" s="155">
        <v>93592</v>
      </c>
      <c r="CU88" s="63" t="s">
        <v>2467</v>
      </c>
      <c r="CV88" s="63" t="s">
        <v>134</v>
      </c>
    </row>
    <row r="89" spans="1:100" x14ac:dyDescent="0.2">
      <c r="A89" s="22" t="s">
        <v>291</v>
      </c>
      <c r="B89" s="22" t="s">
        <v>292</v>
      </c>
      <c r="C89" s="22" t="s">
        <v>291</v>
      </c>
      <c r="D89" s="22" t="s">
        <v>311</v>
      </c>
      <c r="E89" s="22" t="s">
        <v>312</v>
      </c>
      <c r="F89" s="22" t="s">
        <v>311</v>
      </c>
      <c r="G89" s="22" t="e">
        <f>VLOOKUP(D89,#REF!,5,0)</f>
        <v>#REF!</v>
      </c>
      <c r="H89" s="22" t="e">
        <f>VLOOKUP(D89,#REF!,6,0)</f>
        <v>#REF!</v>
      </c>
      <c r="I89" s="22">
        <v>9</v>
      </c>
      <c r="J89" s="22">
        <v>96</v>
      </c>
      <c r="K89" s="22">
        <v>5</v>
      </c>
      <c r="L89" s="23">
        <v>210260</v>
      </c>
      <c r="M89" s="23">
        <v>61052</v>
      </c>
      <c r="N89" s="26">
        <v>3707.84</v>
      </c>
      <c r="O89" s="22">
        <v>57</v>
      </c>
      <c r="P89" s="23">
        <v>11453</v>
      </c>
      <c r="Q89" s="23">
        <f t="shared" si="0"/>
        <v>54470655.379054502</v>
      </c>
      <c r="R89" s="26">
        <v>25.28</v>
      </c>
      <c r="S89" s="22">
        <v>914</v>
      </c>
      <c r="T89" s="22">
        <v>212</v>
      </c>
      <c r="U89" s="23">
        <v>145266</v>
      </c>
      <c r="V89" s="23">
        <v>152631</v>
      </c>
      <c r="W89" s="23">
        <v>178516</v>
      </c>
      <c r="X89" s="23">
        <v>3096</v>
      </c>
      <c r="Y89" s="22">
        <v>213</v>
      </c>
      <c r="Z89" s="22">
        <v>32</v>
      </c>
      <c r="AA89" s="23">
        <v>27158</v>
      </c>
      <c r="AB89" s="23">
        <v>1059</v>
      </c>
      <c r="AC89" s="22">
        <v>186</v>
      </c>
      <c r="AD89" s="23">
        <v>108440</v>
      </c>
      <c r="AE89" s="23">
        <v>101820</v>
      </c>
      <c r="AF89" s="23">
        <v>106452</v>
      </c>
      <c r="AG89" s="23">
        <v>93755</v>
      </c>
      <c r="AH89" s="23">
        <v>2186</v>
      </c>
      <c r="AI89" s="23">
        <v>7867</v>
      </c>
      <c r="AJ89" s="23">
        <v>15185</v>
      </c>
      <c r="AK89" s="23">
        <v>18735</v>
      </c>
      <c r="AL89" s="23">
        <v>18301</v>
      </c>
      <c r="AM89" s="23">
        <v>19292</v>
      </c>
      <c r="AN89" s="23">
        <v>18293</v>
      </c>
      <c r="AO89" s="23">
        <v>17146</v>
      </c>
      <c r="AP89" s="23">
        <v>16705</v>
      </c>
      <c r="AQ89" s="23">
        <v>17278</v>
      </c>
      <c r="AR89" s="23">
        <v>15945</v>
      </c>
      <c r="AS89" s="23">
        <v>13539</v>
      </c>
      <c r="AT89" s="23">
        <v>10840</v>
      </c>
      <c r="AU89" s="23">
        <v>9490</v>
      </c>
      <c r="AV89" s="23">
        <v>7579</v>
      </c>
      <c r="AW89" s="23">
        <v>4844</v>
      </c>
      <c r="AX89" s="23">
        <v>3180</v>
      </c>
      <c r="AY89" s="23">
        <v>3908</v>
      </c>
      <c r="AZ89" s="23">
        <v>3356</v>
      </c>
      <c r="BA89" s="23">
        <v>200432</v>
      </c>
      <c r="BB89" s="28">
        <v>2</v>
      </c>
      <c r="BC89" s="28">
        <v>2</v>
      </c>
      <c r="BD89" s="28">
        <v>2</v>
      </c>
      <c r="BE89" s="28">
        <v>1</v>
      </c>
      <c r="BF89" s="28">
        <v>0</v>
      </c>
      <c r="BG89" s="23">
        <v>6862</v>
      </c>
      <c r="BH89" s="23">
        <v>3673</v>
      </c>
      <c r="BI89" s="23">
        <v>22414</v>
      </c>
      <c r="BJ89" s="23">
        <v>10953</v>
      </c>
      <c r="BK89" s="23">
        <v>11136</v>
      </c>
      <c r="BL89" s="23">
        <v>19405</v>
      </c>
      <c r="BM89" s="23">
        <v>64998</v>
      </c>
      <c r="BN89" s="23">
        <v>24353</v>
      </c>
      <c r="BO89" s="23">
        <v>59563</v>
      </c>
      <c r="BP89" s="23">
        <v>23179</v>
      </c>
      <c r="BQ89" s="23">
        <v>29833</v>
      </c>
      <c r="BR89" s="23">
        <v>1345</v>
      </c>
      <c r="BS89" s="23">
        <v>1728</v>
      </c>
      <c r="BT89" s="23">
        <v>5085</v>
      </c>
      <c r="BU89" s="22">
        <v>163</v>
      </c>
      <c r="BV89" s="22">
        <v>13</v>
      </c>
      <c r="BW89" s="23">
        <v>3914</v>
      </c>
      <c r="BX89" s="23">
        <v>3485</v>
      </c>
      <c r="BY89" s="23">
        <v>1715</v>
      </c>
      <c r="BZ89" s="23">
        <v>7750</v>
      </c>
      <c r="CA89" s="22">
        <v>627</v>
      </c>
      <c r="CB89" s="22">
        <v>13</v>
      </c>
      <c r="CC89" s="22">
        <v>646</v>
      </c>
      <c r="CD89" s="22">
        <v>23</v>
      </c>
      <c r="CE89" s="22">
        <v>247</v>
      </c>
      <c r="CF89" s="22">
        <v>15</v>
      </c>
      <c r="CG89" s="22">
        <v>611</v>
      </c>
      <c r="CH89" s="22">
        <v>143</v>
      </c>
      <c r="CI89" s="23">
        <v>191071</v>
      </c>
      <c r="CJ89" s="23">
        <v>62562</v>
      </c>
      <c r="CK89" s="23">
        <v>3096</v>
      </c>
      <c r="CL89" s="23">
        <v>2036</v>
      </c>
      <c r="CM89" s="23">
        <v>49887</v>
      </c>
      <c r="CN89" s="23">
        <v>8988</v>
      </c>
      <c r="CO89" s="23">
        <v>2696</v>
      </c>
      <c r="CP89" s="22">
        <v>49</v>
      </c>
      <c r="CQ89" s="23">
        <v>32448</v>
      </c>
      <c r="CR89" s="22">
        <v>323</v>
      </c>
      <c r="CS89" s="22">
        <v>324</v>
      </c>
      <c r="CT89" s="23">
        <v>47851</v>
      </c>
      <c r="CU89" s="22" t="s">
        <v>2467</v>
      </c>
      <c r="CV89" s="22" t="s">
        <v>134</v>
      </c>
    </row>
    <row r="90" spans="1:100" x14ac:dyDescent="0.2">
      <c r="A90" s="22" t="s">
        <v>399</v>
      </c>
      <c r="B90" s="22" t="s">
        <v>400</v>
      </c>
      <c r="C90" s="22" t="s">
        <v>399</v>
      </c>
      <c r="D90" s="22" t="s">
        <v>425</v>
      </c>
      <c r="E90" s="22" t="s">
        <v>426</v>
      </c>
      <c r="F90" s="22" t="s">
        <v>425</v>
      </c>
      <c r="G90" s="22" t="e">
        <f>VLOOKUP(D90,#REF!,5,0)</f>
        <v>#REF!</v>
      </c>
      <c r="H90" s="22" t="e">
        <f>VLOOKUP(D90,#REF!,6,0)</f>
        <v>#REF!</v>
      </c>
      <c r="I90" s="22">
        <v>11</v>
      </c>
      <c r="J90" s="22">
        <v>116</v>
      </c>
      <c r="K90" s="22">
        <v>2</v>
      </c>
      <c r="L90" s="23">
        <v>164453</v>
      </c>
      <c r="M90" s="23">
        <v>46837</v>
      </c>
      <c r="N90" s="26">
        <v>2907.23</v>
      </c>
      <c r="O90" s="22">
        <v>57</v>
      </c>
      <c r="P90" s="23">
        <v>2655</v>
      </c>
      <c r="Q90" s="23">
        <f t="shared" si="0"/>
        <v>16144430.32355749</v>
      </c>
      <c r="R90" s="26">
        <v>14.29</v>
      </c>
      <c r="S90" s="22">
        <v>600</v>
      </c>
      <c r="T90" s="22">
        <v>425</v>
      </c>
      <c r="U90" s="23">
        <v>138627</v>
      </c>
      <c r="V90" s="23">
        <v>112944</v>
      </c>
      <c r="W90" s="23">
        <v>162484</v>
      </c>
      <c r="X90" s="22">
        <v>309</v>
      </c>
      <c r="Y90" s="22">
        <v>101</v>
      </c>
      <c r="Z90" s="23">
        <v>1549</v>
      </c>
      <c r="AA90" s="22">
        <v>6</v>
      </c>
      <c r="AB90" s="22">
        <v>0</v>
      </c>
      <c r="AC90" s="22">
        <v>4</v>
      </c>
      <c r="AD90" s="23">
        <v>85551</v>
      </c>
      <c r="AE90" s="23">
        <v>78902</v>
      </c>
      <c r="AF90" s="23">
        <v>79920</v>
      </c>
      <c r="AG90" s="23">
        <v>78151</v>
      </c>
      <c r="AH90" s="23">
        <v>1082</v>
      </c>
      <c r="AI90" s="23">
        <v>5300</v>
      </c>
      <c r="AJ90" s="23">
        <v>13802</v>
      </c>
      <c r="AK90" s="23">
        <v>16941</v>
      </c>
      <c r="AL90" s="23">
        <v>16157</v>
      </c>
      <c r="AM90" s="23">
        <v>14022</v>
      </c>
      <c r="AN90" s="23">
        <v>13839</v>
      </c>
      <c r="AO90" s="23">
        <v>13279</v>
      </c>
      <c r="AP90" s="23">
        <v>12895</v>
      </c>
      <c r="AQ90" s="23">
        <v>12777</v>
      </c>
      <c r="AR90" s="23">
        <v>11593</v>
      </c>
      <c r="AS90" s="23">
        <v>9804</v>
      </c>
      <c r="AT90" s="23">
        <v>8176</v>
      </c>
      <c r="AU90" s="23">
        <v>7319</v>
      </c>
      <c r="AV90" s="23">
        <v>5566</v>
      </c>
      <c r="AW90" s="23">
        <v>3567</v>
      </c>
      <c r="AX90" s="23">
        <v>2282</v>
      </c>
      <c r="AY90" s="23">
        <v>2434</v>
      </c>
      <c r="AZ90" s="23">
        <v>3157</v>
      </c>
      <c r="BA90" s="23">
        <v>155553</v>
      </c>
      <c r="BB90" s="28">
        <v>2</v>
      </c>
      <c r="BC90" s="28">
        <v>2</v>
      </c>
      <c r="BD90" s="28">
        <v>2</v>
      </c>
      <c r="BE90" s="28">
        <v>2</v>
      </c>
      <c r="BF90" s="28">
        <v>0</v>
      </c>
      <c r="BG90" s="23">
        <v>6517</v>
      </c>
      <c r="BH90" s="23">
        <v>3332</v>
      </c>
      <c r="BI90" s="23">
        <v>19967</v>
      </c>
      <c r="BJ90" s="23">
        <v>9828</v>
      </c>
      <c r="BK90" s="23">
        <v>8963</v>
      </c>
      <c r="BL90" s="23">
        <v>13784</v>
      </c>
      <c r="BM90" s="23">
        <v>45534</v>
      </c>
      <c r="BN90" s="23">
        <v>17609</v>
      </c>
      <c r="BO90" s="23">
        <v>44023</v>
      </c>
      <c r="BP90" s="23">
        <v>25556</v>
      </c>
      <c r="BQ90" s="23">
        <v>26543</v>
      </c>
      <c r="BR90" s="22">
        <v>655</v>
      </c>
      <c r="BS90" s="22">
        <v>955</v>
      </c>
      <c r="BT90" s="23">
        <v>3423</v>
      </c>
      <c r="BU90" s="22">
        <v>145</v>
      </c>
      <c r="BV90" s="22">
        <v>10</v>
      </c>
      <c r="BW90" s="22">
        <v>557</v>
      </c>
      <c r="BX90" s="22">
        <v>291</v>
      </c>
      <c r="BY90" s="22">
        <v>146</v>
      </c>
      <c r="BZ90" s="22">
        <v>516</v>
      </c>
      <c r="CA90" s="22">
        <v>46</v>
      </c>
      <c r="CB90" s="22">
        <v>11</v>
      </c>
      <c r="CC90" s="22">
        <v>29</v>
      </c>
      <c r="CD90" s="22">
        <v>3</v>
      </c>
      <c r="CE90" s="22">
        <v>16</v>
      </c>
      <c r="CF90" s="22">
        <v>23</v>
      </c>
      <c r="CG90" s="22">
        <v>59</v>
      </c>
      <c r="CH90" s="22">
        <v>439</v>
      </c>
      <c r="CI90" s="23">
        <v>162317</v>
      </c>
      <c r="CJ90" s="23">
        <v>51297</v>
      </c>
      <c r="CK90" s="23">
        <v>2220</v>
      </c>
      <c r="CL90" s="22">
        <v>379</v>
      </c>
      <c r="CM90" s="23">
        <v>17483</v>
      </c>
      <c r="CN90" s="23">
        <v>39331</v>
      </c>
      <c r="CO90" s="23">
        <v>1128</v>
      </c>
      <c r="CP90" s="22">
        <v>22</v>
      </c>
      <c r="CQ90" s="23">
        <v>25275</v>
      </c>
      <c r="CR90" s="22">
        <v>238</v>
      </c>
      <c r="CS90" s="22">
        <v>224</v>
      </c>
      <c r="CT90" s="23">
        <v>26856</v>
      </c>
      <c r="CU90" s="22" t="s">
        <v>2467</v>
      </c>
      <c r="CV90" s="22" t="s">
        <v>134</v>
      </c>
    </row>
    <row r="91" spans="1:100" x14ac:dyDescent="0.2">
      <c r="A91" s="22" t="s">
        <v>377</v>
      </c>
      <c r="B91" s="22" t="s">
        <v>378</v>
      </c>
      <c r="C91" s="22" t="s">
        <v>377</v>
      </c>
      <c r="D91" s="22" t="s">
        <v>391</v>
      </c>
      <c r="E91" s="22" t="s">
        <v>392</v>
      </c>
      <c r="F91" s="22" t="s">
        <v>391</v>
      </c>
      <c r="G91" s="22" t="e">
        <f>VLOOKUP(D91,#REF!,5,0)</f>
        <v>#REF!</v>
      </c>
      <c r="H91" s="22" t="e">
        <f>VLOOKUP(D91,#REF!,6,0)</f>
        <v>#REF!</v>
      </c>
      <c r="I91" s="22">
        <v>12</v>
      </c>
      <c r="J91" s="22">
        <v>93</v>
      </c>
      <c r="K91" s="22">
        <v>11</v>
      </c>
      <c r="L91" s="23">
        <v>108728</v>
      </c>
      <c r="M91" s="23">
        <v>36099</v>
      </c>
      <c r="N91" s="26">
        <v>1921.82</v>
      </c>
      <c r="O91" s="22">
        <v>57</v>
      </c>
      <c r="P91" s="23">
        <v>1836</v>
      </c>
      <c r="Q91" s="23">
        <f t="shared" si="0"/>
        <v>16886174.674416896</v>
      </c>
      <c r="R91" s="26">
        <v>11.85</v>
      </c>
      <c r="S91" s="22">
        <v>155</v>
      </c>
      <c r="T91" s="22">
        <v>159</v>
      </c>
      <c r="U91" s="23">
        <v>99599</v>
      </c>
      <c r="V91" s="23">
        <v>79899</v>
      </c>
      <c r="W91" s="23">
        <v>108299</v>
      </c>
      <c r="X91" s="22">
        <v>342</v>
      </c>
      <c r="Y91" s="22">
        <v>86</v>
      </c>
      <c r="Z91" s="22">
        <v>0</v>
      </c>
      <c r="AA91" s="22">
        <v>1</v>
      </c>
      <c r="AB91" s="22">
        <v>0</v>
      </c>
      <c r="AC91" s="22">
        <v>0</v>
      </c>
      <c r="AD91" s="23">
        <v>55645</v>
      </c>
      <c r="AE91" s="23">
        <v>53083</v>
      </c>
      <c r="AF91" s="23">
        <v>46156</v>
      </c>
      <c r="AG91" s="23">
        <v>56356</v>
      </c>
      <c r="AH91" s="23">
        <v>1669</v>
      </c>
      <c r="AI91" s="23">
        <v>4547</v>
      </c>
      <c r="AJ91" s="23">
        <v>7432</v>
      </c>
      <c r="AK91" s="23">
        <v>9437</v>
      </c>
      <c r="AL91" s="23">
        <v>9280</v>
      </c>
      <c r="AM91" s="23">
        <v>9410</v>
      </c>
      <c r="AN91" s="23">
        <v>9542</v>
      </c>
      <c r="AO91" s="23">
        <v>8894</v>
      </c>
      <c r="AP91" s="23">
        <v>8842</v>
      </c>
      <c r="AQ91" s="23">
        <v>8682</v>
      </c>
      <c r="AR91" s="23">
        <v>8186</v>
      </c>
      <c r="AS91" s="23">
        <v>7137</v>
      </c>
      <c r="AT91" s="23">
        <v>6025</v>
      </c>
      <c r="AU91" s="23">
        <v>5274</v>
      </c>
      <c r="AV91" s="23">
        <v>4289</v>
      </c>
      <c r="AW91" s="23">
        <v>2671</v>
      </c>
      <c r="AX91" s="23">
        <v>1608</v>
      </c>
      <c r="AY91" s="23">
        <v>2019</v>
      </c>
      <c r="AZ91" s="23">
        <v>1779</v>
      </c>
      <c r="BA91" s="23">
        <v>104134</v>
      </c>
      <c r="BB91" s="28">
        <v>2</v>
      </c>
      <c r="BC91" s="28">
        <v>2</v>
      </c>
      <c r="BD91" s="28">
        <v>2</v>
      </c>
      <c r="BE91" s="28">
        <v>1</v>
      </c>
      <c r="BF91" s="28">
        <v>0</v>
      </c>
      <c r="BG91" s="23">
        <v>3706</v>
      </c>
      <c r="BH91" s="23">
        <v>1786</v>
      </c>
      <c r="BI91" s="23">
        <v>11379</v>
      </c>
      <c r="BJ91" s="23">
        <v>5553</v>
      </c>
      <c r="BK91" s="23">
        <v>5533</v>
      </c>
      <c r="BL91" s="23">
        <v>9827</v>
      </c>
      <c r="BM91" s="23">
        <v>21132</v>
      </c>
      <c r="BN91" s="23">
        <v>11984</v>
      </c>
      <c r="BO91" s="23">
        <v>31754</v>
      </c>
      <c r="BP91" s="23">
        <v>17412</v>
      </c>
      <c r="BQ91" s="23">
        <v>21199</v>
      </c>
      <c r="BR91" s="22">
        <v>389</v>
      </c>
      <c r="BS91" s="22">
        <v>832</v>
      </c>
      <c r="BT91" s="23">
        <v>3807</v>
      </c>
      <c r="BU91" s="22">
        <v>210</v>
      </c>
      <c r="BV91" s="22">
        <v>9</v>
      </c>
      <c r="BW91" s="23">
        <v>3322</v>
      </c>
      <c r="BX91" s="23">
        <v>2701</v>
      </c>
      <c r="BY91" s="23">
        <v>1582</v>
      </c>
      <c r="BZ91" s="23">
        <v>4428</v>
      </c>
      <c r="CA91" s="22">
        <v>61</v>
      </c>
      <c r="CB91" s="22">
        <v>21</v>
      </c>
      <c r="CC91" s="22">
        <v>41</v>
      </c>
      <c r="CD91" s="22">
        <v>17</v>
      </c>
      <c r="CE91" s="22">
        <v>20</v>
      </c>
      <c r="CF91" s="22">
        <v>19</v>
      </c>
      <c r="CG91" s="22">
        <v>33</v>
      </c>
      <c r="CH91" s="22">
        <v>111</v>
      </c>
      <c r="CI91" s="23">
        <v>96372</v>
      </c>
      <c r="CJ91" s="23">
        <v>21530</v>
      </c>
      <c r="CK91" s="23">
        <v>2904</v>
      </c>
      <c r="CL91" s="22">
        <v>70</v>
      </c>
      <c r="CM91" s="23">
        <v>17578</v>
      </c>
      <c r="CN91" s="23">
        <v>35930</v>
      </c>
      <c r="CO91" s="22">
        <v>7</v>
      </c>
      <c r="CP91" s="22">
        <v>12</v>
      </c>
      <c r="CQ91" s="23">
        <v>20164</v>
      </c>
      <c r="CR91" s="22">
        <v>67</v>
      </c>
      <c r="CS91" s="22">
        <v>268</v>
      </c>
      <c r="CT91" s="23">
        <v>10198</v>
      </c>
      <c r="CU91" s="22" t="s">
        <v>2467</v>
      </c>
      <c r="CV91" s="22" t="s">
        <v>134</v>
      </c>
    </row>
    <row r="92" spans="1:100" x14ac:dyDescent="0.2">
      <c r="A92" s="22" t="s">
        <v>1170</v>
      </c>
      <c r="B92" s="22" t="s">
        <v>1171</v>
      </c>
      <c r="C92" s="22" t="s">
        <v>1170</v>
      </c>
      <c r="D92" s="22" t="s">
        <v>1182</v>
      </c>
      <c r="E92" s="22" t="s">
        <v>1183</v>
      </c>
      <c r="F92" s="22" t="s">
        <v>1182</v>
      </c>
      <c r="G92" s="22" t="e">
        <f>VLOOKUP(D92,#REF!,5,0)</f>
        <v>#REF!</v>
      </c>
      <c r="H92" s="22" t="e">
        <f>VLOOKUP(D92,#REF!,6,0)</f>
        <v>#REF!</v>
      </c>
      <c r="I92" s="22">
        <v>19</v>
      </c>
      <c r="J92" s="22">
        <v>254</v>
      </c>
      <c r="K92" s="22">
        <v>14</v>
      </c>
      <c r="L92" s="23">
        <v>146052</v>
      </c>
      <c r="M92" s="23">
        <v>40586</v>
      </c>
      <c r="N92" s="26">
        <v>2602</v>
      </c>
      <c r="O92" s="22">
        <v>56</v>
      </c>
      <c r="P92" s="23">
        <v>3502</v>
      </c>
      <c r="Q92" s="23">
        <f t="shared" si="0"/>
        <v>23977761.345274284</v>
      </c>
      <c r="R92" s="26">
        <v>24.57</v>
      </c>
      <c r="S92" s="23">
        <v>2017</v>
      </c>
      <c r="T92" s="22">
        <v>223</v>
      </c>
      <c r="U92" s="23">
        <v>120556</v>
      </c>
      <c r="V92" s="23">
        <v>103994</v>
      </c>
      <c r="W92" s="23">
        <v>23619</v>
      </c>
      <c r="X92" s="23">
        <v>118782</v>
      </c>
      <c r="Y92" s="23">
        <v>3284</v>
      </c>
      <c r="Z92" s="22">
        <v>120</v>
      </c>
      <c r="AA92" s="22">
        <v>244</v>
      </c>
      <c r="AB92" s="22">
        <v>3</v>
      </c>
      <c r="AC92" s="22">
        <v>0</v>
      </c>
      <c r="AD92" s="23">
        <v>74534</v>
      </c>
      <c r="AE92" s="23">
        <v>71518</v>
      </c>
      <c r="AF92" s="23">
        <v>89973</v>
      </c>
      <c r="AG92" s="23">
        <v>51963</v>
      </c>
      <c r="AH92" s="22">
        <v>681</v>
      </c>
      <c r="AI92" s="23">
        <v>3435</v>
      </c>
      <c r="AJ92" s="23">
        <v>7046</v>
      </c>
      <c r="AK92" s="23">
        <v>13749</v>
      </c>
      <c r="AL92" s="23">
        <v>16131</v>
      </c>
      <c r="AM92" s="23">
        <v>17350</v>
      </c>
      <c r="AN92" s="23">
        <v>14634</v>
      </c>
      <c r="AO92" s="23">
        <v>12668</v>
      </c>
      <c r="AP92" s="23">
        <v>11473</v>
      </c>
      <c r="AQ92" s="23">
        <v>10921</v>
      </c>
      <c r="AR92" s="23">
        <v>8961</v>
      </c>
      <c r="AS92" s="23">
        <v>7813</v>
      </c>
      <c r="AT92" s="23">
        <v>7137</v>
      </c>
      <c r="AU92" s="23">
        <v>6424</v>
      </c>
      <c r="AV92" s="23">
        <v>5067</v>
      </c>
      <c r="AW92" s="23">
        <v>3191</v>
      </c>
      <c r="AX92" s="23">
        <v>1989</v>
      </c>
      <c r="AY92" s="23">
        <v>1498</v>
      </c>
      <c r="AZ92" s="23">
        <v>1725</v>
      </c>
      <c r="BA92" s="23">
        <v>142030</v>
      </c>
      <c r="BB92" s="28">
        <v>1</v>
      </c>
      <c r="BC92" s="28">
        <v>1</v>
      </c>
      <c r="BD92" s="28">
        <v>1</v>
      </c>
      <c r="BE92" s="28">
        <v>1</v>
      </c>
      <c r="BF92" s="28">
        <v>0</v>
      </c>
      <c r="BG92" s="23">
        <v>3696</v>
      </c>
      <c r="BH92" s="23">
        <v>2151</v>
      </c>
      <c r="BI92" s="23">
        <v>17145</v>
      </c>
      <c r="BJ92" s="23">
        <v>9953</v>
      </c>
      <c r="BK92" s="23">
        <v>10295</v>
      </c>
      <c r="BL92" s="23">
        <v>16641</v>
      </c>
      <c r="BM92" s="23">
        <v>28536</v>
      </c>
      <c r="BN92" s="23">
        <v>23140</v>
      </c>
      <c r="BO92" s="23">
        <v>24726</v>
      </c>
      <c r="BP92" s="23">
        <v>20657</v>
      </c>
      <c r="BQ92" s="23">
        <v>39162</v>
      </c>
      <c r="BR92" s="22">
        <v>708</v>
      </c>
      <c r="BS92" s="23">
        <v>2321</v>
      </c>
      <c r="BT92" s="23">
        <v>6470</v>
      </c>
      <c r="BU92" s="22">
        <v>326</v>
      </c>
      <c r="BV92" s="22">
        <v>6</v>
      </c>
      <c r="BW92" s="23">
        <v>8515</v>
      </c>
      <c r="BX92" s="23">
        <v>9677</v>
      </c>
      <c r="BY92" s="23">
        <v>2457</v>
      </c>
      <c r="BZ92" s="23">
        <v>40218</v>
      </c>
      <c r="CA92" s="22">
        <v>524</v>
      </c>
      <c r="CB92" s="22">
        <v>9</v>
      </c>
      <c r="CC92" s="22">
        <v>143</v>
      </c>
      <c r="CD92" s="22">
        <v>13</v>
      </c>
      <c r="CE92" s="22">
        <v>43</v>
      </c>
      <c r="CF92" s="22">
        <v>31</v>
      </c>
      <c r="CG92" s="22">
        <v>219</v>
      </c>
      <c r="CH92" s="22">
        <v>232</v>
      </c>
      <c r="CI92" s="23">
        <v>83971</v>
      </c>
      <c r="CJ92" s="23">
        <v>46591</v>
      </c>
      <c r="CK92" s="23">
        <v>8437</v>
      </c>
      <c r="CL92" s="22">
        <v>721</v>
      </c>
      <c r="CM92" s="23">
        <v>14029</v>
      </c>
      <c r="CN92" s="23">
        <v>10001</v>
      </c>
      <c r="CO92" s="23">
        <v>3790</v>
      </c>
      <c r="CP92" s="22">
        <v>159</v>
      </c>
      <c r="CQ92" s="23">
        <v>41991</v>
      </c>
      <c r="CR92" s="22">
        <v>268</v>
      </c>
      <c r="CS92" s="23">
        <v>1440</v>
      </c>
      <c r="CT92" s="23">
        <v>18625</v>
      </c>
      <c r="CU92" s="22" t="s">
        <v>2467</v>
      </c>
      <c r="CV92" s="22" t="s">
        <v>134</v>
      </c>
    </row>
    <row r="93" spans="1:100" x14ac:dyDescent="0.2">
      <c r="A93" s="22" t="s">
        <v>955</v>
      </c>
      <c r="B93" s="22" t="s">
        <v>956</v>
      </c>
      <c r="C93" s="22" t="s">
        <v>955</v>
      </c>
      <c r="D93" s="22" t="s">
        <v>967</v>
      </c>
      <c r="E93" s="22" t="s">
        <v>968</v>
      </c>
      <c r="F93" s="22" t="s">
        <v>967</v>
      </c>
      <c r="G93" s="22" t="e">
        <f>VLOOKUP(D93,#REF!,5,0)</f>
        <v>#REF!</v>
      </c>
      <c r="H93" s="22" t="e">
        <f>VLOOKUP(D93,#REF!,6,0)</f>
        <v>#REF!</v>
      </c>
      <c r="I93" s="22">
        <v>10</v>
      </c>
      <c r="J93" s="22">
        <v>103</v>
      </c>
      <c r="K93" s="22">
        <v>6</v>
      </c>
      <c r="L93" s="23">
        <v>223427</v>
      </c>
      <c r="M93" s="23">
        <v>72748</v>
      </c>
      <c r="N93" s="26">
        <v>4079.77</v>
      </c>
      <c r="O93" s="22">
        <v>55</v>
      </c>
      <c r="P93" s="23">
        <v>4968</v>
      </c>
      <c r="Q93" s="23">
        <f t="shared" si="0"/>
        <v>22235450.505086675</v>
      </c>
      <c r="R93" s="26">
        <v>12.85</v>
      </c>
      <c r="S93" s="23">
        <v>1019</v>
      </c>
      <c r="T93" s="22">
        <v>558</v>
      </c>
      <c r="U93" s="23">
        <v>212064</v>
      </c>
      <c r="V93" s="23">
        <v>155067</v>
      </c>
      <c r="W93" s="23">
        <v>208173</v>
      </c>
      <c r="X93" s="23">
        <v>10208</v>
      </c>
      <c r="Y93" s="22">
        <v>782</v>
      </c>
      <c r="Z93" s="23">
        <v>2934</v>
      </c>
      <c r="AA93" s="23">
        <v>1315</v>
      </c>
      <c r="AB93" s="22">
        <v>5</v>
      </c>
      <c r="AC93" s="22">
        <v>10</v>
      </c>
      <c r="AD93" s="23">
        <v>113787</v>
      </c>
      <c r="AE93" s="23">
        <v>109640</v>
      </c>
      <c r="AF93" s="23">
        <v>105162</v>
      </c>
      <c r="AG93" s="23">
        <v>106847</v>
      </c>
      <c r="AH93" s="23">
        <v>2259</v>
      </c>
      <c r="AI93" s="23">
        <v>9159</v>
      </c>
      <c r="AJ93" s="23">
        <v>17726</v>
      </c>
      <c r="AK93" s="23">
        <v>21865</v>
      </c>
      <c r="AL93" s="23">
        <v>21826</v>
      </c>
      <c r="AM93" s="23">
        <v>17426</v>
      </c>
      <c r="AN93" s="23">
        <v>19958</v>
      </c>
      <c r="AO93" s="23">
        <v>17932</v>
      </c>
      <c r="AP93" s="23">
        <v>16315</v>
      </c>
      <c r="AQ93" s="23">
        <v>17545</v>
      </c>
      <c r="AR93" s="23">
        <v>16796</v>
      </c>
      <c r="AS93" s="23">
        <v>15459</v>
      </c>
      <c r="AT93" s="23">
        <v>12868</v>
      </c>
      <c r="AU93" s="23">
        <v>9578</v>
      </c>
      <c r="AV93" s="23">
        <v>7085</v>
      </c>
      <c r="AW93" s="23">
        <v>4783</v>
      </c>
      <c r="AX93" s="23">
        <v>3066</v>
      </c>
      <c r="AY93" s="23">
        <v>3199</v>
      </c>
      <c r="AZ93" s="23">
        <v>4038</v>
      </c>
      <c r="BA93" s="23">
        <v>212109</v>
      </c>
      <c r="BB93" s="28">
        <v>2</v>
      </c>
      <c r="BC93" s="28">
        <v>2</v>
      </c>
      <c r="BD93" s="28">
        <v>2</v>
      </c>
      <c r="BE93" s="28">
        <v>1</v>
      </c>
      <c r="BF93" s="28">
        <v>0</v>
      </c>
      <c r="BG93" s="23">
        <v>8332</v>
      </c>
      <c r="BH93" s="23">
        <v>4361</v>
      </c>
      <c r="BI93" s="23">
        <v>26048</v>
      </c>
      <c r="BJ93" s="23">
        <v>13067</v>
      </c>
      <c r="BK93" s="23">
        <v>9790</v>
      </c>
      <c r="BL93" s="23">
        <v>20562</v>
      </c>
      <c r="BM93" s="23">
        <v>47521</v>
      </c>
      <c r="BN93" s="23">
        <v>25887</v>
      </c>
      <c r="BO93" s="23">
        <v>65359</v>
      </c>
      <c r="BP93" s="23">
        <v>33293</v>
      </c>
      <c r="BQ93" s="23">
        <v>37598</v>
      </c>
      <c r="BR93" s="23">
        <v>1257</v>
      </c>
      <c r="BS93" s="23">
        <v>1900</v>
      </c>
      <c r="BT93" s="23">
        <v>10142</v>
      </c>
      <c r="BU93" s="22">
        <v>453</v>
      </c>
      <c r="BV93" s="22">
        <v>17</v>
      </c>
      <c r="BW93" s="23">
        <v>1585</v>
      </c>
      <c r="BX93" s="22">
        <v>881</v>
      </c>
      <c r="BY93" s="23">
        <v>1942</v>
      </c>
      <c r="BZ93" s="23">
        <v>1977</v>
      </c>
      <c r="CA93" s="22">
        <v>60</v>
      </c>
      <c r="CB93" s="22">
        <v>3</v>
      </c>
      <c r="CC93" s="22">
        <v>54</v>
      </c>
      <c r="CD93" s="22">
        <v>2</v>
      </c>
      <c r="CE93" s="22">
        <v>27</v>
      </c>
      <c r="CF93" s="22">
        <v>27</v>
      </c>
      <c r="CG93" s="22">
        <v>150</v>
      </c>
      <c r="CH93" s="22">
        <v>584</v>
      </c>
      <c r="CI93" s="23">
        <v>216135</v>
      </c>
      <c r="CJ93" s="23">
        <v>55883</v>
      </c>
      <c r="CK93" s="23">
        <v>6954</v>
      </c>
      <c r="CL93" s="23">
        <v>1031</v>
      </c>
      <c r="CM93" s="23">
        <v>16895</v>
      </c>
      <c r="CN93" s="23">
        <v>38935</v>
      </c>
      <c r="CO93" s="23">
        <v>4499</v>
      </c>
      <c r="CP93" s="22">
        <v>70</v>
      </c>
      <c r="CQ93" s="23">
        <v>43886</v>
      </c>
      <c r="CR93" s="22">
        <v>340</v>
      </c>
      <c r="CS93" s="22">
        <v>720</v>
      </c>
      <c r="CT93" s="23">
        <v>54214</v>
      </c>
      <c r="CU93" s="22" t="s">
        <v>2467</v>
      </c>
      <c r="CV93" s="22" t="s">
        <v>134</v>
      </c>
    </row>
    <row r="94" spans="1:100" x14ac:dyDescent="0.2">
      <c r="A94" s="22" t="s">
        <v>1082</v>
      </c>
      <c r="B94" s="22" t="s">
        <v>1083</v>
      </c>
      <c r="C94" s="22" t="s">
        <v>1082</v>
      </c>
      <c r="D94" s="22" t="s">
        <v>1088</v>
      </c>
      <c r="E94" s="22" t="s">
        <v>1089</v>
      </c>
      <c r="F94" s="22" t="s">
        <v>1088</v>
      </c>
      <c r="G94" s="22" t="e">
        <f>VLOOKUP(D94,#REF!,5,0)</f>
        <v>#REF!</v>
      </c>
      <c r="H94" s="22" t="e">
        <f>VLOOKUP(D94,#REF!,6,0)</f>
        <v>#REF!</v>
      </c>
      <c r="I94" s="22">
        <v>17</v>
      </c>
      <c r="J94" s="22">
        <v>168</v>
      </c>
      <c r="K94" s="22">
        <v>13</v>
      </c>
      <c r="L94" s="23">
        <v>163870</v>
      </c>
      <c r="M94" s="23">
        <v>47731</v>
      </c>
      <c r="N94" s="26">
        <v>3005.88</v>
      </c>
      <c r="O94" s="22">
        <v>55</v>
      </c>
      <c r="P94" s="23">
        <v>1882</v>
      </c>
      <c r="Q94" s="23">
        <f t="shared" si="0"/>
        <v>11484713.492402513</v>
      </c>
      <c r="R94" s="26">
        <v>13.38</v>
      </c>
      <c r="S94" s="22">
        <v>668</v>
      </c>
      <c r="T94" s="22">
        <v>103</v>
      </c>
      <c r="U94" s="23">
        <v>137164</v>
      </c>
      <c r="V94" s="23">
        <v>116553</v>
      </c>
      <c r="W94" s="23">
        <v>28040</v>
      </c>
      <c r="X94" s="23">
        <v>123023</v>
      </c>
      <c r="Y94" s="23">
        <v>5013</v>
      </c>
      <c r="Z94" s="23">
        <v>2445</v>
      </c>
      <c r="AA94" s="22">
        <v>4</v>
      </c>
      <c r="AB94" s="22">
        <v>3</v>
      </c>
      <c r="AC94" s="23">
        <v>5342</v>
      </c>
      <c r="AD94" s="23">
        <v>84225</v>
      </c>
      <c r="AE94" s="23">
        <v>79645</v>
      </c>
      <c r="AF94" s="23">
        <v>87006</v>
      </c>
      <c r="AG94" s="23">
        <v>69366</v>
      </c>
      <c r="AH94" s="23">
        <v>2401</v>
      </c>
      <c r="AI94" s="23">
        <v>5097</v>
      </c>
      <c r="AJ94" s="23">
        <v>11200</v>
      </c>
      <c r="AK94" s="23">
        <v>14368</v>
      </c>
      <c r="AL94" s="23">
        <v>16165</v>
      </c>
      <c r="AM94" s="23">
        <v>20209</v>
      </c>
      <c r="AN94" s="23">
        <v>19344</v>
      </c>
      <c r="AO94" s="23">
        <v>12500</v>
      </c>
      <c r="AP94" s="23">
        <v>10295</v>
      </c>
      <c r="AQ94" s="23">
        <v>10450</v>
      </c>
      <c r="AR94" s="23">
        <v>11350</v>
      </c>
      <c r="AS94" s="23">
        <v>10288</v>
      </c>
      <c r="AT94" s="23">
        <v>8187</v>
      </c>
      <c r="AU94" s="23">
        <v>5327</v>
      </c>
      <c r="AV94" s="23">
        <v>4745</v>
      </c>
      <c r="AW94" s="23">
        <v>3584</v>
      </c>
      <c r="AX94" s="23">
        <v>2697</v>
      </c>
      <c r="AY94" s="23">
        <v>3161</v>
      </c>
      <c r="AZ94" s="23">
        <v>2631</v>
      </c>
      <c r="BA94" s="23">
        <v>156830</v>
      </c>
      <c r="BB94" s="28">
        <v>2</v>
      </c>
      <c r="BC94" s="28">
        <v>2</v>
      </c>
      <c r="BD94" s="28">
        <v>2</v>
      </c>
      <c r="BE94" s="28">
        <v>1</v>
      </c>
      <c r="BF94" s="28">
        <v>0</v>
      </c>
      <c r="BG94" s="23">
        <v>5408</v>
      </c>
      <c r="BH94" s="23">
        <v>2828</v>
      </c>
      <c r="BI94" s="23">
        <v>17432</v>
      </c>
      <c r="BJ94" s="23">
        <v>9815</v>
      </c>
      <c r="BK94" s="23">
        <v>11573</v>
      </c>
      <c r="BL94" s="23">
        <v>21121</v>
      </c>
      <c r="BM94" s="23">
        <v>52949</v>
      </c>
      <c r="BN94" s="23">
        <v>20361</v>
      </c>
      <c r="BO94" s="23">
        <v>37779</v>
      </c>
      <c r="BP94" s="23">
        <v>20768</v>
      </c>
      <c r="BQ94" s="23">
        <v>24083</v>
      </c>
      <c r="BR94" s="23">
        <v>1066</v>
      </c>
      <c r="BS94" s="23">
        <v>1367</v>
      </c>
      <c r="BT94" s="23">
        <v>5268</v>
      </c>
      <c r="BU94" s="22">
        <v>214</v>
      </c>
      <c r="BV94" s="22">
        <v>15</v>
      </c>
      <c r="BW94" s="22">
        <v>934</v>
      </c>
      <c r="BX94" s="22">
        <v>786</v>
      </c>
      <c r="BY94" s="22">
        <v>587</v>
      </c>
      <c r="BZ94" s="23">
        <v>1370</v>
      </c>
      <c r="CA94" s="22">
        <v>79</v>
      </c>
      <c r="CB94" s="22">
        <v>6</v>
      </c>
      <c r="CC94" s="22">
        <v>22</v>
      </c>
      <c r="CD94" s="22">
        <v>6</v>
      </c>
      <c r="CE94" s="22">
        <v>15</v>
      </c>
      <c r="CF94" s="22">
        <v>9</v>
      </c>
      <c r="CG94" s="22">
        <v>24</v>
      </c>
      <c r="CH94" s="22">
        <v>104</v>
      </c>
      <c r="CI94" s="23">
        <v>159928</v>
      </c>
      <c r="CJ94" s="23">
        <v>56414</v>
      </c>
      <c r="CK94" s="23">
        <v>5251</v>
      </c>
      <c r="CL94" s="22">
        <v>487</v>
      </c>
      <c r="CM94" s="23">
        <v>8973</v>
      </c>
      <c r="CN94" s="23">
        <v>28724</v>
      </c>
      <c r="CO94" s="22">
        <v>18</v>
      </c>
      <c r="CP94" s="22">
        <v>218</v>
      </c>
      <c r="CQ94" s="23">
        <v>28566</v>
      </c>
      <c r="CR94" s="22">
        <v>190</v>
      </c>
      <c r="CS94" s="22">
        <v>759</v>
      </c>
      <c r="CT94" s="23">
        <v>34270</v>
      </c>
      <c r="CU94" s="22" t="s">
        <v>2467</v>
      </c>
      <c r="CV94" s="22" t="s">
        <v>134</v>
      </c>
    </row>
    <row r="95" spans="1:100" x14ac:dyDescent="0.2">
      <c r="A95" s="22" t="s">
        <v>377</v>
      </c>
      <c r="B95" s="22" t="s">
        <v>378</v>
      </c>
      <c r="C95" s="22" t="s">
        <v>377</v>
      </c>
      <c r="D95" s="22" t="s">
        <v>385</v>
      </c>
      <c r="E95" s="22" t="s">
        <v>386</v>
      </c>
      <c r="F95" s="22" t="s">
        <v>385</v>
      </c>
      <c r="G95" s="22" t="e">
        <f>VLOOKUP(D95,#REF!,5,0)</f>
        <v>#REF!</v>
      </c>
      <c r="H95" s="22" t="e">
        <f>VLOOKUP(D95,#REF!,6,0)</f>
        <v>#REF!</v>
      </c>
      <c r="I95" s="22">
        <v>15</v>
      </c>
      <c r="J95" s="22">
        <v>192</v>
      </c>
      <c r="K95" s="22">
        <v>3</v>
      </c>
      <c r="L95" s="23">
        <v>131467</v>
      </c>
      <c r="M95" s="23">
        <v>39587</v>
      </c>
      <c r="N95" s="26">
        <v>2369.0500000000002</v>
      </c>
      <c r="O95" s="22">
        <v>55</v>
      </c>
      <c r="P95" s="23">
        <v>1955</v>
      </c>
      <c r="Q95" s="23">
        <f t="shared" si="0"/>
        <v>14870651.950679637</v>
      </c>
      <c r="R95" s="26">
        <v>18.47</v>
      </c>
      <c r="S95" s="22">
        <v>446</v>
      </c>
      <c r="T95" s="22">
        <v>179</v>
      </c>
      <c r="U95" s="23">
        <v>117277</v>
      </c>
      <c r="V95" s="23">
        <v>94937</v>
      </c>
      <c r="W95" s="23">
        <v>130827</v>
      </c>
      <c r="X95" s="22">
        <v>399</v>
      </c>
      <c r="Y95" s="22">
        <v>70</v>
      </c>
      <c r="Z95" s="22">
        <v>162</v>
      </c>
      <c r="AA95" s="22">
        <v>9</v>
      </c>
      <c r="AB95" s="22">
        <v>0</v>
      </c>
      <c r="AC95" s="22">
        <v>0</v>
      </c>
      <c r="AD95" s="23">
        <v>67780</v>
      </c>
      <c r="AE95" s="23">
        <v>63687</v>
      </c>
      <c r="AF95" s="23">
        <v>60582</v>
      </c>
      <c r="AG95" s="23">
        <v>65633</v>
      </c>
      <c r="AH95" s="23">
        <v>1134</v>
      </c>
      <c r="AI95" s="23">
        <v>4118</v>
      </c>
      <c r="AJ95" s="23">
        <v>8901</v>
      </c>
      <c r="AK95" s="23">
        <v>11587</v>
      </c>
      <c r="AL95" s="23">
        <v>12373</v>
      </c>
      <c r="AM95" s="23">
        <v>12456</v>
      </c>
      <c r="AN95" s="23">
        <v>11228</v>
      </c>
      <c r="AO95" s="23">
        <v>10255</v>
      </c>
      <c r="AP95" s="23">
        <v>10209</v>
      </c>
      <c r="AQ95" s="23">
        <v>10862</v>
      </c>
      <c r="AR95" s="23">
        <v>10280</v>
      </c>
      <c r="AS95" s="23">
        <v>8763</v>
      </c>
      <c r="AT95" s="23">
        <v>7141</v>
      </c>
      <c r="AU95" s="23">
        <v>5888</v>
      </c>
      <c r="AV95" s="23">
        <v>4794</v>
      </c>
      <c r="AW95" s="23">
        <v>2688</v>
      </c>
      <c r="AX95" s="23">
        <v>1933</v>
      </c>
      <c r="AY95" s="23">
        <v>2109</v>
      </c>
      <c r="AZ95" s="23">
        <v>2045</v>
      </c>
      <c r="BA95" s="23">
        <v>125861</v>
      </c>
      <c r="BB95" s="28">
        <v>2</v>
      </c>
      <c r="BC95" s="28">
        <v>2</v>
      </c>
      <c r="BD95" s="28">
        <v>2</v>
      </c>
      <c r="BE95" s="28">
        <v>1</v>
      </c>
      <c r="BF95" s="28">
        <v>0</v>
      </c>
      <c r="BG95" s="23">
        <v>4302</v>
      </c>
      <c r="BH95" s="23">
        <v>2243</v>
      </c>
      <c r="BI95" s="23">
        <v>14093</v>
      </c>
      <c r="BJ95" s="23">
        <v>7408</v>
      </c>
      <c r="BK95" s="23">
        <v>7688</v>
      </c>
      <c r="BL95" s="23">
        <v>12016</v>
      </c>
      <c r="BM95" s="23">
        <v>40867</v>
      </c>
      <c r="BN95" s="23">
        <v>14571</v>
      </c>
      <c r="BO95" s="23">
        <v>26744</v>
      </c>
      <c r="BP95" s="23">
        <v>18102</v>
      </c>
      <c r="BQ95" s="23">
        <v>23931</v>
      </c>
      <c r="BR95" s="22">
        <v>511</v>
      </c>
      <c r="BS95" s="22">
        <v>992</v>
      </c>
      <c r="BT95" s="23">
        <v>5569</v>
      </c>
      <c r="BU95" s="22">
        <v>170</v>
      </c>
      <c r="BV95" s="22">
        <v>10</v>
      </c>
      <c r="BW95" s="22">
        <v>854</v>
      </c>
      <c r="BX95" s="22">
        <v>681</v>
      </c>
      <c r="BY95" s="22">
        <v>571</v>
      </c>
      <c r="BZ95" s="23">
        <v>1072</v>
      </c>
      <c r="CA95" s="22">
        <v>38</v>
      </c>
      <c r="CB95" s="22">
        <v>16</v>
      </c>
      <c r="CC95" s="22">
        <v>17</v>
      </c>
      <c r="CD95" s="22">
        <v>12</v>
      </c>
      <c r="CE95" s="22">
        <v>7</v>
      </c>
      <c r="CF95" s="22">
        <v>7</v>
      </c>
      <c r="CG95" s="22">
        <v>18</v>
      </c>
      <c r="CH95" s="22">
        <v>105</v>
      </c>
      <c r="CI95" s="23">
        <v>128069</v>
      </c>
      <c r="CJ95" s="23">
        <v>29243</v>
      </c>
      <c r="CK95" s="23">
        <v>3739</v>
      </c>
      <c r="CL95" s="22">
        <v>101</v>
      </c>
      <c r="CM95" s="23">
        <v>16941</v>
      </c>
      <c r="CN95" s="23">
        <v>41478</v>
      </c>
      <c r="CO95" s="22">
        <v>460</v>
      </c>
      <c r="CP95" s="22">
        <v>14</v>
      </c>
      <c r="CQ95" s="23">
        <v>26677</v>
      </c>
      <c r="CR95" s="22">
        <v>108</v>
      </c>
      <c r="CS95" s="22">
        <v>286</v>
      </c>
      <c r="CT95" s="23">
        <v>12420</v>
      </c>
      <c r="CU95" s="22" t="s">
        <v>2467</v>
      </c>
      <c r="CV95" s="22" t="s">
        <v>134</v>
      </c>
    </row>
    <row r="96" spans="1:100" x14ac:dyDescent="0.2">
      <c r="A96" s="22" t="s">
        <v>1170</v>
      </c>
      <c r="B96" s="22" t="s">
        <v>1171</v>
      </c>
      <c r="C96" s="22" t="s">
        <v>1170</v>
      </c>
      <c r="D96" s="22" t="s">
        <v>1180</v>
      </c>
      <c r="E96" s="22" t="s">
        <v>1181</v>
      </c>
      <c r="F96" s="22" t="s">
        <v>1180</v>
      </c>
      <c r="G96" s="22" t="e">
        <f>VLOOKUP(D96,#REF!,5,0)</f>
        <v>#REF!</v>
      </c>
      <c r="H96" s="22" t="e">
        <f>VLOOKUP(D96,#REF!,6,0)</f>
        <v>#REF!</v>
      </c>
      <c r="I96" s="22">
        <v>16</v>
      </c>
      <c r="J96" s="22">
        <v>160</v>
      </c>
      <c r="K96" s="22">
        <v>5</v>
      </c>
      <c r="L96" s="23">
        <v>113217</v>
      </c>
      <c r="M96" s="23">
        <v>30070</v>
      </c>
      <c r="N96" s="26">
        <v>2050</v>
      </c>
      <c r="O96" s="22">
        <v>55</v>
      </c>
      <c r="P96" s="23">
        <v>2530</v>
      </c>
      <c r="Q96" s="23">
        <f t="shared" si="0"/>
        <v>22346467.403305158</v>
      </c>
      <c r="R96" s="26">
        <v>26.3</v>
      </c>
      <c r="S96" s="23">
        <v>1440</v>
      </c>
      <c r="T96" s="22">
        <v>165</v>
      </c>
      <c r="U96" s="23">
        <v>76687</v>
      </c>
      <c r="V96" s="23">
        <v>78991</v>
      </c>
      <c r="W96" s="23">
        <v>19497</v>
      </c>
      <c r="X96" s="23">
        <v>92249</v>
      </c>
      <c r="Y96" s="23">
        <v>1399</v>
      </c>
      <c r="Z96" s="22">
        <v>42</v>
      </c>
      <c r="AA96" s="22">
        <v>23</v>
      </c>
      <c r="AB96" s="22">
        <v>1</v>
      </c>
      <c r="AC96" s="22">
        <v>6</v>
      </c>
      <c r="AD96" s="23">
        <v>58416</v>
      </c>
      <c r="AE96" s="23">
        <v>54801</v>
      </c>
      <c r="AF96" s="23">
        <v>69976</v>
      </c>
      <c r="AG96" s="23">
        <v>40640</v>
      </c>
      <c r="AH96" s="22">
        <v>516</v>
      </c>
      <c r="AI96" s="23">
        <v>2085</v>
      </c>
      <c r="AJ96" s="23">
        <v>5630</v>
      </c>
      <c r="AK96" s="23">
        <v>10988</v>
      </c>
      <c r="AL96" s="23">
        <v>13380</v>
      </c>
      <c r="AM96" s="23">
        <v>13392</v>
      </c>
      <c r="AN96" s="23">
        <v>12008</v>
      </c>
      <c r="AO96" s="23">
        <v>10084</v>
      </c>
      <c r="AP96" s="23">
        <v>9506</v>
      </c>
      <c r="AQ96" s="23">
        <v>8510</v>
      </c>
      <c r="AR96" s="23">
        <v>7193</v>
      </c>
      <c r="AS96" s="23">
        <v>6018</v>
      </c>
      <c r="AT96" s="23">
        <v>5108</v>
      </c>
      <c r="AU96" s="23">
        <v>4309</v>
      </c>
      <c r="AV96" s="23">
        <v>3285</v>
      </c>
      <c r="AW96" s="23">
        <v>1865</v>
      </c>
      <c r="AX96" s="23">
        <v>1000</v>
      </c>
      <c r="AY96" s="22">
        <v>941</v>
      </c>
      <c r="AZ96" s="23">
        <v>1406</v>
      </c>
      <c r="BA96" s="23">
        <v>110060</v>
      </c>
      <c r="BB96" s="28">
        <v>2</v>
      </c>
      <c r="BC96" s="28">
        <v>1</v>
      </c>
      <c r="BD96" s="28">
        <v>1</v>
      </c>
      <c r="BE96" s="28">
        <v>1</v>
      </c>
      <c r="BF96" s="28">
        <v>0</v>
      </c>
      <c r="BG96" s="23">
        <v>3071</v>
      </c>
      <c r="BH96" s="23">
        <v>1721</v>
      </c>
      <c r="BI96" s="23">
        <v>13885</v>
      </c>
      <c r="BJ96" s="23">
        <v>8086</v>
      </c>
      <c r="BK96" s="23">
        <v>8562</v>
      </c>
      <c r="BL96" s="23">
        <v>12707</v>
      </c>
      <c r="BM96" s="23">
        <v>33921</v>
      </c>
      <c r="BN96" s="23">
        <v>16899</v>
      </c>
      <c r="BO96" s="23">
        <v>15222</v>
      </c>
      <c r="BP96" s="23">
        <v>14249</v>
      </c>
      <c r="BQ96" s="23">
        <v>26028</v>
      </c>
      <c r="BR96" s="22">
        <v>603</v>
      </c>
      <c r="BS96" s="23">
        <v>1503</v>
      </c>
      <c r="BT96" s="23">
        <v>4611</v>
      </c>
      <c r="BU96" s="22">
        <v>179</v>
      </c>
      <c r="BV96" s="22">
        <v>2</v>
      </c>
      <c r="BW96" s="23">
        <v>5235</v>
      </c>
      <c r="BX96" s="23">
        <v>4378</v>
      </c>
      <c r="BY96" s="23">
        <v>1601</v>
      </c>
      <c r="BZ96" s="23">
        <v>25515</v>
      </c>
      <c r="CA96" s="22">
        <v>86</v>
      </c>
      <c r="CB96" s="22">
        <v>9</v>
      </c>
      <c r="CC96" s="22">
        <v>36</v>
      </c>
      <c r="CD96" s="22">
        <v>10</v>
      </c>
      <c r="CE96" s="22">
        <v>31</v>
      </c>
      <c r="CF96" s="22">
        <v>26</v>
      </c>
      <c r="CG96" s="22">
        <v>29</v>
      </c>
      <c r="CH96" s="22">
        <v>115</v>
      </c>
      <c r="CI96" s="23">
        <v>76146</v>
      </c>
      <c r="CJ96" s="23">
        <v>43963</v>
      </c>
      <c r="CK96" s="23">
        <v>5238</v>
      </c>
      <c r="CL96" s="22">
        <v>707</v>
      </c>
      <c r="CM96" s="23">
        <v>11093</v>
      </c>
      <c r="CN96" s="23">
        <v>5845</v>
      </c>
      <c r="CO96" s="23">
        <v>3540</v>
      </c>
      <c r="CP96" s="22">
        <v>146</v>
      </c>
      <c r="CQ96" s="23">
        <v>24500</v>
      </c>
      <c r="CR96" s="22">
        <v>233</v>
      </c>
      <c r="CS96" s="22">
        <v>757</v>
      </c>
      <c r="CT96" s="23">
        <v>17195</v>
      </c>
      <c r="CU96" s="22" t="s">
        <v>2467</v>
      </c>
      <c r="CV96" s="22" t="s">
        <v>134</v>
      </c>
    </row>
    <row r="97" spans="1:100" x14ac:dyDescent="0.2">
      <c r="A97" s="22" t="s">
        <v>251</v>
      </c>
      <c r="B97" s="22" t="s">
        <v>252</v>
      </c>
      <c r="C97" s="22" t="s">
        <v>251</v>
      </c>
      <c r="D97" s="22" t="s">
        <v>271</v>
      </c>
      <c r="E97" s="22" t="s">
        <v>272</v>
      </c>
      <c r="F97" s="22" t="s">
        <v>271</v>
      </c>
      <c r="G97" s="22" t="e">
        <f>VLOOKUP(D97,#REF!,5,0)</f>
        <v>#REF!</v>
      </c>
      <c r="H97" s="22" t="e">
        <f>VLOOKUP(D97,#REF!,6,0)</f>
        <v>#REF!</v>
      </c>
      <c r="I97" s="22">
        <v>7</v>
      </c>
      <c r="J97" s="22">
        <v>39</v>
      </c>
      <c r="K97" s="22">
        <v>0</v>
      </c>
      <c r="L97" s="23">
        <v>181661</v>
      </c>
      <c r="M97" s="23">
        <v>53150</v>
      </c>
      <c r="N97" s="26">
        <v>3346.2</v>
      </c>
      <c r="O97" s="22">
        <v>54</v>
      </c>
      <c r="P97" s="23">
        <v>3435</v>
      </c>
      <c r="Q97" s="23">
        <f t="shared" si="0"/>
        <v>18908846.697970398</v>
      </c>
      <c r="R97" s="26">
        <v>7.15</v>
      </c>
      <c r="S97" s="22">
        <v>780</v>
      </c>
      <c r="T97" s="22">
        <v>827</v>
      </c>
      <c r="U97" s="23">
        <v>150116</v>
      </c>
      <c r="V97" s="23">
        <v>128881</v>
      </c>
      <c r="W97" s="23">
        <v>180160</v>
      </c>
      <c r="X97" s="23">
        <v>1312</v>
      </c>
      <c r="Y97" s="22">
        <v>184</v>
      </c>
      <c r="Z97" s="22">
        <v>1</v>
      </c>
      <c r="AA97" s="22">
        <v>4</v>
      </c>
      <c r="AB97" s="22">
        <v>0</v>
      </c>
      <c r="AC97" s="22">
        <v>0</v>
      </c>
      <c r="AD97" s="23">
        <v>92523</v>
      </c>
      <c r="AE97" s="23">
        <v>89138</v>
      </c>
      <c r="AF97" s="23">
        <v>89562</v>
      </c>
      <c r="AG97" s="23">
        <v>83108</v>
      </c>
      <c r="AH97" s="23">
        <v>2368</v>
      </c>
      <c r="AI97" s="23">
        <v>6623</v>
      </c>
      <c r="AJ97" s="23">
        <v>13553</v>
      </c>
      <c r="AK97" s="23">
        <v>16972</v>
      </c>
      <c r="AL97" s="23">
        <v>17166</v>
      </c>
      <c r="AM97" s="23">
        <v>17676</v>
      </c>
      <c r="AN97" s="23">
        <v>17554</v>
      </c>
      <c r="AO97" s="23">
        <v>13709</v>
      </c>
      <c r="AP97" s="23">
        <v>13144</v>
      </c>
      <c r="AQ97" s="23">
        <v>14529</v>
      </c>
      <c r="AR97" s="23">
        <v>13275</v>
      </c>
      <c r="AS97" s="23">
        <v>11329</v>
      </c>
      <c r="AT97" s="23">
        <v>9113</v>
      </c>
      <c r="AU97" s="23">
        <v>7315</v>
      </c>
      <c r="AV97" s="23">
        <v>6176</v>
      </c>
      <c r="AW97" s="23">
        <v>4408</v>
      </c>
      <c r="AX97" s="23">
        <v>2540</v>
      </c>
      <c r="AY97" s="23">
        <v>3202</v>
      </c>
      <c r="AZ97" s="23">
        <v>3098</v>
      </c>
      <c r="BA97" s="23">
        <v>173049</v>
      </c>
      <c r="BB97" s="28">
        <v>2</v>
      </c>
      <c r="BC97" s="28">
        <v>2</v>
      </c>
      <c r="BD97" s="28">
        <v>2</v>
      </c>
      <c r="BE97" s="28">
        <v>1</v>
      </c>
      <c r="BF97" s="28">
        <v>0</v>
      </c>
      <c r="BG97" s="23">
        <v>6374</v>
      </c>
      <c r="BH97" s="23">
        <v>3336</v>
      </c>
      <c r="BI97" s="23">
        <v>20393</v>
      </c>
      <c r="BJ97" s="23">
        <v>10261</v>
      </c>
      <c r="BK97" s="23">
        <v>10627</v>
      </c>
      <c r="BL97" s="23">
        <v>18274</v>
      </c>
      <c r="BM97" s="23">
        <v>41690</v>
      </c>
      <c r="BN97" s="23">
        <v>26073</v>
      </c>
      <c r="BO97" s="23">
        <v>43348</v>
      </c>
      <c r="BP97" s="23">
        <v>27933</v>
      </c>
      <c r="BQ97" s="23">
        <v>32492</v>
      </c>
      <c r="BR97" s="23">
        <v>1030</v>
      </c>
      <c r="BS97" s="23">
        <v>1902</v>
      </c>
      <c r="BT97" s="23">
        <v>6912</v>
      </c>
      <c r="BU97" s="22">
        <v>274</v>
      </c>
      <c r="BV97" s="22">
        <v>7</v>
      </c>
      <c r="BW97" s="22">
        <v>691</v>
      </c>
      <c r="BX97" s="22">
        <v>663</v>
      </c>
      <c r="BY97" s="22">
        <v>324</v>
      </c>
      <c r="BZ97" s="23">
        <v>1138</v>
      </c>
      <c r="CA97" s="22">
        <v>51</v>
      </c>
      <c r="CB97" s="22">
        <v>3</v>
      </c>
      <c r="CC97" s="22">
        <v>41</v>
      </c>
      <c r="CD97" s="22">
        <v>6</v>
      </c>
      <c r="CE97" s="22">
        <v>26</v>
      </c>
      <c r="CF97" s="22">
        <v>10</v>
      </c>
      <c r="CG97" s="22">
        <v>45</v>
      </c>
      <c r="CH97" s="22">
        <v>72</v>
      </c>
      <c r="CI97" s="23">
        <v>178591</v>
      </c>
      <c r="CJ97" s="23">
        <v>48435</v>
      </c>
      <c r="CK97" s="23">
        <v>4030</v>
      </c>
      <c r="CL97" s="22">
        <v>610</v>
      </c>
      <c r="CM97" s="23">
        <v>25271</v>
      </c>
      <c r="CN97" s="23">
        <v>26666</v>
      </c>
      <c r="CO97" s="22">
        <v>15</v>
      </c>
      <c r="CP97" s="22">
        <v>18</v>
      </c>
      <c r="CQ97" s="23">
        <v>37882</v>
      </c>
      <c r="CR97" s="22">
        <v>363</v>
      </c>
      <c r="CS97" s="22">
        <v>790</v>
      </c>
      <c r="CT97" s="23">
        <v>37581</v>
      </c>
      <c r="CU97" s="22" t="s">
        <v>2467</v>
      </c>
      <c r="CV97" s="22" t="s">
        <v>134</v>
      </c>
    </row>
    <row r="98" spans="1:100" x14ac:dyDescent="0.2">
      <c r="A98" s="22" t="s">
        <v>317</v>
      </c>
      <c r="B98" s="22" t="s">
        <v>318</v>
      </c>
      <c r="C98" s="22" t="s">
        <v>317</v>
      </c>
      <c r="D98" s="22" t="s">
        <v>325</v>
      </c>
      <c r="E98" s="22" t="s">
        <v>326</v>
      </c>
      <c r="F98" s="22" t="s">
        <v>325</v>
      </c>
      <c r="G98" s="22" t="e">
        <f>VLOOKUP(D98,#REF!,5,0)</f>
        <v>#REF!</v>
      </c>
      <c r="H98" s="22" t="e">
        <f>VLOOKUP(D98,#REF!,6,0)</f>
        <v>#REF!</v>
      </c>
      <c r="I98" s="22">
        <v>8</v>
      </c>
      <c r="J98" s="22">
        <v>110</v>
      </c>
      <c r="K98" s="22">
        <v>14</v>
      </c>
      <c r="L98" s="23">
        <v>306619</v>
      </c>
      <c r="M98" s="23">
        <v>90249</v>
      </c>
      <c r="N98" s="26">
        <v>5804</v>
      </c>
      <c r="O98" s="22">
        <v>53</v>
      </c>
      <c r="P98" s="23">
        <v>10136</v>
      </c>
      <c r="Q98" s="23">
        <f t="shared" si="0"/>
        <v>33057312.169174124</v>
      </c>
      <c r="R98" s="26">
        <v>9.65</v>
      </c>
      <c r="S98" s="23">
        <v>1131</v>
      </c>
      <c r="T98" s="22">
        <v>333</v>
      </c>
      <c r="U98" s="23">
        <v>238242</v>
      </c>
      <c r="V98" s="23">
        <v>219334</v>
      </c>
      <c r="W98" s="23">
        <v>298388</v>
      </c>
      <c r="X98" s="23">
        <v>6723</v>
      </c>
      <c r="Y98" s="22">
        <v>865</v>
      </c>
      <c r="Z98" s="22">
        <v>8</v>
      </c>
      <c r="AA98" s="22">
        <v>294</v>
      </c>
      <c r="AB98" s="22">
        <v>12</v>
      </c>
      <c r="AC98" s="22">
        <v>329</v>
      </c>
      <c r="AD98" s="23">
        <v>157413</v>
      </c>
      <c r="AE98" s="23">
        <v>149206</v>
      </c>
      <c r="AF98" s="23">
        <v>144788</v>
      </c>
      <c r="AG98" s="23">
        <v>149018</v>
      </c>
      <c r="AH98" s="23">
        <v>3264</v>
      </c>
      <c r="AI98" s="23">
        <v>9549</v>
      </c>
      <c r="AJ98" s="23">
        <v>21369</v>
      </c>
      <c r="AK98" s="23">
        <v>27896</v>
      </c>
      <c r="AL98" s="23">
        <v>29451</v>
      </c>
      <c r="AM98" s="23">
        <v>29018</v>
      </c>
      <c r="AN98" s="23">
        <v>26265</v>
      </c>
      <c r="AO98" s="23">
        <v>23855</v>
      </c>
      <c r="AP98" s="23">
        <v>25599</v>
      </c>
      <c r="AQ98" s="23">
        <v>26566</v>
      </c>
      <c r="AR98" s="23">
        <v>24136</v>
      </c>
      <c r="AS98" s="23">
        <v>20359</v>
      </c>
      <c r="AT98" s="23">
        <v>16715</v>
      </c>
      <c r="AU98" s="23">
        <v>13117</v>
      </c>
      <c r="AV98" s="23">
        <v>9686</v>
      </c>
      <c r="AW98" s="23">
        <v>6144</v>
      </c>
      <c r="AX98" s="23">
        <v>3127</v>
      </c>
      <c r="AY98" s="23">
        <v>3316</v>
      </c>
      <c r="AZ98" s="23">
        <v>4831</v>
      </c>
      <c r="BA98" s="23">
        <v>292849</v>
      </c>
      <c r="BB98" s="28">
        <v>2</v>
      </c>
      <c r="BC98" s="28">
        <v>2</v>
      </c>
      <c r="BD98" s="28">
        <v>2</v>
      </c>
      <c r="BE98" s="28">
        <v>1</v>
      </c>
      <c r="BF98" s="28">
        <v>0</v>
      </c>
      <c r="BG98" s="23">
        <v>9886</v>
      </c>
      <c r="BH98" s="23">
        <v>5133</v>
      </c>
      <c r="BI98" s="23">
        <v>34004</v>
      </c>
      <c r="BJ98" s="23">
        <v>17853</v>
      </c>
      <c r="BK98" s="23">
        <v>17511</v>
      </c>
      <c r="BL98" s="23">
        <v>28053</v>
      </c>
      <c r="BM98" s="23">
        <v>70779</v>
      </c>
      <c r="BN98" s="23">
        <v>44188</v>
      </c>
      <c r="BO98" s="23">
        <v>78460</v>
      </c>
      <c r="BP98" s="23">
        <v>45385</v>
      </c>
      <c r="BQ98" s="23">
        <v>51888</v>
      </c>
      <c r="BR98" s="23">
        <v>1993</v>
      </c>
      <c r="BS98" s="23">
        <v>2812</v>
      </c>
      <c r="BT98" s="23">
        <v>10604</v>
      </c>
      <c r="BU98" s="22">
        <v>462</v>
      </c>
      <c r="BV98" s="22">
        <v>48</v>
      </c>
      <c r="BW98" s="23">
        <v>3594</v>
      </c>
      <c r="BX98" s="23">
        <v>3117</v>
      </c>
      <c r="BY98" s="23">
        <v>1560</v>
      </c>
      <c r="BZ98" s="23">
        <v>4805</v>
      </c>
      <c r="CA98" s="22">
        <v>132</v>
      </c>
      <c r="CB98" s="22">
        <v>15</v>
      </c>
      <c r="CC98" s="22">
        <v>106</v>
      </c>
      <c r="CD98" s="22">
        <v>30</v>
      </c>
      <c r="CE98" s="22">
        <v>82</v>
      </c>
      <c r="CF98" s="22">
        <v>146</v>
      </c>
      <c r="CG98" s="22">
        <v>327</v>
      </c>
      <c r="CH98" s="22">
        <v>779</v>
      </c>
      <c r="CI98" s="23">
        <v>291926</v>
      </c>
      <c r="CJ98" s="23">
        <v>79463</v>
      </c>
      <c r="CK98" s="23">
        <v>6694</v>
      </c>
      <c r="CL98" s="23">
        <v>1532</v>
      </c>
      <c r="CM98" s="23">
        <v>38060</v>
      </c>
      <c r="CN98" s="23">
        <v>57174</v>
      </c>
      <c r="CO98" s="22">
        <v>118</v>
      </c>
      <c r="CP98" s="22">
        <v>86</v>
      </c>
      <c r="CQ98" s="23">
        <v>56255</v>
      </c>
      <c r="CR98" s="22">
        <v>672</v>
      </c>
      <c r="CS98" s="22">
        <v>821</v>
      </c>
      <c r="CT98" s="23">
        <v>65744</v>
      </c>
      <c r="CU98" s="22" t="s">
        <v>2467</v>
      </c>
      <c r="CV98" s="22" t="s">
        <v>134</v>
      </c>
    </row>
    <row r="99" spans="1:100" x14ac:dyDescent="0.2">
      <c r="A99" s="22" t="s">
        <v>955</v>
      </c>
      <c r="B99" s="22" t="s">
        <v>956</v>
      </c>
      <c r="C99" s="22" t="s">
        <v>955</v>
      </c>
      <c r="D99" s="22" t="s">
        <v>961</v>
      </c>
      <c r="E99" s="22" t="s">
        <v>962</v>
      </c>
      <c r="F99" s="22" t="s">
        <v>961</v>
      </c>
      <c r="G99" s="22" t="e">
        <f>VLOOKUP(D99,#REF!,5,0)</f>
        <v>#REF!</v>
      </c>
      <c r="H99" s="22" t="e">
        <f>VLOOKUP(D99,#REF!,6,0)</f>
        <v>#REF!</v>
      </c>
      <c r="I99" s="22">
        <v>9</v>
      </c>
      <c r="J99" s="22">
        <v>126</v>
      </c>
      <c r="K99" s="22">
        <v>7</v>
      </c>
      <c r="L99" s="23">
        <v>162098</v>
      </c>
      <c r="M99" s="23">
        <v>62313</v>
      </c>
      <c r="N99" s="26">
        <v>3037.04</v>
      </c>
      <c r="O99" s="22">
        <v>53</v>
      </c>
      <c r="P99" s="23">
        <v>11793</v>
      </c>
      <c r="Q99" s="23">
        <f t="shared" si="0"/>
        <v>72752285.65435724</v>
      </c>
      <c r="R99" s="26">
        <v>13.43</v>
      </c>
      <c r="S99" s="23">
        <v>1127</v>
      </c>
      <c r="T99" s="22">
        <v>771</v>
      </c>
      <c r="U99" s="23">
        <v>156348</v>
      </c>
      <c r="V99" s="23">
        <v>114262</v>
      </c>
      <c r="W99" s="23">
        <v>150091</v>
      </c>
      <c r="X99" s="23">
        <v>6129</v>
      </c>
      <c r="Y99" s="22">
        <v>994</v>
      </c>
      <c r="Z99" s="23">
        <v>4725</v>
      </c>
      <c r="AA99" s="22">
        <v>93</v>
      </c>
      <c r="AB99" s="22">
        <v>1</v>
      </c>
      <c r="AC99" s="22">
        <v>65</v>
      </c>
      <c r="AD99" s="23">
        <v>88460</v>
      </c>
      <c r="AE99" s="23">
        <v>73638</v>
      </c>
      <c r="AF99" s="23">
        <v>82611</v>
      </c>
      <c r="AG99" s="23">
        <v>73287</v>
      </c>
      <c r="AH99" s="23">
        <v>2080</v>
      </c>
      <c r="AI99" s="23">
        <v>4120</v>
      </c>
      <c r="AJ99" s="23">
        <v>14233</v>
      </c>
      <c r="AK99" s="23">
        <v>15712</v>
      </c>
      <c r="AL99" s="23">
        <v>13991</v>
      </c>
      <c r="AM99" s="23">
        <v>10309</v>
      </c>
      <c r="AN99" s="23">
        <v>20426</v>
      </c>
      <c r="AO99" s="23">
        <v>19169</v>
      </c>
      <c r="AP99" s="23">
        <v>15061</v>
      </c>
      <c r="AQ99" s="23">
        <v>12961</v>
      </c>
      <c r="AR99" s="23">
        <v>10379</v>
      </c>
      <c r="AS99" s="23">
        <v>8461</v>
      </c>
      <c r="AT99" s="23">
        <v>6837</v>
      </c>
      <c r="AU99" s="23">
        <v>5052</v>
      </c>
      <c r="AV99" s="23">
        <v>3879</v>
      </c>
      <c r="AW99" s="23">
        <v>2456</v>
      </c>
      <c r="AX99" s="23">
        <v>1545</v>
      </c>
      <c r="AY99" s="23">
        <v>1627</v>
      </c>
      <c r="AZ99" s="23">
        <v>3112</v>
      </c>
      <c r="BA99" s="23">
        <v>152589</v>
      </c>
      <c r="BB99" s="28">
        <v>2</v>
      </c>
      <c r="BC99" s="28">
        <v>2</v>
      </c>
      <c r="BD99" s="28">
        <v>2</v>
      </c>
      <c r="BE99" s="28">
        <v>2</v>
      </c>
      <c r="BF99" s="28">
        <v>0</v>
      </c>
      <c r="BG99" s="23">
        <v>6333</v>
      </c>
      <c r="BH99" s="23">
        <v>3290</v>
      </c>
      <c r="BI99" s="23">
        <v>18202</v>
      </c>
      <c r="BJ99" s="23">
        <v>8443</v>
      </c>
      <c r="BK99" s="23">
        <v>5845</v>
      </c>
      <c r="BL99" s="23">
        <v>15307</v>
      </c>
      <c r="BM99" s="23">
        <v>34373</v>
      </c>
      <c r="BN99" s="23">
        <v>15907</v>
      </c>
      <c r="BO99" s="23">
        <v>31705</v>
      </c>
      <c r="BP99" s="23">
        <v>21462</v>
      </c>
      <c r="BQ99" s="23">
        <v>46982</v>
      </c>
      <c r="BR99" s="22">
        <v>990</v>
      </c>
      <c r="BS99" s="23">
        <v>1958</v>
      </c>
      <c r="BT99" s="23">
        <v>8464</v>
      </c>
      <c r="BU99" s="22">
        <v>249</v>
      </c>
      <c r="BV99" s="22">
        <v>8</v>
      </c>
      <c r="BW99" s="23">
        <v>2430</v>
      </c>
      <c r="BX99" s="23">
        <v>1825</v>
      </c>
      <c r="BY99" s="22">
        <v>730</v>
      </c>
      <c r="BZ99" s="23">
        <v>4054</v>
      </c>
      <c r="CA99" s="22">
        <v>115</v>
      </c>
      <c r="CB99" s="22">
        <v>2</v>
      </c>
      <c r="CC99" s="22">
        <v>57</v>
      </c>
      <c r="CD99" s="22">
        <v>3</v>
      </c>
      <c r="CE99" s="22">
        <v>21</v>
      </c>
      <c r="CF99" s="22">
        <v>19</v>
      </c>
      <c r="CG99" s="22">
        <v>130</v>
      </c>
      <c r="CH99" s="22">
        <v>129</v>
      </c>
      <c r="CI99" s="23">
        <v>152583</v>
      </c>
      <c r="CJ99" s="23">
        <v>52734</v>
      </c>
      <c r="CK99" s="23">
        <v>3795</v>
      </c>
      <c r="CL99" s="22">
        <v>358</v>
      </c>
      <c r="CM99" s="23">
        <v>22423</v>
      </c>
      <c r="CN99" s="23">
        <v>16834</v>
      </c>
      <c r="CO99" s="23">
        <v>7750</v>
      </c>
      <c r="CP99" s="22">
        <v>32</v>
      </c>
      <c r="CQ99" s="23">
        <v>27561</v>
      </c>
      <c r="CR99" s="22">
        <v>312</v>
      </c>
      <c r="CS99" s="22">
        <v>276</v>
      </c>
      <c r="CT99" s="23">
        <v>30023</v>
      </c>
      <c r="CU99" s="22" t="s">
        <v>2467</v>
      </c>
      <c r="CV99" s="22" t="s">
        <v>134</v>
      </c>
    </row>
    <row r="100" spans="1:100" x14ac:dyDescent="0.2">
      <c r="A100" s="63" t="s">
        <v>291</v>
      </c>
      <c r="B100" s="63" t="s">
        <v>292</v>
      </c>
      <c r="C100" s="63" t="s">
        <v>291</v>
      </c>
      <c r="D100" s="63" t="s">
        <v>297</v>
      </c>
      <c r="E100" s="63" t="s">
        <v>298</v>
      </c>
      <c r="F100" s="63" t="s">
        <v>297</v>
      </c>
      <c r="G100" s="63" t="e">
        <f>VLOOKUP(D100,#REF!,5,0)</f>
        <v>#REF!</v>
      </c>
      <c r="H100" s="63" t="e">
        <f>VLOOKUP(D100,#REF!,6,0)</f>
        <v>#REF!</v>
      </c>
      <c r="I100" s="63">
        <v>20</v>
      </c>
      <c r="J100" s="63">
        <v>197</v>
      </c>
      <c r="K100" s="63">
        <v>39</v>
      </c>
      <c r="L100" s="155">
        <v>652342</v>
      </c>
      <c r="M100" s="155">
        <v>206996</v>
      </c>
      <c r="N100" s="156">
        <v>12614.78</v>
      </c>
      <c r="O100" s="63">
        <v>52</v>
      </c>
      <c r="P100" s="155">
        <v>39755</v>
      </c>
      <c r="Q100" s="155">
        <f t="shared" si="0"/>
        <v>60941959.892203778</v>
      </c>
      <c r="R100" s="156">
        <v>5.93</v>
      </c>
      <c r="S100" s="155">
        <v>2081</v>
      </c>
      <c r="T100" s="63">
        <v>370</v>
      </c>
      <c r="U100" s="155">
        <v>465869</v>
      </c>
      <c r="V100" s="155">
        <v>463890</v>
      </c>
      <c r="W100" s="155">
        <v>639120</v>
      </c>
      <c r="X100" s="155">
        <v>8013</v>
      </c>
      <c r="Y100" s="63">
        <v>837</v>
      </c>
      <c r="Z100" s="63">
        <v>19</v>
      </c>
      <c r="AA100" s="155">
        <v>4319</v>
      </c>
      <c r="AB100" s="63">
        <v>0</v>
      </c>
      <c r="AC100" s="63">
        <v>34</v>
      </c>
      <c r="AD100" s="155">
        <v>337437</v>
      </c>
      <c r="AE100" s="155">
        <v>314905</v>
      </c>
      <c r="AF100" s="155">
        <v>308347</v>
      </c>
      <c r="AG100" s="155">
        <v>320513</v>
      </c>
      <c r="AH100" s="155">
        <v>4581</v>
      </c>
      <c r="AI100" s="155">
        <v>18901</v>
      </c>
      <c r="AJ100" s="155">
        <v>38956</v>
      </c>
      <c r="AK100" s="155">
        <v>62790</v>
      </c>
      <c r="AL100" s="155">
        <v>66860</v>
      </c>
      <c r="AM100" s="155">
        <v>45881</v>
      </c>
      <c r="AN100" s="155">
        <v>58050</v>
      </c>
      <c r="AO100" s="155">
        <v>53534</v>
      </c>
      <c r="AP100" s="155">
        <v>54246</v>
      </c>
      <c r="AQ100" s="155">
        <v>56546</v>
      </c>
      <c r="AR100" s="155">
        <v>53908</v>
      </c>
      <c r="AS100" s="155">
        <v>46479</v>
      </c>
      <c r="AT100" s="155">
        <v>37260</v>
      </c>
      <c r="AU100" s="155">
        <v>27341</v>
      </c>
      <c r="AV100" s="155">
        <v>21560</v>
      </c>
      <c r="AW100" s="155">
        <v>13514</v>
      </c>
      <c r="AX100" s="155">
        <v>8288</v>
      </c>
      <c r="AY100" s="155">
        <v>7129</v>
      </c>
      <c r="AZ100" s="155">
        <v>9535</v>
      </c>
      <c r="BA100" s="155">
        <v>629585</v>
      </c>
      <c r="BB100" s="157">
        <v>2</v>
      </c>
      <c r="BC100" s="157">
        <v>2</v>
      </c>
      <c r="BD100" s="157">
        <v>1</v>
      </c>
      <c r="BE100" s="157">
        <v>1</v>
      </c>
      <c r="BF100" s="157">
        <v>0</v>
      </c>
      <c r="BG100" s="155">
        <v>20153</v>
      </c>
      <c r="BH100" s="155">
        <v>11229</v>
      </c>
      <c r="BI100" s="155">
        <v>76354</v>
      </c>
      <c r="BJ100" s="155">
        <v>40613</v>
      </c>
      <c r="BK100" s="155">
        <v>30823</v>
      </c>
      <c r="BL100" s="155">
        <v>52091</v>
      </c>
      <c r="BM100" s="155">
        <v>193535</v>
      </c>
      <c r="BN100" s="155">
        <v>91909</v>
      </c>
      <c r="BO100" s="155">
        <v>179413</v>
      </c>
      <c r="BP100" s="155">
        <v>82177</v>
      </c>
      <c r="BQ100" s="155">
        <v>82386</v>
      </c>
      <c r="BR100" s="155">
        <v>3683</v>
      </c>
      <c r="BS100" s="155">
        <v>4097</v>
      </c>
      <c r="BT100" s="155">
        <v>14368</v>
      </c>
      <c r="BU100" s="63">
        <v>720</v>
      </c>
      <c r="BV100" s="63">
        <v>54</v>
      </c>
      <c r="BW100" s="155">
        <v>6307</v>
      </c>
      <c r="BX100" s="155">
        <v>6797</v>
      </c>
      <c r="BY100" s="155">
        <v>2847</v>
      </c>
      <c r="BZ100" s="155">
        <v>11180</v>
      </c>
      <c r="CA100" s="63">
        <v>496</v>
      </c>
      <c r="CB100" s="63">
        <v>16</v>
      </c>
      <c r="CC100" s="63">
        <v>486</v>
      </c>
      <c r="CD100" s="63">
        <v>24</v>
      </c>
      <c r="CE100" s="63">
        <v>240</v>
      </c>
      <c r="CF100" s="63">
        <v>26</v>
      </c>
      <c r="CG100" s="63">
        <v>709</v>
      </c>
      <c r="CH100" s="63">
        <v>287</v>
      </c>
      <c r="CI100" s="155">
        <v>622927</v>
      </c>
      <c r="CJ100" s="155">
        <v>198920</v>
      </c>
      <c r="CK100" s="155">
        <v>9559</v>
      </c>
      <c r="CL100" s="155">
        <v>5945</v>
      </c>
      <c r="CM100" s="155">
        <v>88036</v>
      </c>
      <c r="CN100" s="155">
        <v>107090</v>
      </c>
      <c r="CO100" s="155">
        <v>6183</v>
      </c>
      <c r="CP100" s="63">
        <v>152</v>
      </c>
      <c r="CQ100" s="155">
        <v>85030</v>
      </c>
      <c r="CR100" s="155">
        <v>1445</v>
      </c>
      <c r="CS100" s="63">
        <v>853</v>
      </c>
      <c r="CT100" s="155">
        <v>149129</v>
      </c>
      <c r="CU100" s="63" t="s">
        <v>2467</v>
      </c>
      <c r="CV100" s="63" t="s">
        <v>134</v>
      </c>
    </row>
    <row r="101" spans="1:100" x14ac:dyDescent="0.2">
      <c r="A101" s="22" t="s">
        <v>317</v>
      </c>
      <c r="B101" s="22" t="s">
        <v>318</v>
      </c>
      <c r="C101" s="22" t="s">
        <v>317</v>
      </c>
      <c r="D101" s="22" t="s">
        <v>333</v>
      </c>
      <c r="E101" s="22" t="s">
        <v>334</v>
      </c>
      <c r="F101" s="22" t="s">
        <v>333</v>
      </c>
      <c r="G101" s="22" t="e">
        <f>VLOOKUP(D101,#REF!,5,0)</f>
        <v>#REF!</v>
      </c>
      <c r="H101" s="22" t="e">
        <f>VLOOKUP(D101,#REF!,6,0)</f>
        <v>#REF!</v>
      </c>
      <c r="I101" s="22">
        <v>12</v>
      </c>
      <c r="J101" s="22">
        <v>107</v>
      </c>
      <c r="K101" s="22">
        <v>5</v>
      </c>
      <c r="L101" s="23">
        <v>338683</v>
      </c>
      <c r="M101" s="23">
        <v>104656</v>
      </c>
      <c r="N101" s="26">
        <v>6461</v>
      </c>
      <c r="O101" s="22">
        <v>52</v>
      </c>
      <c r="P101" s="23">
        <v>8744</v>
      </c>
      <c r="Q101" s="23">
        <f t="shared" si="0"/>
        <v>25817652.495106041</v>
      </c>
      <c r="R101" s="26">
        <v>6.26</v>
      </c>
      <c r="S101" s="22">
        <v>893</v>
      </c>
      <c r="T101" s="22">
        <v>303</v>
      </c>
      <c r="U101" s="23">
        <v>277874</v>
      </c>
      <c r="V101" s="23">
        <v>241405</v>
      </c>
      <c r="W101" s="23">
        <v>327341</v>
      </c>
      <c r="X101" s="23">
        <v>9141</v>
      </c>
      <c r="Y101" s="23">
        <v>1523</v>
      </c>
      <c r="Z101" s="22">
        <v>21</v>
      </c>
      <c r="AA101" s="22">
        <v>52</v>
      </c>
      <c r="AB101" s="22">
        <v>0</v>
      </c>
      <c r="AC101" s="22">
        <v>605</v>
      </c>
      <c r="AD101" s="23">
        <v>173866</v>
      </c>
      <c r="AE101" s="23">
        <v>164817</v>
      </c>
      <c r="AF101" s="23">
        <v>150308</v>
      </c>
      <c r="AG101" s="23">
        <v>177446</v>
      </c>
      <c r="AH101" s="23">
        <v>1972</v>
      </c>
      <c r="AI101" s="23">
        <v>8957</v>
      </c>
      <c r="AJ101" s="23">
        <v>22446</v>
      </c>
      <c r="AK101" s="23">
        <v>32716</v>
      </c>
      <c r="AL101" s="23">
        <v>32592</v>
      </c>
      <c r="AM101" s="23">
        <v>25115</v>
      </c>
      <c r="AN101" s="23">
        <v>29049</v>
      </c>
      <c r="AO101" s="23">
        <v>27084</v>
      </c>
      <c r="AP101" s="23">
        <v>28651</v>
      </c>
      <c r="AQ101" s="23">
        <v>31001</v>
      </c>
      <c r="AR101" s="23">
        <v>28082</v>
      </c>
      <c r="AS101" s="23">
        <v>22987</v>
      </c>
      <c r="AT101" s="23">
        <v>18626</v>
      </c>
      <c r="AU101" s="23">
        <v>14360</v>
      </c>
      <c r="AV101" s="23">
        <v>11094</v>
      </c>
      <c r="AW101" s="23">
        <v>7030</v>
      </c>
      <c r="AX101" s="23">
        <v>3877</v>
      </c>
      <c r="AY101" s="23">
        <v>3973</v>
      </c>
      <c r="AZ101" s="23">
        <v>5196</v>
      </c>
      <c r="BA101" s="23">
        <v>324756</v>
      </c>
      <c r="BB101" s="28">
        <v>2</v>
      </c>
      <c r="BC101" s="28">
        <v>2</v>
      </c>
      <c r="BD101" s="28">
        <v>2</v>
      </c>
      <c r="BE101" s="28">
        <v>1</v>
      </c>
      <c r="BF101" s="28">
        <v>0</v>
      </c>
      <c r="BG101" s="23">
        <v>10881</v>
      </c>
      <c r="BH101" s="23">
        <v>5744</v>
      </c>
      <c r="BI101" s="23">
        <v>39216</v>
      </c>
      <c r="BJ101" s="23">
        <v>19949</v>
      </c>
      <c r="BK101" s="23">
        <v>15683</v>
      </c>
      <c r="BL101" s="23">
        <v>27780</v>
      </c>
      <c r="BM101" s="23">
        <v>97306</v>
      </c>
      <c r="BN101" s="23">
        <v>45658</v>
      </c>
      <c r="BO101" s="23">
        <v>92258</v>
      </c>
      <c r="BP101" s="23">
        <v>48499</v>
      </c>
      <c r="BQ101" s="23">
        <v>42525</v>
      </c>
      <c r="BR101" s="23">
        <v>1639</v>
      </c>
      <c r="BS101" s="23">
        <v>2637</v>
      </c>
      <c r="BT101" s="23">
        <v>7933</v>
      </c>
      <c r="BU101" s="22">
        <v>226</v>
      </c>
      <c r="BV101" s="22">
        <v>2</v>
      </c>
      <c r="BW101" s="23">
        <v>8374</v>
      </c>
      <c r="BX101" s="23">
        <v>8645</v>
      </c>
      <c r="BY101" s="23">
        <v>3662</v>
      </c>
      <c r="BZ101" s="23">
        <v>15363</v>
      </c>
      <c r="CA101" s="22">
        <v>190</v>
      </c>
      <c r="CB101" s="22">
        <v>27</v>
      </c>
      <c r="CC101" s="22">
        <v>147</v>
      </c>
      <c r="CD101" s="22">
        <v>44</v>
      </c>
      <c r="CE101" s="22">
        <v>96</v>
      </c>
      <c r="CF101" s="22">
        <v>85</v>
      </c>
      <c r="CG101" s="22">
        <v>267</v>
      </c>
      <c r="CH101" s="22">
        <v>490</v>
      </c>
      <c r="CI101" s="23">
        <v>301293</v>
      </c>
      <c r="CJ101" s="23">
        <v>95618</v>
      </c>
      <c r="CK101" s="23">
        <v>5386</v>
      </c>
      <c r="CL101" s="23">
        <v>1649</v>
      </c>
      <c r="CM101" s="23">
        <v>31698</v>
      </c>
      <c r="CN101" s="23">
        <v>84454</v>
      </c>
      <c r="CO101" s="22">
        <v>37</v>
      </c>
      <c r="CP101" s="22">
        <v>49</v>
      </c>
      <c r="CQ101" s="23">
        <v>48550</v>
      </c>
      <c r="CR101" s="22">
        <v>648</v>
      </c>
      <c r="CS101" s="22">
        <v>362</v>
      </c>
      <c r="CT101" s="23">
        <v>70232</v>
      </c>
      <c r="CU101" s="22" t="s">
        <v>2467</v>
      </c>
      <c r="CV101" s="22" t="s">
        <v>134</v>
      </c>
    </row>
    <row r="102" spans="1:100" x14ac:dyDescent="0.2">
      <c r="A102" s="22" t="s">
        <v>181</v>
      </c>
      <c r="B102" s="22" t="s">
        <v>182</v>
      </c>
      <c r="C102" s="22" t="s">
        <v>181</v>
      </c>
      <c r="D102" s="22" t="s">
        <v>187</v>
      </c>
      <c r="E102" s="22" t="s">
        <v>188</v>
      </c>
      <c r="F102" s="22" t="s">
        <v>187</v>
      </c>
      <c r="G102" s="22" t="e">
        <f>VLOOKUP(D102,#REF!,5,0)</f>
        <v>#REF!</v>
      </c>
      <c r="H102" s="22" t="e">
        <f>VLOOKUP(D102,#REF!,6,0)</f>
        <v>#REF!</v>
      </c>
      <c r="I102" s="22">
        <v>15</v>
      </c>
      <c r="J102" s="22">
        <v>211</v>
      </c>
      <c r="K102" s="22">
        <v>37</v>
      </c>
      <c r="L102" s="23">
        <v>314887</v>
      </c>
      <c r="M102" s="23">
        <v>82857</v>
      </c>
      <c r="N102" s="26">
        <v>6030.47</v>
      </c>
      <c r="O102" s="22">
        <v>52</v>
      </c>
      <c r="P102" s="23">
        <v>8314</v>
      </c>
      <c r="Q102" s="23">
        <f t="shared" si="0"/>
        <v>26403122.389936708</v>
      </c>
      <c r="R102" s="26">
        <v>8.4700000000000006</v>
      </c>
      <c r="S102" s="23">
        <v>2318</v>
      </c>
      <c r="T102" s="22">
        <v>360</v>
      </c>
      <c r="U102" s="23">
        <v>255983</v>
      </c>
      <c r="V102" s="23">
        <v>214102</v>
      </c>
      <c r="W102" s="23">
        <v>249053</v>
      </c>
      <c r="X102" s="23">
        <v>61640</v>
      </c>
      <c r="Y102" s="23">
        <v>4190</v>
      </c>
      <c r="Z102" s="22">
        <v>0</v>
      </c>
      <c r="AA102" s="22">
        <v>3</v>
      </c>
      <c r="AB102" s="22">
        <v>0</v>
      </c>
      <c r="AC102" s="22">
        <v>1</v>
      </c>
      <c r="AD102" s="23">
        <v>158469</v>
      </c>
      <c r="AE102" s="23">
        <v>156418</v>
      </c>
      <c r="AF102" s="23">
        <v>172615</v>
      </c>
      <c r="AG102" s="23">
        <v>127306</v>
      </c>
      <c r="AH102" s="23">
        <v>1645</v>
      </c>
      <c r="AI102" s="23">
        <v>13321</v>
      </c>
      <c r="AJ102" s="23">
        <v>21246</v>
      </c>
      <c r="AK102" s="23">
        <v>33443</v>
      </c>
      <c r="AL102" s="23">
        <v>35744</v>
      </c>
      <c r="AM102" s="23">
        <v>32689</v>
      </c>
      <c r="AN102" s="23">
        <v>29570</v>
      </c>
      <c r="AO102" s="23">
        <v>26311</v>
      </c>
      <c r="AP102" s="23">
        <v>24213</v>
      </c>
      <c r="AQ102" s="23">
        <v>22481</v>
      </c>
      <c r="AR102" s="23">
        <v>18814</v>
      </c>
      <c r="AS102" s="23">
        <v>16597</v>
      </c>
      <c r="AT102" s="23">
        <v>14673</v>
      </c>
      <c r="AU102" s="23">
        <v>13394</v>
      </c>
      <c r="AV102" s="23">
        <v>10938</v>
      </c>
      <c r="AW102" s="23">
        <v>6924</v>
      </c>
      <c r="AX102" s="23">
        <v>3499</v>
      </c>
      <c r="AY102" s="23">
        <v>4351</v>
      </c>
      <c r="AZ102" s="23">
        <v>5067</v>
      </c>
      <c r="BA102" s="23">
        <v>302621</v>
      </c>
      <c r="BB102" s="28">
        <v>2</v>
      </c>
      <c r="BC102" s="28">
        <v>2</v>
      </c>
      <c r="BD102" s="28">
        <v>2</v>
      </c>
      <c r="BE102" s="28">
        <v>1</v>
      </c>
      <c r="BF102" s="28">
        <v>0</v>
      </c>
      <c r="BG102" s="23">
        <v>11000</v>
      </c>
      <c r="BH102" s="23">
        <v>6147</v>
      </c>
      <c r="BI102" s="23">
        <v>40838</v>
      </c>
      <c r="BJ102" s="23">
        <v>21612</v>
      </c>
      <c r="BK102" s="23">
        <v>20478</v>
      </c>
      <c r="BL102" s="23">
        <v>31430</v>
      </c>
      <c r="BM102" s="23">
        <v>85235</v>
      </c>
      <c r="BN102" s="23">
        <v>43547</v>
      </c>
      <c r="BO102" s="23">
        <v>62394</v>
      </c>
      <c r="BP102" s="23">
        <v>51329</v>
      </c>
      <c r="BQ102" s="23">
        <v>60801</v>
      </c>
      <c r="BR102" s="23">
        <v>1426</v>
      </c>
      <c r="BS102" s="23">
        <v>2566</v>
      </c>
      <c r="BT102" s="23">
        <v>7347</v>
      </c>
      <c r="BU102" s="22">
        <v>235</v>
      </c>
      <c r="BV102" s="22">
        <v>7</v>
      </c>
      <c r="BW102" s="23">
        <v>3502</v>
      </c>
      <c r="BX102" s="23">
        <v>4424</v>
      </c>
      <c r="BY102" s="23">
        <v>1426</v>
      </c>
      <c r="BZ102" s="23">
        <v>13616</v>
      </c>
      <c r="CA102" s="22">
        <v>542</v>
      </c>
      <c r="CB102" s="22">
        <v>25</v>
      </c>
      <c r="CC102" s="22">
        <v>26</v>
      </c>
      <c r="CD102" s="22">
        <v>10</v>
      </c>
      <c r="CE102" s="22">
        <v>34</v>
      </c>
      <c r="CF102" s="22">
        <v>46</v>
      </c>
      <c r="CG102" s="22">
        <v>54</v>
      </c>
      <c r="CH102" s="22">
        <v>371</v>
      </c>
      <c r="CI102" s="23">
        <v>290811</v>
      </c>
      <c r="CJ102" s="23">
        <v>130546</v>
      </c>
      <c r="CK102" s="23">
        <v>4919</v>
      </c>
      <c r="CL102" s="23">
        <v>1331</v>
      </c>
      <c r="CM102" s="23">
        <v>32670</v>
      </c>
      <c r="CN102" s="23">
        <v>89474</v>
      </c>
      <c r="CO102" s="22">
        <v>52</v>
      </c>
      <c r="CP102" s="22">
        <v>97</v>
      </c>
      <c r="CQ102" s="23">
        <v>32485</v>
      </c>
      <c r="CR102" s="22">
        <v>597</v>
      </c>
      <c r="CS102" s="22">
        <v>996</v>
      </c>
      <c r="CT102" s="23">
        <v>21720</v>
      </c>
      <c r="CU102" s="22" t="s">
        <v>2467</v>
      </c>
      <c r="CV102" s="22" t="s">
        <v>134</v>
      </c>
    </row>
    <row r="103" spans="1:100" x14ac:dyDescent="0.2">
      <c r="A103" s="22" t="s">
        <v>1120</v>
      </c>
      <c r="B103" s="22" t="s">
        <v>1121</v>
      </c>
      <c r="C103" s="22" t="s">
        <v>1120</v>
      </c>
      <c r="D103" s="22" t="s">
        <v>1130</v>
      </c>
      <c r="E103" s="22" t="s">
        <v>1131</v>
      </c>
      <c r="F103" s="22" t="s">
        <v>1130</v>
      </c>
      <c r="G103" s="22" t="e">
        <f>VLOOKUP(D103,#REF!,5,0)</f>
        <v>#REF!</v>
      </c>
      <c r="H103" s="22" t="e">
        <f>VLOOKUP(D103,#REF!,6,0)</f>
        <v>#REF!</v>
      </c>
      <c r="I103" s="22">
        <v>17</v>
      </c>
      <c r="J103" s="22">
        <v>196</v>
      </c>
      <c r="K103" s="22">
        <v>0</v>
      </c>
      <c r="L103" s="23">
        <v>200596</v>
      </c>
      <c r="M103" s="23">
        <v>56869</v>
      </c>
      <c r="N103" s="26">
        <v>3896.9</v>
      </c>
      <c r="O103" s="22">
        <v>51</v>
      </c>
      <c r="P103" s="23">
        <v>3350</v>
      </c>
      <c r="Q103" s="23">
        <f t="shared" si="0"/>
        <v>16700233.304751839</v>
      </c>
      <c r="R103" s="26">
        <v>4.45</v>
      </c>
      <c r="S103" s="23">
        <v>1324</v>
      </c>
      <c r="T103" s="22">
        <v>325</v>
      </c>
      <c r="U103" s="23">
        <v>175515</v>
      </c>
      <c r="V103" s="23">
        <v>138913</v>
      </c>
      <c r="W103" s="23">
        <v>81840</v>
      </c>
      <c r="X103" s="23">
        <v>117000</v>
      </c>
      <c r="Y103" s="23">
        <v>1722</v>
      </c>
      <c r="Z103" s="22">
        <v>10</v>
      </c>
      <c r="AA103" s="22">
        <v>20</v>
      </c>
      <c r="AB103" s="22">
        <v>3</v>
      </c>
      <c r="AC103" s="22">
        <v>1</v>
      </c>
      <c r="AD103" s="23">
        <v>102440</v>
      </c>
      <c r="AE103" s="23">
        <v>98156</v>
      </c>
      <c r="AF103" s="23">
        <v>106549</v>
      </c>
      <c r="AG103" s="23">
        <v>87382</v>
      </c>
      <c r="AH103" s="22">
        <v>995</v>
      </c>
      <c r="AI103" s="23">
        <v>5670</v>
      </c>
      <c r="AJ103" s="23">
        <v>11599</v>
      </c>
      <c r="AK103" s="23">
        <v>20371</v>
      </c>
      <c r="AL103" s="23">
        <v>22286</v>
      </c>
      <c r="AM103" s="23">
        <v>23092</v>
      </c>
      <c r="AN103" s="23">
        <v>19458</v>
      </c>
      <c r="AO103" s="23">
        <v>16267</v>
      </c>
      <c r="AP103" s="23">
        <v>14542</v>
      </c>
      <c r="AQ103" s="23">
        <v>15408</v>
      </c>
      <c r="AR103" s="23">
        <v>14082</v>
      </c>
      <c r="AS103" s="23">
        <v>12204</v>
      </c>
      <c r="AT103" s="23">
        <v>9286</v>
      </c>
      <c r="AU103" s="23">
        <v>7220</v>
      </c>
      <c r="AV103" s="23">
        <v>5856</v>
      </c>
      <c r="AW103" s="23">
        <v>4191</v>
      </c>
      <c r="AX103" s="23">
        <v>2565</v>
      </c>
      <c r="AY103" s="23">
        <v>2169</v>
      </c>
      <c r="AZ103" s="23">
        <v>2852</v>
      </c>
      <c r="BA103" s="23">
        <v>193837</v>
      </c>
      <c r="BB103" s="28">
        <v>2</v>
      </c>
      <c r="BC103" s="28">
        <v>1</v>
      </c>
      <c r="BD103" s="28">
        <v>1</v>
      </c>
      <c r="BE103" s="28">
        <v>1</v>
      </c>
      <c r="BF103" s="28">
        <v>0</v>
      </c>
      <c r="BG103" s="23">
        <v>6052</v>
      </c>
      <c r="BH103" s="23">
        <v>3433</v>
      </c>
      <c r="BI103" s="23">
        <v>24901</v>
      </c>
      <c r="BJ103" s="23">
        <v>13583</v>
      </c>
      <c r="BK103" s="23">
        <v>14555</v>
      </c>
      <c r="BL103" s="23">
        <v>21567</v>
      </c>
      <c r="BM103" s="23">
        <v>39858</v>
      </c>
      <c r="BN103" s="23">
        <v>27761</v>
      </c>
      <c r="BO103" s="23">
        <v>40534</v>
      </c>
      <c r="BP103" s="23">
        <v>31554</v>
      </c>
      <c r="BQ103" s="23">
        <v>50155</v>
      </c>
      <c r="BR103" s="22">
        <v>982</v>
      </c>
      <c r="BS103" s="23">
        <v>2129</v>
      </c>
      <c r="BT103" s="23">
        <v>7243</v>
      </c>
      <c r="BU103" s="22">
        <v>361</v>
      </c>
      <c r="BV103" s="22">
        <v>19</v>
      </c>
      <c r="BW103" s="23">
        <v>4266</v>
      </c>
      <c r="BX103" s="23">
        <v>2994</v>
      </c>
      <c r="BY103" s="23">
        <v>2078</v>
      </c>
      <c r="BZ103" s="23">
        <v>14090</v>
      </c>
      <c r="CA103" s="22">
        <v>128</v>
      </c>
      <c r="CB103" s="22">
        <v>21</v>
      </c>
      <c r="CC103" s="22">
        <v>93</v>
      </c>
      <c r="CD103" s="22">
        <v>21</v>
      </c>
      <c r="CE103" s="22">
        <v>55</v>
      </c>
      <c r="CF103" s="22">
        <v>134</v>
      </c>
      <c r="CG103" s="22">
        <v>337</v>
      </c>
      <c r="CH103" s="22">
        <v>773</v>
      </c>
      <c r="CI103" s="23">
        <v>175606</v>
      </c>
      <c r="CJ103" s="23">
        <v>51759</v>
      </c>
      <c r="CK103" s="23">
        <v>4856</v>
      </c>
      <c r="CL103" s="23">
        <v>1214</v>
      </c>
      <c r="CM103" s="23">
        <v>20009</v>
      </c>
      <c r="CN103" s="23">
        <v>33114</v>
      </c>
      <c r="CO103" s="23">
        <v>1263</v>
      </c>
      <c r="CP103" s="22">
        <v>280</v>
      </c>
      <c r="CQ103" s="23">
        <v>52630</v>
      </c>
      <c r="CR103" s="22">
        <v>328</v>
      </c>
      <c r="CS103" s="22">
        <v>479</v>
      </c>
      <c r="CT103" s="23">
        <v>34664</v>
      </c>
      <c r="CU103" s="22" t="s">
        <v>2467</v>
      </c>
      <c r="CV103" s="22" t="s">
        <v>134</v>
      </c>
    </row>
    <row r="104" spans="1:100" x14ac:dyDescent="0.2">
      <c r="A104" s="22" t="s">
        <v>1170</v>
      </c>
      <c r="B104" s="22" t="s">
        <v>1171</v>
      </c>
      <c r="C104" s="22" t="s">
        <v>1170</v>
      </c>
      <c r="D104" s="22" t="s">
        <v>1212</v>
      </c>
      <c r="E104" s="22" t="s">
        <v>1213</v>
      </c>
      <c r="F104" s="22" t="s">
        <v>1212</v>
      </c>
      <c r="G104" s="22" t="e">
        <f>VLOOKUP(D104,#REF!,5,0)</f>
        <v>#REF!</v>
      </c>
      <c r="H104" s="22" t="e">
        <f>VLOOKUP(D104,#REF!,6,0)</f>
        <v>#REF!</v>
      </c>
      <c r="I104" s="22">
        <v>32</v>
      </c>
      <c r="J104" s="22">
        <v>248</v>
      </c>
      <c r="K104" s="22">
        <v>0</v>
      </c>
      <c r="L104" s="23">
        <v>110357</v>
      </c>
      <c r="M104" s="23">
        <v>41074</v>
      </c>
      <c r="N104" s="26">
        <v>2168</v>
      </c>
      <c r="O104" s="22">
        <v>51</v>
      </c>
      <c r="P104" s="23">
        <v>662</v>
      </c>
      <c r="Q104" s="23">
        <f t="shared" si="0"/>
        <v>5998713.2669427404</v>
      </c>
      <c r="R104" s="26">
        <v>36.72</v>
      </c>
      <c r="S104" s="22">
        <v>99</v>
      </c>
      <c r="T104" s="22">
        <v>4</v>
      </c>
      <c r="U104" s="23">
        <v>9289</v>
      </c>
      <c r="V104" s="23">
        <v>92215</v>
      </c>
      <c r="W104" s="22">
        <v>440</v>
      </c>
      <c r="X104" s="23">
        <v>107307</v>
      </c>
      <c r="Y104" s="23">
        <v>1571</v>
      </c>
      <c r="Z104" s="22">
        <v>2</v>
      </c>
      <c r="AA104" s="22">
        <v>4</v>
      </c>
      <c r="AB104" s="22">
        <v>0</v>
      </c>
      <c r="AC104" s="23">
        <v>1033</v>
      </c>
      <c r="AD104" s="23">
        <v>59977</v>
      </c>
      <c r="AE104" s="23">
        <v>50380</v>
      </c>
      <c r="AF104" s="23">
        <v>53473</v>
      </c>
      <c r="AG104" s="23">
        <v>56542</v>
      </c>
      <c r="AH104" s="22">
        <v>236</v>
      </c>
      <c r="AI104" s="22">
        <v>106</v>
      </c>
      <c r="AJ104" s="23">
        <v>2307</v>
      </c>
      <c r="AK104" s="23">
        <v>3578</v>
      </c>
      <c r="AL104" s="23">
        <v>8880</v>
      </c>
      <c r="AM104" s="23">
        <v>12025</v>
      </c>
      <c r="AN104" s="23">
        <v>12743</v>
      </c>
      <c r="AO104" s="23">
        <v>11615</v>
      </c>
      <c r="AP104" s="23">
        <v>12709</v>
      </c>
      <c r="AQ104" s="23">
        <v>11512</v>
      </c>
      <c r="AR104" s="23">
        <v>14452</v>
      </c>
      <c r="AS104" s="23">
        <v>9413</v>
      </c>
      <c r="AT104" s="23">
        <v>6776</v>
      </c>
      <c r="AU104" s="23">
        <v>2537</v>
      </c>
      <c r="AV104" s="23">
        <v>1678</v>
      </c>
      <c r="AW104" s="22">
        <v>99</v>
      </c>
      <c r="AX104" s="22">
        <v>24</v>
      </c>
      <c r="AY104" s="22">
        <v>9</v>
      </c>
      <c r="AZ104" s="22">
        <v>720</v>
      </c>
      <c r="BA104" s="23">
        <v>108985</v>
      </c>
      <c r="BB104" s="28">
        <v>1</v>
      </c>
      <c r="BC104" s="28">
        <v>1</v>
      </c>
      <c r="BD104" s="28">
        <v>1</v>
      </c>
      <c r="BE104" s="28">
        <v>0</v>
      </c>
      <c r="BF104" s="28">
        <v>0</v>
      </c>
      <c r="BG104" s="23">
        <v>1356</v>
      </c>
      <c r="BH104" s="22">
        <v>639</v>
      </c>
      <c r="BI104" s="23">
        <v>4800</v>
      </c>
      <c r="BJ104" s="23">
        <v>5840</v>
      </c>
      <c r="BK104" s="23">
        <v>7409</v>
      </c>
      <c r="BL104" s="23">
        <v>13057</v>
      </c>
      <c r="BM104" s="23">
        <v>88836</v>
      </c>
      <c r="BN104" s="23">
        <v>3805</v>
      </c>
      <c r="BO104" s="23">
        <v>7799</v>
      </c>
      <c r="BP104" s="23">
        <v>4409</v>
      </c>
      <c r="BQ104" s="23">
        <v>3968</v>
      </c>
      <c r="BR104" s="22">
        <v>99</v>
      </c>
      <c r="BS104" s="22">
        <v>319</v>
      </c>
      <c r="BT104" s="23">
        <v>1089</v>
      </c>
      <c r="BU104" s="22">
        <v>25</v>
      </c>
      <c r="BV104" s="22">
        <v>8</v>
      </c>
      <c r="BW104" s="22">
        <v>952</v>
      </c>
      <c r="BX104" s="23">
        <v>1327</v>
      </c>
      <c r="BY104" s="22">
        <v>308</v>
      </c>
      <c r="BZ104" s="23">
        <v>2131</v>
      </c>
      <c r="CA104" s="22">
        <v>7</v>
      </c>
      <c r="CB104" s="22">
        <v>12</v>
      </c>
      <c r="CC104" s="22">
        <v>6</v>
      </c>
      <c r="CD104" s="22">
        <v>2</v>
      </c>
      <c r="CE104" s="22">
        <v>12</v>
      </c>
      <c r="CF104" s="22">
        <v>7</v>
      </c>
      <c r="CG104" s="22">
        <v>22</v>
      </c>
      <c r="CH104" s="22">
        <v>202</v>
      </c>
      <c r="CI104" s="23">
        <v>105369</v>
      </c>
      <c r="CJ104" s="23">
        <v>32707</v>
      </c>
      <c r="CK104" s="23">
        <v>1451</v>
      </c>
      <c r="CL104" s="22">
        <v>64</v>
      </c>
      <c r="CM104" s="23">
        <v>1406</v>
      </c>
      <c r="CN104" s="23">
        <v>42022</v>
      </c>
      <c r="CO104" s="22">
        <v>3</v>
      </c>
      <c r="CP104" s="22">
        <v>158</v>
      </c>
      <c r="CQ104" s="23">
        <v>8227</v>
      </c>
      <c r="CR104" s="22">
        <v>50</v>
      </c>
      <c r="CS104" s="22">
        <v>12</v>
      </c>
      <c r="CT104" s="23">
        <v>24257</v>
      </c>
      <c r="CU104" s="22" t="s">
        <v>2467</v>
      </c>
      <c r="CV104" s="22" t="s">
        <v>134</v>
      </c>
    </row>
    <row r="105" spans="1:100" x14ac:dyDescent="0.2">
      <c r="A105" s="22" t="s">
        <v>923</v>
      </c>
      <c r="B105" s="22" t="s">
        <v>924</v>
      </c>
      <c r="C105" s="22" t="s">
        <v>923</v>
      </c>
      <c r="D105" s="22" t="s">
        <v>937</v>
      </c>
      <c r="E105" s="22" t="s">
        <v>938</v>
      </c>
      <c r="F105" s="22" t="s">
        <v>937</v>
      </c>
      <c r="G105" s="22" t="e">
        <f>VLOOKUP(D105,#REF!,5,0)</f>
        <v>#REF!</v>
      </c>
      <c r="H105" s="22" t="e">
        <f>VLOOKUP(D105,#REF!,6,0)</f>
        <v>#REF!</v>
      </c>
      <c r="I105" s="22">
        <v>6</v>
      </c>
      <c r="J105" s="22">
        <v>106</v>
      </c>
      <c r="K105" s="22">
        <v>1</v>
      </c>
      <c r="L105" s="23">
        <v>85395</v>
      </c>
      <c r="M105" s="23">
        <v>28030</v>
      </c>
      <c r="N105" s="26">
        <v>1680</v>
      </c>
      <c r="O105" s="22">
        <v>51</v>
      </c>
      <c r="P105" s="23">
        <v>1402</v>
      </c>
      <c r="Q105" s="23">
        <f t="shared" si="0"/>
        <v>16417823.057556063</v>
      </c>
      <c r="R105" s="26">
        <v>8.41</v>
      </c>
      <c r="S105" s="22">
        <v>537</v>
      </c>
      <c r="T105" s="22">
        <v>219</v>
      </c>
      <c r="U105" s="23">
        <v>77461</v>
      </c>
      <c r="V105" s="23">
        <v>62683</v>
      </c>
      <c r="W105" s="23">
        <v>75611</v>
      </c>
      <c r="X105" s="23">
        <v>9673</v>
      </c>
      <c r="Y105" s="22">
        <v>91</v>
      </c>
      <c r="Z105" s="22">
        <v>10</v>
      </c>
      <c r="AA105" s="22">
        <v>6</v>
      </c>
      <c r="AB105" s="22">
        <v>4</v>
      </c>
      <c r="AC105" s="22">
        <v>0</v>
      </c>
      <c r="AD105" s="23">
        <v>43884</v>
      </c>
      <c r="AE105" s="23">
        <v>41511</v>
      </c>
      <c r="AF105" s="23">
        <v>38783</v>
      </c>
      <c r="AG105" s="23">
        <v>42945</v>
      </c>
      <c r="AH105" s="22">
        <v>760</v>
      </c>
      <c r="AI105" s="23">
        <v>2907</v>
      </c>
      <c r="AJ105" s="23">
        <v>5310</v>
      </c>
      <c r="AK105" s="23">
        <v>7242</v>
      </c>
      <c r="AL105" s="23">
        <v>7598</v>
      </c>
      <c r="AM105" s="23">
        <v>8829</v>
      </c>
      <c r="AN105" s="23">
        <v>7643</v>
      </c>
      <c r="AO105" s="23">
        <v>7285</v>
      </c>
      <c r="AP105" s="23">
        <v>5664</v>
      </c>
      <c r="AQ105" s="23">
        <v>6313</v>
      </c>
      <c r="AR105" s="23">
        <v>6111</v>
      </c>
      <c r="AS105" s="23">
        <v>6119</v>
      </c>
      <c r="AT105" s="23">
        <v>5040</v>
      </c>
      <c r="AU105" s="23">
        <v>4162</v>
      </c>
      <c r="AV105" s="23">
        <v>3032</v>
      </c>
      <c r="AW105" s="23">
        <v>2265</v>
      </c>
      <c r="AX105" s="23">
        <v>1323</v>
      </c>
      <c r="AY105" s="23">
        <v>1459</v>
      </c>
      <c r="AZ105" s="23">
        <v>1230</v>
      </c>
      <c r="BA105" s="23">
        <v>81978</v>
      </c>
      <c r="BB105" s="28">
        <v>2</v>
      </c>
      <c r="BC105" s="28">
        <v>2</v>
      </c>
      <c r="BD105" s="28">
        <v>1</v>
      </c>
      <c r="BE105" s="28">
        <v>1</v>
      </c>
      <c r="BF105" s="28">
        <v>0</v>
      </c>
      <c r="BG105" s="23">
        <v>2493</v>
      </c>
      <c r="BH105" s="23">
        <v>1311</v>
      </c>
      <c r="BI105" s="23">
        <v>8736</v>
      </c>
      <c r="BJ105" s="23">
        <v>4571</v>
      </c>
      <c r="BK105" s="23">
        <v>5318</v>
      </c>
      <c r="BL105" s="23">
        <v>8461</v>
      </c>
      <c r="BM105" s="23">
        <v>16997</v>
      </c>
      <c r="BN105" s="23">
        <v>10882</v>
      </c>
      <c r="BO105" s="23">
        <v>23613</v>
      </c>
      <c r="BP105" s="23">
        <v>13649</v>
      </c>
      <c r="BQ105" s="23">
        <v>15908</v>
      </c>
      <c r="BR105" s="22">
        <v>414</v>
      </c>
      <c r="BS105" s="22">
        <v>693</v>
      </c>
      <c r="BT105" s="23">
        <v>3150</v>
      </c>
      <c r="BU105" s="22">
        <v>84</v>
      </c>
      <c r="BV105" s="22">
        <v>5</v>
      </c>
      <c r="BW105" s="23">
        <v>1246</v>
      </c>
      <c r="BX105" s="23">
        <v>1293</v>
      </c>
      <c r="BY105" s="22">
        <v>467</v>
      </c>
      <c r="BZ105" s="23">
        <v>4039</v>
      </c>
      <c r="CA105" s="22">
        <v>32</v>
      </c>
      <c r="CB105" s="22">
        <v>4</v>
      </c>
      <c r="CC105" s="22">
        <v>44</v>
      </c>
      <c r="CD105" s="22">
        <v>2</v>
      </c>
      <c r="CE105" s="22">
        <v>17</v>
      </c>
      <c r="CF105" s="22">
        <v>16</v>
      </c>
      <c r="CG105" s="22">
        <v>43</v>
      </c>
      <c r="CH105" s="22">
        <v>152</v>
      </c>
      <c r="CI105" s="23">
        <v>78040</v>
      </c>
      <c r="CJ105" s="23">
        <v>21217</v>
      </c>
      <c r="CK105" s="23">
        <v>2517</v>
      </c>
      <c r="CL105" s="22">
        <v>148</v>
      </c>
      <c r="CM105" s="23">
        <v>8251</v>
      </c>
      <c r="CN105" s="23">
        <v>14925</v>
      </c>
      <c r="CO105" s="23">
        <v>1309</v>
      </c>
      <c r="CP105" s="22">
        <v>55</v>
      </c>
      <c r="CQ105" s="23">
        <v>16563</v>
      </c>
      <c r="CR105" s="22">
        <v>39</v>
      </c>
      <c r="CS105" s="22">
        <v>320</v>
      </c>
      <c r="CT105" s="23">
        <v>20051</v>
      </c>
      <c r="CU105" s="22" t="s">
        <v>2467</v>
      </c>
      <c r="CV105" s="22" t="s">
        <v>134</v>
      </c>
    </row>
    <row r="106" spans="1:100" x14ac:dyDescent="0.2">
      <c r="A106" s="22" t="s">
        <v>1033</v>
      </c>
      <c r="B106" s="22" t="s">
        <v>1034</v>
      </c>
      <c r="C106" s="22" t="s">
        <v>1033</v>
      </c>
      <c r="D106" s="22" t="s">
        <v>1051</v>
      </c>
      <c r="E106" s="22" t="s">
        <v>1052</v>
      </c>
      <c r="F106" s="22" t="s">
        <v>1051</v>
      </c>
      <c r="G106" s="22" t="e">
        <f>VLOOKUP(D106,#REF!,5,0)</f>
        <v>#REF!</v>
      </c>
      <c r="H106" s="22" t="e">
        <f>VLOOKUP(D106,#REF!,6,0)</f>
        <v>#REF!</v>
      </c>
      <c r="I106" s="22">
        <v>22</v>
      </c>
      <c r="J106" s="22">
        <v>121</v>
      </c>
      <c r="K106" s="22">
        <v>22</v>
      </c>
      <c r="L106" s="23">
        <v>151289</v>
      </c>
      <c r="M106" s="23">
        <v>47856</v>
      </c>
      <c r="N106" s="26">
        <v>3001</v>
      </c>
      <c r="O106" s="22">
        <v>50</v>
      </c>
      <c r="P106" s="23">
        <v>3945</v>
      </c>
      <c r="Q106" s="23">
        <f t="shared" si="0"/>
        <v>26075920.919564541</v>
      </c>
      <c r="R106" s="26">
        <v>10.01</v>
      </c>
      <c r="S106" s="22">
        <v>498</v>
      </c>
      <c r="T106" s="22">
        <v>497</v>
      </c>
      <c r="U106" s="23">
        <v>141651</v>
      </c>
      <c r="V106" s="23">
        <v>102481</v>
      </c>
      <c r="W106" s="23">
        <v>148073</v>
      </c>
      <c r="X106" s="23">
        <v>1384</v>
      </c>
      <c r="Y106" s="22">
        <v>70</v>
      </c>
      <c r="Z106" s="23">
        <v>1760</v>
      </c>
      <c r="AA106" s="22">
        <v>0</v>
      </c>
      <c r="AB106" s="22">
        <v>0</v>
      </c>
      <c r="AC106" s="22">
        <v>2</v>
      </c>
      <c r="AD106" s="23">
        <v>76362</v>
      </c>
      <c r="AE106" s="23">
        <v>74927</v>
      </c>
      <c r="AF106" s="23">
        <v>73659</v>
      </c>
      <c r="AG106" s="23">
        <v>70660</v>
      </c>
      <c r="AH106" s="23">
        <v>1866</v>
      </c>
      <c r="AI106" s="23">
        <v>5104</v>
      </c>
      <c r="AJ106" s="23">
        <v>11648</v>
      </c>
      <c r="AK106" s="23">
        <v>15972</v>
      </c>
      <c r="AL106" s="23">
        <v>16302</v>
      </c>
      <c r="AM106" s="23">
        <v>11393</v>
      </c>
      <c r="AN106" s="23">
        <v>13896</v>
      </c>
      <c r="AO106" s="23">
        <v>12172</v>
      </c>
      <c r="AP106" s="23">
        <v>12599</v>
      </c>
      <c r="AQ106" s="23">
        <v>12919</v>
      </c>
      <c r="AR106" s="23">
        <v>11095</v>
      </c>
      <c r="AS106" s="23">
        <v>10044</v>
      </c>
      <c r="AT106" s="23">
        <v>7887</v>
      </c>
      <c r="AU106" s="23">
        <v>5364</v>
      </c>
      <c r="AV106" s="23">
        <v>4031</v>
      </c>
      <c r="AW106" s="23">
        <v>2276</v>
      </c>
      <c r="AX106" s="23">
        <v>1802</v>
      </c>
      <c r="AY106" s="23">
        <v>1889</v>
      </c>
      <c r="AZ106" s="23">
        <v>2768</v>
      </c>
      <c r="BA106" s="23">
        <v>144012</v>
      </c>
      <c r="BB106" s="28">
        <v>2</v>
      </c>
      <c r="BC106" s="28">
        <v>2</v>
      </c>
      <c r="BD106" s="28">
        <v>2</v>
      </c>
      <c r="BE106" s="28">
        <v>1</v>
      </c>
      <c r="BF106" s="28">
        <v>0</v>
      </c>
      <c r="BG106" s="23">
        <v>5722</v>
      </c>
      <c r="BH106" s="23">
        <v>3018</v>
      </c>
      <c r="BI106" s="23">
        <v>19384</v>
      </c>
      <c r="BJ106" s="23">
        <v>9700</v>
      </c>
      <c r="BK106" s="23">
        <v>6913</v>
      </c>
      <c r="BL106" s="23">
        <v>13378</v>
      </c>
      <c r="BM106" s="23">
        <v>27509</v>
      </c>
      <c r="BN106" s="23">
        <v>19114</v>
      </c>
      <c r="BO106" s="23">
        <v>42281</v>
      </c>
      <c r="BP106" s="23">
        <v>22340</v>
      </c>
      <c r="BQ106" s="23">
        <v>29857</v>
      </c>
      <c r="BR106" s="22">
        <v>664</v>
      </c>
      <c r="BS106" s="23">
        <v>1358</v>
      </c>
      <c r="BT106" s="23">
        <v>7788</v>
      </c>
      <c r="BU106" s="22">
        <v>373</v>
      </c>
      <c r="BV106" s="22">
        <v>5</v>
      </c>
      <c r="BW106" s="23">
        <v>1297</v>
      </c>
      <c r="BX106" s="23">
        <v>1274</v>
      </c>
      <c r="BY106" s="22">
        <v>594</v>
      </c>
      <c r="BZ106" s="23">
        <v>1887</v>
      </c>
      <c r="CA106" s="22">
        <v>51</v>
      </c>
      <c r="CB106" s="22">
        <v>4</v>
      </c>
      <c r="CC106" s="22">
        <v>17</v>
      </c>
      <c r="CD106" s="22">
        <v>5</v>
      </c>
      <c r="CE106" s="22">
        <v>8</v>
      </c>
      <c r="CF106" s="22">
        <v>13</v>
      </c>
      <c r="CG106" s="22">
        <v>21</v>
      </c>
      <c r="CH106" s="22">
        <v>77</v>
      </c>
      <c r="CI106" s="23">
        <v>146041</v>
      </c>
      <c r="CJ106" s="23">
        <v>43401</v>
      </c>
      <c r="CK106" s="23">
        <v>4098</v>
      </c>
      <c r="CL106" s="22">
        <v>308</v>
      </c>
      <c r="CM106" s="23">
        <v>15888</v>
      </c>
      <c r="CN106" s="23">
        <v>20740</v>
      </c>
      <c r="CO106" s="23">
        <v>5081</v>
      </c>
      <c r="CP106" s="22">
        <v>30</v>
      </c>
      <c r="CQ106" s="23">
        <v>29849</v>
      </c>
      <c r="CR106" s="22">
        <v>145</v>
      </c>
      <c r="CS106" s="22">
        <v>279</v>
      </c>
      <c r="CT106" s="23">
        <v>31470</v>
      </c>
      <c r="CU106" s="22" t="s">
        <v>2467</v>
      </c>
      <c r="CV106" s="22" t="s">
        <v>134</v>
      </c>
    </row>
    <row r="107" spans="1:100" x14ac:dyDescent="0.2">
      <c r="A107" s="22" t="s">
        <v>955</v>
      </c>
      <c r="B107" s="22" t="s">
        <v>956</v>
      </c>
      <c r="C107" s="22" t="s">
        <v>955</v>
      </c>
      <c r="D107" s="22" t="s">
        <v>957</v>
      </c>
      <c r="E107" s="22" t="s">
        <v>958</v>
      </c>
      <c r="F107" s="22" t="s">
        <v>957</v>
      </c>
      <c r="G107" s="22" t="e">
        <f>VLOOKUP(D107,#REF!,5,0)</f>
        <v>#REF!</v>
      </c>
      <c r="H107" s="22" t="e">
        <f>VLOOKUP(D107,#REF!,6,0)</f>
        <v>#REF!</v>
      </c>
      <c r="I107" s="22">
        <v>12</v>
      </c>
      <c r="J107" s="22">
        <v>141</v>
      </c>
      <c r="K107" s="22">
        <v>3</v>
      </c>
      <c r="L107" s="23">
        <v>123934</v>
      </c>
      <c r="M107" s="23">
        <v>39888</v>
      </c>
      <c r="N107" s="26">
        <v>2488.79</v>
      </c>
      <c r="O107" s="22">
        <v>50</v>
      </c>
      <c r="P107" s="23">
        <v>2333</v>
      </c>
      <c r="Q107" s="23">
        <f t="shared" si="0"/>
        <v>18824535.639937386</v>
      </c>
      <c r="R107" s="26">
        <v>14.04</v>
      </c>
      <c r="S107" s="22">
        <v>530</v>
      </c>
      <c r="T107" s="22">
        <v>196</v>
      </c>
      <c r="U107" s="23">
        <v>119528</v>
      </c>
      <c r="V107" s="23">
        <v>89327</v>
      </c>
      <c r="W107" s="23">
        <v>76202</v>
      </c>
      <c r="X107" s="23">
        <v>43283</v>
      </c>
      <c r="Y107" s="23">
        <v>4382</v>
      </c>
      <c r="Z107" s="22">
        <v>52</v>
      </c>
      <c r="AA107" s="22">
        <v>8</v>
      </c>
      <c r="AB107" s="22">
        <v>7</v>
      </c>
      <c r="AC107" s="22">
        <v>0</v>
      </c>
      <c r="AD107" s="23">
        <v>62947</v>
      </c>
      <c r="AE107" s="23">
        <v>60987</v>
      </c>
      <c r="AF107" s="23">
        <v>58783</v>
      </c>
      <c r="AG107" s="23">
        <v>58980</v>
      </c>
      <c r="AH107" s="23">
        <v>1545</v>
      </c>
      <c r="AI107" s="23">
        <v>4626</v>
      </c>
      <c r="AJ107" s="23">
        <v>7566</v>
      </c>
      <c r="AK107" s="23">
        <v>11232</v>
      </c>
      <c r="AL107" s="23">
        <v>11780</v>
      </c>
      <c r="AM107" s="23">
        <v>13079</v>
      </c>
      <c r="AN107" s="23">
        <v>11805</v>
      </c>
      <c r="AO107" s="23">
        <v>8920</v>
      </c>
      <c r="AP107" s="23">
        <v>8709</v>
      </c>
      <c r="AQ107" s="23">
        <v>9796</v>
      </c>
      <c r="AR107" s="23">
        <v>9344</v>
      </c>
      <c r="AS107" s="23">
        <v>8260</v>
      </c>
      <c r="AT107" s="23">
        <v>6903</v>
      </c>
      <c r="AU107" s="23">
        <v>5529</v>
      </c>
      <c r="AV107" s="23">
        <v>4100</v>
      </c>
      <c r="AW107" s="23">
        <v>2938</v>
      </c>
      <c r="AX107" s="23">
        <v>1752</v>
      </c>
      <c r="AY107" s="23">
        <v>2221</v>
      </c>
      <c r="AZ107" s="23">
        <v>1879</v>
      </c>
      <c r="BA107" s="23">
        <v>119279</v>
      </c>
      <c r="BB107" s="28">
        <v>2</v>
      </c>
      <c r="BC107" s="28">
        <v>2</v>
      </c>
      <c r="BD107" s="28">
        <v>2</v>
      </c>
      <c r="BE107" s="28">
        <v>1</v>
      </c>
      <c r="BF107" s="28">
        <v>0</v>
      </c>
      <c r="BG107" s="23">
        <v>3863</v>
      </c>
      <c r="BH107" s="23">
        <v>2042</v>
      </c>
      <c r="BI107" s="23">
        <v>13463</v>
      </c>
      <c r="BJ107" s="23">
        <v>7269</v>
      </c>
      <c r="BK107" s="23">
        <v>7996</v>
      </c>
      <c r="BL107" s="23">
        <v>12924</v>
      </c>
      <c r="BM107" s="23">
        <v>23185</v>
      </c>
      <c r="BN107" s="23">
        <v>14550</v>
      </c>
      <c r="BO107" s="23">
        <v>40850</v>
      </c>
      <c r="BP107" s="23">
        <v>17907</v>
      </c>
      <c r="BQ107" s="23">
        <v>19997</v>
      </c>
      <c r="BR107" s="22">
        <v>670</v>
      </c>
      <c r="BS107" s="22">
        <v>945</v>
      </c>
      <c r="BT107" s="23">
        <v>5642</v>
      </c>
      <c r="BU107" s="22">
        <v>184</v>
      </c>
      <c r="BV107" s="22">
        <v>4</v>
      </c>
      <c r="BW107" s="22">
        <v>901</v>
      </c>
      <c r="BX107" s="22">
        <v>761</v>
      </c>
      <c r="BY107" s="22">
        <v>303</v>
      </c>
      <c r="BZ107" s="23">
        <v>2562</v>
      </c>
      <c r="CA107" s="22">
        <v>55</v>
      </c>
      <c r="CB107" s="22">
        <v>1</v>
      </c>
      <c r="CC107" s="22">
        <v>25</v>
      </c>
      <c r="CD107" s="22">
        <v>4</v>
      </c>
      <c r="CE107" s="22">
        <v>14</v>
      </c>
      <c r="CF107" s="22">
        <v>10</v>
      </c>
      <c r="CG107" s="22">
        <v>65</v>
      </c>
      <c r="CH107" s="22">
        <v>115</v>
      </c>
      <c r="CI107" s="23">
        <v>119118</v>
      </c>
      <c r="CJ107" s="23">
        <v>27670</v>
      </c>
      <c r="CK107" s="23">
        <v>3729</v>
      </c>
      <c r="CL107" s="22">
        <v>130</v>
      </c>
      <c r="CM107" s="23">
        <v>10341</v>
      </c>
      <c r="CN107" s="23">
        <v>32825</v>
      </c>
      <c r="CO107" s="23">
        <v>3416</v>
      </c>
      <c r="CP107" s="22">
        <v>116</v>
      </c>
      <c r="CQ107" s="23">
        <v>26928</v>
      </c>
      <c r="CR107" s="22">
        <v>130</v>
      </c>
      <c r="CS107" s="22">
        <v>347</v>
      </c>
      <c r="CT107" s="23">
        <v>18302</v>
      </c>
      <c r="CU107" s="22" t="s">
        <v>2467</v>
      </c>
      <c r="CV107" s="22" t="s">
        <v>134</v>
      </c>
    </row>
    <row r="108" spans="1:100" x14ac:dyDescent="0.2">
      <c r="A108" s="22" t="s">
        <v>317</v>
      </c>
      <c r="B108" s="22" t="s">
        <v>318</v>
      </c>
      <c r="C108" s="22" t="s">
        <v>317</v>
      </c>
      <c r="D108" s="22" t="s">
        <v>321</v>
      </c>
      <c r="E108" s="22" t="s">
        <v>322</v>
      </c>
      <c r="F108" s="22" t="s">
        <v>321</v>
      </c>
      <c r="G108" s="22" t="e">
        <f>VLOOKUP(D108,#REF!,5,0)</f>
        <v>#REF!</v>
      </c>
      <c r="H108" s="22" t="e">
        <f>VLOOKUP(D108,#REF!,6,0)</f>
        <v>#REF!</v>
      </c>
      <c r="I108" s="22">
        <v>24</v>
      </c>
      <c r="J108" s="22">
        <v>205</v>
      </c>
      <c r="K108" s="22">
        <v>10</v>
      </c>
      <c r="L108" s="23">
        <v>357315</v>
      </c>
      <c r="M108" s="23">
        <v>115664</v>
      </c>
      <c r="N108" s="26">
        <v>7679</v>
      </c>
      <c r="O108" s="22">
        <v>47</v>
      </c>
      <c r="P108" s="23">
        <v>8489</v>
      </c>
      <c r="Q108" s="23">
        <f t="shared" si="0"/>
        <v>23757748.765095226</v>
      </c>
      <c r="R108" s="26">
        <v>8.6300000000000008</v>
      </c>
      <c r="S108" s="22">
        <v>864</v>
      </c>
      <c r="T108" s="22">
        <v>223</v>
      </c>
      <c r="U108" s="23">
        <v>306842</v>
      </c>
      <c r="V108" s="23">
        <v>248189</v>
      </c>
      <c r="W108" s="23">
        <v>350043</v>
      </c>
      <c r="X108" s="23">
        <v>5952</v>
      </c>
      <c r="Y108" s="22">
        <v>899</v>
      </c>
      <c r="Z108" s="22">
        <v>17</v>
      </c>
      <c r="AA108" s="22">
        <v>145</v>
      </c>
      <c r="AB108" s="22">
        <v>4</v>
      </c>
      <c r="AC108" s="22">
        <v>255</v>
      </c>
      <c r="AD108" s="23">
        <v>181334</v>
      </c>
      <c r="AE108" s="23">
        <v>175981</v>
      </c>
      <c r="AF108" s="23">
        <v>157828</v>
      </c>
      <c r="AG108" s="23">
        <v>185318</v>
      </c>
      <c r="AH108" s="23">
        <v>3915</v>
      </c>
      <c r="AI108" s="23">
        <v>10254</v>
      </c>
      <c r="AJ108" s="23">
        <v>26630</v>
      </c>
      <c r="AK108" s="23">
        <v>36116</v>
      </c>
      <c r="AL108" s="23">
        <v>36268</v>
      </c>
      <c r="AM108" s="23">
        <v>24197</v>
      </c>
      <c r="AN108" s="23">
        <v>30600</v>
      </c>
      <c r="AO108" s="23">
        <v>29253</v>
      </c>
      <c r="AP108" s="23">
        <v>30160</v>
      </c>
      <c r="AQ108" s="23">
        <v>31538</v>
      </c>
      <c r="AR108" s="23">
        <v>28541</v>
      </c>
      <c r="AS108" s="23">
        <v>23773</v>
      </c>
      <c r="AT108" s="23">
        <v>18730</v>
      </c>
      <c r="AU108" s="23">
        <v>15156</v>
      </c>
      <c r="AV108" s="23">
        <v>12061</v>
      </c>
      <c r="AW108" s="23">
        <v>6754</v>
      </c>
      <c r="AX108" s="23">
        <v>3857</v>
      </c>
      <c r="AY108" s="23">
        <v>3681</v>
      </c>
      <c r="AZ108" s="23">
        <v>6254</v>
      </c>
      <c r="BA108" s="23">
        <v>339839</v>
      </c>
      <c r="BB108" s="28">
        <v>2</v>
      </c>
      <c r="BC108" s="28">
        <v>2</v>
      </c>
      <c r="BD108" s="28">
        <v>2</v>
      </c>
      <c r="BE108" s="28">
        <v>1</v>
      </c>
      <c r="BF108" s="28">
        <v>0</v>
      </c>
      <c r="BG108" s="23">
        <v>12251</v>
      </c>
      <c r="BH108" s="23">
        <v>6648</v>
      </c>
      <c r="BI108" s="23">
        <v>43335</v>
      </c>
      <c r="BJ108" s="23">
        <v>21941</v>
      </c>
      <c r="BK108" s="23">
        <v>16084</v>
      </c>
      <c r="BL108" s="23">
        <v>27239</v>
      </c>
      <c r="BM108" s="23">
        <v>93770</v>
      </c>
      <c r="BN108" s="23">
        <v>40691</v>
      </c>
      <c r="BO108" s="23">
        <v>94653</v>
      </c>
      <c r="BP108" s="23">
        <v>51525</v>
      </c>
      <c r="BQ108" s="23">
        <v>57605</v>
      </c>
      <c r="BR108" s="23">
        <v>2378</v>
      </c>
      <c r="BS108" s="23">
        <v>3981</v>
      </c>
      <c r="BT108" s="23">
        <v>12119</v>
      </c>
      <c r="BU108" s="22">
        <v>567</v>
      </c>
      <c r="BV108" s="22">
        <v>26</v>
      </c>
      <c r="BW108" s="23">
        <v>5663</v>
      </c>
      <c r="BX108" s="23">
        <v>5269</v>
      </c>
      <c r="BY108" s="23">
        <v>2416</v>
      </c>
      <c r="BZ108" s="23">
        <v>8581</v>
      </c>
      <c r="CA108" s="22">
        <v>181</v>
      </c>
      <c r="CB108" s="22">
        <v>90</v>
      </c>
      <c r="CC108" s="22">
        <v>103</v>
      </c>
      <c r="CD108" s="22">
        <v>34</v>
      </c>
      <c r="CE108" s="22">
        <v>92</v>
      </c>
      <c r="CF108" s="22">
        <v>78</v>
      </c>
      <c r="CG108" s="22">
        <v>87</v>
      </c>
      <c r="CH108" s="22">
        <v>627</v>
      </c>
      <c r="CI108" s="23">
        <v>334094</v>
      </c>
      <c r="CJ108" s="23">
        <v>95388</v>
      </c>
      <c r="CK108" s="23">
        <v>8183</v>
      </c>
      <c r="CL108" s="23">
        <v>1663</v>
      </c>
      <c r="CM108" s="23">
        <v>42526</v>
      </c>
      <c r="CN108" s="23">
        <v>74568</v>
      </c>
      <c r="CO108" s="22">
        <v>40</v>
      </c>
      <c r="CP108" s="22">
        <v>172</v>
      </c>
      <c r="CQ108" s="23">
        <v>56380</v>
      </c>
      <c r="CR108" s="23">
        <v>1185</v>
      </c>
      <c r="CS108" s="22">
        <v>911</v>
      </c>
      <c r="CT108" s="23">
        <v>76299</v>
      </c>
      <c r="CU108" s="22" t="s">
        <v>2467</v>
      </c>
      <c r="CV108" s="22" t="s">
        <v>134</v>
      </c>
    </row>
    <row r="109" spans="1:100" x14ac:dyDescent="0.2">
      <c r="A109" s="22" t="s">
        <v>377</v>
      </c>
      <c r="B109" s="22" t="s">
        <v>378</v>
      </c>
      <c r="C109" s="22" t="s">
        <v>377</v>
      </c>
      <c r="D109" s="22" t="s">
        <v>389</v>
      </c>
      <c r="E109" s="22" t="s">
        <v>390</v>
      </c>
      <c r="F109" s="22" t="s">
        <v>389</v>
      </c>
      <c r="G109" s="22" t="e">
        <f>VLOOKUP(D109,#REF!,5,0)</f>
        <v>#REF!</v>
      </c>
      <c r="H109" s="22" t="e">
        <f>VLOOKUP(D109,#REF!,6,0)</f>
        <v>#REF!</v>
      </c>
      <c r="I109" s="22">
        <v>15</v>
      </c>
      <c r="J109" s="22">
        <v>148</v>
      </c>
      <c r="K109" s="22">
        <v>3</v>
      </c>
      <c r="L109" s="23">
        <v>189974</v>
      </c>
      <c r="M109" s="23">
        <v>56067</v>
      </c>
      <c r="N109" s="26">
        <v>4036.7</v>
      </c>
      <c r="O109" s="22">
        <v>47</v>
      </c>
      <c r="P109" s="23">
        <v>2876</v>
      </c>
      <c r="Q109" s="23">
        <f t="shared" si="0"/>
        <v>15138913.746091571</v>
      </c>
      <c r="R109" s="26">
        <v>11.72</v>
      </c>
      <c r="S109" s="22">
        <v>470</v>
      </c>
      <c r="T109" s="22">
        <v>249</v>
      </c>
      <c r="U109" s="23">
        <v>161616</v>
      </c>
      <c r="V109" s="23">
        <v>131773</v>
      </c>
      <c r="W109" s="23">
        <v>184115</v>
      </c>
      <c r="X109" s="23">
        <v>4764</v>
      </c>
      <c r="Y109" s="22">
        <v>826</v>
      </c>
      <c r="Z109" s="22">
        <v>249</v>
      </c>
      <c r="AA109" s="22">
        <v>10</v>
      </c>
      <c r="AB109" s="22">
        <v>0</v>
      </c>
      <c r="AC109" s="22">
        <v>10</v>
      </c>
      <c r="AD109" s="23">
        <v>97932</v>
      </c>
      <c r="AE109" s="23">
        <v>92042</v>
      </c>
      <c r="AF109" s="23">
        <v>88659</v>
      </c>
      <c r="AG109" s="23">
        <v>94277</v>
      </c>
      <c r="AH109" s="23">
        <v>2069</v>
      </c>
      <c r="AI109" s="23">
        <v>4969</v>
      </c>
      <c r="AJ109" s="23">
        <v>15305</v>
      </c>
      <c r="AK109" s="23">
        <v>18930</v>
      </c>
      <c r="AL109" s="23">
        <v>18708</v>
      </c>
      <c r="AM109" s="23">
        <v>15806</v>
      </c>
      <c r="AN109" s="23">
        <v>16732</v>
      </c>
      <c r="AO109" s="23">
        <v>15496</v>
      </c>
      <c r="AP109" s="23">
        <v>16265</v>
      </c>
      <c r="AQ109" s="23">
        <v>16691</v>
      </c>
      <c r="AR109" s="23">
        <v>14198</v>
      </c>
      <c r="AS109" s="23">
        <v>11375</v>
      </c>
      <c r="AT109" s="23">
        <v>9450</v>
      </c>
      <c r="AU109" s="23">
        <v>7485</v>
      </c>
      <c r="AV109" s="23">
        <v>5547</v>
      </c>
      <c r="AW109" s="23">
        <v>3622</v>
      </c>
      <c r="AX109" s="23">
        <v>2221</v>
      </c>
      <c r="AY109" s="23">
        <v>2143</v>
      </c>
      <c r="AZ109" s="23">
        <v>3391</v>
      </c>
      <c r="BA109" s="23">
        <v>180196</v>
      </c>
      <c r="BB109" s="28">
        <v>2</v>
      </c>
      <c r="BC109" s="28">
        <v>2</v>
      </c>
      <c r="BD109" s="28">
        <v>2</v>
      </c>
      <c r="BE109" s="28">
        <v>2</v>
      </c>
      <c r="BF109" s="28">
        <v>0</v>
      </c>
      <c r="BG109" s="23">
        <v>7191</v>
      </c>
      <c r="BH109" s="23">
        <v>3520</v>
      </c>
      <c r="BI109" s="23">
        <v>22751</v>
      </c>
      <c r="BJ109" s="23">
        <v>11193</v>
      </c>
      <c r="BK109" s="23">
        <v>10355</v>
      </c>
      <c r="BL109" s="23">
        <v>16138</v>
      </c>
      <c r="BM109" s="23">
        <v>48057</v>
      </c>
      <c r="BN109" s="23">
        <v>22164</v>
      </c>
      <c r="BO109" s="23">
        <v>48941</v>
      </c>
      <c r="BP109" s="23">
        <v>28627</v>
      </c>
      <c r="BQ109" s="23">
        <v>31172</v>
      </c>
      <c r="BR109" s="22">
        <v>936</v>
      </c>
      <c r="BS109" s="23">
        <v>1903</v>
      </c>
      <c r="BT109" s="23">
        <v>7903</v>
      </c>
      <c r="BU109" s="22">
        <v>265</v>
      </c>
      <c r="BV109" s="22">
        <v>6</v>
      </c>
      <c r="BW109" s="23">
        <v>4533</v>
      </c>
      <c r="BX109" s="23">
        <v>4351</v>
      </c>
      <c r="BY109" s="23">
        <v>2068</v>
      </c>
      <c r="BZ109" s="23">
        <v>7034</v>
      </c>
      <c r="CA109" s="22">
        <v>151</v>
      </c>
      <c r="CB109" s="22">
        <v>7</v>
      </c>
      <c r="CC109" s="22">
        <v>126</v>
      </c>
      <c r="CD109" s="22">
        <v>7</v>
      </c>
      <c r="CE109" s="22">
        <v>42</v>
      </c>
      <c r="CF109" s="22">
        <v>16</v>
      </c>
      <c r="CG109" s="22">
        <v>109</v>
      </c>
      <c r="CH109" s="22">
        <v>158</v>
      </c>
      <c r="CI109" s="23">
        <v>171372</v>
      </c>
      <c r="CJ109" s="23">
        <v>51210</v>
      </c>
      <c r="CK109" s="23">
        <v>4240</v>
      </c>
      <c r="CL109" s="22">
        <v>558</v>
      </c>
      <c r="CM109" s="23">
        <v>28901</v>
      </c>
      <c r="CN109" s="23">
        <v>32717</v>
      </c>
      <c r="CO109" s="23">
        <v>1065</v>
      </c>
      <c r="CP109" s="22">
        <v>37</v>
      </c>
      <c r="CQ109" s="23">
        <v>33216</v>
      </c>
      <c r="CR109" s="22">
        <v>303</v>
      </c>
      <c r="CS109" s="22">
        <v>271</v>
      </c>
      <c r="CT109" s="23">
        <v>37456</v>
      </c>
      <c r="CU109" s="22" t="s">
        <v>2467</v>
      </c>
      <c r="CV109" s="22" t="s">
        <v>134</v>
      </c>
    </row>
    <row r="110" spans="1:100" x14ac:dyDescent="0.2">
      <c r="A110" s="22" t="s">
        <v>755</v>
      </c>
      <c r="B110" s="22" t="s">
        <v>756</v>
      </c>
      <c r="C110" s="22" t="s">
        <v>755</v>
      </c>
      <c r="D110" s="22" t="s">
        <v>787</v>
      </c>
      <c r="E110" s="22" t="s">
        <v>788</v>
      </c>
      <c r="F110" s="22" t="s">
        <v>787</v>
      </c>
      <c r="G110" s="22" t="e">
        <f>VLOOKUP(D110,#REF!,5,0)</f>
        <v>#REF!</v>
      </c>
      <c r="H110" s="22" t="e">
        <f>VLOOKUP(D110,#REF!,6,0)</f>
        <v>#REF!</v>
      </c>
      <c r="I110" s="22">
        <v>5</v>
      </c>
      <c r="J110" s="22">
        <v>65</v>
      </c>
      <c r="K110" s="22">
        <v>0</v>
      </c>
      <c r="L110" s="23">
        <v>88478</v>
      </c>
      <c r="M110" s="23">
        <v>21102</v>
      </c>
      <c r="N110" s="26">
        <v>1868.74</v>
      </c>
      <c r="O110" s="22">
        <v>47</v>
      </c>
      <c r="P110" s="23">
        <v>649</v>
      </c>
      <c r="Q110" s="23">
        <f t="shared" si="0"/>
        <v>7335156.7621329594</v>
      </c>
      <c r="R110" s="26">
        <v>34.49</v>
      </c>
      <c r="S110" s="22">
        <v>219</v>
      </c>
      <c r="T110" s="22">
        <v>110</v>
      </c>
      <c r="U110" s="23">
        <v>75592</v>
      </c>
      <c r="V110" s="23">
        <v>58813</v>
      </c>
      <c r="W110" s="23">
        <v>4046</v>
      </c>
      <c r="X110" s="23">
        <v>67749</v>
      </c>
      <c r="Y110" s="23">
        <v>15096</v>
      </c>
      <c r="Z110" s="22">
        <v>74</v>
      </c>
      <c r="AA110" s="22">
        <v>2</v>
      </c>
      <c r="AB110" s="22">
        <v>1</v>
      </c>
      <c r="AC110" s="23">
        <v>1510</v>
      </c>
      <c r="AD110" s="23">
        <v>45351</v>
      </c>
      <c r="AE110" s="23">
        <v>43127</v>
      </c>
      <c r="AF110" s="23">
        <v>53595</v>
      </c>
      <c r="AG110" s="23">
        <v>32412</v>
      </c>
      <c r="AH110" s="22">
        <v>120</v>
      </c>
      <c r="AI110" s="23">
        <v>2351</v>
      </c>
      <c r="AJ110" s="23">
        <v>7281</v>
      </c>
      <c r="AK110" s="23">
        <v>8533</v>
      </c>
      <c r="AL110" s="23">
        <v>10475</v>
      </c>
      <c r="AM110" s="23">
        <v>10461</v>
      </c>
      <c r="AN110" s="23">
        <v>8858</v>
      </c>
      <c r="AO110" s="23">
        <v>6790</v>
      </c>
      <c r="AP110" s="23">
        <v>6479</v>
      </c>
      <c r="AQ110" s="23">
        <v>5949</v>
      </c>
      <c r="AR110" s="23">
        <v>5274</v>
      </c>
      <c r="AS110" s="23">
        <v>4498</v>
      </c>
      <c r="AT110" s="23">
        <v>3676</v>
      </c>
      <c r="AU110" s="23">
        <v>2984</v>
      </c>
      <c r="AV110" s="23">
        <v>2457</v>
      </c>
      <c r="AW110" s="23">
        <v>1655</v>
      </c>
      <c r="AX110" s="23">
        <v>1374</v>
      </c>
      <c r="AY110" s="23">
        <v>1734</v>
      </c>
      <c r="AZ110" s="23">
        <v>1696</v>
      </c>
      <c r="BA110" s="23">
        <v>83703</v>
      </c>
      <c r="BB110" s="28">
        <v>2</v>
      </c>
      <c r="BC110" s="28">
        <v>2</v>
      </c>
      <c r="BD110" s="28">
        <v>2</v>
      </c>
      <c r="BE110" s="28">
        <v>1</v>
      </c>
      <c r="BF110" s="28">
        <v>0</v>
      </c>
      <c r="BG110" s="23">
        <v>3446</v>
      </c>
      <c r="BH110" s="23">
        <v>1630</v>
      </c>
      <c r="BI110" s="23">
        <v>10524</v>
      </c>
      <c r="BJ110" s="23">
        <v>6468</v>
      </c>
      <c r="BK110" s="23">
        <v>6773</v>
      </c>
      <c r="BL110" s="23">
        <v>9648</v>
      </c>
      <c r="BM110" s="23">
        <v>26197</v>
      </c>
      <c r="BN110" s="23">
        <v>22107</v>
      </c>
      <c r="BO110" s="23">
        <v>17466</v>
      </c>
      <c r="BP110" s="23">
        <v>8586</v>
      </c>
      <c r="BQ110" s="23">
        <v>10137</v>
      </c>
      <c r="BR110" s="22">
        <v>303</v>
      </c>
      <c r="BS110" s="22">
        <v>719</v>
      </c>
      <c r="BT110" s="23">
        <v>2927</v>
      </c>
      <c r="BU110" s="22">
        <v>35</v>
      </c>
      <c r="BV110" s="22">
        <v>1</v>
      </c>
      <c r="BW110" s="22">
        <v>666</v>
      </c>
      <c r="BX110" s="22">
        <v>994</v>
      </c>
      <c r="BY110" s="22">
        <v>241</v>
      </c>
      <c r="BZ110" s="23">
        <v>2217</v>
      </c>
      <c r="CA110" s="22">
        <v>20</v>
      </c>
      <c r="CB110" s="22">
        <v>11</v>
      </c>
      <c r="CC110" s="22">
        <v>34</v>
      </c>
      <c r="CD110" s="22">
        <v>15</v>
      </c>
      <c r="CE110" s="22">
        <v>12</v>
      </c>
      <c r="CF110" s="22">
        <v>18</v>
      </c>
      <c r="CG110" s="22">
        <v>59</v>
      </c>
      <c r="CH110" s="22">
        <v>85</v>
      </c>
      <c r="CI110" s="23">
        <v>84106</v>
      </c>
      <c r="CJ110" s="23">
        <v>27456</v>
      </c>
      <c r="CK110" s="23">
        <v>1927</v>
      </c>
      <c r="CL110" s="22">
        <v>615</v>
      </c>
      <c r="CM110" s="23">
        <v>4281</v>
      </c>
      <c r="CN110" s="23">
        <v>19725</v>
      </c>
      <c r="CO110" s="22">
        <v>263</v>
      </c>
      <c r="CP110" s="22">
        <v>59</v>
      </c>
      <c r="CQ110" s="23">
        <v>23366</v>
      </c>
      <c r="CR110" s="22">
        <v>120</v>
      </c>
      <c r="CS110" s="22">
        <v>271</v>
      </c>
      <c r="CT110" s="23">
        <v>10395</v>
      </c>
      <c r="CU110" s="22" t="s">
        <v>2467</v>
      </c>
      <c r="CV110" s="22" t="s">
        <v>134</v>
      </c>
    </row>
    <row r="111" spans="1:100" x14ac:dyDescent="0.2">
      <c r="A111" s="22" t="s">
        <v>129</v>
      </c>
      <c r="B111" s="22" t="s">
        <v>130</v>
      </c>
      <c r="C111" s="22" t="s">
        <v>129</v>
      </c>
      <c r="D111" s="22" t="s">
        <v>131</v>
      </c>
      <c r="E111" s="22" t="s">
        <v>132</v>
      </c>
      <c r="F111" s="22" t="s">
        <v>131</v>
      </c>
      <c r="G111" s="22" t="e">
        <f>VLOOKUP(D111,#REF!,5,0)</f>
        <v>#REF!</v>
      </c>
      <c r="H111" s="22" t="e">
        <f>VLOOKUP(D111,#REF!,6,0)</f>
        <v>#REF!</v>
      </c>
      <c r="I111" s="22">
        <v>10</v>
      </c>
      <c r="J111" s="22">
        <v>138</v>
      </c>
      <c r="K111" s="22">
        <v>0</v>
      </c>
      <c r="L111" s="23">
        <v>94251</v>
      </c>
      <c r="M111" s="23">
        <v>25306</v>
      </c>
      <c r="N111" s="26">
        <v>2051.48</v>
      </c>
      <c r="O111" s="22">
        <v>46</v>
      </c>
      <c r="P111" s="23">
        <v>1410</v>
      </c>
      <c r="Q111" s="23">
        <f t="shared" si="0"/>
        <v>14960053.474233694</v>
      </c>
      <c r="R111" s="26">
        <v>18.489999999999998</v>
      </c>
      <c r="S111" s="22">
        <v>228</v>
      </c>
      <c r="T111" s="22">
        <v>161</v>
      </c>
      <c r="U111" s="23">
        <v>84544</v>
      </c>
      <c r="V111" s="23">
        <v>65131</v>
      </c>
      <c r="W111" s="23">
        <v>93969</v>
      </c>
      <c r="X111" s="22">
        <v>257</v>
      </c>
      <c r="Y111" s="22">
        <v>13</v>
      </c>
      <c r="Z111" s="22">
        <v>0</v>
      </c>
      <c r="AA111" s="22">
        <v>11</v>
      </c>
      <c r="AB111" s="22">
        <v>0</v>
      </c>
      <c r="AC111" s="22">
        <v>1</v>
      </c>
      <c r="AD111" s="23">
        <v>48305</v>
      </c>
      <c r="AE111" s="23">
        <v>45946</v>
      </c>
      <c r="AF111" s="23">
        <v>49661</v>
      </c>
      <c r="AG111" s="23">
        <v>39599</v>
      </c>
      <c r="AH111" s="22">
        <v>607</v>
      </c>
      <c r="AI111" s="23">
        <v>4384</v>
      </c>
      <c r="AJ111" s="23">
        <v>7474</v>
      </c>
      <c r="AK111" s="23">
        <v>9227</v>
      </c>
      <c r="AL111" s="23">
        <v>9335</v>
      </c>
      <c r="AM111" s="23">
        <v>9794</v>
      </c>
      <c r="AN111" s="23">
        <v>8822</v>
      </c>
      <c r="AO111" s="23">
        <v>7483</v>
      </c>
      <c r="AP111" s="23">
        <v>7377</v>
      </c>
      <c r="AQ111" s="23">
        <v>7610</v>
      </c>
      <c r="AR111" s="23">
        <v>6736</v>
      </c>
      <c r="AS111" s="23">
        <v>5473</v>
      </c>
      <c r="AT111" s="23">
        <v>4510</v>
      </c>
      <c r="AU111" s="23">
        <v>3662</v>
      </c>
      <c r="AV111" s="23">
        <v>2755</v>
      </c>
      <c r="AW111" s="23">
        <v>1684</v>
      </c>
      <c r="AX111" s="23">
        <v>1093</v>
      </c>
      <c r="AY111" s="23">
        <v>1216</v>
      </c>
      <c r="AZ111" s="23">
        <v>1722</v>
      </c>
      <c r="BA111" s="23">
        <v>89525</v>
      </c>
      <c r="BB111" s="28">
        <v>2</v>
      </c>
      <c r="BC111" s="28">
        <v>2</v>
      </c>
      <c r="BD111" s="28">
        <v>2</v>
      </c>
      <c r="BE111" s="28">
        <v>1</v>
      </c>
      <c r="BF111" s="28">
        <v>0</v>
      </c>
      <c r="BG111" s="23">
        <v>3594</v>
      </c>
      <c r="BH111" s="23">
        <v>1806</v>
      </c>
      <c r="BI111" s="23">
        <v>10954</v>
      </c>
      <c r="BJ111" s="23">
        <v>5630</v>
      </c>
      <c r="BK111" s="23">
        <v>6180</v>
      </c>
      <c r="BL111" s="23">
        <v>9273</v>
      </c>
      <c r="BM111" s="23">
        <v>18974</v>
      </c>
      <c r="BN111" s="23">
        <v>12357</v>
      </c>
      <c r="BO111" s="23">
        <v>20202</v>
      </c>
      <c r="BP111" s="23">
        <v>13794</v>
      </c>
      <c r="BQ111" s="23">
        <v>20781</v>
      </c>
      <c r="BR111" s="23">
        <v>1216</v>
      </c>
      <c r="BS111" s="23">
        <v>1887</v>
      </c>
      <c r="BT111" s="23">
        <v>4915</v>
      </c>
      <c r="BU111" s="22">
        <v>116</v>
      </c>
      <c r="BV111" s="22">
        <v>9</v>
      </c>
      <c r="BW111" s="23">
        <v>2295</v>
      </c>
      <c r="BX111" s="23">
        <v>3503</v>
      </c>
      <c r="BY111" s="22">
        <v>945</v>
      </c>
      <c r="BZ111" s="23">
        <v>14346</v>
      </c>
      <c r="CA111" s="22">
        <v>53</v>
      </c>
      <c r="CB111" s="22">
        <v>0</v>
      </c>
      <c r="CC111" s="22">
        <v>56</v>
      </c>
      <c r="CD111" s="22">
        <v>9</v>
      </c>
      <c r="CE111" s="22">
        <v>21</v>
      </c>
      <c r="CF111" s="22">
        <v>21</v>
      </c>
      <c r="CG111" s="22">
        <v>90</v>
      </c>
      <c r="CH111" s="22">
        <v>101</v>
      </c>
      <c r="CI111" s="23">
        <v>72811</v>
      </c>
      <c r="CJ111" s="23">
        <v>20729</v>
      </c>
      <c r="CK111" s="23">
        <v>3943</v>
      </c>
      <c r="CL111" s="22">
        <v>758</v>
      </c>
      <c r="CM111" s="23">
        <v>9809</v>
      </c>
      <c r="CN111" s="23">
        <v>10190</v>
      </c>
      <c r="CO111" s="23">
        <v>3895</v>
      </c>
      <c r="CP111" s="22">
        <v>27</v>
      </c>
      <c r="CQ111" s="23">
        <v>25918</v>
      </c>
      <c r="CR111" s="22">
        <v>458</v>
      </c>
      <c r="CS111" s="22">
        <v>294</v>
      </c>
      <c r="CT111" s="23">
        <v>18230</v>
      </c>
      <c r="CU111" s="22" t="s">
        <v>2467</v>
      </c>
      <c r="CV111" s="22" t="s">
        <v>134</v>
      </c>
    </row>
    <row r="112" spans="1:100" x14ac:dyDescent="0.2">
      <c r="A112" s="22" t="s">
        <v>1033</v>
      </c>
      <c r="B112" s="22" t="s">
        <v>1034</v>
      </c>
      <c r="C112" s="22" t="s">
        <v>1033</v>
      </c>
      <c r="D112" s="22" t="s">
        <v>1063</v>
      </c>
      <c r="E112" s="22" t="s">
        <v>1064</v>
      </c>
      <c r="F112" s="22" t="s">
        <v>1063</v>
      </c>
      <c r="G112" s="22" t="e">
        <f>VLOOKUP(D112,#REF!,5,0)</f>
        <v>#REF!</v>
      </c>
      <c r="H112" s="22" t="e">
        <f>VLOOKUP(D112,#REF!,6,0)</f>
        <v>#REF!</v>
      </c>
      <c r="I112" s="22">
        <v>7</v>
      </c>
      <c r="J112" s="22">
        <v>89</v>
      </c>
      <c r="K112" s="22">
        <v>7</v>
      </c>
      <c r="L112" s="23">
        <v>39877</v>
      </c>
      <c r="M112" s="23">
        <v>12352</v>
      </c>
      <c r="N112" s="22">
        <v>867.58</v>
      </c>
      <c r="O112" s="22">
        <v>46</v>
      </c>
      <c r="P112" s="23">
        <v>853</v>
      </c>
      <c r="Q112" s="23">
        <f t="shared" si="0"/>
        <v>21390776.638162348</v>
      </c>
      <c r="R112" s="26">
        <v>17.010000000000002</v>
      </c>
      <c r="S112" s="22">
        <v>126</v>
      </c>
      <c r="T112" s="22">
        <v>82</v>
      </c>
      <c r="U112" s="23">
        <v>36708</v>
      </c>
      <c r="V112" s="23">
        <v>27113</v>
      </c>
      <c r="W112" s="23">
        <v>39508</v>
      </c>
      <c r="X112" s="22">
        <v>53</v>
      </c>
      <c r="Y112" s="22">
        <v>242</v>
      </c>
      <c r="Z112" s="22">
        <v>74</v>
      </c>
      <c r="AA112" s="22">
        <v>0</v>
      </c>
      <c r="AB112" s="22">
        <v>0</v>
      </c>
      <c r="AC112" s="22">
        <v>0</v>
      </c>
      <c r="AD112" s="23">
        <v>20163</v>
      </c>
      <c r="AE112" s="23">
        <v>19714</v>
      </c>
      <c r="AF112" s="23">
        <v>19905</v>
      </c>
      <c r="AG112" s="23">
        <v>18035</v>
      </c>
      <c r="AH112" s="22">
        <v>718</v>
      </c>
      <c r="AI112" s="23">
        <v>1219</v>
      </c>
      <c r="AJ112" s="23">
        <v>3702</v>
      </c>
      <c r="AK112" s="23">
        <v>3955</v>
      </c>
      <c r="AL112" s="23">
        <v>3822</v>
      </c>
      <c r="AM112" s="23">
        <v>4024</v>
      </c>
      <c r="AN112" s="23">
        <v>3842</v>
      </c>
      <c r="AO112" s="23">
        <v>3792</v>
      </c>
      <c r="AP112" s="23">
        <v>3522</v>
      </c>
      <c r="AQ112" s="23">
        <v>2906</v>
      </c>
      <c r="AR112" s="23">
        <v>2446</v>
      </c>
      <c r="AS112" s="23">
        <v>2288</v>
      </c>
      <c r="AT112" s="23">
        <v>1826</v>
      </c>
      <c r="AU112" s="23">
        <v>1242</v>
      </c>
      <c r="AV112" s="23">
        <v>1063</v>
      </c>
      <c r="AW112" s="22">
        <v>643</v>
      </c>
      <c r="AX112" s="22">
        <v>402</v>
      </c>
      <c r="AY112" s="22">
        <v>402</v>
      </c>
      <c r="AZ112" s="22">
        <v>829</v>
      </c>
      <c r="BA112" s="23">
        <v>37428</v>
      </c>
      <c r="BB112" s="28">
        <v>2</v>
      </c>
      <c r="BC112" s="28">
        <v>2</v>
      </c>
      <c r="BD112" s="28">
        <v>2</v>
      </c>
      <c r="BE112" s="28">
        <v>2</v>
      </c>
      <c r="BF112" s="28">
        <v>0</v>
      </c>
      <c r="BG112" s="23">
        <v>1697</v>
      </c>
      <c r="BH112" s="22">
        <v>857</v>
      </c>
      <c r="BI112" s="23">
        <v>4626</v>
      </c>
      <c r="BJ112" s="23">
        <v>2279</v>
      </c>
      <c r="BK112" s="23">
        <v>2483</v>
      </c>
      <c r="BL112" s="23">
        <v>4076</v>
      </c>
      <c r="BM112" s="23">
        <v>10541</v>
      </c>
      <c r="BN112" s="23">
        <v>3934</v>
      </c>
      <c r="BO112" s="23">
        <v>7031</v>
      </c>
      <c r="BP112" s="23">
        <v>6004</v>
      </c>
      <c r="BQ112" s="23">
        <v>9253</v>
      </c>
      <c r="BR112" s="22">
        <v>252</v>
      </c>
      <c r="BS112" s="22">
        <v>527</v>
      </c>
      <c r="BT112" s="23">
        <v>2231</v>
      </c>
      <c r="BU112" s="22">
        <v>104</v>
      </c>
      <c r="BV112" s="22">
        <v>0</v>
      </c>
      <c r="BW112" s="22">
        <v>683</v>
      </c>
      <c r="BX112" s="22">
        <v>527</v>
      </c>
      <c r="BY112" s="22">
        <v>139</v>
      </c>
      <c r="BZ112" s="22">
        <v>850</v>
      </c>
      <c r="CA112" s="22">
        <v>13</v>
      </c>
      <c r="CB112" s="22">
        <v>0</v>
      </c>
      <c r="CC112" s="22">
        <v>6</v>
      </c>
      <c r="CD112" s="22">
        <v>2</v>
      </c>
      <c r="CE112" s="22">
        <v>4</v>
      </c>
      <c r="CF112" s="22">
        <v>6</v>
      </c>
      <c r="CG112" s="22">
        <v>6</v>
      </c>
      <c r="CH112" s="22">
        <v>68</v>
      </c>
      <c r="CI112" s="23">
        <v>37573</v>
      </c>
      <c r="CJ112" s="23">
        <v>14027</v>
      </c>
      <c r="CK112" s="23">
        <v>1348</v>
      </c>
      <c r="CL112" s="22">
        <v>44</v>
      </c>
      <c r="CM112" s="23">
        <v>3428</v>
      </c>
      <c r="CN112" s="23">
        <v>6604</v>
      </c>
      <c r="CO112" s="23">
        <v>1173</v>
      </c>
      <c r="CP112" s="22">
        <v>1</v>
      </c>
      <c r="CQ112" s="23">
        <v>6105</v>
      </c>
      <c r="CR112" s="22">
        <v>29</v>
      </c>
      <c r="CS112" s="22">
        <v>111</v>
      </c>
      <c r="CT112" s="23">
        <v>7007</v>
      </c>
      <c r="CU112" s="22" t="s">
        <v>2467</v>
      </c>
      <c r="CV112" s="22" t="s">
        <v>134</v>
      </c>
    </row>
    <row r="113" spans="1:100" x14ac:dyDescent="0.2">
      <c r="A113" s="63" t="s">
        <v>801</v>
      </c>
      <c r="B113" s="63" t="s">
        <v>802</v>
      </c>
      <c r="C113" s="63" t="s">
        <v>801</v>
      </c>
      <c r="D113" s="63" t="s">
        <v>807</v>
      </c>
      <c r="E113" s="63" t="s">
        <v>808</v>
      </c>
      <c r="F113" s="63" t="s">
        <v>807</v>
      </c>
      <c r="G113" s="63" t="e">
        <f>VLOOKUP(D113,#REF!,5,0)</f>
        <v>#REF!</v>
      </c>
      <c r="H113" s="63" t="e">
        <f>VLOOKUP(D113,#REF!,6,0)</f>
        <v>#REF!</v>
      </c>
      <c r="I113" s="63">
        <v>13</v>
      </c>
      <c r="J113" s="63">
        <v>156</v>
      </c>
      <c r="K113" s="63">
        <v>0</v>
      </c>
      <c r="L113" s="155">
        <v>404155</v>
      </c>
      <c r="M113" s="155">
        <v>109263</v>
      </c>
      <c r="N113" s="156">
        <v>8915.1</v>
      </c>
      <c r="O113" s="63">
        <v>45</v>
      </c>
      <c r="P113" s="155">
        <v>6068</v>
      </c>
      <c r="Q113" s="155">
        <f t="shared" si="0"/>
        <v>15014041.642439162</v>
      </c>
      <c r="R113" s="156">
        <v>11.12</v>
      </c>
      <c r="S113" s="155">
        <v>1477</v>
      </c>
      <c r="T113" s="63">
        <v>385</v>
      </c>
      <c r="U113" s="155">
        <v>251967</v>
      </c>
      <c r="V113" s="155">
        <v>286986</v>
      </c>
      <c r="W113" s="155">
        <v>64764</v>
      </c>
      <c r="X113" s="155">
        <v>120680</v>
      </c>
      <c r="Y113" s="155">
        <v>216086</v>
      </c>
      <c r="Z113" s="63">
        <v>48</v>
      </c>
      <c r="AA113" s="155">
        <v>2367</v>
      </c>
      <c r="AB113" s="63">
        <v>208</v>
      </c>
      <c r="AC113" s="63">
        <v>2</v>
      </c>
      <c r="AD113" s="155">
        <v>212053</v>
      </c>
      <c r="AE113" s="155">
        <v>192102</v>
      </c>
      <c r="AF113" s="155">
        <v>205833</v>
      </c>
      <c r="AG113" s="155">
        <v>184264</v>
      </c>
      <c r="AH113" s="155">
        <v>2301</v>
      </c>
      <c r="AI113" s="155">
        <v>11757</v>
      </c>
      <c r="AJ113" s="155">
        <v>30698</v>
      </c>
      <c r="AK113" s="155">
        <v>38875</v>
      </c>
      <c r="AL113" s="155">
        <v>36753</v>
      </c>
      <c r="AM113" s="155">
        <v>38689</v>
      </c>
      <c r="AN113" s="155">
        <v>38453</v>
      </c>
      <c r="AO113" s="155">
        <v>34809</v>
      </c>
      <c r="AP113" s="155">
        <v>35456</v>
      </c>
      <c r="AQ113" s="155">
        <v>33208</v>
      </c>
      <c r="AR113" s="155">
        <v>28581</v>
      </c>
      <c r="AS113" s="155">
        <v>23870</v>
      </c>
      <c r="AT113" s="155">
        <v>19502</v>
      </c>
      <c r="AU113" s="155">
        <v>15218</v>
      </c>
      <c r="AV113" s="155">
        <v>12689</v>
      </c>
      <c r="AW113" s="155">
        <v>7543</v>
      </c>
      <c r="AX113" s="155">
        <v>4804</v>
      </c>
      <c r="AY113" s="155">
        <v>5007</v>
      </c>
      <c r="AZ113" s="155">
        <v>6879</v>
      </c>
      <c r="BA113" s="155">
        <v>384641</v>
      </c>
      <c r="BB113" s="157">
        <v>2</v>
      </c>
      <c r="BC113" s="157">
        <v>2</v>
      </c>
      <c r="BD113" s="157">
        <v>2</v>
      </c>
      <c r="BE113" s="157">
        <v>1</v>
      </c>
      <c r="BF113" s="157">
        <v>0</v>
      </c>
      <c r="BG113" s="155">
        <v>14435</v>
      </c>
      <c r="BH113" s="155">
        <v>7318</v>
      </c>
      <c r="BI113" s="155">
        <v>46462</v>
      </c>
      <c r="BJ113" s="155">
        <v>21948</v>
      </c>
      <c r="BK113" s="155">
        <v>22274</v>
      </c>
      <c r="BL113" s="155">
        <v>40146</v>
      </c>
      <c r="BM113" s="155">
        <v>127591</v>
      </c>
      <c r="BN113" s="155">
        <v>55921</v>
      </c>
      <c r="BO113" s="155">
        <v>97948</v>
      </c>
      <c r="BP113" s="155">
        <v>55117</v>
      </c>
      <c r="BQ113" s="155">
        <v>54833</v>
      </c>
      <c r="BR113" s="155">
        <v>1796</v>
      </c>
      <c r="BS113" s="155">
        <v>3029</v>
      </c>
      <c r="BT113" s="155">
        <v>7670</v>
      </c>
      <c r="BU113" s="63">
        <v>246</v>
      </c>
      <c r="BV113" s="63">
        <v>4</v>
      </c>
      <c r="BW113" s="155">
        <v>1276</v>
      </c>
      <c r="BX113" s="155">
        <v>1398</v>
      </c>
      <c r="BY113" s="155">
        <v>5442</v>
      </c>
      <c r="BZ113" s="155">
        <v>1971</v>
      </c>
      <c r="CA113" s="63">
        <v>212</v>
      </c>
      <c r="CB113" s="63">
        <v>21</v>
      </c>
      <c r="CC113" s="63">
        <v>187</v>
      </c>
      <c r="CD113" s="63">
        <v>154</v>
      </c>
      <c r="CE113" s="63">
        <v>286</v>
      </c>
      <c r="CF113" s="63">
        <v>326</v>
      </c>
      <c r="CG113" s="63">
        <v>489</v>
      </c>
      <c r="CH113" s="63">
        <v>986</v>
      </c>
      <c r="CI113" s="155">
        <v>391407</v>
      </c>
      <c r="CJ113" s="155">
        <v>133354</v>
      </c>
      <c r="CK113" s="155">
        <v>6779</v>
      </c>
      <c r="CL113" s="63">
        <v>864</v>
      </c>
      <c r="CM113" s="155">
        <v>29547</v>
      </c>
      <c r="CN113" s="155">
        <v>96416</v>
      </c>
      <c r="CO113" s="63">
        <v>41</v>
      </c>
      <c r="CP113" s="63">
        <v>373</v>
      </c>
      <c r="CQ113" s="155">
        <v>58696</v>
      </c>
      <c r="CR113" s="63">
        <v>367</v>
      </c>
      <c r="CS113" s="63">
        <v>726</v>
      </c>
      <c r="CT113" s="155">
        <v>76992</v>
      </c>
      <c r="CU113" s="63" t="s">
        <v>2467</v>
      </c>
      <c r="CV113" s="63" t="s">
        <v>134</v>
      </c>
    </row>
    <row r="114" spans="1:100" x14ac:dyDescent="0.2">
      <c r="A114" s="22" t="s">
        <v>317</v>
      </c>
      <c r="B114" s="22" t="s">
        <v>318</v>
      </c>
      <c r="C114" s="22" t="s">
        <v>317</v>
      </c>
      <c r="D114" s="22" t="s">
        <v>323</v>
      </c>
      <c r="E114" s="22" t="s">
        <v>324</v>
      </c>
      <c r="F114" s="22" t="s">
        <v>323</v>
      </c>
      <c r="G114" s="22" t="e">
        <f>VLOOKUP(D114,#REF!,5,0)</f>
        <v>#REF!</v>
      </c>
      <c r="H114" s="22" t="e">
        <f>VLOOKUP(D114,#REF!,6,0)</f>
        <v>#REF!</v>
      </c>
      <c r="I114" s="22">
        <v>10</v>
      </c>
      <c r="J114" s="22">
        <v>149</v>
      </c>
      <c r="K114" s="22">
        <v>9</v>
      </c>
      <c r="L114" s="23">
        <v>279532</v>
      </c>
      <c r="M114" s="23">
        <v>88938</v>
      </c>
      <c r="N114" s="26">
        <v>6184</v>
      </c>
      <c r="O114" s="22">
        <v>45</v>
      </c>
      <c r="P114" s="23">
        <v>9369</v>
      </c>
      <c r="Q114" s="23">
        <f t="shared" si="0"/>
        <v>33516735.114405505</v>
      </c>
      <c r="R114" s="26">
        <v>8.42</v>
      </c>
      <c r="S114" s="23">
        <v>1096</v>
      </c>
      <c r="T114" s="22">
        <v>316</v>
      </c>
      <c r="U114" s="23">
        <v>209567</v>
      </c>
      <c r="V114" s="23">
        <v>190724</v>
      </c>
      <c r="W114" s="23">
        <v>269385</v>
      </c>
      <c r="X114" s="23">
        <v>8214</v>
      </c>
      <c r="Y114" s="23">
        <v>1148</v>
      </c>
      <c r="Z114" s="22">
        <v>19</v>
      </c>
      <c r="AA114" s="22">
        <v>262</v>
      </c>
      <c r="AB114" s="22">
        <v>11</v>
      </c>
      <c r="AC114" s="22">
        <v>493</v>
      </c>
      <c r="AD114" s="23">
        <v>142293</v>
      </c>
      <c r="AE114" s="23">
        <v>137239</v>
      </c>
      <c r="AF114" s="23">
        <v>130901</v>
      </c>
      <c r="AG114" s="23">
        <v>138755</v>
      </c>
      <c r="AH114" s="23">
        <v>2642</v>
      </c>
      <c r="AI114" s="23">
        <v>7234</v>
      </c>
      <c r="AJ114" s="23">
        <v>21307</v>
      </c>
      <c r="AK114" s="23">
        <v>29228</v>
      </c>
      <c r="AL114" s="23">
        <v>29936</v>
      </c>
      <c r="AM114" s="23">
        <v>21059</v>
      </c>
      <c r="AN114" s="23">
        <v>24626</v>
      </c>
      <c r="AO114" s="23">
        <v>22849</v>
      </c>
      <c r="AP114" s="23">
        <v>23330</v>
      </c>
      <c r="AQ114" s="23">
        <v>23698</v>
      </c>
      <c r="AR114" s="23">
        <v>21792</v>
      </c>
      <c r="AS114" s="23">
        <v>17629</v>
      </c>
      <c r="AT114" s="23">
        <v>14391</v>
      </c>
      <c r="AU114" s="23">
        <v>11251</v>
      </c>
      <c r="AV114" s="23">
        <v>8232</v>
      </c>
      <c r="AW114" s="23">
        <v>4847</v>
      </c>
      <c r="AX114" s="23">
        <v>2509</v>
      </c>
      <c r="AY114" s="23">
        <v>2848</v>
      </c>
      <c r="AZ114" s="23">
        <v>4910</v>
      </c>
      <c r="BA114" s="23">
        <v>266386</v>
      </c>
      <c r="BB114" s="28">
        <v>2</v>
      </c>
      <c r="BC114" s="28">
        <v>2</v>
      </c>
      <c r="BD114" s="28">
        <v>2</v>
      </c>
      <c r="BE114" s="28">
        <v>1</v>
      </c>
      <c r="BF114" s="28">
        <v>0</v>
      </c>
      <c r="BG114" s="23">
        <v>10339</v>
      </c>
      <c r="BH114" s="23">
        <v>5595</v>
      </c>
      <c r="BI114" s="23">
        <v>35221</v>
      </c>
      <c r="BJ114" s="23">
        <v>18078</v>
      </c>
      <c r="BK114" s="23">
        <v>13060</v>
      </c>
      <c r="BL114" s="23">
        <v>23650</v>
      </c>
      <c r="BM114" s="23">
        <v>77814</v>
      </c>
      <c r="BN114" s="23">
        <v>32060</v>
      </c>
      <c r="BO114" s="23">
        <v>71008</v>
      </c>
      <c r="BP114" s="23">
        <v>37541</v>
      </c>
      <c r="BQ114" s="23">
        <v>47915</v>
      </c>
      <c r="BR114" s="23">
        <v>1771</v>
      </c>
      <c r="BS114" s="23">
        <v>2496</v>
      </c>
      <c r="BT114" s="23">
        <v>8531</v>
      </c>
      <c r="BU114" s="22">
        <v>358</v>
      </c>
      <c r="BV114" s="22">
        <v>38</v>
      </c>
      <c r="BW114" s="23">
        <v>3149</v>
      </c>
      <c r="BX114" s="23">
        <v>2842</v>
      </c>
      <c r="BY114" s="23">
        <v>1319</v>
      </c>
      <c r="BZ114" s="23">
        <v>4234</v>
      </c>
      <c r="CA114" s="22">
        <v>147</v>
      </c>
      <c r="CB114" s="22">
        <v>64</v>
      </c>
      <c r="CC114" s="22">
        <v>123</v>
      </c>
      <c r="CD114" s="22">
        <v>23</v>
      </c>
      <c r="CE114" s="22">
        <v>72</v>
      </c>
      <c r="CF114" s="22">
        <v>202</v>
      </c>
      <c r="CG114" s="22">
        <v>180</v>
      </c>
      <c r="CH114" s="22">
        <v>537</v>
      </c>
      <c r="CI114" s="23">
        <v>266640</v>
      </c>
      <c r="CJ114" s="23">
        <v>81953</v>
      </c>
      <c r="CK114" s="23">
        <v>5876</v>
      </c>
      <c r="CL114" s="23">
        <v>1571</v>
      </c>
      <c r="CM114" s="23">
        <v>39738</v>
      </c>
      <c r="CN114" s="23">
        <v>45240</v>
      </c>
      <c r="CO114" s="22">
        <v>36</v>
      </c>
      <c r="CP114" s="22">
        <v>81</v>
      </c>
      <c r="CQ114" s="23">
        <v>44565</v>
      </c>
      <c r="CR114" s="22">
        <v>646</v>
      </c>
      <c r="CS114" s="22">
        <v>377</v>
      </c>
      <c r="CT114" s="23">
        <v>59449</v>
      </c>
      <c r="CU114" s="22" t="s">
        <v>2467</v>
      </c>
      <c r="CV114" s="22" t="s">
        <v>134</v>
      </c>
    </row>
    <row r="115" spans="1:100" x14ac:dyDescent="0.2">
      <c r="A115" s="22" t="s">
        <v>1170</v>
      </c>
      <c r="B115" s="22" t="s">
        <v>1171</v>
      </c>
      <c r="C115" s="22" t="s">
        <v>1170</v>
      </c>
      <c r="D115" s="22" t="s">
        <v>1200</v>
      </c>
      <c r="E115" s="22" t="s">
        <v>1201</v>
      </c>
      <c r="F115" s="22" t="s">
        <v>1200</v>
      </c>
      <c r="G115" s="22" t="e">
        <f>VLOOKUP(D115,#REF!,5,0)</f>
        <v>#REF!</v>
      </c>
      <c r="H115" s="22" t="e">
        <f>VLOOKUP(D115,#REF!,6,0)</f>
        <v>#REF!</v>
      </c>
      <c r="I115" s="22">
        <v>46</v>
      </c>
      <c r="J115" s="22">
        <v>541</v>
      </c>
      <c r="K115" s="22">
        <v>4</v>
      </c>
      <c r="L115" s="23">
        <v>250844</v>
      </c>
      <c r="M115" s="23">
        <v>60611</v>
      </c>
      <c r="N115" s="26">
        <v>5588.13</v>
      </c>
      <c r="O115" s="22">
        <v>45</v>
      </c>
      <c r="P115" s="23">
        <v>928</v>
      </c>
      <c r="Q115" s="23">
        <f t="shared" si="0"/>
        <v>3699510.4527116455</v>
      </c>
      <c r="R115" s="26">
        <v>32.04</v>
      </c>
      <c r="S115" s="22">
        <v>503</v>
      </c>
      <c r="T115" s="22">
        <v>22</v>
      </c>
      <c r="U115" s="23">
        <v>22832</v>
      </c>
      <c r="V115" s="23">
        <v>229946</v>
      </c>
      <c r="W115" s="23">
        <v>1758</v>
      </c>
      <c r="X115" s="23">
        <v>248255</v>
      </c>
      <c r="Y115" s="22">
        <v>720</v>
      </c>
      <c r="Z115" s="22">
        <v>17</v>
      </c>
      <c r="AA115" s="22">
        <v>27</v>
      </c>
      <c r="AB115" s="22">
        <v>0</v>
      </c>
      <c r="AC115" s="22">
        <v>67</v>
      </c>
      <c r="AD115" s="23">
        <v>136971</v>
      </c>
      <c r="AE115" s="23">
        <v>113873</v>
      </c>
      <c r="AF115" s="23">
        <v>138017</v>
      </c>
      <c r="AG115" s="23">
        <v>111685</v>
      </c>
      <c r="AH115" s="22">
        <v>474</v>
      </c>
      <c r="AI115" s="22">
        <v>668</v>
      </c>
      <c r="AJ115" s="23">
        <v>2714</v>
      </c>
      <c r="AK115" s="23">
        <v>6100</v>
      </c>
      <c r="AL115" s="23">
        <v>8539</v>
      </c>
      <c r="AM115" s="23">
        <v>14130</v>
      </c>
      <c r="AN115" s="23">
        <v>24654</v>
      </c>
      <c r="AO115" s="23">
        <v>26268</v>
      </c>
      <c r="AP115" s="23">
        <v>35239</v>
      </c>
      <c r="AQ115" s="23">
        <v>28235</v>
      </c>
      <c r="AR115" s="23">
        <v>24618</v>
      </c>
      <c r="AS115" s="23">
        <v>17340</v>
      </c>
      <c r="AT115" s="23">
        <v>19730</v>
      </c>
      <c r="AU115" s="23">
        <v>16535</v>
      </c>
      <c r="AV115" s="23">
        <v>15065</v>
      </c>
      <c r="AW115" s="23">
        <v>7756</v>
      </c>
      <c r="AX115" s="23">
        <v>3703</v>
      </c>
      <c r="AY115" s="22">
        <v>218</v>
      </c>
      <c r="AZ115" s="22">
        <v>711</v>
      </c>
      <c r="BA115" s="23">
        <v>249396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3">
        <v>1562</v>
      </c>
      <c r="BH115" s="22">
        <v>868</v>
      </c>
      <c r="BI115" s="23">
        <v>7923</v>
      </c>
      <c r="BJ115" s="23">
        <v>5166</v>
      </c>
      <c r="BK115" s="23">
        <v>7097</v>
      </c>
      <c r="BL115" s="23">
        <v>20733</v>
      </c>
      <c r="BM115" s="23">
        <v>173998</v>
      </c>
      <c r="BN115" s="23">
        <v>32248</v>
      </c>
      <c r="BO115" s="23">
        <v>16738</v>
      </c>
      <c r="BP115" s="23">
        <v>11605</v>
      </c>
      <c r="BQ115" s="23">
        <v>12903</v>
      </c>
      <c r="BR115" s="22">
        <v>521</v>
      </c>
      <c r="BS115" s="22">
        <v>787</v>
      </c>
      <c r="BT115" s="23">
        <v>1889</v>
      </c>
      <c r="BU115" s="22">
        <v>81</v>
      </c>
      <c r="BV115" s="22">
        <v>74</v>
      </c>
      <c r="BW115" s="23">
        <v>3753</v>
      </c>
      <c r="BX115" s="23">
        <v>3994</v>
      </c>
      <c r="BY115" s="23">
        <v>2448</v>
      </c>
      <c r="BZ115" s="23">
        <v>4774</v>
      </c>
      <c r="CA115" s="22">
        <v>237</v>
      </c>
      <c r="CB115" s="22">
        <v>343</v>
      </c>
      <c r="CC115" s="22">
        <v>48</v>
      </c>
      <c r="CD115" s="22">
        <v>362</v>
      </c>
      <c r="CE115" s="22">
        <v>83</v>
      </c>
      <c r="CF115" s="22">
        <v>193</v>
      </c>
      <c r="CG115" s="22">
        <v>67</v>
      </c>
      <c r="CH115" s="22">
        <v>419</v>
      </c>
      <c r="CI115" s="23">
        <v>234123</v>
      </c>
      <c r="CJ115" s="23">
        <v>111881</v>
      </c>
      <c r="CK115" s="23">
        <v>4648</v>
      </c>
      <c r="CL115" s="22">
        <v>226</v>
      </c>
      <c r="CM115" s="23">
        <v>7129</v>
      </c>
      <c r="CN115" s="23">
        <v>85206</v>
      </c>
      <c r="CO115" s="22">
        <v>53</v>
      </c>
      <c r="CP115" s="22">
        <v>403</v>
      </c>
      <c r="CQ115" s="23">
        <v>13139</v>
      </c>
      <c r="CR115" s="22">
        <v>114</v>
      </c>
      <c r="CS115" s="22">
        <v>104</v>
      </c>
      <c r="CT115" s="23">
        <v>27941</v>
      </c>
      <c r="CU115" s="22" t="s">
        <v>2467</v>
      </c>
      <c r="CV115" s="22" t="s">
        <v>134</v>
      </c>
    </row>
    <row r="116" spans="1:100" x14ac:dyDescent="0.2">
      <c r="A116" s="22" t="s">
        <v>447</v>
      </c>
      <c r="B116" s="22" t="s">
        <v>448</v>
      </c>
      <c r="C116" s="22" t="s">
        <v>447</v>
      </c>
      <c r="D116" s="22" t="s">
        <v>455</v>
      </c>
      <c r="E116" s="22" t="s">
        <v>456</v>
      </c>
      <c r="F116" s="22" t="s">
        <v>455</v>
      </c>
      <c r="G116" s="22" t="e">
        <f>VLOOKUP(D116,#REF!,5,0)</f>
        <v>#REF!</v>
      </c>
      <c r="H116" s="22" t="e">
        <f>VLOOKUP(D116,#REF!,6,0)</f>
        <v>#REF!</v>
      </c>
      <c r="I116" s="22">
        <v>13</v>
      </c>
      <c r="J116" s="22">
        <v>75</v>
      </c>
      <c r="K116" s="22">
        <v>7</v>
      </c>
      <c r="L116" s="23">
        <v>101863</v>
      </c>
      <c r="M116" s="23">
        <v>33118</v>
      </c>
      <c r="N116" s="26">
        <v>2266.77</v>
      </c>
      <c r="O116" s="22">
        <v>45</v>
      </c>
      <c r="P116" s="23">
        <v>2529</v>
      </c>
      <c r="Q116" s="23">
        <f t="shared" si="0"/>
        <v>24827464.339357764</v>
      </c>
      <c r="R116" s="26">
        <v>13.85</v>
      </c>
      <c r="S116" s="22">
        <v>318</v>
      </c>
      <c r="T116" s="22">
        <v>282</v>
      </c>
      <c r="U116" s="23">
        <v>101454</v>
      </c>
      <c r="V116" s="23">
        <v>74758</v>
      </c>
      <c r="W116" s="23">
        <v>93385</v>
      </c>
      <c r="X116" s="23">
        <v>1812</v>
      </c>
      <c r="Y116" s="23">
        <v>1160</v>
      </c>
      <c r="Z116" s="22">
        <v>3</v>
      </c>
      <c r="AA116" s="23">
        <v>5461</v>
      </c>
      <c r="AB116" s="22">
        <v>27</v>
      </c>
      <c r="AC116" s="22">
        <v>15</v>
      </c>
      <c r="AD116" s="23">
        <v>52547</v>
      </c>
      <c r="AE116" s="23">
        <v>49316</v>
      </c>
      <c r="AF116" s="23">
        <v>50189</v>
      </c>
      <c r="AG116" s="23">
        <v>45407</v>
      </c>
      <c r="AH116" s="23">
        <v>1576</v>
      </c>
      <c r="AI116" s="23">
        <v>4691</v>
      </c>
      <c r="AJ116" s="23">
        <v>6916</v>
      </c>
      <c r="AK116" s="23">
        <v>8747</v>
      </c>
      <c r="AL116" s="23">
        <v>8949</v>
      </c>
      <c r="AM116" s="23">
        <v>9385</v>
      </c>
      <c r="AN116" s="23">
        <v>7769</v>
      </c>
      <c r="AO116" s="23">
        <v>7234</v>
      </c>
      <c r="AP116" s="23">
        <v>7577</v>
      </c>
      <c r="AQ116" s="23">
        <v>8693</v>
      </c>
      <c r="AR116" s="23">
        <v>8241</v>
      </c>
      <c r="AS116" s="23">
        <v>7037</v>
      </c>
      <c r="AT116" s="23">
        <v>5704</v>
      </c>
      <c r="AU116" s="23">
        <v>4828</v>
      </c>
      <c r="AV116" s="23">
        <v>4088</v>
      </c>
      <c r="AW116" s="23">
        <v>3034</v>
      </c>
      <c r="AX116" s="23">
        <v>1777</v>
      </c>
      <c r="AY116" s="23">
        <v>1884</v>
      </c>
      <c r="AZ116" s="23">
        <v>1552</v>
      </c>
      <c r="BA116" s="23">
        <v>97309</v>
      </c>
      <c r="BB116" s="28">
        <v>2</v>
      </c>
      <c r="BC116" s="28">
        <v>2</v>
      </c>
      <c r="BD116" s="28">
        <v>2</v>
      </c>
      <c r="BE116" s="28">
        <v>1</v>
      </c>
      <c r="BF116" s="28">
        <v>0</v>
      </c>
      <c r="BG116" s="23">
        <v>3114</v>
      </c>
      <c r="BH116" s="23">
        <v>1597</v>
      </c>
      <c r="BI116" s="23">
        <v>10511</v>
      </c>
      <c r="BJ116" s="23">
        <v>5420</v>
      </c>
      <c r="BK116" s="23">
        <v>5456</v>
      </c>
      <c r="BL116" s="23">
        <v>8850</v>
      </c>
      <c r="BM116" s="23">
        <v>43078</v>
      </c>
      <c r="BN116" s="23">
        <v>8249</v>
      </c>
      <c r="BO116" s="23">
        <v>24235</v>
      </c>
      <c r="BP116" s="23">
        <v>9281</v>
      </c>
      <c r="BQ116" s="23">
        <v>11926</v>
      </c>
      <c r="BR116" s="22">
        <v>654</v>
      </c>
      <c r="BS116" s="23">
        <v>1000</v>
      </c>
      <c r="BT116" s="23">
        <v>3359</v>
      </c>
      <c r="BU116" s="22">
        <v>81</v>
      </c>
      <c r="BV116" s="22">
        <v>0</v>
      </c>
      <c r="BW116" s="23">
        <v>1434</v>
      </c>
      <c r="BX116" s="23">
        <v>1579</v>
      </c>
      <c r="BY116" s="22">
        <v>687</v>
      </c>
      <c r="BZ116" s="23">
        <v>2781</v>
      </c>
      <c r="CA116" s="22">
        <v>79</v>
      </c>
      <c r="CB116" s="22">
        <v>5</v>
      </c>
      <c r="CC116" s="22">
        <v>33</v>
      </c>
      <c r="CD116" s="22">
        <v>4</v>
      </c>
      <c r="CE116" s="22">
        <v>15</v>
      </c>
      <c r="CF116" s="22">
        <v>20</v>
      </c>
      <c r="CG116" s="22">
        <v>48</v>
      </c>
      <c r="CH116" s="22">
        <v>162</v>
      </c>
      <c r="CI116" s="23">
        <v>95016</v>
      </c>
      <c r="CJ116" s="23">
        <v>26986</v>
      </c>
      <c r="CK116" s="23">
        <v>2858</v>
      </c>
      <c r="CL116" s="22">
        <v>644</v>
      </c>
      <c r="CM116" s="23">
        <v>16147</v>
      </c>
      <c r="CN116" s="23">
        <v>2078</v>
      </c>
      <c r="CO116" s="23">
        <v>13617</v>
      </c>
      <c r="CP116" s="22">
        <v>21</v>
      </c>
      <c r="CQ116" s="23">
        <v>16356</v>
      </c>
      <c r="CR116" s="22">
        <v>173</v>
      </c>
      <c r="CS116" s="22">
        <v>338</v>
      </c>
      <c r="CT116" s="23">
        <v>22645</v>
      </c>
      <c r="CU116" s="22" t="s">
        <v>2467</v>
      </c>
      <c r="CV116" s="22" t="s">
        <v>134</v>
      </c>
    </row>
    <row r="117" spans="1:100" x14ac:dyDescent="0.2">
      <c r="A117" s="22" t="s">
        <v>181</v>
      </c>
      <c r="B117" s="22" t="s">
        <v>182</v>
      </c>
      <c r="C117" s="22" t="s">
        <v>181</v>
      </c>
      <c r="D117" s="22" t="s">
        <v>214</v>
      </c>
      <c r="E117" s="22" t="s">
        <v>215</v>
      </c>
      <c r="F117" s="22" t="s">
        <v>214</v>
      </c>
      <c r="G117" s="22" t="e">
        <f>VLOOKUP(D117,#REF!,5,0)</f>
        <v>#REF!</v>
      </c>
      <c r="H117" s="22" t="e">
        <f>VLOOKUP(D117,#REF!,6,0)</f>
        <v>#REF!</v>
      </c>
      <c r="I117" s="22">
        <v>8</v>
      </c>
      <c r="J117" s="22">
        <v>52</v>
      </c>
      <c r="K117" s="22">
        <v>0</v>
      </c>
      <c r="L117" s="23">
        <v>55183</v>
      </c>
      <c r="M117" s="23">
        <v>14146</v>
      </c>
      <c r="N117" s="26">
        <v>1218.3</v>
      </c>
      <c r="O117" s="22">
        <v>45</v>
      </c>
      <c r="P117" s="23">
        <v>718</v>
      </c>
      <c r="Q117" s="23">
        <f t="shared" si="0"/>
        <v>13011253.46574126</v>
      </c>
      <c r="R117" s="26">
        <v>9.2799999999999994</v>
      </c>
      <c r="S117" s="22">
        <v>179</v>
      </c>
      <c r="T117" s="22">
        <v>115</v>
      </c>
      <c r="U117" s="23">
        <v>51881</v>
      </c>
      <c r="V117" s="23">
        <v>36342</v>
      </c>
      <c r="W117" s="23">
        <v>21830</v>
      </c>
      <c r="X117" s="23">
        <v>31289</v>
      </c>
      <c r="Y117" s="23">
        <v>2064</v>
      </c>
      <c r="Z117" s="22">
        <v>0</v>
      </c>
      <c r="AA117" s="22">
        <v>0</v>
      </c>
      <c r="AB117" s="22">
        <v>0</v>
      </c>
      <c r="AC117" s="22">
        <v>0</v>
      </c>
      <c r="AD117" s="23">
        <v>27898</v>
      </c>
      <c r="AE117" s="23">
        <v>27285</v>
      </c>
      <c r="AF117" s="23">
        <v>31524</v>
      </c>
      <c r="AG117" s="23">
        <v>21309</v>
      </c>
      <c r="AH117" s="22">
        <v>134</v>
      </c>
      <c r="AI117" s="23">
        <v>2216</v>
      </c>
      <c r="AJ117" s="23">
        <v>4979</v>
      </c>
      <c r="AK117" s="23">
        <v>6111</v>
      </c>
      <c r="AL117" s="23">
        <v>6037</v>
      </c>
      <c r="AM117" s="23">
        <v>5723</v>
      </c>
      <c r="AN117" s="23">
        <v>5545</v>
      </c>
      <c r="AO117" s="23">
        <v>4682</v>
      </c>
      <c r="AP117" s="23">
        <v>4013</v>
      </c>
      <c r="AQ117" s="23">
        <v>3982</v>
      </c>
      <c r="AR117" s="23">
        <v>3644</v>
      </c>
      <c r="AS117" s="23">
        <v>2775</v>
      </c>
      <c r="AT117" s="23">
        <v>2215</v>
      </c>
      <c r="AU117" s="23">
        <v>1747</v>
      </c>
      <c r="AV117" s="23">
        <v>1366</v>
      </c>
      <c r="AW117" s="22">
        <v>914</v>
      </c>
      <c r="AX117" s="22">
        <v>619</v>
      </c>
      <c r="AY117" s="22">
        <v>831</v>
      </c>
      <c r="AZ117" s="23">
        <v>1109</v>
      </c>
      <c r="BA117" s="23">
        <v>51935</v>
      </c>
      <c r="BB117" s="28">
        <v>2</v>
      </c>
      <c r="BC117" s="28">
        <v>2</v>
      </c>
      <c r="BD117" s="28">
        <v>2</v>
      </c>
      <c r="BE117" s="28">
        <v>2</v>
      </c>
      <c r="BF117" s="28">
        <v>0</v>
      </c>
      <c r="BG117" s="23">
        <v>2230</v>
      </c>
      <c r="BH117" s="23">
        <v>1195</v>
      </c>
      <c r="BI117" s="23">
        <v>7304</v>
      </c>
      <c r="BJ117" s="23">
        <v>3624</v>
      </c>
      <c r="BK117" s="23">
        <v>3430</v>
      </c>
      <c r="BL117" s="23">
        <v>5859</v>
      </c>
      <c r="BM117" s="23">
        <v>13675</v>
      </c>
      <c r="BN117" s="23">
        <v>8638</v>
      </c>
      <c r="BO117" s="23">
        <v>10059</v>
      </c>
      <c r="BP117" s="23">
        <v>8661</v>
      </c>
      <c r="BQ117" s="23">
        <v>9816</v>
      </c>
      <c r="BR117" s="22">
        <v>353</v>
      </c>
      <c r="BS117" s="23">
        <v>1052</v>
      </c>
      <c r="BT117" s="23">
        <v>2848</v>
      </c>
      <c r="BU117" s="22">
        <v>80</v>
      </c>
      <c r="BV117" s="22">
        <v>1</v>
      </c>
      <c r="BW117" s="22">
        <v>588</v>
      </c>
      <c r="BX117" s="22">
        <v>906</v>
      </c>
      <c r="BY117" s="22">
        <v>307</v>
      </c>
      <c r="BZ117" s="23">
        <v>2374</v>
      </c>
      <c r="CA117" s="22">
        <v>27</v>
      </c>
      <c r="CB117" s="22">
        <v>1</v>
      </c>
      <c r="CC117" s="22">
        <v>10</v>
      </c>
      <c r="CD117" s="22">
        <v>1</v>
      </c>
      <c r="CE117" s="22">
        <v>6</v>
      </c>
      <c r="CF117" s="22">
        <v>4</v>
      </c>
      <c r="CG117" s="22">
        <v>9</v>
      </c>
      <c r="CH117" s="22">
        <v>37</v>
      </c>
      <c r="CI117" s="23">
        <v>50913</v>
      </c>
      <c r="CJ117" s="23">
        <v>13453</v>
      </c>
      <c r="CK117" s="23">
        <v>2761</v>
      </c>
      <c r="CL117" s="22">
        <v>108</v>
      </c>
      <c r="CM117" s="23">
        <v>6574</v>
      </c>
      <c r="CN117" s="23">
        <v>16104</v>
      </c>
      <c r="CO117" s="22">
        <v>0</v>
      </c>
      <c r="CP117" s="22">
        <v>41</v>
      </c>
      <c r="CQ117" s="23">
        <v>14933</v>
      </c>
      <c r="CR117" s="22">
        <v>89</v>
      </c>
      <c r="CS117" s="22">
        <v>155</v>
      </c>
      <c r="CT117" s="22">
        <v>965</v>
      </c>
      <c r="CU117" s="22" t="s">
        <v>2467</v>
      </c>
      <c r="CV117" s="22" t="s">
        <v>134</v>
      </c>
    </row>
    <row r="118" spans="1:100" x14ac:dyDescent="0.2">
      <c r="A118" s="63" t="s">
        <v>341</v>
      </c>
      <c r="B118" s="63" t="s">
        <v>342</v>
      </c>
      <c r="C118" s="63" t="s">
        <v>341</v>
      </c>
      <c r="D118" s="63" t="s">
        <v>353</v>
      </c>
      <c r="E118" s="63" t="s">
        <v>354</v>
      </c>
      <c r="F118" s="63" t="s">
        <v>353</v>
      </c>
      <c r="G118" s="63" t="e">
        <f>VLOOKUP(D118,#REF!,5,0)</f>
        <v>#REF!</v>
      </c>
      <c r="H118" s="63" t="e">
        <f>VLOOKUP(D118,#REF!,6,0)</f>
        <v>#REF!</v>
      </c>
      <c r="I118" s="63">
        <v>15</v>
      </c>
      <c r="J118" s="63">
        <v>227</v>
      </c>
      <c r="K118" s="63">
        <v>13</v>
      </c>
      <c r="L118" s="155">
        <v>628485</v>
      </c>
      <c r="M118" s="155">
        <v>201289</v>
      </c>
      <c r="N118" s="156">
        <v>14266.26</v>
      </c>
      <c r="O118" s="63">
        <v>44</v>
      </c>
      <c r="P118" s="155">
        <v>40226</v>
      </c>
      <c r="Q118" s="155">
        <f t="shared" si="0"/>
        <v>64004709.738498129</v>
      </c>
      <c r="R118" s="156">
        <v>16.13</v>
      </c>
      <c r="S118" s="155">
        <v>2179</v>
      </c>
      <c r="T118" s="63">
        <v>518</v>
      </c>
      <c r="U118" s="155">
        <v>497052</v>
      </c>
      <c r="V118" s="155">
        <v>436308</v>
      </c>
      <c r="W118" s="155">
        <v>617545</v>
      </c>
      <c r="X118" s="155">
        <v>6805</v>
      </c>
      <c r="Y118" s="155">
        <v>1329</v>
      </c>
      <c r="Z118" s="155">
        <v>2670</v>
      </c>
      <c r="AA118" s="63">
        <v>113</v>
      </c>
      <c r="AB118" s="63">
        <v>5</v>
      </c>
      <c r="AC118" s="63">
        <v>18</v>
      </c>
      <c r="AD118" s="155">
        <v>322764</v>
      </c>
      <c r="AE118" s="155">
        <v>305721</v>
      </c>
      <c r="AF118" s="155">
        <v>271876</v>
      </c>
      <c r="AG118" s="155">
        <v>336833</v>
      </c>
      <c r="AH118" s="155">
        <v>4636</v>
      </c>
      <c r="AI118" s="155">
        <v>15140</v>
      </c>
      <c r="AJ118" s="155">
        <v>51298</v>
      </c>
      <c r="AK118" s="155">
        <v>61622</v>
      </c>
      <c r="AL118" s="155">
        <v>62784</v>
      </c>
      <c r="AM118" s="155">
        <v>38034</v>
      </c>
      <c r="AN118" s="155">
        <v>51850</v>
      </c>
      <c r="AO118" s="155">
        <v>51397</v>
      </c>
      <c r="AP118" s="155">
        <v>57250</v>
      </c>
      <c r="AQ118" s="155">
        <v>57648</v>
      </c>
      <c r="AR118" s="155">
        <v>49015</v>
      </c>
      <c r="AS118" s="155">
        <v>40486</v>
      </c>
      <c r="AT118" s="155">
        <v>32291</v>
      </c>
      <c r="AU118" s="155">
        <v>25320</v>
      </c>
      <c r="AV118" s="155">
        <v>19913</v>
      </c>
      <c r="AW118" s="155">
        <v>12853</v>
      </c>
      <c r="AX118" s="155">
        <v>7536</v>
      </c>
      <c r="AY118" s="155">
        <v>9188</v>
      </c>
      <c r="AZ118" s="155">
        <v>11996</v>
      </c>
      <c r="BA118" s="155">
        <v>594163</v>
      </c>
      <c r="BB118" s="157">
        <v>2</v>
      </c>
      <c r="BC118" s="157">
        <v>2</v>
      </c>
      <c r="BD118" s="157">
        <v>2</v>
      </c>
      <c r="BE118" s="157">
        <v>2</v>
      </c>
      <c r="BF118" s="157">
        <v>0</v>
      </c>
      <c r="BG118" s="155">
        <v>23283</v>
      </c>
      <c r="BH118" s="155">
        <v>11846</v>
      </c>
      <c r="BI118" s="155">
        <v>74738</v>
      </c>
      <c r="BJ118" s="155">
        <v>37810</v>
      </c>
      <c r="BK118" s="155">
        <v>23294</v>
      </c>
      <c r="BL118" s="155">
        <v>47616</v>
      </c>
      <c r="BM118" s="155">
        <v>179476</v>
      </c>
      <c r="BN118" s="155">
        <v>60134</v>
      </c>
      <c r="BO118" s="155">
        <v>191370</v>
      </c>
      <c r="BP118" s="155">
        <v>89456</v>
      </c>
      <c r="BQ118" s="155">
        <v>87063</v>
      </c>
      <c r="BR118" s="155">
        <v>2022</v>
      </c>
      <c r="BS118" s="155">
        <v>4512</v>
      </c>
      <c r="BT118" s="155">
        <v>13616</v>
      </c>
      <c r="BU118" s="63">
        <v>806</v>
      </c>
      <c r="BV118" s="63">
        <v>30</v>
      </c>
      <c r="BW118" s="155">
        <v>9321</v>
      </c>
      <c r="BX118" s="155">
        <v>6698</v>
      </c>
      <c r="BY118" s="155">
        <v>3545</v>
      </c>
      <c r="BZ118" s="155">
        <v>15186</v>
      </c>
      <c r="CA118" s="155">
        <v>4508</v>
      </c>
      <c r="CB118" s="63">
        <v>45</v>
      </c>
      <c r="CC118" s="63">
        <v>856</v>
      </c>
      <c r="CD118" s="63">
        <v>44</v>
      </c>
      <c r="CE118" s="63">
        <v>437</v>
      </c>
      <c r="CF118" s="63">
        <v>61</v>
      </c>
      <c r="CG118" s="63">
        <v>840</v>
      </c>
      <c r="CH118" s="63">
        <v>541</v>
      </c>
      <c r="CI118" s="155">
        <v>586403</v>
      </c>
      <c r="CJ118" s="155">
        <v>198416</v>
      </c>
      <c r="CK118" s="155">
        <v>8576</v>
      </c>
      <c r="CL118" s="155">
        <v>3712</v>
      </c>
      <c r="CM118" s="155">
        <v>69738</v>
      </c>
      <c r="CN118" s="155">
        <v>146791</v>
      </c>
      <c r="CO118" s="63">
        <v>325</v>
      </c>
      <c r="CP118" s="63">
        <v>158</v>
      </c>
      <c r="CQ118" s="155">
        <v>66456</v>
      </c>
      <c r="CR118" s="155">
        <v>1392</v>
      </c>
      <c r="CS118" s="63">
        <v>812</v>
      </c>
      <c r="CT118" s="155">
        <v>132109</v>
      </c>
      <c r="CU118" s="63" t="s">
        <v>2467</v>
      </c>
      <c r="CV118" s="63" t="s">
        <v>134</v>
      </c>
    </row>
    <row r="119" spans="1:100" x14ac:dyDescent="0.2">
      <c r="A119" s="22" t="s">
        <v>983</v>
      </c>
      <c r="B119" s="22" t="s">
        <v>984</v>
      </c>
      <c r="C119" s="22" t="s">
        <v>983</v>
      </c>
      <c r="D119" s="22" t="s">
        <v>1021</v>
      </c>
      <c r="E119" s="22" t="s">
        <v>1022</v>
      </c>
      <c r="F119" s="22" t="s">
        <v>1021</v>
      </c>
      <c r="G119" s="22" t="e">
        <f>VLOOKUP(D119,#REF!,5,0)</f>
        <v>#REF!</v>
      </c>
      <c r="H119" s="22" t="e">
        <f>VLOOKUP(D119,#REF!,6,0)</f>
        <v>#REF!</v>
      </c>
      <c r="I119" s="22">
        <v>15</v>
      </c>
      <c r="J119" s="22">
        <v>166</v>
      </c>
      <c r="K119" s="22">
        <v>7</v>
      </c>
      <c r="L119" s="23">
        <v>329703</v>
      </c>
      <c r="M119" s="23">
        <v>102574</v>
      </c>
      <c r="N119" s="26">
        <v>7502.58</v>
      </c>
      <c r="O119" s="22">
        <v>44</v>
      </c>
      <c r="P119" s="23">
        <v>6581</v>
      </c>
      <c r="Q119" s="23">
        <f t="shared" si="0"/>
        <v>19960388.592157185</v>
      </c>
      <c r="R119" s="26">
        <v>13.41</v>
      </c>
      <c r="S119" s="23">
        <v>6160</v>
      </c>
      <c r="T119" s="22">
        <v>880</v>
      </c>
      <c r="U119" s="23">
        <v>284686</v>
      </c>
      <c r="V119" s="23">
        <v>234692</v>
      </c>
      <c r="W119" s="23">
        <v>271246</v>
      </c>
      <c r="X119" s="23">
        <v>44424</v>
      </c>
      <c r="Y119" s="23">
        <v>4915</v>
      </c>
      <c r="Z119" s="23">
        <v>9109</v>
      </c>
      <c r="AA119" s="22">
        <v>9</v>
      </c>
      <c r="AB119" s="22">
        <v>0</v>
      </c>
      <c r="AC119" s="22">
        <v>0</v>
      </c>
      <c r="AD119" s="23">
        <v>166669</v>
      </c>
      <c r="AE119" s="23">
        <v>163034</v>
      </c>
      <c r="AF119" s="23">
        <v>168261</v>
      </c>
      <c r="AG119" s="23">
        <v>145433</v>
      </c>
      <c r="AH119" s="23">
        <v>4375</v>
      </c>
      <c r="AI119" s="23">
        <v>11634</v>
      </c>
      <c r="AJ119" s="23">
        <v>23211</v>
      </c>
      <c r="AK119" s="23">
        <v>29255</v>
      </c>
      <c r="AL119" s="23">
        <v>32032</v>
      </c>
      <c r="AM119" s="23">
        <v>35588</v>
      </c>
      <c r="AN119" s="23">
        <v>32915</v>
      </c>
      <c r="AO119" s="23">
        <v>25309</v>
      </c>
      <c r="AP119" s="23">
        <v>22788</v>
      </c>
      <c r="AQ119" s="23">
        <v>24363</v>
      </c>
      <c r="AR119" s="23">
        <v>23453</v>
      </c>
      <c r="AS119" s="23">
        <v>21766</v>
      </c>
      <c r="AT119" s="23">
        <v>17569</v>
      </c>
      <c r="AU119" s="23">
        <v>13031</v>
      </c>
      <c r="AV119" s="23">
        <v>10156</v>
      </c>
      <c r="AW119" s="23">
        <v>6723</v>
      </c>
      <c r="AX119" s="23">
        <v>4937</v>
      </c>
      <c r="AY119" s="23">
        <v>6607</v>
      </c>
      <c r="AZ119" s="23">
        <v>5395</v>
      </c>
      <c r="BA119" s="23">
        <v>314384</v>
      </c>
      <c r="BB119" s="28">
        <v>2</v>
      </c>
      <c r="BC119" s="28">
        <v>2</v>
      </c>
      <c r="BD119" s="28">
        <v>2</v>
      </c>
      <c r="BE119" s="28">
        <v>1</v>
      </c>
      <c r="BF119" s="28">
        <v>0</v>
      </c>
      <c r="BG119" s="23">
        <v>10871</v>
      </c>
      <c r="BH119" s="23">
        <v>5463</v>
      </c>
      <c r="BI119" s="23">
        <v>35426</v>
      </c>
      <c r="BJ119" s="23">
        <v>19311</v>
      </c>
      <c r="BK119" s="23">
        <v>21200</v>
      </c>
      <c r="BL119" s="23">
        <v>35104</v>
      </c>
      <c r="BM119" s="23">
        <v>98499</v>
      </c>
      <c r="BN119" s="23">
        <v>34442</v>
      </c>
      <c r="BO119" s="23">
        <v>92384</v>
      </c>
      <c r="BP119" s="23">
        <v>41327</v>
      </c>
      <c r="BQ119" s="23">
        <v>48623</v>
      </c>
      <c r="BR119" s="23">
        <v>1481</v>
      </c>
      <c r="BS119" s="23">
        <v>2560</v>
      </c>
      <c r="BT119" s="23">
        <v>10072</v>
      </c>
      <c r="BU119" s="22">
        <v>305</v>
      </c>
      <c r="BV119" s="22">
        <v>10</v>
      </c>
      <c r="BW119" s="23">
        <v>4127</v>
      </c>
      <c r="BX119" s="23">
        <v>3542</v>
      </c>
      <c r="BY119" s="23">
        <v>1312</v>
      </c>
      <c r="BZ119" s="23">
        <v>6001</v>
      </c>
      <c r="CA119" s="22">
        <v>48</v>
      </c>
      <c r="CB119" s="22">
        <v>10</v>
      </c>
      <c r="CC119" s="22">
        <v>30</v>
      </c>
      <c r="CD119" s="22">
        <v>16</v>
      </c>
      <c r="CE119" s="22">
        <v>26</v>
      </c>
      <c r="CF119" s="22">
        <v>18</v>
      </c>
      <c r="CG119" s="22">
        <v>57</v>
      </c>
      <c r="CH119" s="22">
        <v>267</v>
      </c>
      <c r="CI119" s="23">
        <v>314249</v>
      </c>
      <c r="CJ119" s="23">
        <v>122766</v>
      </c>
      <c r="CK119" s="23">
        <v>6936</v>
      </c>
      <c r="CL119" s="22">
        <v>935</v>
      </c>
      <c r="CM119" s="23">
        <v>27689</v>
      </c>
      <c r="CN119" s="23">
        <v>56315</v>
      </c>
      <c r="CO119" s="22">
        <v>941</v>
      </c>
      <c r="CP119" s="22">
        <v>110</v>
      </c>
      <c r="CQ119" s="23">
        <v>40510</v>
      </c>
      <c r="CR119" s="22">
        <v>311</v>
      </c>
      <c r="CS119" s="23">
        <v>1119</v>
      </c>
      <c r="CT119" s="23">
        <v>72071</v>
      </c>
      <c r="CU119" s="22" t="s">
        <v>2467</v>
      </c>
      <c r="CV119" s="22" t="s">
        <v>134</v>
      </c>
    </row>
    <row r="120" spans="1:100" x14ac:dyDescent="0.2">
      <c r="A120" s="22" t="s">
        <v>983</v>
      </c>
      <c r="B120" s="22" t="s">
        <v>984</v>
      </c>
      <c r="C120" s="22" t="s">
        <v>983</v>
      </c>
      <c r="D120" s="22" t="s">
        <v>1023</v>
      </c>
      <c r="E120" s="22" t="s">
        <v>1024</v>
      </c>
      <c r="F120" s="22" t="s">
        <v>1023</v>
      </c>
      <c r="G120" s="22" t="e">
        <f>VLOOKUP(D120,#REF!,5,0)</f>
        <v>#REF!</v>
      </c>
      <c r="H120" s="22" t="e">
        <f>VLOOKUP(D120,#REF!,6,0)</f>
        <v>#REF!</v>
      </c>
      <c r="I120" s="22">
        <v>11</v>
      </c>
      <c r="J120" s="22">
        <v>124</v>
      </c>
      <c r="K120" s="22">
        <v>3</v>
      </c>
      <c r="L120" s="23">
        <v>304727</v>
      </c>
      <c r="M120" s="23">
        <v>91006</v>
      </c>
      <c r="N120" s="26">
        <v>6944.88</v>
      </c>
      <c r="O120" s="22">
        <v>44</v>
      </c>
      <c r="P120" s="23">
        <v>14869</v>
      </c>
      <c r="Q120" s="23">
        <f t="shared" si="0"/>
        <v>48794494.744476207</v>
      </c>
      <c r="R120" s="26">
        <v>6.85</v>
      </c>
      <c r="S120" s="23">
        <v>1703</v>
      </c>
      <c r="T120" s="22">
        <v>665</v>
      </c>
      <c r="U120" s="23">
        <v>272260</v>
      </c>
      <c r="V120" s="23">
        <v>209575</v>
      </c>
      <c r="W120" s="23">
        <v>234008</v>
      </c>
      <c r="X120" s="23">
        <v>46846</v>
      </c>
      <c r="Y120" s="23">
        <v>6936</v>
      </c>
      <c r="Z120" s="23">
        <v>16932</v>
      </c>
      <c r="AA120" s="22">
        <v>4</v>
      </c>
      <c r="AB120" s="22">
        <v>0</v>
      </c>
      <c r="AC120" s="22">
        <v>1</v>
      </c>
      <c r="AD120" s="23">
        <v>157164</v>
      </c>
      <c r="AE120" s="23">
        <v>147563</v>
      </c>
      <c r="AF120" s="23">
        <v>155955</v>
      </c>
      <c r="AG120" s="23">
        <v>135597</v>
      </c>
      <c r="AH120" s="23">
        <v>3398</v>
      </c>
      <c r="AI120" s="23">
        <v>9777</v>
      </c>
      <c r="AJ120" s="23">
        <v>25680</v>
      </c>
      <c r="AK120" s="23">
        <v>30055</v>
      </c>
      <c r="AL120" s="23">
        <v>30399</v>
      </c>
      <c r="AM120" s="23">
        <v>28693</v>
      </c>
      <c r="AN120" s="23">
        <v>28139</v>
      </c>
      <c r="AO120" s="23">
        <v>24071</v>
      </c>
      <c r="AP120" s="23">
        <v>22472</v>
      </c>
      <c r="AQ120" s="23">
        <v>24235</v>
      </c>
      <c r="AR120" s="23">
        <v>23416</v>
      </c>
      <c r="AS120" s="23">
        <v>19496</v>
      </c>
      <c r="AT120" s="23">
        <v>14725</v>
      </c>
      <c r="AU120" s="23">
        <v>10439</v>
      </c>
      <c r="AV120" s="23">
        <v>8221</v>
      </c>
      <c r="AW120" s="23">
        <v>5907</v>
      </c>
      <c r="AX120" s="23">
        <v>3934</v>
      </c>
      <c r="AY120" s="23">
        <v>4845</v>
      </c>
      <c r="AZ120" s="23">
        <v>5777</v>
      </c>
      <c r="BA120" s="23">
        <v>287320</v>
      </c>
      <c r="BB120" s="28">
        <v>2</v>
      </c>
      <c r="BC120" s="28">
        <v>2</v>
      </c>
      <c r="BD120" s="28">
        <v>2</v>
      </c>
      <c r="BE120" s="28">
        <v>2</v>
      </c>
      <c r="BF120" s="28">
        <v>0</v>
      </c>
      <c r="BG120" s="23">
        <v>11427</v>
      </c>
      <c r="BH120" s="23">
        <v>5807</v>
      </c>
      <c r="BI120" s="23">
        <v>35879</v>
      </c>
      <c r="BJ120" s="23">
        <v>18316</v>
      </c>
      <c r="BK120" s="23">
        <v>17564</v>
      </c>
      <c r="BL120" s="23">
        <v>28811</v>
      </c>
      <c r="BM120" s="23">
        <v>66700</v>
      </c>
      <c r="BN120" s="23">
        <v>39138</v>
      </c>
      <c r="BO120" s="23">
        <v>64938</v>
      </c>
      <c r="BP120" s="23">
        <v>42176</v>
      </c>
      <c r="BQ120" s="23">
        <v>70855</v>
      </c>
      <c r="BR120" s="23">
        <v>1205</v>
      </c>
      <c r="BS120" s="23">
        <v>4358</v>
      </c>
      <c r="BT120" s="23">
        <v>14946</v>
      </c>
      <c r="BU120" s="22">
        <v>405</v>
      </c>
      <c r="BV120" s="22">
        <v>6</v>
      </c>
      <c r="BW120" s="23">
        <v>15399</v>
      </c>
      <c r="BX120" s="23">
        <v>13576</v>
      </c>
      <c r="BY120" s="23">
        <v>5506</v>
      </c>
      <c r="BZ120" s="23">
        <v>25327</v>
      </c>
      <c r="CA120" s="22">
        <v>416</v>
      </c>
      <c r="CB120" s="22">
        <v>19</v>
      </c>
      <c r="CC120" s="22">
        <v>325</v>
      </c>
      <c r="CD120" s="22">
        <v>10</v>
      </c>
      <c r="CE120" s="22">
        <v>144</v>
      </c>
      <c r="CF120" s="22">
        <v>90</v>
      </c>
      <c r="CG120" s="22">
        <v>390</v>
      </c>
      <c r="CH120" s="22">
        <v>493</v>
      </c>
      <c r="CI120" s="23">
        <v>243032</v>
      </c>
      <c r="CJ120" s="23">
        <v>90534</v>
      </c>
      <c r="CK120" s="23">
        <v>5823</v>
      </c>
      <c r="CL120" s="23">
        <v>1326</v>
      </c>
      <c r="CM120" s="23">
        <v>35074</v>
      </c>
      <c r="CN120" s="23">
        <v>38828</v>
      </c>
      <c r="CO120" s="23">
        <v>3621</v>
      </c>
      <c r="CP120" s="22">
        <v>223</v>
      </c>
      <c r="CQ120" s="23">
        <v>60930</v>
      </c>
      <c r="CR120" s="22">
        <v>699</v>
      </c>
      <c r="CS120" s="22">
        <v>750</v>
      </c>
      <c r="CT120" s="23">
        <v>66919</v>
      </c>
      <c r="CU120" s="22" t="s">
        <v>2467</v>
      </c>
      <c r="CV120" s="22" t="s">
        <v>134</v>
      </c>
    </row>
    <row r="121" spans="1:100" x14ac:dyDescent="0.2">
      <c r="A121" s="22" t="s">
        <v>1170</v>
      </c>
      <c r="B121" s="22" t="s">
        <v>1171</v>
      </c>
      <c r="C121" s="22" t="s">
        <v>1170</v>
      </c>
      <c r="D121" s="22" t="s">
        <v>1186</v>
      </c>
      <c r="E121" s="22" t="s">
        <v>1187</v>
      </c>
      <c r="F121" s="22" t="s">
        <v>1186</v>
      </c>
      <c r="G121" s="22" t="e">
        <f>VLOOKUP(D121,#REF!,5,0)</f>
        <v>#REF!</v>
      </c>
      <c r="H121" s="22" t="e">
        <f>VLOOKUP(D121,#REF!,6,0)</f>
        <v>#REF!</v>
      </c>
      <c r="I121" s="22">
        <v>26</v>
      </c>
      <c r="J121" s="22">
        <v>302</v>
      </c>
      <c r="K121" s="22">
        <v>3</v>
      </c>
      <c r="L121" s="23">
        <v>218984</v>
      </c>
      <c r="M121" s="23">
        <v>57516</v>
      </c>
      <c r="N121" s="26">
        <v>4989.51</v>
      </c>
      <c r="O121" s="22">
        <v>44</v>
      </c>
      <c r="P121" s="23">
        <v>895</v>
      </c>
      <c r="Q121" s="23">
        <f t="shared" si="0"/>
        <v>4087056.5886092139</v>
      </c>
      <c r="R121" s="26">
        <v>34.74</v>
      </c>
      <c r="S121" s="22">
        <v>354</v>
      </c>
      <c r="T121" s="22">
        <v>20</v>
      </c>
      <c r="U121" s="23">
        <v>42067</v>
      </c>
      <c r="V121" s="23">
        <v>193001</v>
      </c>
      <c r="W121" s="23">
        <v>2602</v>
      </c>
      <c r="X121" s="23">
        <v>214997</v>
      </c>
      <c r="Y121" s="23">
        <v>1372</v>
      </c>
      <c r="Z121" s="22">
        <v>9</v>
      </c>
      <c r="AA121" s="22">
        <v>4</v>
      </c>
      <c r="AB121" s="22">
        <v>0</v>
      </c>
      <c r="AC121" s="22">
        <v>0</v>
      </c>
      <c r="AD121" s="23">
        <v>118239</v>
      </c>
      <c r="AE121" s="23">
        <v>100745</v>
      </c>
      <c r="AF121" s="23">
        <v>112609</v>
      </c>
      <c r="AG121" s="23">
        <v>104669</v>
      </c>
      <c r="AH121" s="22">
        <v>462</v>
      </c>
      <c r="AI121" s="23">
        <v>1244</v>
      </c>
      <c r="AJ121" s="23">
        <v>3167</v>
      </c>
      <c r="AK121" s="23">
        <v>5403</v>
      </c>
      <c r="AL121" s="23">
        <v>11098</v>
      </c>
      <c r="AM121" s="23">
        <v>20968</v>
      </c>
      <c r="AN121" s="23">
        <v>26269</v>
      </c>
      <c r="AO121" s="23">
        <v>19300</v>
      </c>
      <c r="AP121" s="23">
        <v>23169</v>
      </c>
      <c r="AQ121" s="23">
        <v>26211</v>
      </c>
      <c r="AR121" s="23">
        <v>23430</v>
      </c>
      <c r="AS121" s="23">
        <v>19874</v>
      </c>
      <c r="AT121" s="23">
        <v>15828</v>
      </c>
      <c r="AU121" s="23">
        <v>11453</v>
      </c>
      <c r="AV121" s="23">
        <v>5544</v>
      </c>
      <c r="AW121" s="23">
        <v>4105</v>
      </c>
      <c r="AX121" s="23">
        <v>1642</v>
      </c>
      <c r="AY121" s="23">
        <v>1523</v>
      </c>
      <c r="AZ121" s="22">
        <v>837</v>
      </c>
      <c r="BA121" s="23">
        <v>217152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3">
        <v>1738</v>
      </c>
      <c r="BH121" s="22">
        <v>946</v>
      </c>
      <c r="BI121" s="23">
        <v>7096</v>
      </c>
      <c r="BJ121" s="23">
        <v>7264</v>
      </c>
      <c r="BK121" s="23">
        <v>11352</v>
      </c>
      <c r="BL121" s="23">
        <v>26331</v>
      </c>
      <c r="BM121" s="23">
        <v>175776</v>
      </c>
      <c r="BN121" s="23">
        <v>17075</v>
      </c>
      <c r="BO121" s="23">
        <v>8769</v>
      </c>
      <c r="BP121" s="23">
        <v>6235</v>
      </c>
      <c r="BQ121" s="23">
        <v>8081</v>
      </c>
      <c r="BR121" s="22">
        <v>300</v>
      </c>
      <c r="BS121" s="22">
        <v>622</v>
      </c>
      <c r="BT121" s="23">
        <v>1939</v>
      </c>
      <c r="BU121" s="22">
        <v>79</v>
      </c>
      <c r="BV121" s="22">
        <v>108</v>
      </c>
      <c r="BW121" s="23">
        <v>1024</v>
      </c>
      <c r="BX121" s="23">
        <v>1043</v>
      </c>
      <c r="BY121" s="22">
        <v>604</v>
      </c>
      <c r="BZ121" s="23">
        <v>1764</v>
      </c>
      <c r="CA121" s="23">
        <v>3111</v>
      </c>
      <c r="CB121" s="22">
        <v>2</v>
      </c>
      <c r="CC121" s="22">
        <v>2</v>
      </c>
      <c r="CD121" s="22">
        <v>1</v>
      </c>
      <c r="CE121" s="22">
        <v>4</v>
      </c>
      <c r="CF121" s="22">
        <v>5</v>
      </c>
      <c r="CG121" s="22">
        <v>23</v>
      </c>
      <c r="CH121" s="22">
        <v>317</v>
      </c>
      <c r="CI121" s="23">
        <v>211084</v>
      </c>
      <c r="CJ121" s="23">
        <v>88809</v>
      </c>
      <c r="CK121" s="23">
        <v>3818</v>
      </c>
      <c r="CL121" s="22">
        <v>164</v>
      </c>
      <c r="CM121" s="23">
        <v>3607</v>
      </c>
      <c r="CN121" s="23">
        <v>81839</v>
      </c>
      <c r="CO121" s="22">
        <v>23</v>
      </c>
      <c r="CP121" s="22">
        <v>594</v>
      </c>
      <c r="CQ121" s="23">
        <v>12569</v>
      </c>
      <c r="CR121" s="22">
        <v>118</v>
      </c>
      <c r="CS121" s="22">
        <v>19</v>
      </c>
      <c r="CT121" s="23">
        <v>27424</v>
      </c>
      <c r="CU121" s="22" t="s">
        <v>2467</v>
      </c>
      <c r="CV121" s="22" t="s">
        <v>134</v>
      </c>
    </row>
    <row r="122" spans="1:100" x14ac:dyDescent="0.2">
      <c r="A122" s="22" t="s">
        <v>317</v>
      </c>
      <c r="B122" s="22" t="s">
        <v>318</v>
      </c>
      <c r="C122" s="22" t="s">
        <v>317</v>
      </c>
      <c r="D122" s="22" t="s">
        <v>329</v>
      </c>
      <c r="E122" s="22" t="s">
        <v>330</v>
      </c>
      <c r="F122" s="22" t="s">
        <v>329</v>
      </c>
      <c r="G122" s="22" t="e">
        <f>VLOOKUP(D122,#REF!,5,0)</f>
        <v>#REF!</v>
      </c>
      <c r="H122" s="22" t="e">
        <f>VLOOKUP(D122,#REF!,6,0)</f>
        <v>#REF!</v>
      </c>
      <c r="I122" s="22">
        <v>11</v>
      </c>
      <c r="J122" s="22">
        <v>73</v>
      </c>
      <c r="K122" s="22">
        <v>20</v>
      </c>
      <c r="L122" s="23">
        <v>232048</v>
      </c>
      <c r="M122" s="23">
        <v>73387</v>
      </c>
      <c r="N122" s="26">
        <v>5445</v>
      </c>
      <c r="O122" s="22">
        <v>43</v>
      </c>
      <c r="P122" s="23">
        <v>16258</v>
      </c>
      <c r="Q122" s="23">
        <f t="shared" si="0"/>
        <v>70063090.395090684</v>
      </c>
      <c r="R122" s="26">
        <v>10.95</v>
      </c>
      <c r="S122" s="23">
        <v>1024</v>
      </c>
      <c r="T122" s="22">
        <v>253</v>
      </c>
      <c r="U122" s="23">
        <v>206249</v>
      </c>
      <c r="V122" s="23">
        <v>169919</v>
      </c>
      <c r="W122" s="23">
        <v>228854</v>
      </c>
      <c r="X122" s="23">
        <v>2587</v>
      </c>
      <c r="Y122" s="22">
        <v>390</v>
      </c>
      <c r="Z122" s="22">
        <v>48</v>
      </c>
      <c r="AA122" s="22">
        <v>164</v>
      </c>
      <c r="AB122" s="22">
        <v>5</v>
      </c>
      <c r="AC122" s="22">
        <v>0</v>
      </c>
      <c r="AD122" s="23">
        <v>118569</v>
      </c>
      <c r="AE122" s="23">
        <v>113479</v>
      </c>
      <c r="AF122" s="23">
        <v>105494</v>
      </c>
      <c r="AG122" s="23">
        <v>116120</v>
      </c>
      <c r="AH122" s="23">
        <v>1891</v>
      </c>
      <c r="AI122" s="23">
        <v>8543</v>
      </c>
      <c r="AJ122" s="23">
        <v>14547</v>
      </c>
      <c r="AK122" s="23">
        <v>20718</v>
      </c>
      <c r="AL122" s="23">
        <v>20895</v>
      </c>
      <c r="AM122" s="23">
        <v>19603</v>
      </c>
      <c r="AN122" s="23">
        <v>19638</v>
      </c>
      <c r="AO122" s="23">
        <v>17543</v>
      </c>
      <c r="AP122" s="23">
        <v>18541</v>
      </c>
      <c r="AQ122" s="23">
        <v>20525</v>
      </c>
      <c r="AR122" s="23">
        <v>18860</v>
      </c>
      <c r="AS122" s="23">
        <v>15907</v>
      </c>
      <c r="AT122" s="23">
        <v>12990</v>
      </c>
      <c r="AU122" s="23">
        <v>10233</v>
      </c>
      <c r="AV122" s="23">
        <v>8086</v>
      </c>
      <c r="AW122" s="23">
        <v>5268</v>
      </c>
      <c r="AX122" s="23">
        <v>3854</v>
      </c>
      <c r="AY122" s="23">
        <v>4840</v>
      </c>
      <c r="AZ122" s="23">
        <v>3650</v>
      </c>
      <c r="BA122" s="23">
        <v>222447</v>
      </c>
      <c r="BB122" s="28">
        <v>1</v>
      </c>
      <c r="BC122" s="28">
        <v>2</v>
      </c>
      <c r="BD122" s="28">
        <v>2</v>
      </c>
      <c r="BE122" s="28">
        <v>1</v>
      </c>
      <c r="BF122" s="28">
        <v>0</v>
      </c>
      <c r="BG122" s="23">
        <v>6732</v>
      </c>
      <c r="BH122" s="23">
        <v>3865</v>
      </c>
      <c r="BI122" s="23">
        <v>24793</v>
      </c>
      <c r="BJ122" s="23">
        <v>12759</v>
      </c>
      <c r="BK122" s="23">
        <v>11709</v>
      </c>
      <c r="BL122" s="23">
        <v>20283</v>
      </c>
      <c r="BM122" s="23">
        <v>54384</v>
      </c>
      <c r="BN122" s="23">
        <v>26809</v>
      </c>
      <c r="BO122" s="23">
        <v>79898</v>
      </c>
      <c r="BP122" s="23">
        <v>33171</v>
      </c>
      <c r="BQ122" s="23">
        <v>29826</v>
      </c>
      <c r="BR122" s="23">
        <v>1053</v>
      </c>
      <c r="BS122" s="23">
        <v>1633</v>
      </c>
      <c r="BT122" s="23">
        <v>5147</v>
      </c>
      <c r="BU122" s="22">
        <v>124</v>
      </c>
      <c r="BV122" s="22">
        <v>3</v>
      </c>
      <c r="BW122" s="23">
        <v>1647</v>
      </c>
      <c r="BX122" s="23">
        <v>1379</v>
      </c>
      <c r="BY122" s="22">
        <v>635</v>
      </c>
      <c r="BZ122" s="23">
        <v>2421</v>
      </c>
      <c r="CA122" s="22">
        <v>88</v>
      </c>
      <c r="CB122" s="22">
        <v>9</v>
      </c>
      <c r="CC122" s="22">
        <v>45</v>
      </c>
      <c r="CD122" s="22">
        <v>10</v>
      </c>
      <c r="CE122" s="22">
        <v>34</v>
      </c>
      <c r="CF122" s="22">
        <v>60</v>
      </c>
      <c r="CG122" s="22">
        <v>58</v>
      </c>
      <c r="CH122" s="22">
        <v>701</v>
      </c>
      <c r="CI122" s="23">
        <v>224961</v>
      </c>
      <c r="CJ122" s="23">
        <v>66738</v>
      </c>
      <c r="CK122" s="23">
        <v>3665</v>
      </c>
      <c r="CL122" s="22">
        <v>800</v>
      </c>
      <c r="CM122" s="23">
        <v>21660</v>
      </c>
      <c r="CN122" s="23">
        <v>46323</v>
      </c>
      <c r="CO122" s="23">
        <v>4941</v>
      </c>
      <c r="CP122" s="22">
        <v>57</v>
      </c>
      <c r="CQ122" s="23">
        <v>30824</v>
      </c>
      <c r="CR122" s="22">
        <v>285</v>
      </c>
      <c r="CS122" s="22">
        <v>169</v>
      </c>
      <c r="CT122" s="23">
        <v>56586</v>
      </c>
      <c r="CU122" s="22" t="s">
        <v>2467</v>
      </c>
      <c r="CV122" s="22" t="s">
        <v>134</v>
      </c>
    </row>
    <row r="123" spans="1:100" x14ac:dyDescent="0.2">
      <c r="A123" s="22" t="s">
        <v>1096</v>
      </c>
      <c r="B123" s="22" t="s">
        <v>1097</v>
      </c>
      <c r="C123" s="22" t="s">
        <v>1096</v>
      </c>
      <c r="D123" s="22" t="s">
        <v>1108</v>
      </c>
      <c r="E123" s="22" t="s">
        <v>1109</v>
      </c>
      <c r="F123" s="22" t="s">
        <v>1108</v>
      </c>
      <c r="G123" s="22" t="e">
        <f>VLOOKUP(D123,#REF!,5,0)</f>
        <v>#REF!</v>
      </c>
      <c r="H123" s="22" t="e">
        <f>VLOOKUP(D123,#REF!,6,0)</f>
        <v>#REF!</v>
      </c>
      <c r="I123" s="22">
        <v>11</v>
      </c>
      <c r="J123" s="22">
        <v>92</v>
      </c>
      <c r="K123" s="22">
        <v>0</v>
      </c>
      <c r="L123" s="23">
        <v>212302</v>
      </c>
      <c r="M123" s="23">
        <v>54713</v>
      </c>
      <c r="N123" s="26">
        <v>5033.38</v>
      </c>
      <c r="O123" s="22">
        <v>42</v>
      </c>
      <c r="P123" s="23">
        <v>1666</v>
      </c>
      <c r="Q123" s="23">
        <f t="shared" si="0"/>
        <v>7847311.8482162207</v>
      </c>
      <c r="R123" s="26">
        <v>25.11</v>
      </c>
      <c r="S123" s="23">
        <v>1399</v>
      </c>
      <c r="T123" s="22">
        <v>213</v>
      </c>
      <c r="U123" s="23">
        <v>174999</v>
      </c>
      <c r="V123" s="23">
        <v>142998</v>
      </c>
      <c r="W123" s="23">
        <v>130636</v>
      </c>
      <c r="X123" s="23">
        <v>80495</v>
      </c>
      <c r="Y123" s="23">
        <v>1145</v>
      </c>
      <c r="Z123" s="22">
        <v>16</v>
      </c>
      <c r="AA123" s="22">
        <v>7</v>
      </c>
      <c r="AB123" s="22">
        <v>0</v>
      </c>
      <c r="AC123" s="22">
        <v>3</v>
      </c>
      <c r="AD123" s="23">
        <v>108295</v>
      </c>
      <c r="AE123" s="23">
        <v>104007</v>
      </c>
      <c r="AF123" s="23">
        <v>123907</v>
      </c>
      <c r="AG123" s="23">
        <v>83163</v>
      </c>
      <c r="AH123" s="22">
        <v>606</v>
      </c>
      <c r="AI123" s="23">
        <v>4626</v>
      </c>
      <c r="AJ123" s="23">
        <v>14141</v>
      </c>
      <c r="AK123" s="23">
        <v>22598</v>
      </c>
      <c r="AL123" s="23">
        <v>24617</v>
      </c>
      <c r="AM123" s="23">
        <v>25911</v>
      </c>
      <c r="AN123" s="23">
        <v>22374</v>
      </c>
      <c r="AO123" s="23">
        <v>16709</v>
      </c>
      <c r="AP123" s="23">
        <v>14925</v>
      </c>
      <c r="AQ123" s="23">
        <v>15194</v>
      </c>
      <c r="AR123" s="23">
        <v>13253</v>
      </c>
      <c r="AS123" s="23">
        <v>11112</v>
      </c>
      <c r="AT123" s="23">
        <v>9093</v>
      </c>
      <c r="AU123" s="23">
        <v>7696</v>
      </c>
      <c r="AV123" s="23">
        <v>5857</v>
      </c>
      <c r="AW123" s="23">
        <v>3596</v>
      </c>
      <c r="AX123" s="23">
        <v>2566</v>
      </c>
      <c r="AY123" s="23">
        <v>2660</v>
      </c>
      <c r="AZ123" s="23">
        <v>3435</v>
      </c>
      <c r="BA123" s="23">
        <v>203922</v>
      </c>
      <c r="BB123" s="28">
        <v>2</v>
      </c>
      <c r="BC123" s="28">
        <v>2</v>
      </c>
      <c r="BD123" s="28">
        <v>2</v>
      </c>
      <c r="BE123" s="28">
        <v>1</v>
      </c>
      <c r="BF123" s="28">
        <v>0</v>
      </c>
      <c r="BG123" s="23">
        <v>7301</v>
      </c>
      <c r="BH123" s="23">
        <v>4077</v>
      </c>
      <c r="BI123" s="23">
        <v>27449</v>
      </c>
      <c r="BJ123" s="23">
        <v>15054</v>
      </c>
      <c r="BK123" s="23">
        <v>15831</v>
      </c>
      <c r="BL123" s="23">
        <v>24810</v>
      </c>
      <c r="BM123" s="23">
        <v>46615</v>
      </c>
      <c r="BN123" s="23">
        <v>38102</v>
      </c>
      <c r="BO123" s="23">
        <v>43165</v>
      </c>
      <c r="BP123" s="23">
        <v>27087</v>
      </c>
      <c r="BQ123" s="23">
        <v>45720</v>
      </c>
      <c r="BR123" s="23">
        <v>2104</v>
      </c>
      <c r="BS123" s="23">
        <v>1741</v>
      </c>
      <c r="BT123" s="23">
        <v>7584</v>
      </c>
      <c r="BU123" s="22">
        <v>179</v>
      </c>
      <c r="BV123" s="22">
        <v>5</v>
      </c>
      <c r="BW123" s="23">
        <v>3479</v>
      </c>
      <c r="BX123" s="23">
        <v>3200</v>
      </c>
      <c r="BY123" s="23">
        <v>1289</v>
      </c>
      <c r="BZ123" s="23">
        <v>27749</v>
      </c>
      <c r="CA123" s="22">
        <v>58</v>
      </c>
      <c r="CB123" s="22">
        <v>14</v>
      </c>
      <c r="CC123" s="22">
        <v>24</v>
      </c>
      <c r="CD123" s="22">
        <v>5</v>
      </c>
      <c r="CE123" s="22">
        <v>40</v>
      </c>
      <c r="CF123" s="22">
        <v>14</v>
      </c>
      <c r="CG123" s="22">
        <v>130</v>
      </c>
      <c r="CH123" s="22">
        <v>284</v>
      </c>
      <c r="CI123" s="23">
        <v>176016</v>
      </c>
      <c r="CJ123" s="23">
        <v>62727</v>
      </c>
      <c r="CK123" s="23">
        <v>4974</v>
      </c>
      <c r="CL123" s="23">
        <v>2225</v>
      </c>
      <c r="CM123" s="23">
        <v>9504</v>
      </c>
      <c r="CN123" s="23">
        <v>32984</v>
      </c>
      <c r="CO123" s="23">
        <v>2898</v>
      </c>
      <c r="CP123" s="22">
        <v>132</v>
      </c>
      <c r="CQ123" s="23">
        <v>61313</v>
      </c>
      <c r="CR123" s="22">
        <v>192</v>
      </c>
      <c r="CS123" s="22">
        <v>587</v>
      </c>
      <c r="CT123" s="23">
        <v>34766</v>
      </c>
      <c r="CU123" s="22" t="s">
        <v>2467</v>
      </c>
      <c r="CV123" s="22" t="s">
        <v>134</v>
      </c>
    </row>
    <row r="124" spans="1:100" x14ac:dyDescent="0.2">
      <c r="A124" s="22" t="s">
        <v>447</v>
      </c>
      <c r="B124" s="22" t="s">
        <v>448</v>
      </c>
      <c r="C124" s="22" t="s">
        <v>447</v>
      </c>
      <c r="D124" s="22" t="s">
        <v>453</v>
      </c>
      <c r="E124" s="22" t="s">
        <v>454</v>
      </c>
      <c r="F124" s="22" t="s">
        <v>453</v>
      </c>
      <c r="G124" s="22" t="e">
        <f>VLOOKUP(D124,#REF!,5,0)</f>
        <v>#REF!</v>
      </c>
      <c r="H124" s="22" t="e">
        <f>VLOOKUP(D124,#REF!,6,0)</f>
        <v>#REF!</v>
      </c>
      <c r="I124" s="22">
        <v>15</v>
      </c>
      <c r="J124" s="22">
        <v>70</v>
      </c>
      <c r="K124" s="22">
        <v>7</v>
      </c>
      <c r="L124" s="23">
        <v>82537</v>
      </c>
      <c r="M124" s="23">
        <v>25264</v>
      </c>
      <c r="N124" s="26">
        <v>2009.04</v>
      </c>
      <c r="O124" s="22">
        <v>41</v>
      </c>
      <c r="P124" s="23">
        <v>14541</v>
      </c>
      <c r="Q124" s="23">
        <f t="shared" si="0"/>
        <v>176175533.3971431</v>
      </c>
      <c r="R124" s="26">
        <v>4.43</v>
      </c>
      <c r="S124" s="22">
        <v>324</v>
      </c>
      <c r="T124" s="22">
        <v>190</v>
      </c>
      <c r="U124" s="23">
        <v>74362</v>
      </c>
      <c r="V124" s="23">
        <v>57453</v>
      </c>
      <c r="W124" s="23">
        <v>80111</v>
      </c>
      <c r="X124" s="23">
        <v>1146</v>
      </c>
      <c r="Y124" s="22">
        <v>278</v>
      </c>
      <c r="Z124" s="22">
        <v>1</v>
      </c>
      <c r="AA124" s="22">
        <v>879</v>
      </c>
      <c r="AB124" s="22">
        <v>122</v>
      </c>
      <c r="AC124" s="22">
        <v>0</v>
      </c>
      <c r="AD124" s="23">
        <v>42270</v>
      </c>
      <c r="AE124" s="23">
        <v>40267</v>
      </c>
      <c r="AF124" s="23">
        <v>40373</v>
      </c>
      <c r="AG124" s="23">
        <v>37271</v>
      </c>
      <c r="AH124" s="23">
        <v>1856</v>
      </c>
      <c r="AI124" s="23">
        <v>3037</v>
      </c>
      <c r="AJ124" s="23">
        <v>6524</v>
      </c>
      <c r="AK124" s="23">
        <v>8021</v>
      </c>
      <c r="AL124" s="23">
        <v>8214</v>
      </c>
      <c r="AM124" s="23">
        <v>7910</v>
      </c>
      <c r="AN124" s="23">
        <v>6692</v>
      </c>
      <c r="AO124" s="23">
        <v>6143</v>
      </c>
      <c r="AP124" s="23">
        <v>6137</v>
      </c>
      <c r="AQ124" s="23">
        <v>7094</v>
      </c>
      <c r="AR124" s="23">
        <v>6494</v>
      </c>
      <c r="AS124" s="23">
        <v>5409</v>
      </c>
      <c r="AT124" s="23">
        <v>4160</v>
      </c>
      <c r="AU124" s="23">
        <v>3370</v>
      </c>
      <c r="AV124" s="23">
        <v>2521</v>
      </c>
      <c r="AW124" s="23">
        <v>1752</v>
      </c>
      <c r="AX124" s="22">
        <v>993</v>
      </c>
      <c r="AY124" s="23">
        <v>1103</v>
      </c>
      <c r="AZ124" s="23">
        <v>1432</v>
      </c>
      <c r="BA124" s="23">
        <v>78219</v>
      </c>
      <c r="BB124" s="28">
        <v>2</v>
      </c>
      <c r="BC124" s="28">
        <v>2</v>
      </c>
      <c r="BD124" s="28">
        <v>2</v>
      </c>
      <c r="BE124" s="28">
        <v>2</v>
      </c>
      <c r="BF124" s="28">
        <v>0</v>
      </c>
      <c r="BG124" s="23">
        <v>2876</v>
      </c>
      <c r="BH124" s="23">
        <v>1459</v>
      </c>
      <c r="BI124" s="23">
        <v>9734</v>
      </c>
      <c r="BJ124" s="23">
        <v>4973</v>
      </c>
      <c r="BK124" s="23">
        <v>4793</v>
      </c>
      <c r="BL124" s="23">
        <v>7360</v>
      </c>
      <c r="BM124" s="23">
        <v>18684</v>
      </c>
      <c r="BN124" s="23">
        <v>17010</v>
      </c>
      <c r="BO124" s="23">
        <v>16740</v>
      </c>
      <c r="BP124" s="23">
        <v>9262</v>
      </c>
      <c r="BQ124" s="23">
        <v>14691</v>
      </c>
      <c r="BR124" s="22">
        <v>512</v>
      </c>
      <c r="BS124" s="23">
        <v>1220</v>
      </c>
      <c r="BT124" s="23">
        <v>4271</v>
      </c>
      <c r="BU124" s="22">
        <v>142</v>
      </c>
      <c r="BV124" s="22">
        <v>5</v>
      </c>
      <c r="BW124" s="23">
        <v>5504</v>
      </c>
      <c r="BX124" s="23">
        <v>7280</v>
      </c>
      <c r="BY124" s="23">
        <v>2572</v>
      </c>
      <c r="BZ124" s="23">
        <v>12800</v>
      </c>
      <c r="CA124" s="22">
        <v>889</v>
      </c>
      <c r="CB124" s="22">
        <v>16</v>
      </c>
      <c r="CC124" s="23">
        <v>1015</v>
      </c>
      <c r="CD124" s="22">
        <v>5</v>
      </c>
      <c r="CE124" s="22">
        <v>240</v>
      </c>
      <c r="CF124" s="22">
        <v>9</v>
      </c>
      <c r="CG124" s="22">
        <v>827</v>
      </c>
      <c r="CH124" s="22">
        <v>47</v>
      </c>
      <c r="CI124" s="23">
        <v>51333</v>
      </c>
      <c r="CJ124" s="23">
        <v>18819</v>
      </c>
      <c r="CK124" s="23">
        <v>3995</v>
      </c>
      <c r="CL124" s="22">
        <v>454</v>
      </c>
      <c r="CM124" s="23">
        <v>11875</v>
      </c>
      <c r="CN124" s="23">
        <v>4736</v>
      </c>
      <c r="CO124" s="23">
        <v>6418</v>
      </c>
      <c r="CP124" s="22">
        <v>26</v>
      </c>
      <c r="CQ124" s="23">
        <v>17460</v>
      </c>
      <c r="CR124" s="22">
        <v>326</v>
      </c>
      <c r="CS124" s="22">
        <v>273</v>
      </c>
      <c r="CT124" s="23">
        <v>18155</v>
      </c>
      <c r="CU124" s="22" t="s">
        <v>2467</v>
      </c>
      <c r="CV124" s="22" t="s">
        <v>134</v>
      </c>
    </row>
    <row r="125" spans="1:100" x14ac:dyDescent="0.2">
      <c r="A125" s="22" t="s">
        <v>1120</v>
      </c>
      <c r="B125" s="22" t="s">
        <v>1121</v>
      </c>
      <c r="C125" s="22" t="s">
        <v>1120</v>
      </c>
      <c r="D125" s="22" t="s">
        <v>1136</v>
      </c>
      <c r="E125" s="22" t="s">
        <v>1137</v>
      </c>
      <c r="F125" s="22" t="s">
        <v>1136</v>
      </c>
      <c r="G125" s="22" t="e">
        <f>VLOOKUP(D125,#REF!,5,0)</f>
        <v>#REF!</v>
      </c>
      <c r="H125" s="22" t="e">
        <f>VLOOKUP(D125,#REF!,6,0)</f>
        <v>#REF!</v>
      </c>
      <c r="I125" s="22">
        <v>8</v>
      </c>
      <c r="J125" s="22">
        <v>71</v>
      </c>
      <c r="K125" s="22">
        <v>0</v>
      </c>
      <c r="L125" s="23">
        <v>60102</v>
      </c>
      <c r="M125" s="23">
        <v>17180</v>
      </c>
      <c r="N125" s="26">
        <v>1469.93</v>
      </c>
      <c r="O125" s="22">
        <v>41</v>
      </c>
      <c r="P125" s="23">
        <v>768</v>
      </c>
      <c r="Q125" s="23">
        <f t="shared" si="0"/>
        <v>12778276.929220326</v>
      </c>
      <c r="R125" s="26">
        <v>7.3</v>
      </c>
      <c r="S125" s="22">
        <v>266</v>
      </c>
      <c r="T125" s="22">
        <v>84</v>
      </c>
      <c r="U125" s="23">
        <v>46695</v>
      </c>
      <c r="V125" s="23">
        <v>40449</v>
      </c>
      <c r="W125" s="23">
        <v>48171</v>
      </c>
      <c r="X125" s="23">
        <v>10657</v>
      </c>
      <c r="Y125" s="23">
        <v>1268</v>
      </c>
      <c r="Z125" s="22">
        <v>6</v>
      </c>
      <c r="AA125" s="22">
        <v>0</v>
      </c>
      <c r="AB125" s="22">
        <v>0</v>
      </c>
      <c r="AC125" s="22">
        <v>0</v>
      </c>
      <c r="AD125" s="23">
        <v>30777</v>
      </c>
      <c r="AE125" s="23">
        <v>29325</v>
      </c>
      <c r="AF125" s="23">
        <v>31317</v>
      </c>
      <c r="AG125" s="23">
        <v>27247</v>
      </c>
      <c r="AH125" s="22">
        <v>241</v>
      </c>
      <c r="AI125" s="23">
        <v>1297</v>
      </c>
      <c r="AJ125" s="23">
        <v>4216</v>
      </c>
      <c r="AK125" s="23">
        <v>6466</v>
      </c>
      <c r="AL125" s="23">
        <v>6755</v>
      </c>
      <c r="AM125" s="23">
        <v>6813</v>
      </c>
      <c r="AN125" s="23">
        <v>5828</v>
      </c>
      <c r="AO125" s="23">
        <v>5164</v>
      </c>
      <c r="AP125" s="23">
        <v>4875</v>
      </c>
      <c r="AQ125" s="23">
        <v>4856</v>
      </c>
      <c r="AR125" s="23">
        <v>3845</v>
      </c>
      <c r="AS125" s="23">
        <v>3274</v>
      </c>
      <c r="AT125" s="23">
        <v>2484</v>
      </c>
      <c r="AU125" s="23">
        <v>1785</v>
      </c>
      <c r="AV125" s="23">
        <v>1509</v>
      </c>
      <c r="AW125" s="22">
        <v>959</v>
      </c>
      <c r="AX125" s="22">
        <v>635</v>
      </c>
      <c r="AY125" s="22">
        <v>638</v>
      </c>
      <c r="AZ125" s="22">
        <v>943</v>
      </c>
      <c r="BA125" s="23">
        <v>57733</v>
      </c>
      <c r="BB125" s="28">
        <v>2</v>
      </c>
      <c r="BC125" s="28">
        <v>2</v>
      </c>
      <c r="BD125" s="28">
        <v>2</v>
      </c>
      <c r="BE125" s="28">
        <v>1</v>
      </c>
      <c r="BF125" s="28">
        <v>0</v>
      </c>
      <c r="BG125" s="23">
        <v>2173</v>
      </c>
      <c r="BH125" s="23">
        <v>1282</v>
      </c>
      <c r="BI125" s="23">
        <v>7772</v>
      </c>
      <c r="BJ125" s="23">
        <v>4089</v>
      </c>
      <c r="BK125" s="23">
        <v>4420</v>
      </c>
      <c r="BL125" s="23">
        <v>6121</v>
      </c>
      <c r="BM125" s="23">
        <v>13722</v>
      </c>
      <c r="BN125" s="23">
        <v>8539</v>
      </c>
      <c r="BO125" s="23">
        <v>16949</v>
      </c>
      <c r="BP125" s="23">
        <v>7892</v>
      </c>
      <c r="BQ125" s="23">
        <v>9487</v>
      </c>
      <c r="BR125" s="22">
        <v>231</v>
      </c>
      <c r="BS125" s="22">
        <v>544</v>
      </c>
      <c r="BT125" s="23">
        <v>2685</v>
      </c>
      <c r="BU125" s="22">
        <v>50</v>
      </c>
      <c r="BV125" s="22">
        <v>3</v>
      </c>
      <c r="BW125" s="22">
        <v>343</v>
      </c>
      <c r="BX125" s="22">
        <v>248</v>
      </c>
      <c r="BY125" s="22">
        <v>113</v>
      </c>
      <c r="BZ125" s="22">
        <v>982</v>
      </c>
      <c r="CA125" s="22">
        <v>13</v>
      </c>
      <c r="CB125" s="22">
        <v>0</v>
      </c>
      <c r="CC125" s="22">
        <v>10</v>
      </c>
      <c r="CD125" s="22">
        <v>3</v>
      </c>
      <c r="CE125" s="22">
        <v>11</v>
      </c>
      <c r="CF125" s="22">
        <v>26</v>
      </c>
      <c r="CG125" s="22">
        <v>46</v>
      </c>
      <c r="CH125" s="22">
        <v>178</v>
      </c>
      <c r="CI125" s="23">
        <v>58129</v>
      </c>
      <c r="CJ125" s="23">
        <v>17725</v>
      </c>
      <c r="CK125" s="23">
        <v>1412</v>
      </c>
      <c r="CL125" s="22">
        <v>64</v>
      </c>
      <c r="CM125" s="23">
        <v>3836</v>
      </c>
      <c r="CN125" s="23">
        <v>11202</v>
      </c>
      <c r="CO125" s="22">
        <v>885</v>
      </c>
      <c r="CP125" s="22">
        <v>14</v>
      </c>
      <c r="CQ125" s="23">
        <v>13351</v>
      </c>
      <c r="CR125" s="22">
        <v>24</v>
      </c>
      <c r="CS125" s="22">
        <v>21</v>
      </c>
      <c r="CT125" s="23">
        <v>11568</v>
      </c>
      <c r="CU125" s="22" t="s">
        <v>2467</v>
      </c>
      <c r="CV125" s="22" t="s">
        <v>134</v>
      </c>
    </row>
    <row r="126" spans="1:100" x14ac:dyDescent="0.2">
      <c r="A126" s="22" t="s">
        <v>801</v>
      </c>
      <c r="B126" s="22" t="s">
        <v>802</v>
      </c>
      <c r="C126" s="22" t="s">
        <v>801</v>
      </c>
      <c r="D126" s="22" t="s">
        <v>819</v>
      </c>
      <c r="E126" s="22" t="s">
        <v>820</v>
      </c>
      <c r="F126" s="22" t="s">
        <v>819</v>
      </c>
      <c r="G126" s="22" t="e">
        <f>VLOOKUP(D126,#REF!,5,0)</f>
        <v>#REF!</v>
      </c>
      <c r="H126" s="22" t="e">
        <f>VLOOKUP(D126,#REF!,6,0)</f>
        <v>#REF!</v>
      </c>
      <c r="I126" s="22">
        <v>7</v>
      </c>
      <c r="J126" s="22">
        <v>87</v>
      </c>
      <c r="K126" s="22">
        <v>0</v>
      </c>
      <c r="L126" s="23">
        <v>215670</v>
      </c>
      <c r="M126" s="23">
        <v>63133</v>
      </c>
      <c r="N126" s="26">
        <v>5444.2</v>
      </c>
      <c r="O126" s="22">
        <v>40</v>
      </c>
      <c r="P126" s="23">
        <v>3637</v>
      </c>
      <c r="Q126" s="23">
        <f t="shared" si="0"/>
        <v>16863726.990309268</v>
      </c>
      <c r="R126" s="26">
        <v>5.87</v>
      </c>
      <c r="S126" s="22">
        <v>543</v>
      </c>
      <c r="T126" s="22">
        <v>68</v>
      </c>
      <c r="U126" s="23">
        <v>155615</v>
      </c>
      <c r="V126" s="23">
        <v>155236</v>
      </c>
      <c r="W126" s="23">
        <v>83804</v>
      </c>
      <c r="X126" s="23">
        <v>29818</v>
      </c>
      <c r="Y126" s="23">
        <v>100309</v>
      </c>
      <c r="Z126" s="22">
        <v>5</v>
      </c>
      <c r="AA126" s="23">
        <v>1429</v>
      </c>
      <c r="AB126" s="22">
        <v>266</v>
      </c>
      <c r="AC126" s="22">
        <v>39</v>
      </c>
      <c r="AD126" s="23">
        <v>111855</v>
      </c>
      <c r="AE126" s="23">
        <v>103815</v>
      </c>
      <c r="AF126" s="23">
        <v>102599</v>
      </c>
      <c r="AG126" s="23">
        <v>104044</v>
      </c>
      <c r="AH126" s="23">
        <v>1312</v>
      </c>
      <c r="AI126" s="23">
        <v>7715</v>
      </c>
      <c r="AJ126" s="23">
        <v>15032</v>
      </c>
      <c r="AK126" s="23">
        <v>20527</v>
      </c>
      <c r="AL126" s="23">
        <v>19260</v>
      </c>
      <c r="AM126" s="23">
        <v>19773</v>
      </c>
      <c r="AN126" s="23">
        <v>18927</v>
      </c>
      <c r="AO126" s="23">
        <v>18195</v>
      </c>
      <c r="AP126" s="23">
        <v>18468</v>
      </c>
      <c r="AQ126" s="23">
        <v>18509</v>
      </c>
      <c r="AR126" s="23">
        <v>16150</v>
      </c>
      <c r="AS126" s="23">
        <v>13380</v>
      </c>
      <c r="AT126" s="23">
        <v>11295</v>
      </c>
      <c r="AU126" s="23">
        <v>8928</v>
      </c>
      <c r="AV126" s="23">
        <v>7080</v>
      </c>
      <c r="AW126" s="23">
        <v>4568</v>
      </c>
      <c r="AX126" s="23">
        <v>2758</v>
      </c>
      <c r="AY126" s="23">
        <v>2820</v>
      </c>
      <c r="AZ126" s="23">
        <v>3367</v>
      </c>
      <c r="BA126" s="23">
        <v>206252</v>
      </c>
      <c r="BB126" s="28">
        <v>2</v>
      </c>
      <c r="BC126" s="28">
        <v>2</v>
      </c>
      <c r="BD126" s="28">
        <v>2</v>
      </c>
      <c r="BE126" s="28">
        <v>1</v>
      </c>
      <c r="BF126" s="28">
        <v>0</v>
      </c>
      <c r="BG126" s="23">
        <v>7109</v>
      </c>
      <c r="BH126" s="23">
        <v>3831</v>
      </c>
      <c r="BI126" s="23">
        <v>24358</v>
      </c>
      <c r="BJ126" s="23">
        <v>11585</v>
      </c>
      <c r="BK126" s="23">
        <v>11541</v>
      </c>
      <c r="BL126" s="23">
        <v>20106</v>
      </c>
      <c r="BM126" s="23">
        <v>55420</v>
      </c>
      <c r="BN126" s="23">
        <v>33924</v>
      </c>
      <c r="BO126" s="23">
        <v>65095</v>
      </c>
      <c r="BP126" s="23">
        <v>27033</v>
      </c>
      <c r="BQ126" s="23">
        <v>27083</v>
      </c>
      <c r="BR126" s="22">
        <v>799</v>
      </c>
      <c r="BS126" s="23">
        <v>1765</v>
      </c>
      <c r="BT126" s="23">
        <v>4430</v>
      </c>
      <c r="BU126" s="22">
        <v>121</v>
      </c>
      <c r="BV126" s="22">
        <v>0</v>
      </c>
      <c r="BW126" s="22">
        <v>807</v>
      </c>
      <c r="BX126" s="22">
        <v>854</v>
      </c>
      <c r="BY126" s="22">
        <v>378</v>
      </c>
      <c r="BZ126" s="23">
        <v>1411</v>
      </c>
      <c r="CA126" s="22">
        <v>95</v>
      </c>
      <c r="CB126" s="22">
        <v>2</v>
      </c>
      <c r="CC126" s="22">
        <v>83</v>
      </c>
      <c r="CD126" s="22">
        <v>12</v>
      </c>
      <c r="CE126" s="22">
        <v>47</v>
      </c>
      <c r="CF126" s="22">
        <v>19</v>
      </c>
      <c r="CG126" s="22">
        <v>103</v>
      </c>
      <c r="CH126" s="22">
        <v>133</v>
      </c>
      <c r="CI126" s="23">
        <v>211726</v>
      </c>
      <c r="CJ126" s="23">
        <v>57882</v>
      </c>
      <c r="CK126" s="23">
        <v>3441</v>
      </c>
      <c r="CL126" s="22">
        <v>370</v>
      </c>
      <c r="CM126" s="23">
        <v>21691</v>
      </c>
      <c r="CN126" s="23">
        <v>67090</v>
      </c>
      <c r="CO126" s="22">
        <v>21</v>
      </c>
      <c r="CP126" s="22">
        <v>174</v>
      </c>
      <c r="CQ126" s="23">
        <v>34233</v>
      </c>
      <c r="CR126" s="22">
        <v>244</v>
      </c>
      <c r="CS126" s="22">
        <v>397</v>
      </c>
      <c r="CT126" s="23">
        <v>30127</v>
      </c>
      <c r="CU126" s="22" t="s">
        <v>2467</v>
      </c>
      <c r="CV126" s="22" t="s">
        <v>134</v>
      </c>
    </row>
    <row r="127" spans="1:100" x14ac:dyDescent="0.2">
      <c r="A127" s="22" t="s">
        <v>1033</v>
      </c>
      <c r="B127" s="22" t="s">
        <v>1034</v>
      </c>
      <c r="C127" s="22" t="s">
        <v>1033</v>
      </c>
      <c r="D127" s="22" t="s">
        <v>1055</v>
      </c>
      <c r="E127" s="22" t="s">
        <v>1056</v>
      </c>
      <c r="F127" s="22" t="s">
        <v>1055</v>
      </c>
      <c r="G127" s="22" t="e">
        <f>VLOOKUP(D127,#REF!,5,0)</f>
        <v>#REF!</v>
      </c>
      <c r="H127" s="22" t="e">
        <f>VLOOKUP(D127,#REF!,6,0)</f>
        <v>#REF!</v>
      </c>
      <c r="I127" s="22">
        <v>15</v>
      </c>
      <c r="J127" s="22">
        <v>127</v>
      </c>
      <c r="K127" s="22">
        <v>6</v>
      </c>
      <c r="L127" s="23">
        <v>135478</v>
      </c>
      <c r="M127" s="23">
        <v>39788</v>
      </c>
      <c r="N127" s="26">
        <v>3391.67</v>
      </c>
      <c r="O127" s="22">
        <v>40</v>
      </c>
      <c r="P127" s="23">
        <v>5281</v>
      </c>
      <c r="Q127" s="23">
        <f t="shared" si="0"/>
        <v>38980498.678752273</v>
      </c>
      <c r="R127" s="26">
        <v>12.96</v>
      </c>
      <c r="S127" s="22">
        <v>937</v>
      </c>
      <c r="T127" s="22">
        <v>138</v>
      </c>
      <c r="U127" s="23">
        <v>116885</v>
      </c>
      <c r="V127" s="23">
        <v>94819</v>
      </c>
      <c r="W127" s="23">
        <v>134249</v>
      </c>
      <c r="X127" s="23">
        <v>1099</v>
      </c>
      <c r="Y127" s="22">
        <v>114</v>
      </c>
      <c r="Z127" s="22">
        <v>14</v>
      </c>
      <c r="AA127" s="22">
        <v>0</v>
      </c>
      <c r="AB127" s="22">
        <v>0</v>
      </c>
      <c r="AC127" s="22">
        <v>2</v>
      </c>
      <c r="AD127" s="23">
        <v>69274</v>
      </c>
      <c r="AE127" s="23">
        <v>66204</v>
      </c>
      <c r="AF127" s="23">
        <v>70908</v>
      </c>
      <c r="AG127" s="23">
        <v>61133</v>
      </c>
      <c r="AH127" s="23">
        <v>1008</v>
      </c>
      <c r="AI127" s="23">
        <v>2429</v>
      </c>
      <c r="AJ127" s="23">
        <v>9697</v>
      </c>
      <c r="AK127" s="23">
        <v>13225</v>
      </c>
      <c r="AL127" s="23">
        <v>13613</v>
      </c>
      <c r="AM127" s="23">
        <v>14384</v>
      </c>
      <c r="AN127" s="23">
        <v>12685</v>
      </c>
      <c r="AO127" s="23">
        <v>10380</v>
      </c>
      <c r="AP127" s="23">
        <v>10790</v>
      </c>
      <c r="AQ127" s="23">
        <v>11038</v>
      </c>
      <c r="AR127" s="23">
        <v>10164</v>
      </c>
      <c r="AS127" s="23">
        <v>8988</v>
      </c>
      <c r="AT127" s="23">
        <v>7236</v>
      </c>
      <c r="AU127" s="23">
        <v>4781</v>
      </c>
      <c r="AV127" s="23">
        <v>3563</v>
      </c>
      <c r="AW127" s="23">
        <v>2007</v>
      </c>
      <c r="AX127" s="23">
        <v>1355</v>
      </c>
      <c r="AY127" s="23">
        <v>1572</v>
      </c>
      <c r="AZ127" s="23">
        <v>2205</v>
      </c>
      <c r="BA127" s="23">
        <v>129382</v>
      </c>
      <c r="BB127" s="28">
        <v>2</v>
      </c>
      <c r="BC127" s="28">
        <v>2</v>
      </c>
      <c r="BD127" s="28">
        <v>2</v>
      </c>
      <c r="BE127" s="28">
        <v>1</v>
      </c>
      <c r="BF127" s="28">
        <v>0</v>
      </c>
      <c r="BG127" s="23">
        <v>4631</v>
      </c>
      <c r="BH127" s="23">
        <v>2530</v>
      </c>
      <c r="BI127" s="23">
        <v>15828</v>
      </c>
      <c r="BJ127" s="23">
        <v>8259</v>
      </c>
      <c r="BK127" s="23">
        <v>8453</v>
      </c>
      <c r="BL127" s="23">
        <v>14206</v>
      </c>
      <c r="BM127" s="23">
        <v>36973</v>
      </c>
      <c r="BN127" s="23">
        <v>16968</v>
      </c>
      <c r="BO127" s="23">
        <v>34973</v>
      </c>
      <c r="BP127" s="23">
        <v>17763</v>
      </c>
      <c r="BQ127" s="23">
        <v>21073</v>
      </c>
      <c r="BR127" s="22">
        <v>686</v>
      </c>
      <c r="BS127" s="23">
        <v>1447</v>
      </c>
      <c r="BT127" s="23">
        <v>5382</v>
      </c>
      <c r="BU127" s="22">
        <v>198</v>
      </c>
      <c r="BV127" s="22">
        <v>15</v>
      </c>
      <c r="BW127" s="23">
        <v>2023</v>
      </c>
      <c r="BX127" s="23">
        <v>1328</v>
      </c>
      <c r="BY127" s="22">
        <v>654</v>
      </c>
      <c r="BZ127" s="23">
        <v>2749</v>
      </c>
      <c r="CA127" s="22">
        <v>55</v>
      </c>
      <c r="CB127" s="22">
        <v>2</v>
      </c>
      <c r="CC127" s="22">
        <v>15</v>
      </c>
      <c r="CD127" s="22">
        <v>1</v>
      </c>
      <c r="CE127" s="22">
        <v>12</v>
      </c>
      <c r="CF127" s="22">
        <v>17</v>
      </c>
      <c r="CG127" s="22">
        <v>32</v>
      </c>
      <c r="CH127" s="22">
        <v>137</v>
      </c>
      <c r="CI127" s="23">
        <v>128453</v>
      </c>
      <c r="CJ127" s="23">
        <v>54120</v>
      </c>
      <c r="CK127" s="23">
        <v>3785</v>
      </c>
      <c r="CL127" s="22">
        <v>259</v>
      </c>
      <c r="CM127" s="23">
        <v>11229</v>
      </c>
      <c r="CN127" s="23">
        <v>21556</v>
      </c>
      <c r="CO127" s="22">
        <v>697</v>
      </c>
      <c r="CP127" s="22">
        <v>43</v>
      </c>
      <c r="CQ127" s="23">
        <v>13771</v>
      </c>
      <c r="CR127" s="22">
        <v>250</v>
      </c>
      <c r="CS127" s="22">
        <v>294</v>
      </c>
      <c r="CT127" s="23">
        <v>29474</v>
      </c>
      <c r="CU127" s="22" t="s">
        <v>2467</v>
      </c>
      <c r="CV127" s="22" t="s">
        <v>134</v>
      </c>
    </row>
    <row r="128" spans="1:100" x14ac:dyDescent="0.2">
      <c r="A128" s="22" t="s">
        <v>1170</v>
      </c>
      <c r="B128" s="22" t="s">
        <v>1171</v>
      </c>
      <c r="C128" s="22" t="s">
        <v>1170</v>
      </c>
      <c r="D128" s="22" t="s">
        <v>1174</v>
      </c>
      <c r="E128" s="22" t="s">
        <v>1175</v>
      </c>
      <c r="F128" s="22" t="s">
        <v>1174</v>
      </c>
      <c r="G128" s="22" t="e">
        <f>VLOOKUP(D128,#REF!,5,0)</f>
        <v>#REF!</v>
      </c>
      <c r="H128" s="22" t="e">
        <f>VLOOKUP(D128,#REF!,6,0)</f>
        <v>#REF!</v>
      </c>
      <c r="I128" s="22">
        <v>40</v>
      </c>
      <c r="J128" s="22">
        <v>328</v>
      </c>
      <c r="K128" s="22">
        <v>4</v>
      </c>
      <c r="L128" s="23">
        <v>273110</v>
      </c>
      <c r="M128" s="23">
        <v>64962</v>
      </c>
      <c r="N128" s="26">
        <v>7030.66</v>
      </c>
      <c r="O128" s="22">
        <v>39</v>
      </c>
      <c r="P128" s="23">
        <v>4029</v>
      </c>
      <c r="Q128" s="23">
        <f t="shared" si="0"/>
        <v>14752297.609022006</v>
      </c>
      <c r="R128" s="26">
        <v>37.22</v>
      </c>
      <c r="S128" s="23">
        <v>1996</v>
      </c>
      <c r="T128" s="22">
        <v>86</v>
      </c>
      <c r="U128" s="23">
        <v>82826</v>
      </c>
      <c r="V128" s="23">
        <v>219401</v>
      </c>
      <c r="W128" s="23">
        <v>18492</v>
      </c>
      <c r="X128" s="23">
        <v>189093</v>
      </c>
      <c r="Y128" s="23">
        <v>65285</v>
      </c>
      <c r="Z128" s="22">
        <v>114</v>
      </c>
      <c r="AA128" s="22">
        <v>9</v>
      </c>
      <c r="AB128" s="22">
        <v>1</v>
      </c>
      <c r="AC128" s="22">
        <v>116</v>
      </c>
      <c r="AD128" s="23">
        <v>141520</v>
      </c>
      <c r="AE128" s="23">
        <v>131590</v>
      </c>
      <c r="AF128" s="23">
        <v>156649</v>
      </c>
      <c r="AG128" s="23">
        <v>105370</v>
      </c>
      <c r="AH128" s="23">
        <v>2536</v>
      </c>
      <c r="AI128" s="23">
        <v>8555</v>
      </c>
      <c r="AJ128" s="23">
        <v>7445</v>
      </c>
      <c r="AK128" s="23">
        <v>15647</v>
      </c>
      <c r="AL128" s="23">
        <v>22780</v>
      </c>
      <c r="AM128" s="23">
        <v>26261</v>
      </c>
      <c r="AN128" s="23">
        <v>34842</v>
      </c>
      <c r="AO128" s="23">
        <v>29172</v>
      </c>
      <c r="AP128" s="23">
        <v>25536</v>
      </c>
      <c r="AQ128" s="23">
        <v>20331</v>
      </c>
      <c r="AR128" s="23">
        <v>21996</v>
      </c>
      <c r="AS128" s="23">
        <v>18790</v>
      </c>
      <c r="AT128" s="23">
        <v>18293</v>
      </c>
      <c r="AU128" s="23">
        <v>13444</v>
      </c>
      <c r="AV128" s="23">
        <v>9820</v>
      </c>
      <c r="AW128" s="23">
        <v>4593</v>
      </c>
      <c r="AX128" s="23">
        <v>2535</v>
      </c>
      <c r="AY128" s="23">
        <v>1625</v>
      </c>
      <c r="AZ128" s="23">
        <v>1969</v>
      </c>
      <c r="BA128" s="23">
        <v>269099</v>
      </c>
      <c r="BB128" s="28">
        <v>1</v>
      </c>
      <c r="BC128" s="28">
        <v>1</v>
      </c>
      <c r="BD128" s="28">
        <v>1</v>
      </c>
      <c r="BE128" s="28">
        <v>0</v>
      </c>
      <c r="BF128" s="28">
        <v>0</v>
      </c>
      <c r="BG128" s="23">
        <v>4217</v>
      </c>
      <c r="BH128" s="23">
        <v>2511</v>
      </c>
      <c r="BI128" s="23">
        <v>20642</v>
      </c>
      <c r="BJ128" s="23">
        <v>13965</v>
      </c>
      <c r="BK128" s="23">
        <v>15071</v>
      </c>
      <c r="BL128" s="23">
        <v>31835</v>
      </c>
      <c r="BM128" s="23">
        <v>146562</v>
      </c>
      <c r="BN128" s="23">
        <v>41569</v>
      </c>
      <c r="BO128" s="23">
        <v>19694</v>
      </c>
      <c r="BP128" s="23">
        <v>19178</v>
      </c>
      <c r="BQ128" s="23">
        <v>35171</v>
      </c>
      <c r="BR128" s="23">
        <v>1258</v>
      </c>
      <c r="BS128" s="23">
        <v>2206</v>
      </c>
      <c r="BT128" s="23">
        <v>7070</v>
      </c>
      <c r="BU128" s="22">
        <v>321</v>
      </c>
      <c r="BV128" s="22">
        <v>81</v>
      </c>
      <c r="BW128" s="23">
        <v>4942</v>
      </c>
      <c r="BX128" s="23">
        <v>6023</v>
      </c>
      <c r="BY128" s="23">
        <v>2847</v>
      </c>
      <c r="BZ128" s="23">
        <v>14955</v>
      </c>
      <c r="CA128" s="22">
        <v>88</v>
      </c>
      <c r="CB128" s="22">
        <v>36</v>
      </c>
      <c r="CC128" s="22">
        <v>41</v>
      </c>
      <c r="CD128" s="22">
        <v>10</v>
      </c>
      <c r="CE128" s="22">
        <v>36</v>
      </c>
      <c r="CF128" s="22">
        <v>27</v>
      </c>
      <c r="CG128" s="22">
        <v>96</v>
      </c>
      <c r="CH128" s="22">
        <v>156</v>
      </c>
      <c r="CI128" s="23">
        <v>243853</v>
      </c>
      <c r="CJ128" s="23">
        <v>93891</v>
      </c>
      <c r="CK128" s="23">
        <v>25840</v>
      </c>
      <c r="CL128" s="22">
        <v>627</v>
      </c>
      <c r="CM128" s="23">
        <v>16132</v>
      </c>
      <c r="CN128" s="23">
        <v>45703</v>
      </c>
      <c r="CO128" s="22">
        <v>67</v>
      </c>
      <c r="CP128" s="22">
        <v>713</v>
      </c>
      <c r="CQ128" s="23">
        <v>36226</v>
      </c>
      <c r="CR128" s="22">
        <v>307</v>
      </c>
      <c r="CS128" s="23">
        <v>12195</v>
      </c>
      <c r="CT128" s="23">
        <v>41409</v>
      </c>
      <c r="CU128" s="22" t="s">
        <v>2467</v>
      </c>
      <c r="CV128" s="22" t="s">
        <v>134</v>
      </c>
    </row>
    <row r="129" spans="1:100" x14ac:dyDescent="0.2">
      <c r="A129" s="63" t="s">
        <v>801</v>
      </c>
      <c r="B129" s="63" t="s">
        <v>802</v>
      </c>
      <c r="C129" s="63" t="s">
        <v>801</v>
      </c>
      <c r="D129" s="63" t="s">
        <v>811</v>
      </c>
      <c r="E129" s="63" t="s">
        <v>812</v>
      </c>
      <c r="F129" s="63" t="s">
        <v>811</v>
      </c>
      <c r="G129" s="63" t="e">
        <f>VLOOKUP(D129,#REF!,5,0)</f>
        <v>#REF!</v>
      </c>
      <c r="H129" s="63" t="e">
        <f>VLOOKUP(D129,#REF!,6,0)</f>
        <v>#REF!</v>
      </c>
      <c r="I129" s="63">
        <v>15</v>
      </c>
      <c r="J129" s="63">
        <v>163</v>
      </c>
      <c r="K129" s="63">
        <v>6</v>
      </c>
      <c r="L129" s="155">
        <v>489409</v>
      </c>
      <c r="M129" s="155">
        <v>144195</v>
      </c>
      <c r="N129" s="156">
        <v>12857.8</v>
      </c>
      <c r="O129" s="63">
        <v>38</v>
      </c>
      <c r="P129" s="155">
        <v>11639</v>
      </c>
      <c r="Q129" s="155">
        <f t="shared" si="0"/>
        <v>23781744.920914818</v>
      </c>
      <c r="R129" s="156">
        <v>4.46</v>
      </c>
      <c r="S129" s="155">
        <v>1260</v>
      </c>
      <c r="T129" s="63">
        <v>274</v>
      </c>
      <c r="U129" s="155">
        <v>429789</v>
      </c>
      <c r="V129" s="155">
        <v>358446</v>
      </c>
      <c r="W129" s="155">
        <v>164986</v>
      </c>
      <c r="X129" s="155">
        <v>82603</v>
      </c>
      <c r="Y129" s="155">
        <v>237781</v>
      </c>
      <c r="Z129" s="63">
        <v>145</v>
      </c>
      <c r="AA129" s="155">
        <v>3515</v>
      </c>
      <c r="AB129" s="63">
        <v>101</v>
      </c>
      <c r="AC129" s="63">
        <v>278</v>
      </c>
      <c r="AD129" s="155">
        <v>254000</v>
      </c>
      <c r="AE129" s="155">
        <v>235409</v>
      </c>
      <c r="AF129" s="155">
        <v>232319</v>
      </c>
      <c r="AG129" s="155">
        <v>233577</v>
      </c>
      <c r="AH129" s="155">
        <v>4963</v>
      </c>
      <c r="AI129" s="155">
        <v>18550</v>
      </c>
      <c r="AJ129" s="155">
        <v>32566</v>
      </c>
      <c r="AK129" s="155">
        <v>42871</v>
      </c>
      <c r="AL129" s="155">
        <v>43015</v>
      </c>
      <c r="AM129" s="155">
        <v>44612</v>
      </c>
      <c r="AN129" s="155">
        <v>44394</v>
      </c>
      <c r="AO129" s="155">
        <v>38936</v>
      </c>
      <c r="AP129" s="155">
        <v>40949</v>
      </c>
      <c r="AQ129" s="155">
        <v>41575</v>
      </c>
      <c r="AR129" s="155">
        <v>39718</v>
      </c>
      <c r="AS129" s="155">
        <v>33260</v>
      </c>
      <c r="AT129" s="155">
        <v>27048</v>
      </c>
      <c r="AU129" s="155">
        <v>22159</v>
      </c>
      <c r="AV129" s="155">
        <v>17167</v>
      </c>
      <c r="AW129" s="155">
        <v>10203</v>
      </c>
      <c r="AX129" s="155">
        <v>5472</v>
      </c>
      <c r="AY129" s="155">
        <v>5464</v>
      </c>
      <c r="AZ129" s="155">
        <v>7333</v>
      </c>
      <c r="BA129" s="155">
        <v>468780</v>
      </c>
      <c r="BB129" s="157">
        <v>2</v>
      </c>
      <c r="BC129" s="157">
        <v>2</v>
      </c>
      <c r="BD129" s="157">
        <v>2</v>
      </c>
      <c r="BE129" s="157">
        <v>1</v>
      </c>
      <c r="BF129" s="157">
        <v>0</v>
      </c>
      <c r="BG129" s="155">
        <v>15352</v>
      </c>
      <c r="BH129" s="155">
        <v>7938</v>
      </c>
      <c r="BI129" s="155">
        <v>52077</v>
      </c>
      <c r="BJ129" s="155">
        <v>25689</v>
      </c>
      <c r="BK129" s="155">
        <v>25481</v>
      </c>
      <c r="BL129" s="155">
        <v>46620</v>
      </c>
      <c r="BM129" s="155">
        <v>112305</v>
      </c>
      <c r="BN129" s="155">
        <v>89766</v>
      </c>
      <c r="BO129" s="155">
        <v>132518</v>
      </c>
      <c r="BP129" s="155">
        <v>66634</v>
      </c>
      <c r="BQ129" s="155">
        <v>70645</v>
      </c>
      <c r="BR129" s="155">
        <v>1834</v>
      </c>
      <c r="BS129" s="155">
        <v>4232</v>
      </c>
      <c r="BT129" s="155">
        <v>11125</v>
      </c>
      <c r="BU129" s="63">
        <v>349</v>
      </c>
      <c r="BV129" s="63">
        <v>1</v>
      </c>
      <c r="BW129" s="155">
        <v>1937</v>
      </c>
      <c r="BX129" s="155">
        <v>2192</v>
      </c>
      <c r="BY129" s="63">
        <v>876</v>
      </c>
      <c r="BZ129" s="155">
        <v>3321</v>
      </c>
      <c r="CA129" s="63">
        <v>147</v>
      </c>
      <c r="CB129" s="63">
        <v>24</v>
      </c>
      <c r="CC129" s="63">
        <v>121</v>
      </c>
      <c r="CD129" s="63">
        <v>27</v>
      </c>
      <c r="CE129" s="63">
        <v>58</v>
      </c>
      <c r="CF129" s="63">
        <v>29</v>
      </c>
      <c r="CG129" s="63">
        <v>92</v>
      </c>
      <c r="CH129" s="63">
        <v>152</v>
      </c>
      <c r="CI129" s="155">
        <v>480433</v>
      </c>
      <c r="CJ129" s="155">
        <v>111202</v>
      </c>
      <c r="CK129" s="155">
        <v>11739</v>
      </c>
      <c r="CL129" s="155">
        <v>2081</v>
      </c>
      <c r="CM129" s="155">
        <v>66093</v>
      </c>
      <c r="CN129" s="155">
        <v>112660</v>
      </c>
      <c r="CO129" s="63">
        <v>177</v>
      </c>
      <c r="CP129" s="63">
        <v>407</v>
      </c>
      <c r="CQ129" s="155">
        <v>90291</v>
      </c>
      <c r="CR129" s="63">
        <v>742</v>
      </c>
      <c r="CS129" s="155">
        <v>4377</v>
      </c>
      <c r="CT129" s="155">
        <v>89640</v>
      </c>
      <c r="CU129" s="63" t="s">
        <v>2467</v>
      </c>
      <c r="CV129" s="63" t="s">
        <v>134</v>
      </c>
    </row>
    <row r="130" spans="1:100" x14ac:dyDescent="0.2">
      <c r="A130" s="22" t="s">
        <v>1170</v>
      </c>
      <c r="B130" s="22" t="s">
        <v>1171</v>
      </c>
      <c r="C130" s="22" t="s">
        <v>1170</v>
      </c>
      <c r="D130" s="22" t="s">
        <v>1216</v>
      </c>
      <c r="E130" s="22" t="s">
        <v>1217</v>
      </c>
      <c r="F130" s="22" t="s">
        <v>1216</v>
      </c>
      <c r="G130" s="22" t="e">
        <f>VLOOKUP(D130,#REF!,5,0)</f>
        <v>#REF!</v>
      </c>
      <c r="H130" s="22" t="e">
        <f>VLOOKUP(D130,#REF!,6,0)</f>
        <v>#REF!</v>
      </c>
      <c r="I130" s="22">
        <v>5</v>
      </c>
      <c r="J130" s="22">
        <v>59</v>
      </c>
      <c r="K130" s="22">
        <v>0</v>
      </c>
      <c r="L130" s="23">
        <v>48446</v>
      </c>
      <c r="M130" s="23">
        <v>18378</v>
      </c>
      <c r="N130" s="26">
        <v>1275</v>
      </c>
      <c r="O130" s="22">
        <v>38</v>
      </c>
      <c r="P130" s="23">
        <v>644</v>
      </c>
      <c r="Q130" s="23">
        <f t="shared" si="0"/>
        <v>13293151.137348801</v>
      </c>
      <c r="R130" s="26">
        <v>36.409999999999997</v>
      </c>
      <c r="S130" s="22">
        <v>367</v>
      </c>
      <c r="T130" s="22">
        <v>14</v>
      </c>
      <c r="U130" s="23">
        <v>13864</v>
      </c>
      <c r="V130" s="23">
        <v>35891</v>
      </c>
      <c r="W130" s="22">
        <v>340</v>
      </c>
      <c r="X130" s="23">
        <v>46162</v>
      </c>
      <c r="Y130" s="23">
        <v>1930</v>
      </c>
      <c r="Z130" s="22">
        <v>9</v>
      </c>
      <c r="AA130" s="22">
        <v>5</v>
      </c>
      <c r="AB130" s="22">
        <v>0</v>
      </c>
      <c r="AC130" s="22">
        <v>0</v>
      </c>
      <c r="AD130" s="23">
        <v>25669</v>
      </c>
      <c r="AE130" s="23">
        <v>22777</v>
      </c>
      <c r="AF130" s="23">
        <v>25860</v>
      </c>
      <c r="AG130" s="23">
        <v>21712</v>
      </c>
      <c r="AH130" s="22">
        <v>319</v>
      </c>
      <c r="AI130" s="22">
        <v>555</v>
      </c>
      <c r="AJ130" s="23">
        <v>1696</v>
      </c>
      <c r="AK130" s="23">
        <v>4182</v>
      </c>
      <c r="AL130" s="23">
        <v>5072</v>
      </c>
      <c r="AM130" s="23">
        <v>5131</v>
      </c>
      <c r="AN130" s="23">
        <v>6654</v>
      </c>
      <c r="AO130" s="23">
        <v>4335</v>
      </c>
      <c r="AP130" s="23">
        <v>5043</v>
      </c>
      <c r="AQ130" s="23">
        <v>3939</v>
      </c>
      <c r="AR130" s="23">
        <v>4674</v>
      </c>
      <c r="AS130" s="23">
        <v>2891</v>
      </c>
      <c r="AT130" s="23">
        <v>2835</v>
      </c>
      <c r="AU130" s="23">
        <v>1392</v>
      </c>
      <c r="AV130" s="22">
        <v>387</v>
      </c>
      <c r="AW130" s="22">
        <v>138</v>
      </c>
      <c r="AX130" s="22">
        <v>54</v>
      </c>
      <c r="AY130" s="22">
        <v>23</v>
      </c>
      <c r="AZ130" s="22">
        <v>437</v>
      </c>
      <c r="BA130" s="23">
        <v>47591</v>
      </c>
      <c r="BB130" s="28">
        <v>1</v>
      </c>
      <c r="BC130" s="28">
        <v>1</v>
      </c>
      <c r="BD130" s="28">
        <v>1</v>
      </c>
      <c r="BE130" s="28">
        <v>0</v>
      </c>
      <c r="BF130" s="28">
        <v>0</v>
      </c>
      <c r="BG130" s="22">
        <v>966</v>
      </c>
      <c r="BH130" s="22">
        <v>606</v>
      </c>
      <c r="BI130" s="23">
        <v>5449</v>
      </c>
      <c r="BJ130" s="23">
        <v>3001</v>
      </c>
      <c r="BK130" s="23">
        <v>3200</v>
      </c>
      <c r="BL130" s="23">
        <v>6218</v>
      </c>
      <c r="BM130" s="23">
        <v>28397</v>
      </c>
      <c r="BN130" s="23">
        <v>5246</v>
      </c>
      <c r="BO130" s="23">
        <v>4067</v>
      </c>
      <c r="BP130" s="23">
        <v>3296</v>
      </c>
      <c r="BQ130" s="23">
        <v>5041</v>
      </c>
      <c r="BR130" s="22">
        <v>448</v>
      </c>
      <c r="BS130" s="22">
        <v>706</v>
      </c>
      <c r="BT130" s="23">
        <v>1176</v>
      </c>
      <c r="BU130" s="22">
        <v>48</v>
      </c>
      <c r="BV130" s="22">
        <v>21</v>
      </c>
      <c r="BW130" s="23">
        <v>2108</v>
      </c>
      <c r="BX130" s="23">
        <v>1152</v>
      </c>
      <c r="BY130" s="22">
        <v>749</v>
      </c>
      <c r="BZ130" s="23">
        <v>3812</v>
      </c>
      <c r="CA130" s="22">
        <v>22</v>
      </c>
      <c r="CB130" s="22">
        <v>5</v>
      </c>
      <c r="CC130" s="22">
        <v>12</v>
      </c>
      <c r="CD130" s="22">
        <v>6</v>
      </c>
      <c r="CE130" s="22">
        <v>13</v>
      </c>
      <c r="CF130" s="22">
        <v>8</v>
      </c>
      <c r="CG130" s="22">
        <v>28</v>
      </c>
      <c r="CH130" s="22">
        <v>103</v>
      </c>
      <c r="CI130" s="23">
        <v>40428</v>
      </c>
      <c r="CJ130" s="23">
        <v>21069</v>
      </c>
      <c r="CK130" s="23">
        <v>2310</v>
      </c>
      <c r="CL130" s="22">
        <v>27</v>
      </c>
      <c r="CM130" s="23">
        <v>2219</v>
      </c>
      <c r="CN130" s="23">
        <v>8621</v>
      </c>
      <c r="CO130" s="22">
        <v>10</v>
      </c>
      <c r="CP130" s="22">
        <v>117</v>
      </c>
      <c r="CQ130" s="23">
        <v>7785</v>
      </c>
      <c r="CR130" s="22">
        <v>32</v>
      </c>
      <c r="CS130" s="22">
        <v>97</v>
      </c>
      <c r="CT130" s="23">
        <v>6159</v>
      </c>
      <c r="CU130" s="22" t="s">
        <v>2467</v>
      </c>
      <c r="CV130" s="22" t="s">
        <v>134</v>
      </c>
    </row>
    <row r="131" spans="1:100" x14ac:dyDescent="0.2">
      <c r="A131" s="22" t="s">
        <v>955</v>
      </c>
      <c r="B131" s="22" t="s">
        <v>956</v>
      </c>
      <c r="C131" s="22" t="s">
        <v>955</v>
      </c>
      <c r="D131" s="22" t="s">
        <v>969</v>
      </c>
      <c r="E131" s="22" t="s">
        <v>970</v>
      </c>
      <c r="F131" s="22" t="s">
        <v>969</v>
      </c>
      <c r="G131" s="22" t="e">
        <f>VLOOKUP(D131,#REF!,5,0)</f>
        <v>#REF!</v>
      </c>
      <c r="H131" s="22" t="e">
        <f>VLOOKUP(D131,#REF!,6,0)</f>
        <v>#REF!</v>
      </c>
      <c r="I131" s="22">
        <v>11</v>
      </c>
      <c r="J131" s="22">
        <v>108</v>
      </c>
      <c r="K131" s="22">
        <v>7</v>
      </c>
      <c r="L131" s="23">
        <v>150924</v>
      </c>
      <c r="M131" s="23">
        <v>42926</v>
      </c>
      <c r="N131" s="26">
        <v>4043.57</v>
      </c>
      <c r="O131" s="22">
        <v>37</v>
      </c>
      <c r="P131" s="23">
        <v>3640</v>
      </c>
      <c r="Q131" s="23">
        <f t="shared" si="0"/>
        <v>24118099.175744083</v>
      </c>
      <c r="R131" s="26">
        <v>13.93</v>
      </c>
      <c r="S131" s="22">
        <v>449</v>
      </c>
      <c r="T131" s="22">
        <v>347</v>
      </c>
      <c r="U131" s="23">
        <v>146857</v>
      </c>
      <c r="V131" s="23">
        <v>101962</v>
      </c>
      <c r="W131" s="23">
        <v>143433</v>
      </c>
      <c r="X131" s="23">
        <v>3204</v>
      </c>
      <c r="Y131" s="23">
        <v>1717</v>
      </c>
      <c r="Z131" s="23">
        <v>2320</v>
      </c>
      <c r="AA131" s="22">
        <v>250</v>
      </c>
      <c r="AB131" s="22">
        <v>0</v>
      </c>
      <c r="AC131" s="22">
        <v>0</v>
      </c>
      <c r="AD131" s="23">
        <v>77391</v>
      </c>
      <c r="AE131" s="23">
        <v>73533</v>
      </c>
      <c r="AF131" s="23">
        <v>75839</v>
      </c>
      <c r="AG131" s="23">
        <v>68709</v>
      </c>
      <c r="AH131" s="23">
        <v>1331</v>
      </c>
      <c r="AI131" s="23">
        <v>5045</v>
      </c>
      <c r="AJ131" s="23">
        <v>13398</v>
      </c>
      <c r="AK131" s="23">
        <v>15146</v>
      </c>
      <c r="AL131" s="23">
        <v>15469</v>
      </c>
      <c r="AM131" s="23">
        <v>15441</v>
      </c>
      <c r="AN131" s="23">
        <v>15298</v>
      </c>
      <c r="AO131" s="23">
        <v>11911</v>
      </c>
      <c r="AP131" s="23">
        <v>10301</v>
      </c>
      <c r="AQ131" s="23">
        <v>11345</v>
      </c>
      <c r="AR131" s="23">
        <v>10074</v>
      </c>
      <c r="AS131" s="23">
        <v>9421</v>
      </c>
      <c r="AT131" s="23">
        <v>7614</v>
      </c>
      <c r="AU131" s="23">
        <v>5662</v>
      </c>
      <c r="AV131" s="23">
        <v>3975</v>
      </c>
      <c r="AW131" s="23">
        <v>2773</v>
      </c>
      <c r="AX131" s="23">
        <v>1477</v>
      </c>
      <c r="AY131" s="23">
        <v>1619</v>
      </c>
      <c r="AZ131" s="23">
        <v>3097</v>
      </c>
      <c r="BA131" s="23">
        <v>142494</v>
      </c>
      <c r="BB131" s="28">
        <v>2</v>
      </c>
      <c r="BC131" s="28">
        <v>2</v>
      </c>
      <c r="BD131" s="28">
        <v>2</v>
      </c>
      <c r="BE131" s="28">
        <v>1</v>
      </c>
      <c r="BF131" s="28">
        <v>0</v>
      </c>
      <c r="BG131" s="23">
        <v>6482</v>
      </c>
      <c r="BH131" s="23">
        <v>3212</v>
      </c>
      <c r="BI131" s="23">
        <v>18094</v>
      </c>
      <c r="BJ131" s="23">
        <v>9239</v>
      </c>
      <c r="BK131" s="23">
        <v>9618</v>
      </c>
      <c r="BL131" s="23">
        <v>15975</v>
      </c>
      <c r="BM131" s="23">
        <v>34183</v>
      </c>
      <c r="BN131" s="23">
        <v>28586</v>
      </c>
      <c r="BO131" s="23">
        <v>34383</v>
      </c>
      <c r="BP131" s="23">
        <v>20574</v>
      </c>
      <c r="BQ131" s="23">
        <v>25024</v>
      </c>
      <c r="BR131" s="23">
        <v>1130</v>
      </c>
      <c r="BS131" s="22">
        <v>887</v>
      </c>
      <c r="BT131" s="23">
        <v>6003</v>
      </c>
      <c r="BU131" s="22">
        <v>148</v>
      </c>
      <c r="BV131" s="22">
        <v>6</v>
      </c>
      <c r="BW131" s="23">
        <v>2522</v>
      </c>
      <c r="BX131" s="23">
        <v>2417</v>
      </c>
      <c r="BY131" s="22">
        <v>844</v>
      </c>
      <c r="BZ131" s="23">
        <v>6194</v>
      </c>
      <c r="CA131" s="22">
        <v>66</v>
      </c>
      <c r="CB131" s="22">
        <v>9</v>
      </c>
      <c r="CC131" s="22">
        <v>86</v>
      </c>
      <c r="CD131" s="22">
        <v>13</v>
      </c>
      <c r="CE131" s="22">
        <v>50</v>
      </c>
      <c r="CF131" s="22">
        <v>25</v>
      </c>
      <c r="CG131" s="22">
        <v>166</v>
      </c>
      <c r="CH131" s="22">
        <v>182</v>
      </c>
      <c r="CI131" s="23">
        <v>138350</v>
      </c>
      <c r="CJ131" s="23">
        <v>38622</v>
      </c>
      <c r="CK131" s="23">
        <v>4105</v>
      </c>
      <c r="CL131" s="22">
        <v>907</v>
      </c>
      <c r="CM131" s="23">
        <v>8139</v>
      </c>
      <c r="CN131" s="23">
        <v>27737</v>
      </c>
      <c r="CO131" s="23">
        <v>2933</v>
      </c>
      <c r="CP131" s="22">
        <v>47</v>
      </c>
      <c r="CQ131" s="23">
        <v>34380</v>
      </c>
      <c r="CR131" s="22">
        <v>190</v>
      </c>
      <c r="CS131" s="22">
        <v>465</v>
      </c>
      <c r="CT131" s="23">
        <v>33399</v>
      </c>
      <c r="CU131" s="22" t="s">
        <v>2467</v>
      </c>
      <c r="CV131" s="22" t="s">
        <v>134</v>
      </c>
    </row>
    <row r="132" spans="1:100" x14ac:dyDescent="0.2">
      <c r="A132" s="22" t="s">
        <v>1033</v>
      </c>
      <c r="B132" s="22" t="s">
        <v>1034</v>
      </c>
      <c r="C132" s="22" t="s">
        <v>1033</v>
      </c>
      <c r="D132" s="22" t="s">
        <v>1057</v>
      </c>
      <c r="E132" s="22" t="s">
        <v>1058</v>
      </c>
      <c r="F132" s="22" t="s">
        <v>1057</v>
      </c>
      <c r="G132" s="22" t="e">
        <f>VLOOKUP(D132,#REF!,5,0)</f>
        <v>#REF!</v>
      </c>
      <c r="H132" s="22" t="e">
        <f>VLOOKUP(D132,#REF!,6,0)</f>
        <v>#REF!</v>
      </c>
      <c r="I132" s="22">
        <v>6</v>
      </c>
      <c r="J132" s="22">
        <v>78</v>
      </c>
      <c r="K132" s="22">
        <v>12</v>
      </c>
      <c r="L132" s="23">
        <v>69457</v>
      </c>
      <c r="M132" s="23">
        <v>20065</v>
      </c>
      <c r="N132" s="26">
        <v>1864.91</v>
      </c>
      <c r="O132" s="22">
        <v>37</v>
      </c>
      <c r="P132" s="23">
        <v>1875</v>
      </c>
      <c r="Q132" s="23">
        <f t="shared" si="0"/>
        <v>26995119.282433737</v>
      </c>
      <c r="R132" s="26">
        <v>14.1</v>
      </c>
      <c r="S132" s="22">
        <v>210</v>
      </c>
      <c r="T132" s="22">
        <v>99</v>
      </c>
      <c r="U132" s="23">
        <v>63515</v>
      </c>
      <c r="V132" s="23">
        <v>46943</v>
      </c>
      <c r="W132" s="23">
        <v>68225</v>
      </c>
      <c r="X132" s="22">
        <v>100</v>
      </c>
      <c r="Y132" s="22">
        <v>121</v>
      </c>
      <c r="Z132" s="23">
        <v>1010</v>
      </c>
      <c r="AA132" s="22">
        <v>1</v>
      </c>
      <c r="AB132" s="22">
        <v>0</v>
      </c>
      <c r="AC132" s="22">
        <v>0</v>
      </c>
      <c r="AD132" s="23">
        <v>35526</v>
      </c>
      <c r="AE132" s="23">
        <v>33931</v>
      </c>
      <c r="AF132" s="23">
        <v>35778</v>
      </c>
      <c r="AG132" s="23">
        <v>30644</v>
      </c>
      <c r="AH132" s="22">
        <v>705</v>
      </c>
      <c r="AI132" s="23">
        <v>2330</v>
      </c>
      <c r="AJ132" s="23">
        <v>5561</v>
      </c>
      <c r="AK132" s="23">
        <v>7286</v>
      </c>
      <c r="AL132" s="23">
        <v>7333</v>
      </c>
      <c r="AM132" s="23">
        <v>7021</v>
      </c>
      <c r="AN132" s="23">
        <v>6814</v>
      </c>
      <c r="AO132" s="23">
        <v>6007</v>
      </c>
      <c r="AP132" s="23">
        <v>5796</v>
      </c>
      <c r="AQ132" s="23">
        <v>4969</v>
      </c>
      <c r="AR132" s="23">
        <v>4144</v>
      </c>
      <c r="AS132" s="23">
        <v>4211</v>
      </c>
      <c r="AT132" s="23">
        <v>3312</v>
      </c>
      <c r="AU132" s="23">
        <v>2159</v>
      </c>
      <c r="AV132" s="23">
        <v>1708</v>
      </c>
      <c r="AW132" s="23">
        <v>1187</v>
      </c>
      <c r="AX132" s="22">
        <v>839</v>
      </c>
      <c r="AY132" s="23">
        <v>1110</v>
      </c>
      <c r="AZ132" s="23">
        <v>1344</v>
      </c>
      <c r="BA132" s="23">
        <v>65824</v>
      </c>
      <c r="BB132" s="28">
        <v>2</v>
      </c>
      <c r="BC132" s="28">
        <v>2</v>
      </c>
      <c r="BD132" s="28">
        <v>2</v>
      </c>
      <c r="BE132" s="28">
        <v>1</v>
      </c>
      <c r="BF132" s="28">
        <v>0</v>
      </c>
      <c r="BG132" s="23">
        <v>2645</v>
      </c>
      <c r="BH132" s="23">
        <v>1393</v>
      </c>
      <c r="BI132" s="23">
        <v>8673</v>
      </c>
      <c r="BJ132" s="23">
        <v>4425</v>
      </c>
      <c r="BK132" s="23">
        <v>4421</v>
      </c>
      <c r="BL132" s="23">
        <v>6920</v>
      </c>
      <c r="BM132" s="23">
        <v>17432</v>
      </c>
      <c r="BN132" s="23">
        <v>8254</v>
      </c>
      <c r="BO132" s="23">
        <v>15572</v>
      </c>
      <c r="BP132" s="23">
        <v>9117</v>
      </c>
      <c r="BQ132" s="23">
        <v>13651</v>
      </c>
      <c r="BR132" s="22">
        <v>368</v>
      </c>
      <c r="BS132" s="22">
        <v>836</v>
      </c>
      <c r="BT132" s="23">
        <v>4045</v>
      </c>
      <c r="BU132" s="22">
        <v>177</v>
      </c>
      <c r="BV132" s="22">
        <v>5</v>
      </c>
      <c r="BW132" s="23">
        <v>1189</v>
      </c>
      <c r="BX132" s="22">
        <v>810</v>
      </c>
      <c r="BY132" s="22">
        <v>340</v>
      </c>
      <c r="BZ132" s="23">
        <v>2213</v>
      </c>
      <c r="CA132" s="22">
        <v>15</v>
      </c>
      <c r="CB132" s="22">
        <v>4</v>
      </c>
      <c r="CC132" s="22">
        <v>22</v>
      </c>
      <c r="CD132" s="22">
        <v>1</v>
      </c>
      <c r="CE132" s="22">
        <v>9</v>
      </c>
      <c r="CF132" s="22">
        <v>5</v>
      </c>
      <c r="CG132" s="22">
        <v>21</v>
      </c>
      <c r="CH132" s="22">
        <v>107</v>
      </c>
      <c r="CI132" s="23">
        <v>64721</v>
      </c>
      <c r="CJ132" s="23">
        <v>22017</v>
      </c>
      <c r="CK132" s="23">
        <v>2488</v>
      </c>
      <c r="CL132" s="22">
        <v>42</v>
      </c>
      <c r="CM132" s="23">
        <v>8214</v>
      </c>
      <c r="CN132" s="23">
        <v>12613</v>
      </c>
      <c r="CO132" s="23">
        <v>1751</v>
      </c>
      <c r="CP132" s="22">
        <v>3</v>
      </c>
      <c r="CQ132" s="23">
        <v>14133</v>
      </c>
      <c r="CR132" s="22">
        <v>31</v>
      </c>
      <c r="CS132" s="22">
        <v>164</v>
      </c>
      <c r="CT132" s="23">
        <v>8001</v>
      </c>
      <c r="CU132" s="22" t="s">
        <v>2467</v>
      </c>
      <c r="CV132" s="22" t="s">
        <v>134</v>
      </c>
    </row>
    <row r="133" spans="1:100" x14ac:dyDescent="0.2">
      <c r="A133" s="22" t="s">
        <v>889</v>
      </c>
      <c r="B133" s="22" t="s">
        <v>890</v>
      </c>
      <c r="C133" s="22" t="s">
        <v>889</v>
      </c>
      <c r="D133" s="22" t="s">
        <v>891</v>
      </c>
      <c r="E133" s="22" t="s">
        <v>892</v>
      </c>
      <c r="F133" s="22" t="s">
        <v>891</v>
      </c>
      <c r="G133" s="22" t="e">
        <f>VLOOKUP(D133,#REF!,5,0)</f>
        <v>#REF!</v>
      </c>
      <c r="H133" s="22" t="e">
        <f>VLOOKUP(D133,#REF!,6,0)</f>
        <v>#REF!</v>
      </c>
      <c r="I133" s="22">
        <v>10</v>
      </c>
      <c r="J133" s="22">
        <v>139</v>
      </c>
      <c r="K133" s="22">
        <v>5</v>
      </c>
      <c r="L133" s="23">
        <v>280250</v>
      </c>
      <c r="M133" s="23">
        <v>92755</v>
      </c>
      <c r="N133" s="26">
        <v>7730.88</v>
      </c>
      <c r="O133" s="22">
        <v>36</v>
      </c>
      <c r="P133" s="23">
        <v>32792</v>
      </c>
      <c r="Q133" s="23">
        <f t="shared" si="0"/>
        <v>117009812.66726138</v>
      </c>
      <c r="R133" s="26">
        <v>9.23</v>
      </c>
      <c r="S133" s="22">
        <v>948</v>
      </c>
      <c r="T133" s="22">
        <v>697</v>
      </c>
      <c r="U133" s="23">
        <v>248198</v>
      </c>
      <c r="V133" s="23">
        <v>195042</v>
      </c>
      <c r="W133" s="23">
        <v>261349</v>
      </c>
      <c r="X133" s="23">
        <v>9308</v>
      </c>
      <c r="Y133" s="23">
        <v>8651</v>
      </c>
      <c r="Z133" s="22">
        <v>450</v>
      </c>
      <c r="AA133" s="22">
        <v>490</v>
      </c>
      <c r="AB133" s="22">
        <v>0</v>
      </c>
      <c r="AC133" s="22">
        <v>2</v>
      </c>
      <c r="AD133" s="23">
        <v>145366</v>
      </c>
      <c r="AE133" s="23">
        <v>134884</v>
      </c>
      <c r="AF133" s="23">
        <v>130973</v>
      </c>
      <c r="AG133" s="23">
        <v>136181</v>
      </c>
      <c r="AH133" s="23">
        <v>4114</v>
      </c>
      <c r="AI133" s="23">
        <v>8982</v>
      </c>
      <c r="AJ133" s="23">
        <v>22750</v>
      </c>
      <c r="AK133" s="23">
        <v>28097</v>
      </c>
      <c r="AL133" s="23">
        <v>26970</v>
      </c>
      <c r="AM133" s="23">
        <v>20246</v>
      </c>
      <c r="AN133" s="23">
        <v>24269</v>
      </c>
      <c r="AO133" s="23">
        <v>23331</v>
      </c>
      <c r="AP133" s="23">
        <v>23707</v>
      </c>
      <c r="AQ133" s="23">
        <v>24429</v>
      </c>
      <c r="AR133" s="23">
        <v>22463</v>
      </c>
      <c r="AS133" s="23">
        <v>19032</v>
      </c>
      <c r="AT133" s="23">
        <v>15297</v>
      </c>
      <c r="AU133" s="23">
        <v>11945</v>
      </c>
      <c r="AV133" s="23">
        <v>8086</v>
      </c>
      <c r="AW133" s="23">
        <v>4652</v>
      </c>
      <c r="AX133" s="23">
        <v>2570</v>
      </c>
      <c r="AY133" s="23">
        <v>2406</v>
      </c>
      <c r="AZ133" s="23">
        <v>5062</v>
      </c>
      <c r="BA133" s="23">
        <v>265444</v>
      </c>
      <c r="BB133" s="28">
        <v>2</v>
      </c>
      <c r="BC133" s="28">
        <v>2</v>
      </c>
      <c r="BD133" s="28">
        <v>2</v>
      </c>
      <c r="BE133" s="28">
        <v>2</v>
      </c>
      <c r="BF133" s="28">
        <v>0</v>
      </c>
      <c r="BG133" s="23">
        <v>10403</v>
      </c>
      <c r="BH133" s="23">
        <v>5439</v>
      </c>
      <c r="BI133" s="23">
        <v>33694</v>
      </c>
      <c r="BJ133" s="23">
        <v>16063</v>
      </c>
      <c r="BK133" s="23">
        <v>11310</v>
      </c>
      <c r="BL133" s="23">
        <v>24136</v>
      </c>
      <c r="BM133" s="23">
        <v>70010</v>
      </c>
      <c r="BN133" s="23">
        <v>38083</v>
      </c>
      <c r="BO133" s="23">
        <v>67662</v>
      </c>
      <c r="BP133" s="23">
        <v>36714</v>
      </c>
      <c r="BQ133" s="23">
        <v>53177</v>
      </c>
      <c r="BR133" s="23">
        <v>1121</v>
      </c>
      <c r="BS133" s="23">
        <v>2906</v>
      </c>
      <c r="BT133" s="23">
        <v>10019</v>
      </c>
      <c r="BU133" s="22">
        <v>542</v>
      </c>
      <c r="BV133" s="22">
        <v>16</v>
      </c>
      <c r="BW133" s="23">
        <v>9657</v>
      </c>
      <c r="BX133" s="23">
        <v>11498</v>
      </c>
      <c r="BY133" s="23">
        <v>3879</v>
      </c>
      <c r="BZ133" s="23">
        <v>18314</v>
      </c>
      <c r="CA133" s="23">
        <v>1612</v>
      </c>
      <c r="CB133" s="22">
        <v>605</v>
      </c>
      <c r="CC133" s="23">
        <v>1923</v>
      </c>
      <c r="CD133" s="22">
        <v>788</v>
      </c>
      <c r="CE133" s="22">
        <v>682</v>
      </c>
      <c r="CF133" s="22">
        <v>276</v>
      </c>
      <c r="CG133" s="23">
        <v>2954</v>
      </c>
      <c r="CH133" s="23">
        <v>1140</v>
      </c>
      <c r="CI133" s="23">
        <v>226922</v>
      </c>
      <c r="CJ133" s="23">
        <v>73127</v>
      </c>
      <c r="CK133" s="23">
        <v>8106</v>
      </c>
      <c r="CL133" s="23">
        <v>1541</v>
      </c>
      <c r="CM133" s="23">
        <v>55198</v>
      </c>
      <c r="CN133" s="23">
        <v>23793</v>
      </c>
      <c r="CO133" s="23">
        <v>4546</v>
      </c>
      <c r="CP133" s="22">
        <v>109</v>
      </c>
      <c r="CQ133" s="23">
        <v>47863</v>
      </c>
      <c r="CR133" s="22">
        <v>628</v>
      </c>
      <c r="CS133" s="22">
        <v>857</v>
      </c>
      <c r="CT133" s="23">
        <v>64482</v>
      </c>
      <c r="CU133" s="22" t="s">
        <v>2467</v>
      </c>
      <c r="CV133" s="22" t="s">
        <v>134</v>
      </c>
    </row>
    <row r="134" spans="1:100" x14ac:dyDescent="0.2">
      <c r="A134" s="22" t="s">
        <v>755</v>
      </c>
      <c r="B134" s="22" t="s">
        <v>756</v>
      </c>
      <c r="C134" s="22" t="s">
        <v>755</v>
      </c>
      <c r="D134" s="22" t="s">
        <v>759</v>
      </c>
      <c r="E134" s="22" t="s">
        <v>760</v>
      </c>
      <c r="F134" s="22" t="s">
        <v>759</v>
      </c>
      <c r="G134" s="22" t="e">
        <f>VLOOKUP(D134,#REF!,5,0)</f>
        <v>#REF!</v>
      </c>
      <c r="H134" s="22" t="e">
        <f>VLOOKUP(D134,#REF!,6,0)</f>
        <v>#REF!</v>
      </c>
      <c r="I134" s="22">
        <v>22</v>
      </c>
      <c r="J134" s="22">
        <v>140</v>
      </c>
      <c r="K134" s="22">
        <v>16</v>
      </c>
      <c r="L134" s="23">
        <v>248864</v>
      </c>
      <c r="M134" s="23">
        <v>64845</v>
      </c>
      <c r="N134" s="26">
        <v>7000.5</v>
      </c>
      <c r="O134" s="22">
        <v>36</v>
      </c>
      <c r="P134" s="23">
        <v>3440</v>
      </c>
      <c r="Q134" s="23">
        <f t="shared" si="0"/>
        <v>13822810.852513824</v>
      </c>
      <c r="R134" s="26">
        <v>29.65</v>
      </c>
      <c r="S134" s="22">
        <v>282</v>
      </c>
      <c r="T134" s="22">
        <v>333</v>
      </c>
      <c r="U134" s="23">
        <v>223863</v>
      </c>
      <c r="V134" s="23">
        <v>168261</v>
      </c>
      <c r="W134" s="23">
        <v>15838</v>
      </c>
      <c r="X134" s="23">
        <v>193820</v>
      </c>
      <c r="Y134" s="23">
        <v>22635</v>
      </c>
      <c r="Z134" s="22">
        <v>441</v>
      </c>
      <c r="AA134" s="22">
        <v>22</v>
      </c>
      <c r="AB134" s="22">
        <v>3</v>
      </c>
      <c r="AC134" s="23">
        <v>16105</v>
      </c>
      <c r="AD134" s="23">
        <v>127788</v>
      </c>
      <c r="AE134" s="23">
        <v>121076</v>
      </c>
      <c r="AF134" s="23">
        <v>147300</v>
      </c>
      <c r="AG134" s="23">
        <v>92639</v>
      </c>
      <c r="AH134" s="22">
        <v>702</v>
      </c>
      <c r="AI134" s="23">
        <v>8223</v>
      </c>
      <c r="AJ134" s="23">
        <v>15738</v>
      </c>
      <c r="AK134" s="23">
        <v>26409</v>
      </c>
      <c r="AL134" s="23">
        <v>29491</v>
      </c>
      <c r="AM134" s="23">
        <v>22347</v>
      </c>
      <c r="AN134" s="23">
        <v>23489</v>
      </c>
      <c r="AO134" s="23">
        <v>20849</v>
      </c>
      <c r="AP134" s="23">
        <v>19181</v>
      </c>
      <c r="AQ134" s="23">
        <v>17900</v>
      </c>
      <c r="AR134" s="23">
        <v>15874</v>
      </c>
      <c r="AS134" s="23">
        <v>14175</v>
      </c>
      <c r="AT134" s="23">
        <v>11390</v>
      </c>
      <c r="AU134" s="23">
        <v>9745</v>
      </c>
      <c r="AV134" s="23">
        <v>8065</v>
      </c>
      <c r="AW134" s="23">
        <v>5824</v>
      </c>
      <c r="AX134" s="23">
        <v>3976</v>
      </c>
      <c r="AY134" s="23">
        <v>4411</v>
      </c>
      <c r="AZ134" s="23">
        <v>4070</v>
      </c>
      <c r="BA134" s="23">
        <v>239697</v>
      </c>
      <c r="BB134" s="28">
        <v>2</v>
      </c>
      <c r="BC134" s="28">
        <v>2</v>
      </c>
      <c r="BD134" s="28">
        <v>2</v>
      </c>
      <c r="BE134" s="28">
        <v>1</v>
      </c>
      <c r="BF134" s="28">
        <v>0</v>
      </c>
      <c r="BG134" s="23">
        <v>8535</v>
      </c>
      <c r="BH134" s="23">
        <v>4748</v>
      </c>
      <c r="BI134" s="23">
        <v>32125</v>
      </c>
      <c r="BJ134" s="23">
        <v>18212</v>
      </c>
      <c r="BK134" s="23">
        <v>16725</v>
      </c>
      <c r="BL134" s="23">
        <v>20856</v>
      </c>
      <c r="BM134" s="23">
        <v>66575</v>
      </c>
      <c r="BN134" s="23">
        <v>38198</v>
      </c>
      <c r="BO134" s="23">
        <v>66328</v>
      </c>
      <c r="BP134" s="23">
        <v>25965</v>
      </c>
      <c r="BQ134" s="23">
        <v>38688</v>
      </c>
      <c r="BR134" s="22">
        <v>828</v>
      </c>
      <c r="BS134" s="23">
        <v>2313</v>
      </c>
      <c r="BT134" s="23">
        <v>9673</v>
      </c>
      <c r="BU134" s="22">
        <v>292</v>
      </c>
      <c r="BV134" s="22">
        <v>4</v>
      </c>
      <c r="BW134" s="23">
        <v>6017</v>
      </c>
      <c r="BX134" s="23">
        <v>10517</v>
      </c>
      <c r="BY134" s="23">
        <v>2196</v>
      </c>
      <c r="BZ134" s="23">
        <v>16662</v>
      </c>
      <c r="CA134" s="22">
        <v>25</v>
      </c>
      <c r="CB134" s="22">
        <v>7</v>
      </c>
      <c r="CC134" s="22">
        <v>22</v>
      </c>
      <c r="CD134" s="22">
        <v>25</v>
      </c>
      <c r="CE134" s="22">
        <v>16</v>
      </c>
      <c r="CF134" s="22">
        <v>34</v>
      </c>
      <c r="CG134" s="22">
        <v>83</v>
      </c>
      <c r="CH134" s="22">
        <v>363</v>
      </c>
      <c r="CI134" s="23">
        <v>212897</v>
      </c>
      <c r="CJ134" s="23">
        <v>58853</v>
      </c>
      <c r="CK134" s="23">
        <v>5152</v>
      </c>
      <c r="CL134" s="23">
        <v>1631</v>
      </c>
      <c r="CM134" s="23">
        <v>12467</v>
      </c>
      <c r="CN134" s="23">
        <v>84813</v>
      </c>
      <c r="CO134" s="23">
        <v>1110</v>
      </c>
      <c r="CP134" s="22">
        <v>285</v>
      </c>
      <c r="CQ134" s="23">
        <v>68753</v>
      </c>
      <c r="CR134" s="22">
        <v>289</v>
      </c>
      <c r="CS134" s="23">
        <v>1416</v>
      </c>
      <c r="CT134" s="23">
        <v>14095</v>
      </c>
      <c r="CU134" s="22" t="s">
        <v>2467</v>
      </c>
      <c r="CV134" s="22" t="s">
        <v>134</v>
      </c>
    </row>
    <row r="135" spans="1:100" x14ac:dyDescent="0.2">
      <c r="A135" s="22" t="s">
        <v>1069</v>
      </c>
      <c r="B135" s="22" t="s">
        <v>1070</v>
      </c>
      <c r="C135" s="22" t="s">
        <v>1069</v>
      </c>
      <c r="D135" s="22" t="s">
        <v>1074</v>
      </c>
      <c r="E135" s="22" t="s">
        <v>1075</v>
      </c>
      <c r="F135" s="22" t="s">
        <v>1074</v>
      </c>
      <c r="G135" s="22" t="e">
        <f>VLOOKUP(D135,#REF!,5,0)</f>
        <v>#REF!</v>
      </c>
      <c r="H135" s="22" t="e">
        <f>VLOOKUP(D135,#REF!,6,0)</f>
        <v>#REF!</v>
      </c>
      <c r="I135" s="22">
        <v>13</v>
      </c>
      <c r="J135" s="22">
        <v>101</v>
      </c>
      <c r="K135" s="22">
        <v>3</v>
      </c>
      <c r="L135" s="23">
        <v>151255</v>
      </c>
      <c r="M135" s="23">
        <v>47544</v>
      </c>
      <c r="N135" s="26">
        <v>4244.3100000000004</v>
      </c>
      <c r="O135" s="22">
        <v>36</v>
      </c>
      <c r="P135" s="23">
        <v>3816</v>
      </c>
      <c r="Q135" s="23">
        <f t="shared" si="0"/>
        <v>25228918.052295793</v>
      </c>
      <c r="R135" s="26">
        <v>17.62</v>
      </c>
      <c r="S135" s="22">
        <v>342</v>
      </c>
      <c r="T135" s="22">
        <v>526</v>
      </c>
      <c r="U135" s="23">
        <v>148642</v>
      </c>
      <c r="V135" s="23">
        <v>107614</v>
      </c>
      <c r="W135" s="23">
        <v>144300</v>
      </c>
      <c r="X135" s="23">
        <v>5472</v>
      </c>
      <c r="Y135" s="22">
        <v>102</v>
      </c>
      <c r="Z135" s="23">
        <v>1355</v>
      </c>
      <c r="AA135" s="22">
        <v>25</v>
      </c>
      <c r="AB135" s="22">
        <v>0</v>
      </c>
      <c r="AC135" s="22">
        <v>1</v>
      </c>
      <c r="AD135" s="23">
        <v>76955</v>
      </c>
      <c r="AE135" s="23">
        <v>74300</v>
      </c>
      <c r="AF135" s="23">
        <v>70603</v>
      </c>
      <c r="AG135" s="23">
        <v>73628</v>
      </c>
      <c r="AH135" s="23">
        <v>1192</v>
      </c>
      <c r="AI135" s="23">
        <v>5832</v>
      </c>
      <c r="AJ135" s="23">
        <v>10902</v>
      </c>
      <c r="AK135" s="23">
        <v>14232</v>
      </c>
      <c r="AL135" s="23">
        <v>13966</v>
      </c>
      <c r="AM135" s="23">
        <v>15062</v>
      </c>
      <c r="AN135" s="23">
        <v>14111</v>
      </c>
      <c r="AO135" s="23">
        <v>13419</v>
      </c>
      <c r="AP135" s="23">
        <v>10857</v>
      </c>
      <c r="AQ135" s="23">
        <v>11648</v>
      </c>
      <c r="AR135" s="23">
        <v>11551</v>
      </c>
      <c r="AS135" s="23">
        <v>10731</v>
      </c>
      <c r="AT135" s="23">
        <v>8327</v>
      </c>
      <c r="AU135" s="23">
        <v>6264</v>
      </c>
      <c r="AV135" s="23">
        <v>4269</v>
      </c>
      <c r="AW135" s="23">
        <v>2741</v>
      </c>
      <c r="AX135" s="23">
        <v>1657</v>
      </c>
      <c r="AY135" s="23">
        <v>1518</v>
      </c>
      <c r="AZ135" s="23">
        <v>2519</v>
      </c>
      <c r="BA135" s="23">
        <v>144265</v>
      </c>
      <c r="BB135" s="28">
        <v>2</v>
      </c>
      <c r="BC135" s="28">
        <v>2</v>
      </c>
      <c r="BD135" s="28">
        <v>2</v>
      </c>
      <c r="BE135" s="28">
        <v>1</v>
      </c>
      <c r="BF135" s="28">
        <v>0</v>
      </c>
      <c r="BG135" s="23">
        <v>5167</v>
      </c>
      <c r="BH135" s="23">
        <v>2671</v>
      </c>
      <c r="BI135" s="23">
        <v>16935</v>
      </c>
      <c r="BJ135" s="23">
        <v>8451</v>
      </c>
      <c r="BK135" s="23">
        <v>8789</v>
      </c>
      <c r="BL135" s="23">
        <v>15430</v>
      </c>
      <c r="BM135" s="23">
        <v>29494</v>
      </c>
      <c r="BN135" s="23">
        <v>22721</v>
      </c>
      <c r="BO135" s="23">
        <v>52932</v>
      </c>
      <c r="BP135" s="23">
        <v>16694</v>
      </c>
      <c r="BQ135" s="23">
        <v>21327</v>
      </c>
      <c r="BR135" s="22">
        <v>336</v>
      </c>
      <c r="BS135" s="23">
        <v>1113</v>
      </c>
      <c r="BT135" s="23">
        <v>6435</v>
      </c>
      <c r="BU135" s="22">
        <v>199</v>
      </c>
      <c r="BV135" s="22">
        <v>4</v>
      </c>
      <c r="BW135" s="23">
        <v>1790</v>
      </c>
      <c r="BX135" s="23">
        <v>1768</v>
      </c>
      <c r="BY135" s="22">
        <v>578</v>
      </c>
      <c r="BZ135" s="23">
        <v>4953</v>
      </c>
      <c r="CA135" s="22">
        <v>337</v>
      </c>
      <c r="CB135" s="22">
        <v>50</v>
      </c>
      <c r="CC135" s="22">
        <v>39</v>
      </c>
      <c r="CD135" s="22">
        <v>65</v>
      </c>
      <c r="CE135" s="22">
        <v>20</v>
      </c>
      <c r="CF135" s="22">
        <v>27</v>
      </c>
      <c r="CG135" s="22">
        <v>80</v>
      </c>
      <c r="CH135" s="22">
        <v>393</v>
      </c>
      <c r="CI135" s="23">
        <v>141155</v>
      </c>
      <c r="CJ135" s="23">
        <v>37154</v>
      </c>
      <c r="CK135" s="23">
        <v>4112</v>
      </c>
      <c r="CL135" s="22">
        <v>772</v>
      </c>
      <c r="CM135" s="23">
        <v>13394</v>
      </c>
      <c r="CN135" s="23">
        <v>23724</v>
      </c>
      <c r="CO135" s="23">
        <v>4164</v>
      </c>
      <c r="CP135" s="22">
        <v>70</v>
      </c>
      <c r="CQ135" s="23">
        <v>31194</v>
      </c>
      <c r="CR135" s="22">
        <v>301</v>
      </c>
      <c r="CS135" s="22">
        <v>229</v>
      </c>
      <c r="CT135" s="23">
        <v>36141</v>
      </c>
      <c r="CU135" s="22" t="s">
        <v>2467</v>
      </c>
      <c r="CV135" s="22" t="s">
        <v>134</v>
      </c>
    </row>
    <row r="136" spans="1:100" x14ac:dyDescent="0.2">
      <c r="A136" s="22" t="s">
        <v>1170</v>
      </c>
      <c r="B136" s="22" t="s">
        <v>1171</v>
      </c>
      <c r="C136" s="22" t="s">
        <v>1170</v>
      </c>
      <c r="D136" s="22" t="s">
        <v>1208</v>
      </c>
      <c r="E136" s="22" t="s">
        <v>1209</v>
      </c>
      <c r="F136" s="22" t="s">
        <v>1208</v>
      </c>
      <c r="G136" s="22" t="e">
        <f>VLOOKUP(D136,#REF!,5,0)</f>
        <v>#REF!</v>
      </c>
      <c r="H136" s="22" t="e">
        <f>VLOOKUP(D136,#REF!,6,0)</f>
        <v>#REF!</v>
      </c>
      <c r="I136" s="22">
        <v>5</v>
      </c>
      <c r="J136" s="22">
        <v>38</v>
      </c>
      <c r="K136" s="22">
        <v>0</v>
      </c>
      <c r="L136" s="23">
        <v>24719</v>
      </c>
      <c r="M136" s="23">
        <v>5210</v>
      </c>
      <c r="N136" s="22">
        <v>678.32</v>
      </c>
      <c r="O136" s="22">
        <v>36</v>
      </c>
      <c r="P136" s="23">
        <v>673</v>
      </c>
      <c r="Q136" s="23">
        <f t="shared" si="0"/>
        <v>27226020.470083743</v>
      </c>
      <c r="R136" s="26">
        <v>36.909999999999997</v>
      </c>
      <c r="S136" s="22">
        <v>241</v>
      </c>
      <c r="T136" s="22">
        <v>49</v>
      </c>
      <c r="U136" s="23">
        <v>22721</v>
      </c>
      <c r="V136" s="23">
        <v>15928</v>
      </c>
      <c r="W136" s="22">
        <v>896</v>
      </c>
      <c r="X136" s="23">
        <v>23634</v>
      </c>
      <c r="Y136" s="22">
        <v>184</v>
      </c>
      <c r="Z136" s="22">
        <v>5</v>
      </c>
      <c r="AA136" s="22">
        <v>0</v>
      </c>
      <c r="AB136" s="22">
        <v>0</v>
      </c>
      <c r="AC136" s="22">
        <v>0</v>
      </c>
      <c r="AD136" s="23">
        <v>12874</v>
      </c>
      <c r="AE136" s="23">
        <v>11845</v>
      </c>
      <c r="AF136" s="23">
        <v>15856</v>
      </c>
      <c r="AG136" s="23">
        <v>8389</v>
      </c>
      <c r="AH136" s="22">
        <v>75</v>
      </c>
      <c r="AI136" s="22">
        <v>399</v>
      </c>
      <c r="AJ136" s="23">
        <v>1573</v>
      </c>
      <c r="AK136" s="23">
        <v>2888</v>
      </c>
      <c r="AL136" s="23">
        <v>3402</v>
      </c>
      <c r="AM136" s="23">
        <v>2819</v>
      </c>
      <c r="AN136" s="23">
        <v>2374</v>
      </c>
      <c r="AO136" s="23">
        <v>2216</v>
      </c>
      <c r="AP136" s="23">
        <v>2079</v>
      </c>
      <c r="AQ136" s="23">
        <v>1835</v>
      </c>
      <c r="AR136" s="23">
        <v>1355</v>
      </c>
      <c r="AS136" s="23">
        <v>1008</v>
      </c>
      <c r="AT136" s="22">
        <v>860</v>
      </c>
      <c r="AU136" s="22">
        <v>800</v>
      </c>
      <c r="AV136" s="22">
        <v>636</v>
      </c>
      <c r="AW136" s="22">
        <v>433</v>
      </c>
      <c r="AX136" s="22">
        <v>224</v>
      </c>
      <c r="AY136" s="22">
        <v>217</v>
      </c>
      <c r="AZ136" s="22">
        <v>324</v>
      </c>
      <c r="BA136" s="23">
        <v>23835</v>
      </c>
      <c r="BB136" s="28">
        <v>2</v>
      </c>
      <c r="BC136" s="28">
        <v>1</v>
      </c>
      <c r="BD136" s="28">
        <v>1</v>
      </c>
      <c r="BE136" s="28">
        <v>1</v>
      </c>
      <c r="BF136" s="28">
        <v>0</v>
      </c>
      <c r="BG136" s="22">
        <v>798</v>
      </c>
      <c r="BH136" s="22">
        <v>459</v>
      </c>
      <c r="BI136" s="23">
        <v>3675</v>
      </c>
      <c r="BJ136" s="23">
        <v>2033</v>
      </c>
      <c r="BK136" s="23">
        <v>1883</v>
      </c>
      <c r="BL136" s="23">
        <v>2504</v>
      </c>
      <c r="BM136" s="23">
        <v>5831</v>
      </c>
      <c r="BN136" s="23">
        <v>4412</v>
      </c>
      <c r="BO136" s="23">
        <v>3099</v>
      </c>
      <c r="BP136" s="23">
        <v>2835</v>
      </c>
      <c r="BQ136" s="23">
        <v>6483</v>
      </c>
      <c r="BR136" s="22">
        <v>82</v>
      </c>
      <c r="BS136" s="22">
        <v>462</v>
      </c>
      <c r="BT136" s="23">
        <v>1439</v>
      </c>
      <c r="BU136" s="22">
        <v>74</v>
      </c>
      <c r="BV136" s="22">
        <v>2</v>
      </c>
      <c r="BW136" s="23">
        <v>1110</v>
      </c>
      <c r="BX136" s="23">
        <v>1284</v>
      </c>
      <c r="BY136" s="22">
        <v>376</v>
      </c>
      <c r="BZ136" s="23">
        <v>6871</v>
      </c>
      <c r="CA136" s="22">
        <v>43</v>
      </c>
      <c r="CB136" s="22">
        <v>4</v>
      </c>
      <c r="CC136" s="22">
        <v>34</v>
      </c>
      <c r="CD136" s="22">
        <v>1</v>
      </c>
      <c r="CE136" s="22">
        <v>12</v>
      </c>
      <c r="CF136" s="22">
        <v>2</v>
      </c>
      <c r="CG136" s="22">
        <v>39</v>
      </c>
      <c r="CH136" s="22">
        <v>40</v>
      </c>
      <c r="CI136" s="23">
        <v>14903</v>
      </c>
      <c r="CJ136" s="23">
        <v>8265</v>
      </c>
      <c r="CK136" s="23">
        <v>1782</v>
      </c>
      <c r="CL136" s="22">
        <v>174</v>
      </c>
      <c r="CM136" s="23">
        <v>1144</v>
      </c>
      <c r="CN136" s="23">
        <v>1520</v>
      </c>
      <c r="CO136" s="23">
        <v>1615</v>
      </c>
      <c r="CP136" s="22">
        <v>37</v>
      </c>
      <c r="CQ136" s="23">
        <v>7364</v>
      </c>
      <c r="CR136" s="22">
        <v>90</v>
      </c>
      <c r="CS136" s="22">
        <v>116</v>
      </c>
      <c r="CT136" s="23">
        <v>2612</v>
      </c>
      <c r="CU136" s="22" t="s">
        <v>2467</v>
      </c>
      <c r="CV136" s="22" t="s">
        <v>134</v>
      </c>
    </row>
    <row r="137" spans="1:100" x14ac:dyDescent="0.2">
      <c r="A137" s="22" t="s">
        <v>955</v>
      </c>
      <c r="B137" s="22" t="s">
        <v>956</v>
      </c>
      <c r="C137" s="22" t="s">
        <v>955</v>
      </c>
      <c r="D137" s="22" t="s">
        <v>963</v>
      </c>
      <c r="E137" s="22" t="s">
        <v>964</v>
      </c>
      <c r="F137" s="22" t="s">
        <v>963</v>
      </c>
      <c r="G137" s="22" t="e">
        <f>VLOOKUP(D137,#REF!,5,0)</f>
        <v>#REF!</v>
      </c>
      <c r="H137" s="22" t="e">
        <f>VLOOKUP(D137,#REF!,6,0)</f>
        <v>#REF!</v>
      </c>
      <c r="I137" s="22">
        <v>19</v>
      </c>
      <c r="J137" s="22">
        <v>142</v>
      </c>
      <c r="K137" s="22">
        <v>28</v>
      </c>
      <c r="L137" s="23">
        <v>248698</v>
      </c>
      <c r="M137" s="23">
        <v>78044</v>
      </c>
      <c r="N137" s="26">
        <v>7112.25</v>
      </c>
      <c r="O137" s="22">
        <v>35</v>
      </c>
      <c r="P137" s="23">
        <v>5440</v>
      </c>
      <c r="Q137" s="23">
        <f t="shared" si="0"/>
        <v>21873919.372089844</v>
      </c>
      <c r="R137" s="26">
        <v>15.45</v>
      </c>
      <c r="S137" s="23">
        <v>1354</v>
      </c>
      <c r="T137" s="22">
        <v>166</v>
      </c>
      <c r="U137" s="23">
        <v>224663</v>
      </c>
      <c r="V137" s="23">
        <v>188397</v>
      </c>
      <c r="W137" s="23">
        <v>96238</v>
      </c>
      <c r="X137" s="23">
        <v>136195</v>
      </c>
      <c r="Y137" s="23">
        <v>2054</v>
      </c>
      <c r="Z137" s="23">
        <v>14186</v>
      </c>
      <c r="AA137" s="22">
        <v>21</v>
      </c>
      <c r="AB137" s="22">
        <v>2</v>
      </c>
      <c r="AC137" s="22">
        <v>2</v>
      </c>
      <c r="AD137" s="23">
        <v>128318</v>
      </c>
      <c r="AE137" s="23">
        <v>120380</v>
      </c>
      <c r="AF137" s="23">
        <v>120568</v>
      </c>
      <c r="AG137" s="23">
        <v>117081</v>
      </c>
      <c r="AH137" s="23">
        <v>2220</v>
      </c>
      <c r="AI137" s="23">
        <v>8829</v>
      </c>
      <c r="AJ137" s="23">
        <v>11963</v>
      </c>
      <c r="AK137" s="23">
        <v>19194</v>
      </c>
      <c r="AL137" s="23">
        <v>21889</v>
      </c>
      <c r="AM137" s="23">
        <v>24768</v>
      </c>
      <c r="AN137" s="23">
        <v>22227</v>
      </c>
      <c r="AO137" s="23">
        <v>19063</v>
      </c>
      <c r="AP137" s="23">
        <v>18284</v>
      </c>
      <c r="AQ137" s="23">
        <v>19863</v>
      </c>
      <c r="AR137" s="23">
        <v>19992</v>
      </c>
      <c r="AS137" s="23">
        <v>17751</v>
      </c>
      <c r="AT137" s="23">
        <v>14757</v>
      </c>
      <c r="AU137" s="23">
        <v>11812</v>
      </c>
      <c r="AV137" s="23">
        <v>9606</v>
      </c>
      <c r="AW137" s="23">
        <v>6712</v>
      </c>
      <c r="AX137" s="23">
        <v>4445</v>
      </c>
      <c r="AY137" s="23">
        <v>6372</v>
      </c>
      <c r="AZ137" s="23">
        <v>3112</v>
      </c>
      <c r="BA137" s="23">
        <v>241844</v>
      </c>
      <c r="BB137" s="28">
        <v>1</v>
      </c>
      <c r="BC137" s="28">
        <v>1</v>
      </c>
      <c r="BD137" s="28">
        <v>1</v>
      </c>
      <c r="BE137" s="28">
        <v>0</v>
      </c>
      <c r="BF137" s="28">
        <v>0</v>
      </c>
      <c r="BG137" s="23">
        <v>6558</v>
      </c>
      <c r="BH137" s="23">
        <v>3482</v>
      </c>
      <c r="BI137" s="23">
        <v>23655</v>
      </c>
      <c r="BJ137" s="23">
        <v>13280</v>
      </c>
      <c r="BK137" s="23">
        <v>14476</v>
      </c>
      <c r="BL137" s="23">
        <v>24403</v>
      </c>
      <c r="BM137" s="23">
        <v>47043</v>
      </c>
      <c r="BN137" s="23">
        <v>24426</v>
      </c>
      <c r="BO137" s="23">
        <v>59812</v>
      </c>
      <c r="BP137" s="23">
        <v>41882</v>
      </c>
      <c r="BQ137" s="23">
        <v>60359</v>
      </c>
      <c r="BR137" s="23">
        <v>1551</v>
      </c>
      <c r="BS137" s="23">
        <v>2325</v>
      </c>
      <c r="BT137" s="23">
        <v>10687</v>
      </c>
      <c r="BU137" s="22">
        <v>584</v>
      </c>
      <c r="BV137" s="22">
        <v>29</v>
      </c>
      <c r="BW137" s="23">
        <v>3030</v>
      </c>
      <c r="BX137" s="23">
        <v>2538</v>
      </c>
      <c r="BY137" s="23">
        <v>1033</v>
      </c>
      <c r="BZ137" s="23">
        <v>5860</v>
      </c>
      <c r="CA137" s="22">
        <v>130</v>
      </c>
      <c r="CB137" s="22">
        <v>9</v>
      </c>
      <c r="CC137" s="22">
        <v>117</v>
      </c>
      <c r="CD137" s="22">
        <v>19</v>
      </c>
      <c r="CE137" s="22">
        <v>35</v>
      </c>
      <c r="CF137" s="22">
        <v>31</v>
      </c>
      <c r="CG137" s="22">
        <v>304</v>
      </c>
      <c r="CH137" s="22">
        <v>621</v>
      </c>
      <c r="CI137" s="23">
        <v>234971</v>
      </c>
      <c r="CJ137" s="23">
        <v>62653</v>
      </c>
      <c r="CK137" s="23">
        <v>9272</v>
      </c>
      <c r="CL137" s="23">
        <v>2209</v>
      </c>
      <c r="CM137" s="23">
        <v>25455</v>
      </c>
      <c r="CN137" s="23">
        <v>60549</v>
      </c>
      <c r="CO137" s="23">
        <v>1362</v>
      </c>
      <c r="CP137" s="22">
        <v>468</v>
      </c>
      <c r="CQ137" s="23">
        <v>48120</v>
      </c>
      <c r="CR137" s="22">
        <v>466</v>
      </c>
      <c r="CS137" s="23">
        <v>1611</v>
      </c>
      <c r="CT137" s="23">
        <v>36533</v>
      </c>
      <c r="CU137" s="22" t="s">
        <v>2467</v>
      </c>
      <c r="CV137" s="22" t="s">
        <v>134</v>
      </c>
    </row>
    <row r="138" spans="1:100" x14ac:dyDescent="0.2">
      <c r="A138" s="22" t="s">
        <v>1170</v>
      </c>
      <c r="B138" s="22" t="s">
        <v>1171</v>
      </c>
      <c r="C138" s="22" t="s">
        <v>1170</v>
      </c>
      <c r="D138" s="22" t="s">
        <v>1224</v>
      </c>
      <c r="E138" s="22" t="s">
        <v>1225</v>
      </c>
      <c r="F138" s="22" t="s">
        <v>1224</v>
      </c>
      <c r="G138" s="22" t="e">
        <f>VLOOKUP(D138,#REF!,5,0)</f>
        <v>#REF!</v>
      </c>
      <c r="H138" s="22" t="e">
        <f>VLOOKUP(D138,#REF!,6,0)</f>
        <v>#REF!</v>
      </c>
      <c r="I138" s="22">
        <v>8</v>
      </c>
      <c r="J138" s="22">
        <v>97</v>
      </c>
      <c r="K138" s="22">
        <v>0</v>
      </c>
      <c r="L138" s="23">
        <v>136071</v>
      </c>
      <c r="M138" s="23">
        <v>33003</v>
      </c>
      <c r="N138" s="26">
        <v>3922.02</v>
      </c>
      <c r="O138" s="22">
        <v>35</v>
      </c>
      <c r="P138" s="23">
        <v>696</v>
      </c>
      <c r="Q138" s="23">
        <f t="shared" si="0"/>
        <v>5114976.7400842207</v>
      </c>
      <c r="R138" s="26">
        <v>40.71</v>
      </c>
      <c r="S138" s="22">
        <v>86</v>
      </c>
      <c r="T138" s="22">
        <v>2</v>
      </c>
      <c r="U138" s="23">
        <v>23083</v>
      </c>
      <c r="V138" s="23">
        <v>118105</v>
      </c>
      <c r="W138" s="22">
        <v>386</v>
      </c>
      <c r="X138" s="23">
        <v>98561</v>
      </c>
      <c r="Y138" s="23">
        <v>36743</v>
      </c>
      <c r="Z138" s="22">
        <v>7</v>
      </c>
      <c r="AA138" s="22">
        <v>2</v>
      </c>
      <c r="AB138" s="22">
        <v>0</v>
      </c>
      <c r="AC138" s="22">
        <v>372</v>
      </c>
      <c r="AD138" s="23">
        <v>71443</v>
      </c>
      <c r="AE138" s="23">
        <v>64628</v>
      </c>
      <c r="AF138" s="23">
        <v>72678</v>
      </c>
      <c r="AG138" s="23">
        <v>61176</v>
      </c>
      <c r="AH138" s="22">
        <v>213</v>
      </c>
      <c r="AI138" s="23">
        <v>2004</v>
      </c>
      <c r="AJ138" s="23">
        <v>1876</v>
      </c>
      <c r="AK138" s="23">
        <v>3861</v>
      </c>
      <c r="AL138" s="23">
        <v>8718</v>
      </c>
      <c r="AM138" s="23">
        <v>12237</v>
      </c>
      <c r="AN138" s="23">
        <v>17462</v>
      </c>
      <c r="AO138" s="23">
        <v>13876</v>
      </c>
      <c r="AP138" s="23">
        <v>14643</v>
      </c>
      <c r="AQ138" s="23">
        <v>13670</v>
      </c>
      <c r="AR138" s="23">
        <v>14796</v>
      </c>
      <c r="AS138" s="23">
        <v>11361</v>
      </c>
      <c r="AT138" s="23">
        <v>9747</v>
      </c>
      <c r="AU138" s="23">
        <v>5668</v>
      </c>
      <c r="AV138" s="23">
        <v>3807</v>
      </c>
      <c r="AW138" s="23">
        <v>2134</v>
      </c>
      <c r="AX138" s="23">
        <v>1536</v>
      </c>
      <c r="AY138" s="22">
        <v>679</v>
      </c>
      <c r="AZ138" s="22">
        <v>552</v>
      </c>
      <c r="BA138" s="23">
        <v>135156</v>
      </c>
      <c r="BB138" s="28">
        <v>0</v>
      </c>
      <c r="BC138" s="28">
        <v>0</v>
      </c>
      <c r="BD138" s="28">
        <v>0</v>
      </c>
      <c r="BE138" s="28">
        <v>0</v>
      </c>
      <c r="BF138" s="28">
        <v>0</v>
      </c>
      <c r="BG138" s="23">
        <v>1195</v>
      </c>
      <c r="BH138" s="22">
        <v>673</v>
      </c>
      <c r="BI138" s="23">
        <v>5335</v>
      </c>
      <c r="BJ138" s="23">
        <v>5961</v>
      </c>
      <c r="BK138" s="23">
        <v>6686</v>
      </c>
      <c r="BL138" s="23">
        <v>15424</v>
      </c>
      <c r="BM138" s="23">
        <v>103449</v>
      </c>
      <c r="BN138" s="23">
        <v>11518</v>
      </c>
      <c r="BO138" s="23">
        <v>8597</v>
      </c>
      <c r="BP138" s="23">
        <v>5235</v>
      </c>
      <c r="BQ138" s="23">
        <v>5581</v>
      </c>
      <c r="BR138" s="22">
        <v>139</v>
      </c>
      <c r="BS138" s="22">
        <v>240</v>
      </c>
      <c r="BT138" s="23">
        <v>1268</v>
      </c>
      <c r="BU138" s="22">
        <v>41</v>
      </c>
      <c r="BV138" s="22">
        <v>3</v>
      </c>
      <c r="BW138" s="22">
        <v>421</v>
      </c>
      <c r="BX138" s="22">
        <v>463</v>
      </c>
      <c r="BY138" s="22">
        <v>278</v>
      </c>
      <c r="BZ138" s="23">
        <v>1387</v>
      </c>
      <c r="CA138" s="22">
        <v>11</v>
      </c>
      <c r="CB138" s="22">
        <v>11</v>
      </c>
      <c r="CC138" s="22">
        <v>9</v>
      </c>
      <c r="CD138" s="22">
        <v>9</v>
      </c>
      <c r="CE138" s="22">
        <v>6</v>
      </c>
      <c r="CF138" s="22">
        <v>8</v>
      </c>
      <c r="CG138" s="22">
        <v>11</v>
      </c>
      <c r="CH138" s="22">
        <v>186</v>
      </c>
      <c r="CI138" s="23">
        <v>133271</v>
      </c>
      <c r="CJ138" s="23">
        <v>54629</v>
      </c>
      <c r="CK138" s="23">
        <v>1703</v>
      </c>
      <c r="CL138" s="22">
        <v>101</v>
      </c>
      <c r="CM138" s="23">
        <v>2999</v>
      </c>
      <c r="CN138" s="23">
        <v>42082</v>
      </c>
      <c r="CO138" s="22">
        <v>10</v>
      </c>
      <c r="CP138" s="22">
        <v>199</v>
      </c>
      <c r="CQ138" s="23">
        <v>11564</v>
      </c>
      <c r="CR138" s="22">
        <v>41</v>
      </c>
      <c r="CS138" s="22">
        <v>20</v>
      </c>
      <c r="CT138" s="23">
        <v>22723</v>
      </c>
      <c r="CU138" s="22" t="s">
        <v>2467</v>
      </c>
      <c r="CV138" s="22" t="s">
        <v>134</v>
      </c>
    </row>
    <row r="139" spans="1:100" x14ac:dyDescent="0.2">
      <c r="A139" s="22" t="s">
        <v>861</v>
      </c>
      <c r="B139" s="22" t="s">
        <v>862</v>
      </c>
      <c r="C139" s="22" t="s">
        <v>861</v>
      </c>
      <c r="D139" s="22" t="s">
        <v>865</v>
      </c>
      <c r="E139" s="22" t="s">
        <v>866</v>
      </c>
      <c r="F139" s="22" t="s">
        <v>865</v>
      </c>
      <c r="G139" s="22" t="e">
        <f>VLOOKUP(D139,#REF!,5,0)</f>
        <v>#REF!</v>
      </c>
      <c r="H139" s="22" t="e">
        <f>VLOOKUP(D139,#REF!,6,0)</f>
        <v>#REF!</v>
      </c>
      <c r="I139" s="22">
        <v>21</v>
      </c>
      <c r="J139" s="22">
        <v>198</v>
      </c>
      <c r="K139" s="22">
        <v>4</v>
      </c>
      <c r="L139" s="23">
        <v>325711</v>
      </c>
      <c r="M139" s="23">
        <v>98461</v>
      </c>
      <c r="N139" s="26">
        <v>9482.73</v>
      </c>
      <c r="O139" s="22">
        <v>34</v>
      </c>
      <c r="P139" s="23">
        <v>15380</v>
      </c>
      <c r="Q139" s="23">
        <f t="shared" si="0"/>
        <v>47219774.585445382</v>
      </c>
      <c r="R139" s="26">
        <v>4.22</v>
      </c>
      <c r="S139" s="23">
        <v>1423</v>
      </c>
      <c r="T139" s="22">
        <v>517</v>
      </c>
      <c r="U139" s="23">
        <v>251789</v>
      </c>
      <c r="V139" s="23">
        <v>234102</v>
      </c>
      <c r="W139" s="23">
        <v>300431</v>
      </c>
      <c r="X139" s="23">
        <v>11014</v>
      </c>
      <c r="Y139" s="23">
        <v>3812</v>
      </c>
      <c r="Z139" s="23">
        <v>1880</v>
      </c>
      <c r="AA139" s="23">
        <v>2443</v>
      </c>
      <c r="AB139" s="22">
        <v>79</v>
      </c>
      <c r="AC139" s="23">
        <v>6052</v>
      </c>
      <c r="AD139" s="23">
        <v>168441</v>
      </c>
      <c r="AE139" s="23">
        <v>157270</v>
      </c>
      <c r="AF139" s="23">
        <v>157267</v>
      </c>
      <c r="AG139" s="23">
        <v>152811</v>
      </c>
      <c r="AH139" s="23">
        <v>4445</v>
      </c>
      <c r="AI139" s="23">
        <v>11188</v>
      </c>
      <c r="AJ139" s="23">
        <v>20786</v>
      </c>
      <c r="AK139" s="23">
        <v>29683</v>
      </c>
      <c r="AL139" s="23">
        <v>31464</v>
      </c>
      <c r="AM139" s="23">
        <v>33328</v>
      </c>
      <c r="AN139" s="23">
        <v>28614</v>
      </c>
      <c r="AO139" s="23">
        <v>25619</v>
      </c>
      <c r="AP139" s="23">
        <v>25561</v>
      </c>
      <c r="AQ139" s="23">
        <v>27653</v>
      </c>
      <c r="AR139" s="23">
        <v>26331</v>
      </c>
      <c r="AS139" s="23">
        <v>23328</v>
      </c>
      <c r="AT139" s="23">
        <v>18800</v>
      </c>
      <c r="AU139" s="23">
        <v>12885</v>
      </c>
      <c r="AV139" s="23">
        <v>9036</v>
      </c>
      <c r="AW139" s="23">
        <v>5343</v>
      </c>
      <c r="AX139" s="23">
        <v>3662</v>
      </c>
      <c r="AY139" s="23">
        <v>3618</v>
      </c>
      <c r="AZ139" s="23">
        <v>4835</v>
      </c>
      <c r="BA139" s="23">
        <v>312535</v>
      </c>
      <c r="BB139" s="28">
        <v>2</v>
      </c>
      <c r="BC139" s="28">
        <v>2</v>
      </c>
      <c r="BD139" s="28">
        <v>2</v>
      </c>
      <c r="BE139" s="28">
        <v>1</v>
      </c>
      <c r="BF139" s="28">
        <v>0</v>
      </c>
      <c r="BG139" s="23">
        <v>9942</v>
      </c>
      <c r="BH139" s="23">
        <v>5277</v>
      </c>
      <c r="BI139" s="23">
        <v>36176</v>
      </c>
      <c r="BJ139" s="23">
        <v>18944</v>
      </c>
      <c r="BK139" s="23">
        <v>19829</v>
      </c>
      <c r="BL139" s="23">
        <v>32075</v>
      </c>
      <c r="BM139" s="23">
        <v>92477</v>
      </c>
      <c r="BN139" s="23">
        <v>57311</v>
      </c>
      <c r="BO139" s="23">
        <v>83879</v>
      </c>
      <c r="BP139" s="23">
        <v>36685</v>
      </c>
      <c r="BQ139" s="23">
        <v>43000</v>
      </c>
      <c r="BR139" s="23">
        <v>1766</v>
      </c>
      <c r="BS139" s="23">
        <v>2341</v>
      </c>
      <c r="BT139" s="23">
        <v>7857</v>
      </c>
      <c r="BU139" s="22">
        <v>374</v>
      </c>
      <c r="BV139" s="22">
        <v>21</v>
      </c>
      <c r="BW139" s="23">
        <v>7428</v>
      </c>
      <c r="BX139" s="23">
        <v>6289</v>
      </c>
      <c r="BY139" s="23">
        <v>1794</v>
      </c>
      <c r="BZ139" s="23">
        <v>9371</v>
      </c>
      <c r="CA139" s="23">
        <v>2684</v>
      </c>
      <c r="CB139" s="22">
        <v>23</v>
      </c>
      <c r="CC139" s="23">
        <v>2994</v>
      </c>
      <c r="CD139" s="22">
        <v>29</v>
      </c>
      <c r="CE139" s="22">
        <v>895</v>
      </c>
      <c r="CF139" s="22">
        <v>49</v>
      </c>
      <c r="CG139" s="23">
        <v>3774</v>
      </c>
      <c r="CH139" s="22">
        <v>311</v>
      </c>
      <c r="CI139" s="23">
        <v>290070</v>
      </c>
      <c r="CJ139" s="23">
        <v>108659</v>
      </c>
      <c r="CK139" s="23">
        <v>6291</v>
      </c>
      <c r="CL139" s="23">
        <v>1610</v>
      </c>
      <c r="CM139" s="23">
        <v>65115</v>
      </c>
      <c r="CN139" s="23">
        <v>23344</v>
      </c>
      <c r="CO139" s="23">
        <v>12625</v>
      </c>
      <c r="CP139" s="22">
        <v>145</v>
      </c>
      <c r="CQ139" s="23">
        <v>38281</v>
      </c>
      <c r="CR139" s="22">
        <v>407</v>
      </c>
      <c r="CS139" s="22">
        <v>715</v>
      </c>
      <c r="CT139" s="23">
        <v>68519</v>
      </c>
      <c r="CU139" s="22" t="s">
        <v>2467</v>
      </c>
      <c r="CV139" s="22" t="s">
        <v>134</v>
      </c>
    </row>
    <row r="140" spans="1:100" x14ac:dyDescent="0.2">
      <c r="A140" s="22" t="s">
        <v>1033</v>
      </c>
      <c r="B140" s="22" t="s">
        <v>1034</v>
      </c>
      <c r="C140" s="22" t="s">
        <v>1033</v>
      </c>
      <c r="D140" s="22" t="s">
        <v>1061</v>
      </c>
      <c r="E140" s="22" t="s">
        <v>1062</v>
      </c>
      <c r="F140" s="22" t="s">
        <v>1061</v>
      </c>
      <c r="G140" s="22" t="e">
        <f>VLOOKUP(D140,#REF!,5,0)</f>
        <v>#REF!</v>
      </c>
      <c r="H140" s="22" t="e">
        <f>VLOOKUP(D140,#REF!,6,0)</f>
        <v>#REF!</v>
      </c>
      <c r="I140" s="22">
        <v>12</v>
      </c>
      <c r="J140" s="22">
        <v>117</v>
      </c>
      <c r="K140" s="22">
        <v>16</v>
      </c>
      <c r="L140" s="23">
        <v>124838</v>
      </c>
      <c r="M140" s="23">
        <v>40179</v>
      </c>
      <c r="N140" s="26">
        <v>3634.74</v>
      </c>
      <c r="O140" s="22">
        <v>34</v>
      </c>
      <c r="P140" s="23">
        <v>2801</v>
      </c>
      <c r="Q140" s="23">
        <f t="shared" si="0"/>
        <v>22437078.453675963</v>
      </c>
      <c r="R140" s="26">
        <v>13.47</v>
      </c>
      <c r="S140" s="22">
        <v>585</v>
      </c>
      <c r="T140" s="22">
        <v>152</v>
      </c>
      <c r="U140" s="23">
        <v>107225</v>
      </c>
      <c r="V140" s="23">
        <v>89307</v>
      </c>
      <c r="W140" s="23">
        <v>113474</v>
      </c>
      <c r="X140" s="23">
        <v>2808</v>
      </c>
      <c r="Y140" s="22">
        <v>573</v>
      </c>
      <c r="Z140" s="23">
        <v>7873</v>
      </c>
      <c r="AA140" s="22">
        <v>110</v>
      </c>
      <c r="AB140" s="22">
        <v>0</v>
      </c>
      <c r="AC140" s="22">
        <v>0</v>
      </c>
      <c r="AD140" s="23">
        <v>64301</v>
      </c>
      <c r="AE140" s="23">
        <v>60537</v>
      </c>
      <c r="AF140" s="23">
        <v>59341</v>
      </c>
      <c r="AG140" s="23">
        <v>60604</v>
      </c>
      <c r="AH140" s="23">
        <v>1445</v>
      </c>
      <c r="AI140" s="23">
        <v>3448</v>
      </c>
      <c r="AJ140" s="23">
        <v>8681</v>
      </c>
      <c r="AK140" s="23">
        <v>10981</v>
      </c>
      <c r="AL140" s="23">
        <v>11979</v>
      </c>
      <c r="AM140" s="23">
        <v>12434</v>
      </c>
      <c r="AN140" s="23">
        <v>11294</v>
      </c>
      <c r="AO140" s="23">
        <v>9597</v>
      </c>
      <c r="AP140" s="23">
        <v>9663</v>
      </c>
      <c r="AQ140" s="23">
        <v>10123</v>
      </c>
      <c r="AR140" s="23">
        <v>9613</v>
      </c>
      <c r="AS140" s="23">
        <v>8957</v>
      </c>
      <c r="AT140" s="23">
        <v>7390</v>
      </c>
      <c r="AU140" s="23">
        <v>5022</v>
      </c>
      <c r="AV140" s="23">
        <v>3644</v>
      </c>
      <c r="AW140" s="23">
        <v>2203</v>
      </c>
      <c r="AX140" s="23">
        <v>1578</v>
      </c>
      <c r="AY140" s="23">
        <v>1679</v>
      </c>
      <c r="AZ140" s="23">
        <v>2079</v>
      </c>
      <c r="BA140" s="23">
        <v>118879</v>
      </c>
      <c r="BB140" s="28">
        <v>2</v>
      </c>
      <c r="BC140" s="28">
        <v>2</v>
      </c>
      <c r="BD140" s="28">
        <v>2</v>
      </c>
      <c r="BE140" s="28">
        <v>1</v>
      </c>
      <c r="BF140" s="28">
        <v>0</v>
      </c>
      <c r="BG140" s="23">
        <v>3901</v>
      </c>
      <c r="BH140" s="23">
        <v>1985</v>
      </c>
      <c r="BI140" s="23">
        <v>13414</v>
      </c>
      <c r="BJ140" s="23">
        <v>7194</v>
      </c>
      <c r="BK140" s="23">
        <v>7438</v>
      </c>
      <c r="BL140" s="23">
        <v>12249</v>
      </c>
      <c r="BM140" s="23">
        <v>31259</v>
      </c>
      <c r="BN140" s="23">
        <v>16718</v>
      </c>
      <c r="BO140" s="23">
        <v>32392</v>
      </c>
      <c r="BP140" s="23">
        <v>18080</v>
      </c>
      <c r="BQ140" s="23">
        <v>20043</v>
      </c>
      <c r="BR140" s="22">
        <v>726</v>
      </c>
      <c r="BS140" s="23">
        <v>1257</v>
      </c>
      <c r="BT140" s="23">
        <v>4185</v>
      </c>
      <c r="BU140" s="22">
        <v>170</v>
      </c>
      <c r="BV140" s="22">
        <v>8</v>
      </c>
      <c r="BW140" s="23">
        <v>5572</v>
      </c>
      <c r="BX140" s="23">
        <v>3678</v>
      </c>
      <c r="BY140" s="23">
        <v>1385</v>
      </c>
      <c r="BZ140" s="23">
        <v>6746</v>
      </c>
      <c r="CA140" s="22">
        <v>816</v>
      </c>
      <c r="CB140" s="22">
        <v>7</v>
      </c>
      <c r="CC140" s="22">
        <v>53</v>
      </c>
      <c r="CD140" s="22">
        <v>3</v>
      </c>
      <c r="CE140" s="22">
        <v>24</v>
      </c>
      <c r="CF140" s="22">
        <v>27</v>
      </c>
      <c r="CG140" s="22">
        <v>111</v>
      </c>
      <c r="CH140" s="22">
        <v>143</v>
      </c>
      <c r="CI140" s="23">
        <v>106273</v>
      </c>
      <c r="CJ140" s="23">
        <v>38728</v>
      </c>
      <c r="CK140" s="23">
        <v>2682</v>
      </c>
      <c r="CL140" s="22">
        <v>434</v>
      </c>
      <c r="CM140" s="23">
        <v>7809</v>
      </c>
      <c r="CN140" s="23">
        <v>25917</v>
      </c>
      <c r="CO140" s="22">
        <v>27</v>
      </c>
      <c r="CP140" s="22">
        <v>35</v>
      </c>
      <c r="CQ140" s="23">
        <v>19088</v>
      </c>
      <c r="CR140" s="22">
        <v>228</v>
      </c>
      <c r="CS140" s="22">
        <v>314</v>
      </c>
      <c r="CT140" s="23">
        <v>29576</v>
      </c>
      <c r="CU140" s="22" t="s">
        <v>2467</v>
      </c>
      <c r="CV140" s="22" t="s">
        <v>134</v>
      </c>
    </row>
    <row r="141" spans="1:100" x14ac:dyDescent="0.2">
      <c r="A141" s="22" t="s">
        <v>341</v>
      </c>
      <c r="B141" s="22" t="s">
        <v>342</v>
      </c>
      <c r="C141" s="22" t="s">
        <v>341</v>
      </c>
      <c r="D141" s="22" t="s">
        <v>367</v>
      </c>
      <c r="E141" s="22" t="s">
        <v>368</v>
      </c>
      <c r="F141" s="22" t="s">
        <v>367</v>
      </c>
      <c r="G141" s="22" t="e">
        <f>VLOOKUP(D141,#REF!,5,0)</f>
        <v>#REF!</v>
      </c>
      <c r="H141" s="22" t="e">
        <f>VLOOKUP(D141,#REF!,6,0)</f>
        <v>#REF!</v>
      </c>
      <c r="I141" s="22">
        <v>7</v>
      </c>
      <c r="J141" s="22">
        <v>82</v>
      </c>
      <c r="K141" s="22">
        <v>7</v>
      </c>
      <c r="L141" s="23">
        <v>194663</v>
      </c>
      <c r="M141" s="23">
        <v>58719</v>
      </c>
      <c r="N141" s="26">
        <v>6008.55</v>
      </c>
      <c r="O141" s="22">
        <v>32</v>
      </c>
      <c r="P141" s="23">
        <v>4926</v>
      </c>
      <c r="Q141" s="23">
        <f t="shared" si="0"/>
        <v>25305271.160929404</v>
      </c>
      <c r="R141" s="26">
        <v>19.47</v>
      </c>
      <c r="S141" s="23">
        <v>1003</v>
      </c>
      <c r="T141" s="22">
        <v>228</v>
      </c>
      <c r="U141" s="23">
        <v>153272</v>
      </c>
      <c r="V141" s="23">
        <v>137453</v>
      </c>
      <c r="W141" s="23">
        <v>192901</v>
      </c>
      <c r="X141" s="22">
        <v>736</v>
      </c>
      <c r="Y141" s="22">
        <v>73</v>
      </c>
      <c r="Z141" s="22">
        <v>950</v>
      </c>
      <c r="AA141" s="22">
        <v>2</v>
      </c>
      <c r="AB141" s="22">
        <v>0</v>
      </c>
      <c r="AC141" s="22">
        <v>1</v>
      </c>
      <c r="AD141" s="23">
        <v>98900</v>
      </c>
      <c r="AE141" s="23">
        <v>95763</v>
      </c>
      <c r="AF141" s="23">
        <v>91778</v>
      </c>
      <c r="AG141" s="23">
        <v>94956</v>
      </c>
      <c r="AH141" s="23">
        <v>1945</v>
      </c>
      <c r="AI141" s="23">
        <v>5984</v>
      </c>
      <c r="AJ141" s="23">
        <v>14616</v>
      </c>
      <c r="AK141" s="23">
        <v>18691</v>
      </c>
      <c r="AL141" s="23">
        <v>18604</v>
      </c>
      <c r="AM141" s="23">
        <v>18010</v>
      </c>
      <c r="AN141" s="23">
        <v>17090</v>
      </c>
      <c r="AO141" s="23">
        <v>16271</v>
      </c>
      <c r="AP141" s="23">
        <v>17454</v>
      </c>
      <c r="AQ141" s="23">
        <v>15982</v>
      </c>
      <c r="AR141" s="23">
        <v>13772</v>
      </c>
      <c r="AS141" s="23">
        <v>11139</v>
      </c>
      <c r="AT141" s="23">
        <v>9352</v>
      </c>
      <c r="AU141" s="23">
        <v>8287</v>
      </c>
      <c r="AV141" s="23">
        <v>6711</v>
      </c>
      <c r="AW141" s="23">
        <v>3722</v>
      </c>
      <c r="AX141" s="23">
        <v>2184</v>
      </c>
      <c r="AY141" s="23">
        <v>2778</v>
      </c>
      <c r="AZ141" s="23">
        <v>3416</v>
      </c>
      <c r="BA141" s="23">
        <v>185315</v>
      </c>
      <c r="BB141" s="28">
        <v>2</v>
      </c>
      <c r="BC141" s="28">
        <v>2</v>
      </c>
      <c r="BD141" s="28">
        <v>2</v>
      </c>
      <c r="BE141" s="28">
        <v>1</v>
      </c>
      <c r="BF141" s="28">
        <v>0</v>
      </c>
      <c r="BG141" s="23">
        <v>6914</v>
      </c>
      <c r="BH141" s="23">
        <v>3600</v>
      </c>
      <c r="BI141" s="23">
        <v>22571</v>
      </c>
      <c r="BJ141" s="23">
        <v>11164</v>
      </c>
      <c r="BK141" s="23">
        <v>10851</v>
      </c>
      <c r="BL141" s="23">
        <v>17759</v>
      </c>
      <c r="BM141" s="23">
        <v>60148</v>
      </c>
      <c r="BN141" s="23">
        <v>33851</v>
      </c>
      <c r="BO141" s="23">
        <v>51897</v>
      </c>
      <c r="BP141" s="23">
        <v>21860</v>
      </c>
      <c r="BQ141" s="23">
        <v>21602</v>
      </c>
      <c r="BR141" s="22">
        <v>606</v>
      </c>
      <c r="BS141" s="23">
        <v>1086</v>
      </c>
      <c r="BT141" s="23">
        <v>3490</v>
      </c>
      <c r="BU141" s="22">
        <v>102</v>
      </c>
      <c r="BV141" s="22">
        <v>21</v>
      </c>
      <c r="BW141" s="23">
        <v>1940</v>
      </c>
      <c r="BX141" s="22">
        <v>580</v>
      </c>
      <c r="BY141" s="22">
        <v>550</v>
      </c>
      <c r="BZ141" s="22">
        <v>997</v>
      </c>
      <c r="CA141" s="22">
        <v>170</v>
      </c>
      <c r="CB141" s="22">
        <v>5</v>
      </c>
      <c r="CC141" s="22">
        <v>82</v>
      </c>
      <c r="CD141" s="22">
        <v>6</v>
      </c>
      <c r="CE141" s="22">
        <v>50</v>
      </c>
      <c r="CF141" s="22">
        <v>12</v>
      </c>
      <c r="CG141" s="22">
        <v>88</v>
      </c>
      <c r="CH141" s="22">
        <v>116</v>
      </c>
      <c r="CI141" s="23">
        <v>190067</v>
      </c>
      <c r="CJ141" s="23">
        <v>66456</v>
      </c>
      <c r="CK141" s="23">
        <v>1361</v>
      </c>
      <c r="CL141" s="23">
        <v>1194</v>
      </c>
      <c r="CM141" s="23">
        <v>17282</v>
      </c>
      <c r="CN141" s="23">
        <v>52541</v>
      </c>
      <c r="CO141" s="22">
        <v>60</v>
      </c>
      <c r="CP141" s="22">
        <v>26</v>
      </c>
      <c r="CQ141" s="23">
        <v>23534</v>
      </c>
      <c r="CR141" s="22">
        <v>421</v>
      </c>
      <c r="CS141" s="22">
        <v>123</v>
      </c>
      <c r="CT141" s="23">
        <v>31665</v>
      </c>
      <c r="CU141" s="22" t="s">
        <v>2467</v>
      </c>
      <c r="CV141" s="22" t="s">
        <v>134</v>
      </c>
    </row>
    <row r="142" spans="1:100" x14ac:dyDescent="0.2">
      <c r="A142" s="22" t="s">
        <v>1120</v>
      </c>
      <c r="B142" s="22" t="s">
        <v>1121</v>
      </c>
      <c r="C142" s="22" t="s">
        <v>1120</v>
      </c>
      <c r="D142" s="22" t="s">
        <v>1126</v>
      </c>
      <c r="E142" s="22" t="s">
        <v>1127</v>
      </c>
      <c r="F142" s="22" t="s">
        <v>1126</v>
      </c>
      <c r="G142" s="22" t="e">
        <f>VLOOKUP(D142,#REF!,5,0)</f>
        <v>#REF!</v>
      </c>
      <c r="H142" s="22" t="e">
        <f>VLOOKUP(D142,#REF!,6,0)</f>
        <v>#REF!</v>
      </c>
      <c r="I142" s="22">
        <v>12</v>
      </c>
      <c r="J142" s="22">
        <v>78</v>
      </c>
      <c r="K142" s="22">
        <v>0</v>
      </c>
      <c r="L142" s="23">
        <v>106041</v>
      </c>
      <c r="M142" s="23">
        <v>31021</v>
      </c>
      <c r="N142" s="26">
        <v>3304.32</v>
      </c>
      <c r="O142" s="22">
        <v>32</v>
      </c>
      <c r="P142" s="23">
        <v>1395</v>
      </c>
      <c r="Q142" s="23">
        <f t="shared" si="0"/>
        <v>13155288.991993664</v>
      </c>
      <c r="R142" s="26">
        <v>8.35</v>
      </c>
      <c r="S142" s="22">
        <v>663</v>
      </c>
      <c r="T142" s="22">
        <v>231</v>
      </c>
      <c r="U142" s="23">
        <v>80638</v>
      </c>
      <c r="V142" s="23">
        <v>74094</v>
      </c>
      <c r="W142" s="23">
        <v>103740</v>
      </c>
      <c r="X142" s="23">
        <v>1579</v>
      </c>
      <c r="Y142" s="22">
        <v>712</v>
      </c>
      <c r="Z142" s="22">
        <v>6</v>
      </c>
      <c r="AA142" s="22">
        <v>4</v>
      </c>
      <c r="AB142" s="22">
        <v>0</v>
      </c>
      <c r="AC142" s="22">
        <v>0</v>
      </c>
      <c r="AD142" s="23">
        <v>53638</v>
      </c>
      <c r="AE142" s="23">
        <v>52403</v>
      </c>
      <c r="AF142" s="23">
        <v>56252</v>
      </c>
      <c r="AG142" s="23">
        <v>45209</v>
      </c>
      <c r="AH142" s="22">
        <v>815</v>
      </c>
      <c r="AI142" s="23">
        <v>3765</v>
      </c>
      <c r="AJ142" s="23">
        <v>6728</v>
      </c>
      <c r="AK142" s="23">
        <v>10284</v>
      </c>
      <c r="AL142" s="23">
        <v>11268</v>
      </c>
      <c r="AM142" s="23">
        <v>12277</v>
      </c>
      <c r="AN142" s="23">
        <v>10355</v>
      </c>
      <c r="AO142" s="23">
        <v>9006</v>
      </c>
      <c r="AP142" s="23">
        <v>8501</v>
      </c>
      <c r="AQ142" s="23">
        <v>7924</v>
      </c>
      <c r="AR142" s="23">
        <v>6854</v>
      </c>
      <c r="AS142" s="23">
        <v>6157</v>
      </c>
      <c r="AT142" s="23">
        <v>4673</v>
      </c>
      <c r="AU142" s="23">
        <v>3835</v>
      </c>
      <c r="AV142" s="23">
        <v>3098</v>
      </c>
      <c r="AW142" s="23">
        <v>2264</v>
      </c>
      <c r="AX142" s="23">
        <v>1333</v>
      </c>
      <c r="AY142" s="23">
        <v>1484</v>
      </c>
      <c r="AZ142" s="23">
        <v>1549</v>
      </c>
      <c r="BA142" s="23">
        <v>101862</v>
      </c>
      <c r="BB142" s="28">
        <v>2</v>
      </c>
      <c r="BC142" s="28">
        <v>2</v>
      </c>
      <c r="BD142" s="28">
        <v>1</v>
      </c>
      <c r="BE142" s="28">
        <v>1</v>
      </c>
      <c r="BF142" s="28">
        <v>0</v>
      </c>
      <c r="BG142" s="23">
        <v>3221</v>
      </c>
      <c r="BH142" s="23">
        <v>1885</v>
      </c>
      <c r="BI142" s="23">
        <v>12593</v>
      </c>
      <c r="BJ142" s="23">
        <v>6854</v>
      </c>
      <c r="BK142" s="23">
        <v>7244</v>
      </c>
      <c r="BL142" s="23">
        <v>11634</v>
      </c>
      <c r="BM142" s="23">
        <v>20673</v>
      </c>
      <c r="BN142" s="23">
        <v>14256</v>
      </c>
      <c r="BO142" s="23">
        <v>23978</v>
      </c>
      <c r="BP142" s="23">
        <v>15405</v>
      </c>
      <c r="BQ142" s="23">
        <v>25409</v>
      </c>
      <c r="BR142" s="22">
        <v>933</v>
      </c>
      <c r="BS142" s="23">
        <v>1006</v>
      </c>
      <c r="BT142" s="23">
        <v>4260</v>
      </c>
      <c r="BU142" s="22">
        <v>108</v>
      </c>
      <c r="BV142" s="22">
        <v>13</v>
      </c>
      <c r="BW142" s="22">
        <v>706</v>
      </c>
      <c r="BX142" s="22">
        <v>695</v>
      </c>
      <c r="BY142" s="22">
        <v>310</v>
      </c>
      <c r="BZ142" s="23">
        <v>4572</v>
      </c>
      <c r="CA142" s="22">
        <v>14</v>
      </c>
      <c r="CB142" s="22">
        <v>12</v>
      </c>
      <c r="CC142" s="22">
        <v>7</v>
      </c>
      <c r="CD142" s="22">
        <v>8</v>
      </c>
      <c r="CE142" s="22">
        <v>16</v>
      </c>
      <c r="CF142" s="22">
        <v>21</v>
      </c>
      <c r="CG142" s="22">
        <v>80</v>
      </c>
      <c r="CH142" s="22">
        <v>532</v>
      </c>
      <c r="CI142" s="23">
        <v>99068</v>
      </c>
      <c r="CJ142" s="23">
        <v>37082</v>
      </c>
      <c r="CK142" s="23">
        <v>4744</v>
      </c>
      <c r="CL142" s="22">
        <v>175</v>
      </c>
      <c r="CM142" s="23">
        <v>9019</v>
      </c>
      <c r="CN142" s="23">
        <v>15746</v>
      </c>
      <c r="CO142" s="23">
        <v>1222</v>
      </c>
      <c r="CP142" s="22">
        <v>16</v>
      </c>
      <c r="CQ142" s="23">
        <v>20170</v>
      </c>
      <c r="CR142" s="22">
        <v>38</v>
      </c>
      <c r="CS142" s="22">
        <v>258</v>
      </c>
      <c r="CT142" s="23">
        <v>17571</v>
      </c>
      <c r="CU142" s="22" t="s">
        <v>2467</v>
      </c>
      <c r="CV142" s="22" t="s">
        <v>134</v>
      </c>
    </row>
    <row r="143" spans="1:100" x14ac:dyDescent="0.2">
      <c r="A143" s="22" t="s">
        <v>1120</v>
      </c>
      <c r="B143" s="22" t="s">
        <v>1121</v>
      </c>
      <c r="C143" s="22" t="s">
        <v>1120</v>
      </c>
      <c r="D143" s="22" t="s">
        <v>1128</v>
      </c>
      <c r="E143" s="22" t="s">
        <v>1129</v>
      </c>
      <c r="F143" s="22" t="s">
        <v>1128</v>
      </c>
      <c r="G143" s="22" t="e">
        <f>VLOOKUP(D143,#REF!,5,0)</f>
        <v>#REF!</v>
      </c>
      <c r="H143" s="22" t="e">
        <f>VLOOKUP(D143,#REF!,6,0)</f>
        <v>#REF!</v>
      </c>
      <c r="I143" s="22">
        <v>30</v>
      </c>
      <c r="J143" s="22">
        <v>249</v>
      </c>
      <c r="K143" s="22">
        <v>0</v>
      </c>
      <c r="L143" s="23">
        <v>252880</v>
      </c>
      <c r="M143" s="23">
        <v>63793</v>
      </c>
      <c r="N143" s="26">
        <v>8148.9</v>
      </c>
      <c r="O143" s="22">
        <v>31</v>
      </c>
      <c r="P143" s="23">
        <v>3244</v>
      </c>
      <c r="Q143" s="23">
        <f t="shared" si="0"/>
        <v>12828218.918063903</v>
      </c>
      <c r="R143" s="26">
        <v>5.21</v>
      </c>
      <c r="S143" s="23">
        <v>1244</v>
      </c>
      <c r="T143" s="22">
        <v>304</v>
      </c>
      <c r="U143" s="23">
        <v>184297</v>
      </c>
      <c r="V143" s="23">
        <v>179679</v>
      </c>
      <c r="W143" s="23">
        <v>219400</v>
      </c>
      <c r="X143" s="23">
        <v>33232</v>
      </c>
      <c r="Y143" s="22">
        <v>236</v>
      </c>
      <c r="Z143" s="22">
        <v>1</v>
      </c>
      <c r="AA143" s="22">
        <v>6</v>
      </c>
      <c r="AB143" s="22">
        <v>1</v>
      </c>
      <c r="AC143" s="22">
        <v>4</v>
      </c>
      <c r="AD143" s="23">
        <v>129625</v>
      </c>
      <c r="AE143" s="23">
        <v>123255</v>
      </c>
      <c r="AF143" s="23">
        <v>141870</v>
      </c>
      <c r="AG143" s="23">
        <v>104574</v>
      </c>
      <c r="AH143" s="23">
        <v>1031</v>
      </c>
      <c r="AI143" s="23">
        <v>5405</v>
      </c>
      <c r="AJ143" s="23">
        <v>11939</v>
      </c>
      <c r="AK143" s="23">
        <v>22866</v>
      </c>
      <c r="AL143" s="23">
        <v>28439</v>
      </c>
      <c r="AM143" s="23">
        <v>32155</v>
      </c>
      <c r="AN143" s="23">
        <v>27193</v>
      </c>
      <c r="AO143" s="23">
        <v>21803</v>
      </c>
      <c r="AP143" s="23">
        <v>20009</v>
      </c>
      <c r="AQ143" s="23">
        <v>19468</v>
      </c>
      <c r="AR143" s="23">
        <v>16839</v>
      </c>
      <c r="AS143" s="23">
        <v>14992</v>
      </c>
      <c r="AT143" s="23">
        <v>11696</v>
      </c>
      <c r="AU143" s="23">
        <v>8782</v>
      </c>
      <c r="AV143" s="23">
        <v>7074</v>
      </c>
      <c r="AW143" s="23">
        <v>4463</v>
      </c>
      <c r="AX143" s="23">
        <v>2800</v>
      </c>
      <c r="AY143" s="23">
        <v>2362</v>
      </c>
      <c r="AZ143" s="23">
        <v>2771</v>
      </c>
      <c r="BA143" s="23">
        <v>246311</v>
      </c>
      <c r="BB143" s="28">
        <v>1</v>
      </c>
      <c r="BC143" s="28">
        <v>1</v>
      </c>
      <c r="BD143" s="28">
        <v>1</v>
      </c>
      <c r="BE143" s="28">
        <v>1</v>
      </c>
      <c r="BF143" s="28">
        <v>0</v>
      </c>
      <c r="BG143" s="23">
        <v>6309</v>
      </c>
      <c r="BH143" s="23">
        <v>3897</v>
      </c>
      <c r="BI143" s="23">
        <v>28649</v>
      </c>
      <c r="BJ143" s="23">
        <v>17441</v>
      </c>
      <c r="BK143" s="23">
        <v>19930</v>
      </c>
      <c r="BL143" s="23">
        <v>30137</v>
      </c>
      <c r="BM143" s="23">
        <v>58072</v>
      </c>
      <c r="BN143" s="23">
        <v>37497</v>
      </c>
      <c r="BO143" s="23">
        <v>59175</v>
      </c>
      <c r="BP143" s="23">
        <v>38436</v>
      </c>
      <c r="BQ143" s="23">
        <v>48982</v>
      </c>
      <c r="BR143" s="23">
        <v>1765</v>
      </c>
      <c r="BS143" s="23">
        <v>2076</v>
      </c>
      <c r="BT143" s="23">
        <v>6651</v>
      </c>
      <c r="BU143" s="22">
        <v>213</v>
      </c>
      <c r="BV143" s="22">
        <v>13</v>
      </c>
      <c r="BW143" s="23">
        <v>2380</v>
      </c>
      <c r="BX143" s="23">
        <v>2268</v>
      </c>
      <c r="BY143" s="22">
        <v>775</v>
      </c>
      <c r="BZ143" s="23">
        <v>9679</v>
      </c>
      <c r="CA143" s="23">
        <v>17478</v>
      </c>
      <c r="CB143" s="22">
        <v>6</v>
      </c>
      <c r="CC143" s="22">
        <v>15</v>
      </c>
      <c r="CD143" s="22">
        <v>7</v>
      </c>
      <c r="CE143" s="22">
        <v>3</v>
      </c>
      <c r="CF143" s="22">
        <v>15</v>
      </c>
      <c r="CG143" s="22">
        <v>43</v>
      </c>
      <c r="CH143" s="22">
        <v>234</v>
      </c>
      <c r="CI143" s="23">
        <v>219977</v>
      </c>
      <c r="CJ143" s="23">
        <v>101784</v>
      </c>
      <c r="CK143" s="23">
        <v>5118</v>
      </c>
      <c r="CL143" s="23">
        <v>1318</v>
      </c>
      <c r="CM143" s="23">
        <v>17049</v>
      </c>
      <c r="CN143" s="23">
        <v>47584</v>
      </c>
      <c r="CO143" s="23">
        <v>5046</v>
      </c>
      <c r="CP143" s="22">
        <v>64</v>
      </c>
      <c r="CQ143" s="23">
        <v>43185</v>
      </c>
      <c r="CR143" s="22">
        <v>199</v>
      </c>
      <c r="CS143" s="22">
        <v>178</v>
      </c>
      <c r="CT143" s="23">
        <v>31355</v>
      </c>
      <c r="CU143" s="22" t="s">
        <v>2467</v>
      </c>
      <c r="CV143" s="22" t="s">
        <v>134</v>
      </c>
    </row>
    <row r="144" spans="1:100" x14ac:dyDescent="0.2">
      <c r="A144" s="22" t="s">
        <v>1120</v>
      </c>
      <c r="B144" s="22" t="s">
        <v>1121</v>
      </c>
      <c r="C144" s="22" t="s">
        <v>1120</v>
      </c>
      <c r="D144" s="22" t="s">
        <v>1134</v>
      </c>
      <c r="E144" s="22" t="s">
        <v>1135</v>
      </c>
      <c r="F144" s="22" t="s">
        <v>1134</v>
      </c>
      <c r="G144" s="22" t="e">
        <f>VLOOKUP(D144,#REF!,5,0)</f>
        <v>#REF!</v>
      </c>
      <c r="H144" s="22" t="e">
        <f>VLOOKUP(D144,#REF!,6,0)</f>
        <v>#REF!</v>
      </c>
      <c r="I144" s="22">
        <v>5</v>
      </c>
      <c r="J144" s="22">
        <v>88</v>
      </c>
      <c r="K144" s="22">
        <v>0</v>
      </c>
      <c r="L144" s="23">
        <v>77106</v>
      </c>
      <c r="M144" s="23">
        <v>22246</v>
      </c>
      <c r="N144" s="26">
        <v>2476</v>
      </c>
      <c r="O144" s="22">
        <v>31</v>
      </c>
      <c r="P144" s="23">
        <v>873</v>
      </c>
      <c r="Q144" s="23">
        <f t="shared" si="0"/>
        <v>11322076.103027003</v>
      </c>
      <c r="R144" s="26">
        <v>6.46</v>
      </c>
      <c r="S144" s="22">
        <v>413</v>
      </c>
      <c r="T144" s="22">
        <v>99</v>
      </c>
      <c r="U144" s="23">
        <v>73552</v>
      </c>
      <c r="V144" s="23">
        <v>50219</v>
      </c>
      <c r="W144" s="23">
        <v>47635</v>
      </c>
      <c r="X144" s="23">
        <v>29100</v>
      </c>
      <c r="Y144" s="22">
        <v>365</v>
      </c>
      <c r="Z144" s="22">
        <v>5</v>
      </c>
      <c r="AA144" s="22">
        <v>1</v>
      </c>
      <c r="AB144" s="22">
        <v>0</v>
      </c>
      <c r="AC144" s="22">
        <v>0</v>
      </c>
      <c r="AD144" s="23">
        <v>39656</v>
      </c>
      <c r="AE144" s="23">
        <v>37450</v>
      </c>
      <c r="AF144" s="23">
        <v>39952</v>
      </c>
      <c r="AG144" s="23">
        <v>34517</v>
      </c>
      <c r="AH144" s="22">
        <v>387</v>
      </c>
      <c r="AI144" s="23">
        <v>2250</v>
      </c>
      <c r="AJ144" s="23">
        <v>7076</v>
      </c>
      <c r="AK144" s="23">
        <v>8499</v>
      </c>
      <c r="AL144" s="23">
        <v>8656</v>
      </c>
      <c r="AM144" s="23">
        <v>7641</v>
      </c>
      <c r="AN144" s="23">
        <v>6966</v>
      </c>
      <c r="AO144" s="23">
        <v>6251</v>
      </c>
      <c r="AP144" s="23">
        <v>6524</v>
      </c>
      <c r="AQ144" s="23">
        <v>6097</v>
      </c>
      <c r="AR144" s="23">
        <v>4773</v>
      </c>
      <c r="AS144" s="23">
        <v>3986</v>
      </c>
      <c r="AT144" s="23">
        <v>3009</v>
      </c>
      <c r="AU144" s="23">
        <v>2320</v>
      </c>
      <c r="AV144" s="23">
        <v>2006</v>
      </c>
      <c r="AW144" s="23">
        <v>1541</v>
      </c>
      <c r="AX144" s="22">
        <v>968</v>
      </c>
      <c r="AY144" s="22">
        <v>793</v>
      </c>
      <c r="AZ144" s="23">
        <v>1548</v>
      </c>
      <c r="BA144" s="23">
        <v>72529</v>
      </c>
      <c r="BB144" s="28">
        <v>2</v>
      </c>
      <c r="BC144" s="28">
        <v>2</v>
      </c>
      <c r="BD144" s="28">
        <v>2</v>
      </c>
      <c r="BE144" s="28">
        <v>2</v>
      </c>
      <c r="BF144" s="28">
        <v>0</v>
      </c>
      <c r="BG144" s="23">
        <v>3227</v>
      </c>
      <c r="BH144" s="23">
        <v>1704</v>
      </c>
      <c r="BI144" s="23">
        <v>10218</v>
      </c>
      <c r="BJ144" s="23">
        <v>5119</v>
      </c>
      <c r="BK144" s="23">
        <v>5087</v>
      </c>
      <c r="BL144" s="23">
        <v>7238</v>
      </c>
      <c r="BM144" s="23">
        <v>19983</v>
      </c>
      <c r="BN144" s="23">
        <v>12329</v>
      </c>
      <c r="BO144" s="23">
        <v>17619</v>
      </c>
      <c r="BP144" s="23">
        <v>9265</v>
      </c>
      <c r="BQ144" s="23">
        <v>13544</v>
      </c>
      <c r="BR144" s="22">
        <v>703</v>
      </c>
      <c r="BS144" s="22">
        <v>691</v>
      </c>
      <c r="BT144" s="23">
        <v>2838</v>
      </c>
      <c r="BU144" s="22">
        <v>133</v>
      </c>
      <c r="BV144" s="22">
        <v>1</v>
      </c>
      <c r="BW144" s="22">
        <v>818</v>
      </c>
      <c r="BX144" s="22">
        <v>580</v>
      </c>
      <c r="BY144" s="22">
        <v>248</v>
      </c>
      <c r="BZ144" s="23">
        <v>2384</v>
      </c>
      <c r="CA144" s="22">
        <v>30</v>
      </c>
      <c r="CB144" s="22">
        <v>8</v>
      </c>
      <c r="CC144" s="22">
        <v>9</v>
      </c>
      <c r="CD144" s="22">
        <v>3</v>
      </c>
      <c r="CE144" s="22">
        <v>3</v>
      </c>
      <c r="CF144" s="22">
        <v>8</v>
      </c>
      <c r="CG144" s="22">
        <v>14</v>
      </c>
      <c r="CH144" s="22">
        <v>110</v>
      </c>
      <c r="CI144" s="23">
        <v>72891</v>
      </c>
      <c r="CJ144" s="23">
        <v>33291</v>
      </c>
      <c r="CK144" s="23">
        <v>2567</v>
      </c>
      <c r="CL144" s="22">
        <v>208</v>
      </c>
      <c r="CM144" s="23">
        <v>6026</v>
      </c>
      <c r="CN144" s="23">
        <v>11812</v>
      </c>
      <c r="CO144" s="23">
        <v>1066</v>
      </c>
      <c r="CP144" s="22">
        <v>70</v>
      </c>
      <c r="CQ144" s="23">
        <v>7733</v>
      </c>
      <c r="CR144" s="22">
        <v>108</v>
      </c>
      <c r="CS144" s="22">
        <v>109</v>
      </c>
      <c r="CT144" s="23">
        <v>14116</v>
      </c>
      <c r="CU144" s="22" t="s">
        <v>2467</v>
      </c>
      <c r="CV144" s="22" t="s">
        <v>134</v>
      </c>
    </row>
    <row r="145" spans="1:100" x14ac:dyDescent="0.2">
      <c r="A145" s="22" t="s">
        <v>955</v>
      </c>
      <c r="B145" s="22" t="s">
        <v>956</v>
      </c>
      <c r="C145" s="22" t="s">
        <v>955</v>
      </c>
      <c r="D145" s="22" t="s">
        <v>973</v>
      </c>
      <c r="E145" s="22" t="s">
        <v>974</v>
      </c>
      <c r="F145" s="22" t="s">
        <v>973</v>
      </c>
      <c r="G145" s="22" t="e">
        <f>VLOOKUP(D145,#REF!,5,0)</f>
        <v>#REF!</v>
      </c>
      <c r="H145" s="22" t="e">
        <f>VLOOKUP(D145,#REF!,6,0)</f>
        <v>#REF!</v>
      </c>
      <c r="I145" s="22">
        <v>12</v>
      </c>
      <c r="J145" s="22">
        <v>134</v>
      </c>
      <c r="K145" s="22">
        <v>12</v>
      </c>
      <c r="L145" s="23">
        <v>166327</v>
      </c>
      <c r="M145" s="23">
        <v>51712</v>
      </c>
      <c r="N145" s="26">
        <v>5721.15</v>
      </c>
      <c r="O145" s="22">
        <v>29</v>
      </c>
      <c r="P145" s="23">
        <v>3399</v>
      </c>
      <c r="Q145" s="23">
        <f t="shared" si="0"/>
        <v>20435647.85031895</v>
      </c>
      <c r="R145" s="26">
        <v>16.39</v>
      </c>
      <c r="S145" s="22">
        <v>665</v>
      </c>
      <c r="T145" s="22">
        <v>351</v>
      </c>
      <c r="U145" s="23">
        <v>165257</v>
      </c>
      <c r="V145" s="23">
        <v>116335</v>
      </c>
      <c r="W145" s="23">
        <v>153358</v>
      </c>
      <c r="X145" s="23">
        <v>10752</v>
      </c>
      <c r="Y145" s="22">
        <v>254</v>
      </c>
      <c r="Z145" s="22">
        <v>724</v>
      </c>
      <c r="AA145" s="22">
        <v>64</v>
      </c>
      <c r="AB145" s="22">
        <v>0</v>
      </c>
      <c r="AC145" s="23">
        <v>1175</v>
      </c>
      <c r="AD145" s="23">
        <v>85293</v>
      </c>
      <c r="AE145" s="23">
        <v>81034</v>
      </c>
      <c r="AF145" s="23">
        <v>80571</v>
      </c>
      <c r="AG145" s="23">
        <v>77400</v>
      </c>
      <c r="AH145" s="23">
        <v>2145</v>
      </c>
      <c r="AI145" s="23">
        <v>6211</v>
      </c>
      <c r="AJ145" s="23">
        <v>12661</v>
      </c>
      <c r="AK145" s="23">
        <v>15758</v>
      </c>
      <c r="AL145" s="23">
        <v>16308</v>
      </c>
      <c r="AM145" s="23">
        <v>17410</v>
      </c>
      <c r="AN145" s="23">
        <v>15641</v>
      </c>
      <c r="AO145" s="23">
        <v>12388</v>
      </c>
      <c r="AP145" s="23">
        <v>12313</v>
      </c>
      <c r="AQ145" s="23">
        <v>12486</v>
      </c>
      <c r="AR145" s="23">
        <v>12113</v>
      </c>
      <c r="AS145" s="23">
        <v>10627</v>
      </c>
      <c r="AT145" s="23">
        <v>8696</v>
      </c>
      <c r="AU145" s="23">
        <v>6880</v>
      </c>
      <c r="AV145" s="23">
        <v>5115</v>
      </c>
      <c r="AW145" s="23">
        <v>3409</v>
      </c>
      <c r="AX145" s="23">
        <v>2146</v>
      </c>
      <c r="AY145" s="23">
        <v>2376</v>
      </c>
      <c r="AZ145" s="23">
        <v>2891</v>
      </c>
      <c r="BA145" s="23">
        <v>158104</v>
      </c>
      <c r="BB145" s="28">
        <v>2</v>
      </c>
      <c r="BC145" s="28">
        <v>2</v>
      </c>
      <c r="BD145" s="28">
        <v>2</v>
      </c>
      <c r="BE145" s="28">
        <v>1</v>
      </c>
      <c r="BF145" s="28">
        <v>0</v>
      </c>
      <c r="BG145" s="23">
        <v>5954</v>
      </c>
      <c r="BH145" s="23">
        <v>2898</v>
      </c>
      <c r="BI145" s="23">
        <v>18965</v>
      </c>
      <c r="BJ145" s="23">
        <v>9913</v>
      </c>
      <c r="BK145" s="23">
        <v>10150</v>
      </c>
      <c r="BL145" s="23">
        <v>17408</v>
      </c>
      <c r="BM145" s="23">
        <v>32446</v>
      </c>
      <c r="BN145" s="23">
        <v>22215</v>
      </c>
      <c r="BO145" s="23">
        <v>49369</v>
      </c>
      <c r="BP145" s="23">
        <v>23081</v>
      </c>
      <c r="BQ145" s="23">
        <v>29986</v>
      </c>
      <c r="BR145" s="23">
        <v>1087</v>
      </c>
      <c r="BS145" s="23">
        <v>1890</v>
      </c>
      <c r="BT145" s="23">
        <v>6068</v>
      </c>
      <c r="BU145" s="22">
        <v>184</v>
      </c>
      <c r="BV145" s="22">
        <v>1</v>
      </c>
      <c r="BW145" s="23">
        <v>3306</v>
      </c>
      <c r="BX145" s="23">
        <v>2547</v>
      </c>
      <c r="BY145" s="23">
        <v>1098</v>
      </c>
      <c r="BZ145" s="23">
        <v>6420</v>
      </c>
      <c r="CA145" s="22">
        <v>46</v>
      </c>
      <c r="CB145" s="22">
        <v>2</v>
      </c>
      <c r="CC145" s="22">
        <v>40</v>
      </c>
      <c r="CD145" s="22">
        <v>7</v>
      </c>
      <c r="CE145" s="22">
        <v>23</v>
      </c>
      <c r="CF145" s="22">
        <v>5</v>
      </c>
      <c r="CG145" s="22">
        <v>68</v>
      </c>
      <c r="CH145" s="22">
        <v>90</v>
      </c>
      <c r="CI145" s="23">
        <v>152675</v>
      </c>
      <c r="CJ145" s="23">
        <v>42509</v>
      </c>
      <c r="CK145" s="23">
        <v>5419</v>
      </c>
      <c r="CL145" s="22">
        <v>405</v>
      </c>
      <c r="CM145" s="23">
        <v>15680</v>
      </c>
      <c r="CN145" s="23">
        <v>29078</v>
      </c>
      <c r="CO145" s="23">
        <v>6301</v>
      </c>
      <c r="CP145" s="22">
        <v>62</v>
      </c>
      <c r="CQ145" s="23">
        <v>32011</v>
      </c>
      <c r="CR145" s="22">
        <v>411</v>
      </c>
      <c r="CS145" s="22">
        <v>545</v>
      </c>
      <c r="CT145" s="23">
        <v>33906</v>
      </c>
      <c r="CU145" s="22" t="s">
        <v>2467</v>
      </c>
      <c r="CV145" s="22" t="s">
        <v>134</v>
      </c>
    </row>
    <row r="146" spans="1:100" x14ac:dyDescent="0.2">
      <c r="A146" s="22" t="s">
        <v>1096</v>
      </c>
      <c r="B146" s="22" t="s">
        <v>1097</v>
      </c>
      <c r="C146" s="22" t="s">
        <v>1096</v>
      </c>
      <c r="D146" s="22" t="s">
        <v>1098</v>
      </c>
      <c r="E146" s="22" t="s">
        <v>1099</v>
      </c>
      <c r="F146" s="22" t="s">
        <v>1098</v>
      </c>
      <c r="G146" s="22" t="e">
        <f>VLOOKUP(D146,#REF!,5,0)</f>
        <v>#REF!</v>
      </c>
      <c r="H146" s="22" t="e">
        <f>VLOOKUP(D146,#REF!,6,0)</f>
        <v>#REF!</v>
      </c>
      <c r="I146" s="22">
        <v>10</v>
      </c>
      <c r="J146" s="22">
        <v>80</v>
      </c>
      <c r="K146" s="22">
        <v>2</v>
      </c>
      <c r="L146" s="23">
        <v>128073</v>
      </c>
      <c r="M146" s="23">
        <v>35569</v>
      </c>
      <c r="N146" s="26">
        <v>4465.79</v>
      </c>
      <c r="O146" s="22">
        <v>29</v>
      </c>
      <c r="P146" s="23">
        <v>1417</v>
      </c>
      <c r="Q146" s="23">
        <f t="shared" si="0"/>
        <v>11064002.561039407</v>
      </c>
      <c r="R146" s="26">
        <v>27.11</v>
      </c>
      <c r="S146" s="22">
        <v>972</v>
      </c>
      <c r="T146" s="22">
        <v>289</v>
      </c>
      <c r="U146" s="23">
        <v>114049</v>
      </c>
      <c r="V146" s="23">
        <v>86605</v>
      </c>
      <c r="W146" s="23">
        <v>7012</v>
      </c>
      <c r="X146" s="23">
        <v>78406</v>
      </c>
      <c r="Y146" s="23">
        <v>42589</v>
      </c>
      <c r="Z146" s="22">
        <v>53</v>
      </c>
      <c r="AA146" s="22">
        <v>11</v>
      </c>
      <c r="AB146" s="22">
        <v>1</v>
      </c>
      <c r="AC146" s="22">
        <v>1</v>
      </c>
      <c r="AD146" s="23">
        <v>64566</v>
      </c>
      <c r="AE146" s="23">
        <v>63507</v>
      </c>
      <c r="AF146" s="23">
        <v>72019</v>
      </c>
      <c r="AG146" s="23">
        <v>51631</v>
      </c>
      <c r="AH146" s="22">
        <v>218</v>
      </c>
      <c r="AI146" s="23">
        <v>4205</v>
      </c>
      <c r="AJ146" s="23">
        <v>7866</v>
      </c>
      <c r="AK146" s="23">
        <v>13221</v>
      </c>
      <c r="AL146" s="23">
        <v>15404</v>
      </c>
      <c r="AM146" s="23">
        <v>15236</v>
      </c>
      <c r="AN146" s="23">
        <v>12067</v>
      </c>
      <c r="AO146" s="23">
        <v>9378</v>
      </c>
      <c r="AP146" s="23">
        <v>8848</v>
      </c>
      <c r="AQ146" s="23">
        <v>8818</v>
      </c>
      <c r="AR146" s="23">
        <v>7974</v>
      </c>
      <c r="AS146" s="23">
        <v>7019</v>
      </c>
      <c r="AT146" s="23">
        <v>5394</v>
      </c>
      <c r="AU146" s="23">
        <v>4770</v>
      </c>
      <c r="AV146" s="23">
        <v>4622</v>
      </c>
      <c r="AW146" s="23">
        <v>3367</v>
      </c>
      <c r="AX146" s="23">
        <v>1814</v>
      </c>
      <c r="AY146" s="23">
        <v>2275</v>
      </c>
      <c r="AZ146" s="23">
        <v>1948</v>
      </c>
      <c r="BA146" s="23">
        <v>123290</v>
      </c>
      <c r="BB146" s="28">
        <v>2</v>
      </c>
      <c r="BC146" s="28">
        <v>2</v>
      </c>
      <c r="BD146" s="28">
        <v>2</v>
      </c>
      <c r="BE146" s="28">
        <v>1</v>
      </c>
      <c r="BF146" s="28">
        <v>0</v>
      </c>
      <c r="BG146" s="23">
        <v>4041</v>
      </c>
      <c r="BH146" s="23">
        <v>2258</v>
      </c>
      <c r="BI146" s="23">
        <v>16342</v>
      </c>
      <c r="BJ146" s="23">
        <v>9530</v>
      </c>
      <c r="BK146" s="23">
        <v>9553</v>
      </c>
      <c r="BL146" s="23">
        <v>13753</v>
      </c>
      <c r="BM146" s="23">
        <v>19751</v>
      </c>
      <c r="BN146" s="23">
        <v>19868</v>
      </c>
      <c r="BO146" s="23">
        <v>26054</v>
      </c>
      <c r="BP146" s="23">
        <v>20656</v>
      </c>
      <c r="BQ146" s="23">
        <v>33664</v>
      </c>
      <c r="BR146" s="22">
        <v>961</v>
      </c>
      <c r="BS146" s="23">
        <v>1216</v>
      </c>
      <c r="BT146" s="23">
        <v>5707</v>
      </c>
      <c r="BU146" s="22">
        <v>190</v>
      </c>
      <c r="BV146" s="22">
        <v>6</v>
      </c>
      <c r="BW146" s="23">
        <v>3487</v>
      </c>
      <c r="BX146" s="23">
        <v>3042</v>
      </c>
      <c r="BY146" s="23">
        <v>1171</v>
      </c>
      <c r="BZ146" s="23">
        <v>30904</v>
      </c>
      <c r="CA146" s="22">
        <v>19</v>
      </c>
      <c r="CB146" s="22">
        <v>10</v>
      </c>
      <c r="CC146" s="22">
        <v>20</v>
      </c>
      <c r="CD146" s="22">
        <v>4</v>
      </c>
      <c r="CE146" s="22">
        <v>15</v>
      </c>
      <c r="CF146" s="22">
        <v>189</v>
      </c>
      <c r="CG146" s="22">
        <v>91</v>
      </c>
      <c r="CH146" s="22">
        <v>136</v>
      </c>
      <c r="CI146" s="23">
        <v>88985</v>
      </c>
      <c r="CJ146" s="23">
        <v>33082</v>
      </c>
      <c r="CK146" s="23">
        <v>4067</v>
      </c>
      <c r="CL146" s="23">
        <v>1639</v>
      </c>
      <c r="CM146" s="23">
        <v>7855</v>
      </c>
      <c r="CN146" s="23">
        <v>30484</v>
      </c>
      <c r="CO146" s="23">
        <v>2076</v>
      </c>
      <c r="CP146" s="22">
        <v>142</v>
      </c>
      <c r="CQ146" s="23">
        <v>39430</v>
      </c>
      <c r="CR146" s="22">
        <v>154</v>
      </c>
      <c r="CS146" s="22">
        <v>817</v>
      </c>
      <c r="CT146" s="23">
        <v>8327</v>
      </c>
      <c r="CU146" s="22" t="s">
        <v>2467</v>
      </c>
      <c r="CV146" s="22" t="s">
        <v>134</v>
      </c>
    </row>
    <row r="147" spans="1:100" x14ac:dyDescent="0.2">
      <c r="A147" s="22" t="s">
        <v>1096</v>
      </c>
      <c r="B147" s="22" t="s">
        <v>1097</v>
      </c>
      <c r="C147" s="22" t="s">
        <v>1096</v>
      </c>
      <c r="D147" s="22" t="s">
        <v>1104</v>
      </c>
      <c r="E147" s="22" t="s">
        <v>1105</v>
      </c>
      <c r="F147" s="22" t="s">
        <v>1104</v>
      </c>
      <c r="G147" s="22" t="e">
        <f>VLOOKUP(D147,#REF!,5,0)</f>
        <v>#REF!</v>
      </c>
      <c r="H147" s="22" t="e">
        <f>VLOOKUP(D147,#REF!,6,0)</f>
        <v>#REF!</v>
      </c>
      <c r="I147" s="22">
        <v>10</v>
      </c>
      <c r="J147" s="22">
        <v>82</v>
      </c>
      <c r="K147" s="22">
        <v>0</v>
      </c>
      <c r="L147" s="23">
        <v>136859</v>
      </c>
      <c r="M147" s="23">
        <v>39197</v>
      </c>
      <c r="N147" s="26">
        <v>4932.32</v>
      </c>
      <c r="O147" s="22">
        <v>28</v>
      </c>
      <c r="P147" s="23">
        <v>1309</v>
      </c>
      <c r="Q147" s="23">
        <f t="shared" si="0"/>
        <v>9564588.3719740752</v>
      </c>
      <c r="R147" s="26">
        <v>16.64</v>
      </c>
      <c r="S147" s="22">
        <v>886</v>
      </c>
      <c r="T147" s="22">
        <v>130</v>
      </c>
      <c r="U147" s="23">
        <v>115962</v>
      </c>
      <c r="V147" s="23">
        <v>94308</v>
      </c>
      <c r="W147" s="23">
        <v>116388</v>
      </c>
      <c r="X147" s="23">
        <v>11568</v>
      </c>
      <c r="Y147" s="23">
        <v>1229</v>
      </c>
      <c r="Z147" s="23">
        <v>1287</v>
      </c>
      <c r="AA147" s="22">
        <v>44</v>
      </c>
      <c r="AB147" s="22">
        <v>26</v>
      </c>
      <c r="AC147" s="23">
        <v>6317</v>
      </c>
      <c r="AD147" s="23">
        <v>69905</v>
      </c>
      <c r="AE147" s="23">
        <v>66954</v>
      </c>
      <c r="AF147" s="23">
        <v>71533</v>
      </c>
      <c r="AG147" s="23">
        <v>61053</v>
      </c>
      <c r="AH147" s="22">
        <v>651</v>
      </c>
      <c r="AI147" s="23">
        <v>3622</v>
      </c>
      <c r="AJ147" s="23">
        <v>8483</v>
      </c>
      <c r="AK147" s="23">
        <v>14882</v>
      </c>
      <c r="AL147" s="23">
        <v>14585</v>
      </c>
      <c r="AM147" s="23">
        <v>14753</v>
      </c>
      <c r="AN147" s="23">
        <v>14667</v>
      </c>
      <c r="AO147" s="23">
        <v>10850</v>
      </c>
      <c r="AP147" s="23">
        <v>10364</v>
      </c>
      <c r="AQ147" s="23">
        <v>10910</v>
      </c>
      <c r="AR147" s="23">
        <v>9645</v>
      </c>
      <c r="AS147" s="23">
        <v>7974</v>
      </c>
      <c r="AT147" s="23">
        <v>6313</v>
      </c>
      <c r="AU147" s="23">
        <v>4545</v>
      </c>
      <c r="AV147" s="23">
        <v>3244</v>
      </c>
      <c r="AW147" s="23">
        <v>2253</v>
      </c>
      <c r="AX147" s="23">
        <v>1535</v>
      </c>
      <c r="AY147" s="23">
        <v>1856</v>
      </c>
      <c r="AZ147" s="23">
        <v>2031</v>
      </c>
      <c r="BA147" s="23">
        <v>132086</v>
      </c>
      <c r="BB147" s="28">
        <v>2</v>
      </c>
      <c r="BC147" s="28">
        <v>2</v>
      </c>
      <c r="BD147" s="28">
        <v>2</v>
      </c>
      <c r="BE147" s="28">
        <v>1</v>
      </c>
      <c r="BF147" s="28">
        <v>0</v>
      </c>
      <c r="BG147" s="23">
        <v>4443</v>
      </c>
      <c r="BH147" s="23">
        <v>2855</v>
      </c>
      <c r="BI147" s="23">
        <v>17725</v>
      </c>
      <c r="BJ147" s="23">
        <v>8857</v>
      </c>
      <c r="BK147" s="23">
        <v>8787</v>
      </c>
      <c r="BL147" s="23">
        <v>15268</v>
      </c>
      <c r="BM147" s="23">
        <v>34376</v>
      </c>
      <c r="BN147" s="23">
        <v>20421</v>
      </c>
      <c r="BO147" s="23">
        <v>28565</v>
      </c>
      <c r="BP147" s="23">
        <v>17767</v>
      </c>
      <c r="BQ147" s="23">
        <v>27867</v>
      </c>
      <c r="BR147" s="22">
        <v>835</v>
      </c>
      <c r="BS147" s="23">
        <v>1206</v>
      </c>
      <c r="BT147" s="23">
        <v>5638</v>
      </c>
      <c r="BU147" s="22">
        <v>171</v>
      </c>
      <c r="BV147" s="22">
        <v>13</v>
      </c>
      <c r="BW147" s="23">
        <v>1123</v>
      </c>
      <c r="BX147" s="22">
        <v>819</v>
      </c>
      <c r="BY147" s="22">
        <v>288</v>
      </c>
      <c r="BZ147" s="23">
        <v>5359</v>
      </c>
      <c r="CA147" s="22">
        <v>10</v>
      </c>
      <c r="CB147" s="22">
        <v>5</v>
      </c>
      <c r="CC147" s="22">
        <v>7</v>
      </c>
      <c r="CD147" s="22">
        <v>3</v>
      </c>
      <c r="CE147" s="22">
        <v>8</v>
      </c>
      <c r="CF147" s="22">
        <v>19</v>
      </c>
      <c r="CG147" s="22">
        <v>18</v>
      </c>
      <c r="CH147" s="22">
        <v>138</v>
      </c>
      <c r="CI147" s="23">
        <v>129062</v>
      </c>
      <c r="CJ147" s="23">
        <v>38513</v>
      </c>
      <c r="CK147" s="23">
        <v>4904</v>
      </c>
      <c r="CL147" s="22">
        <v>912</v>
      </c>
      <c r="CM147" s="23">
        <v>10380</v>
      </c>
      <c r="CN147" s="23">
        <v>21361</v>
      </c>
      <c r="CO147" s="23">
        <v>1262</v>
      </c>
      <c r="CP147" s="22">
        <v>34</v>
      </c>
      <c r="CQ147" s="23">
        <v>31486</v>
      </c>
      <c r="CR147" s="22">
        <v>174</v>
      </c>
      <c r="CS147" s="22">
        <v>181</v>
      </c>
      <c r="CT147" s="23">
        <v>27652</v>
      </c>
      <c r="CU147" s="22" t="s">
        <v>2467</v>
      </c>
      <c r="CV147" s="22" t="s">
        <v>134</v>
      </c>
    </row>
    <row r="148" spans="1:100" x14ac:dyDescent="0.2">
      <c r="A148" s="22" t="s">
        <v>801</v>
      </c>
      <c r="B148" s="22" t="s">
        <v>802</v>
      </c>
      <c r="C148" s="22" t="s">
        <v>801</v>
      </c>
      <c r="D148" s="22" t="s">
        <v>823</v>
      </c>
      <c r="E148" s="22" t="s">
        <v>824</v>
      </c>
      <c r="F148" s="22" t="s">
        <v>823</v>
      </c>
      <c r="G148" s="22" t="e">
        <f>VLOOKUP(D148,#REF!,5,0)</f>
        <v>#REF!</v>
      </c>
      <c r="H148" s="22" t="e">
        <f>VLOOKUP(D148,#REF!,6,0)</f>
        <v>#REF!</v>
      </c>
      <c r="I148" s="22">
        <v>6</v>
      </c>
      <c r="J148" s="22">
        <v>43</v>
      </c>
      <c r="K148" s="22">
        <v>0</v>
      </c>
      <c r="L148" s="23">
        <v>128009</v>
      </c>
      <c r="M148" s="23">
        <v>38261</v>
      </c>
      <c r="N148" s="26">
        <v>4568.26</v>
      </c>
      <c r="O148" s="22">
        <v>28</v>
      </c>
      <c r="P148" s="23">
        <v>2185</v>
      </c>
      <c r="Q148" s="23">
        <f t="shared" si="0"/>
        <v>17069112.328039434</v>
      </c>
      <c r="R148" s="26">
        <v>9.56</v>
      </c>
      <c r="S148" s="22">
        <v>344</v>
      </c>
      <c r="T148" s="22">
        <v>496</v>
      </c>
      <c r="U148" s="23">
        <v>95942</v>
      </c>
      <c r="V148" s="23">
        <v>91563</v>
      </c>
      <c r="W148" s="23">
        <v>122483</v>
      </c>
      <c r="X148" s="23">
        <v>1738</v>
      </c>
      <c r="Y148" s="22">
        <v>969</v>
      </c>
      <c r="Z148" s="22">
        <v>501</v>
      </c>
      <c r="AA148" s="23">
        <v>1910</v>
      </c>
      <c r="AB148" s="22">
        <v>408</v>
      </c>
      <c r="AC148" s="22">
        <v>0</v>
      </c>
      <c r="AD148" s="23">
        <v>65916</v>
      </c>
      <c r="AE148" s="23">
        <v>62093</v>
      </c>
      <c r="AF148" s="23">
        <v>60929</v>
      </c>
      <c r="AG148" s="23">
        <v>61764</v>
      </c>
      <c r="AH148" s="23">
        <v>1200</v>
      </c>
      <c r="AI148" s="23">
        <v>4116</v>
      </c>
      <c r="AJ148" s="23">
        <v>8958</v>
      </c>
      <c r="AK148" s="23">
        <v>11364</v>
      </c>
      <c r="AL148" s="23">
        <v>12301</v>
      </c>
      <c r="AM148" s="23">
        <v>12975</v>
      </c>
      <c r="AN148" s="23">
        <v>11504</v>
      </c>
      <c r="AO148" s="23">
        <v>10418</v>
      </c>
      <c r="AP148" s="23">
        <v>10806</v>
      </c>
      <c r="AQ148" s="23">
        <v>11190</v>
      </c>
      <c r="AR148" s="23">
        <v>9569</v>
      </c>
      <c r="AS148" s="23">
        <v>7827</v>
      </c>
      <c r="AT148" s="23">
        <v>6360</v>
      </c>
      <c r="AU148" s="23">
        <v>5007</v>
      </c>
      <c r="AV148" s="23">
        <v>4029</v>
      </c>
      <c r="AW148" s="23">
        <v>2570</v>
      </c>
      <c r="AX148" s="23">
        <v>1681</v>
      </c>
      <c r="AY148" s="23">
        <v>1450</v>
      </c>
      <c r="AZ148" s="23">
        <v>2133</v>
      </c>
      <c r="BA148" s="23">
        <v>122234</v>
      </c>
      <c r="BB148" s="28">
        <v>2</v>
      </c>
      <c r="BC148" s="28">
        <v>2</v>
      </c>
      <c r="BD148" s="28">
        <v>2</v>
      </c>
      <c r="BE148" s="28">
        <v>1</v>
      </c>
      <c r="BF148" s="28">
        <v>0</v>
      </c>
      <c r="BG148" s="23">
        <v>4325</v>
      </c>
      <c r="BH148" s="23">
        <v>2133</v>
      </c>
      <c r="BI148" s="23">
        <v>13655</v>
      </c>
      <c r="BJ148" s="23">
        <v>7474</v>
      </c>
      <c r="BK148" s="23">
        <v>7940</v>
      </c>
      <c r="BL148" s="23">
        <v>12494</v>
      </c>
      <c r="BM148" s="23">
        <v>40458</v>
      </c>
      <c r="BN148" s="23">
        <v>22712</v>
      </c>
      <c r="BO148" s="23">
        <v>35582</v>
      </c>
      <c r="BP148" s="23">
        <v>13184</v>
      </c>
      <c r="BQ148" s="23">
        <v>11711</v>
      </c>
      <c r="BR148" s="22">
        <v>531</v>
      </c>
      <c r="BS148" s="22">
        <v>946</v>
      </c>
      <c r="BT148" s="23">
        <v>2817</v>
      </c>
      <c r="BU148" s="22">
        <v>67</v>
      </c>
      <c r="BV148" s="22">
        <v>1</v>
      </c>
      <c r="BW148" s="22">
        <v>805</v>
      </c>
      <c r="BX148" s="22">
        <v>655</v>
      </c>
      <c r="BY148" s="22">
        <v>360</v>
      </c>
      <c r="BZ148" s="23">
        <v>1134</v>
      </c>
      <c r="CA148" s="22">
        <v>59</v>
      </c>
      <c r="CB148" s="22">
        <v>3</v>
      </c>
      <c r="CC148" s="22">
        <v>50</v>
      </c>
      <c r="CD148" s="22">
        <v>13</v>
      </c>
      <c r="CE148" s="22">
        <v>35</v>
      </c>
      <c r="CF148" s="22">
        <v>14</v>
      </c>
      <c r="CG148" s="22">
        <v>84</v>
      </c>
      <c r="CH148" s="22">
        <v>65</v>
      </c>
      <c r="CI148" s="23">
        <v>124732</v>
      </c>
      <c r="CJ148" s="23">
        <v>37488</v>
      </c>
      <c r="CK148" s="23">
        <v>2085</v>
      </c>
      <c r="CL148" s="22">
        <v>609</v>
      </c>
      <c r="CM148" s="23">
        <v>18148</v>
      </c>
      <c r="CN148" s="23">
        <v>16345</v>
      </c>
      <c r="CO148" s="23">
        <v>3394</v>
      </c>
      <c r="CP148" s="22">
        <v>40</v>
      </c>
      <c r="CQ148" s="23">
        <v>19663</v>
      </c>
      <c r="CR148" s="22">
        <v>128</v>
      </c>
      <c r="CS148" s="22">
        <v>252</v>
      </c>
      <c r="CT148" s="23">
        <v>29857</v>
      </c>
      <c r="CU148" s="22" t="s">
        <v>2467</v>
      </c>
      <c r="CV148" s="22" t="s">
        <v>134</v>
      </c>
    </row>
    <row r="149" spans="1:100" x14ac:dyDescent="0.2">
      <c r="A149" s="63" t="s">
        <v>831</v>
      </c>
      <c r="B149" s="63" t="s">
        <v>832</v>
      </c>
      <c r="C149" s="63" t="s">
        <v>831</v>
      </c>
      <c r="D149" s="63" t="s">
        <v>837</v>
      </c>
      <c r="E149" s="63" t="s">
        <v>838</v>
      </c>
      <c r="F149" s="63" t="s">
        <v>837</v>
      </c>
      <c r="G149" s="63" t="e">
        <f>VLOOKUP(D149,#REF!,5,0)</f>
        <v>#REF!</v>
      </c>
      <c r="H149" s="63" t="e">
        <f>VLOOKUP(D149,#REF!,6,0)</f>
        <v>#REF!</v>
      </c>
      <c r="I149" s="63">
        <v>17</v>
      </c>
      <c r="J149" s="63">
        <v>214</v>
      </c>
      <c r="K149" s="63">
        <v>17</v>
      </c>
      <c r="L149" s="155">
        <v>411004</v>
      </c>
      <c r="M149" s="155">
        <v>132132</v>
      </c>
      <c r="N149" s="156">
        <v>14999</v>
      </c>
      <c r="O149" s="63">
        <v>27</v>
      </c>
      <c r="P149" s="155">
        <v>8842</v>
      </c>
      <c r="Q149" s="155">
        <f t="shared" si="0"/>
        <v>21513172.621191032</v>
      </c>
      <c r="R149" s="156">
        <v>5.04</v>
      </c>
      <c r="S149" s="155">
        <v>1957</v>
      </c>
      <c r="T149" s="63">
        <v>741</v>
      </c>
      <c r="U149" s="155">
        <v>308160</v>
      </c>
      <c r="V149" s="155">
        <v>299043</v>
      </c>
      <c r="W149" s="155">
        <v>337163</v>
      </c>
      <c r="X149" s="155">
        <v>47613</v>
      </c>
      <c r="Y149" s="155">
        <v>2208</v>
      </c>
      <c r="Z149" s="155">
        <v>23261</v>
      </c>
      <c r="AA149" s="63">
        <v>49</v>
      </c>
      <c r="AB149" s="63">
        <v>4</v>
      </c>
      <c r="AC149" s="63">
        <v>706</v>
      </c>
      <c r="AD149" s="155">
        <v>212229</v>
      </c>
      <c r="AE149" s="155">
        <v>198775</v>
      </c>
      <c r="AF149" s="155">
        <v>191947</v>
      </c>
      <c r="AG149" s="155">
        <v>198627</v>
      </c>
      <c r="AH149" s="155">
        <v>5031</v>
      </c>
      <c r="AI149" s="155">
        <v>15399</v>
      </c>
      <c r="AJ149" s="155">
        <v>24872</v>
      </c>
      <c r="AK149" s="155">
        <v>36083</v>
      </c>
      <c r="AL149" s="155">
        <v>39201</v>
      </c>
      <c r="AM149" s="155">
        <v>39884</v>
      </c>
      <c r="AN149" s="155">
        <v>36420</v>
      </c>
      <c r="AO149" s="155">
        <v>34495</v>
      </c>
      <c r="AP149" s="155">
        <v>34378</v>
      </c>
      <c r="AQ149" s="155">
        <v>33873</v>
      </c>
      <c r="AR149" s="155">
        <v>31445</v>
      </c>
      <c r="AS149" s="155">
        <v>27817</v>
      </c>
      <c r="AT149" s="155">
        <v>23207</v>
      </c>
      <c r="AU149" s="155">
        <v>17381</v>
      </c>
      <c r="AV149" s="155">
        <v>13155</v>
      </c>
      <c r="AW149" s="155">
        <v>7860</v>
      </c>
      <c r="AX149" s="155">
        <v>4959</v>
      </c>
      <c r="AY149" s="155">
        <v>5974</v>
      </c>
      <c r="AZ149" s="155">
        <v>5843</v>
      </c>
      <c r="BA149" s="155">
        <v>395600</v>
      </c>
      <c r="BB149" s="157">
        <v>2</v>
      </c>
      <c r="BC149" s="157">
        <v>1</v>
      </c>
      <c r="BD149" s="157">
        <v>1</v>
      </c>
      <c r="BE149" s="157">
        <v>1</v>
      </c>
      <c r="BF149" s="157">
        <v>0</v>
      </c>
      <c r="BG149" s="155">
        <v>12115</v>
      </c>
      <c r="BH149" s="155">
        <v>6443</v>
      </c>
      <c r="BI149" s="155">
        <v>44295</v>
      </c>
      <c r="BJ149" s="155">
        <v>23731</v>
      </c>
      <c r="BK149" s="155">
        <v>24035</v>
      </c>
      <c r="BL149" s="155">
        <v>39715</v>
      </c>
      <c r="BM149" s="155">
        <v>94843</v>
      </c>
      <c r="BN149" s="155">
        <v>66664</v>
      </c>
      <c r="BO149" s="155">
        <v>119150</v>
      </c>
      <c r="BP149" s="155">
        <v>58667</v>
      </c>
      <c r="BQ149" s="155">
        <v>54231</v>
      </c>
      <c r="BR149" s="155">
        <v>2240</v>
      </c>
      <c r="BS149" s="155">
        <v>2581</v>
      </c>
      <c r="BT149" s="155">
        <v>12110</v>
      </c>
      <c r="BU149" s="63">
        <v>498</v>
      </c>
      <c r="BV149" s="63">
        <v>20</v>
      </c>
      <c r="BW149" s="155">
        <v>7867</v>
      </c>
      <c r="BX149" s="155">
        <v>10133</v>
      </c>
      <c r="BY149" s="155">
        <v>2984</v>
      </c>
      <c r="BZ149" s="155">
        <v>12790</v>
      </c>
      <c r="CA149" s="63">
        <v>165</v>
      </c>
      <c r="CB149" s="63">
        <v>11</v>
      </c>
      <c r="CC149" s="63">
        <v>180</v>
      </c>
      <c r="CD149" s="63">
        <v>22</v>
      </c>
      <c r="CE149" s="63">
        <v>93</v>
      </c>
      <c r="CF149" s="63">
        <v>91</v>
      </c>
      <c r="CG149" s="63">
        <v>291</v>
      </c>
      <c r="CH149" s="63">
        <v>483</v>
      </c>
      <c r="CI149" s="155">
        <v>375894</v>
      </c>
      <c r="CJ149" s="155">
        <v>105221</v>
      </c>
      <c r="CK149" s="155">
        <v>9488</v>
      </c>
      <c r="CL149" s="155">
        <v>1578</v>
      </c>
      <c r="CM149" s="155">
        <v>69692</v>
      </c>
      <c r="CN149" s="155">
        <v>94245</v>
      </c>
      <c r="CO149" s="155">
        <v>1032</v>
      </c>
      <c r="CP149" s="63">
        <v>172</v>
      </c>
      <c r="CQ149" s="155">
        <v>67709</v>
      </c>
      <c r="CR149" s="63">
        <v>464</v>
      </c>
      <c r="CS149" s="155">
        <v>1660</v>
      </c>
      <c r="CT149" s="155">
        <v>59743</v>
      </c>
      <c r="CU149" s="63" t="s">
        <v>2467</v>
      </c>
      <c r="CV149" s="63" t="s">
        <v>134</v>
      </c>
    </row>
    <row r="150" spans="1:100" x14ac:dyDescent="0.2">
      <c r="A150" s="22" t="s">
        <v>1170</v>
      </c>
      <c r="B150" s="22" t="s">
        <v>1171</v>
      </c>
      <c r="C150" s="22" t="s">
        <v>1170</v>
      </c>
      <c r="D150" s="22" t="s">
        <v>1222</v>
      </c>
      <c r="E150" s="22" t="s">
        <v>1223</v>
      </c>
      <c r="F150" s="22" t="s">
        <v>1222</v>
      </c>
      <c r="G150" s="22" t="e">
        <f>VLOOKUP(D150,#REF!,5,0)</f>
        <v>#REF!</v>
      </c>
      <c r="H150" s="22" t="e">
        <f>VLOOKUP(D150,#REF!,6,0)</f>
        <v>#REF!</v>
      </c>
      <c r="I150" s="22">
        <v>10</v>
      </c>
      <c r="J150" s="22">
        <v>79</v>
      </c>
      <c r="K150" s="22">
        <v>0</v>
      </c>
      <c r="L150" s="23">
        <v>115005</v>
      </c>
      <c r="M150" s="23">
        <v>35379</v>
      </c>
      <c r="N150" s="26">
        <v>4237.3999999999996</v>
      </c>
      <c r="O150" s="22">
        <v>27</v>
      </c>
      <c r="P150" s="23">
        <v>764</v>
      </c>
      <c r="Q150" s="23">
        <f t="shared" si="0"/>
        <v>6643189.4265466724</v>
      </c>
      <c r="R150" s="26">
        <v>28.62</v>
      </c>
      <c r="S150" s="22">
        <v>251</v>
      </c>
      <c r="T150" s="22">
        <v>32</v>
      </c>
      <c r="U150" s="23">
        <v>30744</v>
      </c>
      <c r="V150" s="23">
        <v>90422</v>
      </c>
      <c r="W150" s="23">
        <v>1266</v>
      </c>
      <c r="X150" s="23">
        <v>50705</v>
      </c>
      <c r="Y150" s="23">
        <v>62995</v>
      </c>
      <c r="Z150" s="22">
        <v>37</v>
      </c>
      <c r="AA150" s="22">
        <v>2</v>
      </c>
      <c r="AB150" s="22">
        <v>0</v>
      </c>
      <c r="AC150" s="22">
        <v>0</v>
      </c>
      <c r="AD150" s="23">
        <v>60119</v>
      </c>
      <c r="AE150" s="23">
        <v>54886</v>
      </c>
      <c r="AF150" s="23">
        <v>56778</v>
      </c>
      <c r="AG150" s="23">
        <v>55630</v>
      </c>
      <c r="AH150" s="22">
        <v>518</v>
      </c>
      <c r="AI150" s="23">
        <v>2079</v>
      </c>
      <c r="AJ150" s="23">
        <v>2389</v>
      </c>
      <c r="AK150" s="23">
        <v>6483</v>
      </c>
      <c r="AL150" s="23">
        <v>12288</v>
      </c>
      <c r="AM150" s="23">
        <v>10113</v>
      </c>
      <c r="AN150" s="23">
        <v>11357</v>
      </c>
      <c r="AO150" s="23">
        <v>12349</v>
      </c>
      <c r="AP150" s="23">
        <v>15306</v>
      </c>
      <c r="AQ150" s="23">
        <v>10555</v>
      </c>
      <c r="AR150" s="23">
        <v>11330</v>
      </c>
      <c r="AS150" s="23">
        <v>6535</v>
      </c>
      <c r="AT150" s="23">
        <v>7665</v>
      </c>
      <c r="AU150" s="23">
        <v>3932</v>
      </c>
      <c r="AV150" s="23">
        <v>2757</v>
      </c>
      <c r="AW150" s="23">
        <v>1169</v>
      </c>
      <c r="AX150" s="22">
        <v>582</v>
      </c>
      <c r="AY150" s="22">
        <v>195</v>
      </c>
      <c r="AZ150" s="22">
        <v>671</v>
      </c>
      <c r="BA150" s="23">
        <v>113836</v>
      </c>
      <c r="BB150" s="28">
        <v>1</v>
      </c>
      <c r="BC150" s="28">
        <v>1</v>
      </c>
      <c r="BD150" s="28">
        <v>1</v>
      </c>
      <c r="BE150" s="28">
        <v>0</v>
      </c>
      <c r="BF150" s="28">
        <v>0</v>
      </c>
      <c r="BG150" s="23">
        <v>1501</v>
      </c>
      <c r="BH150" s="22">
        <v>810</v>
      </c>
      <c r="BI150" s="23">
        <v>9681</v>
      </c>
      <c r="BJ150" s="23">
        <v>7568</v>
      </c>
      <c r="BK150" s="23">
        <v>6687</v>
      </c>
      <c r="BL150" s="23">
        <v>11421</v>
      </c>
      <c r="BM150" s="23">
        <v>74037</v>
      </c>
      <c r="BN150" s="23">
        <v>16699</v>
      </c>
      <c r="BO150" s="23">
        <v>7236</v>
      </c>
      <c r="BP150" s="23">
        <v>5559</v>
      </c>
      <c r="BQ150" s="23">
        <v>8251</v>
      </c>
      <c r="BR150" s="22">
        <v>633</v>
      </c>
      <c r="BS150" s="22">
        <v>710</v>
      </c>
      <c r="BT150" s="23">
        <v>1706</v>
      </c>
      <c r="BU150" s="22">
        <v>95</v>
      </c>
      <c r="BV150" s="22">
        <v>79</v>
      </c>
      <c r="BW150" s="23">
        <v>3401</v>
      </c>
      <c r="BX150" s="23">
        <v>2260</v>
      </c>
      <c r="BY150" s="23">
        <v>6167</v>
      </c>
      <c r="BZ150" s="23">
        <v>32203</v>
      </c>
      <c r="CA150" s="22">
        <v>105</v>
      </c>
      <c r="CB150" s="22">
        <v>73</v>
      </c>
      <c r="CC150" s="22">
        <v>43</v>
      </c>
      <c r="CD150" s="22">
        <v>8</v>
      </c>
      <c r="CE150" s="22">
        <v>40</v>
      </c>
      <c r="CF150" s="22">
        <v>47</v>
      </c>
      <c r="CG150" s="22">
        <v>85</v>
      </c>
      <c r="CH150" s="22">
        <v>278</v>
      </c>
      <c r="CI150" s="23">
        <v>70295</v>
      </c>
      <c r="CJ150" s="23">
        <v>51145</v>
      </c>
      <c r="CK150" s="23">
        <v>1701</v>
      </c>
      <c r="CL150" s="22">
        <v>211</v>
      </c>
      <c r="CM150" s="23">
        <v>3209</v>
      </c>
      <c r="CN150" s="23">
        <v>27229</v>
      </c>
      <c r="CO150" s="22">
        <v>62</v>
      </c>
      <c r="CP150" s="22">
        <v>92</v>
      </c>
      <c r="CQ150" s="23">
        <v>13956</v>
      </c>
      <c r="CR150" s="22">
        <v>86</v>
      </c>
      <c r="CS150" s="22">
        <v>84</v>
      </c>
      <c r="CT150" s="23">
        <v>17230</v>
      </c>
      <c r="CU150" s="22" t="s">
        <v>2467</v>
      </c>
      <c r="CV150" s="22" t="s">
        <v>134</v>
      </c>
    </row>
    <row r="151" spans="1:100" x14ac:dyDescent="0.2">
      <c r="A151" s="22" t="s">
        <v>1120</v>
      </c>
      <c r="B151" s="22" t="s">
        <v>1121</v>
      </c>
      <c r="C151" s="22" t="s">
        <v>1120</v>
      </c>
      <c r="D151" s="22" t="s">
        <v>1124</v>
      </c>
      <c r="E151" s="22" t="s">
        <v>1125</v>
      </c>
      <c r="F151" s="22" t="s">
        <v>1124</v>
      </c>
      <c r="G151" s="22" t="e">
        <f>VLOOKUP(D151,#REF!,5,0)</f>
        <v>#REF!</v>
      </c>
      <c r="H151" s="22" t="e">
        <f>VLOOKUP(D151,#REF!,6,0)</f>
        <v>#REF!</v>
      </c>
      <c r="I151" s="22">
        <v>10</v>
      </c>
      <c r="J151" s="22">
        <v>61</v>
      </c>
      <c r="K151" s="22">
        <v>0</v>
      </c>
      <c r="L151" s="23">
        <v>71433</v>
      </c>
      <c r="M151" s="23">
        <v>18494</v>
      </c>
      <c r="N151" s="26">
        <v>2653.76</v>
      </c>
      <c r="O151" s="22">
        <v>27</v>
      </c>
      <c r="P151" s="23">
        <v>1262</v>
      </c>
      <c r="Q151" s="23">
        <f t="shared" si="0"/>
        <v>17666904.651911579</v>
      </c>
      <c r="R151" s="26">
        <v>13.56</v>
      </c>
      <c r="S151" s="22">
        <v>132</v>
      </c>
      <c r="T151" s="22">
        <v>51</v>
      </c>
      <c r="U151" s="23">
        <v>67884</v>
      </c>
      <c r="V151" s="23">
        <v>51300</v>
      </c>
      <c r="W151" s="23">
        <v>57742</v>
      </c>
      <c r="X151" s="23">
        <v>13450</v>
      </c>
      <c r="Y151" s="22">
        <v>240</v>
      </c>
      <c r="Z151" s="22">
        <v>0</v>
      </c>
      <c r="AA151" s="22">
        <v>0</v>
      </c>
      <c r="AB151" s="22">
        <v>0</v>
      </c>
      <c r="AC151" s="22">
        <v>1</v>
      </c>
      <c r="AD151" s="23">
        <v>40299</v>
      </c>
      <c r="AE151" s="23">
        <v>31134</v>
      </c>
      <c r="AF151" s="23">
        <v>39203</v>
      </c>
      <c r="AG151" s="23">
        <v>30325</v>
      </c>
      <c r="AH151" s="22">
        <v>695</v>
      </c>
      <c r="AI151" s="23">
        <v>1210</v>
      </c>
      <c r="AJ151" s="23">
        <v>4866</v>
      </c>
      <c r="AK151" s="23">
        <v>6756</v>
      </c>
      <c r="AL151" s="23">
        <v>6530</v>
      </c>
      <c r="AM151" s="23">
        <v>5222</v>
      </c>
      <c r="AN151" s="23">
        <v>11036</v>
      </c>
      <c r="AO151" s="23">
        <v>9796</v>
      </c>
      <c r="AP151" s="23">
        <v>6762</v>
      </c>
      <c r="AQ151" s="23">
        <v>5296</v>
      </c>
      <c r="AR151" s="23">
        <v>4120</v>
      </c>
      <c r="AS151" s="23">
        <v>3212</v>
      </c>
      <c r="AT151" s="23">
        <v>2493</v>
      </c>
      <c r="AU151" s="23">
        <v>1852</v>
      </c>
      <c r="AV151" s="23">
        <v>1446</v>
      </c>
      <c r="AW151" s="22">
        <v>957</v>
      </c>
      <c r="AX151" s="22">
        <v>612</v>
      </c>
      <c r="AY151" s="22">
        <v>477</v>
      </c>
      <c r="AZ151" s="23">
        <v>1157</v>
      </c>
      <c r="BA151" s="23">
        <v>68456</v>
      </c>
      <c r="BB151" s="28">
        <v>2</v>
      </c>
      <c r="BC151" s="28">
        <v>2</v>
      </c>
      <c r="BD151" s="28">
        <v>2</v>
      </c>
      <c r="BE151" s="28">
        <v>1</v>
      </c>
      <c r="BF151" s="28">
        <v>0</v>
      </c>
      <c r="BG151" s="23">
        <v>2426</v>
      </c>
      <c r="BH151" s="23">
        <v>1316</v>
      </c>
      <c r="BI151" s="23">
        <v>8045</v>
      </c>
      <c r="BJ151" s="23">
        <v>3918</v>
      </c>
      <c r="BK151" s="23">
        <v>2695</v>
      </c>
      <c r="BL151" s="23">
        <v>8700</v>
      </c>
      <c r="BM151" s="23">
        <v>13012</v>
      </c>
      <c r="BN151" s="23">
        <v>7845</v>
      </c>
      <c r="BO151" s="23">
        <v>10965</v>
      </c>
      <c r="BP151" s="23">
        <v>7521</v>
      </c>
      <c r="BQ151" s="23">
        <v>24920</v>
      </c>
      <c r="BR151" s="22">
        <v>756</v>
      </c>
      <c r="BS151" s="23">
        <v>1226</v>
      </c>
      <c r="BT151" s="23">
        <v>5088</v>
      </c>
      <c r="BU151" s="22">
        <v>97</v>
      </c>
      <c r="BV151" s="22">
        <v>3</v>
      </c>
      <c r="BW151" s="23">
        <v>1297</v>
      </c>
      <c r="BX151" s="23">
        <v>1565</v>
      </c>
      <c r="BY151" s="22">
        <v>462</v>
      </c>
      <c r="BZ151" s="23">
        <v>5879</v>
      </c>
      <c r="CA151" s="22">
        <v>47</v>
      </c>
      <c r="CB151" s="22">
        <v>6</v>
      </c>
      <c r="CC151" s="22">
        <v>27</v>
      </c>
      <c r="CD151" s="22">
        <v>14</v>
      </c>
      <c r="CE151" s="22">
        <v>7</v>
      </c>
      <c r="CF151" s="22">
        <v>7</v>
      </c>
      <c r="CG151" s="22">
        <v>37</v>
      </c>
      <c r="CH151" s="22">
        <v>117</v>
      </c>
      <c r="CI151" s="23">
        <v>61968</v>
      </c>
      <c r="CJ151" s="23">
        <v>29095</v>
      </c>
      <c r="CK151" s="23">
        <v>2182</v>
      </c>
      <c r="CL151" s="22">
        <v>653</v>
      </c>
      <c r="CM151" s="23">
        <v>6637</v>
      </c>
      <c r="CN151" s="23">
        <v>9110</v>
      </c>
      <c r="CO151" s="22">
        <v>478</v>
      </c>
      <c r="CP151" s="22">
        <v>28</v>
      </c>
      <c r="CQ151" s="23">
        <v>13138</v>
      </c>
      <c r="CR151" s="22">
        <v>118</v>
      </c>
      <c r="CS151" s="22">
        <v>84</v>
      </c>
      <c r="CT151" s="23">
        <v>9910</v>
      </c>
      <c r="CU151" s="22" t="s">
        <v>2467</v>
      </c>
      <c r="CV151" s="22" t="s">
        <v>134</v>
      </c>
    </row>
    <row r="152" spans="1:100" x14ac:dyDescent="0.2">
      <c r="A152" s="22" t="s">
        <v>1170</v>
      </c>
      <c r="B152" s="22" t="s">
        <v>1171</v>
      </c>
      <c r="C152" s="22" t="s">
        <v>1170</v>
      </c>
      <c r="D152" s="22" t="s">
        <v>1220</v>
      </c>
      <c r="E152" s="22" t="s">
        <v>1221</v>
      </c>
      <c r="F152" s="22" t="s">
        <v>1220</v>
      </c>
      <c r="G152" s="22" t="e">
        <f>VLOOKUP(D152,#REF!,5,0)</f>
        <v>#REF!</v>
      </c>
      <c r="H152" s="22" t="e">
        <f>VLOOKUP(D152,#REF!,6,0)</f>
        <v>#REF!</v>
      </c>
      <c r="I152" s="22">
        <v>25</v>
      </c>
      <c r="J152" s="22">
        <v>206</v>
      </c>
      <c r="K152" s="22">
        <v>0</v>
      </c>
      <c r="L152" s="23">
        <v>176181</v>
      </c>
      <c r="M152" s="23">
        <v>59464</v>
      </c>
      <c r="N152" s="26">
        <v>8055</v>
      </c>
      <c r="O152" s="22">
        <v>22</v>
      </c>
      <c r="P152" s="23">
        <v>700</v>
      </c>
      <c r="Q152" s="23">
        <f t="shared" si="0"/>
        <v>3973186.6659855489</v>
      </c>
      <c r="R152" s="26">
        <v>36.96</v>
      </c>
      <c r="S152" s="22">
        <v>263</v>
      </c>
      <c r="T152" s="22">
        <v>3</v>
      </c>
      <c r="U152" s="23">
        <v>28091</v>
      </c>
      <c r="V152" s="23">
        <v>148413</v>
      </c>
      <c r="W152" s="22">
        <v>547</v>
      </c>
      <c r="X152" s="23">
        <v>173914</v>
      </c>
      <c r="Y152" s="23">
        <v>1717</v>
      </c>
      <c r="Z152" s="22">
        <v>1</v>
      </c>
      <c r="AA152" s="22">
        <v>2</v>
      </c>
      <c r="AB152" s="22">
        <v>0</v>
      </c>
      <c r="AC152" s="22">
        <v>0</v>
      </c>
      <c r="AD152" s="23">
        <v>93071</v>
      </c>
      <c r="AE152" s="23">
        <v>83110</v>
      </c>
      <c r="AF152" s="23">
        <v>82819</v>
      </c>
      <c r="AG152" s="23">
        <v>90998</v>
      </c>
      <c r="AH152" s="22">
        <v>161</v>
      </c>
      <c r="AI152" s="23">
        <v>2203</v>
      </c>
      <c r="AJ152" s="23">
        <v>2883</v>
      </c>
      <c r="AK152" s="23">
        <v>5552</v>
      </c>
      <c r="AL152" s="23">
        <v>14376</v>
      </c>
      <c r="AM152" s="23">
        <v>18395</v>
      </c>
      <c r="AN152" s="23">
        <v>21785</v>
      </c>
      <c r="AO152" s="23">
        <v>18502</v>
      </c>
      <c r="AP152" s="23">
        <v>17167</v>
      </c>
      <c r="AQ152" s="23">
        <v>17733</v>
      </c>
      <c r="AR152" s="23">
        <v>21656</v>
      </c>
      <c r="AS152" s="23">
        <v>16346</v>
      </c>
      <c r="AT152" s="23">
        <v>11207</v>
      </c>
      <c r="AU152" s="23">
        <v>5472</v>
      </c>
      <c r="AV152" s="23">
        <v>2979</v>
      </c>
      <c r="AW152" s="23">
        <v>1693</v>
      </c>
      <c r="AX152" s="22">
        <v>316</v>
      </c>
      <c r="AY152" s="22">
        <v>119</v>
      </c>
      <c r="AZ152" s="22">
        <v>708</v>
      </c>
      <c r="BA152" s="23">
        <v>174571</v>
      </c>
      <c r="BB152" s="28">
        <v>0</v>
      </c>
      <c r="BC152" s="28">
        <v>0</v>
      </c>
      <c r="BD152" s="28">
        <v>0</v>
      </c>
      <c r="BE152" s="28">
        <v>0</v>
      </c>
      <c r="BF152" s="28">
        <v>0</v>
      </c>
      <c r="BG152" s="23">
        <v>1538</v>
      </c>
      <c r="BH152" s="22">
        <v>948</v>
      </c>
      <c r="BI152" s="23">
        <v>7926</v>
      </c>
      <c r="BJ152" s="23">
        <v>9217</v>
      </c>
      <c r="BK152" s="23">
        <v>10895</v>
      </c>
      <c r="BL152" s="23">
        <v>20996</v>
      </c>
      <c r="BM152" s="23">
        <v>151744</v>
      </c>
      <c r="BN152" s="23">
        <v>3147</v>
      </c>
      <c r="BO152" s="23">
        <v>8693</v>
      </c>
      <c r="BP152" s="23">
        <v>5367</v>
      </c>
      <c r="BQ152" s="23">
        <v>5056</v>
      </c>
      <c r="BR152" s="22">
        <v>125</v>
      </c>
      <c r="BS152" s="22">
        <v>321</v>
      </c>
      <c r="BT152" s="23">
        <v>1669</v>
      </c>
      <c r="BU152" s="22">
        <v>52</v>
      </c>
      <c r="BV152" s="22">
        <v>7</v>
      </c>
      <c r="BW152" s="22">
        <v>683</v>
      </c>
      <c r="BX152" s="22">
        <v>726</v>
      </c>
      <c r="BY152" s="22">
        <v>358</v>
      </c>
      <c r="BZ152" s="23">
        <v>1302</v>
      </c>
      <c r="CA152" s="22">
        <v>65</v>
      </c>
      <c r="CB152" s="22">
        <v>2</v>
      </c>
      <c r="CC152" s="22">
        <v>4</v>
      </c>
      <c r="CD152" s="22">
        <v>1</v>
      </c>
      <c r="CE152" s="22">
        <v>11</v>
      </c>
      <c r="CF152" s="22">
        <v>12</v>
      </c>
      <c r="CG152" s="22">
        <v>14</v>
      </c>
      <c r="CH152" s="22">
        <v>49</v>
      </c>
      <c r="CI152" s="23">
        <v>172954</v>
      </c>
      <c r="CJ152" s="23">
        <v>59155</v>
      </c>
      <c r="CK152" s="23">
        <v>2263</v>
      </c>
      <c r="CL152" s="22">
        <v>89</v>
      </c>
      <c r="CM152" s="23">
        <v>1746</v>
      </c>
      <c r="CN152" s="23">
        <v>64467</v>
      </c>
      <c r="CO152" s="22">
        <v>11</v>
      </c>
      <c r="CP152" s="22">
        <v>447</v>
      </c>
      <c r="CQ152" s="23">
        <v>9170</v>
      </c>
      <c r="CR152" s="22">
        <v>59</v>
      </c>
      <c r="CS152" s="22">
        <v>6</v>
      </c>
      <c r="CT152" s="23">
        <v>38768</v>
      </c>
      <c r="CU152" s="22" t="s">
        <v>2467</v>
      </c>
      <c r="CV152" s="22" t="s">
        <v>134</v>
      </c>
    </row>
    <row r="153" spans="1:100" x14ac:dyDescent="0.2">
      <c r="A153" s="22" t="s">
        <v>1170</v>
      </c>
      <c r="B153" s="22" t="s">
        <v>1171</v>
      </c>
      <c r="C153" s="22" t="s">
        <v>1170</v>
      </c>
      <c r="D153" s="22" t="s">
        <v>1196</v>
      </c>
      <c r="E153" s="22" t="s">
        <v>1197</v>
      </c>
      <c r="F153" s="22" t="s">
        <v>1196</v>
      </c>
      <c r="G153" s="22" t="e">
        <f>VLOOKUP(D153,#REF!,5,0)</f>
        <v>#REF!</v>
      </c>
      <c r="H153" s="22" t="e">
        <f>VLOOKUP(D153,#REF!,6,0)</f>
        <v>#REF!</v>
      </c>
      <c r="I153" s="22">
        <v>51</v>
      </c>
      <c r="J153" s="22">
        <v>510</v>
      </c>
      <c r="K153" s="22">
        <v>1</v>
      </c>
      <c r="L153" s="23">
        <v>354711</v>
      </c>
      <c r="M153" s="23">
        <v>83586</v>
      </c>
      <c r="N153" s="26">
        <v>17152</v>
      </c>
      <c r="O153" s="22">
        <v>21</v>
      </c>
      <c r="P153" s="23">
        <v>1308</v>
      </c>
      <c r="Q153" s="23">
        <f t="shared" si="0"/>
        <v>3687508.9861887563</v>
      </c>
      <c r="R153" s="26">
        <v>37.340000000000003</v>
      </c>
      <c r="S153" s="23">
        <v>1048</v>
      </c>
      <c r="T153" s="22">
        <v>19</v>
      </c>
      <c r="U153" s="23">
        <v>73929</v>
      </c>
      <c r="V153" s="23">
        <v>321634</v>
      </c>
      <c r="W153" s="23">
        <v>4090</v>
      </c>
      <c r="X153" s="23">
        <v>344887</v>
      </c>
      <c r="Y153" s="23">
        <v>5671</v>
      </c>
      <c r="Z153" s="22">
        <v>60</v>
      </c>
      <c r="AA153" s="22">
        <v>3</v>
      </c>
      <c r="AB153" s="22">
        <v>0</v>
      </c>
      <c r="AC153" s="22">
        <v>0</v>
      </c>
      <c r="AD153" s="23">
        <v>193765</v>
      </c>
      <c r="AE153" s="23">
        <v>160946</v>
      </c>
      <c r="AF153" s="23">
        <v>198806</v>
      </c>
      <c r="AG153" s="23">
        <v>154290</v>
      </c>
      <c r="AH153" s="22">
        <v>516</v>
      </c>
      <c r="AI153" s="23">
        <v>1099</v>
      </c>
      <c r="AJ153" s="23">
        <v>3936</v>
      </c>
      <c r="AK153" s="23">
        <v>7854</v>
      </c>
      <c r="AL153" s="23">
        <v>13882</v>
      </c>
      <c r="AM153" s="23">
        <v>28061</v>
      </c>
      <c r="AN153" s="23">
        <v>52319</v>
      </c>
      <c r="AO153" s="23">
        <v>46321</v>
      </c>
      <c r="AP153" s="23">
        <v>46127</v>
      </c>
      <c r="AQ153" s="23">
        <v>29939</v>
      </c>
      <c r="AR153" s="23">
        <v>36927</v>
      </c>
      <c r="AS153" s="23">
        <v>27301</v>
      </c>
      <c r="AT153" s="23">
        <v>27158</v>
      </c>
      <c r="AU153" s="23">
        <v>16942</v>
      </c>
      <c r="AV153" s="23">
        <v>10371</v>
      </c>
      <c r="AW153" s="23">
        <v>4501</v>
      </c>
      <c r="AX153" s="23">
        <v>2013</v>
      </c>
      <c r="AY153" s="23">
        <v>1059</v>
      </c>
      <c r="AZ153" s="22">
        <v>968</v>
      </c>
      <c r="BA153" s="23">
        <v>352636</v>
      </c>
      <c r="BB153" s="28">
        <v>0</v>
      </c>
      <c r="BC153" s="28">
        <v>0</v>
      </c>
      <c r="BD153" s="28">
        <v>0</v>
      </c>
      <c r="BE153" s="28">
        <v>0</v>
      </c>
      <c r="BF153" s="28">
        <v>0</v>
      </c>
      <c r="BG153" s="23">
        <v>2175</v>
      </c>
      <c r="BH153" s="23">
        <v>1358</v>
      </c>
      <c r="BI153" s="23">
        <v>9908</v>
      </c>
      <c r="BJ153" s="23">
        <v>9037</v>
      </c>
      <c r="BK153" s="23">
        <v>14139</v>
      </c>
      <c r="BL153" s="23">
        <v>41806</v>
      </c>
      <c r="BM153" s="23">
        <v>280709</v>
      </c>
      <c r="BN153" s="23">
        <v>26067</v>
      </c>
      <c r="BO153" s="23">
        <v>19381</v>
      </c>
      <c r="BP153" s="23">
        <v>11698</v>
      </c>
      <c r="BQ153" s="23">
        <v>11274</v>
      </c>
      <c r="BR153" s="22">
        <v>651</v>
      </c>
      <c r="BS153" s="23">
        <v>1019</v>
      </c>
      <c r="BT153" s="23">
        <v>3706</v>
      </c>
      <c r="BU153" s="22">
        <v>182</v>
      </c>
      <c r="BV153" s="22">
        <v>24</v>
      </c>
      <c r="BW153" s="23">
        <v>4815</v>
      </c>
      <c r="BX153" s="23">
        <v>3357</v>
      </c>
      <c r="BY153" s="22">
        <v>933</v>
      </c>
      <c r="BZ153" s="23">
        <v>21646</v>
      </c>
      <c r="CA153" s="22">
        <v>96</v>
      </c>
      <c r="CB153" s="22">
        <v>46</v>
      </c>
      <c r="CC153" s="22">
        <v>22</v>
      </c>
      <c r="CD153" s="22">
        <v>38</v>
      </c>
      <c r="CE153" s="22">
        <v>35</v>
      </c>
      <c r="CF153" s="22">
        <v>188</v>
      </c>
      <c r="CG153" s="23">
        <v>2399</v>
      </c>
      <c r="CH153" s="23">
        <v>10647</v>
      </c>
      <c r="CI153" s="23">
        <v>310489</v>
      </c>
      <c r="CJ153" s="23">
        <v>170840</v>
      </c>
      <c r="CK153" s="23">
        <v>57355</v>
      </c>
      <c r="CL153" s="22">
        <v>191</v>
      </c>
      <c r="CM153" s="23">
        <v>7652</v>
      </c>
      <c r="CN153" s="23">
        <v>42707</v>
      </c>
      <c r="CO153" s="22">
        <v>33</v>
      </c>
      <c r="CP153" s="22">
        <v>238</v>
      </c>
      <c r="CQ153" s="23">
        <v>18334</v>
      </c>
      <c r="CR153" s="22">
        <v>135</v>
      </c>
      <c r="CS153" s="23">
        <v>22693</v>
      </c>
      <c r="CT153" s="23">
        <v>34533</v>
      </c>
      <c r="CU153" s="22" t="s">
        <v>2467</v>
      </c>
      <c r="CV153" s="22" t="s">
        <v>134</v>
      </c>
    </row>
    <row r="154" spans="1:100" x14ac:dyDescent="0.2">
      <c r="A154" s="22" t="s">
        <v>1096</v>
      </c>
      <c r="B154" s="22" t="s">
        <v>1097</v>
      </c>
      <c r="C154" s="22" t="s">
        <v>1096</v>
      </c>
      <c r="D154" s="22" t="s">
        <v>1110</v>
      </c>
      <c r="E154" s="22" t="s">
        <v>1111</v>
      </c>
      <c r="F154" s="22" t="s">
        <v>1110</v>
      </c>
      <c r="G154" s="22" t="e">
        <f>VLOOKUP(D154,#REF!,5,0)</f>
        <v>#REF!</v>
      </c>
      <c r="H154" s="22" t="e">
        <f>VLOOKUP(D154,#REF!,6,0)</f>
        <v>#REF!</v>
      </c>
      <c r="I154" s="22">
        <v>15</v>
      </c>
      <c r="J154" s="22">
        <v>198</v>
      </c>
      <c r="K154" s="22">
        <v>0</v>
      </c>
      <c r="L154" s="23">
        <v>136609</v>
      </c>
      <c r="M154" s="23">
        <v>37673</v>
      </c>
      <c r="N154" s="26">
        <v>6429.88</v>
      </c>
      <c r="O154" s="22">
        <v>21</v>
      </c>
      <c r="P154" s="23">
        <v>1849</v>
      </c>
      <c r="Q154" s="23">
        <f t="shared" si="0"/>
        <v>13534979.393744189</v>
      </c>
      <c r="R154" s="26">
        <v>23.04</v>
      </c>
      <c r="S154" s="22">
        <v>821</v>
      </c>
      <c r="T154" s="22">
        <v>106</v>
      </c>
      <c r="U154" s="23">
        <v>107607</v>
      </c>
      <c r="V154" s="23">
        <v>89613</v>
      </c>
      <c r="W154" s="23">
        <v>130528</v>
      </c>
      <c r="X154" s="23">
        <v>3824</v>
      </c>
      <c r="Y154" s="23">
        <v>1627</v>
      </c>
      <c r="Z154" s="22">
        <v>490</v>
      </c>
      <c r="AA154" s="22">
        <v>137</v>
      </c>
      <c r="AB154" s="22">
        <v>0</v>
      </c>
      <c r="AC154" s="22">
        <v>3</v>
      </c>
      <c r="AD154" s="23">
        <v>69478</v>
      </c>
      <c r="AE154" s="23">
        <v>67131</v>
      </c>
      <c r="AF154" s="23">
        <v>82334</v>
      </c>
      <c r="AG154" s="23">
        <v>50792</v>
      </c>
      <c r="AH154" s="22">
        <v>633</v>
      </c>
      <c r="AI154" s="23">
        <v>2850</v>
      </c>
      <c r="AJ154" s="23">
        <v>9414</v>
      </c>
      <c r="AK154" s="23">
        <v>15370</v>
      </c>
      <c r="AL154" s="23">
        <v>16935</v>
      </c>
      <c r="AM154" s="23">
        <v>16823</v>
      </c>
      <c r="AN154" s="23">
        <v>14371</v>
      </c>
      <c r="AO154" s="23">
        <v>10400</v>
      </c>
      <c r="AP154" s="23">
        <v>10318</v>
      </c>
      <c r="AQ154" s="23">
        <v>10074</v>
      </c>
      <c r="AR154" s="23">
        <v>8514</v>
      </c>
      <c r="AS154" s="23">
        <v>6912</v>
      </c>
      <c r="AT154" s="23">
        <v>5959</v>
      </c>
      <c r="AU154" s="23">
        <v>3997</v>
      </c>
      <c r="AV154" s="23">
        <v>3063</v>
      </c>
      <c r="AW154" s="23">
        <v>2004</v>
      </c>
      <c r="AX154" s="23">
        <v>1298</v>
      </c>
      <c r="AY154" s="23">
        <v>1157</v>
      </c>
      <c r="AZ154" s="23">
        <v>2249</v>
      </c>
      <c r="BA154" s="23">
        <v>130867</v>
      </c>
      <c r="BB154" s="28">
        <v>2</v>
      </c>
      <c r="BC154" s="28">
        <v>2</v>
      </c>
      <c r="BD154" s="28">
        <v>2</v>
      </c>
      <c r="BE154" s="28">
        <v>1</v>
      </c>
      <c r="BF154" s="28">
        <v>0</v>
      </c>
      <c r="BG154" s="23">
        <v>4690</v>
      </c>
      <c r="BH154" s="23">
        <v>2813</v>
      </c>
      <c r="BI154" s="23">
        <v>18652</v>
      </c>
      <c r="BJ154" s="23">
        <v>10351</v>
      </c>
      <c r="BK154" s="23">
        <v>10543</v>
      </c>
      <c r="BL154" s="23">
        <v>15684</v>
      </c>
      <c r="BM154" s="23">
        <v>29829</v>
      </c>
      <c r="BN154" s="23">
        <v>23871</v>
      </c>
      <c r="BO154" s="23">
        <v>27795</v>
      </c>
      <c r="BP154" s="23">
        <v>18042</v>
      </c>
      <c r="BQ154" s="23">
        <v>28641</v>
      </c>
      <c r="BR154" s="22">
        <v>987</v>
      </c>
      <c r="BS154" s="23">
        <v>1122</v>
      </c>
      <c r="BT154" s="23">
        <v>6199</v>
      </c>
      <c r="BU154" s="22">
        <v>114</v>
      </c>
      <c r="BV154" s="22">
        <v>9</v>
      </c>
      <c r="BW154" s="23">
        <v>2038</v>
      </c>
      <c r="BX154" s="23">
        <v>1393</v>
      </c>
      <c r="BY154" s="22">
        <v>730</v>
      </c>
      <c r="BZ154" s="23">
        <v>12016</v>
      </c>
      <c r="CA154" s="22">
        <v>68</v>
      </c>
      <c r="CB154" s="22">
        <v>6</v>
      </c>
      <c r="CC154" s="22">
        <v>53</v>
      </c>
      <c r="CD154" s="22">
        <v>12</v>
      </c>
      <c r="CE154" s="22">
        <v>26</v>
      </c>
      <c r="CF154" s="22">
        <v>13</v>
      </c>
      <c r="CG154" s="22">
        <v>187</v>
      </c>
      <c r="CH154" s="22">
        <v>375</v>
      </c>
      <c r="CI154" s="23">
        <v>119692</v>
      </c>
      <c r="CJ154" s="23">
        <v>45001</v>
      </c>
      <c r="CK154" s="23">
        <v>4073</v>
      </c>
      <c r="CL154" s="22">
        <v>479</v>
      </c>
      <c r="CM154" s="23">
        <v>6279</v>
      </c>
      <c r="CN154" s="23">
        <v>16252</v>
      </c>
      <c r="CO154" s="23">
        <v>2870</v>
      </c>
      <c r="CP154" s="22">
        <v>15</v>
      </c>
      <c r="CQ154" s="23">
        <v>40800</v>
      </c>
      <c r="CR154" s="22">
        <v>54</v>
      </c>
      <c r="CS154" s="22">
        <v>177</v>
      </c>
      <c r="CT154" s="23">
        <v>20609</v>
      </c>
      <c r="CU154" s="22" t="s">
        <v>2467</v>
      </c>
      <c r="CV154" s="22" t="s">
        <v>134</v>
      </c>
    </row>
    <row r="155" spans="1:100" x14ac:dyDescent="0.2">
      <c r="A155" s="63" t="s">
        <v>801</v>
      </c>
      <c r="B155" s="63" t="s">
        <v>802</v>
      </c>
      <c r="C155" s="63" t="s">
        <v>801</v>
      </c>
      <c r="D155" s="63" t="s">
        <v>815</v>
      </c>
      <c r="E155" s="63" t="s">
        <v>816</v>
      </c>
      <c r="F155" s="63" t="s">
        <v>815</v>
      </c>
      <c r="G155" s="63" t="e">
        <f>VLOOKUP(D155,#REF!,5,0)</f>
        <v>#REF!</v>
      </c>
      <c r="H155" s="63" t="e">
        <f>VLOOKUP(D155,#REF!,6,0)</f>
        <v>#REF!</v>
      </c>
      <c r="I155" s="63">
        <v>14</v>
      </c>
      <c r="J155" s="63">
        <v>390</v>
      </c>
      <c r="K155" s="63">
        <v>16</v>
      </c>
      <c r="L155" s="155">
        <v>423303</v>
      </c>
      <c r="M155" s="155">
        <v>127736</v>
      </c>
      <c r="N155" s="156">
        <v>21638.2</v>
      </c>
      <c r="O155" s="63">
        <v>20</v>
      </c>
      <c r="P155" s="155">
        <v>8244</v>
      </c>
      <c r="Q155" s="155">
        <f t="shared" si="0"/>
        <v>19475411.230253506</v>
      </c>
      <c r="R155" s="156">
        <v>9.27</v>
      </c>
      <c r="S155" s="63">
        <v>667</v>
      </c>
      <c r="T155" s="63">
        <v>626</v>
      </c>
      <c r="U155" s="155">
        <v>228207</v>
      </c>
      <c r="V155" s="155">
        <v>294861</v>
      </c>
      <c r="W155" s="155">
        <v>164971</v>
      </c>
      <c r="X155" s="155">
        <v>101368</v>
      </c>
      <c r="Y155" s="155">
        <v>154128</v>
      </c>
      <c r="Z155" s="63">
        <v>119</v>
      </c>
      <c r="AA155" s="155">
        <v>2252</v>
      </c>
      <c r="AB155" s="63">
        <v>462</v>
      </c>
      <c r="AC155" s="63">
        <v>3</v>
      </c>
      <c r="AD155" s="155">
        <v>219006</v>
      </c>
      <c r="AE155" s="155">
        <v>204297</v>
      </c>
      <c r="AF155" s="155">
        <v>201803</v>
      </c>
      <c r="AG155" s="155">
        <v>205920</v>
      </c>
      <c r="AH155" s="155">
        <v>4808</v>
      </c>
      <c r="AI155" s="155">
        <v>10772</v>
      </c>
      <c r="AJ155" s="155">
        <v>31100</v>
      </c>
      <c r="AK155" s="155">
        <v>42766</v>
      </c>
      <c r="AL155" s="155">
        <v>42342</v>
      </c>
      <c r="AM155" s="155">
        <v>38407</v>
      </c>
      <c r="AN155" s="155">
        <v>35345</v>
      </c>
      <c r="AO155" s="155">
        <v>34354</v>
      </c>
      <c r="AP155" s="155">
        <v>35974</v>
      </c>
      <c r="AQ155" s="155">
        <v>36035</v>
      </c>
      <c r="AR155" s="155">
        <v>32721</v>
      </c>
      <c r="AS155" s="155">
        <v>26419</v>
      </c>
      <c r="AT155" s="155">
        <v>21243</v>
      </c>
      <c r="AU155" s="155">
        <v>16017</v>
      </c>
      <c r="AV155" s="155">
        <v>12594</v>
      </c>
      <c r="AW155" s="155">
        <v>8111</v>
      </c>
      <c r="AX155" s="155">
        <v>5190</v>
      </c>
      <c r="AY155" s="155">
        <v>4685</v>
      </c>
      <c r="AZ155" s="155">
        <v>7106</v>
      </c>
      <c r="BA155" s="155">
        <v>403632</v>
      </c>
      <c r="BB155" s="157">
        <v>2</v>
      </c>
      <c r="BC155" s="157">
        <v>2</v>
      </c>
      <c r="BD155" s="157">
        <v>2</v>
      </c>
      <c r="BE155" s="157">
        <v>1</v>
      </c>
      <c r="BF155" s="157">
        <v>0</v>
      </c>
      <c r="BG155" s="155">
        <v>14810</v>
      </c>
      <c r="BH155" s="155">
        <v>7692</v>
      </c>
      <c r="BI155" s="155">
        <v>51497</v>
      </c>
      <c r="BJ155" s="155">
        <v>25467</v>
      </c>
      <c r="BK155" s="155">
        <v>23868</v>
      </c>
      <c r="BL155" s="155">
        <v>37597</v>
      </c>
      <c r="BM155" s="155">
        <v>150458</v>
      </c>
      <c r="BN155" s="155">
        <v>69467</v>
      </c>
      <c r="BO155" s="155">
        <v>91625</v>
      </c>
      <c r="BP155" s="155">
        <v>46455</v>
      </c>
      <c r="BQ155" s="155">
        <v>48295</v>
      </c>
      <c r="BR155" s="155">
        <v>2091</v>
      </c>
      <c r="BS155" s="155">
        <v>3527</v>
      </c>
      <c r="BT155" s="155">
        <v>10648</v>
      </c>
      <c r="BU155" s="63">
        <v>729</v>
      </c>
      <c r="BV155" s="63">
        <v>8</v>
      </c>
      <c r="BW155" s="155">
        <v>6657</v>
      </c>
      <c r="BX155" s="155">
        <v>7153</v>
      </c>
      <c r="BY155" s="155">
        <v>2840</v>
      </c>
      <c r="BZ155" s="155">
        <v>10485</v>
      </c>
      <c r="CA155" s="155">
        <v>1850</v>
      </c>
      <c r="CB155" s="63">
        <v>19</v>
      </c>
      <c r="CC155" s="63">
        <v>169</v>
      </c>
      <c r="CD155" s="63">
        <v>29</v>
      </c>
      <c r="CE155" s="63">
        <v>155</v>
      </c>
      <c r="CF155" s="63">
        <v>136</v>
      </c>
      <c r="CG155" s="63">
        <v>300</v>
      </c>
      <c r="CH155" s="63">
        <v>494</v>
      </c>
      <c r="CI155" s="155">
        <v>393016</v>
      </c>
      <c r="CJ155" s="155">
        <v>141429</v>
      </c>
      <c r="CK155" s="155">
        <v>8796</v>
      </c>
      <c r="CL155" s="155">
        <v>1917</v>
      </c>
      <c r="CM155" s="155">
        <v>45746</v>
      </c>
      <c r="CN155" s="155">
        <v>93500</v>
      </c>
      <c r="CO155" s="63">
        <v>137</v>
      </c>
      <c r="CP155" s="63">
        <v>397</v>
      </c>
      <c r="CQ155" s="155">
        <v>48780</v>
      </c>
      <c r="CR155" s="63">
        <v>891</v>
      </c>
      <c r="CS155" s="155">
        <v>1252</v>
      </c>
      <c r="CT155" s="155">
        <v>80458</v>
      </c>
      <c r="CU155" s="63" t="s">
        <v>2467</v>
      </c>
      <c r="CV155" s="63" t="s">
        <v>134</v>
      </c>
    </row>
    <row r="156" spans="1:100" x14ac:dyDescent="0.2">
      <c r="A156" s="22" t="s">
        <v>801</v>
      </c>
      <c r="B156" s="22" t="s">
        <v>802</v>
      </c>
      <c r="C156" s="22" t="s">
        <v>801</v>
      </c>
      <c r="D156" s="22" t="s">
        <v>821</v>
      </c>
      <c r="E156" s="22" t="s">
        <v>822</v>
      </c>
      <c r="F156" s="22" t="s">
        <v>821</v>
      </c>
      <c r="G156" s="22" t="e">
        <f>VLOOKUP(D156,#REF!,5,0)</f>
        <v>#REF!</v>
      </c>
      <c r="H156" s="22" t="e">
        <f>VLOOKUP(D156,#REF!,6,0)</f>
        <v>#REF!</v>
      </c>
      <c r="I156" s="22">
        <v>11</v>
      </c>
      <c r="J156" s="22">
        <v>169</v>
      </c>
      <c r="K156" s="22">
        <v>0</v>
      </c>
      <c r="L156" s="23">
        <v>209069</v>
      </c>
      <c r="M156" s="23">
        <v>67147</v>
      </c>
      <c r="N156" s="26">
        <v>10640.8</v>
      </c>
      <c r="O156" s="22">
        <v>20</v>
      </c>
      <c r="P156" s="23">
        <v>2943</v>
      </c>
      <c r="Q156" s="23">
        <f t="shared" si="0"/>
        <v>14076692.383854134</v>
      </c>
      <c r="R156" s="26">
        <v>12.04</v>
      </c>
      <c r="S156" s="22">
        <v>682</v>
      </c>
      <c r="T156" s="22">
        <v>170</v>
      </c>
      <c r="U156" s="23">
        <v>152905</v>
      </c>
      <c r="V156" s="23">
        <v>148016</v>
      </c>
      <c r="W156" s="23">
        <v>110255</v>
      </c>
      <c r="X156" s="23">
        <v>49015</v>
      </c>
      <c r="Y156" s="23">
        <v>48509</v>
      </c>
      <c r="Z156" s="22">
        <v>26</v>
      </c>
      <c r="AA156" s="23">
        <v>1028</v>
      </c>
      <c r="AB156" s="22">
        <v>236</v>
      </c>
      <c r="AC156" s="22">
        <v>0</v>
      </c>
      <c r="AD156" s="23">
        <v>107987</v>
      </c>
      <c r="AE156" s="23">
        <v>101082</v>
      </c>
      <c r="AF156" s="23">
        <v>101018</v>
      </c>
      <c r="AG156" s="23">
        <v>100686</v>
      </c>
      <c r="AH156" s="23">
        <v>1636</v>
      </c>
      <c r="AI156" s="23">
        <v>5729</v>
      </c>
      <c r="AJ156" s="23">
        <v>14386</v>
      </c>
      <c r="AK156" s="23">
        <v>19556</v>
      </c>
      <c r="AL156" s="23">
        <v>20601</v>
      </c>
      <c r="AM156" s="23">
        <v>22454</v>
      </c>
      <c r="AN156" s="23">
        <v>20202</v>
      </c>
      <c r="AO156" s="23">
        <v>16486</v>
      </c>
      <c r="AP156" s="23">
        <v>17175</v>
      </c>
      <c r="AQ156" s="23">
        <v>17520</v>
      </c>
      <c r="AR156" s="23">
        <v>15723</v>
      </c>
      <c r="AS156" s="23">
        <v>12296</v>
      </c>
      <c r="AT156" s="23">
        <v>10700</v>
      </c>
      <c r="AU156" s="23">
        <v>7958</v>
      </c>
      <c r="AV156" s="23">
        <v>6170</v>
      </c>
      <c r="AW156" s="23">
        <v>3613</v>
      </c>
      <c r="AX156" s="23">
        <v>2285</v>
      </c>
      <c r="AY156" s="23">
        <v>1944</v>
      </c>
      <c r="AZ156" s="23">
        <v>3308</v>
      </c>
      <c r="BA156" s="23">
        <v>200087</v>
      </c>
      <c r="BB156" s="28">
        <v>2</v>
      </c>
      <c r="BC156" s="28">
        <v>2</v>
      </c>
      <c r="BD156" s="28">
        <v>2</v>
      </c>
      <c r="BE156" s="28">
        <v>1</v>
      </c>
      <c r="BF156" s="28">
        <v>0</v>
      </c>
      <c r="BG156" s="23">
        <v>6865</v>
      </c>
      <c r="BH156" s="23">
        <v>3732</v>
      </c>
      <c r="BI156" s="23">
        <v>23766</v>
      </c>
      <c r="BJ156" s="23">
        <v>12383</v>
      </c>
      <c r="BK156" s="23">
        <v>13199</v>
      </c>
      <c r="BL156" s="23">
        <v>23068</v>
      </c>
      <c r="BM156" s="23">
        <v>67379</v>
      </c>
      <c r="BN156" s="23">
        <v>29926</v>
      </c>
      <c r="BO156" s="23">
        <v>53397</v>
      </c>
      <c r="BP156" s="23">
        <v>24920</v>
      </c>
      <c r="BQ156" s="23">
        <v>25197</v>
      </c>
      <c r="BR156" s="22">
        <v>986</v>
      </c>
      <c r="BS156" s="23">
        <v>1802</v>
      </c>
      <c r="BT156" s="23">
        <v>5239</v>
      </c>
      <c r="BU156" s="22">
        <v>220</v>
      </c>
      <c r="BV156" s="22">
        <v>3</v>
      </c>
      <c r="BW156" s="23">
        <v>4284</v>
      </c>
      <c r="BX156" s="23">
        <v>4034</v>
      </c>
      <c r="BY156" s="23">
        <v>1792</v>
      </c>
      <c r="BZ156" s="23">
        <v>6719</v>
      </c>
      <c r="CA156" s="22">
        <v>572</v>
      </c>
      <c r="CB156" s="22">
        <v>27</v>
      </c>
      <c r="CC156" s="22">
        <v>511</v>
      </c>
      <c r="CD156" s="22">
        <v>42</v>
      </c>
      <c r="CE156" s="22">
        <v>274</v>
      </c>
      <c r="CF156" s="22">
        <v>103</v>
      </c>
      <c r="CG156" s="22">
        <v>788</v>
      </c>
      <c r="CH156" s="22">
        <v>494</v>
      </c>
      <c r="CI156" s="23">
        <v>189429</v>
      </c>
      <c r="CJ156" s="23">
        <v>69198</v>
      </c>
      <c r="CK156" s="23">
        <v>4273</v>
      </c>
      <c r="CL156" s="22">
        <v>548</v>
      </c>
      <c r="CM156" s="23">
        <v>26026</v>
      </c>
      <c r="CN156" s="23">
        <v>39416</v>
      </c>
      <c r="CO156" s="22">
        <v>13</v>
      </c>
      <c r="CP156" s="22">
        <v>141</v>
      </c>
      <c r="CQ156" s="23">
        <v>27415</v>
      </c>
      <c r="CR156" s="22">
        <v>287</v>
      </c>
      <c r="CS156" s="22">
        <v>452</v>
      </c>
      <c r="CT156" s="23">
        <v>41300</v>
      </c>
      <c r="CU156" s="22" t="s">
        <v>2467</v>
      </c>
      <c r="CV156" s="22" t="s">
        <v>134</v>
      </c>
    </row>
    <row r="157" spans="1:100" x14ac:dyDescent="0.2">
      <c r="A157" s="22" t="s">
        <v>1096</v>
      </c>
      <c r="B157" s="22" t="s">
        <v>1097</v>
      </c>
      <c r="C157" s="22" t="s">
        <v>1096</v>
      </c>
      <c r="D157" s="22" t="s">
        <v>1114</v>
      </c>
      <c r="E157" s="22" t="s">
        <v>1115</v>
      </c>
      <c r="F157" s="22" t="s">
        <v>1114</v>
      </c>
      <c r="G157" s="22" t="e">
        <f>VLOOKUP(D157,#REF!,5,0)</f>
        <v>#REF!</v>
      </c>
      <c r="H157" s="22" t="e">
        <f>VLOOKUP(D157,#REF!,6,0)</f>
        <v>#REF!</v>
      </c>
      <c r="I157" s="22">
        <v>6</v>
      </c>
      <c r="J157" s="22">
        <v>79</v>
      </c>
      <c r="K157" s="22">
        <v>0</v>
      </c>
      <c r="L157" s="23">
        <v>77013</v>
      </c>
      <c r="M157" s="23">
        <v>18874</v>
      </c>
      <c r="N157" s="26">
        <v>3780.56</v>
      </c>
      <c r="O157" s="22">
        <v>20</v>
      </c>
      <c r="P157" s="23">
        <v>748</v>
      </c>
      <c r="Q157" s="23">
        <f t="shared" si="0"/>
        <v>9712645.9169231169</v>
      </c>
      <c r="R157" s="26">
        <v>15.75</v>
      </c>
      <c r="S157" s="22">
        <v>465</v>
      </c>
      <c r="T157" s="22">
        <v>123</v>
      </c>
      <c r="U157" s="23">
        <v>69642</v>
      </c>
      <c r="V157" s="23">
        <v>49591</v>
      </c>
      <c r="W157" s="23">
        <v>51386</v>
      </c>
      <c r="X157" s="23">
        <v>21264</v>
      </c>
      <c r="Y157" s="22">
        <v>501</v>
      </c>
      <c r="Z157" s="23">
        <v>1378</v>
      </c>
      <c r="AA157" s="22">
        <v>0</v>
      </c>
      <c r="AB157" s="22">
        <v>4</v>
      </c>
      <c r="AC157" s="23">
        <v>2480</v>
      </c>
      <c r="AD157" s="23">
        <v>39242</v>
      </c>
      <c r="AE157" s="23">
        <v>37771</v>
      </c>
      <c r="AF157" s="23">
        <v>46396</v>
      </c>
      <c r="AG157" s="23">
        <v>28515</v>
      </c>
      <c r="AH157" s="22">
        <v>161</v>
      </c>
      <c r="AI157" s="23">
        <v>1941</v>
      </c>
      <c r="AJ157" s="23">
        <v>5809</v>
      </c>
      <c r="AK157" s="23">
        <v>9279</v>
      </c>
      <c r="AL157" s="23">
        <v>9312</v>
      </c>
      <c r="AM157" s="23">
        <v>9029</v>
      </c>
      <c r="AN157" s="23">
        <v>8127</v>
      </c>
      <c r="AO157" s="23">
        <v>6638</v>
      </c>
      <c r="AP157" s="23">
        <v>6046</v>
      </c>
      <c r="AQ157" s="23">
        <v>5757</v>
      </c>
      <c r="AR157" s="23">
        <v>4549</v>
      </c>
      <c r="AS157" s="23">
        <v>3515</v>
      </c>
      <c r="AT157" s="23">
        <v>2820</v>
      </c>
      <c r="AU157" s="23">
        <v>2124</v>
      </c>
      <c r="AV157" s="23">
        <v>1530</v>
      </c>
      <c r="AW157" s="23">
        <v>1044</v>
      </c>
      <c r="AX157" s="22">
        <v>738</v>
      </c>
      <c r="AY157" s="22">
        <v>696</v>
      </c>
      <c r="AZ157" s="23">
        <v>1290</v>
      </c>
      <c r="BA157" s="23">
        <v>73637</v>
      </c>
      <c r="BB157" s="28">
        <v>2</v>
      </c>
      <c r="BC157" s="28">
        <v>2</v>
      </c>
      <c r="BD157" s="28">
        <v>2</v>
      </c>
      <c r="BE157" s="28">
        <v>1</v>
      </c>
      <c r="BF157" s="28">
        <v>0</v>
      </c>
      <c r="BG157" s="23">
        <v>2954</v>
      </c>
      <c r="BH157" s="23">
        <v>1696</v>
      </c>
      <c r="BI157" s="23">
        <v>11066</v>
      </c>
      <c r="BJ157" s="23">
        <v>5658</v>
      </c>
      <c r="BK157" s="23">
        <v>5853</v>
      </c>
      <c r="BL157" s="23">
        <v>8402</v>
      </c>
      <c r="BM157" s="23">
        <v>23458</v>
      </c>
      <c r="BN157" s="23">
        <v>10270</v>
      </c>
      <c r="BO157" s="23">
        <v>14728</v>
      </c>
      <c r="BP157" s="23">
        <v>9069</v>
      </c>
      <c r="BQ157" s="23">
        <v>14656</v>
      </c>
      <c r="BR157" s="22">
        <v>418</v>
      </c>
      <c r="BS157" s="22">
        <v>716</v>
      </c>
      <c r="BT157" s="23">
        <v>3608</v>
      </c>
      <c r="BU157" s="22">
        <v>80</v>
      </c>
      <c r="BV157" s="22">
        <v>10</v>
      </c>
      <c r="BW157" s="23">
        <v>1688</v>
      </c>
      <c r="BX157" s="23">
        <v>1965</v>
      </c>
      <c r="BY157" s="22">
        <v>630</v>
      </c>
      <c r="BZ157" s="23">
        <v>10924</v>
      </c>
      <c r="CA157" s="22">
        <v>258</v>
      </c>
      <c r="CB157" s="22">
        <v>5</v>
      </c>
      <c r="CC157" s="22">
        <v>299</v>
      </c>
      <c r="CD157" s="22">
        <v>3</v>
      </c>
      <c r="CE157" s="22">
        <v>40</v>
      </c>
      <c r="CF157" s="22">
        <v>13</v>
      </c>
      <c r="CG157" s="22">
        <v>928</v>
      </c>
      <c r="CH157" s="22">
        <v>116</v>
      </c>
      <c r="CI157" s="23">
        <v>60144</v>
      </c>
      <c r="CJ157" s="23">
        <v>27237</v>
      </c>
      <c r="CK157" s="23">
        <v>2225</v>
      </c>
      <c r="CL157" s="22">
        <v>572</v>
      </c>
      <c r="CM157" s="23">
        <v>5312</v>
      </c>
      <c r="CN157" s="23">
        <v>11859</v>
      </c>
      <c r="CO157" s="22">
        <v>526</v>
      </c>
      <c r="CP157" s="22">
        <v>61</v>
      </c>
      <c r="CQ157" s="23">
        <v>18901</v>
      </c>
      <c r="CR157" s="22">
        <v>36</v>
      </c>
      <c r="CS157" s="22">
        <v>66</v>
      </c>
      <c r="CT157" s="23">
        <v>10218</v>
      </c>
      <c r="CU157" s="22" t="s">
        <v>2467</v>
      </c>
      <c r="CV157" s="22" t="s">
        <v>134</v>
      </c>
    </row>
    <row r="158" spans="1:100" x14ac:dyDescent="0.2">
      <c r="A158" s="22" t="s">
        <v>831</v>
      </c>
      <c r="B158" s="22" t="s">
        <v>832</v>
      </c>
      <c r="C158" s="22" t="s">
        <v>831</v>
      </c>
      <c r="D158" s="22" t="s">
        <v>841</v>
      </c>
      <c r="E158" s="22" t="s">
        <v>842</v>
      </c>
      <c r="F158" s="22" t="s">
        <v>841</v>
      </c>
      <c r="G158" s="22" t="e">
        <f>VLOOKUP(D158,#REF!,5,0)</f>
        <v>#REF!</v>
      </c>
      <c r="H158" s="22" t="e">
        <f>VLOOKUP(D158,#REF!,6,0)</f>
        <v>#REF!</v>
      </c>
      <c r="I158" s="22">
        <v>9</v>
      </c>
      <c r="J158" s="22">
        <v>93</v>
      </c>
      <c r="K158" s="22">
        <v>10</v>
      </c>
      <c r="L158" s="23">
        <v>157096</v>
      </c>
      <c r="M158" s="23">
        <v>48761</v>
      </c>
      <c r="N158" s="26">
        <v>8300</v>
      </c>
      <c r="O158" s="22">
        <v>19</v>
      </c>
      <c r="P158" s="23">
        <v>6009</v>
      </c>
      <c r="Q158" s="23">
        <f t="shared" si="0"/>
        <v>38250496.511687115</v>
      </c>
      <c r="R158" s="26">
        <v>5.17</v>
      </c>
      <c r="S158" s="22">
        <v>845</v>
      </c>
      <c r="T158" s="22">
        <v>172</v>
      </c>
      <c r="U158" s="23">
        <v>125149</v>
      </c>
      <c r="V158" s="23">
        <v>114187</v>
      </c>
      <c r="W158" s="23">
        <v>114764</v>
      </c>
      <c r="X158" s="23">
        <v>16416</v>
      </c>
      <c r="Y158" s="23">
        <v>8986</v>
      </c>
      <c r="Z158" s="23">
        <v>16841</v>
      </c>
      <c r="AA158" s="22">
        <v>45</v>
      </c>
      <c r="AB158" s="22">
        <v>6</v>
      </c>
      <c r="AC158" s="22">
        <v>38</v>
      </c>
      <c r="AD158" s="23">
        <v>81440</v>
      </c>
      <c r="AE158" s="23">
        <v>75656</v>
      </c>
      <c r="AF158" s="23">
        <v>75427</v>
      </c>
      <c r="AG158" s="23">
        <v>74581</v>
      </c>
      <c r="AH158" s="23">
        <v>2224</v>
      </c>
      <c r="AI158" s="23">
        <v>4864</v>
      </c>
      <c r="AJ158" s="23">
        <v>10639</v>
      </c>
      <c r="AK158" s="23">
        <v>13526</v>
      </c>
      <c r="AL158" s="23">
        <v>14399</v>
      </c>
      <c r="AM158" s="23">
        <v>15478</v>
      </c>
      <c r="AN158" s="23">
        <v>14595</v>
      </c>
      <c r="AO158" s="23">
        <v>13246</v>
      </c>
      <c r="AP158" s="23">
        <v>12880</v>
      </c>
      <c r="AQ158" s="23">
        <v>13274</v>
      </c>
      <c r="AR158" s="23">
        <v>12232</v>
      </c>
      <c r="AS158" s="23">
        <v>10675</v>
      </c>
      <c r="AT158" s="23">
        <v>8688</v>
      </c>
      <c r="AU158" s="23">
        <v>6689</v>
      </c>
      <c r="AV158" s="23">
        <v>4628</v>
      </c>
      <c r="AW158" s="23">
        <v>2692</v>
      </c>
      <c r="AX158" s="23">
        <v>1581</v>
      </c>
      <c r="AY158" s="23">
        <v>1874</v>
      </c>
      <c r="AZ158" s="23">
        <v>2386</v>
      </c>
      <c r="BA158" s="23">
        <v>150161</v>
      </c>
      <c r="BB158" s="28">
        <v>2</v>
      </c>
      <c r="BC158" s="28">
        <v>2</v>
      </c>
      <c r="BD158" s="28">
        <v>2</v>
      </c>
      <c r="BE158" s="28">
        <v>1</v>
      </c>
      <c r="BF158" s="28">
        <v>0</v>
      </c>
      <c r="BG158" s="23">
        <v>4898</v>
      </c>
      <c r="BH158" s="23">
        <v>2544</v>
      </c>
      <c r="BI158" s="23">
        <v>16507</v>
      </c>
      <c r="BJ158" s="23">
        <v>8582</v>
      </c>
      <c r="BK158" s="23">
        <v>8979</v>
      </c>
      <c r="BL158" s="23">
        <v>15843</v>
      </c>
      <c r="BM158" s="23">
        <v>37121</v>
      </c>
      <c r="BN158" s="23">
        <v>25641</v>
      </c>
      <c r="BO158" s="23">
        <v>35089</v>
      </c>
      <c r="BP158" s="23">
        <v>24288</v>
      </c>
      <c r="BQ158" s="23">
        <v>25767</v>
      </c>
      <c r="BR158" s="22">
        <v>951</v>
      </c>
      <c r="BS158" s="23">
        <v>2087</v>
      </c>
      <c r="BT158" s="23">
        <v>5858</v>
      </c>
      <c r="BU158" s="22">
        <v>290</v>
      </c>
      <c r="BV158" s="22">
        <v>4</v>
      </c>
      <c r="BW158" s="23">
        <v>6875</v>
      </c>
      <c r="BX158" s="23">
        <v>8568</v>
      </c>
      <c r="BY158" s="23">
        <v>2441</v>
      </c>
      <c r="BZ158" s="23">
        <v>10630</v>
      </c>
      <c r="CA158" s="22">
        <v>61</v>
      </c>
      <c r="CB158" s="22">
        <v>24</v>
      </c>
      <c r="CC158" s="22">
        <v>68</v>
      </c>
      <c r="CD158" s="22">
        <v>17</v>
      </c>
      <c r="CE158" s="22">
        <v>86</v>
      </c>
      <c r="CF158" s="22">
        <v>58</v>
      </c>
      <c r="CG158" s="22">
        <v>86</v>
      </c>
      <c r="CH158" s="22">
        <v>154</v>
      </c>
      <c r="CI158" s="23">
        <v>128028</v>
      </c>
      <c r="CJ158" s="23">
        <v>43639</v>
      </c>
      <c r="CK158" s="23">
        <v>5863</v>
      </c>
      <c r="CL158" s="22">
        <v>600</v>
      </c>
      <c r="CM158" s="23">
        <v>26891</v>
      </c>
      <c r="CN158" s="23">
        <v>26712</v>
      </c>
      <c r="CO158" s="22">
        <v>151</v>
      </c>
      <c r="CP158" s="22">
        <v>107</v>
      </c>
      <c r="CQ158" s="23">
        <v>25410</v>
      </c>
      <c r="CR158" s="22">
        <v>263</v>
      </c>
      <c r="CS158" s="22">
        <v>809</v>
      </c>
      <c r="CT158" s="23">
        <v>26651</v>
      </c>
      <c r="CU158" s="22" t="s">
        <v>2467</v>
      </c>
      <c r="CV158" s="22" t="s">
        <v>134</v>
      </c>
    </row>
    <row r="159" spans="1:100" x14ac:dyDescent="0.2">
      <c r="A159" s="22" t="s">
        <v>1170</v>
      </c>
      <c r="B159" s="22" t="s">
        <v>1171</v>
      </c>
      <c r="C159" s="22" t="s">
        <v>1170</v>
      </c>
      <c r="D159" s="22" t="s">
        <v>1184</v>
      </c>
      <c r="E159" s="22" t="s">
        <v>1185</v>
      </c>
      <c r="F159" s="22" t="s">
        <v>1184</v>
      </c>
      <c r="G159" s="22" t="e">
        <f>VLOOKUP(D159,#REF!,5,0)</f>
        <v>#REF!</v>
      </c>
      <c r="H159" s="22" t="e">
        <f>VLOOKUP(D159,#REF!,6,0)</f>
        <v>#REF!</v>
      </c>
      <c r="I159" s="22">
        <v>23</v>
      </c>
      <c r="J159" s="22">
        <v>195</v>
      </c>
      <c r="K159" s="22">
        <v>5</v>
      </c>
      <c r="L159" s="23">
        <v>121791</v>
      </c>
      <c r="M159" s="23">
        <v>20581</v>
      </c>
      <c r="N159" s="26">
        <v>6525.25</v>
      </c>
      <c r="O159" s="22">
        <v>19</v>
      </c>
      <c r="P159" s="23">
        <v>2628</v>
      </c>
      <c r="Q159" s="23">
        <f t="shared" si="0"/>
        <v>21577949.109540112</v>
      </c>
      <c r="R159" s="26">
        <v>36.71</v>
      </c>
      <c r="S159" s="22">
        <v>199</v>
      </c>
      <c r="T159" s="22">
        <v>39</v>
      </c>
      <c r="U159" s="23">
        <v>11112</v>
      </c>
      <c r="V159" s="23">
        <v>101025</v>
      </c>
      <c r="W159" s="23">
        <v>2169</v>
      </c>
      <c r="X159" s="23">
        <v>84450</v>
      </c>
      <c r="Y159" s="23">
        <v>34925</v>
      </c>
      <c r="Z159" s="22">
        <v>107</v>
      </c>
      <c r="AA159" s="22">
        <v>4</v>
      </c>
      <c r="AB159" s="22">
        <v>1</v>
      </c>
      <c r="AC159" s="22">
        <v>135</v>
      </c>
      <c r="AD159" s="23">
        <v>68136</v>
      </c>
      <c r="AE159" s="23">
        <v>53655</v>
      </c>
      <c r="AF159" s="23">
        <v>85357</v>
      </c>
      <c r="AG159" s="23">
        <v>35753</v>
      </c>
      <c r="AH159" s="22">
        <v>218</v>
      </c>
      <c r="AI159" s="22">
        <v>463</v>
      </c>
      <c r="AJ159" s="23">
        <v>5412</v>
      </c>
      <c r="AK159" s="23">
        <v>6619</v>
      </c>
      <c r="AL159" s="23">
        <v>6723</v>
      </c>
      <c r="AM159" s="23">
        <v>7414</v>
      </c>
      <c r="AN159" s="23">
        <v>16784</v>
      </c>
      <c r="AO159" s="23">
        <v>17789</v>
      </c>
      <c r="AP159" s="23">
        <v>16651</v>
      </c>
      <c r="AQ159" s="23">
        <v>9766</v>
      </c>
      <c r="AR159" s="23">
        <v>9477</v>
      </c>
      <c r="AS159" s="23">
        <v>6590</v>
      </c>
      <c r="AT159" s="23">
        <v>8647</v>
      </c>
      <c r="AU159" s="23">
        <v>4045</v>
      </c>
      <c r="AV159" s="23">
        <v>3273</v>
      </c>
      <c r="AW159" s="23">
        <v>1122</v>
      </c>
      <c r="AX159" s="23">
        <v>1261</v>
      </c>
      <c r="AY159" s="22">
        <v>218</v>
      </c>
      <c r="AZ159" s="23">
        <v>1290</v>
      </c>
      <c r="BA159" s="23">
        <v>119646</v>
      </c>
      <c r="BB159" s="28">
        <v>2</v>
      </c>
      <c r="BC159" s="28">
        <v>1</v>
      </c>
      <c r="BD159" s="28">
        <v>1</v>
      </c>
      <c r="BE159" s="28">
        <v>0</v>
      </c>
      <c r="BF159" s="28">
        <v>0</v>
      </c>
      <c r="BG159" s="23">
        <v>3333</v>
      </c>
      <c r="BH159" s="23">
        <v>2689</v>
      </c>
      <c r="BI159" s="23">
        <v>7002</v>
      </c>
      <c r="BJ159" s="23">
        <v>4077</v>
      </c>
      <c r="BK159" s="23">
        <v>4388</v>
      </c>
      <c r="BL159" s="23">
        <v>11564</v>
      </c>
      <c r="BM159" s="23">
        <v>99901</v>
      </c>
      <c r="BN159" s="23">
        <v>6521</v>
      </c>
      <c r="BO159" s="23">
        <v>3176</v>
      </c>
      <c r="BP159" s="23">
        <v>3272</v>
      </c>
      <c r="BQ159" s="23">
        <v>6126</v>
      </c>
      <c r="BR159" s="22">
        <v>219</v>
      </c>
      <c r="BS159" s="22">
        <v>507</v>
      </c>
      <c r="BT159" s="23">
        <v>1773</v>
      </c>
      <c r="BU159" s="22">
        <v>63</v>
      </c>
      <c r="BV159" s="22">
        <v>233</v>
      </c>
      <c r="BW159" s="23">
        <v>10180</v>
      </c>
      <c r="BX159" s="23">
        <v>3840</v>
      </c>
      <c r="BY159" s="23">
        <v>9486</v>
      </c>
      <c r="BZ159" s="23">
        <v>2187</v>
      </c>
      <c r="CA159" s="22">
        <v>103</v>
      </c>
      <c r="CB159" s="22">
        <v>15</v>
      </c>
      <c r="CC159" s="22">
        <v>16</v>
      </c>
      <c r="CD159" s="22">
        <v>2</v>
      </c>
      <c r="CE159" s="22">
        <v>8</v>
      </c>
      <c r="CF159" s="22">
        <v>61</v>
      </c>
      <c r="CG159" s="22">
        <v>69</v>
      </c>
      <c r="CH159" s="22">
        <v>386</v>
      </c>
      <c r="CI159" s="23">
        <v>95438</v>
      </c>
      <c r="CJ159" s="23">
        <v>83018</v>
      </c>
      <c r="CK159" s="23">
        <v>2057</v>
      </c>
      <c r="CL159" s="22">
        <v>167</v>
      </c>
      <c r="CM159" s="23">
        <v>3230</v>
      </c>
      <c r="CN159" s="23">
        <v>17453</v>
      </c>
      <c r="CO159" s="22">
        <v>153</v>
      </c>
      <c r="CP159" s="22">
        <v>111</v>
      </c>
      <c r="CQ159" s="23">
        <v>6922</v>
      </c>
      <c r="CR159" s="22">
        <v>81</v>
      </c>
      <c r="CS159" s="22">
        <v>76</v>
      </c>
      <c r="CT159" s="23">
        <v>8523</v>
      </c>
      <c r="CU159" s="22" t="s">
        <v>2467</v>
      </c>
      <c r="CV159" s="22" t="s">
        <v>134</v>
      </c>
    </row>
    <row r="160" spans="1:100" x14ac:dyDescent="0.2">
      <c r="A160" s="22" t="s">
        <v>129</v>
      </c>
      <c r="B160" s="22" t="s">
        <v>130</v>
      </c>
      <c r="C160" s="22" t="s">
        <v>129</v>
      </c>
      <c r="D160" s="22" t="s">
        <v>158</v>
      </c>
      <c r="E160" s="22" t="s">
        <v>159</v>
      </c>
      <c r="F160" s="22" t="s">
        <v>158</v>
      </c>
      <c r="G160" s="22" t="e">
        <f>VLOOKUP(D160,#REF!,5,0)</f>
        <v>#REF!</v>
      </c>
      <c r="H160" s="22" t="e">
        <f>VLOOKUP(D160,#REF!,6,0)</f>
        <v>#REF!</v>
      </c>
      <c r="I160" s="22">
        <v>11</v>
      </c>
      <c r="J160" s="22">
        <v>136</v>
      </c>
      <c r="K160" s="22">
        <v>0</v>
      </c>
      <c r="L160" s="23">
        <v>101650</v>
      </c>
      <c r="M160" s="23">
        <v>29383</v>
      </c>
      <c r="N160" s="26">
        <v>5719.58</v>
      </c>
      <c r="O160" s="22">
        <v>18</v>
      </c>
      <c r="P160" s="23">
        <v>1790</v>
      </c>
      <c r="Q160" s="23">
        <f t="shared" si="0"/>
        <v>17609444.171175603</v>
      </c>
      <c r="R160" s="26">
        <v>19.32</v>
      </c>
      <c r="S160" s="22">
        <v>267</v>
      </c>
      <c r="T160" s="22">
        <v>265</v>
      </c>
      <c r="U160" s="23">
        <v>83453</v>
      </c>
      <c r="V160" s="23">
        <v>68202</v>
      </c>
      <c r="W160" s="23">
        <v>101321</v>
      </c>
      <c r="X160" s="22">
        <v>302</v>
      </c>
      <c r="Y160" s="22">
        <v>26</v>
      </c>
      <c r="Z160" s="22">
        <v>0</v>
      </c>
      <c r="AA160" s="22">
        <v>0</v>
      </c>
      <c r="AB160" s="22">
        <v>0</v>
      </c>
      <c r="AC160" s="22">
        <v>1</v>
      </c>
      <c r="AD160" s="23">
        <v>51213</v>
      </c>
      <c r="AE160" s="23">
        <v>50437</v>
      </c>
      <c r="AF160" s="23">
        <v>49447</v>
      </c>
      <c r="AG160" s="23">
        <v>47547</v>
      </c>
      <c r="AH160" s="23">
        <v>1268</v>
      </c>
      <c r="AI160" s="23">
        <v>3388</v>
      </c>
      <c r="AJ160" s="23">
        <v>9668</v>
      </c>
      <c r="AK160" s="23">
        <v>11110</v>
      </c>
      <c r="AL160" s="23">
        <v>9844</v>
      </c>
      <c r="AM160" s="23">
        <v>9089</v>
      </c>
      <c r="AN160" s="23">
        <v>9738</v>
      </c>
      <c r="AO160" s="23">
        <v>9038</v>
      </c>
      <c r="AP160" s="23">
        <v>8782</v>
      </c>
      <c r="AQ160" s="23">
        <v>8400</v>
      </c>
      <c r="AR160" s="23">
        <v>6959</v>
      </c>
      <c r="AS160" s="23">
        <v>5591</v>
      </c>
      <c r="AT160" s="23">
        <v>4492</v>
      </c>
      <c r="AU160" s="23">
        <v>3137</v>
      </c>
      <c r="AV160" s="23">
        <v>2415</v>
      </c>
      <c r="AW160" s="23">
        <v>1233</v>
      </c>
      <c r="AX160" s="22">
        <v>868</v>
      </c>
      <c r="AY160" s="23">
        <v>1286</v>
      </c>
      <c r="AZ160" s="23">
        <v>2280</v>
      </c>
      <c r="BA160" s="23">
        <v>95221</v>
      </c>
      <c r="BB160" s="28">
        <v>2</v>
      </c>
      <c r="BC160" s="28">
        <v>2</v>
      </c>
      <c r="BD160" s="28">
        <v>2</v>
      </c>
      <c r="BE160" s="28">
        <v>2</v>
      </c>
      <c r="BF160" s="28">
        <v>0</v>
      </c>
      <c r="BG160" s="23">
        <v>4429</v>
      </c>
      <c r="BH160" s="23">
        <v>2217</v>
      </c>
      <c r="BI160" s="23">
        <v>13137</v>
      </c>
      <c r="BJ160" s="23">
        <v>5798</v>
      </c>
      <c r="BK160" s="23">
        <v>5610</v>
      </c>
      <c r="BL160" s="23">
        <v>9393</v>
      </c>
      <c r="BM160" s="23">
        <v>30627</v>
      </c>
      <c r="BN160" s="23">
        <v>16808</v>
      </c>
      <c r="BO160" s="23">
        <v>19272</v>
      </c>
      <c r="BP160" s="23">
        <v>12028</v>
      </c>
      <c r="BQ160" s="23">
        <v>15683</v>
      </c>
      <c r="BR160" s="22">
        <v>896</v>
      </c>
      <c r="BS160" s="23">
        <v>1409</v>
      </c>
      <c r="BT160" s="23">
        <v>4757</v>
      </c>
      <c r="BU160" s="22">
        <v>169</v>
      </c>
      <c r="BV160" s="22">
        <v>1</v>
      </c>
      <c r="BW160" s="23">
        <v>1383</v>
      </c>
      <c r="BX160" s="23">
        <v>1322</v>
      </c>
      <c r="BY160" s="22">
        <v>577</v>
      </c>
      <c r="BZ160" s="23">
        <v>3075</v>
      </c>
      <c r="CA160" s="22">
        <v>28</v>
      </c>
      <c r="CB160" s="22">
        <v>4</v>
      </c>
      <c r="CC160" s="22">
        <v>15</v>
      </c>
      <c r="CD160" s="22">
        <v>8</v>
      </c>
      <c r="CE160" s="22">
        <v>11</v>
      </c>
      <c r="CF160" s="22">
        <v>24</v>
      </c>
      <c r="CG160" s="22">
        <v>53</v>
      </c>
      <c r="CH160" s="22">
        <v>327</v>
      </c>
      <c r="CI160" s="23">
        <v>94823</v>
      </c>
      <c r="CJ160" s="23">
        <v>27784</v>
      </c>
      <c r="CK160" s="23">
        <v>3904</v>
      </c>
      <c r="CL160" s="22">
        <v>258</v>
      </c>
      <c r="CM160" s="23">
        <v>8606</v>
      </c>
      <c r="CN160" s="23">
        <v>28386</v>
      </c>
      <c r="CO160" s="22">
        <v>1</v>
      </c>
      <c r="CP160" s="22">
        <v>48</v>
      </c>
      <c r="CQ160" s="23">
        <v>20365</v>
      </c>
      <c r="CR160" s="22">
        <v>317</v>
      </c>
      <c r="CS160" s="22">
        <v>300</v>
      </c>
      <c r="CT160" s="23">
        <v>11681</v>
      </c>
      <c r="CU160" s="22" t="s">
        <v>2467</v>
      </c>
      <c r="CV160" s="22" t="s">
        <v>134</v>
      </c>
    </row>
    <row r="161" spans="1:100" x14ac:dyDescent="0.2">
      <c r="A161" s="22" t="s">
        <v>1096</v>
      </c>
      <c r="B161" s="22" t="s">
        <v>1097</v>
      </c>
      <c r="C161" s="22" t="s">
        <v>1096</v>
      </c>
      <c r="D161" s="22" t="s">
        <v>1112</v>
      </c>
      <c r="E161" s="22" t="s">
        <v>1113</v>
      </c>
      <c r="F161" s="22" t="s">
        <v>1112</v>
      </c>
      <c r="G161" s="22" t="e">
        <f>VLOOKUP(D161,#REF!,5,0)</f>
        <v>#REF!</v>
      </c>
      <c r="H161" s="22" t="e">
        <f>VLOOKUP(D161,#REF!,6,0)</f>
        <v>#REF!</v>
      </c>
      <c r="I161" s="22">
        <v>17</v>
      </c>
      <c r="J161" s="22">
        <v>117</v>
      </c>
      <c r="K161" s="22">
        <v>1</v>
      </c>
      <c r="L161" s="23">
        <v>81150</v>
      </c>
      <c r="M161" s="23">
        <v>23807</v>
      </c>
      <c r="N161" s="26">
        <v>4581.0600000000004</v>
      </c>
      <c r="O161" s="22">
        <v>18</v>
      </c>
      <c r="P161" s="23">
        <v>892</v>
      </c>
      <c r="Q161" s="23">
        <f t="shared" si="0"/>
        <v>10991990.141712878</v>
      </c>
      <c r="R161" s="26">
        <v>29.15</v>
      </c>
      <c r="S161" s="22">
        <v>202</v>
      </c>
      <c r="T161" s="22">
        <v>185</v>
      </c>
      <c r="U161" s="23">
        <v>74646</v>
      </c>
      <c r="V161" s="23">
        <v>53829</v>
      </c>
      <c r="W161" s="23">
        <v>1515</v>
      </c>
      <c r="X161" s="23">
        <v>78928</v>
      </c>
      <c r="Y161" s="22">
        <v>697</v>
      </c>
      <c r="Z161" s="22">
        <v>8</v>
      </c>
      <c r="AA161" s="22">
        <v>0</v>
      </c>
      <c r="AB161" s="22">
        <v>0</v>
      </c>
      <c r="AC161" s="22">
        <v>2</v>
      </c>
      <c r="AD161" s="23">
        <v>41278</v>
      </c>
      <c r="AE161" s="23">
        <v>39872</v>
      </c>
      <c r="AF161" s="23">
        <v>43962</v>
      </c>
      <c r="AG161" s="23">
        <v>35348</v>
      </c>
      <c r="AH161" s="22">
        <v>137</v>
      </c>
      <c r="AI161" s="23">
        <v>1703</v>
      </c>
      <c r="AJ161" s="23">
        <v>5828</v>
      </c>
      <c r="AK161" s="23">
        <v>9632</v>
      </c>
      <c r="AL161" s="23">
        <v>9325</v>
      </c>
      <c r="AM161" s="23">
        <v>5616</v>
      </c>
      <c r="AN161" s="23">
        <v>7302</v>
      </c>
      <c r="AO161" s="23">
        <v>6401</v>
      </c>
      <c r="AP161" s="23">
        <v>6301</v>
      </c>
      <c r="AQ161" s="23">
        <v>6267</v>
      </c>
      <c r="AR161" s="23">
        <v>5147</v>
      </c>
      <c r="AS161" s="23">
        <v>4288</v>
      </c>
      <c r="AT161" s="23">
        <v>3470</v>
      </c>
      <c r="AU161" s="23">
        <v>3180</v>
      </c>
      <c r="AV161" s="23">
        <v>3019</v>
      </c>
      <c r="AW161" s="23">
        <v>2281</v>
      </c>
      <c r="AX161" s="23">
        <v>1451</v>
      </c>
      <c r="AY161" s="23">
        <v>1642</v>
      </c>
      <c r="AZ161" s="23">
        <v>1464</v>
      </c>
      <c r="BA161" s="23">
        <v>77602</v>
      </c>
      <c r="BB161" s="28">
        <v>2</v>
      </c>
      <c r="BC161" s="28">
        <v>2</v>
      </c>
      <c r="BD161" s="28">
        <v>2</v>
      </c>
      <c r="BE161" s="28">
        <v>1</v>
      </c>
      <c r="BF161" s="28">
        <v>0</v>
      </c>
      <c r="BG161" s="23">
        <v>3051</v>
      </c>
      <c r="BH161" s="23">
        <v>1682</v>
      </c>
      <c r="BI161" s="23">
        <v>11617</v>
      </c>
      <c r="BJ161" s="23">
        <v>5558</v>
      </c>
      <c r="BK161" s="23">
        <v>3509</v>
      </c>
      <c r="BL161" s="23">
        <v>6890</v>
      </c>
      <c r="BM161" s="23">
        <v>18331</v>
      </c>
      <c r="BN161" s="23">
        <v>10185</v>
      </c>
      <c r="BO161" s="23">
        <v>18985</v>
      </c>
      <c r="BP161" s="23">
        <v>11264</v>
      </c>
      <c r="BQ161" s="23">
        <v>16675</v>
      </c>
      <c r="BR161" s="22">
        <v>732</v>
      </c>
      <c r="BS161" s="23">
        <v>1008</v>
      </c>
      <c r="BT161" s="23">
        <v>3894</v>
      </c>
      <c r="BU161" s="22">
        <v>73</v>
      </c>
      <c r="BV161" s="22">
        <v>3</v>
      </c>
      <c r="BW161" s="23">
        <v>1273</v>
      </c>
      <c r="BX161" s="23">
        <v>1188</v>
      </c>
      <c r="BY161" s="22">
        <v>468</v>
      </c>
      <c r="BZ161" s="23">
        <v>12269</v>
      </c>
      <c r="CA161" s="22">
        <v>20</v>
      </c>
      <c r="CB161" s="22">
        <v>7</v>
      </c>
      <c r="CC161" s="22">
        <v>14</v>
      </c>
      <c r="CD161" s="22">
        <v>11</v>
      </c>
      <c r="CE161" s="22">
        <v>27</v>
      </c>
      <c r="CF161" s="22">
        <v>17</v>
      </c>
      <c r="CG161" s="22">
        <v>45</v>
      </c>
      <c r="CH161" s="22">
        <v>105</v>
      </c>
      <c r="CI161" s="23">
        <v>65706</v>
      </c>
      <c r="CJ161" s="23">
        <v>30428</v>
      </c>
      <c r="CK161" s="23">
        <v>2585</v>
      </c>
      <c r="CL161" s="23">
        <v>1411</v>
      </c>
      <c r="CM161" s="23">
        <v>4630</v>
      </c>
      <c r="CN161" s="23">
        <v>16761</v>
      </c>
      <c r="CO161" s="23">
        <v>1515</v>
      </c>
      <c r="CP161" s="22">
        <v>119</v>
      </c>
      <c r="CQ161" s="23">
        <v>14315</v>
      </c>
      <c r="CR161" s="22">
        <v>151</v>
      </c>
      <c r="CS161" s="22">
        <v>392</v>
      </c>
      <c r="CT161" s="23">
        <v>8843</v>
      </c>
      <c r="CU161" s="22" t="s">
        <v>2467</v>
      </c>
      <c r="CV161" s="22" t="s">
        <v>134</v>
      </c>
    </row>
    <row r="162" spans="1:100" x14ac:dyDescent="0.2">
      <c r="A162" s="22" t="s">
        <v>1170</v>
      </c>
      <c r="B162" s="22" t="s">
        <v>1171</v>
      </c>
      <c r="C162" s="22" t="s">
        <v>1170</v>
      </c>
      <c r="D162" s="22" t="s">
        <v>1178</v>
      </c>
      <c r="E162" s="22" t="s">
        <v>1179</v>
      </c>
      <c r="F162" s="22" t="s">
        <v>1178</v>
      </c>
      <c r="G162" s="22" t="e">
        <f>VLOOKUP(D162,#REF!,5,0)</f>
        <v>#REF!</v>
      </c>
      <c r="H162" s="22" t="e">
        <f>VLOOKUP(D162,#REF!,6,0)</f>
        <v>#REF!</v>
      </c>
      <c r="I162" s="22">
        <v>15</v>
      </c>
      <c r="J162" s="22">
        <v>72</v>
      </c>
      <c r="K162" s="22">
        <v>9</v>
      </c>
      <c r="L162" s="23">
        <v>172960</v>
      </c>
      <c r="M162" s="23">
        <v>48681</v>
      </c>
      <c r="N162" s="26">
        <v>11112.61</v>
      </c>
      <c r="O162" s="22">
        <v>16</v>
      </c>
      <c r="P162" s="23">
        <v>6355</v>
      </c>
      <c r="Q162" s="23">
        <f t="shared" si="0"/>
        <v>36742599.444958366</v>
      </c>
      <c r="R162" s="26">
        <v>24.15</v>
      </c>
      <c r="S162" s="23">
        <v>2252</v>
      </c>
      <c r="T162" s="22">
        <v>205</v>
      </c>
      <c r="U162" s="23">
        <v>126868</v>
      </c>
      <c r="V162" s="23">
        <v>119570</v>
      </c>
      <c r="W162" s="23">
        <v>65195</v>
      </c>
      <c r="X162" s="23">
        <v>87902</v>
      </c>
      <c r="Y162" s="23">
        <v>19143</v>
      </c>
      <c r="Z162" s="22">
        <v>485</v>
      </c>
      <c r="AA162" s="22">
        <v>194</v>
      </c>
      <c r="AB162" s="22">
        <v>39</v>
      </c>
      <c r="AC162" s="22">
        <v>2</v>
      </c>
      <c r="AD162" s="23">
        <v>90997</v>
      </c>
      <c r="AE162" s="23">
        <v>81963</v>
      </c>
      <c r="AF162" s="23">
        <v>99953</v>
      </c>
      <c r="AG162" s="23">
        <v>68316</v>
      </c>
      <c r="AH162" s="23">
        <v>1489</v>
      </c>
      <c r="AI162" s="23">
        <v>3202</v>
      </c>
      <c r="AJ162" s="23">
        <v>11317</v>
      </c>
      <c r="AK162" s="23">
        <v>17316</v>
      </c>
      <c r="AL162" s="23">
        <v>19153</v>
      </c>
      <c r="AM162" s="23">
        <v>18491</v>
      </c>
      <c r="AN162" s="23">
        <v>17154</v>
      </c>
      <c r="AO162" s="23">
        <v>15432</v>
      </c>
      <c r="AP162" s="23">
        <v>14954</v>
      </c>
      <c r="AQ162" s="23">
        <v>14673</v>
      </c>
      <c r="AR162" s="23">
        <v>13002</v>
      </c>
      <c r="AS162" s="23">
        <v>9911</v>
      </c>
      <c r="AT162" s="23">
        <v>7591</v>
      </c>
      <c r="AU162" s="23">
        <v>5639</v>
      </c>
      <c r="AV162" s="23">
        <v>3812</v>
      </c>
      <c r="AW162" s="23">
        <v>2309</v>
      </c>
      <c r="AX162" s="23">
        <v>1294</v>
      </c>
      <c r="AY162" s="22">
        <v>912</v>
      </c>
      <c r="AZ162" s="23">
        <v>2700</v>
      </c>
      <c r="BA162" s="23">
        <v>165986</v>
      </c>
      <c r="BB162" s="28">
        <v>2</v>
      </c>
      <c r="BC162" s="28">
        <v>2</v>
      </c>
      <c r="BD162" s="28">
        <v>2</v>
      </c>
      <c r="BE162" s="28">
        <v>1</v>
      </c>
      <c r="BF162" s="28">
        <v>0</v>
      </c>
      <c r="BG162" s="23">
        <v>5539</v>
      </c>
      <c r="BH162" s="23">
        <v>3085</v>
      </c>
      <c r="BI162" s="23">
        <v>21347</v>
      </c>
      <c r="BJ162" s="23">
        <v>11761</v>
      </c>
      <c r="BK162" s="23">
        <v>11515</v>
      </c>
      <c r="BL162" s="23">
        <v>17746</v>
      </c>
      <c r="BM162" s="23">
        <v>55883</v>
      </c>
      <c r="BN162" s="23">
        <v>24639</v>
      </c>
      <c r="BO162" s="23">
        <v>20760</v>
      </c>
      <c r="BP162" s="23">
        <v>21167</v>
      </c>
      <c r="BQ162" s="23">
        <v>39282</v>
      </c>
      <c r="BR162" s="22">
        <v>989</v>
      </c>
      <c r="BS162" s="23">
        <v>2203</v>
      </c>
      <c r="BT162" s="23">
        <v>7681</v>
      </c>
      <c r="BU162" s="22">
        <v>337</v>
      </c>
      <c r="BV162" s="22">
        <v>19</v>
      </c>
      <c r="BW162" s="23">
        <v>7382</v>
      </c>
      <c r="BX162" s="23">
        <v>7726</v>
      </c>
      <c r="BY162" s="23">
        <v>3030</v>
      </c>
      <c r="BZ162" s="23">
        <v>25211</v>
      </c>
      <c r="CA162" s="23">
        <v>1398</v>
      </c>
      <c r="CB162" s="22">
        <v>14</v>
      </c>
      <c r="CC162" s="22">
        <v>52</v>
      </c>
      <c r="CD162" s="22">
        <v>20</v>
      </c>
      <c r="CE162" s="22">
        <v>58</v>
      </c>
      <c r="CF162" s="22">
        <v>46</v>
      </c>
      <c r="CG162" s="22">
        <v>114</v>
      </c>
      <c r="CH162" s="22">
        <v>436</v>
      </c>
      <c r="CI162" s="23">
        <v>127473</v>
      </c>
      <c r="CJ162" s="23">
        <v>60364</v>
      </c>
      <c r="CK162" s="23">
        <v>9129</v>
      </c>
      <c r="CL162" s="22">
        <v>882</v>
      </c>
      <c r="CM162" s="23">
        <v>24579</v>
      </c>
      <c r="CN162" s="23">
        <v>12348</v>
      </c>
      <c r="CO162" s="23">
        <v>1728</v>
      </c>
      <c r="CP162" s="22">
        <v>294</v>
      </c>
      <c r="CQ162" s="23">
        <v>35200</v>
      </c>
      <c r="CR162" s="22">
        <v>500</v>
      </c>
      <c r="CS162" s="23">
        <v>1361</v>
      </c>
      <c r="CT162" s="23">
        <v>26575</v>
      </c>
      <c r="CU162" s="22" t="s">
        <v>2467</v>
      </c>
      <c r="CV162" s="22" t="s">
        <v>134</v>
      </c>
    </row>
    <row r="163" spans="1:100" x14ac:dyDescent="0.2">
      <c r="A163" s="22" t="s">
        <v>831</v>
      </c>
      <c r="B163" s="22" t="s">
        <v>832</v>
      </c>
      <c r="C163" s="22" t="s">
        <v>831</v>
      </c>
      <c r="D163" s="22" t="s">
        <v>843</v>
      </c>
      <c r="E163" s="22" t="s">
        <v>844</v>
      </c>
      <c r="F163" s="22" t="s">
        <v>843</v>
      </c>
      <c r="G163" s="22" t="e">
        <f>VLOOKUP(D163,#REF!,5,0)</f>
        <v>#REF!</v>
      </c>
      <c r="H163" s="22" t="e">
        <f>VLOOKUP(D163,#REF!,6,0)</f>
        <v>#REF!</v>
      </c>
      <c r="I163" s="22">
        <v>5</v>
      </c>
      <c r="J163" s="22">
        <v>29</v>
      </c>
      <c r="K163" s="22">
        <v>3</v>
      </c>
      <c r="L163" s="23">
        <v>62143</v>
      </c>
      <c r="M163" s="23">
        <v>20074</v>
      </c>
      <c r="N163" s="26">
        <v>3827</v>
      </c>
      <c r="O163" s="22">
        <v>16</v>
      </c>
      <c r="P163" s="23">
        <v>2382</v>
      </c>
      <c r="Q163" s="23">
        <f t="shared" si="0"/>
        <v>38330946.365640536</v>
      </c>
      <c r="R163" s="26">
        <v>3.23</v>
      </c>
      <c r="S163" s="22">
        <v>385</v>
      </c>
      <c r="T163" s="22">
        <v>70</v>
      </c>
      <c r="U163" s="23">
        <v>57505</v>
      </c>
      <c r="V163" s="23">
        <v>44088</v>
      </c>
      <c r="W163" s="23">
        <v>51137</v>
      </c>
      <c r="X163" s="23">
        <v>5009</v>
      </c>
      <c r="Y163" s="23">
        <v>2422</v>
      </c>
      <c r="Z163" s="23">
        <v>3432</v>
      </c>
      <c r="AA163" s="22">
        <v>119</v>
      </c>
      <c r="AB163" s="22">
        <v>24</v>
      </c>
      <c r="AC163" s="22">
        <v>0</v>
      </c>
      <c r="AD163" s="23">
        <v>32469</v>
      </c>
      <c r="AE163" s="23">
        <v>29674</v>
      </c>
      <c r="AF163" s="23">
        <v>28871</v>
      </c>
      <c r="AG163" s="23">
        <v>30664</v>
      </c>
      <c r="AH163" s="22">
        <v>955</v>
      </c>
      <c r="AI163" s="23">
        <v>1653</v>
      </c>
      <c r="AJ163" s="23">
        <v>4688</v>
      </c>
      <c r="AK163" s="23">
        <v>5773</v>
      </c>
      <c r="AL163" s="23">
        <v>5901</v>
      </c>
      <c r="AM163" s="23">
        <v>5824</v>
      </c>
      <c r="AN163" s="23">
        <v>5510</v>
      </c>
      <c r="AO163" s="23">
        <v>5095</v>
      </c>
      <c r="AP163" s="23">
        <v>5494</v>
      </c>
      <c r="AQ163" s="23">
        <v>5791</v>
      </c>
      <c r="AR163" s="23">
        <v>5147</v>
      </c>
      <c r="AS163" s="23">
        <v>4238</v>
      </c>
      <c r="AT163" s="23">
        <v>3189</v>
      </c>
      <c r="AU163" s="23">
        <v>2229</v>
      </c>
      <c r="AV163" s="23">
        <v>1458</v>
      </c>
      <c r="AW163" s="22">
        <v>790</v>
      </c>
      <c r="AX163" s="22">
        <v>486</v>
      </c>
      <c r="AY163" s="22">
        <v>530</v>
      </c>
      <c r="AZ163" s="23">
        <v>1035</v>
      </c>
      <c r="BA163" s="23">
        <v>59112</v>
      </c>
      <c r="BB163" s="28">
        <v>2</v>
      </c>
      <c r="BC163" s="28">
        <v>2</v>
      </c>
      <c r="BD163" s="28">
        <v>2</v>
      </c>
      <c r="BE163" s="28">
        <v>1</v>
      </c>
      <c r="BF163" s="28">
        <v>0</v>
      </c>
      <c r="BG163" s="23">
        <v>2174</v>
      </c>
      <c r="BH163" s="23">
        <v>1053</v>
      </c>
      <c r="BI163" s="23">
        <v>6988</v>
      </c>
      <c r="BJ163" s="23">
        <v>3537</v>
      </c>
      <c r="BK163" s="23">
        <v>3459</v>
      </c>
      <c r="BL163" s="23">
        <v>5916</v>
      </c>
      <c r="BM163" s="23">
        <v>14525</v>
      </c>
      <c r="BN163" s="23">
        <v>8548</v>
      </c>
      <c r="BO163" s="23">
        <v>17998</v>
      </c>
      <c r="BP163" s="23">
        <v>8574</v>
      </c>
      <c r="BQ163" s="23">
        <v>9016</v>
      </c>
      <c r="BR163" s="22">
        <v>314</v>
      </c>
      <c r="BS163" s="22">
        <v>676</v>
      </c>
      <c r="BT163" s="23">
        <v>2439</v>
      </c>
      <c r="BU163" s="22">
        <v>52</v>
      </c>
      <c r="BV163" s="22">
        <v>1</v>
      </c>
      <c r="BW163" s="23">
        <v>4134</v>
      </c>
      <c r="BX163" s="23">
        <v>2659</v>
      </c>
      <c r="BY163" s="22">
        <v>948</v>
      </c>
      <c r="BZ163" s="23">
        <v>4264</v>
      </c>
      <c r="CA163" s="22">
        <v>162</v>
      </c>
      <c r="CB163" s="22">
        <v>7</v>
      </c>
      <c r="CC163" s="22">
        <v>134</v>
      </c>
      <c r="CD163" s="22">
        <v>5</v>
      </c>
      <c r="CE163" s="22">
        <v>47</v>
      </c>
      <c r="CF163" s="22">
        <v>7</v>
      </c>
      <c r="CG163" s="22">
        <v>128</v>
      </c>
      <c r="CH163" s="22">
        <v>90</v>
      </c>
      <c r="CI163" s="23">
        <v>49558</v>
      </c>
      <c r="CJ163" s="23">
        <v>15067</v>
      </c>
      <c r="CK163" s="23">
        <v>2442</v>
      </c>
      <c r="CL163" s="22">
        <v>80</v>
      </c>
      <c r="CM163" s="23">
        <v>13657</v>
      </c>
      <c r="CN163" s="23">
        <v>6147</v>
      </c>
      <c r="CO163" s="23">
        <v>1262</v>
      </c>
      <c r="CP163" s="22">
        <v>47</v>
      </c>
      <c r="CQ163" s="23">
        <v>11072</v>
      </c>
      <c r="CR163" s="22">
        <v>72</v>
      </c>
      <c r="CS163" s="22">
        <v>84</v>
      </c>
      <c r="CT163" s="23">
        <v>12213</v>
      </c>
      <c r="CU163" s="22" t="s">
        <v>2467</v>
      </c>
      <c r="CV163" s="22" t="s">
        <v>134</v>
      </c>
    </row>
    <row r="164" spans="1:100" x14ac:dyDescent="0.2">
      <c r="A164" s="22" t="s">
        <v>831</v>
      </c>
      <c r="B164" s="22" t="s">
        <v>832</v>
      </c>
      <c r="C164" s="22" t="s">
        <v>831</v>
      </c>
      <c r="D164" s="22" t="s">
        <v>839</v>
      </c>
      <c r="E164" s="22" t="s">
        <v>840</v>
      </c>
      <c r="F164" s="22" t="s">
        <v>839</v>
      </c>
      <c r="G164" s="22" t="e">
        <f>VLOOKUP(D164,#REF!,5,0)</f>
        <v>#REF!</v>
      </c>
      <c r="H164" s="22" t="e">
        <f>VLOOKUP(D164,#REF!,6,0)</f>
        <v>#REF!</v>
      </c>
      <c r="I164" s="22">
        <v>6</v>
      </c>
      <c r="J164" s="22">
        <v>86</v>
      </c>
      <c r="K164" s="22">
        <v>7</v>
      </c>
      <c r="L164" s="23">
        <v>132129</v>
      </c>
      <c r="M164" s="23">
        <v>42727</v>
      </c>
      <c r="N164" s="26">
        <v>8830</v>
      </c>
      <c r="O164" s="22">
        <v>15</v>
      </c>
      <c r="P164" s="23">
        <v>3754</v>
      </c>
      <c r="Q164" s="23">
        <f t="shared" si="0"/>
        <v>28411628.030182626</v>
      </c>
      <c r="R164" s="26">
        <v>4.45</v>
      </c>
      <c r="S164" s="22">
        <v>395</v>
      </c>
      <c r="T164" s="22">
        <v>386</v>
      </c>
      <c r="U164" s="23">
        <v>102619</v>
      </c>
      <c r="V164" s="23">
        <v>96194</v>
      </c>
      <c r="W164" s="23">
        <v>93613</v>
      </c>
      <c r="X164" s="23">
        <v>24889</v>
      </c>
      <c r="Y164" s="23">
        <v>9108</v>
      </c>
      <c r="Z164" s="23">
        <v>4509</v>
      </c>
      <c r="AA164" s="22">
        <v>3</v>
      </c>
      <c r="AB164" s="22">
        <v>5</v>
      </c>
      <c r="AC164" s="22">
        <v>2</v>
      </c>
      <c r="AD164" s="23">
        <v>67659</v>
      </c>
      <c r="AE164" s="23">
        <v>64470</v>
      </c>
      <c r="AF164" s="23">
        <v>60716</v>
      </c>
      <c r="AG164" s="23">
        <v>65541</v>
      </c>
      <c r="AH164" s="23">
        <v>1446</v>
      </c>
      <c r="AI164" s="23">
        <v>4426</v>
      </c>
      <c r="AJ164" s="23">
        <v>8862</v>
      </c>
      <c r="AK164" s="23">
        <v>11273</v>
      </c>
      <c r="AL164" s="23">
        <v>12141</v>
      </c>
      <c r="AM164" s="23">
        <v>12567</v>
      </c>
      <c r="AN164" s="23">
        <v>11388</v>
      </c>
      <c r="AO164" s="23">
        <v>9978</v>
      </c>
      <c r="AP164" s="23">
        <v>10319</v>
      </c>
      <c r="AQ164" s="23">
        <v>11042</v>
      </c>
      <c r="AR164" s="23">
        <v>10888</v>
      </c>
      <c r="AS164" s="23">
        <v>9621</v>
      </c>
      <c r="AT164" s="23">
        <v>7864</v>
      </c>
      <c r="AU164" s="23">
        <v>5991</v>
      </c>
      <c r="AV164" s="23">
        <v>4583</v>
      </c>
      <c r="AW164" s="23">
        <v>2567</v>
      </c>
      <c r="AX164" s="23">
        <v>1480</v>
      </c>
      <c r="AY164" s="23">
        <v>1565</v>
      </c>
      <c r="AZ164" s="23">
        <v>1969</v>
      </c>
      <c r="BA164" s="23">
        <v>126309</v>
      </c>
      <c r="BB164" s="28">
        <v>2</v>
      </c>
      <c r="BC164" s="28">
        <v>2</v>
      </c>
      <c r="BD164" s="28">
        <v>2</v>
      </c>
      <c r="BE164" s="28">
        <v>1</v>
      </c>
      <c r="BF164" s="28">
        <v>0</v>
      </c>
      <c r="BG164" s="23">
        <v>3995</v>
      </c>
      <c r="BH164" s="23">
        <v>2140</v>
      </c>
      <c r="BI164" s="23">
        <v>13709</v>
      </c>
      <c r="BJ164" s="23">
        <v>7377</v>
      </c>
      <c r="BK164" s="23">
        <v>7380</v>
      </c>
      <c r="BL164" s="23">
        <v>12617</v>
      </c>
      <c r="BM164" s="23">
        <v>33034</v>
      </c>
      <c r="BN164" s="23">
        <v>17016</v>
      </c>
      <c r="BO164" s="23">
        <v>29288</v>
      </c>
      <c r="BP164" s="23">
        <v>20792</v>
      </c>
      <c r="BQ164" s="23">
        <v>23617</v>
      </c>
      <c r="BR164" s="23">
        <v>1132</v>
      </c>
      <c r="BS164" s="23">
        <v>1488</v>
      </c>
      <c r="BT164" s="23">
        <v>5536</v>
      </c>
      <c r="BU164" s="22">
        <v>226</v>
      </c>
      <c r="BV164" s="22">
        <v>0</v>
      </c>
      <c r="BW164" s="23">
        <v>5536</v>
      </c>
      <c r="BX164" s="23">
        <v>8686</v>
      </c>
      <c r="BY164" s="23">
        <v>2425</v>
      </c>
      <c r="BZ164" s="23">
        <v>8821</v>
      </c>
      <c r="CA164" s="22">
        <v>55</v>
      </c>
      <c r="CB164" s="22">
        <v>11</v>
      </c>
      <c r="CC164" s="22">
        <v>61</v>
      </c>
      <c r="CD164" s="22">
        <v>19</v>
      </c>
      <c r="CE164" s="22">
        <v>55</v>
      </c>
      <c r="CF164" s="22">
        <v>30</v>
      </c>
      <c r="CG164" s="22">
        <v>60</v>
      </c>
      <c r="CH164" s="22">
        <v>145</v>
      </c>
      <c r="CI164" s="23">
        <v>106225</v>
      </c>
      <c r="CJ164" s="23">
        <v>40928</v>
      </c>
      <c r="CK164" s="23">
        <v>5346</v>
      </c>
      <c r="CL164" s="22">
        <v>393</v>
      </c>
      <c r="CM164" s="23">
        <v>17796</v>
      </c>
      <c r="CN164" s="23">
        <v>19492</v>
      </c>
      <c r="CO164" s="23">
        <v>3467</v>
      </c>
      <c r="CP164" s="22">
        <v>65</v>
      </c>
      <c r="CQ164" s="23">
        <v>17572</v>
      </c>
      <c r="CR164" s="22">
        <v>173</v>
      </c>
      <c r="CS164" s="23">
        <v>1019</v>
      </c>
      <c r="CT164" s="23">
        <v>25878</v>
      </c>
      <c r="CU164" s="22" t="s">
        <v>2467</v>
      </c>
      <c r="CV164" s="22" t="s">
        <v>134</v>
      </c>
    </row>
    <row r="165" spans="1:100" x14ac:dyDescent="0.2">
      <c r="A165" s="22" t="s">
        <v>1120</v>
      </c>
      <c r="B165" s="22" t="s">
        <v>1121</v>
      </c>
      <c r="C165" s="22" t="s">
        <v>1120</v>
      </c>
      <c r="D165" s="22" t="s">
        <v>1132</v>
      </c>
      <c r="E165" s="22" t="s">
        <v>1133</v>
      </c>
      <c r="F165" s="22" t="s">
        <v>1132</v>
      </c>
      <c r="G165" s="22" t="e">
        <f>VLOOKUP(D165,#REF!,5,0)</f>
        <v>#REF!</v>
      </c>
      <c r="H165" s="22" t="e">
        <f>VLOOKUP(D165,#REF!,6,0)</f>
        <v>#REF!</v>
      </c>
      <c r="I165" s="22">
        <v>10</v>
      </c>
      <c r="J165" s="22">
        <v>102</v>
      </c>
      <c r="K165" s="22">
        <v>0</v>
      </c>
      <c r="L165" s="23">
        <v>96054</v>
      </c>
      <c r="M165" s="23">
        <v>28974</v>
      </c>
      <c r="N165" s="26">
        <v>6571.37</v>
      </c>
      <c r="O165" s="22">
        <v>15</v>
      </c>
      <c r="P165" s="23">
        <v>1883</v>
      </c>
      <c r="Q165" s="23">
        <f t="shared" si="0"/>
        <v>19603556.33289608</v>
      </c>
      <c r="R165" s="26">
        <v>15.45</v>
      </c>
      <c r="S165" s="22">
        <v>532</v>
      </c>
      <c r="T165" s="22">
        <v>98</v>
      </c>
      <c r="U165" s="23">
        <v>80225</v>
      </c>
      <c r="V165" s="23">
        <v>67676</v>
      </c>
      <c r="W165" s="23">
        <v>62733</v>
      </c>
      <c r="X165" s="23">
        <v>32909</v>
      </c>
      <c r="Y165" s="22">
        <v>385</v>
      </c>
      <c r="Z165" s="22">
        <v>18</v>
      </c>
      <c r="AA165" s="22">
        <v>8</v>
      </c>
      <c r="AB165" s="22">
        <v>0</v>
      </c>
      <c r="AC165" s="22">
        <v>1</v>
      </c>
      <c r="AD165" s="23">
        <v>49657</v>
      </c>
      <c r="AE165" s="23">
        <v>46397</v>
      </c>
      <c r="AF165" s="23">
        <v>50405</v>
      </c>
      <c r="AG165" s="23">
        <v>42796</v>
      </c>
      <c r="AH165" s="22">
        <v>672</v>
      </c>
      <c r="AI165" s="23">
        <v>2181</v>
      </c>
      <c r="AJ165" s="23">
        <v>5475</v>
      </c>
      <c r="AK165" s="23">
        <v>9404</v>
      </c>
      <c r="AL165" s="23">
        <v>10194</v>
      </c>
      <c r="AM165" s="23">
        <v>10669</v>
      </c>
      <c r="AN165" s="23">
        <v>9153</v>
      </c>
      <c r="AO165" s="23">
        <v>8149</v>
      </c>
      <c r="AP165" s="23">
        <v>7938</v>
      </c>
      <c r="AQ165" s="23">
        <v>8468</v>
      </c>
      <c r="AR165" s="23">
        <v>7106</v>
      </c>
      <c r="AS165" s="23">
        <v>5795</v>
      </c>
      <c r="AT165" s="23">
        <v>4305</v>
      </c>
      <c r="AU165" s="23">
        <v>3009</v>
      </c>
      <c r="AV165" s="23">
        <v>2525</v>
      </c>
      <c r="AW165" s="23">
        <v>1688</v>
      </c>
      <c r="AX165" s="23">
        <v>1082</v>
      </c>
      <c r="AY165" s="23">
        <v>1094</v>
      </c>
      <c r="AZ165" s="23">
        <v>1378</v>
      </c>
      <c r="BA165" s="23">
        <v>92856</v>
      </c>
      <c r="BB165" s="28">
        <v>2</v>
      </c>
      <c r="BC165" s="28">
        <v>1</v>
      </c>
      <c r="BD165" s="28">
        <v>1</v>
      </c>
      <c r="BE165" s="28">
        <v>1</v>
      </c>
      <c r="BF165" s="28">
        <v>0</v>
      </c>
      <c r="BG165" s="23">
        <v>2854</v>
      </c>
      <c r="BH165" s="23">
        <v>1702</v>
      </c>
      <c r="BI165" s="23">
        <v>11470</v>
      </c>
      <c r="BJ165" s="23">
        <v>6074</v>
      </c>
      <c r="BK165" s="23">
        <v>6695</v>
      </c>
      <c r="BL165" s="23">
        <v>10067</v>
      </c>
      <c r="BM165" s="23">
        <v>20778</v>
      </c>
      <c r="BN165" s="23">
        <v>12767</v>
      </c>
      <c r="BO165" s="23">
        <v>23079</v>
      </c>
      <c r="BP165" s="23">
        <v>14182</v>
      </c>
      <c r="BQ165" s="23">
        <v>20119</v>
      </c>
      <c r="BR165" s="22">
        <v>473</v>
      </c>
      <c r="BS165" s="22">
        <v>865</v>
      </c>
      <c r="BT165" s="23">
        <v>3695</v>
      </c>
      <c r="BU165" s="22">
        <v>93</v>
      </c>
      <c r="BV165" s="22">
        <v>3</v>
      </c>
      <c r="BW165" s="22">
        <v>862</v>
      </c>
      <c r="BX165" s="22">
        <v>961</v>
      </c>
      <c r="BY165" s="22">
        <v>390</v>
      </c>
      <c r="BZ165" s="23">
        <v>4216</v>
      </c>
      <c r="CA165" s="22">
        <v>20</v>
      </c>
      <c r="CB165" s="22">
        <v>2</v>
      </c>
      <c r="CC165" s="22">
        <v>8</v>
      </c>
      <c r="CD165" s="22">
        <v>1</v>
      </c>
      <c r="CE165" s="22">
        <v>8</v>
      </c>
      <c r="CF165" s="22">
        <v>5</v>
      </c>
      <c r="CG165" s="22">
        <v>13</v>
      </c>
      <c r="CH165" s="22">
        <v>111</v>
      </c>
      <c r="CI165" s="23">
        <v>89457</v>
      </c>
      <c r="CJ165" s="23">
        <v>24053</v>
      </c>
      <c r="CK165" s="23">
        <v>3380</v>
      </c>
      <c r="CL165" s="22">
        <v>68</v>
      </c>
      <c r="CM165" s="23">
        <v>9255</v>
      </c>
      <c r="CN165" s="23">
        <v>14828</v>
      </c>
      <c r="CO165" s="22">
        <v>434</v>
      </c>
      <c r="CP165" s="22">
        <v>60</v>
      </c>
      <c r="CQ165" s="23">
        <v>25209</v>
      </c>
      <c r="CR165" s="22">
        <v>48</v>
      </c>
      <c r="CS165" s="22">
        <v>70</v>
      </c>
      <c r="CT165" s="23">
        <v>18649</v>
      </c>
      <c r="CU165" s="22" t="s">
        <v>2467</v>
      </c>
      <c r="CV165" s="22" t="s">
        <v>134</v>
      </c>
    </row>
    <row r="166" spans="1:100" x14ac:dyDescent="0.2">
      <c r="A166" s="22" t="s">
        <v>251</v>
      </c>
      <c r="B166" s="22" t="s">
        <v>252</v>
      </c>
      <c r="C166" s="22" t="s">
        <v>251</v>
      </c>
      <c r="D166" s="22" t="s">
        <v>253</v>
      </c>
      <c r="E166" s="22" t="s">
        <v>254</v>
      </c>
      <c r="F166" s="22" t="s">
        <v>253</v>
      </c>
      <c r="G166" s="22" t="e">
        <f>VLOOKUP(D166,#REF!,5,0)</f>
        <v>#REF!</v>
      </c>
      <c r="H166" s="22" t="e">
        <f>VLOOKUP(D166,#REF!,6,0)</f>
        <v>#REF!</v>
      </c>
      <c r="I166" s="22">
        <v>10</v>
      </c>
      <c r="J166" s="22">
        <v>43</v>
      </c>
      <c r="K166" s="22">
        <v>0</v>
      </c>
      <c r="L166" s="23">
        <v>90904</v>
      </c>
      <c r="M166" s="23">
        <v>25132</v>
      </c>
      <c r="N166" s="26">
        <v>6011.35</v>
      </c>
      <c r="O166" s="22">
        <v>15</v>
      </c>
      <c r="P166" s="23">
        <v>2608</v>
      </c>
      <c r="Q166" s="23">
        <f t="shared" si="0"/>
        <v>28689606.617970604</v>
      </c>
      <c r="R166" s="26">
        <v>14.35</v>
      </c>
      <c r="S166" s="22">
        <v>205</v>
      </c>
      <c r="T166" s="22">
        <v>120</v>
      </c>
      <c r="U166" s="23">
        <v>86276</v>
      </c>
      <c r="V166" s="23">
        <v>61884</v>
      </c>
      <c r="W166" s="23">
        <v>20285</v>
      </c>
      <c r="X166" s="23">
        <v>44068</v>
      </c>
      <c r="Y166" s="23">
        <v>26365</v>
      </c>
      <c r="Z166" s="22">
        <v>0</v>
      </c>
      <c r="AA166" s="22">
        <v>3</v>
      </c>
      <c r="AB166" s="22">
        <v>0</v>
      </c>
      <c r="AC166" s="22">
        <v>183</v>
      </c>
      <c r="AD166" s="23">
        <v>47161</v>
      </c>
      <c r="AE166" s="23">
        <v>43743</v>
      </c>
      <c r="AF166" s="23">
        <v>47817</v>
      </c>
      <c r="AG166" s="23">
        <v>40169</v>
      </c>
      <c r="AH166" s="22">
        <v>491</v>
      </c>
      <c r="AI166" s="23">
        <v>2427</v>
      </c>
      <c r="AJ166" s="23">
        <v>6411</v>
      </c>
      <c r="AK166" s="23">
        <v>8914</v>
      </c>
      <c r="AL166" s="23">
        <v>10620</v>
      </c>
      <c r="AM166" s="23">
        <v>9104</v>
      </c>
      <c r="AN166" s="23">
        <v>8533</v>
      </c>
      <c r="AO166" s="23">
        <v>7407</v>
      </c>
      <c r="AP166" s="23">
        <v>7199</v>
      </c>
      <c r="AQ166" s="23">
        <v>7063</v>
      </c>
      <c r="AR166" s="23">
        <v>6133</v>
      </c>
      <c r="AS166" s="23">
        <v>5333</v>
      </c>
      <c r="AT166" s="23">
        <v>4466</v>
      </c>
      <c r="AU166" s="23">
        <v>3352</v>
      </c>
      <c r="AV166" s="23">
        <v>2772</v>
      </c>
      <c r="AW166" s="23">
        <v>1595</v>
      </c>
      <c r="AX166" s="22">
        <v>961</v>
      </c>
      <c r="AY166" s="23">
        <v>1041</v>
      </c>
      <c r="AZ166" s="23">
        <v>1540</v>
      </c>
      <c r="BA166" s="23">
        <v>86992</v>
      </c>
      <c r="BB166" s="28">
        <v>2</v>
      </c>
      <c r="BC166" s="28">
        <v>2</v>
      </c>
      <c r="BD166" s="28">
        <v>2</v>
      </c>
      <c r="BE166" s="28">
        <v>1</v>
      </c>
      <c r="BF166" s="28">
        <v>0</v>
      </c>
      <c r="BG166" s="23">
        <v>3255</v>
      </c>
      <c r="BH166" s="23">
        <v>1527</v>
      </c>
      <c r="BI166" s="23">
        <v>11001</v>
      </c>
      <c r="BJ166" s="23">
        <v>6662</v>
      </c>
      <c r="BK166" s="23">
        <v>6053</v>
      </c>
      <c r="BL166" s="23">
        <v>8687</v>
      </c>
      <c r="BM166" s="23">
        <v>23078</v>
      </c>
      <c r="BN166" s="23">
        <v>23351</v>
      </c>
      <c r="BO166" s="23">
        <v>17333</v>
      </c>
      <c r="BP166" s="23">
        <v>9095</v>
      </c>
      <c r="BQ166" s="23">
        <v>13287</v>
      </c>
      <c r="BR166" s="22">
        <v>384</v>
      </c>
      <c r="BS166" s="23">
        <v>1068</v>
      </c>
      <c r="BT166" s="23">
        <v>3173</v>
      </c>
      <c r="BU166" s="22">
        <v>131</v>
      </c>
      <c r="BV166" s="22">
        <v>4</v>
      </c>
      <c r="BW166" s="22">
        <v>478</v>
      </c>
      <c r="BX166" s="22">
        <v>652</v>
      </c>
      <c r="BY166" s="22">
        <v>234</v>
      </c>
      <c r="BZ166" s="23">
        <v>2003</v>
      </c>
      <c r="CA166" s="22">
        <v>36</v>
      </c>
      <c r="CB166" s="22">
        <v>4</v>
      </c>
      <c r="CC166" s="22">
        <v>32</v>
      </c>
      <c r="CD166" s="22">
        <v>3</v>
      </c>
      <c r="CE166" s="22">
        <v>14</v>
      </c>
      <c r="CF166" s="22">
        <v>3</v>
      </c>
      <c r="CG166" s="22">
        <v>53</v>
      </c>
      <c r="CH166" s="22">
        <v>112</v>
      </c>
      <c r="CI166" s="23">
        <v>87280</v>
      </c>
      <c r="CJ166" s="23">
        <v>21289</v>
      </c>
      <c r="CK166" s="23">
        <v>2345</v>
      </c>
      <c r="CL166" s="22">
        <v>711</v>
      </c>
      <c r="CM166" s="23">
        <v>6627</v>
      </c>
      <c r="CN166" s="23">
        <v>13432</v>
      </c>
      <c r="CO166" s="23">
        <v>3804</v>
      </c>
      <c r="CP166" s="22">
        <v>155</v>
      </c>
      <c r="CQ166" s="23">
        <v>23619</v>
      </c>
      <c r="CR166" s="22">
        <v>301</v>
      </c>
      <c r="CS166" s="22">
        <v>84</v>
      </c>
      <c r="CT166" s="23">
        <v>18537</v>
      </c>
      <c r="CU166" s="22" t="s">
        <v>2467</v>
      </c>
      <c r="CV166" s="22" t="s">
        <v>134</v>
      </c>
    </row>
    <row r="167" spans="1:100" x14ac:dyDescent="0.2">
      <c r="A167" s="22" t="s">
        <v>1170</v>
      </c>
      <c r="B167" s="22" t="s">
        <v>1171</v>
      </c>
      <c r="C167" s="22" t="s">
        <v>1170</v>
      </c>
      <c r="D167" s="22" t="s">
        <v>1188</v>
      </c>
      <c r="E167" s="22" t="s">
        <v>1189</v>
      </c>
      <c r="F167" s="22" t="s">
        <v>1188</v>
      </c>
      <c r="G167" s="22" t="e">
        <f>VLOOKUP(D167,#REF!,5,0)</f>
        <v>#REF!</v>
      </c>
      <c r="H167" s="22" t="e">
        <f>VLOOKUP(D167,#REF!,6,0)</f>
        <v>#REF!</v>
      </c>
      <c r="I167" s="22">
        <v>18</v>
      </c>
      <c r="J167" s="22">
        <v>132</v>
      </c>
      <c r="K167" s="22">
        <v>19</v>
      </c>
      <c r="L167" s="23">
        <v>311731</v>
      </c>
      <c r="M167" s="23">
        <v>91683</v>
      </c>
      <c r="N167" s="26">
        <v>21633</v>
      </c>
      <c r="O167" s="22">
        <v>14</v>
      </c>
      <c r="P167" s="23">
        <v>64562</v>
      </c>
      <c r="Q167" s="23">
        <f t="shared" si="0"/>
        <v>207108051.49311426</v>
      </c>
      <c r="R167" s="26">
        <v>14.26</v>
      </c>
      <c r="S167" s="23">
        <v>4568</v>
      </c>
      <c r="T167" s="22">
        <v>226</v>
      </c>
      <c r="U167" s="23">
        <v>227148</v>
      </c>
      <c r="V167" s="23">
        <v>220160</v>
      </c>
      <c r="W167" s="23">
        <v>90929</v>
      </c>
      <c r="X167" s="23">
        <v>151645</v>
      </c>
      <c r="Y167" s="23">
        <v>68692</v>
      </c>
      <c r="Z167" s="22">
        <v>267</v>
      </c>
      <c r="AA167" s="22">
        <v>164</v>
      </c>
      <c r="AB167" s="22">
        <v>23</v>
      </c>
      <c r="AC167" s="22">
        <v>11</v>
      </c>
      <c r="AD167" s="23">
        <v>167224</v>
      </c>
      <c r="AE167" s="23">
        <v>144507</v>
      </c>
      <c r="AF167" s="23">
        <v>181272</v>
      </c>
      <c r="AG167" s="23">
        <v>125158</v>
      </c>
      <c r="AH167" s="23">
        <v>1740</v>
      </c>
      <c r="AI167" s="23">
        <v>3561</v>
      </c>
      <c r="AJ167" s="23">
        <v>17808</v>
      </c>
      <c r="AK167" s="23">
        <v>29785</v>
      </c>
      <c r="AL167" s="23">
        <v>34134</v>
      </c>
      <c r="AM167" s="23">
        <v>30372</v>
      </c>
      <c r="AN167" s="23">
        <v>29288</v>
      </c>
      <c r="AO167" s="23">
        <v>29174</v>
      </c>
      <c r="AP167" s="23">
        <v>32582</v>
      </c>
      <c r="AQ167" s="23">
        <v>29348</v>
      </c>
      <c r="AR167" s="23">
        <v>26555</v>
      </c>
      <c r="AS167" s="23">
        <v>19813</v>
      </c>
      <c r="AT167" s="23">
        <v>14270</v>
      </c>
      <c r="AU167" s="23">
        <v>8137</v>
      </c>
      <c r="AV167" s="23">
        <v>5090</v>
      </c>
      <c r="AW167" s="23">
        <v>2719</v>
      </c>
      <c r="AX167" s="23">
        <v>1463</v>
      </c>
      <c r="AY167" s="23">
        <v>1193</v>
      </c>
      <c r="AZ167" s="23">
        <v>4367</v>
      </c>
      <c r="BA167" s="23">
        <v>300976</v>
      </c>
      <c r="BB167" s="28">
        <v>2</v>
      </c>
      <c r="BC167" s="28">
        <v>1</v>
      </c>
      <c r="BD167" s="28">
        <v>1</v>
      </c>
      <c r="BE167" s="28">
        <v>1</v>
      </c>
      <c r="BF167" s="28">
        <v>0</v>
      </c>
      <c r="BG167" s="23">
        <v>9102</v>
      </c>
      <c r="BH167" s="23">
        <v>5109</v>
      </c>
      <c r="BI167" s="23">
        <v>36960</v>
      </c>
      <c r="BJ167" s="23">
        <v>21081</v>
      </c>
      <c r="BK167" s="23">
        <v>19292</v>
      </c>
      <c r="BL167" s="23">
        <v>29843</v>
      </c>
      <c r="BM167" s="23">
        <v>116189</v>
      </c>
      <c r="BN167" s="23">
        <v>38004</v>
      </c>
      <c r="BO167" s="23">
        <v>25676</v>
      </c>
      <c r="BP167" s="23">
        <v>32702</v>
      </c>
      <c r="BQ167" s="23">
        <v>80640</v>
      </c>
      <c r="BR167" s="23">
        <v>1662</v>
      </c>
      <c r="BS167" s="23">
        <v>4494</v>
      </c>
      <c r="BT167" s="23">
        <v>11618</v>
      </c>
      <c r="BU167" s="22">
        <v>638</v>
      </c>
      <c r="BV167" s="22">
        <v>108</v>
      </c>
      <c r="BW167" s="23">
        <v>13507</v>
      </c>
      <c r="BX167" s="23">
        <v>11367</v>
      </c>
      <c r="BY167" s="23">
        <v>4791</v>
      </c>
      <c r="BZ167" s="23">
        <v>42401</v>
      </c>
      <c r="CA167" s="22">
        <v>557</v>
      </c>
      <c r="CB167" s="22">
        <v>39</v>
      </c>
      <c r="CC167" s="22">
        <v>167</v>
      </c>
      <c r="CD167" s="22">
        <v>59</v>
      </c>
      <c r="CE167" s="22">
        <v>137</v>
      </c>
      <c r="CF167" s="22">
        <v>137</v>
      </c>
      <c r="CG167" s="22">
        <v>352</v>
      </c>
      <c r="CH167" s="23">
        <v>1289</v>
      </c>
      <c r="CI167" s="23">
        <v>236928</v>
      </c>
      <c r="CJ167" s="23">
        <v>144144</v>
      </c>
      <c r="CK167" s="23">
        <v>7896</v>
      </c>
      <c r="CL167" s="23">
        <v>1451</v>
      </c>
      <c r="CM167" s="23">
        <v>49926</v>
      </c>
      <c r="CN167" s="23">
        <v>16203</v>
      </c>
      <c r="CO167" s="23">
        <v>1741</v>
      </c>
      <c r="CP167" s="22">
        <v>633</v>
      </c>
      <c r="CQ167" s="23">
        <v>44479</v>
      </c>
      <c r="CR167" s="23">
        <v>1050</v>
      </c>
      <c r="CS167" s="22">
        <v>432</v>
      </c>
      <c r="CT167" s="23">
        <v>43776</v>
      </c>
      <c r="CU167" s="22" t="s">
        <v>2467</v>
      </c>
      <c r="CV167" s="22" t="s">
        <v>134</v>
      </c>
    </row>
    <row r="168" spans="1:100" x14ac:dyDescent="0.2">
      <c r="A168" s="22" t="s">
        <v>911</v>
      </c>
      <c r="B168" s="22" t="s">
        <v>912</v>
      </c>
      <c r="C168" s="22" t="s">
        <v>911</v>
      </c>
      <c r="D168" s="22" t="s">
        <v>919</v>
      </c>
      <c r="E168" s="22" t="s">
        <v>920</v>
      </c>
      <c r="F168" s="22" t="s">
        <v>919</v>
      </c>
      <c r="G168" s="22" t="e">
        <f>VLOOKUP(D168,#REF!,5,0)</f>
        <v>#REF!</v>
      </c>
      <c r="H168" s="22" t="e">
        <f>VLOOKUP(D168,#REF!,6,0)</f>
        <v>#REF!</v>
      </c>
      <c r="I168" s="22">
        <v>19</v>
      </c>
      <c r="J168" s="22">
        <v>232</v>
      </c>
      <c r="K168" s="22">
        <v>8</v>
      </c>
      <c r="L168" s="23">
        <v>192263</v>
      </c>
      <c r="M168" s="23">
        <v>62221</v>
      </c>
      <c r="N168" s="26">
        <v>13841.9</v>
      </c>
      <c r="O168" s="22">
        <v>14</v>
      </c>
      <c r="P168" s="23">
        <v>13003</v>
      </c>
      <c r="Q168" s="23">
        <f t="shared" si="0"/>
        <v>67631317.518191218</v>
      </c>
      <c r="R168" s="26">
        <v>6.36</v>
      </c>
      <c r="S168" s="23">
        <v>1502</v>
      </c>
      <c r="T168" s="22">
        <v>251</v>
      </c>
      <c r="U168" s="23">
        <v>169353</v>
      </c>
      <c r="V168" s="23">
        <v>132223</v>
      </c>
      <c r="W168" s="23">
        <v>142735</v>
      </c>
      <c r="X168" s="23">
        <v>33298</v>
      </c>
      <c r="Y168" s="23">
        <v>15908</v>
      </c>
      <c r="Z168" s="22">
        <v>63</v>
      </c>
      <c r="AA168" s="22">
        <v>180</v>
      </c>
      <c r="AB168" s="22">
        <v>78</v>
      </c>
      <c r="AC168" s="22">
        <v>1</v>
      </c>
      <c r="AD168" s="23">
        <v>100940</v>
      </c>
      <c r="AE168" s="23">
        <v>91323</v>
      </c>
      <c r="AF168" s="23">
        <v>102318</v>
      </c>
      <c r="AG168" s="23">
        <v>83791</v>
      </c>
      <c r="AH168" s="23">
        <v>2014</v>
      </c>
      <c r="AI168" s="23">
        <v>4140</v>
      </c>
      <c r="AJ168" s="23">
        <v>14874</v>
      </c>
      <c r="AK168" s="23">
        <v>19498</v>
      </c>
      <c r="AL168" s="23">
        <v>20011</v>
      </c>
      <c r="AM168" s="23">
        <v>16807</v>
      </c>
      <c r="AN168" s="23">
        <v>17214</v>
      </c>
      <c r="AO168" s="23">
        <v>15970</v>
      </c>
      <c r="AP168" s="23">
        <v>14839</v>
      </c>
      <c r="AQ168" s="23">
        <v>15580</v>
      </c>
      <c r="AR168" s="23">
        <v>15034</v>
      </c>
      <c r="AS168" s="23">
        <v>13148</v>
      </c>
      <c r="AT168" s="23">
        <v>10675</v>
      </c>
      <c r="AU168" s="23">
        <v>7205</v>
      </c>
      <c r="AV168" s="23">
        <v>5064</v>
      </c>
      <c r="AW168" s="23">
        <v>2698</v>
      </c>
      <c r="AX168" s="23">
        <v>1687</v>
      </c>
      <c r="AY168" s="23">
        <v>1959</v>
      </c>
      <c r="AZ168" s="23">
        <v>3318</v>
      </c>
      <c r="BA168" s="23">
        <v>182681</v>
      </c>
      <c r="BB168" s="28">
        <v>2</v>
      </c>
      <c r="BC168" s="28">
        <v>2</v>
      </c>
      <c r="BD168" s="28">
        <v>2</v>
      </c>
      <c r="BE168" s="28">
        <v>1</v>
      </c>
      <c r="BF168" s="28">
        <v>0</v>
      </c>
      <c r="BG168" s="23">
        <v>6850</v>
      </c>
      <c r="BH168" s="23">
        <v>3584</v>
      </c>
      <c r="BI168" s="23">
        <v>23543</v>
      </c>
      <c r="BJ168" s="23">
        <v>12199</v>
      </c>
      <c r="BK168" s="23">
        <v>10908</v>
      </c>
      <c r="BL168" s="23">
        <v>16653</v>
      </c>
      <c r="BM168" s="23">
        <v>51091</v>
      </c>
      <c r="BN168" s="23">
        <v>34214</v>
      </c>
      <c r="BO168" s="23">
        <v>44708</v>
      </c>
      <c r="BP168" s="23">
        <v>23692</v>
      </c>
      <c r="BQ168" s="23">
        <v>29444</v>
      </c>
      <c r="BR168" s="22">
        <v>765</v>
      </c>
      <c r="BS168" s="23">
        <v>1877</v>
      </c>
      <c r="BT168" s="23">
        <v>6208</v>
      </c>
      <c r="BU168" s="22">
        <v>259</v>
      </c>
      <c r="BV168" s="22">
        <v>5</v>
      </c>
      <c r="BW168" s="23">
        <v>2942</v>
      </c>
      <c r="BX168" s="23">
        <v>2744</v>
      </c>
      <c r="BY168" s="22">
        <v>839</v>
      </c>
      <c r="BZ168" s="23">
        <v>5998</v>
      </c>
      <c r="CA168" s="22">
        <v>110</v>
      </c>
      <c r="CB168" s="22">
        <v>7</v>
      </c>
      <c r="CC168" s="22">
        <v>77</v>
      </c>
      <c r="CD168" s="22">
        <v>14</v>
      </c>
      <c r="CE168" s="22">
        <v>47</v>
      </c>
      <c r="CF168" s="22">
        <v>42</v>
      </c>
      <c r="CG168" s="22">
        <v>179</v>
      </c>
      <c r="CH168" s="22">
        <v>253</v>
      </c>
      <c r="CI168" s="23">
        <v>179011</v>
      </c>
      <c r="CJ168" s="23">
        <v>55508</v>
      </c>
      <c r="CK168" s="23">
        <v>5852</v>
      </c>
      <c r="CL168" s="22">
        <v>808</v>
      </c>
      <c r="CM168" s="23">
        <v>30356</v>
      </c>
      <c r="CN168" s="23">
        <v>17865</v>
      </c>
      <c r="CO168" s="23">
        <v>3456</v>
      </c>
      <c r="CP168" s="22">
        <v>142</v>
      </c>
      <c r="CQ168" s="23">
        <v>37959</v>
      </c>
      <c r="CR168" s="22">
        <v>279</v>
      </c>
      <c r="CS168" s="22">
        <v>325</v>
      </c>
      <c r="CT168" s="23">
        <v>39713</v>
      </c>
      <c r="CU168" s="22" t="s">
        <v>2467</v>
      </c>
      <c r="CV168" s="22" t="s">
        <v>134</v>
      </c>
    </row>
    <row r="169" spans="1:100" x14ac:dyDescent="0.2">
      <c r="A169" s="22" t="s">
        <v>1033</v>
      </c>
      <c r="B169" s="22" t="s">
        <v>1034</v>
      </c>
      <c r="C169" s="22" t="s">
        <v>1033</v>
      </c>
      <c r="D169" s="22" t="s">
        <v>1059</v>
      </c>
      <c r="E169" s="22" t="s">
        <v>1060</v>
      </c>
      <c r="F169" s="22" t="s">
        <v>1059</v>
      </c>
      <c r="G169" s="22" t="e">
        <f>VLOOKUP(D169,#REF!,5,0)</f>
        <v>#REF!</v>
      </c>
      <c r="H169" s="22" t="e">
        <f>VLOOKUP(D169,#REF!,6,0)</f>
        <v>#REF!</v>
      </c>
      <c r="I169" s="22">
        <v>13</v>
      </c>
      <c r="J169" s="22">
        <v>159</v>
      </c>
      <c r="K169" s="22">
        <v>11</v>
      </c>
      <c r="L169" s="23">
        <v>71325</v>
      </c>
      <c r="M169" s="23">
        <v>21447</v>
      </c>
      <c r="N169" s="26">
        <v>5101.76</v>
      </c>
      <c r="O169" s="22">
        <v>14</v>
      </c>
      <c r="P169" s="23">
        <v>2374</v>
      </c>
      <c r="Q169" s="23">
        <f t="shared" si="0"/>
        <v>33284262.180161234</v>
      </c>
      <c r="R169" s="26">
        <v>13.53</v>
      </c>
      <c r="S169" s="22">
        <v>266</v>
      </c>
      <c r="T169" s="22">
        <v>89</v>
      </c>
      <c r="U169" s="23">
        <v>63729</v>
      </c>
      <c r="V169" s="23">
        <v>47995</v>
      </c>
      <c r="W169" s="23">
        <v>68064</v>
      </c>
      <c r="X169" s="22">
        <v>672</v>
      </c>
      <c r="Y169" s="22">
        <v>548</v>
      </c>
      <c r="Z169" s="23">
        <v>2033</v>
      </c>
      <c r="AA169" s="22">
        <v>7</v>
      </c>
      <c r="AB169" s="22">
        <v>0</v>
      </c>
      <c r="AC169" s="22">
        <v>1</v>
      </c>
      <c r="AD169" s="23">
        <v>36826</v>
      </c>
      <c r="AE169" s="23">
        <v>34499</v>
      </c>
      <c r="AF169" s="23">
        <v>35573</v>
      </c>
      <c r="AG169" s="23">
        <v>32885</v>
      </c>
      <c r="AH169" s="22">
        <v>915</v>
      </c>
      <c r="AI169" s="23">
        <v>1952</v>
      </c>
      <c r="AJ169" s="23">
        <v>6012</v>
      </c>
      <c r="AK169" s="23">
        <v>7750</v>
      </c>
      <c r="AL169" s="23">
        <v>7266</v>
      </c>
      <c r="AM169" s="23">
        <v>7168</v>
      </c>
      <c r="AN169" s="23">
        <v>6440</v>
      </c>
      <c r="AO169" s="23">
        <v>6152</v>
      </c>
      <c r="AP169" s="23">
        <v>6147</v>
      </c>
      <c r="AQ169" s="23">
        <v>5930</v>
      </c>
      <c r="AR169" s="23">
        <v>4901</v>
      </c>
      <c r="AS169" s="23">
        <v>4155</v>
      </c>
      <c r="AT169" s="23">
        <v>3187</v>
      </c>
      <c r="AU169" s="23">
        <v>2146</v>
      </c>
      <c r="AV169" s="23">
        <v>1699</v>
      </c>
      <c r="AW169" s="23">
        <v>1027</v>
      </c>
      <c r="AX169" s="22">
        <v>631</v>
      </c>
      <c r="AY169" s="22">
        <v>714</v>
      </c>
      <c r="AZ169" s="23">
        <v>1485</v>
      </c>
      <c r="BA169" s="23">
        <v>67492</v>
      </c>
      <c r="BB169" s="28">
        <v>2</v>
      </c>
      <c r="BC169" s="28">
        <v>2</v>
      </c>
      <c r="BD169" s="28">
        <v>2</v>
      </c>
      <c r="BE169" s="28">
        <v>1</v>
      </c>
      <c r="BF169" s="28">
        <v>0</v>
      </c>
      <c r="BG169" s="23">
        <v>2969</v>
      </c>
      <c r="BH169" s="23">
        <v>1532</v>
      </c>
      <c r="BI169" s="23">
        <v>9199</v>
      </c>
      <c r="BJ169" s="23">
        <v>4331</v>
      </c>
      <c r="BK169" s="23">
        <v>4322</v>
      </c>
      <c r="BL169" s="23">
        <v>6890</v>
      </c>
      <c r="BM169" s="23">
        <v>19091</v>
      </c>
      <c r="BN169" s="23">
        <v>7763</v>
      </c>
      <c r="BO169" s="23">
        <v>13987</v>
      </c>
      <c r="BP169" s="23">
        <v>11223</v>
      </c>
      <c r="BQ169" s="23">
        <v>14134</v>
      </c>
      <c r="BR169" s="22">
        <v>380</v>
      </c>
      <c r="BS169" s="22">
        <v>834</v>
      </c>
      <c r="BT169" s="23">
        <v>3648</v>
      </c>
      <c r="BU169" s="22">
        <v>260</v>
      </c>
      <c r="BV169" s="22">
        <v>5</v>
      </c>
      <c r="BW169" s="23">
        <v>1715</v>
      </c>
      <c r="BX169" s="22">
        <v>736</v>
      </c>
      <c r="BY169" s="22">
        <v>457</v>
      </c>
      <c r="BZ169" s="23">
        <v>2007</v>
      </c>
      <c r="CA169" s="22">
        <v>37</v>
      </c>
      <c r="CB169" s="22">
        <v>10</v>
      </c>
      <c r="CC169" s="22">
        <v>16</v>
      </c>
      <c r="CD169" s="22">
        <v>9</v>
      </c>
      <c r="CE169" s="22">
        <v>20</v>
      </c>
      <c r="CF169" s="22">
        <v>10</v>
      </c>
      <c r="CG169" s="22">
        <v>46</v>
      </c>
      <c r="CH169" s="22">
        <v>86</v>
      </c>
      <c r="CI169" s="23">
        <v>66176</v>
      </c>
      <c r="CJ169" s="23">
        <v>25371</v>
      </c>
      <c r="CK169" s="23">
        <v>2619</v>
      </c>
      <c r="CL169" s="22">
        <v>150</v>
      </c>
      <c r="CM169" s="23">
        <v>8404</v>
      </c>
      <c r="CN169" s="23">
        <v>9914</v>
      </c>
      <c r="CO169" s="23">
        <v>1503</v>
      </c>
      <c r="CP169" s="22">
        <v>15</v>
      </c>
      <c r="CQ169" s="23">
        <v>10103</v>
      </c>
      <c r="CR169" s="22">
        <v>124</v>
      </c>
      <c r="CS169" s="22">
        <v>195</v>
      </c>
      <c r="CT169" s="23">
        <v>12927</v>
      </c>
      <c r="CU169" s="22" t="s">
        <v>2467</v>
      </c>
      <c r="CV169" s="22" t="s">
        <v>134</v>
      </c>
    </row>
    <row r="170" spans="1:100" x14ac:dyDescent="0.2">
      <c r="A170" s="22" t="s">
        <v>1142</v>
      </c>
      <c r="B170" s="22" t="s">
        <v>1143</v>
      </c>
      <c r="C170" s="22" t="s">
        <v>1142</v>
      </c>
      <c r="D170" s="22" t="s">
        <v>1166</v>
      </c>
      <c r="E170" s="22" t="s">
        <v>1167</v>
      </c>
      <c r="F170" s="22" t="s">
        <v>1166</v>
      </c>
      <c r="G170" s="22" t="e">
        <f>VLOOKUP(D170,#REF!,5,0)</f>
        <v>#REF!</v>
      </c>
      <c r="H170" s="22" t="e">
        <f>VLOOKUP(D170,#REF!,6,0)</f>
        <v>#REF!</v>
      </c>
      <c r="I170" s="22">
        <v>10</v>
      </c>
      <c r="J170" s="22">
        <v>166</v>
      </c>
      <c r="K170" s="22">
        <v>0</v>
      </c>
      <c r="L170" s="23">
        <v>39191</v>
      </c>
      <c r="M170" s="23">
        <v>18319</v>
      </c>
      <c r="N170" s="26">
        <v>2773.74</v>
      </c>
      <c r="O170" s="22">
        <v>14</v>
      </c>
      <c r="P170" s="23">
        <v>117</v>
      </c>
      <c r="Q170" s="23">
        <f t="shared" si="0"/>
        <v>2985379.296267</v>
      </c>
      <c r="R170" s="26">
        <v>33.81</v>
      </c>
      <c r="S170" s="22">
        <v>123</v>
      </c>
      <c r="T170" s="22">
        <v>76</v>
      </c>
      <c r="U170" s="23">
        <v>15091</v>
      </c>
      <c r="V170" s="23">
        <v>31435</v>
      </c>
      <c r="W170" s="22">
        <v>241</v>
      </c>
      <c r="X170" s="23">
        <v>38806</v>
      </c>
      <c r="Y170" s="22">
        <v>128</v>
      </c>
      <c r="Z170" s="22">
        <v>4</v>
      </c>
      <c r="AA170" s="22">
        <v>0</v>
      </c>
      <c r="AB170" s="22">
        <v>0</v>
      </c>
      <c r="AC170" s="22">
        <v>12</v>
      </c>
      <c r="AD170" s="23">
        <v>20046</v>
      </c>
      <c r="AE170" s="23">
        <v>19145</v>
      </c>
      <c r="AF170" s="23">
        <v>17895</v>
      </c>
      <c r="AG170" s="23">
        <v>20271</v>
      </c>
      <c r="AH170" s="22">
        <v>87</v>
      </c>
      <c r="AI170" s="22">
        <v>938</v>
      </c>
      <c r="AJ170" s="23">
        <v>1680</v>
      </c>
      <c r="AK170" s="23">
        <v>2434</v>
      </c>
      <c r="AL170" s="23">
        <v>2670</v>
      </c>
      <c r="AM170" s="23">
        <v>3508</v>
      </c>
      <c r="AN170" s="23">
        <v>4659</v>
      </c>
      <c r="AO170" s="23">
        <v>4107</v>
      </c>
      <c r="AP170" s="23">
        <v>4884</v>
      </c>
      <c r="AQ170" s="23">
        <v>3782</v>
      </c>
      <c r="AR170" s="23">
        <v>3661</v>
      </c>
      <c r="AS170" s="23">
        <v>2708</v>
      </c>
      <c r="AT170" s="23">
        <v>2210</v>
      </c>
      <c r="AU170" s="23">
        <v>1361</v>
      </c>
      <c r="AV170" s="22">
        <v>822</v>
      </c>
      <c r="AW170" s="22">
        <v>355</v>
      </c>
      <c r="AX170" s="22">
        <v>207</v>
      </c>
      <c r="AY170" s="22">
        <v>143</v>
      </c>
      <c r="AZ170" s="22">
        <v>380</v>
      </c>
      <c r="BA170" s="23">
        <v>38214</v>
      </c>
      <c r="BB170" s="28">
        <v>1</v>
      </c>
      <c r="BC170" s="28">
        <v>1</v>
      </c>
      <c r="BD170" s="28">
        <v>1</v>
      </c>
      <c r="BE170" s="28">
        <v>1</v>
      </c>
      <c r="BF170" s="28">
        <v>0</v>
      </c>
      <c r="BG170" s="22">
        <v>851</v>
      </c>
      <c r="BH170" s="22">
        <v>468</v>
      </c>
      <c r="BI170" s="23">
        <v>2919</v>
      </c>
      <c r="BJ170" s="23">
        <v>1631</v>
      </c>
      <c r="BK170" s="23">
        <v>1986</v>
      </c>
      <c r="BL170" s="23">
        <v>4582</v>
      </c>
      <c r="BM170" s="23">
        <v>19058</v>
      </c>
      <c r="BN170" s="23">
        <v>9404</v>
      </c>
      <c r="BO170" s="23">
        <v>2358</v>
      </c>
      <c r="BP170" s="23">
        <v>2946</v>
      </c>
      <c r="BQ170" s="23">
        <v>3614</v>
      </c>
      <c r="BR170" s="22">
        <v>73</v>
      </c>
      <c r="BS170" s="22">
        <v>277</v>
      </c>
      <c r="BT170" s="23">
        <v>1419</v>
      </c>
      <c r="BU170" s="22">
        <v>37</v>
      </c>
      <c r="BV170" s="22">
        <v>5</v>
      </c>
      <c r="BW170" s="22">
        <v>460</v>
      </c>
      <c r="BX170" s="22">
        <v>423</v>
      </c>
      <c r="BY170" s="22">
        <v>67</v>
      </c>
      <c r="BZ170" s="22">
        <v>946</v>
      </c>
      <c r="CA170" s="22">
        <v>4</v>
      </c>
      <c r="CB170" s="22">
        <v>4</v>
      </c>
      <c r="CC170" s="22">
        <v>3</v>
      </c>
      <c r="CD170" s="22">
        <v>1</v>
      </c>
      <c r="CE170" s="22">
        <v>25</v>
      </c>
      <c r="CF170" s="22">
        <v>3</v>
      </c>
      <c r="CG170" s="23">
        <v>1575</v>
      </c>
      <c r="CH170" s="22">
        <v>110</v>
      </c>
      <c r="CI170" s="23">
        <v>35570</v>
      </c>
      <c r="CJ170" s="23">
        <v>14171</v>
      </c>
      <c r="CK170" s="22">
        <v>863</v>
      </c>
      <c r="CL170" s="22">
        <v>256</v>
      </c>
      <c r="CM170" s="23">
        <v>1335</v>
      </c>
      <c r="CN170" s="23">
        <v>14076</v>
      </c>
      <c r="CO170" s="22">
        <v>6</v>
      </c>
      <c r="CP170" s="22">
        <v>9</v>
      </c>
      <c r="CQ170" s="23">
        <v>4330</v>
      </c>
      <c r="CR170" s="22">
        <v>25</v>
      </c>
      <c r="CS170" s="22">
        <v>20</v>
      </c>
      <c r="CT170" s="23">
        <v>4100</v>
      </c>
      <c r="CU170" s="22" t="s">
        <v>2467</v>
      </c>
      <c r="CV170" s="22" t="s">
        <v>134</v>
      </c>
    </row>
    <row r="171" spans="1:100" x14ac:dyDescent="0.2">
      <c r="A171" s="22" t="s">
        <v>955</v>
      </c>
      <c r="B171" s="22" t="s">
        <v>956</v>
      </c>
      <c r="C171" s="22" t="s">
        <v>955</v>
      </c>
      <c r="D171" s="22" t="s">
        <v>979</v>
      </c>
      <c r="E171" s="22" t="s">
        <v>980</v>
      </c>
      <c r="F171" s="22" t="s">
        <v>979</v>
      </c>
      <c r="G171" s="22" t="e">
        <f>VLOOKUP(D171,#REF!,5,0)</f>
        <v>#REF!</v>
      </c>
      <c r="H171" s="22" t="e">
        <f>VLOOKUP(D171,#REF!,6,0)</f>
        <v>#REF!</v>
      </c>
      <c r="I171" s="22">
        <v>10</v>
      </c>
      <c r="J171" s="22">
        <v>122</v>
      </c>
      <c r="K171" s="22">
        <v>3</v>
      </c>
      <c r="L171" s="23">
        <v>126812</v>
      </c>
      <c r="M171" s="23">
        <v>42759</v>
      </c>
      <c r="N171" s="26">
        <v>10004.280000000001</v>
      </c>
      <c r="O171" s="22">
        <v>13</v>
      </c>
      <c r="P171" s="23">
        <v>6248</v>
      </c>
      <c r="Q171" s="23">
        <f t="shared" si="0"/>
        <v>49269785.193830237</v>
      </c>
      <c r="R171" s="26">
        <v>14.1</v>
      </c>
      <c r="S171" s="22">
        <v>722</v>
      </c>
      <c r="T171" s="22">
        <v>364</v>
      </c>
      <c r="U171" s="23">
        <v>124690</v>
      </c>
      <c r="V171" s="23">
        <v>90703</v>
      </c>
      <c r="W171" s="23">
        <v>66774</v>
      </c>
      <c r="X171" s="23">
        <v>51937</v>
      </c>
      <c r="Y171" s="23">
        <v>2437</v>
      </c>
      <c r="Z171" s="23">
        <v>3642</v>
      </c>
      <c r="AA171" s="22">
        <v>14</v>
      </c>
      <c r="AB171" s="22">
        <v>0</v>
      </c>
      <c r="AC171" s="23">
        <v>2008</v>
      </c>
      <c r="AD171" s="23">
        <v>67166</v>
      </c>
      <c r="AE171" s="23">
        <v>59646</v>
      </c>
      <c r="AF171" s="23">
        <v>62290</v>
      </c>
      <c r="AG171" s="23">
        <v>59516</v>
      </c>
      <c r="AH171" s="23">
        <v>1047</v>
      </c>
      <c r="AI171" s="23">
        <v>3959</v>
      </c>
      <c r="AJ171" s="23">
        <v>8433</v>
      </c>
      <c r="AK171" s="23">
        <v>11579</v>
      </c>
      <c r="AL171" s="23">
        <v>12275</v>
      </c>
      <c r="AM171" s="23">
        <v>11660</v>
      </c>
      <c r="AN171" s="23">
        <v>12370</v>
      </c>
      <c r="AO171" s="23">
        <v>10947</v>
      </c>
      <c r="AP171" s="23">
        <v>10136</v>
      </c>
      <c r="AQ171" s="23">
        <v>10034</v>
      </c>
      <c r="AR171" s="23">
        <v>9223</v>
      </c>
      <c r="AS171" s="23">
        <v>7994</v>
      </c>
      <c r="AT171" s="23">
        <v>6548</v>
      </c>
      <c r="AU171" s="23">
        <v>5189</v>
      </c>
      <c r="AV171" s="23">
        <v>3959</v>
      </c>
      <c r="AW171" s="23">
        <v>2617</v>
      </c>
      <c r="AX171" s="23">
        <v>1702</v>
      </c>
      <c r="AY171" s="23">
        <v>2146</v>
      </c>
      <c r="AZ171" s="23">
        <v>1991</v>
      </c>
      <c r="BA171" s="23">
        <v>121533</v>
      </c>
      <c r="BB171" s="28">
        <v>2</v>
      </c>
      <c r="BC171" s="28">
        <v>2</v>
      </c>
      <c r="BD171" s="28">
        <v>2</v>
      </c>
      <c r="BE171" s="28">
        <v>1</v>
      </c>
      <c r="BF171" s="28">
        <v>0</v>
      </c>
      <c r="BG171" s="23">
        <v>4086</v>
      </c>
      <c r="BH171" s="23">
        <v>2238</v>
      </c>
      <c r="BI171" s="23">
        <v>13902</v>
      </c>
      <c r="BJ171" s="23">
        <v>7476</v>
      </c>
      <c r="BK171" s="23">
        <v>7309</v>
      </c>
      <c r="BL171" s="23">
        <v>12245</v>
      </c>
      <c r="BM171" s="23">
        <v>23868</v>
      </c>
      <c r="BN171" s="23">
        <v>15391</v>
      </c>
      <c r="BO171" s="23">
        <v>28094</v>
      </c>
      <c r="BP171" s="23">
        <v>19400</v>
      </c>
      <c r="BQ171" s="23">
        <v>31894</v>
      </c>
      <c r="BR171" s="22">
        <v>729</v>
      </c>
      <c r="BS171" s="23">
        <v>1334</v>
      </c>
      <c r="BT171" s="23">
        <v>5878</v>
      </c>
      <c r="BU171" s="22">
        <v>214</v>
      </c>
      <c r="BV171" s="22">
        <v>10</v>
      </c>
      <c r="BW171" s="23">
        <v>4064</v>
      </c>
      <c r="BX171" s="23">
        <v>3762</v>
      </c>
      <c r="BY171" s="23">
        <v>1455</v>
      </c>
      <c r="BZ171" s="23">
        <v>7551</v>
      </c>
      <c r="CA171" s="22">
        <v>125</v>
      </c>
      <c r="CB171" s="22">
        <v>9</v>
      </c>
      <c r="CC171" s="22">
        <v>101</v>
      </c>
      <c r="CD171" s="22">
        <v>8</v>
      </c>
      <c r="CE171" s="22">
        <v>45</v>
      </c>
      <c r="CF171" s="22">
        <v>11</v>
      </c>
      <c r="CG171" s="22">
        <v>103</v>
      </c>
      <c r="CH171" s="22">
        <v>156</v>
      </c>
      <c r="CI171" s="23">
        <v>109422</v>
      </c>
      <c r="CJ171" s="23">
        <v>29199</v>
      </c>
      <c r="CK171" s="23">
        <v>4205</v>
      </c>
      <c r="CL171" s="22">
        <v>556</v>
      </c>
      <c r="CM171" s="23">
        <v>16242</v>
      </c>
      <c r="CN171" s="23">
        <v>27861</v>
      </c>
      <c r="CO171" s="23">
        <v>1505</v>
      </c>
      <c r="CP171" s="22">
        <v>199</v>
      </c>
      <c r="CQ171" s="23">
        <v>27192</v>
      </c>
      <c r="CR171" s="22">
        <v>290</v>
      </c>
      <c r="CS171" s="22">
        <v>657</v>
      </c>
      <c r="CT171" s="23">
        <v>18906</v>
      </c>
      <c r="CU171" s="22" t="s">
        <v>2467</v>
      </c>
      <c r="CV171" s="22" t="s">
        <v>134</v>
      </c>
    </row>
    <row r="172" spans="1:100" x14ac:dyDescent="0.2">
      <c r="A172" s="22" t="s">
        <v>1096</v>
      </c>
      <c r="B172" s="22" t="s">
        <v>1097</v>
      </c>
      <c r="C172" s="22" t="s">
        <v>1096</v>
      </c>
      <c r="D172" s="22" t="s">
        <v>1106</v>
      </c>
      <c r="E172" s="22" t="s">
        <v>1107</v>
      </c>
      <c r="F172" s="22" t="s">
        <v>1106</v>
      </c>
      <c r="G172" s="22" t="e">
        <f>VLOOKUP(D172,#REF!,5,0)</f>
        <v>#REF!</v>
      </c>
      <c r="H172" s="22" t="e">
        <f>VLOOKUP(D172,#REF!,6,0)</f>
        <v>#REF!</v>
      </c>
      <c r="I172" s="22">
        <v>10</v>
      </c>
      <c r="J172" s="22">
        <v>117</v>
      </c>
      <c r="K172" s="22">
        <v>2</v>
      </c>
      <c r="L172" s="23">
        <v>106364</v>
      </c>
      <c r="M172" s="23">
        <v>28953</v>
      </c>
      <c r="N172" s="26">
        <v>8152.42</v>
      </c>
      <c r="O172" s="22">
        <v>13</v>
      </c>
      <c r="P172" s="23">
        <v>1917</v>
      </c>
      <c r="Q172" s="23">
        <f t="shared" si="0"/>
        <v>18023015.305930581</v>
      </c>
      <c r="R172" s="26">
        <v>26.26</v>
      </c>
      <c r="S172" s="22">
        <v>644</v>
      </c>
      <c r="T172" s="22">
        <v>150</v>
      </c>
      <c r="U172" s="23">
        <v>91280</v>
      </c>
      <c r="V172" s="23">
        <v>70004</v>
      </c>
      <c r="W172" s="23">
        <v>32972</v>
      </c>
      <c r="X172" s="23">
        <v>63053</v>
      </c>
      <c r="Y172" s="23">
        <v>10258</v>
      </c>
      <c r="Z172" s="22">
        <v>37</v>
      </c>
      <c r="AA172" s="22">
        <v>35</v>
      </c>
      <c r="AB172" s="22">
        <v>9</v>
      </c>
      <c r="AC172" s="22">
        <v>0</v>
      </c>
      <c r="AD172" s="23">
        <v>54808</v>
      </c>
      <c r="AE172" s="23">
        <v>51556</v>
      </c>
      <c r="AF172" s="23">
        <v>63218</v>
      </c>
      <c r="AG172" s="23">
        <v>39493</v>
      </c>
      <c r="AH172" s="22">
        <v>362</v>
      </c>
      <c r="AI172" s="23">
        <v>3291</v>
      </c>
      <c r="AJ172" s="23">
        <v>7300</v>
      </c>
      <c r="AK172" s="23">
        <v>12209</v>
      </c>
      <c r="AL172" s="23">
        <v>12942</v>
      </c>
      <c r="AM172" s="23">
        <v>11742</v>
      </c>
      <c r="AN172" s="23">
        <v>10248</v>
      </c>
      <c r="AO172" s="23">
        <v>8698</v>
      </c>
      <c r="AP172" s="23">
        <v>8016</v>
      </c>
      <c r="AQ172" s="23">
        <v>7612</v>
      </c>
      <c r="AR172" s="23">
        <v>6652</v>
      </c>
      <c r="AS172" s="23">
        <v>5900</v>
      </c>
      <c r="AT172" s="23">
        <v>4493</v>
      </c>
      <c r="AU172" s="23">
        <v>3561</v>
      </c>
      <c r="AV172" s="23">
        <v>2705</v>
      </c>
      <c r="AW172" s="23">
        <v>1823</v>
      </c>
      <c r="AX172" s="23">
        <v>1252</v>
      </c>
      <c r="AY172" s="23">
        <v>1211</v>
      </c>
      <c r="AZ172" s="23">
        <v>1806</v>
      </c>
      <c r="BA172" s="23">
        <v>101960</v>
      </c>
      <c r="BB172" s="28">
        <v>2</v>
      </c>
      <c r="BC172" s="28">
        <v>2</v>
      </c>
      <c r="BD172" s="28">
        <v>2</v>
      </c>
      <c r="BE172" s="28">
        <v>1</v>
      </c>
      <c r="BF172" s="28">
        <v>0</v>
      </c>
      <c r="BG172" s="23">
        <v>3762</v>
      </c>
      <c r="BH172" s="23">
        <v>2176</v>
      </c>
      <c r="BI172" s="23">
        <v>15064</v>
      </c>
      <c r="BJ172" s="23">
        <v>7664</v>
      </c>
      <c r="BK172" s="23">
        <v>7565</v>
      </c>
      <c r="BL172" s="23">
        <v>10826</v>
      </c>
      <c r="BM172" s="23">
        <v>19320</v>
      </c>
      <c r="BN172" s="23">
        <v>17545</v>
      </c>
      <c r="BO172" s="23">
        <v>30680</v>
      </c>
      <c r="BP172" s="23">
        <v>12824</v>
      </c>
      <c r="BQ172" s="23">
        <v>20191</v>
      </c>
      <c r="BR172" s="22">
        <v>565</v>
      </c>
      <c r="BS172" s="22">
        <v>891</v>
      </c>
      <c r="BT172" s="23">
        <v>4244</v>
      </c>
      <c r="BU172" s="22">
        <v>102</v>
      </c>
      <c r="BV172" s="22">
        <v>2</v>
      </c>
      <c r="BW172" s="23">
        <v>1540</v>
      </c>
      <c r="BX172" s="23">
        <v>1295</v>
      </c>
      <c r="BY172" s="22">
        <v>697</v>
      </c>
      <c r="BZ172" s="23">
        <v>10739</v>
      </c>
      <c r="CA172" s="22">
        <v>144</v>
      </c>
      <c r="CB172" s="22">
        <v>15</v>
      </c>
      <c r="CC172" s="22">
        <v>19</v>
      </c>
      <c r="CD172" s="22">
        <v>11</v>
      </c>
      <c r="CE172" s="22">
        <v>20</v>
      </c>
      <c r="CF172" s="22">
        <v>33</v>
      </c>
      <c r="CG172" s="22">
        <v>53</v>
      </c>
      <c r="CH172" s="22">
        <v>296</v>
      </c>
      <c r="CI172" s="23">
        <v>91502</v>
      </c>
      <c r="CJ172" s="23">
        <v>29059</v>
      </c>
      <c r="CK172" s="23">
        <v>3507</v>
      </c>
      <c r="CL172" s="22">
        <v>856</v>
      </c>
      <c r="CM172" s="23">
        <v>7847</v>
      </c>
      <c r="CN172" s="23">
        <v>11430</v>
      </c>
      <c r="CO172" s="23">
        <v>5813</v>
      </c>
      <c r="CP172" s="22">
        <v>84</v>
      </c>
      <c r="CQ172" s="23">
        <v>31092</v>
      </c>
      <c r="CR172" s="22">
        <v>105</v>
      </c>
      <c r="CS172" s="22">
        <v>299</v>
      </c>
      <c r="CT172" s="23">
        <v>16272</v>
      </c>
      <c r="CU172" s="22" t="s">
        <v>2467</v>
      </c>
      <c r="CV172" s="22" t="s">
        <v>134</v>
      </c>
    </row>
    <row r="173" spans="1:100" x14ac:dyDescent="0.2">
      <c r="A173" s="22" t="s">
        <v>1142</v>
      </c>
      <c r="B173" s="22" t="s">
        <v>1143</v>
      </c>
      <c r="C173" s="22" t="s">
        <v>1142</v>
      </c>
      <c r="D173" s="22" t="s">
        <v>1164</v>
      </c>
      <c r="E173" s="22" t="s">
        <v>1165</v>
      </c>
      <c r="F173" s="22" t="s">
        <v>1164</v>
      </c>
      <c r="G173" s="22" t="e">
        <f>VLOOKUP(D173,#REF!,5,0)</f>
        <v>#REF!</v>
      </c>
      <c r="H173" s="22" t="e">
        <f>VLOOKUP(D173,#REF!,6,0)</f>
        <v>#REF!</v>
      </c>
      <c r="I173" s="22">
        <v>6</v>
      </c>
      <c r="J173" s="22">
        <v>57</v>
      </c>
      <c r="K173" s="22">
        <v>0</v>
      </c>
      <c r="L173" s="23">
        <v>37118</v>
      </c>
      <c r="M173" s="23">
        <v>10627</v>
      </c>
      <c r="N173" s="26">
        <v>2812.44</v>
      </c>
      <c r="O173" s="22">
        <v>13</v>
      </c>
      <c r="P173" s="23">
        <v>502</v>
      </c>
      <c r="Q173" s="23">
        <f t="shared" si="0"/>
        <v>13524435.583813783</v>
      </c>
      <c r="R173" s="26">
        <v>28.88</v>
      </c>
      <c r="S173" s="22">
        <v>210</v>
      </c>
      <c r="T173" s="22">
        <v>76</v>
      </c>
      <c r="U173" s="23">
        <v>24420</v>
      </c>
      <c r="V173" s="23">
        <v>26553</v>
      </c>
      <c r="W173" s="23">
        <v>6808</v>
      </c>
      <c r="X173" s="23">
        <v>29926</v>
      </c>
      <c r="Y173" s="22">
        <v>372</v>
      </c>
      <c r="Z173" s="22">
        <v>4</v>
      </c>
      <c r="AA173" s="22">
        <v>0</v>
      </c>
      <c r="AB173" s="22">
        <v>0</v>
      </c>
      <c r="AC173" s="22">
        <v>8</v>
      </c>
      <c r="AD173" s="23">
        <v>19096</v>
      </c>
      <c r="AE173" s="23">
        <v>18022</v>
      </c>
      <c r="AF173" s="23">
        <v>20977</v>
      </c>
      <c r="AG173" s="23">
        <v>15155</v>
      </c>
      <c r="AH173" s="22">
        <v>102</v>
      </c>
      <c r="AI173" s="22">
        <v>884</v>
      </c>
      <c r="AJ173" s="23">
        <v>2439</v>
      </c>
      <c r="AK173" s="23">
        <v>3637</v>
      </c>
      <c r="AL173" s="23">
        <v>3405</v>
      </c>
      <c r="AM173" s="23">
        <v>3738</v>
      </c>
      <c r="AN173" s="23">
        <v>4449</v>
      </c>
      <c r="AO173" s="23">
        <v>3658</v>
      </c>
      <c r="AP173" s="23">
        <v>3486</v>
      </c>
      <c r="AQ173" s="23">
        <v>2767</v>
      </c>
      <c r="AR173" s="23">
        <v>2654</v>
      </c>
      <c r="AS173" s="23">
        <v>2046</v>
      </c>
      <c r="AT173" s="23">
        <v>1783</v>
      </c>
      <c r="AU173" s="23">
        <v>1279</v>
      </c>
      <c r="AV173" s="22">
        <v>851</v>
      </c>
      <c r="AW173" s="22">
        <v>437</v>
      </c>
      <c r="AX173" s="22">
        <v>282</v>
      </c>
      <c r="AY173" s="22">
        <v>207</v>
      </c>
      <c r="AZ173" s="22">
        <v>576</v>
      </c>
      <c r="BA173" s="23">
        <v>35629</v>
      </c>
      <c r="BB173" s="28">
        <v>2</v>
      </c>
      <c r="BC173" s="28">
        <v>2</v>
      </c>
      <c r="BD173" s="28">
        <v>2</v>
      </c>
      <c r="BE173" s="28">
        <v>1</v>
      </c>
      <c r="BF173" s="28">
        <v>0</v>
      </c>
      <c r="BG173" s="23">
        <v>1221</v>
      </c>
      <c r="BH173" s="22">
        <v>655</v>
      </c>
      <c r="BI173" s="23">
        <v>4258</v>
      </c>
      <c r="BJ173" s="23">
        <v>2073</v>
      </c>
      <c r="BK173" s="23">
        <v>2231</v>
      </c>
      <c r="BL173" s="23">
        <v>4329</v>
      </c>
      <c r="BM173" s="23">
        <v>13727</v>
      </c>
      <c r="BN173" s="23">
        <v>8249</v>
      </c>
      <c r="BO173" s="23">
        <v>2977</v>
      </c>
      <c r="BP173" s="23">
        <v>3937</v>
      </c>
      <c r="BQ173" s="23">
        <v>6014</v>
      </c>
      <c r="BR173" s="22">
        <v>120</v>
      </c>
      <c r="BS173" s="22">
        <v>457</v>
      </c>
      <c r="BT173" s="23">
        <v>1609</v>
      </c>
      <c r="BU173" s="22">
        <v>24</v>
      </c>
      <c r="BV173" s="22">
        <v>4</v>
      </c>
      <c r="BW173" s="22">
        <v>975</v>
      </c>
      <c r="BX173" s="22">
        <v>697</v>
      </c>
      <c r="BY173" s="22">
        <v>194</v>
      </c>
      <c r="BZ173" s="23">
        <v>2369</v>
      </c>
      <c r="CA173" s="22">
        <v>21</v>
      </c>
      <c r="CB173" s="22">
        <v>2</v>
      </c>
      <c r="CC173" s="22">
        <v>9</v>
      </c>
      <c r="CD173" s="22">
        <v>8</v>
      </c>
      <c r="CE173" s="22">
        <v>103</v>
      </c>
      <c r="CF173" s="22">
        <v>4</v>
      </c>
      <c r="CG173" s="23">
        <v>1819</v>
      </c>
      <c r="CH173" s="22">
        <v>76</v>
      </c>
      <c r="CI173" s="23">
        <v>30841</v>
      </c>
      <c r="CJ173" s="23">
        <v>12285</v>
      </c>
      <c r="CK173" s="22">
        <v>975</v>
      </c>
      <c r="CL173" s="22">
        <v>144</v>
      </c>
      <c r="CM173" s="23">
        <v>4758</v>
      </c>
      <c r="CN173" s="23">
        <v>6096</v>
      </c>
      <c r="CO173" s="22">
        <v>270</v>
      </c>
      <c r="CP173" s="22">
        <v>53</v>
      </c>
      <c r="CQ173" s="23">
        <v>7325</v>
      </c>
      <c r="CR173" s="22">
        <v>63</v>
      </c>
      <c r="CS173" s="22">
        <v>97</v>
      </c>
      <c r="CT173" s="23">
        <v>5052</v>
      </c>
      <c r="CU173" s="22" t="s">
        <v>2467</v>
      </c>
      <c r="CV173" s="22" t="s">
        <v>134</v>
      </c>
    </row>
    <row r="174" spans="1:100" x14ac:dyDescent="0.2">
      <c r="A174" s="22" t="s">
        <v>831</v>
      </c>
      <c r="B174" s="22" t="s">
        <v>832</v>
      </c>
      <c r="C174" s="22" t="s">
        <v>831</v>
      </c>
      <c r="D174" s="22" t="s">
        <v>853</v>
      </c>
      <c r="E174" s="22" t="s">
        <v>854</v>
      </c>
      <c r="F174" s="22" t="s">
        <v>853</v>
      </c>
      <c r="G174" s="22" t="e">
        <f>VLOOKUP(D174,#REF!,5,0)</f>
        <v>#REF!</v>
      </c>
      <c r="H174" s="22" t="e">
        <f>VLOOKUP(D174,#REF!,6,0)</f>
        <v>#REF!</v>
      </c>
      <c r="I174" s="22">
        <v>12</v>
      </c>
      <c r="J174" s="22">
        <v>114</v>
      </c>
      <c r="K174" s="22">
        <v>13</v>
      </c>
      <c r="L174" s="23">
        <v>130421</v>
      </c>
      <c r="M174" s="23">
        <v>40329</v>
      </c>
      <c r="N174" s="26">
        <v>10805</v>
      </c>
      <c r="O174" s="22">
        <v>12</v>
      </c>
      <c r="P174" s="23">
        <v>2866</v>
      </c>
      <c r="Q174" s="23">
        <f t="shared" si="0"/>
        <v>21974988.690471627</v>
      </c>
      <c r="R174" s="26">
        <v>4.75</v>
      </c>
      <c r="S174" s="22">
        <v>755</v>
      </c>
      <c r="T174" s="22">
        <v>135</v>
      </c>
      <c r="U174" s="23">
        <v>101718</v>
      </c>
      <c r="V174" s="23">
        <v>88753</v>
      </c>
      <c r="W174" s="23">
        <v>26168</v>
      </c>
      <c r="X174" s="23">
        <v>84234</v>
      </c>
      <c r="Y174" s="23">
        <v>2667</v>
      </c>
      <c r="Z174" s="23">
        <v>17277</v>
      </c>
      <c r="AA174" s="22">
        <v>9</v>
      </c>
      <c r="AB174" s="22">
        <v>0</v>
      </c>
      <c r="AC174" s="22">
        <v>66</v>
      </c>
      <c r="AD174" s="23">
        <v>68410</v>
      </c>
      <c r="AE174" s="23">
        <v>62011</v>
      </c>
      <c r="AF174" s="23">
        <v>65156</v>
      </c>
      <c r="AG174" s="23">
        <v>60981</v>
      </c>
      <c r="AH174" s="23">
        <v>1212</v>
      </c>
      <c r="AI174" s="23">
        <v>3072</v>
      </c>
      <c r="AJ174" s="23">
        <v>9857</v>
      </c>
      <c r="AK174" s="23">
        <v>13796</v>
      </c>
      <c r="AL174" s="23">
        <v>13669</v>
      </c>
      <c r="AM174" s="23">
        <v>12784</v>
      </c>
      <c r="AN174" s="23">
        <v>11277</v>
      </c>
      <c r="AO174" s="23">
        <v>11905</v>
      </c>
      <c r="AP174" s="23">
        <v>11662</v>
      </c>
      <c r="AQ174" s="23">
        <v>11057</v>
      </c>
      <c r="AR174" s="23">
        <v>9157</v>
      </c>
      <c r="AS174" s="23">
        <v>7304</v>
      </c>
      <c r="AT174" s="23">
        <v>5799</v>
      </c>
      <c r="AU174" s="23">
        <v>4177</v>
      </c>
      <c r="AV174" s="23">
        <v>3197</v>
      </c>
      <c r="AW174" s="23">
        <v>1980</v>
      </c>
      <c r="AX174" s="23">
        <v>1250</v>
      </c>
      <c r="AY174" s="23">
        <v>1550</v>
      </c>
      <c r="AZ174" s="23">
        <v>2378</v>
      </c>
      <c r="BA174" s="23">
        <v>124275</v>
      </c>
      <c r="BB174" s="28">
        <v>2</v>
      </c>
      <c r="BC174" s="28">
        <v>2</v>
      </c>
      <c r="BD174" s="28">
        <v>2</v>
      </c>
      <c r="BE174" s="28">
        <v>1</v>
      </c>
      <c r="BF174" s="28">
        <v>0</v>
      </c>
      <c r="BG174" s="23">
        <v>4916</v>
      </c>
      <c r="BH174" s="23">
        <v>2557</v>
      </c>
      <c r="BI174" s="23">
        <v>16635</v>
      </c>
      <c r="BJ174" s="23">
        <v>7948</v>
      </c>
      <c r="BK174" s="23">
        <v>8404</v>
      </c>
      <c r="BL174" s="23">
        <v>11686</v>
      </c>
      <c r="BM174" s="23">
        <v>30681</v>
      </c>
      <c r="BN174" s="23">
        <v>18320</v>
      </c>
      <c r="BO174" s="23">
        <v>25461</v>
      </c>
      <c r="BP174" s="23">
        <v>25746</v>
      </c>
      <c r="BQ174" s="23">
        <v>22188</v>
      </c>
      <c r="BR174" s="23">
        <v>1186</v>
      </c>
      <c r="BS174" s="23">
        <v>1594</v>
      </c>
      <c r="BT174" s="23">
        <v>5072</v>
      </c>
      <c r="BU174" s="22">
        <v>168</v>
      </c>
      <c r="BV174" s="22">
        <v>5</v>
      </c>
      <c r="BW174" s="23">
        <v>2899</v>
      </c>
      <c r="BX174" s="23">
        <v>3274</v>
      </c>
      <c r="BY174" s="23">
        <v>1022</v>
      </c>
      <c r="BZ174" s="23">
        <v>4835</v>
      </c>
      <c r="CA174" s="22">
        <v>90</v>
      </c>
      <c r="CB174" s="22">
        <v>11</v>
      </c>
      <c r="CC174" s="22">
        <v>86</v>
      </c>
      <c r="CD174" s="22">
        <v>5</v>
      </c>
      <c r="CE174" s="22">
        <v>53</v>
      </c>
      <c r="CF174" s="22">
        <v>23</v>
      </c>
      <c r="CG174" s="22">
        <v>106</v>
      </c>
      <c r="CH174" s="22">
        <v>142</v>
      </c>
      <c r="CI174" s="23">
        <v>117875</v>
      </c>
      <c r="CJ174" s="23">
        <v>34646</v>
      </c>
      <c r="CK174" s="23">
        <v>3880</v>
      </c>
      <c r="CL174" s="22">
        <v>392</v>
      </c>
      <c r="CM174" s="23">
        <v>20634</v>
      </c>
      <c r="CN174" s="23">
        <v>29078</v>
      </c>
      <c r="CO174" s="22">
        <v>32</v>
      </c>
      <c r="CP174" s="22">
        <v>118</v>
      </c>
      <c r="CQ174" s="23">
        <v>25349</v>
      </c>
      <c r="CR174" s="22">
        <v>150</v>
      </c>
      <c r="CS174" s="22">
        <v>320</v>
      </c>
      <c r="CT174" s="23">
        <v>15822</v>
      </c>
      <c r="CU174" s="22" t="s">
        <v>2467</v>
      </c>
      <c r="CV174" s="22" t="s">
        <v>134</v>
      </c>
    </row>
    <row r="175" spans="1:100" x14ac:dyDescent="0.2">
      <c r="A175" s="22" t="s">
        <v>1142</v>
      </c>
      <c r="B175" s="22" t="s">
        <v>1143</v>
      </c>
      <c r="C175" s="22" t="s">
        <v>1142</v>
      </c>
      <c r="D175" s="22" t="s">
        <v>1148</v>
      </c>
      <c r="E175" s="22" t="s">
        <v>1149</v>
      </c>
      <c r="F175" s="22" t="s">
        <v>1148</v>
      </c>
      <c r="G175" s="22" t="e">
        <f>VLOOKUP(D175,#REF!,5,0)</f>
        <v>#REF!</v>
      </c>
      <c r="H175" s="22" t="e">
        <f>VLOOKUP(D175,#REF!,6,0)</f>
        <v>#REF!</v>
      </c>
      <c r="I175" s="22">
        <v>13</v>
      </c>
      <c r="J175" s="22">
        <v>66</v>
      </c>
      <c r="K175" s="22">
        <v>1</v>
      </c>
      <c r="L175" s="23">
        <v>44615</v>
      </c>
      <c r="M175" s="23">
        <v>12629</v>
      </c>
      <c r="N175" s="26">
        <v>3959.53</v>
      </c>
      <c r="O175" s="22">
        <v>11</v>
      </c>
      <c r="P175" s="23">
        <v>887</v>
      </c>
      <c r="Q175" s="23">
        <f t="shared" si="0"/>
        <v>19881205.872464418</v>
      </c>
      <c r="R175" s="26">
        <v>30.91</v>
      </c>
      <c r="S175" s="22">
        <v>520</v>
      </c>
      <c r="T175" s="22">
        <v>70</v>
      </c>
      <c r="U175" s="23">
        <v>30309</v>
      </c>
      <c r="V175" s="23">
        <v>28673</v>
      </c>
      <c r="W175" s="23">
        <v>9597</v>
      </c>
      <c r="X175" s="23">
        <v>34129</v>
      </c>
      <c r="Y175" s="22">
        <v>822</v>
      </c>
      <c r="Z175" s="22">
        <v>62</v>
      </c>
      <c r="AA175" s="22">
        <v>5</v>
      </c>
      <c r="AB175" s="22">
        <v>0</v>
      </c>
      <c r="AC175" s="22">
        <v>0</v>
      </c>
      <c r="AD175" s="23">
        <v>23524</v>
      </c>
      <c r="AE175" s="23">
        <v>21091</v>
      </c>
      <c r="AF175" s="23">
        <v>27135</v>
      </c>
      <c r="AG175" s="23">
        <v>16407</v>
      </c>
      <c r="AH175" s="22">
        <v>248</v>
      </c>
      <c r="AI175" s="22">
        <v>825</v>
      </c>
      <c r="AJ175" s="23">
        <v>3180</v>
      </c>
      <c r="AK175" s="23">
        <v>5392</v>
      </c>
      <c r="AL175" s="23">
        <v>5688</v>
      </c>
      <c r="AM175" s="23">
        <v>4882</v>
      </c>
      <c r="AN175" s="23">
        <v>4202</v>
      </c>
      <c r="AO175" s="23">
        <v>3658</v>
      </c>
      <c r="AP175" s="23">
        <v>3683</v>
      </c>
      <c r="AQ175" s="23">
        <v>3761</v>
      </c>
      <c r="AR175" s="23">
        <v>2905</v>
      </c>
      <c r="AS175" s="23">
        <v>2121</v>
      </c>
      <c r="AT175" s="23">
        <v>1642</v>
      </c>
      <c r="AU175" s="23">
        <v>1348</v>
      </c>
      <c r="AV175" s="22">
        <v>961</v>
      </c>
      <c r="AW175" s="22">
        <v>549</v>
      </c>
      <c r="AX175" s="22">
        <v>326</v>
      </c>
      <c r="AY175" s="22">
        <v>317</v>
      </c>
      <c r="AZ175" s="22">
        <v>792</v>
      </c>
      <c r="BA175" s="23">
        <v>42772</v>
      </c>
      <c r="BB175" s="28">
        <v>2</v>
      </c>
      <c r="BC175" s="28">
        <v>2</v>
      </c>
      <c r="BD175" s="28">
        <v>2</v>
      </c>
      <c r="BE175" s="28">
        <v>1</v>
      </c>
      <c r="BF175" s="28">
        <v>0</v>
      </c>
      <c r="BG175" s="23">
        <v>1646</v>
      </c>
      <c r="BH175" s="22">
        <v>980</v>
      </c>
      <c r="BI175" s="23">
        <v>6573</v>
      </c>
      <c r="BJ175" s="23">
        <v>3450</v>
      </c>
      <c r="BK175" s="23">
        <v>3278</v>
      </c>
      <c r="BL175" s="23">
        <v>4471</v>
      </c>
      <c r="BM175" s="23">
        <v>13237</v>
      </c>
      <c r="BN175" s="23">
        <v>6862</v>
      </c>
      <c r="BO175" s="23">
        <v>7174</v>
      </c>
      <c r="BP175" s="23">
        <v>5307</v>
      </c>
      <c r="BQ175" s="23">
        <v>9164</v>
      </c>
      <c r="BR175" s="22">
        <v>269</v>
      </c>
      <c r="BS175" s="22">
        <v>752</v>
      </c>
      <c r="BT175" s="23">
        <v>1773</v>
      </c>
      <c r="BU175" s="22">
        <v>60</v>
      </c>
      <c r="BV175" s="22">
        <v>17</v>
      </c>
      <c r="BW175" s="23">
        <v>1941</v>
      </c>
      <c r="BX175" s="23">
        <v>1503</v>
      </c>
      <c r="BY175" s="22">
        <v>466</v>
      </c>
      <c r="BZ175" s="23">
        <v>6974</v>
      </c>
      <c r="CA175" s="22">
        <v>28</v>
      </c>
      <c r="CB175" s="22">
        <v>7</v>
      </c>
      <c r="CC175" s="22">
        <v>17</v>
      </c>
      <c r="CD175" s="22">
        <v>7</v>
      </c>
      <c r="CE175" s="22">
        <v>25</v>
      </c>
      <c r="CF175" s="22">
        <v>4</v>
      </c>
      <c r="CG175" s="22">
        <v>53</v>
      </c>
      <c r="CH175" s="22">
        <v>100</v>
      </c>
      <c r="CI175" s="23">
        <v>33490</v>
      </c>
      <c r="CJ175" s="23">
        <v>16355</v>
      </c>
      <c r="CK175" s="23">
        <v>2854</v>
      </c>
      <c r="CL175" s="22">
        <v>192</v>
      </c>
      <c r="CM175" s="23">
        <v>5311</v>
      </c>
      <c r="CN175" s="23">
        <v>2006</v>
      </c>
      <c r="CO175" s="23">
        <v>1544</v>
      </c>
      <c r="CP175" s="22">
        <v>43</v>
      </c>
      <c r="CQ175" s="23">
        <v>9537</v>
      </c>
      <c r="CR175" s="22">
        <v>163</v>
      </c>
      <c r="CS175" s="22">
        <v>181</v>
      </c>
      <c r="CT175" s="23">
        <v>6429</v>
      </c>
      <c r="CU175" s="22" t="s">
        <v>2467</v>
      </c>
      <c r="CV175" s="22" t="s">
        <v>134</v>
      </c>
    </row>
    <row r="176" spans="1:100" x14ac:dyDescent="0.2">
      <c r="A176" s="22" t="s">
        <v>831</v>
      </c>
      <c r="B176" s="22" t="s">
        <v>832</v>
      </c>
      <c r="C176" s="22" t="s">
        <v>831</v>
      </c>
      <c r="D176" s="22" t="s">
        <v>849</v>
      </c>
      <c r="E176" s="22" t="s">
        <v>850</v>
      </c>
      <c r="F176" s="22" t="s">
        <v>849</v>
      </c>
      <c r="G176" s="22" t="e">
        <f>VLOOKUP(D176,#REF!,5,0)</f>
        <v>#REF!</v>
      </c>
      <c r="H176" s="22" t="e">
        <f>VLOOKUP(D176,#REF!,6,0)</f>
        <v>#REF!</v>
      </c>
      <c r="I176" s="22">
        <v>13</v>
      </c>
      <c r="J176" s="22">
        <v>154</v>
      </c>
      <c r="K176" s="22">
        <v>7</v>
      </c>
      <c r="L176" s="23">
        <v>166479</v>
      </c>
      <c r="M176" s="23">
        <v>51625</v>
      </c>
      <c r="N176" s="26">
        <v>17500</v>
      </c>
      <c r="O176" s="22">
        <v>10</v>
      </c>
      <c r="P176" s="23">
        <v>4252</v>
      </c>
      <c r="Q176" s="23">
        <f t="shared" si="0"/>
        <v>25540758.894515224</v>
      </c>
      <c r="R176" s="26">
        <v>4.79</v>
      </c>
      <c r="S176" s="22">
        <v>489</v>
      </c>
      <c r="T176" s="22">
        <v>318</v>
      </c>
      <c r="U176" s="23">
        <v>148209</v>
      </c>
      <c r="V176" s="23">
        <v>114970</v>
      </c>
      <c r="W176" s="23">
        <v>103782</v>
      </c>
      <c r="X176" s="23">
        <v>31069</v>
      </c>
      <c r="Y176" s="23">
        <v>3076</v>
      </c>
      <c r="Z176" s="23">
        <v>28542</v>
      </c>
      <c r="AA176" s="22">
        <v>9</v>
      </c>
      <c r="AB176" s="22">
        <v>0</v>
      </c>
      <c r="AC176" s="22">
        <v>1</v>
      </c>
      <c r="AD176" s="23">
        <v>86201</v>
      </c>
      <c r="AE176" s="23">
        <v>80278</v>
      </c>
      <c r="AF176" s="23">
        <v>79081</v>
      </c>
      <c r="AG176" s="23">
        <v>80527</v>
      </c>
      <c r="AH176" s="23">
        <v>1782</v>
      </c>
      <c r="AI176" s="23">
        <v>5089</v>
      </c>
      <c r="AJ176" s="23">
        <v>11945</v>
      </c>
      <c r="AK176" s="23">
        <v>17161</v>
      </c>
      <c r="AL176" s="23">
        <v>17153</v>
      </c>
      <c r="AM176" s="23">
        <v>14893</v>
      </c>
      <c r="AN176" s="23">
        <v>14163</v>
      </c>
      <c r="AO176" s="23">
        <v>13696</v>
      </c>
      <c r="AP176" s="23">
        <v>13879</v>
      </c>
      <c r="AQ176" s="23">
        <v>14159</v>
      </c>
      <c r="AR176" s="23">
        <v>12841</v>
      </c>
      <c r="AS176" s="23">
        <v>11025</v>
      </c>
      <c r="AT176" s="23">
        <v>8649</v>
      </c>
      <c r="AU176" s="23">
        <v>6358</v>
      </c>
      <c r="AV176" s="23">
        <v>4377</v>
      </c>
      <c r="AW176" s="23">
        <v>2702</v>
      </c>
      <c r="AX176" s="23">
        <v>1674</v>
      </c>
      <c r="AY176" s="23">
        <v>1804</v>
      </c>
      <c r="AZ176" s="23">
        <v>2830</v>
      </c>
      <c r="BA176" s="23">
        <v>159055</v>
      </c>
      <c r="BB176" s="28">
        <v>2</v>
      </c>
      <c r="BC176" s="28">
        <v>2</v>
      </c>
      <c r="BD176" s="28">
        <v>2</v>
      </c>
      <c r="BE176" s="28">
        <v>1</v>
      </c>
      <c r="BF176" s="28">
        <v>0</v>
      </c>
      <c r="BG176" s="23">
        <v>5864</v>
      </c>
      <c r="BH176" s="23">
        <v>3117</v>
      </c>
      <c r="BI176" s="23">
        <v>20563</v>
      </c>
      <c r="BJ176" s="23">
        <v>10343</v>
      </c>
      <c r="BK176" s="23">
        <v>10023</v>
      </c>
      <c r="BL176" s="23">
        <v>14266</v>
      </c>
      <c r="BM176" s="23">
        <v>32606</v>
      </c>
      <c r="BN176" s="23">
        <v>24527</v>
      </c>
      <c r="BO176" s="23">
        <v>43603</v>
      </c>
      <c r="BP176" s="23">
        <v>30066</v>
      </c>
      <c r="BQ176" s="23">
        <v>28026</v>
      </c>
      <c r="BR176" s="23">
        <v>1015</v>
      </c>
      <c r="BS176" s="23">
        <v>1518</v>
      </c>
      <c r="BT176" s="23">
        <v>5005</v>
      </c>
      <c r="BU176" s="22">
        <v>113</v>
      </c>
      <c r="BV176" s="22">
        <v>0</v>
      </c>
      <c r="BW176" s="23">
        <v>1758</v>
      </c>
      <c r="BX176" s="23">
        <v>2000</v>
      </c>
      <c r="BY176" s="22">
        <v>715</v>
      </c>
      <c r="BZ176" s="23">
        <v>2652</v>
      </c>
      <c r="CA176" s="22">
        <v>65</v>
      </c>
      <c r="CB176" s="22">
        <v>9</v>
      </c>
      <c r="CC176" s="22">
        <v>67</v>
      </c>
      <c r="CD176" s="22">
        <v>13</v>
      </c>
      <c r="CE176" s="22">
        <v>31</v>
      </c>
      <c r="CF176" s="22">
        <v>21</v>
      </c>
      <c r="CG176" s="22">
        <v>66</v>
      </c>
      <c r="CH176" s="22">
        <v>110</v>
      </c>
      <c r="CI176" s="23">
        <v>158972</v>
      </c>
      <c r="CJ176" s="23">
        <v>35313</v>
      </c>
      <c r="CK176" s="23">
        <v>4340</v>
      </c>
      <c r="CL176" s="22">
        <v>378</v>
      </c>
      <c r="CM176" s="23">
        <v>27172</v>
      </c>
      <c r="CN176" s="23">
        <v>24621</v>
      </c>
      <c r="CO176" s="23">
        <v>2149</v>
      </c>
      <c r="CP176" s="22">
        <v>96</v>
      </c>
      <c r="CQ176" s="23">
        <v>37684</v>
      </c>
      <c r="CR176" s="22">
        <v>264</v>
      </c>
      <c r="CS176" s="22">
        <v>522</v>
      </c>
      <c r="CT176" s="23">
        <v>33940</v>
      </c>
      <c r="CU176" s="22" t="s">
        <v>2467</v>
      </c>
      <c r="CV176" s="22" t="s">
        <v>134</v>
      </c>
    </row>
    <row r="177" spans="1:100" x14ac:dyDescent="0.2">
      <c r="A177" s="22" t="s">
        <v>801</v>
      </c>
      <c r="B177" s="22" t="s">
        <v>802</v>
      </c>
      <c r="C177" s="22" t="s">
        <v>801</v>
      </c>
      <c r="D177" s="22" t="s">
        <v>817</v>
      </c>
      <c r="E177" s="22" t="s">
        <v>818</v>
      </c>
      <c r="F177" s="22" t="s">
        <v>817</v>
      </c>
      <c r="G177" s="22" t="e">
        <f>VLOOKUP(D177,#REF!,5,0)</f>
        <v>#REF!</v>
      </c>
      <c r="H177" s="22" t="e">
        <f>VLOOKUP(D177,#REF!,6,0)</f>
        <v>#REF!</v>
      </c>
      <c r="I177" s="22">
        <v>23</v>
      </c>
      <c r="J177" s="22">
        <v>278</v>
      </c>
      <c r="K177" s="22">
        <v>4</v>
      </c>
      <c r="L177" s="23">
        <v>258225</v>
      </c>
      <c r="M177" s="23">
        <v>82777</v>
      </c>
      <c r="N177" s="26">
        <v>29842</v>
      </c>
      <c r="O177" s="22">
        <v>9</v>
      </c>
      <c r="P177" s="23">
        <v>5581</v>
      </c>
      <c r="Q177" s="23">
        <f t="shared" si="0"/>
        <v>21612934.456384938</v>
      </c>
      <c r="R177" s="26">
        <v>8.99</v>
      </c>
      <c r="S177" s="22">
        <v>629</v>
      </c>
      <c r="T177" s="22">
        <v>302</v>
      </c>
      <c r="U177" s="23">
        <v>220565</v>
      </c>
      <c r="V177" s="23">
        <v>184144</v>
      </c>
      <c r="W177" s="23">
        <v>156565</v>
      </c>
      <c r="X177" s="23">
        <v>21549</v>
      </c>
      <c r="Y177" s="23">
        <v>79430</v>
      </c>
      <c r="Z177" s="22">
        <v>24</v>
      </c>
      <c r="AA177" s="22">
        <v>297</v>
      </c>
      <c r="AB177" s="22">
        <v>358</v>
      </c>
      <c r="AC177" s="22">
        <v>2</v>
      </c>
      <c r="AD177" s="23">
        <v>132368</v>
      </c>
      <c r="AE177" s="23">
        <v>125857</v>
      </c>
      <c r="AF177" s="23">
        <v>119708</v>
      </c>
      <c r="AG177" s="23">
        <v>125923</v>
      </c>
      <c r="AH177" s="23">
        <v>2904</v>
      </c>
      <c r="AI177" s="23">
        <v>9690</v>
      </c>
      <c r="AJ177" s="23">
        <v>18313</v>
      </c>
      <c r="AK177" s="23">
        <v>23927</v>
      </c>
      <c r="AL177" s="23">
        <v>24456</v>
      </c>
      <c r="AM177" s="23">
        <v>21918</v>
      </c>
      <c r="AN177" s="23">
        <v>22347</v>
      </c>
      <c r="AO177" s="23">
        <v>20434</v>
      </c>
      <c r="AP177" s="23">
        <v>20729</v>
      </c>
      <c r="AQ177" s="23">
        <v>22323</v>
      </c>
      <c r="AR177" s="23">
        <v>20426</v>
      </c>
      <c r="AS177" s="23">
        <v>17694</v>
      </c>
      <c r="AT177" s="23">
        <v>14687</v>
      </c>
      <c r="AU177" s="23">
        <v>11102</v>
      </c>
      <c r="AV177" s="23">
        <v>8528</v>
      </c>
      <c r="AW177" s="23">
        <v>5095</v>
      </c>
      <c r="AX177" s="23">
        <v>3181</v>
      </c>
      <c r="AY177" s="23">
        <v>3065</v>
      </c>
      <c r="AZ177" s="23">
        <v>4122</v>
      </c>
      <c r="BA177" s="23">
        <v>246770</v>
      </c>
      <c r="BB177" s="28">
        <v>2</v>
      </c>
      <c r="BC177" s="28">
        <v>2</v>
      </c>
      <c r="BD177" s="28">
        <v>2</v>
      </c>
      <c r="BE177" s="28">
        <v>1</v>
      </c>
      <c r="BF177" s="28">
        <v>0</v>
      </c>
      <c r="BG177" s="23">
        <v>8759</v>
      </c>
      <c r="BH177" s="23">
        <v>4544</v>
      </c>
      <c r="BI177" s="23">
        <v>28864</v>
      </c>
      <c r="BJ177" s="23">
        <v>14789</v>
      </c>
      <c r="BK177" s="23">
        <v>14312</v>
      </c>
      <c r="BL177" s="23">
        <v>21833</v>
      </c>
      <c r="BM177" s="23">
        <v>57637</v>
      </c>
      <c r="BN177" s="23">
        <v>40024</v>
      </c>
      <c r="BO177" s="23">
        <v>69403</v>
      </c>
      <c r="BP177" s="23">
        <v>36929</v>
      </c>
      <c r="BQ177" s="23">
        <v>41110</v>
      </c>
      <c r="BR177" s="23">
        <v>1657</v>
      </c>
      <c r="BS177" s="23">
        <v>3326</v>
      </c>
      <c r="BT177" s="23">
        <v>7897</v>
      </c>
      <c r="BU177" s="22">
        <v>237</v>
      </c>
      <c r="BV177" s="22">
        <v>5</v>
      </c>
      <c r="BW177" s="23">
        <v>7676</v>
      </c>
      <c r="BX177" s="23">
        <v>8163</v>
      </c>
      <c r="BY177" s="23">
        <v>3207</v>
      </c>
      <c r="BZ177" s="23">
        <v>10088</v>
      </c>
      <c r="CA177" s="23">
        <v>1155</v>
      </c>
      <c r="CB177" s="22">
        <v>12</v>
      </c>
      <c r="CC177" s="23">
        <v>1291</v>
      </c>
      <c r="CD177" s="22">
        <v>27</v>
      </c>
      <c r="CE177" s="22">
        <v>473</v>
      </c>
      <c r="CF177" s="22">
        <v>29</v>
      </c>
      <c r="CG177" s="23">
        <v>1036</v>
      </c>
      <c r="CH177" s="22">
        <v>392</v>
      </c>
      <c r="CI177" s="23">
        <v>224676</v>
      </c>
      <c r="CJ177" s="23">
        <v>50103</v>
      </c>
      <c r="CK177" s="23">
        <v>6210</v>
      </c>
      <c r="CL177" s="23">
        <v>1487</v>
      </c>
      <c r="CM177" s="23">
        <v>40859</v>
      </c>
      <c r="CN177" s="23">
        <v>57757</v>
      </c>
      <c r="CO177" s="23">
        <v>6196</v>
      </c>
      <c r="CP177" s="22">
        <v>111</v>
      </c>
      <c r="CQ177" s="23">
        <v>50694</v>
      </c>
      <c r="CR177" s="22">
        <v>550</v>
      </c>
      <c r="CS177" s="23">
        <v>1030</v>
      </c>
      <c r="CT177" s="23">
        <v>43228</v>
      </c>
      <c r="CU177" s="22" t="s">
        <v>2467</v>
      </c>
      <c r="CV177" s="22" t="s">
        <v>134</v>
      </c>
    </row>
    <row r="178" spans="1:100" x14ac:dyDescent="0.2">
      <c r="A178" s="22" t="s">
        <v>831</v>
      </c>
      <c r="B178" s="22" t="s">
        <v>832</v>
      </c>
      <c r="C178" s="22" t="s">
        <v>831</v>
      </c>
      <c r="D178" s="22" t="s">
        <v>847</v>
      </c>
      <c r="E178" s="22" t="s">
        <v>848</v>
      </c>
      <c r="F178" s="22" t="s">
        <v>847</v>
      </c>
      <c r="G178" s="22" t="e">
        <f>VLOOKUP(D178,#REF!,5,0)</f>
        <v>#REF!</v>
      </c>
      <c r="H178" s="22" t="e">
        <f>VLOOKUP(D178,#REF!,6,0)</f>
        <v>#REF!</v>
      </c>
      <c r="I178" s="22">
        <v>10</v>
      </c>
      <c r="J178" s="22">
        <v>97</v>
      </c>
      <c r="K178" s="22">
        <v>3</v>
      </c>
      <c r="L178" s="23">
        <v>149127</v>
      </c>
      <c r="M178" s="23">
        <v>46993</v>
      </c>
      <c r="N178" s="26">
        <v>16404</v>
      </c>
      <c r="O178" s="22">
        <v>9</v>
      </c>
      <c r="P178" s="23">
        <v>5191</v>
      </c>
      <c r="Q178" s="23">
        <f t="shared" si="0"/>
        <v>34809256.539727882</v>
      </c>
      <c r="R178" s="26">
        <v>6.85</v>
      </c>
      <c r="S178" s="23">
        <v>1082</v>
      </c>
      <c r="T178" s="22">
        <v>267</v>
      </c>
      <c r="U178" s="23">
        <v>128317</v>
      </c>
      <c r="V178" s="23">
        <v>104162</v>
      </c>
      <c r="W178" s="23">
        <v>128405</v>
      </c>
      <c r="X178" s="23">
        <v>8411</v>
      </c>
      <c r="Y178" s="23">
        <v>5331</v>
      </c>
      <c r="Z178" s="23">
        <v>6914</v>
      </c>
      <c r="AA178" s="22">
        <v>60</v>
      </c>
      <c r="AB178" s="22">
        <v>4</v>
      </c>
      <c r="AC178" s="22">
        <v>2</v>
      </c>
      <c r="AD178" s="23">
        <v>78032</v>
      </c>
      <c r="AE178" s="23">
        <v>71095</v>
      </c>
      <c r="AF178" s="23">
        <v>70699</v>
      </c>
      <c r="AG178" s="23">
        <v>73273</v>
      </c>
      <c r="AH178" s="23">
        <v>1126</v>
      </c>
      <c r="AI178" s="23">
        <v>4029</v>
      </c>
      <c r="AJ178" s="23">
        <v>10660</v>
      </c>
      <c r="AK178" s="23">
        <v>14730</v>
      </c>
      <c r="AL178" s="23">
        <v>15096</v>
      </c>
      <c r="AM178" s="23">
        <v>14382</v>
      </c>
      <c r="AN178" s="23">
        <v>12181</v>
      </c>
      <c r="AO178" s="23">
        <v>11787</v>
      </c>
      <c r="AP178" s="23">
        <v>12978</v>
      </c>
      <c r="AQ178" s="23">
        <v>13540</v>
      </c>
      <c r="AR178" s="23">
        <v>12695</v>
      </c>
      <c r="AS178" s="23">
        <v>10518</v>
      </c>
      <c r="AT178" s="23">
        <v>7618</v>
      </c>
      <c r="AU178" s="23">
        <v>5210</v>
      </c>
      <c r="AV178" s="23">
        <v>3475</v>
      </c>
      <c r="AW178" s="23">
        <v>1896</v>
      </c>
      <c r="AX178" s="23">
        <v>1150</v>
      </c>
      <c r="AY178" s="23">
        <v>1211</v>
      </c>
      <c r="AZ178" s="23">
        <v>2422</v>
      </c>
      <c r="BA178" s="23">
        <v>142355</v>
      </c>
      <c r="BB178" s="28">
        <v>2</v>
      </c>
      <c r="BC178" s="28">
        <v>2</v>
      </c>
      <c r="BD178" s="28">
        <v>2</v>
      </c>
      <c r="BE178" s="28">
        <v>1</v>
      </c>
      <c r="BF178" s="28">
        <v>0</v>
      </c>
      <c r="BG178" s="23">
        <v>5021</v>
      </c>
      <c r="BH178" s="23">
        <v>2698</v>
      </c>
      <c r="BI178" s="23">
        <v>17887</v>
      </c>
      <c r="BJ178" s="23">
        <v>9006</v>
      </c>
      <c r="BK178" s="23">
        <v>8916</v>
      </c>
      <c r="BL178" s="23">
        <v>13593</v>
      </c>
      <c r="BM178" s="23">
        <v>40085</v>
      </c>
      <c r="BN178" s="23">
        <v>24865</v>
      </c>
      <c r="BO178" s="23">
        <v>42533</v>
      </c>
      <c r="BP178" s="23">
        <v>17841</v>
      </c>
      <c r="BQ178" s="23">
        <v>18122</v>
      </c>
      <c r="BR178" s="22">
        <v>561</v>
      </c>
      <c r="BS178" s="23">
        <v>1187</v>
      </c>
      <c r="BT178" s="23">
        <v>3788</v>
      </c>
      <c r="BU178" s="22">
        <v>144</v>
      </c>
      <c r="BV178" s="22">
        <v>1</v>
      </c>
      <c r="BW178" s="23">
        <v>10023</v>
      </c>
      <c r="BX178" s="23">
        <v>11436</v>
      </c>
      <c r="BY178" s="23">
        <v>3114</v>
      </c>
      <c r="BZ178" s="23">
        <v>15693</v>
      </c>
      <c r="CA178" s="23">
        <v>3652</v>
      </c>
      <c r="CB178" s="22">
        <v>24</v>
      </c>
      <c r="CC178" s="23">
        <v>4299</v>
      </c>
      <c r="CD178" s="22">
        <v>40</v>
      </c>
      <c r="CE178" s="23">
        <v>1225</v>
      </c>
      <c r="CF178" s="22">
        <v>45</v>
      </c>
      <c r="CG178" s="23">
        <v>4765</v>
      </c>
      <c r="CH178" s="22">
        <v>186</v>
      </c>
      <c r="CI178" s="23">
        <v>94625</v>
      </c>
      <c r="CJ178" s="23">
        <v>40430</v>
      </c>
      <c r="CK178" s="23">
        <v>3297</v>
      </c>
      <c r="CL178" s="22">
        <v>618</v>
      </c>
      <c r="CM178" s="23">
        <v>36115</v>
      </c>
      <c r="CN178" s="23">
        <v>15023</v>
      </c>
      <c r="CO178" s="23">
        <v>2267</v>
      </c>
      <c r="CP178" s="22">
        <v>47</v>
      </c>
      <c r="CQ178" s="23">
        <v>25071</v>
      </c>
      <c r="CR178" s="22">
        <v>205</v>
      </c>
      <c r="CS178" s="22">
        <v>158</v>
      </c>
      <c r="CT178" s="23">
        <v>25896</v>
      </c>
      <c r="CU178" s="22" t="s">
        <v>2467</v>
      </c>
      <c r="CV178" s="22" t="s">
        <v>134</v>
      </c>
    </row>
    <row r="179" spans="1:100" x14ac:dyDescent="0.2">
      <c r="A179" s="22" t="s">
        <v>1142</v>
      </c>
      <c r="B179" s="22" t="s">
        <v>1143</v>
      </c>
      <c r="C179" s="22" t="s">
        <v>1142</v>
      </c>
      <c r="D179" s="22" t="s">
        <v>1144</v>
      </c>
      <c r="E179" s="22" t="s">
        <v>1145</v>
      </c>
      <c r="F179" s="22" t="s">
        <v>1144</v>
      </c>
      <c r="G179" s="22" t="e">
        <f>VLOOKUP(D179,#REF!,5,0)</f>
        <v>#REF!</v>
      </c>
      <c r="H179" s="22" t="e">
        <f>VLOOKUP(D179,#REF!,6,0)</f>
        <v>#REF!</v>
      </c>
      <c r="I179" s="22">
        <v>17</v>
      </c>
      <c r="J179" s="22">
        <v>142</v>
      </c>
      <c r="K179" s="22">
        <v>7</v>
      </c>
      <c r="L179" s="23">
        <v>89015</v>
      </c>
      <c r="M179" s="23">
        <v>23941</v>
      </c>
      <c r="N179" s="26">
        <v>11036.48</v>
      </c>
      <c r="O179" s="22">
        <v>8</v>
      </c>
      <c r="P179" s="23">
        <v>2951</v>
      </c>
      <c r="Q179" s="23">
        <f t="shared" si="0"/>
        <v>33151716.002920855</v>
      </c>
      <c r="R179" s="26">
        <v>22.27</v>
      </c>
      <c r="S179" s="22">
        <v>776</v>
      </c>
      <c r="T179" s="22">
        <v>282</v>
      </c>
      <c r="U179" s="23">
        <v>75837</v>
      </c>
      <c r="V179" s="23">
        <v>58550</v>
      </c>
      <c r="W179" s="23">
        <v>55620</v>
      </c>
      <c r="X179" s="23">
        <v>18847</v>
      </c>
      <c r="Y179" s="23">
        <v>14468</v>
      </c>
      <c r="Z179" s="22">
        <v>53</v>
      </c>
      <c r="AA179" s="22">
        <v>22</v>
      </c>
      <c r="AB179" s="22">
        <v>3</v>
      </c>
      <c r="AC179" s="22">
        <v>2</v>
      </c>
      <c r="AD179" s="23">
        <v>45773</v>
      </c>
      <c r="AE179" s="23">
        <v>43242</v>
      </c>
      <c r="AF179" s="23">
        <v>52002</v>
      </c>
      <c r="AG179" s="23">
        <v>34620</v>
      </c>
      <c r="AH179" s="22">
        <v>561</v>
      </c>
      <c r="AI179" s="23">
        <v>1832</v>
      </c>
      <c r="AJ179" s="23">
        <v>7409</v>
      </c>
      <c r="AK179" s="23">
        <v>10264</v>
      </c>
      <c r="AL179" s="23">
        <v>9816</v>
      </c>
      <c r="AM179" s="23">
        <v>9297</v>
      </c>
      <c r="AN179" s="23">
        <v>8368</v>
      </c>
      <c r="AO179" s="23">
        <v>7334</v>
      </c>
      <c r="AP179" s="23">
        <v>7035</v>
      </c>
      <c r="AQ179" s="23">
        <v>7213</v>
      </c>
      <c r="AR179" s="23">
        <v>5698</v>
      </c>
      <c r="AS179" s="23">
        <v>4799</v>
      </c>
      <c r="AT179" s="23">
        <v>3921</v>
      </c>
      <c r="AU179" s="23">
        <v>3159</v>
      </c>
      <c r="AV179" s="23">
        <v>2151</v>
      </c>
      <c r="AW179" s="23">
        <v>1257</v>
      </c>
      <c r="AX179" s="22">
        <v>620</v>
      </c>
      <c r="AY179" s="22">
        <v>674</v>
      </c>
      <c r="AZ179" s="23">
        <v>1695</v>
      </c>
      <c r="BA179" s="23">
        <v>84473</v>
      </c>
      <c r="BB179" s="28">
        <v>2</v>
      </c>
      <c r="BC179" s="28">
        <v>2</v>
      </c>
      <c r="BD179" s="28">
        <v>2</v>
      </c>
      <c r="BE179" s="28">
        <v>1</v>
      </c>
      <c r="BF179" s="28">
        <v>0</v>
      </c>
      <c r="BG179" s="23">
        <v>3646</v>
      </c>
      <c r="BH179" s="23">
        <v>1932</v>
      </c>
      <c r="BI179" s="23">
        <v>12310</v>
      </c>
      <c r="BJ179" s="23">
        <v>5802</v>
      </c>
      <c r="BK179" s="23">
        <v>5868</v>
      </c>
      <c r="BL179" s="23">
        <v>8816</v>
      </c>
      <c r="BM179" s="23">
        <v>26244</v>
      </c>
      <c r="BN179" s="23">
        <v>12945</v>
      </c>
      <c r="BO179" s="23">
        <v>12281</v>
      </c>
      <c r="BP179" s="23">
        <v>10452</v>
      </c>
      <c r="BQ179" s="23">
        <v>19859</v>
      </c>
      <c r="BR179" s="22">
        <v>670</v>
      </c>
      <c r="BS179" s="23">
        <v>1506</v>
      </c>
      <c r="BT179" s="23">
        <v>4836</v>
      </c>
      <c r="BU179" s="22">
        <v>214</v>
      </c>
      <c r="BV179" s="22">
        <v>8</v>
      </c>
      <c r="BW179" s="23">
        <v>4685</v>
      </c>
      <c r="BX179" s="23">
        <v>3531</v>
      </c>
      <c r="BY179" s="23">
        <v>1073</v>
      </c>
      <c r="BZ179" s="23">
        <v>20905</v>
      </c>
      <c r="CA179" s="22">
        <v>40</v>
      </c>
      <c r="CB179" s="22">
        <v>22</v>
      </c>
      <c r="CC179" s="22">
        <v>20</v>
      </c>
      <c r="CD179" s="22">
        <v>8</v>
      </c>
      <c r="CE179" s="22">
        <v>31</v>
      </c>
      <c r="CF179" s="22">
        <v>31</v>
      </c>
      <c r="CG179" s="22">
        <v>51</v>
      </c>
      <c r="CH179" s="22">
        <v>191</v>
      </c>
      <c r="CI179" s="23">
        <v>58427</v>
      </c>
      <c r="CJ179" s="23">
        <v>31835</v>
      </c>
      <c r="CK179" s="23">
        <v>4530</v>
      </c>
      <c r="CL179" s="22">
        <v>830</v>
      </c>
      <c r="CM179" s="23">
        <v>8978</v>
      </c>
      <c r="CN179" s="23">
        <v>6008</v>
      </c>
      <c r="CO179" s="23">
        <v>2970</v>
      </c>
      <c r="CP179" s="22">
        <v>82</v>
      </c>
      <c r="CQ179" s="23">
        <v>19530</v>
      </c>
      <c r="CR179" s="22">
        <v>334</v>
      </c>
      <c r="CS179" s="22">
        <v>596</v>
      </c>
      <c r="CT179" s="23">
        <v>13322</v>
      </c>
      <c r="CU179" s="22" t="s">
        <v>2467</v>
      </c>
      <c r="CV179" s="22" t="s">
        <v>134</v>
      </c>
    </row>
    <row r="180" spans="1:100" x14ac:dyDescent="0.2">
      <c r="A180" s="22" t="s">
        <v>1142</v>
      </c>
      <c r="B180" s="22" t="s">
        <v>1143</v>
      </c>
      <c r="C180" s="22" t="s">
        <v>1142</v>
      </c>
      <c r="D180" s="22" t="s">
        <v>1158</v>
      </c>
      <c r="E180" s="22" t="s">
        <v>1159</v>
      </c>
      <c r="F180" s="22" t="s">
        <v>1158</v>
      </c>
      <c r="G180" s="22" t="e">
        <f>VLOOKUP(D180,#REF!,5,0)</f>
        <v>#REF!</v>
      </c>
      <c r="H180" s="22" t="e">
        <f>VLOOKUP(D180,#REF!,6,0)</f>
        <v>#REF!</v>
      </c>
      <c r="I180" s="22">
        <v>24</v>
      </c>
      <c r="J180" s="22">
        <v>117</v>
      </c>
      <c r="K180" s="22">
        <v>4</v>
      </c>
      <c r="L180" s="23">
        <v>66388</v>
      </c>
      <c r="M180" s="23">
        <v>19561</v>
      </c>
      <c r="N180" s="26">
        <v>8034.44</v>
      </c>
      <c r="O180" s="22">
        <v>8</v>
      </c>
      <c r="P180" s="23">
        <v>2133</v>
      </c>
      <c r="Q180" s="23">
        <f t="shared" si="0"/>
        <v>32129300.475989636</v>
      </c>
      <c r="R180" s="26">
        <v>17.010000000000002</v>
      </c>
      <c r="S180" s="22">
        <v>572</v>
      </c>
      <c r="T180" s="22">
        <v>339</v>
      </c>
      <c r="U180" s="23">
        <v>57376</v>
      </c>
      <c r="V180" s="23">
        <v>42170</v>
      </c>
      <c r="W180" s="23">
        <v>24405</v>
      </c>
      <c r="X180" s="23">
        <v>41049</v>
      </c>
      <c r="Y180" s="22">
        <v>888</v>
      </c>
      <c r="Z180" s="22">
        <v>38</v>
      </c>
      <c r="AA180" s="22">
        <v>6</v>
      </c>
      <c r="AB180" s="22">
        <v>0</v>
      </c>
      <c r="AC180" s="22">
        <v>2</v>
      </c>
      <c r="AD180" s="23">
        <v>34933</v>
      </c>
      <c r="AE180" s="23">
        <v>31455</v>
      </c>
      <c r="AF180" s="23">
        <v>39977</v>
      </c>
      <c r="AG180" s="23">
        <v>25460</v>
      </c>
      <c r="AH180" s="22">
        <v>272</v>
      </c>
      <c r="AI180" s="22">
        <v>679</v>
      </c>
      <c r="AJ180" s="23">
        <v>5970</v>
      </c>
      <c r="AK180" s="23">
        <v>7777</v>
      </c>
      <c r="AL180" s="23">
        <v>8097</v>
      </c>
      <c r="AM180" s="23">
        <v>7261</v>
      </c>
      <c r="AN180" s="23">
        <v>6177</v>
      </c>
      <c r="AO180" s="23">
        <v>5875</v>
      </c>
      <c r="AP180" s="23">
        <v>5511</v>
      </c>
      <c r="AQ180" s="23">
        <v>5312</v>
      </c>
      <c r="AR180" s="23">
        <v>4231</v>
      </c>
      <c r="AS180" s="23">
        <v>3123</v>
      </c>
      <c r="AT180" s="23">
        <v>2240</v>
      </c>
      <c r="AU180" s="23">
        <v>1876</v>
      </c>
      <c r="AV180" s="23">
        <v>1448</v>
      </c>
      <c r="AW180" s="22">
        <v>803</v>
      </c>
      <c r="AX180" s="22">
        <v>382</v>
      </c>
      <c r="AY180" s="22">
        <v>305</v>
      </c>
      <c r="AZ180" s="23">
        <v>1472</v>
      </c>
      <c r="BA180" s="23">
        <v>62585</v>
      </c>
      <c r="BB180" s="28">
        <v>2</v>
      </c>
      <c r="BC180" s="28">
        <v>2</v>
      </c>
      <c r="BD180" s="28">
        <v>2</v>
      </c>
      <c r="BE180" s="28">
        <v>1</v>
      </c>
      <c r="BF180" s="28">
        <v>0</v>
      </c>
      <c r="BG180" s="23">
        <v>2938</v>
      </c>
      <c r="BH180" s="23">
        <v>1500</v>
      </c>
      <c r="BI180" s="23">
        <v>9330</v>
      </c>
      <c r="BJ180" s="23">
        <v>4933</v>
      </c>
      <c r="BK180" s="23">
        <v>4822</v>
      </c>
      <c r="BL180" s="23">
        <v>6518</v>
      </c>
      <c r="BM180" s="23">
        <v>21102</v>
      </c>
      <c r="BN180" s="23">
        <v>9158</v>
      </c>
      <c r="BO180" s="23">
        <v>11333</v>
      </c>
      <c r="BP180" s="23">
        <v>6997</v>
      </c>
      <c r="BQ180" s="23">
        <v>13520</v>
      </c>
      <c r="BR180" s="22">
        <v>324</v>
      </c>
      <c r="BS180" s="22">
        <v>806</v>
      </c>
      <c r="BT180" s="23">
        <v>3024</v>
      </c>
      <c r="BU180" s="22">
        <v>110</v>
      </c>
      <c r="BV180" s="22">
        <v>14</v>
      </c>
      <c r="BW180" s="23">
        <v>2854</v>
      </c>
      <c r="BX180" s="23">
        <v>2948</v>
      </c>
      <c r="BY180" s="22">
        <v>671</v>
      </c>
      <c r="BZ180" s="23">
        <v>13737</v>
      </c>
      <c r="CA180" s="22">
        <v>28</v>
      </c>
      <c r="CB180" s="22">
        <v>4</v>
      </c>
      <c r="CC180" s="22">
        <v>25</v>
      </c>
      <c r="CD180" s="22">
        <v>4</v>
      </c>
      <c r="CE180" s="22">
        <v>12</v>
      </c>
      <c r="CF180" s="22">
        <v>16</v>
      </c>
      <c r="CG180" s="22">
        <v>35</v>
      </c>
      <c r="CH180" s="22">
        <v>78</v>
      </c>
      <c r="CI180" s="23">
        <v>45976</v>
      </c>
      <c r="CJ180" s="23">
        <v>28122</v>
      </c>
      <c r="CK180" s="23">
        <v>3036</v>
      </c>
      <c r="CL180" s="22">
        <v>395</v>
      </c>
      <c r="CM180" s="23">
        <v>6837</v>
      </c>
      <c r="CN180" s="23">
        <v>3522</v>
      </c>
      <c r="CO180" s="23">
        <v>3040</v>
      </c>
      <c r="CP180" s="22">
        <v>77</v>
      </c>
      <c r="CQ180" s="23">
        <v>12510</v>
      </c>
      <c r="CR180" s="22">
        <v>148</v>
      </c>
      <c r="CS180" s="22">
        <v>123</v>
      </c>
      <c r="CT180" s="23">
        <v>8578</v>
      </c>
      <c r="CU180" s="22" t="s">
        <v>2467</v>
      </c>
      <c r="CV180" s="22" t="s">
        <v>134</v>
      </c>
    </row>
    <row r="181" spans="1:100" x14ac:dyDescent="0.2">
      <c r="A181" s="22" t="s">
        <v>1142</v>
      </c>
      <c r="B181" s="22" t="s">
        <v>1143</v>
      </c>
      <c r="C181" s="22" t="s">
        <v>1142</v>
      </c>
      <c r="D181" s="22" t="s">
        <v>1154</v>
      </c>
      <c r="E181" s="22" t="s">
        <v>1155</v>
      </c>
      <c r="F181" s="22" t="s">
        <v>1154</v>
      </c>
      <c r="G181" s="22" t="e">
        <f>VLOOKUP(D181,#REF!,5,0)</f>
        <v>#REF!</v>
      </c>
      <c r="H181" s="22" t="e">
        <f>VLOOKUP(D181,#REF!,6,0)</f>
        <v>#REF!</v>
      </c>
      <c r="I181" s="22">
        <v>15</v>
      </c>
      <c r="J181" s="22">
        <v>121</v>
      </c>
      <c r="K181" s="22">
        <v>2</v>
      </c>
      <c r="L181" s="23">
        <v>51716</v>
      </c>
      <c r="M181" s="23">
        <v>15332</v>
      </c>
      <c r="N181" s="26">
        <v>6594.31</v>
      </c>
      <c r="O181" s="22">
        <v>8</v>
      </c>
      <c r="P181" s="23">
        <v>1083</v>
      </c>
      <c r="Q181" s="23">
        <f t="shared" si="0"/>
        <v>20941294.763709489</v>
      </c>
      <c r="R181" s="26">
        <v>18.28</v>
      </c>
      <c r="S181" s="22">
        <v>606</v>
      </c>
      <c r="T181" s="22">
        <v>75</v>
      </c>
      <c r="U181" s="23">
        <v>38895</v>
      </c>
      <c r="V181" s="23">
        <v>34060</v>
      </c>
      <c r="W181" s="23">
        <v>13006</v>
      </c>
      <c r="X181" s="23">
        <v>37813</v>
      </c>
      <c r="Y181" s="22">
        <v>859</v>
      </c>
      <c r="Z181" s="22">
        <v>33</v>
      </c>
      <c r="AA181" s="22">
        <v>2</v>
      </c>
      <c r="AB181" s="22">
        <v>0</v>
      </c>
      <c r="AC181" s="22">
        <v>3</v>
      </c>
      <c r="AD181" s="23">
        <v>26647</v>
      </c>
      <c r="AE181" s="23">
        <v>25069</v>
      </c>
      <c r="AF181" s="23">
        <v>31328</v>
      </c>
      <c r="AG181" s="23">
        <v>19587</v>
      </c>
      <c r="AH181" s="22">
        <v>150</v>
      </c>
      <c r="AI181" s="22">
        <v>651</v>
      </c>
      <c r="AJ181" s="23">
        <v>3205</v>
      </c>
      <c r="AK181" s="23">
        <v>5994</v>
      </c>
      <c r="AL181" s="23">
        <v>6285</v>
      </c>
      <c r="AM181" s="23">
        <v>6553</v>
      </c>
      <c r="AN181" s="23">
        <v>4855</v>
      </c>
      <c r="AO181" s="23">
        <v>4517</v>
      </c>
      <c r="AP181" s="23">
        <v>4289</v>
      </c>
      <c r="AQ181" s="23">
        <v>3957</v>
      </c>
      <c r="AR181" s="23">
        <v>3250</v>
      </c>
      <c r="AS181" s="23">
        <v>2631</v>
      </c>
      <c r="AT181" s="23">
        <v>2044</v>
      </c>
      <c r="AU181" s="23">
        <v>1617</v>
      </c>
      <c r="AV181" s="23">
        <v>1171</v>
      </c>
      <c r="AW181" s="22">
        <v>646</v>
      </c>
      <c r="AX181" s="22">
        <v>370</v>
      </c>
      <c r="AY181" s="22">
        <v>332</v>
      </c>
      <c r="AZ181" s="22">
        <v>775</v>
      </c>
      <c r="BA181" s="23">
        <v>50037</v>
      </c>
      <c r="BB181" s="28">
        <v>2</v>
      </c>
      <c r="BC181" s="28">
        <v>2</v>
      </c>
      <c r="BD181" s="28">
        <v>2</v>
      </c>
      <c r="BE181" s="28">
        <v>1</v>
      </c>
      <c r="BF181" s="28">
        <v>0</v>
      </c>
      <c r="BG181" s="23">
        <v>1806</v>
      </c>
      <c r="BH181" s="23">
        <v>1060</v>
      </c>
      <c r="BI181" s="23">
        <v>7147</v>
      </c>
      <c r="BJ181" s="23">
        <v>3879</v>
      </c>
      <c r="BK181" s="23">
        <v>4343</v>
      </c>
      <c r="BL181" s="23">
        <v>5386</v>
      </c>
      <c r="BM181" s="23">
        <v>20604</v>
      </c>
      <c r="BN181" s="23">
        <v>7450</v>
      </c>
      <c r="BO181" s="23">
        <v>6404</v>
      </c>
      <c r="BP181" s="23">
        <v>4813</v>
      </c>
      <c r="BQ181" s="23">
        <v>8472</v>
      </c>
      <c r="BR181" s="22">
        <v>304</v>
      </c>
      <c r="BS181" s="22">
        <v>867</v>
      </c>
      <c r="BT181" s="23">
        <v>2743</v>
      </c>
      <c r="BU181" s="22">
        <v>58</v>
      </c>
      <c r="BV181" s="22">
        <v>1</v>
      </c>
      <c r="BW181" s="23">
        <v>1635</v>
      </c>
      <c r="BX181" s="23">
        <v>1354</v>
      </c>
      <c r="BY181" s="22">
        <v>383</v>
      </c>
      <c r="BZ181" s="23">
        <v>7000</v>
      </c>
      <c r="CA181" s="22">
        <v>13</v>
      </c>
      <c r="CB181" s="22">
        <v>1</v>
      </c>
      <c r="CC181" s="22">
        <v>8</v>
      </c>
      <c r="CD181" s="22">
        <v>3</v>
      </c>
      <c r="CE181" s="22">
        <v>7</v>
      </c>
      <c r="CF181" s="22">
        <v>11</v>
      </c>
      <c r="CG181" s="22">
        <v>26</v>
      </c>
      <c r="CH181" s="22">
        <v>46</v>
      </c>
      <c r="CI181" s="23">
        <v>41229</v>
      </c>
      <c r="CJ181" s="23">
        <v>29883</v>
      </c>
      <c r="CK181" s="23">
        <v>2643</v>
      </c>
      <c r="CL181" s="22">
        <v>438</v>
      </c>
      <c r="CM181" s="23">
        <v>4231</v>
      </c>
      <c r="CN181" s="23">
        <v>3178</v>
      </c>
      <c r="CO181" s="23">
        <v>1246</v>
      </c>
      <c r="CP181" s="22">
        <v>50</v>
      </c>
      <c r="CQ181" s="23">
        <v>4415</v>
      </c>
      <c r="CR181" s="22">
        <v>239</v>
      </c>
      <c r="CS181" s="22">
        <v>144</v>
      </c>
      <c r="CT181" s="23">
        <v>5249</v>
      </c>
      <c r="CU181" s="22" t="s">
        <v>2467</v>
      </c>
      <c r="CV181" s="22" t="s">
        <v>134</v>
      </c>
    </row>
    <row r="182" spans="1:100" x14ac:dyDescent="0.2">
      <c r="A182" s="22" t="s">
        <v>1142</v>
      </c>
      <c r="B182" s="22" t="s">
        <v>1143</v>
      </c>
      <c r="C182" s="22" t="s">
        <v>1142</v>
      </c>
      <c r="D182" s="22" t="s">
        <v>1162</v>
      </c>
      <c r="E182" s="22" t="s">
        <v>1163</v>
      </c>
      <c r="F182" s="22" t="s">
        <v>1162</v>
      </c>
      <c r="G182" s="22" t="e">
        <f>VLOOKUP(D182,#REF!,5,0)</f>
        <v>#REF!</v>
      </c>
      <c r="H182" s="22" t="e">
        <f>VLOOKUP(D182,#REF!,6,0)</f>
        <v>#REF!</v>
      </c>
      <c r="I182" s="22">
        <v>24</v>
      </c>
      <c r="J182" s="22">
        <v>257</v>
      </c>
      <c r="K182" s="22">
        <v>1</v>
      </c>
      <c r="L182" s="23">
        <v>44404</v>
      </c>
      <c r="M182" s="23">
        <v>12147</v>
      </c>
      <c r="N182" s="26">
        <v>5461.69</v>
      </c>
      <c r="O182" s="22">
        <v>8</v>
      </c>
      <c r="P182" s="23">
        <v>393</v>
      </c>
      <c r="Q182" s="23">
        <f t="shared" si="0"/>
        <v>8850554.0041437708</v>
      </c>
      <c r="R182" s="26">
        <v>30.78</v>
      </c>
      <c r="S182" s="22">
        <v>479</v>
      </c>
      <c r="T182" s="22">
        <v>41</v>
      </c>
      <c r="U182" s="23">
        <v>26093</v>
      </c>
      <c r="V182" s="23">
        <v>33224</v>
      </c>
      <c r="W182" s="22">
        <v>550</v>
      </c>
      <c r="X182" s="23">
        <v>35342</v>
      </c>
      <c r="Y182" s="23">
        <v>8506</v>
      </c>
      <c r="Z182" s="22">
        <v>6</v>
      </c>
      <c r="AA182" s="22">
        <v>0</v>
      </c>
      <c r="AB182" s="22">
        <v>0</v>
      </c>
      <c r="AC182" s="22">
        <v>0</v>
      </c>
      <c r="AD182" s="23">
        <v>22447</v>
      </c>
      <c r="AE182" s="23">
        <v>21957</v>
      </c>
      <c r="AF182" s="23">
        <v>27027</v>
      </c>
      <c r="AG182" s="23">
        <v>16888</v>
      </c>
      <c r="AH182" s="22">
        <v>71</v>
      </c>
      <c r="AI182" s="22">
        <v>418</v>
      </c>
      <c r="AJ182" s="23">
        <v>1861</v>
      </c>
      <c r="AK182" s="23">
        <v>3443</v>
      </c>
      <c r="AL182" s="23">
        <v>4298</v>
      </c>
      <c r="AM182" s="23">
        <v>5029</v>
      </c>
      <c r="AN182" s="23">
        <v>5391</v>
      </c>
      <c r="AO182" s="23">
        <v>4494</v>
      </c>
      <c r="AP182" s="23">
        <v>4132</v>
      </c>
      <c r="AQ182" s="23">
        <v>3282</v>
      </c>
      <c r="AR182" s="23">
        <v>3113</v>
      </c>
      <c r="AS182" s="23">
        <v>2477</v>
      </c>
      <c r="AT182" s="23">
        <v>2247</v>
      </c>
      <c r="AU182" s="23">
        <v>1564</v>
      </c>
      <c r="AV182" s="23">
        <v>1269</v>
      </c>
      <c r="AW182" s="22">
        <v>787</v>
      </c>
      <c r="AX182" s="22">
        <v>478</v>
      </c>
      <c r="AY182" s="22">
        <v>539</v>
      </c>
      <c r="AZ182" s="22">
        <v>436</v>
      </c>
      <c r="BA182" s="23">
        <v>43342</v>
      </c>
      <c r="BB182" s="28">
        <v>1</v>
      </c>
      <c r="BC182" s="28">
        <v>1</v>
      </c>
      <c r="BD182" s="28">
        <v>1</v>
      </c>
      <c r="BE182" s="28">
        <v>0</v>
      </c>
      <c r="BF182" s="28">
        <v>0</v>
      </c>
      <c r="BG182" s="22">
        <v>967</v>
      </c>
      <c r="BH182" s="22">
        <v>538</v>
      </c>
      <c r="BI182" s="23">
        <v>4246</v>
      </c>
      <c r="BJ182" s="23">
        <v>2685</v>
      </c>
      <c r="BK182" s="23">
        <v>3160</v>
      </c>
      <c r="BL182" s="23">
        <v>5382</v>
      </c>
      <c r="BM182" s="23">
        <v>14833</v>
      </c>
      <c r="BN182" s="23">
        <v>6065</v>
      </c>
      <c r="BO182" s="23">
        <v>4757</v>
      </c>
      <c r="BP182" s="23">
        <v>4443</v>
      </c>
      <c r="BQ182" s="23">
        <v>9193</v>
      </c>
      <c r="BR182" s="22">
        <v>439</v>
      </c>
      <c r="BS182" s="22">
        <v>924</v>
      </c>
      <c r="BT182" s="23">
        <v>3663</v>
      </c>
      <c r="BU182" s="22">
        <v>79</v>
      </c>
      <c r="BV182" s="22">
        <v>8</v>
      </c>
      <c r="BW182" s="23">
        <v>1171</v>
      </c>
      <c r="BX182" s="22">
        <v>841</v>
      </c>
      <c r="BY182" s="22">
        <v>280</v>
      </c>
      <c r="BZ182" s="23">
        <v>12268</v>
      </c>
      <c r="CA182" s="22">
        <v>727</v>
      </c>
      <c r="CB182" s="22">
        <v>5</v>
      </c>
      <c r="CC182" s="22">
        <v>1</v>
      </c>
      <c r="CD182" s="22">
        <v>1</v>
      </c>
      <c r="CE182" s="22">
        <v>3</v>
      </c>
      <c r="CF182" s="22">
        <v>7</v>
      </c>
      <c r="CG182" s="22">
        <v>21</v>
      </c>
      <c r="CH182" s="22">
        <v>37</v>
      </c>
      <c r="CI182" s="23">
        <v>29042</v>
      </c>
      <c r="CJ182" s="23">
        <v>22582</v>
      </c>
      <c r="CK182" s="23">
        <v>2819</v>
      </c>
      <c r="CL182" s="22">
        <v>119</v>
      </c>
      <c r="CM182" s="23">
        <v>1953</v>
      </c>
      <c r="CN182" s="23">
        <v>4926</v>
      </c>
      <c r="CO182" s="22">
        <v>18</v>
      </c>
      <c r="CP182" s="22">
        <v>71</v>
      </c>
      <c r="CQ182" s="23">
        <v>7823</v>
      </c>
      <c r="CR182" s="22">
        <v>47</v>
      </c>
      <c r="CS182" s="22">
        <v>125</v>
      </c>
      <c r="CT182" s="23">
        <v>3921</v>
      </c>
      <c r="CU182" s="22" t="s">
        <v>2467</v>
      </c>
      <c r="CV182" s="22" t="s">
        <v>134</v>
      </c>
    </row>
    <row r="183" spans="1:100" x14ac:dyDescent="0.2">
      <c r="A183" s="22" t="s">
        <v>1170</v>
      </c>
      <c r="B183" s="22" t="s">
        <v>1171</v>
      </c>
      <c r="C183" s="22" t="s">
        <v>1170</v>
      </c>
      <c r="D183" s="22" t="s">
        <v>1198</v>
      </c>
      <c r="E183" s="22" t="s">
        <v>1199</v>
      </c>
      <c r="F183" s="22" t="s">
        <v>1198</v>
      </c>
      <c r="G183" s="22" t="e">
        <f>VLOOKUP(D183,#REF!,5,0)</f>
        <v>#REF!</v>
      </c>
      <c r="H183" s="22" t="e">
        <f>VLOOKUP(D183,#REF!,6,0)</f>
        <v>#REF!</v>
      </c>
      <c r="I183" s="22">
        <v>34</v>
      </c>
      <c r="J183" s="22">
        <v>277</v>
      </c>
      <c r="K183" s="22">
        <v>0</v>
      </c>
      <c r="L183" s="23">
        <v>111905</v>
      </c>
      <c r="M183" s="23">
        <v>33455</v>
      </c>
      <c r="N183" s="26">
        <v>15682</v>
      </c>
      <c r="O183" s="22">
        <v>7</v>
      </c>
      <c r="P183" s="23">
        <v>1228</v>
      </c>
      <c r="Q183" s="23">
        <f t="shared" si="0"/>
        <v>10973593.673204951</v>
      </c>
      <c r="R183" s="26">
        <v>30.15</v>
      </c>
      <c r="S183" s="22">
        <v>201</v>
      </c>
      <c r="T183" s="22">
        <v>39</v>
      </c>
      <c r="U183" s="23">
        <v>41519</v>
      </c>
      <c r="V183" s="23">
        <v>84234</v>
      </c>
      <c r="W183" s="23">
        <v>1280</v>
      </c>
      <c r="X183" s="23">
        <v>75844</v>
      </c>
      <c r="Y183" s="23">
        <v>33802</v>
      </c>
      <c r="Z183" s="22">
        <v>11</v>
      </c>
      <c r="AA183" s="22">
        <v>3</v>
      </c>
      <c r="AB183" s="22">
        <v>0</v>
      </c>
      <c r="AC183" s="22">
        <v>965</v>
      </c>
      <c r="AD183" s="23">
        <v>60665</v>
      </c>
      <c r="AE183" s="23">
        <v>51240</v>
      </c>
      <c r="AF183" s="23">
        <v>66821</v>
      </c>
      <c r="AG183" s="23">
        <v>43251</v>
      </c>
      <c r="AH183" s="22">
        <v>463</v>
      </c>
      <c r="AI183" s="23">
        <v>1370</v>
      </c>
      <c r="AJ183" s="23">
        <v>4327</v>
      </c>
      <c r="AK183" s="23">
        <v>7890</v>
      </c>
      <c r="AL183" s="23">
        <v>11631</v>
      </c>
      <c r="AM183" s="23">
        <v>12678</v>
      </c>
      <c r="AN183" s="23">
        <v>13554</v>
      </c>
      <c r="AO183" s="23">
        <v>11153</v>
      </c>
      <c r="AP183" s="23">
        <v>11581</v>
      </c>
      <c r="AQ183" s="23">
        <v>9974</v>
      </c>
      <c r="AR183" s="23">
        <v>10384</v>
      </c>
      <c r="AS183" s="23">
        <v>7333</v>
      </c>
      <c r="AT183" s="23">
        <v>6088</v>
      </c>
      <c r="AU183" s="23">
        <v>3517</v>
      </c>
      <c r="AV183" s="23">
        <v>1289</v>
      </c>
      <c r="AW183" s="22">
        <v>273</v>
      </c>
      <c r="AX183" s="22">
        <v>140</v>
      </c>
      <c r="AY183" s="22">
        <v>93</v>
      </c>
      <c r="AZ183" s="23">
        <v>1175</v>
      </c>
      <c r="BA183" s="23">
        <v>109550</v>
      </c>
      <c r="BB183" s="28">
        <v>1</v>
      </c>
      <c r="BC183" s="28">
        <v>1</v>
      </c>
      <c r="BD183" s="28">
        <v>1</v>
      </c>
      <c r="BE183" s="28">
        <v>0</v>
      </c>
      <c r="BF183" s="28">
        <v>0</v>
      </c>
      <c r="BG183" s="23">
        <v>2469</v>
      </c>
      <c r="BH183" s="23">
        <v>1349</v>
      </c>
      <c r="BI183" s="23">
        <v>10158</v>
      </c>
      <c r="BJ183" s="23">
        <v>7436</v>
      </c>
      <c r="BK183" s="23">
        <v>7865</v>
      </c>
      <c r="BL183" s="23">
        <v>13554</v>
      </c>
      <c r="BM183" s="23">
        <v>76051</v>
      </c>
      <c r="BN183" s="23">
        <v>12884</v>
      </c>
      <c r="BO183" s="23">
        <v>9515</v>
      </c>
      <c r="BP183" s="23">
        <v>4853</v>
      </c>
      <c r="BQ183" s="23">
        <v>5906</v>
      </c>
      <c r="BR183" s="22">
        <v>366</v>
      </c>
      <c r="BS183" s="22">
        <v>546</v>
      </c>
      <c r="BT183" s="23">
        <v>1663</v>
      </c>
      <c r="BU183" s="22">
        <v>94</v>
      </c>
      <c r="BV183" s="22">
        <v>27</v>
      </c>
      <c r="BW183" s="23">
        <v>2520</v>
      </c>
      <c r="BX183" s="23">
        <v>1912</v>
      </c>
      <c r="BY183" s="22">
        <v>592</v>
      </c>
      <c r="BZ183" s="23">
        <v>9783</v>
      </c>
      <c r="CA183" s="22">
        <v>43</v>
      </c>
      <c r="CB183" s="22">
        <v>18</v>
      </c>
      <c r="CC183" s="22">
        <v>8</v>
      </c>
      <c r="CD183" s="22">
        <v>8</v>
      </c>
      <c r="CE183" s="22">
        <v>5</v>
      </c>
      <c r="CF183" s="22">
        <v>13</v>
      </c>
      <c r="CG183" s="22">
        <v>28</v>
      </c>
      <c r="CH183" s="22">
        <v>231</v>
      </c>
      <c r="CI183" s="23">
        <v>96744</v>
      </c>
      <c r="CJ183" s="23">
        <v>53346</v>
      </c>
      <c r="CK183" s="23">
        <v>8729</v>
      </c>
      <c r="CL183" s="22">
        <v>110</v>
      </c>
      <c r="CM183" s="23">
        <v>3321</v>
      </c>
      <c r="CN183" s="23">
        <v>18616</v>
      </c>
      <c r="CO183" s="22">
        <v>12</v>
      </c>
      <c r="CP183" s="22">
        <v>160</v>
      </c>
      <c r="CQ183" s="23">
        <v>10493</v>
      </c>
      <c r="CR183" s="22">
        <v>115</v>
      </c>
      <c r="CS183" s="23">
        <v>3774</v>
      </c>
      <c r="CT183" s="23">
        <v>13229</v>
      </c>
      <c r="CU183" s="22" t="s">
        <v>2467</v>
      </c>
      <c r="CV183" s="22" t="s">
        <v>134</v>
      </c>
    </row>
    <row r="184" spans="1:100" x14ac:dyDescent="0.2">
      <c r="A184" s="22" t="s">
        <v>831</v>
      </c>
      <c r="B184" s="22" t="s">
        <v>832</v>
      </c>
      <c r="C184" s="22" t="s">
        <v>831</v>
      </c>
      <c r="D184" s="22" t="s">
        <v>857</v>
      </c>
      <c r="E184" s="22" t="s">
        <v>858</v>
      </c>
      <c r="F184" s="22" t="s">
        <v>857</v>
      </c>
      <c r="G184" s="22" t="e">
        <f>VLOOKUP(D184,#REF!,5,0)</f>
        <v>#REF!</v>
      </c>
      <c r="H184" s="22" t="e">
        <f>VLOOKUP(D184,#REF!,6,0)</f>
        <v>#REF!</v>
      </c>
      <c r="I184" s="22">
        <v>10</v>
      </c>
      <c r="J184" s="22">
        <v>116</v>
      </c>
      <c r="K184" s="22">
        <v>9</v>
      </c>
      <c r="L184" s="23">
        <v>111318</v>
      </c>
      <c r="M184" s="23">
        <v>33730</v>
      </c>
      <c r="N184" s="26">
        <v>23700</v>
      </c>
      <c r="O184" s="22">
        <v>5</v>
      </c>
      <c r="P184" s="23">
        <v>4950</v>
      </c>
      <c r="Q184" s="23">
        <f t="shared" si="0"/>
        <v>44467202.069746129</v>
      </c>
      <c r="R184" s="26">
        <v>5.85</v>
      </c>
      <c r="S184" s="22">
        <v>171</v>
      </c>
      <c r="T184" s="22">
        <v>54</v>
      </c>
      <c r="U184" s="23">
        <v>75453</v>
      </c>
      <c r="V184" s="23">
        <v>75327</v>
      </c>
      <c r="W184" s="23">
        <v>73442</v>
      </c>
      <c r="X184" s="23">
        <v>18835</v>
      </c>
      <c r="Y184" s="23">
        <v>6259</v>
      </c>
      <c r="Z184" s="23">
        <v>12774</v>
      </c>
      <c r="AA184" s="22">
        <v>6</v>
      </c>
      <c r="AB184" s="22">
        <v>1</v>
      </c>
      <c r="AC184" s="22">
        <v>1</v>
      </c>
      <c r="AD184" s="23">
        <v>57884</v>
      </c>
      <c r="AE184" s="23">
        <v>53434</v>
      </c>
      <c r="AF184" s="23">
        <v>56502</v>
      </c>
      <c r="AG184" s="23">
        <v>51495</v>
      </c>
      <c r="AH184" s="23">
        <v>1053</v>
      </c>
      <c r="AI184" s="23">
        <v>2268</v>
      </c>
      <c r="AJ184" s="23">
        <v>8168</v>
      </c>
      <c r="AK184" s="23">
        <v>11741</v>
      </c>
      <c r="AL184" s="23">
        <v>12314</v>
      </c>
      <c r="AM184" s="23">
        <v>11860</v>
      </c>
      <c r="AN184" s="23">
        <v>10546</v>
      </c>
      <c r="AO184" s="23">
        <v>9064</v>
      </c>
      <c r="AP184" s="23">
        <v>9277</v>
      </c>
      <c r="AQ184" s="23">
        <v>9568</v>
      </c>
      <c r="AR184" s="23">
        <v>8204</v>
      </c>
      <c r="AS184" s="23">
        <v>6585</v>
      </c>
      <c r="AT184" s="23">
        <v>4778</v>
      </c>
      <c r="AU184" s="23">
        <v>3598</v>
      </c>
      <c r="AV184" s="23">
        <v>2514</v>
      </c>
      <c r="AW184" s="23">
        <v>1449</v>
      </c>
      <c r="AX184" s="22">
        <v>774</v>
      </c>
      <c r="AY184" s="22">
        <v>878</v>
      </c>
      <c r="AZ184" s="23">
        <v>1938</v>
      </c>
      <c r="BA184" s="23">
        <v>105981</v>
      </c>
      <c r="BB184" s="28">
        <v>2</v>
      </c>
      <c r="BC184" s="28">
        <v>2</v>
      </c>
      <c r="BD184" s="28">
        <v>2</v>
      </c>
      <c r="BE184" s="28">
        <v>1</v>
      </c>
      <c r="BF184" s="28">
        <v>0</v>
      </c>
      <c r="BG184" s="23">
        <v>3778</v>
      </c>
      <c r="BH184" s="23">
        <v>2082</v>
      </c>
      <c r="BI184" s="23">
        <v>14295</v>
      </c>
      <c r="BJ184" s="23">
        <v>7377</v>
      </c>
      <c r="BK184" s="23">
        <v>7191</v>
      </c>
      <c r="BL184" s="23">
        <v>11852</v>
      </c>
      <c r="BM184" s="23">
        <v>33681</v>
      </c>
      <c r="BN184" s="23">
        <v>17864</v>
      </c>
      <c r="BO184" s="23">
        <v>27745</v>
      </c>
      <c r="BP184" s="23">
        <v>13219</v>
      </c>
      <c r="BQ184" s="23">
        <v>13307</v>
      </c>
      <c r="BR184" s="22">
        <v>744</v>
      </c>
      <c r="BS184" s="23">
        <v>1073</v>
      </c>
      <c r="BT184" s="23">
        <v>3540</v>
      </c>
      <c r="BU184" s="22">
        <v>143</v>
      </c>
      <c r="BV184" s="22">
        <v>2</v>
      </c>
      <c r="BW184" s="23">
        <v>2749</v>
      </c>
      <c r="BX184" s="23">
        <v>3400</v>
      </c>
      <c r="BY184" s="23">
        <v>1085</v>
      </c>
      <c r="BZ184" s="23">
        <v>4047</v>
      </c>
      <c r="CA184" s="22">
        <v>47</v>
      </c>
      <c r="CB184" s="22">
        <v>3</v>
      </c>
      <c r="CC184" s="22">
        <v>40</v>
      </c>
      <c r="CD184" s="22">
        <v>4</v>
      </c>
      <c r="CE184" s="22">
        <v>49</v>
      </c>
      <c r="CF184" s="22">
        <v>13</v>
      </c>
      <c r="CG184" s="22">
        <v>32</v>
      </c>
      <c r="CH184" s="22">
        <v>136</v>
      </c>
      <c r="CI184" s="23">
        <v>99713</v>
      </c>
      <c r="CJ184" s="23">
        <v>38370</v>
      </c>
      <c r="CK184" s="23">
        <v>3378</v>
      </c>
      <c r="CL184" s="22">
        <v>577</v>
      </c>
      <c r="CM184" s="23">
        <v>22336</v>
      </c>
      <c r="CN184" s="23">
        <v>12176</v>
      </c>
      <c r="CO184" s="22">
        <v>38</v>
      </c>
      <c r="CP184" s="22">
        <v>69</v>
      </c>
      <c r="CQ184" s="23">
        <v>15240</v>
      </c>
      <c r="CR184" s="22">
        <v>295</v>
      </c>
      <c r="CS184" s="22">
        <v>200</v>
      </c>
      <c r="CT184" s="23">
        <v>18639</v>
      </c>
      <c r="CU184" s="22" t="s">
        <v>2467</v>
      </c>
      <c r="CV184" s="22" t="s">
        <v>134</v>
      </c>
    </row>
    <row r="185" spans="1:100" x14ac:dyDescent="0.2">
      <c r="A185" s="22" t="s">
        <v>911</v>
      </c>
      <c r="B185" s="22" t="s">
        <v>912</v>
      </c>
      <c r="C185" s="22" t="s">
        <v>911</v>
      </c>
      <c r="D185" s="22" t="s">
        <v>917</v>
      </c>
      <c r="E185" s="22" t="s">
        <v>918</v>
      </c>
      <c r="F185" s="22" t="s">
        <v>917</v>
      </c>
      <c r="G185" s="22" t="e">
        <f>VLOOKUP(D185,#REF!,5,0)</f>
        <v>#REF!</v>
      </c>
      <c r="H185" s="22" t="e">
        <f>VLOOKUP(D185,#REF!,6,0)</f>
        <v>#REF!</v>
      </c>
      <c r="I185" s="22">
        <v>5</v>
      </c>
      <c r="J185" s="22">
        <v>32</v>
      </c>
      <c r="K185" s="22">
        <v>0</v>
      </c>
      <c r="L185" s="23">
        <v>26212</v>
      </c>
      <c r="M185" s="23">
        <v>8276</v>
      </c>
      <c r="N185" s="26">
        <v>4828.58</v>
      </c>
      <c r="O185" s="22">
        <v>5</v>
      </c>
      <c r="P185" s="23">
        <v>3263</v>
      </c>
      <c r="Q185" s="23">
        <f t="shared" si="0"/>
        <v>124484968.71661834</v>
      </c>
      <c r="R185" s="26">
        <v>4.8099999999999996</v>
      </c>
      <c r="S185" s="22">
        <v>114</v>
      </c>
      <c r="T185" s="22">
        <v>37</v>
      </c>
      <c r="U185" s="23">
        <v>25395</v>
      </c>
      <c r="V185" s="23">
        <v>17601</v>
      </c>
      <c r="W185" s="23">
        <v>20633</v>
      </c>
      <c r="X185" s="23">
        <v>3377</v>
      </c>
      <c r="Y185" s="23">
        <v>2162</v>
      </c>
      <c r="Z185" s="22">
        <v>4</v>
      </c>
      <c r="AA185" s="22">
        <v>36</v>
      </c>
      <c r="AB185" s="22">
        <v>0</v>
      </c>
      <c r="AC185" s="22">
        <v>0</v>
      </c>
      <c r="AD185" s="23">
        <v>13751</v>
      </c>
      <c r="AE185" s="23">
        <v>12461</v>
      </c>
      <c r="AF185" s="23">
        <v>13596</v>
      </c>
      <c r="AG185" s="23">
        <v>11811</v>
      </c>
      <c r="AH185" s="22">
        <v>262</v>
      </c>
      <c r="AI185" s="22">
        <v>543</v>
      </c>
      <c r="AJ185" s="23">
        <v>2397</v>
      </c>
      <c r="AK185" s="23">
        <v>3028</v>
      </c>
      <c r="AL185" s="23">
        <v>2561</v>
      </c>
      <c r="AM185" s="23">
        <v>2187</v>
      </c>
      <c r="AN185" s="23">
        <v>2193</v>
      </c>
      <c r="AO185" s="23">
        <v>2098</v>
      </c>
      <c r="AP185" s="23">
        <v>2309</v>
      </c>
      <c r="AQ185" s="23">
        <v>2371</v>
      </c>
      <c r="AR185" s="23">
        <v>2061</v>
      </c>
      <c r="AS185" s="23">
        <v>1627</v>
      </c>
      <c r="AT185" s="23">
        <v>1278</v>
      </c>
      <c r="AU185" s="22">
        <v>812</v>
      </c>
      <c r="AV185" s="22">
        <v>515</v>
      </c>
      <c r="AW185" s="22">
        <v>336</v>
      </c>
      <c r="AX185" s="22">
        <v>246</v>
      </c>
      <c r="AY185" s="22">
        <v>193</v>
      </c>
      <c r="AZ185" s="22">
        <v>522</v>
      </c>
      <c r="BA185" s="23">
        <v>24694</v>
      </c>
      <c r="BB185" s="28">
        <v>3</v>
      </c>
      <c r="BC185" s="28">
        <v>2</v>
      </c>
      <c r="BD185" s="28">
        <v>2</v>
      </c>
      <c r="BE185" s="28">
        <v>2</v>
      </c>
      <c r="BF185" s="28">
        <v>0</v>
      </c>
      <c r="BG185" s="23">
        <v>1128</v>
      </c>
      <c r="BH185" s="22">
        <v>593</v>
      </c>
      <c r="BI185" s="23">
        <v>3517</v>
      </c>
      <c r="BJ185" s="23">
        <v>1490</v>
      </c>
      <c r="BK185" s="23">
        <v>1283</v>
      </c>
      <c r="BL185" s="23">
        <v>2302</v>
      </c>
      <c r="BM185" s="23">
        <v>7177</v>
      </c>
      <c r="BN185" s="23">
        <v>3915</v>
      </c>
      <c r="BO185" s="23">
        <v>4537</v>
      </c>
      <c r="BP185" s="23">
        <v>3075</v>
      </c>
      <c r="BQ185" s="23">
        <v>4679</v>
      </c>
      <c r="BR185" s="22">
        <v>179</v>
      </c>
      <c r="BS185" s="22">
        <v>714</v>
      </c>
      <c r="BT185" s="23">
        <v>1854</v>
      </c>
      <c r="BU185" s="22">
        <v>79</v>
      </c>
      <c r="BV185" s="22">
        <v>3</v>
      </c>
      <c r="BW185" s="23">
        <v>2923</v>
      </c>
      <c r="BX185" s="23">
        <v>3431</v>
      </c>
      <c r="BY185" s="22">
        <v>925</v>
      </c>
      <c r="BZ185" s="23">
        <v>7690</v>
      </c>
      <c r="CA185" s="22">
        <v>189</v>
      </c>
      <c r="CB185" s="22">
        <v>3</v>
      </c>
      <c r="CC185" s="22">
        <v>217</v>
      </c>
      <c r="CD185" s="22">
        <v>3</v>
      </c>
      <c r="CE185" s="22">
        <v>53</v>
      </c>
      <c r="CF185" s="22">
        <v>7</v>
      </c>
      <c r="CG185" s="22">
        <v>226</v>
      </c>
      <c r="CH185" s="22">
        <v>26</v>
      </c>
      <c r="CI185" s="23">
        <v>10519</v>
      </c>
      <c r="CJ185" s="23">
        <v>7893</v>
      </c>
      <c r="CK185" s="23">
        <v>1939</v>
      </c>
      <c r="CL185" s="22">
        <v>102</v>
      </c>
      <c r="CM185" s="23">
        <v>4037</v>
      </c>
      <c r="CN185" s="23">
        <v>1514</v>
      </c>
      <c r="CO185" s="22">
        <v>784</v>
      </c>
      <c r="CP185" s="22">
        <v>41</v>
      </c>
      <c r="CQ185" s="23">
        <v>4933</v>
      </c>
      <c r="CR185" s="22">
        <v>62</v>
      </c>
      <c r="CS185" s="22">
        <v>62</v>
      </c>
      <c r="CT185" s="23">
        <v>4845</v>
      </c>
      <c r="CU185" s="22" t="s">
        <v>2467</v>
      </c>
      <c r="CV185" s="22" t="s">
        <v>134</v>
      </c>
    </row>
    <row r="186" spans="1:100" x14ac:dyDescent="0.2">
      <c r="A186" s="22" t="s">
        <v>1170</v>
      </c>
      <c r="B186" s="22" t="s">
        <v>1171</v>
      </c>
      <c r="C186" s="22" t="s">
        <v>1170</v>
      </c>
      <c r="D186" s="22" t="s">
        <v>1192</v>
      </c>
      <c r="E186" s="22" t="s">
        <v>1193</v>
      </c>
      <c r="F186" s="22" t="s">
        <v>1192</v>
      </c>
      <c r="G186" s="22" t="e">
        <f>VLOOKUP(D186,#REF!,5,0)</f>
        <v>#REF!</v>
      </c>
      <c r="H186" s="22" t="e">
        <f>VLOOKUP(D186,#REF!,6,0)</f>
        <v>#REF!</v>
      </c>
      <c r="I186" s="22">
        <v>15</v>
      </c>
      <c r="J186" s="22">
        <v>162</v>
      </c>
      <c r="K186" s="22">
        <v>2</v>
      </c>
      <c r="L186" s="23">
        <v>107852</v>
      </c>
      <c r="M186" s="23">
        <v>30097</v>
      </c>
      <c r="N186" s="26">
        <v>24118</v>
      </c>
      <c r="O186" s="22">
        <v>4</v>
      </c>
      <c r="P186" s="23">
        <v>1561</v>
      </c>
      <c r="Q186" s="23">
        <f t="shared" si="0"/>
        <v>14473537.811074436</v>
      </c>
      <c r="R186" s="26">
        <v>25.04</v>
      </c>
      <c r="S186" s="22">
        <v>533</v>
      </c>
      <c r="T186" s="22">
        <v>83</v>
      </c>
      <c r="U186" s="23">
        <v>84252</v>
      </c>
      <c r="V186" s="23">
        <v>64078</v>
      </c>
      <c r="W186" s="23">
        <v>8214</v>
      </c>
      <c r="X186" s="23">
        <v>20786</v>
      </c>
      <c r="Y186" s="23">
        <v>78762</v>
      </c>
      <c r="Z186" s="22">
        <v>57</v>
      </c>
      <c r="AA186" s="22">
        <v>30</v>
      </c>
      <c r="AB186" s="22">
        <v>3</v>
      </c>
      <c r="AC186" s="22">
        <v>0</v>
      </c>
      <c r="AD186" s="23">
        <v>55738</v>
      </c>
      <c r="AE186" s="23">
        <v>52114</v>
      </c>
      <c r="AF186" s="23">
        <v>67650</v>
      </c>
      <c r="AG186" s="23">
        <v>38329</v>
      </c>
      <c r="AH186" s="22">
        <v>230</v>
      </c>
      <c r="AI186" s="23">
        <v>1643</v>
      </c>
      <c r="AJ186" s="23">
        <v>8339</v>
      </c>
      <c r="AK186" s="23">
        <v>13935</v>
      </c>
      <c r="AL186" s="23">
        <v>16477</v>
      </c>
      <c r="AM186" s="23">
        <v>13711</v>
      </c>
      <c r="AN186" s="23">
        <v>10649</v>
      </c>
      <c r="AO186" s="23">
        <v>7645</v>
      </c>
      <c r="AP186" s="23">
        <v>7856</v>
      </c>
      <c r="AQ186" s="23">
        <v>7119</v>
      </c>
      <c r="AR186" s="23">
        <v>6413</v>
      </c>
      <c r="AS186" s="23">
        <v>4621</v>
      </c>
      <c r="AT186" s="23">
        <v>3893</v>
      </c>
      <c r="AU186" s="23">
        <v>2876</v>
      </c>
      <c r="AV186" s="23">
        <v>2002</v>
      </c>
      <c r="AW186" s="23">
        <v>1191</v>
      </c>
      <c r="AX186" s="22">
        <v>644</v>
      </c>
      <c r="AY186" s="22">
        <v>481</v>
      </c>
      <c r="AZ186" s="23">
        <v>2213</v>
      </c>
      <c r="BA186" s="23">
        <v>103152</v>
      </c>
      <c r="BB186" s="28">
        <v>2</v>
      </c>
      <c r="BC186" s="28">
        <v>2</v>
      </c>
      <c r="BD186" s="28">
        <v>2</v>
      </c>
      <c r="BE186" s="28">
        <v>1</v>
      </c>
      <c r="BF186" s="28">
        <v>0</v>
      </c>
      <c r="BG186" s="23">
        <v>4728</v>
      </c>
      <c r="BH186" s="23">
        <v>2543</v>
      </c>
      <c r="BI186" s="23">
        <v>17119</v>
      </c>
      <c r="BJ186" s="23">
        <v>10312</v>
      </c>
      <c r="BK186" s="23">
        <v>9603</v>
      </c>
      <c r="BL186" s="23">
        <v>11959</v>
      </c>
      <c r="BM186" s="23">
        <v>53183</v>
      </c>
      <c r="BN186" s="23">
        <v>19187</v>
      </c>
      <c r="BO186" s="23">
        <v>16368</v>
      </c>
      <c r="BP186" s="23">
        <v>6433</v>
      </c>
      <c r="BQ186" s="23">
        <v>9237</v>
      </c>
      <c r="BR186" s="22">
        <v>433</v>
      </c>
      <c r="BS186" s="22">
        <v>691</v>
      </c>
      <c r="BT186" s="23">
        <v>2265</v>
      </c>
      <c r="BU186" s="22">
        <v>46</v>
      </c>
      <c r="BV186" s="22">
        <v>9</v>
      </c>
      <c r="BW186" s="23">
        <v>2045</v>
      </c>
      <c r="BX186" s="23">
        <v>1469</v>
      </c>
      <c r="BY186" s="22">
        <v>530</v>
      </c>
      <c r="BZ186" s="23">
        <v>4262</v>
      </c>
      <c r="CA186" s="22">
        <v>155</v>
      </c>
      <c r="CB186" s="22">
        <v>18</v>
      </c>
      <c r="CC186" s="22">
        <v>30</v>
      </c>
      <c r="CD186" s="22">
        <v>12</v>
      </c>
      <c r="CE186" s="22">
        <v>24</v>
      </c>
      <c r="CF186" s="22">
        <v>25</v>
      </c>
      <c r="CG186" s="22">
        <v>43</v>
      </c>
      <c r="CH186" s="22">
        <v>145</v>
      </c>
      <c r="CI186" s="23">
        <v>99094</v>
      </c>
      <c r="CJ186" s="23">
        <v>52740</v>
      </c>
      <c r="CK186" s="23">
        <v>2854</v>
      </c>
      <c r="CL186" s="22">
        <v>545</v>
      </c>
      <c r="CM186" s="23">
        <v>5670</v>
      </c>
      <c r="CN186" s="23">
        <v>17386</v>
      </c>
      <c r="CO186" s="22">
        <v>267</v>
      </c>
      <c r="CP186" s="22">
        <v>49</v>
      </c>
      <c r="CQ186" s="23">
        <v>17558</v>
      </c>
      <c r="CR186" s="22">
        <v>144</v>
      </c>
      <c r="CS186" s="22">
        <v>101</v>
      </c>
      <c r="CT186" s="23">
        <v>10538</v>
      </c>
      <c r="CU186" s="22" t="s">
        <v>2467</v>
      </c>
      <c r="CV186" s="22" t="s">
        <v>134</v>
      </c>
    </row>
    <row r="187" spans="1:100" x14ac:dyDescent="0.2">
      <c r="A187" s="22" t="s">
        <v>1142</v>
      </c>
      <c r="B187" s="22" t="s">
        <v>1143</v>
      </c>
      <c r="C187" s="22" t="s">
        <v>1142</v>
      </c>
      <c r="D187" s="22" t="s">
        <v>1150</v>
      </c>
      <c r="E187" s="22" t="s">
        <v>1151</v>
      </c>
      <c r="F187" s="22" t="s">
        <v>1150</v>
      </c>
      <c r="G187" s="22" t="e">
        <f>VLOOKUP(D187,#REF!,5,0)</f>
        <v>#REF!</v>
      </c>
      <c r="H187" s="22" t="e">
        <f>VLOOKUP(D187,#REF!,6,0)</f>
        <v>#REF!</v>
      </c>
      <c r="I187" s="22">
        <v>24</v>
      </c>
      <c r="J187" s="22">
        <v>115</v>
      </c>
      <c r="K187" s="22">
        <v>2</v>
      </c>
      <c r="L187" s="23">
        <v>80565</v>
      </c>
      <c r="M187" s="23">
        <v>21618</v>
      </c>
      <c r="N187" s="26">
        <v>20840.830000000002</v>
      </c>
      <c r="O187" s="22">
        <v>4</v>
      </c>
      <c r="P187" s="23">
        <v>23018</v>
      </c>
      <c r="Q187" s="23">
        <f t="shared" si="0"/>
        <v>285707192.94979209</v>
      </c>
      <c r="R187" s="26">
        <v>29.39</v>
      </c>
      <c r="S187" s="22">
        <v>882</v>
      </c>
      <c r="T187" s="22">
        <v>114</v>
      </c>
      <c r="U187" s="23">
        <v>63456</v>
      </c>
      <c r="V187" s="23">
        <v>55624</v>
      </c>
      <c r="W187" s="23">
        <v>37598</v>
      </c>
      <c r="X187" s="23">
        <v>29977</v>
      </c>
      <c r="Y187" s="23">
        <v>12894</v>
      </c>
      <c r="Z187" s="22">
        <v>42</v>
      </c>
      <c r="AA187" s="22">
        <v>47</v>
      </c>
      <c r="AB187" s="22">
        <v>0</v>
      </c>
      <c r="AC187" s="22">
        <v>7</v>
      </c>
      <c r="AD187" s="23">
        <v>43021</v>
      </c>
      <c r="AE187" s="23">
        <v>37544</v>
      </c>
      <c r="AF187" s="23">
        <v>46535</v>
      </c>
      <c r="AG187" s="23">
        <v>32602</v>
      </c>
      <c r="AH187" s="22">
        <v>309</v>
      </c>
      <c r="AI187" s="23">
        <v>1119</v>
      </c>
      <c r="AJ187" s="23">
        <v>4915</v>
      </c>
      <c r="AK187" s="23">
        <v>8528</v>
      </c>
      <c r="AL187" s="23">
        <v>8819</v>
      </c>
      <c r="AM187" s="23">
        <v>8700</v>
      </c>
      <c r="AN187" s="23">
        <v>8543</v>
      </c>
      <c r="AO187" s="23">
        <v>7686</v>
      </c>
      <c r="AP187" s="23">
        <v>7357</v>
      </c>
      <c r="AQ187" s="23">
        <v>7030</v>
      </c>
      <c r="AR187" s="23">
        <v>5569</v>
      </c>
      <c r="AS187" s="23">
        <v>4517</v>
      </c>
      <c r="AT187" s="23">
        <v>3528</v>
      </c>
      <c r="AU187" s="23">
        <v>2329</v>
      </c>
      <c r="AV187" s="23">
        <v>1452</v>
      </c>
      <c r="AW187" s="22">
        <v>819</v>
      </c>
      <c r="AX187" s="22">
        <v>422</v>
      </c>
      <c r="AY187" s="22">
        <v>351</v>
      </c>
      <c r="AZ187" s="23">
        <v>1222</v>
      </c>
      <c r="BA187" s="23">
        <v>77759</v>
      </c>
      <c r="BB187" s="28">
        <v>2</v>
      </c>
      <c r="BC187" s="28">
        <v>2</v>
      </c>
      <c r="BD187" s="28">
        <v>2</v>
      </c>
      <c r="BE187" s="28">
        <v>1</v>
      </c>
      <c r="BF187" s="28">
        <v>0</v>
      </c>
      <c r="BG187" s="23">
        <v>2660</v>
      </c>
      <c r="BH187" s="23">
        <v>1539</v>
      </c>
      <c r="BI187" s="23">
        <v>10178</v>
      </c>
      <c r="BJ187" s="23">
        <v>5386</v>
      </c>
      <c r="BK187" s="23">
        <v>5418</v>
      </c>
      <c r="BL187" s="23">
        <v>8777</v>
      </c>
      <c r="BM187" s="23">
        <v>21140</v>
      </c>
      <c r="BN187" s="23">
        <v>11190</v>
      </c>
      <c r="BO187" s="23">
        <v>14004</v>
      </c>
      <c r="BP187" s="23">
        <v>11136</v>
      </c>
      <c r="BQ187" s="23">
        <v>17790</v>
      </c>
      <c r="BR187" s="22">
        <v>366</v>
      </c>
      <c r="BS187" s="23">
        <v>1097</v>
      </c>
      <c r="BT187" s="23">
        <v>3701</v>
      </c>
      <c r="BU187" s="22">
        <v>136</v>
      </c>
      <c r="BV187" s="22">
        <v>5</v>
      </c>
      <c r="BW187" s="23">
        <v>3099</v>
      </c>
      <c r="BX187" s="23">
        <v>2761</v>
      </c>
      <c r="BY187" s="22">
        <v>937</v>
      </c>
      <c r="BZ187" s="23">
        <v>12439</v>
      </c>
      <c r="CA187" s="22">
        <v>79</v>
      </c>
      <c r="CB187" s="22">
        <v>1</v>
      </c>
      <c r="CC187" s="22">
        <v>54</v>
      </c>
      <c r="CD187" s="22">
        <v>7</v>
      </c>
      <c r="CE187" s="22">
        <v>25</v>
      </c>
      <c r="CF187" s="22">
        <v>4</v>
      </c>
      <c r="CG187" s="22">
        <v>74</v>
      </c>
      <c r="CH187" s="22">
        <v>51</v>
      </c>
      <c r="CI187" s="23">
        <v>61034</v>
      </c>
      <c r="CJ187" s="23">
        <v>26915</v>
      </c>
      <c r="CK187" s="23">
        <v>3803</v>
      </c>
      <c r="CL187" s="22">
        <v>663</v>
      </c>
      <c r="CM187" s="23">
        <v>12238</v>
      </c>
      <c r="CN187" s="23">
        <v>4239</v>
      </c>
      <c r="CO187" s="23">
        <v>2234</v>
      </c>
      <c r="CP187" s="22">
        <v>84</v>
      </c>
      <c r="CQ187" s="23">
        <v>18174</v>
      </c>
      <c r="CR187" s="22">
        <v>420</v>
      </c>
      <c r="CS187" s="22">
        <v>104</v>
      </c>
      <c r="CT187" s="23">
        <v>11691</v>
      </c>
      <c r="CU187" s="22" t="s">
        <v>2467</v>
      </c>
      <c r="CV187" s="22" t="s">
        <v>134</v>
      </c>
    </row>
    <row r="188" spans="1:100" x14ac:dyDescent="0.2">
      <c r="A188" s="22" t="s">
        <v>1142</v>
      </c>
      <c r="B188" s="22" t="s">
        <v>1143</v>
      </c>
      <c r="C188" s="22" t="s">
        <v>1142</v>
      </c>
      <c r="D188" s="22" t="s">
        <v>1146</v>
      </c>
      <c r="E188" s="22" t="s">
        <v>1147</v>
      </c>
      <c r="F188" s="22" t="s">
        <v>1146</v>
      </c>
      <c r="G188" s="22" t="e">
        <f>VLOOKUP(D188,#REF!,5,0)</f>
        <v>#REF!</v>
      </c>
      <c r="H188" s="22" t="e">
        <f>VLOOKUP(D188,#REF!,6,0)</f>
        <v>#REF!</v>
      </c>
      <c r="I188" s="22">
        <v>7</v>
      </c>
      <c r="J188" s="22">
        <v>84</v>
      </c>
      <c r="K188" s="22">
        <v>2</v>
      </c>
      <c r="L188" s="23">
        <v>64762</v>
      </c>
      <c r="M188" s="23">
        <v>16688</v>
      </c>
      <c r="N188" s="26">
        <v>16241.84</v>
      </c>
      <c r="O188" s="22">
        <v>4</v>
      </c>
      <c r="P188" s="23">
        <v>1548</v>
      </c>
      <c r="Q188" s="23">
        <f t="shared" si="0"/>
        <v>23902906.025138199</v>
      </c>
      <c r="R188" s="26">
        <v>15.5</v>
      </c>
      <c r="S188" s="22">
        <v>581</v>
      </c>
      <c r="T188" s="22">
        <v>220</v>
      </c>
      <c r="U188" s="23">
        <v>50249</v>
      </c>
      <c r="V188" s="23">
        <v>43460</v>
      </c>
      <c r="W188" s="23">
        <v>27224</v>
      </c>
      <c r="X188" s="23">
        <v>31603</v>
      </c>
      <c r="Y188" s="23">
        <v>5879</v>
      </c>
      <c r="Z188" s="22">
        <v>41</v>
      </c>
      <c r="AA188" s="22">
        <v>9</v>
      </c>
      <c r="AB188" s="22">
        <v>4</v>
      </c>
      <c r="AC188" s="22">
        <v>2</v>
      </c>
      <c r="AD188" s="23">
        <v>33543</v>
      </c>
      <c r="AE188" s="23">
        <v>31219</v>
      </c>
      <c r="AF188" s="23">
        <v>38995</v>
      </c>
      <c r="AG188" s="23">
        <v>24682</v>
      </c>
      <c r="AH188" s="22">
        <v>309</v>
      </c>
      <c r="AI188" s="22">
        <v>776</v>
      </c>
      <c r="AJ188" s="23">
        <v>4021</v>
      </c>
      <c r="AK188" s="23">
        <v>6994</v>
      </c>
      <c r="AL188" s="23">
        <v>7858</v>
      </c>
      <c r="AM188" s="23">
        <v>7510</v>
      </c>
      <c r="AN188" s="23">
        <v>6368</v>
      </c>
      <c r="AO188" s="23">
        <v>5339</v>
      </c>
      <c r="AP188" s="23">
        <v>5410</v>
      </c>
      <c r="AQ188" s="23">
        <v>5437</v>
      </c>
      <c r="AR188" s="23">
        <v>4405</v>
      </c>
      <c r="AS188" s="23">
        <v>3660</v>
      </c>
      <c r="AT188" s="23">
        <v>2910</v>
      </c>
      <c r="AU188" s="23">
        <v>2070</v>
      </c>
      <c r="AV188" s="23">
        <v>1271</v>
      </c>
      <c r="AW188" s="22">
        <v>747</v>
      </c>
      <c r="AX188" s="22">
        <v>401</v>
      </c>
      <c r="AY188" s="22">
        <v>361</v>
      </c>
      <c r="AZ188" s="23">
        <v>1003</v>
      </c>
      <c r="BA188" s="23">
        <v>62394</v>
      </c>
      <c r="BB188" s="28">
        <v>2</v>
      </c>
      <c r="BC188" s="28">
        <v>2</v>
      </c>
      <c r="BD188" s="28">
        <v>2</v>
      </c>
      <c r="BE188" s="28">
        <v>1</v>
      </c>
      <c r="BF188" s="28">
        <v>0</v>
      </c>
      <c r="BG188" s="23">
        <v>2111</v>
      </c>
      <c r="BH188" s="23">
        <v>1236</v>
      </c>
      <c r="BI188" s="23">
        <v>8614</v>
      </c>
      <c r="BJ188" s="23">
        <v>4792</v>
      </c>
      <c r="BK188" s="23">
        <v>4726</v>
      </c>
      <c r="BL188" s="23">
        <v>6882</v>
      </c>
      <c r="BM188" s="23">
        <v>18140</v>
      </c>
      <c r="BN188" s="23">
        <v>11201</v>
      </c>
      <c r="BO188" s="23">
        <v>9280</v>
      </c>
      <c r="BP188" s="23">
        <v>7925</v>
      </c>
      <c r="BQ188" s="23">
        <v>14231</v>
      </c>
      <c r="BR188" s="22">
        <v>249</v>
      </c>
      <c r="BS188" s="23">
        <v>1043</v>
      </c>
      <c r="BT188" s="23">
        <v>2601</v>
      </c>
      <c r="BU188" s="22">
        <v>89</v>
      </c>
      <c r="BV188" s="22">
        <v>3</v>
      </c>
      <c r="BW188" s="23">
        <v>3382</v>
      </c>
      <c r="BX188" s="23">
        <v>2263</v>
      </c>
      <c r="BY188" s="22">
        <v>847</v>
      </c>
      <c r="BZ188" s="23">
        <v>17888</v>
      </c>
      <c r="CA188" s="22">
        <v>354</v>
      </c>
      <c r="CB188" s="22">
        <v>8</v>
      </c>
      <c r="CC188" s="22">
        <v>24</v>
      </c>
      <c r="CD188" s="22">
        <v>2</v>
      </c>
      <c r="CE188" s="22">
        <v>6</v>
      </c>
      <c r="CF188" s="22">
        <v>6</v>
      </c>
      <c r="CG188" s="22">
        <v>23</v>
      </c>
      <c r="CH188" s="22">
        <v>103</v>
      </c>
      <c r="CI188" s="23">
        <v>39856</v>
      </c>
      <c r="CJ188" s="23">
        <v>24556</v>
      </c>
      <c r="CK188" s="23">
        <v>2649</v>
      </c>
      <c r="CL188" s="22">
        <v>382</v>
      </c>
      <c r="CM188" s="23">
        <v>6427</v>
      </c>
      <c r="CN188" s="23">
        <v>6413</v>
      </c>
      <c r="CO188" s="23">
        <v>1197</v>
      </c>
      <c r="CP188" s="22">
        <v>97</v>
      </c>
      <c r="CQ188" s="23">
        <v>14816</v>
      </c>
      <c r="CR188" s="22">
        <v>263</v>
      </c>
      <c r="CS188" s="22">
        <v>166</v>
      </c>
      <c r="CT188" s="23">
        <v>7796</v>
      </c>
      <c r="CU188" s="22" t="s">
        <v>2467</v>
      </c>
      <c r="CV188" s="22" t="s">
        <v>134</v>
      </c>
    </row>
    <row r="189" spans="1:100" x14ac:dyDescent="0.2">
      <c r="A189" s="22" t="s">
        <v>1170</v>
      </c>
      <c r="B189" s="22" t="s">
        <v>1171</v>
      </c>
      <c r="C189" s="22" t="s">
        <v>1170</v>
      </c>
      <c r="D189" s="22" t="s">
        <v>1194</v>
      </c>
      <c r="E189" s="22" t="s">
        <v>1195</v>
      </c>
      <c r="F189" s="22" t="s">
        <v>1194</v>
      </c>
      <c r="G189" s="22" t="e">
        <f>VLOOKUP(D189,#REF!,5,0)</f>
        <v>#REF!</v>
      </c>
      <c r="H189" s="22" t="e">
        <f>VLOOKUP(D189,#REF!,6,0)</f>
        <v>#REF!</v>
      </c>
      <c r="I189" s="22">
        <v>19</v>
      </c>
      <c r="J189" s="22">
        <v>221</v>
      </c>
      <c r="K189" s="22">
        <v>0</v>
      </c>
      <c r="L189" s="23">
        <v>108031</v>
      </c>
      <c r="M189" s="23">
        <v>28381</v>
      </c>
      <c r="N189" s="26">
        <v>31983.69</v>
      </c>
      <c r="O189" s="22">
        <v>3</v>
      </c>
      <c r="P189" s="23">
        <v>1298</v>
      </c>
      <c r="Q189" s="23">
        <f t="shared" si="0"/>
        <v>12015069.748498116</v>
      </c>
      <c r="R189" s="26">
        <v>25.49</v>
      </c>
      <c r="S189" s="22">
        <v>384</v>
      </c>
      <c r="T189" s="22">
        <v>73</v>
      </c>
      <c r="U189" s="23">
        <v>72375</v>
      </c>
      <c r="V189" s="23">
        <v>59123</v>
      </c>
      <c r="W189" s="23">
        <v>6822</v>
      </c>
      <c r="X189" s="23">
        <v>38791</v>
      </c>
      <c r="Y189" s="23">
        <v>62384</v>
      </c>
      <c r="Z189" s="22">
        <v>26</v>
      </c>
      <c r="AA189" s="22">
        <v>7</v>
      </c>
      <c r="AB189" s="22">
        <v>1</v>
      </c>
      <c r="AC189" s="22">
        <v>0</v>
      </c>
      <c r="AD189" s="23">
        <v>56251</v>
      </c>
      <c r="AE189" s="23">
        <v>51780</v>
      </c>
      <c r="AF189" s="23">
        <v>66577</v>
      </c>
      <c r="AG189" s="23">
        <v>39065</v>
      </c>
      <c r="AH189" s="22">
        <v>256</v>
      </c>
      <c r="AI189" s="23">
        <v>2133</v>
      </c>
      <c r="AJ189" s="23">
        <v>15260</v>
      </c>
      <c r="AK189" s="23">
        <v>16370</v>
      </c>
      <c r="AL189" s="23">
        <v>13579</v>
      </c>
      <c r="AM189" s="23">
        <v>12317</v>
      </c>
      <c r="AN189" s="23">
        <v>10441</v>
      </c>
      <c r="AO189" s="23">
        <v>6562</v>
      </c>
      <c r="AP189" s="23">
        <v>7746</v>
      </c>
      <c r="AQ189" s="23">
        <v>6405</v>
      </c>
      <c r="AR189" s="23">
        <v>6347</v>
      </c>
      <c r="AS189" s="23">
        <v>4169</v>
      </c>
      <c r="AT189" s="23">
        <v>3896</v>
      </c>
      <c r="AU189" s="23">
        <v>2209</v>
      </c>
      <c r="AV189" s="23">
        <v>1520</v>
      </c>
      <c r="AW189" s="22">
        <v>636</v>
      </c>
      <c r="AX189" s="22">
        <v>390</v>
      </c>
      <c r="AY189" s="22">
        <v>184</v>
      </c>
      <c r="AZ189" s="23">
        <v>3892</v>
      </c>
      <c r="BA189" s="23">
        <v>99282</v>
      </c>
      <c r="BB189" s="28">
        <v>4</v>
      </c>
      <c r="BC189" s="28">
        <v>4</v>
      </c>
      <c r="BD189" s="28">
        <v>4</v>
      </c>
      <c r="BE189" s="28">
        <v>1</v>
      </c>
      <c r="BF189" s="28">
        <v>0</v>
      </c>
      <c r="BG189" s="23">
        <v>8070</v>
      </c>
      <c r="BH189" s="23">
        <v>4175</v>
      </c>
      <c r="BI189" s="23">
        <v>18522</v>
      </c>
      <c r="BJ189" s="23">
        <v>7905</v>
      </c>
      <c r="BK189" s="23">
        <v>8098</v>
      </c>
      <c r="BL189" s="23">
        <v>12074</v>
      </c>
      <c r="BM189" s="23">
        <v>69446</v>
      </c>
      <c r="BN189" s="23">
        <v>15459</v>
      </c>
      <c r="BO189" s="23">
        <v>7868</v>
      </c>
      <c r="BP189" s="23">
        <v>4469</v>
      </c>
      <c r="BQ189" s="23">
        <v>6985</v>
      </c>
      <c r="BR189" s="22">
        <v>267</v>
      </c>
      <c r="BS189" s="22">
        <v>865</v>
      </c>
      <c r="BT189" s="23">
        <v>2583</v>
      </c>
      <c r="BU189" s="22">
        <v>82</v>
      </c>
      <c r="BV189" s="22">
        <v>7</v>
      </c>
      <c r="BW189" s="23">
        <v>1732</v>
      </c>
      <c r="BX189" s="23">
        <v>1388</v>
      </c>
      <c r="BY189" s="22">
        <v>484</v>
      </c>
      <c r="BZ189" s="23">
        <v>3901</v>
      </c>
      <c r="CA189" s="22">
        <v>47</v>
      </c>
      <c r="CB189" s="22">
        <v>13</v>
      </c>
      <c r="CC189" s="22">
        <v>38</v>
      </c>
      <c r="CD189" s="22">
        <v>15</v>
      </c>
      <c r="CE189" s="22">
        <v>26</v>
      </c>
      <c r="CF189" s="22">
        <v>23</v>
      </c>
      <c r="CG189" s="22">
        <v>71</v>
      </c>
      <c r="CH189" s="22">
        <v>156</v>
      </c>
      <c r="CI189" s="23">
        <v>100137</v>
      </c>
      <c r="CJ189" s="23">
        <v>61897</v>
      </c>
      <c r="CK189" s="23">
        <v>2666</v>
      </c>
      <c r="CL189" s="22">
        <v>403</v>
      </c>
      <c r="CM189" s="23">
        <v>4638</v>
      </c>
      <c r="CN189" s="23">
        <v>11400</v>
      </c>
      <c r="CO189" s="23">
        <v>1324</v>
      </c>
      <c r="CP189" s="22">
        <v>97</v>
      </c>
      <c r="CQ189" s="23">
        <v>12355</v>
      </c>
      <c r="CR189" s="22">
        <v>230</v>
      </c>
      <c r="CS189" s="22">
        <v>75</v>
      </c>
      <c r="CT189" s="23">
        <v>12946</v>
      </c>
      <c r="CU189" s="22" t="s">
        <v>2467</v>
      </c>
      <c r="CV189" s="22" t="s">
        <v>134</v>
      </c>
    </row>
    <row r="190" spans="1:100" x14ac:dyDescent="0.2">
      <c r="A190" s="22" t="s">
        <v>1170</v>
      </c>
      <c r="B190" s="22" t="s">
        <v>1171</v>
      </c>
      <c r="C190" s="22" t="s">
        <v>1170</v>
      </c>
      <c r="D190" s="22" t="s">
        <v>1206</v>
      </c>
      <c r="E190" s="22" t="s">
        <v>1207</v>
      </c>
      <c r="F190" s="22" t="s">
        <v>1206</v>
      </c>
      <c r="G190" s="22" t="e">
        <f>VLOOKUP(D190,#REF!,5,0)</f>
        <v>#REF!</v>
      </c>
      <c r="H190" s="22" t="e">
        <f>VLOOKUP(D190,#REF!,6,0)</f>
        <v>#REF!</v>
      </c>
      <c r="I190" s="22">
        <v>11</v>
      </c>
      <c r="J190" s="22">
        <v>99</v>
      </c>
      <c r="K190" s="22">
        <v>0</v>
      </c>
      <c r="L190" s="23">
        <v>36200</v>
      </c>
      <c r="M190" s="23">
        <v>10628</v>
      </c>
      <c r="N190" s="26">
        <v>10977.09</v>
      </c>
      <c r="O190" s="22">
        <v>3</v>
      </c>
      <c r="P190" s="23">
        <v>1240</v>
      </c>
      <c r="Q190" s="23">
        <f t="shared" si="0"/>
        <v>34254143.646408834</v>
      </c>
      <c r="R190" s="26">
        <v>29.54</v>
      </c>
      <c r="S190" s="22">
        <v>287</v>
      </c>
      <c r="T190" s="22">
        <v>32</v>
      </c>
      <c r="U190" s="23">
        <v>23233</v>
      </c>
      <c r="V190" s="23">
        <v>23322</v>
      </c>
      <c r="W190" s="23">
        <v>5805</v>
      </c>
      <c r="X190" s="23">
        <v>29768</v>
      </c>
      <c r="Y190" s="22">
        <v>624</v>
      </c>
      <c r="Z190" s="22">
        <v>3</v>
      </c>
      <c r="AA190" s="22">
        <v>0</v>
      </c>
      <c r="AB190" s="22">
        <v>0</v>
      </c>
      <c r="AC190" s="22">
        <v>0</v>
      </c>
      <c r="AD190" s="23">
        <v>19137</v>
      </c>
      <c r="AE190" s="23">
        <v>17063</v>
      </c>
      <c r="AF190" s="23">
        <v>20719</v>
      </c>
      <c r="AG190" s="23">
        <v>14977</v>
      </c>
      <c r="AH190" s="22">
        <v>140</v>
      </c>
      <c r="AI190" s="22">
        <v>364</v>
      </c>
      <c r="AJ190" s="23">
        <v>2624</v>
      </c>
      <c r="AK190" s="23">
        <v>4222</v>
      </c>
      <c r="AL190" s="23">
        <v>4631</v>
      </c>
      <c r="AM190" s="23">
        <v>4121</v>
      </c>
      <c r="AN190" s="23">
        <v>3249</v>
      </c>
      <c r="AO190" s="23">
        <v>3066</v>
      </c>
      <c r="AP190" s="23">
        <v>3034</v>
      </c>
      <c r="AQ190" s="23">
        <v>2784</v>
      </c>
      <c r="AR190" s="23">
        <v>2282</v>
      </c>
      <c r="AS190" s="23">
        <v>1730</v>
      </c>
      <c r="AT190" s="23">
        <v>1507</v>
      </c>
      <c r="AU190" s="23">
        <v>1119</v>
      </c>
      <c r="AV190" s="22">
        <v>819</v>
      </c>
      <c r="AW190" s="22">
        <v>434</v>
      </c>
      <c r="AX190" s="22">
        <v>278</v>
      </c>
      <c r="AY190" s="22">
        <v>300</v>
      </c>
      <c r="AZ190" s="22">
        <v>713</v>
      </c>
      <c r="BA190" s="23">
        <v>34679</v>
      </c>
      <c r="BB190" s="28">
        <v>2</v>
      </c>
      <c r="BC190" s="28">
        <v>2</v>
      </c>
      <c r="BD190" s="28">
        <v>2</v>
      </c>
      <c r="BE190" s="28">
        <v>1</v>
      </c>
      <c r="BF190" s="28">
        <v>0</v>
      </c>
      <c r="BG190" s="23">
        <v>1456</v>
      </c>
      <c r="BH190" s="22">
        <v>755</v>
      </c>
      <c r="BI190" s="23">
        <v>5091</v>
      </c>
      <c r="BJ190" s="23">
        <v>2884</v>
      </c>
      <c r="BK190" s="23">
        <v>2804</v>
      </c>
      <c r="BL190" s="23">
        <v>3515</v>
      </c>
      <c r="BM190" s="23">
        <v>12904</v>
      </c>
      <c r="BN190" s="23">
        <v>5219</v>
      </c>
      <c r="BO190" s="23">
        <v>4382</v>
      </c>
      <c r="BP190" s="23">
        <v>3876</v>
      </c>
      <c r="BQ190" s="23">
        <v>7381</v>
      </c>
      <c r="BR190" s="22">
        <v>191</v>
      </c>
      <c r="BS190" s="22">
        <v>555</v>
      </c>
      <c r="BT190" s="23">
        <v>1611</v>
      </c>
      <c r="BU190" s="22">
        <v>75</v>
      </c>
      <c r="BV190" s="22">
        <v>6</v>
      </c>
      <c r="BW190" s="22">
        <v>895</v>
      </c>
      <c r="BX190" s="22">
        <v>912</v>
      </c>
      <c r="BY190" s="22">
        <v>299</v>
      </c>
      <c r="BZ190" s="23">
        <v>5533</v>
      </c>
      <c r="CA190" s="22">
        <v>258</v>
      </c>
      <c r="CB190" s="22">
        <v>6</v>
      </c>
      <c r="CC190" s="22">
        <v>6</v>
      </c>
      <c r="CD190" s="22">
        <v>5</v>
      </c>
      <c r="CE190" s="22">
        <v>8</v>
      </c>
      <c r="CF190" s="22">
        <v>11</v>
      </c>
      <c r="CG190" s="22">
        <v>52</v>
      </c>
      <c r="CH190" s="22">
        <v>84</v>
      </c>
      <c r="CI190" s="23">
        <v>28131</v>
      </c>
      <c r="CJ190" s="23">
        <v>14631</v>
      </c>
      <c r="CK190" s="23">
        <v>2116</v>
      </c>
      <c r="CL190" s="22">
        <v>171</v>
      </c>
      <c r="CM190" s="23">
        <v>3288</v>
      </c>
      <c r="CN190" s="23">
        <v>1787</v>
      </c>
      <c r="CO190" s="23">
        <v>1363</v>
      </c>
      <c r="CP190" s="22">
        <v>99</v>
      </c>
      <c r="CQ190" s="23">
        <v>6658</v>
      </c>
      <c r="CR190" s="22">
        <v>108</v>
      </c>
      <c r="CS190" s="22">
        <v>132</v>
      </c>
      <c r="CT190" s="23">
        <v>5847</v>
      </c>
      <c r="CU190" s="22" t="s">
        <v>2467</v>
      </c>
      <c r="CV190" s="22" t="s">
        <v>134</v>
      </c>
    </row>
    <row r="191" spans="1:100" x14ac:dyDescent="0.2">
      <c r="A191" s="22" t="s">
        <v>1142</v>
      </c>
      <c r="B191" s="22" t="s">
        <v>1143</v>
      </c>
      <c r="C191" s="22" t="s">
        <v>1142</v>
      </c>
      <c r="D191" s="22" t="s">
        <v>1160</v>
      </c>
      <c r="E191" s="22" t="s">
        <v>1161</v>
      </c>
      <c r="F191" s="22" t="s">
        <v>1160</v>
      </c>
      <c r="G191" s="22" t="e">
        <f>VLOOKUP(D191,#REF!,5,0)</f>
        <v>#REF!</v>
      </c>
      <c r="H191" s="22" t="e">
        <f>VLOOKUP(D191,#REF!,6,0)</f>
        <v>#REF!</v>
      </c>
      <c r="I191" s="22">
        <v>29</v>
      </c>
      <c r="J191" s="22">
        <v>216</v>
      </c>
      <c r="K191" s="22">
        <v>0</v>
      </c>
      <c r="L191" s="23">
        <v>32344</v>
      </c>
      <c r="M191" s="23">
        <v>12174</v>
      </c>
      <c r="N191" s="26">
        <v>11529.18</v>
      </c>
      <c r="O191" s="22">
        <v>3</v>
      </c>
      <c r="P191" s="23">
        <v>126</v>
      </c>
      <c r="Q191" s="23">
        <f t="shared" si="0"/>
        <v>3895622.0628246353</v>
      </c>
      <c r="R191" s="26">
        <v>32.799999999999997</v>
      </c>
      <c r="S191" s="22">
        <v>212</v>
      </c>
      <c r="T191" s="22">
        <v>116</v>
      </c>
      <c r="U191" s="23">
        <v>22075</v>
      </c>
      <c r="V191" s="23">
        <v>22135</v>
      </c>
      <c r="W191" s="23">
        <v>2476</v>
      </c>
      <c r="X191" s="23">
        <v>24709</v>
      </c>
      <c r="Y191" s="23">
        <v>5156</v>
      </c>
      <c r="Z191" s="22">
        <v>1</v>
      </c>
      <c r="AA191" s="22">
        <v>1</v>
      </c>
      <c r="AB191" s="22">
        <v>0</v>
      </c>
      <c r="AC191" s="22">
        <v>1</v>
      </c>
      <c r="AD191" s="23">
        <v>16831</v>
      </c>
      <c r="AE191" s="23">
        <v>15513</v>
      </c>
      <c r="AF191" s="23">
        <v>18673</v>
      </c>
      <c r="AG191" s="23">
        <v>13228</v>
      </c>
      <c r="AH191" s="22">
        <v>105</v>
      </c>
      <c r="AI191" s="22">
        <v>338</v>
      </c>
      <c r="AJ191" s="23">
        <v>2698</v>
      </c>
      <c r="AK191" s="23">
        <v>3251</v>
      </c>
      <c r="AL191" s="23">
        <v>3309</v>
      </c>
      <c r="AM191" s="23">
        <v>3003</v>
      </c>
      <c r="AN191" s="23">
        <v>3524</v>
      </c>
      <c r="AO191" s="23">
        <v>3016</v>
      </c>
      <c r="AP191" s="23">
        <v>3132</v>
      </c>
      <c r="AQ191" s="23">
        <v>3056</v>
      </c>
      <c r="AR191" s="23">
        <v>2376</v>
      </c>
      <c r="AS191" s="23">
        <v>1637</v>
      </c>
      <c r="AT191" s="23">
        <v>1313</v>
      </c>
      <c r="AU191" s="22">
        <v>912</v>
      </c>
      <c r="AV191" s="22">
        <v>512</v>
      </c>
      <c r="AW191" s="22">
        <v>303</v>
      </c>
      <c r="AX191" s="22">
        <v>168</v>
      </c>
      <c r="AY191" s="22">
        <v>134</v>
      </c>
      <c r="AZ191" s="22">
        <v>673</v>
      </c>
      <c r="BA191" s="23">
        <v>30704</v>
      </c>
      <c r="BB191" s="28">
        <v>2</v>
      </c>
      <c r="BC191" s="28">
        <v>2</v>
      </c>
      <c r="BD191" s="28">
        <v>2</v>
      </c>
      <c r="BE191" s="28">
        <v>1</v>
      </c>
      <c r="BF191" s="28">
        <v>0</v>
      </c>
      <c r="BG191" s="23">
        <v>1408</v>
      </c>
      <c r="BH191" s="22">
        <v>673</v>
      </c>
      <c r="BI191" s="23">
        <v>3859</v>
      </c>
      <c r="BJ191" s="23">
        <v>2019</v>
      </c>
      <c r="BK191" s="23">
        <v>1914</v>
      </c>
      <c r="BL191" s="23">
        <v>3287</v>
      </c>
      <c r="BM191" s="23">
        <v>14135</v>
      </c>
      <c r="BN191" s="23">
        <v>4871</v>
      </c>
      <c r="BO191" s="23">
        <v>3116</v>
      </c>
      <c r="BP191" s="23">
        <v>2889</v>
      </c>
      <c r="BQ191" s="23">
        <v>5122</v>
      </c>
      <c r="BR191" s="22">
        <v>131</v>
      </c>
      <c r="BS191" s="22">
        <v>479</v>
      </c>
      <c r="BT191" s="23">
        <v>1544</v>
      </c>
      <c r="BU191" s="22">
        <v>52</v>
      </c>
      <c r="BV191" s="22">
        <v>5</v>
      </c>
      <c r="BW191" s="23">
        <v>1299</v>
      </c>
      <c r="BX191" s="23">
        <v>1184</v>
      </c>
      <c r="BY191" s="22">
        <v>261</v>
      </c>
      <c r="BZ191" s="23">
        <v>10810</v>
      </c>
      <c r="CA191" s="22">
        <v>13</v>
      </c>
      <c r="CB191" s="22">
        <v>2</v>
      </c>
      <c r="CC191" s="22">
        <v>6</v>
      </c>
      <c r="CD191" s="22">
        <v>4</v>
      </c>
      <c r="CE191" s="22">
        <v>75</v>
      </c>
      <c r="CF191" s="22">
        <v>2</v>
      </c>
      <c r="CG191" s="22">
        <v>189</v>
      </c>
      <c r="CH191" s="22">
        <v>42</v>
      </c>
      <c r="CI191" s="23">
        <v>18457</v>
      </c>
      <c r="CJ191" s="23">
        <v>15126</v>
      </c>
      <c r="CK191" s="23">
        <v>1503</v>
      </c>
      <c r="CL191" s="22">
        <v>84</v>
      </c>
      <c r="CM191" s="23">
        <v>1463</v>
      </c>
      <c r="CN191" s="23">
        <v>3732</v>
      </c>
      <c r="CO191" s="22">
        <v>88</v>
      </c>
      <c r="CP191" s="22">
        <v>18</v>
      </c>
      <c r="CQ191" s="23">
        <v>5795</v>
      </c>
      <c r="CR191" s="22">
        <v>40</v>
      </c>
      <c r="CS191" s="22">
        <v>36</v>
      </c>
      <c r="CT191" s="23">
        <v>4459</v>
      </c>
      <c r="CU191" s="22" t="s">
        <v>2467</v>
      </c>
      <c r="CV191" s="22" t="s">
        <v>134</v>
      </c>
    </row>
    <row r="192" spans="1:100" x14ac:dyDescent="0.2">
      <c r="A192" s="22" t="s">
        <v>911</v>
      </c>
      <c r="B192" s="22" t="s">
        <v>912</v>
      </c>
      <c r="C192" s="22" t="s">
        <v>911</v>
      </c>
      <c r="D192" s="22" t="s">
        <v>913</v>
      </c>
      <c r="E192" s="22" t="s">
        <v>914</v>
      </c>
      <c r="F192" s="22" t="s">
        <v>913</v>
      </c>
      <c r="G192" s="22" t="e">
        <f>VLOOKUP(D192,#REF!,5,0)</f>
        <v>#REF!</v>
      </c>
      <c r="H192" s="22" t="e">
        <f>VLOOKUP(D192,#REF!,6,0)</f>
        <v>#REF!</v>
      </c>
      <c r="I192" s="22">
        <v>15</v>
      </c>
      <c r="J192" s="22">
        <v>109</v>
      </c>
      <c r="K192" s="22">
        <v>0</v>
      </c>
      <c r="L192" s="23">
        <v>81743</v>
      </c>
      <c r="M192" s="23">
        <v>23127</v>
      </c>
      <c r="N192" s="26">
        <v>42620.7</v>
      </c>
      <c r="O192" s="22">
        <v>2</v>
      </c>
      <c r="P192" s="23">
        <v>6556</v>
      </c>
      <c r="Q192" s="23">
        <f t="shared" si="0"/>
        <v>80202586.154166102</v>
      </c>
      <c r="R192" s="26">
        <v>6.63</v>
      </c>
      <c r="S192" s="22">
        <v>323</v>
      </c>
      <c r="T192" s="22">
        <v>97</v>
      </c>
      <c r="U192" s="23">
        <v>73377</v>
      </c>
      <c r="V192" s="23">
        <v>55993</v>
      </c>
      <c r="W192" s="23">
        <v>27499</v>
      </c>
      <c r="X192" s="23">
        <v>46795</v>
      </c>
      <c r="Y192" s="23">
        <v>7097</v>
      </c>
      <c r="Z192" s="22">
        <v>84</v>
      </c>
      <c r="AA192" s="22">
        <v>263</v>
      </c>
      <c r="AB192" s="22">
        <v>1</v>
      </c>
      <c r="AC192" s="22">
        <v>4</v>
      </c>
      <c r="AD192" s="23">
        <v>43048</v>
      </c>
      <c r="AE192" s="23">
        <v>38695</v>
      </c>
      <c r="AF192" s="23">
        <v>44485</v>
      </c>
      <c r="AG192" s="23">
        <v>34906</v>
      </c>
      <c r="AH192" s="22">
        <v>514</v>
      </c>
      <c r="AI192" s="23">
        <v>1838</v>
      </c>
      <c r="AJ192" s="23">
        <v>6693</v>
      </c>
      <c r="AK192" s="23">
        <v>8336</v>
      </c>
      <c r="AL192" s="23">
        <v>8314</v>
      </c>
      <c r="AM192" s="23">
        <v>7862</v>
      </c>
      <c r="AN192" s="23">
        <v>7700</v>
      </c>
      <c r="AO192" s="23">
        <v>7162</v>
      </c>
      <c r="AP192" s="23">
        <v>6702</v>
      </c>
      <c r="AQ192" s="23">
        <v>6730</v>
      </c>
      <c r="AR192" s="23">
        <v>6069</v>
      </c>
      <c r="AS192" s="23">
        <v>4992</v>
      </c>
      <c r="AT192" s="23">
        <v>3727</v>
      </c>
      <c r="AU192" s="23">
        <v>2595</v>
      </c>
      <c r="AV192" s="23">
        <v>1879</v>
      </c>
      <c r="AW192" s="23">
        <v>1302</v>
      </c>
      <c r="AX192" s="22">
        <v>826</v>
      </c>
      <c r="AY192" s="22">
        <v>854</v>
      </c>
      <c r="AZ192" s="23">
        <v>1560</v>
      </c>
      <c r="BA192" s="23">
        <v>77604</v>
      </c>
      <c r="BB192" s="28">
        <v>2</v>
      </c>
      <c r="BC192" s="28">
        <v>2</v>
      </c>
      <c r="BD192" s="28">
        <v>2</v>
      </c>
      <c r="BE192" s="28">
        <v>1</v>
      </c>
      <c r="BF192" s="28">
        <v>0</v>
      </c>
      <c r="BG192" s="23">
        <v>3298</v>
      </c>
      <c r="BH192" s="23">
        <v>1637</v>
      </c>
      <c r="BI192" s="23">
        <v>10039</v>
      </c>
      <c r="BJ192" s="23">
        <v>4973</v>
      </c>
      <c r="BK192" s="23">
        <v>4719</v>
      </c>
      <c r="BL192" s="23">
        <v>7867</v>
      </c>
      <c r="BM192" s="23">
        <v>20284</v>
      </c>
      <c r="BN192" s="23">
        <v>15243</v>
      </c>
      <c r="BO192" s="23">
        <v>11537</v>
      </c>
      <c r="BP192" s="23">
        <v>9856</v>
      </c>
      <c r="BQ192" s="23">
        <v>16980</v>
      </c>
      <c r="BR192" s="22">
        <v>398</v>
      </c>
      <c r="BS192" s="23">
        <v>1904</v>
      </c>
      <c r="BT192" s="23">
        <v>5186</v>
      </c>
      <c r="BU192" s="22">
        <v>343</v>
      </c>
      <c r="BV192" s="22">
        <v>12</v>
      </c>
      <c r="BW192" s="23">
        <v>3271</v>
      </c>
      <c r="BX192" s="23">
        <v>4565</v>
      </c>
      <c r="BY192" s="23">
        <v>1235</v>
      </c>
      <c r="BZ192" s="23">
        <v>10388</v>
      </c>
      <c r="CA192" s="22">
        <v>208</v>
      </c>
      <c r="CB192" s="22">
        <v>7</v>
      </c>
      <c r="CC192" s="22">
        <v>145</v>
      </c>
      <c r="CD192" s="22">
        <v>8</v>
      </c>
      <c r="CE192" s="22">
        <v>42</v>
      </c>
      <c r="CF192" s="22">
        <v>11</v>
      </c>
      <c r="CG192" s="22">
        <v>136</v>
      </c>
      <c r="CH192" s="22">
        <v>50</v>
      </c>
      <c r="CI192" s="23">
        <v>61677</v>
      </c>
      <c r="CJ192" s="23">
        <v>21497</v>
      </c>
      <c r="CK192" s="23">
        <v>4768</v>
      </c>
      <c r="CL192" s="22">
        <v>545</v>
      </c>
      <c r="CM192" s="23">
        <v>10394</v>
      </c>
      <c r="CN192" s="23">
        <v>9747</v>
      </c>
      <c r="CO192" s="22">
        <v>86</v>
      </c>
      <c r="CP192" s="22">
        <v>237</v>
      </c>
      <c r="CQ192" s="23">
        <v>19413</v>
      </c>
      <c r="CR192" s="22">
        <v>313</v>
      </c>
      <c r="CS192" s="22">
        <v>257</v>
      </c>
      <c r="CT192" s="23">
        <v>14486</v>
      </c>
      <c r="CU192" s="22" t="s">
        <v>2467</v>
      </c>
      <c r="CV192" s="22" t="s">
        <v>134</v>
      </c>
    </row>
    <row r="193" spans="1:100" x14ac:dyDescent="0.2">
      <c r="A193" s="22" t="s">
        <v>1170</v>
      </c>
      <c r="B193" s="22" t="s">
        <v>1171</v>
      </c>
      <c r="C193" s="22" t="s">
        <v>1170</v>
      </c>
      <c r="D193" s="22" t="s">
        <v>1190</v>
      </c>
      <c r="E193" s="22" t="s">
        <v>1191</v>
      </c>
      <c r="F193" s="22" t="s">
        <v>1190</v>
      </c>
      <c r="G193" s="22" t="e">
        <f>VLOOKUP(D193,#REF!,5,0)</f>
        <v>#REF!</v>
      </c>
      <c r="H193" s="22" t="e">
        <f>VLOOKUP(D193,#REF!,6,0)</f>
        <v>#REF!</v>
      </c>
      <c r="I193" s="22">
        <v>20</v>
      </c>
      <c r="J193" s="22">
        <v>111</v>
      </c>
      <c r="K193" s="22">
        <v>0</v>
      </c>
      <c r="L193" s="23">
        <v>64524</v>
      </c>
      <c r="M193" s="23">
        <v>19765</v>
      </c>
      <c r="N193" s="26">
        <v>27108</v>
      </c>
      <c r="O193" s="22">
        <v>2</v>
      </c>
      <c r="P193" s="23">
        <v>3001</v>
      </c>
      <c r="Q193" s="23">
        <f t="shared" si="0"/>
        <v>46509825.801252253</v>
      </c>
      <c r="R193" s="26">
        <v>19.41</v>
      </c>
      <c r="S193" s="22">
        <v>830</v>
      </c>
      <c r="T193" s="22">
        <v>124</v>
      </c>
      <c r="U193" s="23">
        <v>50065</v>
      </c>
      <c r="V193" s="23">
        <v>39260</v>
      </c>
      <c r="W193" s="23">
        <v>10435</v>
      </c>
      <c r="X193" s="23">
        <v>18721</v>
      </c>
      <c r="Y193" s="23">
        <v>35271</v>
      </c>
      <c r="Z193" s="22">
        <v>66</v>
      </c>
      <c r="AA193" s="22">
        <v>31</v>
      </c>
      <c r="AB193" s="22">
        <v>0</v>
      </c>
      <c r="AC193" s="22">
        <v>0</v>
      </c>
      <c r="AD193" s="23">
        <v>34271</v>
      </c>
      <c r="AE193" s="23">
        <v>30253</v>
      </c>
      <c r="AF193" s="23">
        <v>39179</v>
      </c>
      <c r="AG193" s="23">
        <v>23625</v>
      </c>
      <c r="AH193" s="22">
        <v>238</v>
      </c>
      <c r="AI193" s="23">
        <v>1482</v>
      </c>
      <c r="AJ193" s="23">
        <v>5031</v>
      </c>
      <c r="AK193" s="23">
        <v>8931</v>
      </c>
      <c r="AL193" s="23">
        <v>8930</v>
      </c>
      <c r="AM193" s="23">
        <v>6526</v>
      </c>
      <c r="AN193" s="23">
        <v>5637</v>
      </c>
      <c r="AO193" s="23">
        <v>5227</v>
      </c>
      <c r="AP193" s="23">
        <v>5488</v>
      </c>
      <c r="AQ193" s="23">
        <v>5298</v>
      </c>
      <c r="AR193" s="23">
        <v>4042</v>
      </c>
      <c r="AS193" s="23">
        <v>3406</v>
      </c>
      <c r="AT193" s="23">
        <v>2428</v>
      </c>
      <c r="AU193" s="23">
        <v>1762</v>
      </c>
      <c r="AV193" s="22">
        <v>900</v>
      </c>
      <c r="AW193" s="22">
        <v>501</v>
      </c>
      <c r="AX193" s="22">
        <v>249</v>
      </c>
      <c r="AY193" s="22">
        <v>168</v>
      </c>
      <c r="AZ193" s="23">
        <v>1251</v>
      </c>
      <c r="BA193" s="23">
        <v>61603</v>
      </c>
      <c r="BB193" s="28">
        <v>2</v>
      </c>
      <c r="BC193" s="28">
        <v>2</v>
      </c>
      <c r="BD193" s="28">
        <v>2</v>
      </c>
      <c r="BE193" s="28">
        <v>1</v>
      </c>
      <c r="BF193" s="28">
        <v>0</v>
      </c>
      <c r="BG193" s="23">
        <v>2676</v>
      </c>
      <c r="BH193" s="23">
        <v>1460</v>
      </c>
      <c r="BI193" s="23">
        <v>10973</v>
      </c>
      <c r="BJ193" s="23">
        <v>5305</v>
      </c>
      <c r="BK193" s="23">
        <v>4686</v>
      </c>
      <c r="BL193" s="23">
        <v>5643</v>
      </c>
      <c r="BM193" s="23">
        <v>24354</v>
      </c>
      <c r="BN193" s="23">
        <v>9464</v>
      </c>
      <c r="BO193" s="23">
        <v>9222</v>
      </c>
      <c r="BP193" s="23">
        <v>6382</v>
      </c>
      <c r="BQ193" s="23">
        <v>11564</v>
      </c>
      <c r="BR193" s="22">
        <v>298</v>
      </c>
      <c r="BS193" s="22">
        <v>824</v>
      </c>
      <c r="BT193" s="23">
        <v>2354</v>
      </c>
      <c r="BU193" s="22">
        <v>59</v>
      </c>
      <c r="BV193" s="22">
        <v>3</v>
      </c>
      <c r="BW193" s="23">
        <v>2851</v>
      </c>
      <c r="BX193" s="23">
        <v>2493</v>
      </c>
      <c r="BY193" s="22">
        <v>895</v>
      </c>
      <c r="BZ193" s="23">
        <v>7544</v>
      </c>
      <c r="CA193" s="22">
        <v>73</v>
      </c>
      <c r="CB193" s="22">
        <v>5</v>
      </c>
      <c r="CC193" s="22">
        <v>50</v>
      </c>
      <c r="CD193" s="22">
        <v>8</v>
      </c>
      <c r="CE193" s="22">
        <v>36</v>
      </c>
      <c r="CF193" s="22">
        <v>19</v>
      </c>
      <c r="CG193" s="22">
        <v>99</v>
      </c>
      <c r="CH193" s="22">
        <v>108</v>
      </c>
      <c r="CI193" s="23">
        <v>50343</v>
      </c>
      <c r="CJ193" s="23">
        <v>25120</v>
      </c>
      <c r="CK193" s="23">
        <v>2549</v>
      </c>
      <c r="CL193" s="22">
        <v>302</v>
      </c>
      <c r="CM193" s="23">
        <v>8356</v>
      </c>
      <c r="CN193" s="23">
        <v>6832</v>
      </c>
      <c r="CO193" s="22">
        <v>35</v>
      </c>
      <c r="CP193" s="22">
        <v>66</v>
      </c>
      <c r="CQ193" s="23">
        <v>12334</v>
      </c>
      <c r="CR193" s="22">
        <v>210</v>
      </c>
      <c r="CS193" s="22">
        <v>113</v>
      </c>
      <c r="CT193" s="23">
        <v>8607</v>
      </c>
      <c r="CU193" s="22" t="s">
        <v>2467</v>
      </c>
      <c r="CV193" s="22" t="s">
        <v>134</v>
      </c>
    </row>
    <row r="194" spans="1:100" x14ac:dyDescent="0.2">
      <c r="A194" s="22" t="s">
        <v>1170</v>
      </c>
      <c r="B194" s="22" t="s">
        <v>1171</v>
      </c>
      <c r="C194" s="22" t="s">
        <v>1170</v>
      </c>
      <c r="D194" s="22" t="s">
        <v>1202</v>
      </c>
      <c r="E194" s="22" t="s">
        <v>1203</v>
      </c>
      <c r="F194" s="22" t="s">
        <v>1202</v>
      </c>
      <c r="G194" s="22" t="e">
        <f>VLOOKUP(D194,#REF!,5,0)</f>
        <v>#REF!</v>
      </c>
      <c r="H194" s="22" t="e">
        <f>VLOOKUP(D194,#REF!,6,0)</f>
        <v>#REF!</v>
      </c>
      <c r="I194" s="22">
        <v>10</v>
      </c>
      <c r="J194" s="22">
        <v>87</v>
      </c>
      <c r="K194" s="22">
        <v>2</v>
      </c>
      <c r="L194" s="23">
        <v>41534</v>
      </c>
      <c r="M194" s="23">
        <v>11437</v>
      </c>
      <c r="N194" s="26">
        <v>17742</v>
      </c>
      <c r="O194" s="22">
        <v>2</v>
      </c>
      <c r="P194" s="23">
        <v>1525</v>
      </c>
      <c r="Q194" s="23">
        <f t="shared" si="0"/>
        <v>36716906.630712181</v>
      </c>
      <c r="R194" s="26">
        <v>13.87</v>
      </c>
      <c r="S194" s="22">
        <v>240</v>
      </c>
      <c r="T194" s="22">
        <v>88</v>
      </c>
      <c r="U194" s="23">
        <v>31742</v>
      </c>
      <c r="V194" s="23">
        <v>27451</v>
      </c>
      <c r="W194" s="23">
        <v>9505</v>
      </c>
      <c r="X194" s="23">
        <v>31078</v>
      </c>
      <c r="Y194" s="22">
        <v>915</v>
      </c>
      <c r="Z194" s="22">
        <v>19</v>
      </c>
      <c r="AA194" s="22">
        <v>17</v>
      </c>
      <c r="AB194" s="22">
        <v>0</v>
      </c>
      <c r="AC194" s="22">
        <v>0</v>
      </c>
      <c r="AD194" s="23">
        <v>22104</v>
      </c>
      <c r="AE194" s="23">
        <v>19430</v>
      </c>
      <c r="AF194" s="23">
        <v>24376</v>
      </c>
      <c r="AG194" s="23">
        <v>16375</v>
      </c>
      <c r="AH194" s="22">
        <v>170</v>
      </c>
      <c r="AI194" s="22">
        <v>613</v>
      </c>
      <c r="AJ194" s="23">
        <v>2561</v>
      </c>
      <c r="AK194" s="23">
        <v>4812</v>
      </c>
      <c r="AL194" s="23">
        <v>5276</v>
      </c>
      <c r="AM194" s="23">
        <v>4490</v>
      </c>
      <c r="AN194" s="23">
        <v>3742</v>
      </c>
      <c r="AO194" s="23">
        <v>3345</v>
      </c>
      <c r="AP194" s="23">
        <v>3526</v>
      </c>
      <c r="AQ194" s="23">
        <v>3381</v>
      </c>
      <c r="AR194" s="23">
        <v>2618</v>
      </c>
      <c r="AS194" s="23">
        <v>2260</v>
      </c>
      <c r="AT194" s="23">
        <v>1869</v>
      </c>
      <c r="AU194" s="23">
        <v>1494</v>
      </c>
      <c r="AV194" s="23">
        <v>1052</v>
      </c>
      <c r="AW194" s="22">
        <v>570</v>
      </c>
      <c r="AX194" s="22">
        <v>327</v>
      </c>
      <c r="AY194" s="22">
        <v>211</v>
      </c>
      <c r="AZ194" s="22">
        <v>617</v>
      </c>
      <c r="BA194" s="23">
        <v>40123</v>
      </c>
      <c r="BB194" s="28">
        <v>2</v>
      </c>
      <c r="BC194" s="28">
        <v>2</v>
      </c>
      <c r="BD194" s="28">
        <v>2</v>
      </c>
      <c r="BE194" s="28">
        <v>1</v>
      </c>
      <c r="BF194" s="28">
        <v>0</v>
      </c>
      <c r="BG194" s="23">
        <v>1365</v>
      </c>
      <c r="BH194" s="22">
        <v>824</v>
      </c>
      <c r="BI194" s="23">
        <v>5919</v>
      </c>
      <c r="BJ194" s="23">
        <v>3234</v>
      </c>
      <c r="BK194" s="23">
        <v>2959</v>
      </c>
      <c r="BL194" s="23">
        <v>4062</v>
      </c>
      <c r="BM194" s="23">
        <v>13982</v>
      </c>
      <c r="BN194" s="23">
        <v>6021</v>
      </c>
      <c r="BO194" s="23">
        <v>6373</v>
      </c>
      <c r="BP194" s="23">
        <v>4806</v>
      </c>
      <c r="BQ194" s="23">
        <v>8057</v>
      </c>
      <c r="BR194" s="22">
        <v>144</v>
      </c>
      <c r="BS194" s="22">
        <v>564</v>
      </c>
      <c r="BT194" s="23">
        <v>1538</v>
      </c>
      <c r="BU194" s="22">
        <v>48</v>
      </c>
      <c r="BV194" s="22">
        <v>1</v>
      </c>
      <c r="BW194" s="23">
        <v>1172</v>
      </c>
      <c r="BX194" s="23">
        <v>1015</v>
      </c>
      <c r="BY194" s="22">
        <v>369</v>
      </c>
      <c r="BZ194" s="23">
        <v>3590</v>
      </c>
      <c r="CA194" s="22">
        <v>24</v>
      </c>
      <c r="CB194" s="22">
        <v>5</v>
      </c>
      <c r="CC194" s="22">
        <v>19</v>
      </c>
      <c r="CD194" s="22">
        <v>6</v>
      </c>
      <c r="CE194" s="22">
        <v>22</v>
      </c>
      <c r="CF194" s="22">
        <v>22</v>
      </c>
      <c r="CG194" s="22">
        <v>16</v>
      </c>
      <c r="CH194" s="22">
        <v>61</v>
      </c>
      <c r="CI194" s="23">
        <v>35213</v>
      </c>
      <c r="CJ194" s="23">
        <v>16109</v>
      </c>
      <c r="CK194" s="23">
        <v>2181</v>
      </c>
      <c r="CL194" s="22">
        <v>246</v>
      </c>
      <c r="CM194" s="23">
        <v>4271</v>
      </c>
      <c r="CN194" s="23">
        <v>3959</v>
      </c>
      <c r="CO194" s="22">
        <v>307</v>
      </c>
      <c r="CP194" s="22">
        <v>49</v>
      </c>
      <c r="CQ194" s="23">
        <v>7286</v>
      </c>
      <c r="CR194" s="22">
        <v>130</v>
      </c>
      <c r="CS194" s="22">
        <v>100</v>
      </c>
      <c r="CT194" s="23">
        <v>6896</v>
      </c>
      <c r="CU194" s="22" t="s">
        <v>2467</v>
      </c>
      <c r="CV194" s="22" t="s">
        <v>134</v>
      </c>
    </row>
    <row r="195" spans="1:100" x14ac:dyDescent="0.2">
      <c r="A195" s="22" t="s">
        <v>1170</v>
      </c>
      <c r="B195" s="22" t="s">
        <v>1171</v>
      </c>
      <c r="C195" s="22" t="s">
        <v>1170</v>
      </c>
      <c r="D195" s="22" t="s">
        <v>1210</v>
      </c>
      <c r="E195" s="22" t="s">
        <v>1211</v>
      </c>
      <c r="F195" s="22" t="s">
        <v>1210</v>
      </c>
      <c r="G195" s="22" t="e">
        <f>VLOOKUP(D195,#REF!,5,0)</f>
        <v>#REF!</v>
      </c>
      <c r="H195" s="22" t="e">
        <f>VLOOKUP(D195,#REF!,6,0)</f>
        <v>#REF!</v>
      </c>
      <c r="I195" s="22">
        <v>8</v>
      </c>
      <c r="J195" s="22">
        <v>59</v>
      </c>
      <c r="K195" s="22">
        <v>0</v>
      </c>
      <c r="L195" s="23">
        <v>38441</v>
      </c>
      <c r="M195" s="23">
        <v>9393</v>
      </c>
      <c r="N195" s="26">
        <v>23813.91</v>
      </c>
      <c r="O195" s="22">
        <v>2</v>
      </c>
      <c r="P195" s="23">
        <v>851</v>
      </c>
      <c r="Q195" s="23">
        <f t="shared" si="0"/>
        <v>22137821.596732654</v>
      </c>
      <c r="R195" s="26">
        <v>28.38</v>
      </c>
      <c r="S195" s="22">
        <v>213</v>
      </c>
      <c r="T195" s="22">
        <v>7</v>
      </c>
      <c r="U195" s="23">
        <v>18959</v>
      </c>
      <c r="V195" s="23">
        <v>27518</v>
      </c>
      <c r="W195" s="23">
        <v>1609</v>
      </c>
      <c r="X195" s="23">
        <v>36526</v>
      </c>
      <c r="Y195" s="22">
        <v>268</v>
      </c>
      <c r="Z195" s="22">
        <v>5</v>
      </c>
      <c r="AA195" s="22">
        <v>1</v>
      </c>
      <c r="AB195" s="22">
        <v>0</v>
      </c>
      <c r="AC195" s="22">
        <v>32</v>
      </c>
      <c r="AD195" s="23">
        <v>20252</v>
      </c>
      <c r="AE195" s="23">
        <v>18189</v>
      </c>
      <c r="AF195" s="23">
        <v>22254</v>
      </c>
      <c r="AG195" s="23">
        <v>15598</v>
      </c>
      <c r="AH195" s="22">
        <v>128</v>
      </c>
      <c r="AI195" s="22">
        <v>461</v>
      </c>
      <c r="AJ195" s="23">
        <v>1616</v>
      </c>
      <c r="AK195" s="23">
        <v>3639</v>
      </c>
      <c r="AL195" s="23">
        <v>4319</v>
      </c>
      <c r="AM195" s="23">
        <v>4319</v>
      </c>
      <c r="AN195" s="23">
        <v>4199</v>
      </c>
      <c r="AO195" s="23">
        <v>3782</v>
      </c>
      <c r="AP195" s="23">
        <v>3910</v>
      </c>
      <c r="AQ195" s="23">
        <v>3070</v>
      </c>
      <c r="AR195" s="23">
        <v>2998</v>
      </c>
      <c r="AS195" s="23">
        <v>2011</v>
      </c>
      <c r="AT195" s="23">
        <v>1649</v>
      </c>
      <c r="AU195" s="23">
        <v>1259</v>
      </c>
      <c r="AV195" s="22">
        <v>807</v>
      </c>
      <c r="AW195" s="22">
        <v>422</v>
      </c>
      <c r="AX195" s="22">
        <v>253</v>
      </c>
      <c r="AY195" s="22">
        <v>188</v>
      </c>
      <c r="AZ195" s="22">
        <v>409</v>
      </c>
      <c r="BA195" s="23">
        <v>37729</v>
      </c>
      <c r="BB195" s="28">
        <v>2</v>
      </c>
      <c r="BC195" s="28">
        <v>1</v>
      </c>
      <c r="BD195" s="28">
        <v>1</v>
      </c>
      <c r="BE195" s="28">
        <v>0</v>
      </c>
      <c r="BF195" s="28">
        <v>0</v>
      </c>
      <c r="BG195" s="22">
        <v>990</v>
      </c>
      <c r="BH195" s="22">
        <v>628</v>
      </c>
      <c r="BI195" s="23">
        <v>4628</v>
      </c>
      <c r="BJ195" s="23">
        <v>2550</v>
      </c>
      <c r="BK195" s="23">
        <v>2644</v>
      </c>
      <c r="BL195" s="23">
        <v>4377</v>
      </c>
      <c r="BM195" s="23">
        <v>17936</v>
      </c>
      <c r="BN195" s="23">
        <v>5923</v>
      </c>
      <c r="BO195" s="23">
        <v>4414</v>
      </c>
      <c r="BP195" s="23">
        <v>3282</v>
      </c>
      <c r="BQ195" s="23">
        <v>5363</v>
      </c>
      <c r="BR195" s="22">
        <v>181</v>
      </c>
      <c r="BS195" s="22">
        <v>411</v>
      </c>
      <c r="BT195" s="22">
        <v>898</v>
      </c>
      <c r="BU195" s="22">
        <v>28</v>
      </c>
      <c r="BV195" s="22">
        <v>5</v>
      </c>
      <c r="BW195" s="22">
        <v>664</v>
      </c>
      <c r="BX195" s="22">
        <v>603</v>
      </c>
      <c r="BY195" s="22">
        <v>233</v>
      </c>
      <c r="BZ195" s="23">
        <v>2869</v>
      </c>
      <c r="CA195" s="22">
        <v>5</v>
      </c>
      <c r="CB195" s="22">
        <v>11</v>
      </c>
      <c r="CC195" s="22">
        <v>6</v>
      </c>
      <c r="CD195" s="22">
        <v>9</v>
      </c>
      <c r="CE195" s="22">
        <v>17</v>
      </c>
      <c r="CF195" s="22">
        <v>11</v>
      </c>
      <c r="CG195" s="22">
        <v>25</v>
      </c>
      <c r="CH195" s="22">
        <v>93</v>
      </c>
      <c r="CI195" s="23">
        <v>33895</v>
      </c>
      <c r="CJ195" s="23">
        <v>16570</v>
      </c>
      <c r="CK195" s="23">
        <v>1479</v>
      </c>
      <c r="CL195" s="22">
        <v>133</v>
      </c>
      <c r="CM195" s="23">
        <v>3119</v>
      </c>
      <c r="CN195" s="23">
        <v>4072</v>
      </c>
      <c r="CO195" s="23">
        <v>1203</v>
      </c>
      <c r="CP195" s="22">
        <v>58</v>
      </c>
      <c r="CQ195" s="23">
        <v>5650</v>
      </c>
      <c r="CR195" s="22">
        <v>109</v>
      </c>
      <c r="CS195" s="22">
        <v>19</v>
      </c>
      <c r="CT195" s="23">
        <v>6029</v>
      </c>
      <c r="CU195" s="22" t="s">
        <v>2467</v>
      </c>
      <c r="CV195" s="22" t="s">
        <v>134</v>
      </c>
    </row>
    <row r="196" spans="1:100" x14ac:dyDescent="0.2">
      <c r="A196" s="22" t="s">
        <v>889</v>
      </c>
      <c r="B196" s="22" t="s">
        <v>890</v>
      </c>
      <c r="C196" s="22" t="s">
        <v>889</v>
      </c>
      <c r="D196" s="22" t="s">
        <v>903</v>
      </c>
      <c r="E196" s="22" t="s">
        <v>904</v>
      </c>
      <c r="F196" s="22" t="s">
        <v>903</v>
      </c>
      <c r="G196" s="22" t="e">
        <f>VLOOKUP(D196,#REF!,5,0)</f>
        <v>#REF!</v>
      </c>
      <c r="H196" s="22" t="e">
        <f>VLOOKUP(D196,#REF!,6,0)</f>
        <v>#REF!</v>
      </c>
      <c r="I196" s="22">
        <v>5</v>
      </c>
      <c r="J196" s="22">
        <v>50</v>
      </c>
      <c r="K196" s="22">
        <v>0</v>
      </c>
      <c r="L196" s="23">
        <v>35171</v>
      </c>
      <c r="M196" s="23">
        <v>12112</v>
      </c>
      <c r="N196" s="26">
        <v>15315</v>
      </c>
      <c r="O196" s="22">
        <v>2</v>
      </c>
      <c r="P196" s="23">
        <v>1524</v>
      </c>
      <c r="Q196" s="23">
        <f t="shared" si="0"/>
        <v>43331153.507150777</v>
      </c>
      <c r="R196" s="26">
        <v>11.44</v>
      </c>
      <c r="S196" s="22">
        <v>127</v>
      </c>
      <c r="T196" s="22">
        <v>59</v>
      </c>
      <c r="U196" s="23">
        <v>33135</v>
      </c>
      <c r="V196" s="23">
        <v>25962</v>
      </c>
      <c r="W196" s="23">
        <v>8230</v>
      </c>
      <c r="X196" s="23">
        <v>5174</v>
      </c>
      <c r="Y196" s="23">
        <v>21692</v>
      </c>
      <c r="Z196" s="22">
        <v>70</v>
      </c>
      <c r="AA196" s="22">
        <v>2</v>
      </c>
      <c r="AB196" s="22">
        <v>0</v>
      </c>
      <c r="AC196" s="22">
        <v>3</v>
      </c>
      <c r="AD196" s="23">
        <v>18772</v>
      </c>
      <c r="AE196" s="23">
        <v>16399</v>
      </c>
      <c r="AF196" s="23">
        <v>17611</v>
      </c>
      <c r="AG196" s="23">
        <v>15959</v>
      </c>
      <c r="AH196" s="22">
        <v>467</v>
      </c>
      <c r="AI196" s="23">
        <v>1134</v>
      </c>
      <c r="AJ196" s="23">
        <v>2422</v>
      </c>
      <c r="AK196" s="23">
        <v>3038</v>
      </c>
      <c r="AL196" s="23">
        <v>2897</v>
      </c>
      <c r="AM196" s="23">
        <v>2941</v>
      </c>
      <c r="AN196" s="23">
        <v>3489</v>
      </c>
      <c r="AO196" s="23">
        <v>3408</v>
      </c>
      <c r="AP196" s="23">
        <v>2891</v>
      </c>
      <c r="AQ196" s="23">
        <v>2879</v>
      </c>
      <c r="AR196" s="23">
        <v>2645</v>
      </c>
      <c r="AS196" s="23">
        <v>2358</v>
      </c>
      <c r="AT196" s="23">
        <v>1853</v>
      </c>
      <c r="AU196" s="23">
        <v>1515</v>
      </c>
      <c r="AV196" s="23">
        <v>1108</v>
      </c>
      <c r="AW196" s="22">
        <v>748</v>
      </c>
      <c r="AX196" s="22">
        <v>445</v>
      </c>
      <c r="AY196" s="22">
        <v>534</v>
      </c>
      <c r="AZ196" s="22">
        <v>550</v>
      </c>
      <c r="BA196" s="23">
        <v>33645</v>
      </c>
      <c r="BB196" s="28">
        <v>2</v>
      </c>
      <c r="BC196" s="28">
        <v>2</v>
      </c>
      <c r="BD196" s="28">
        <v>2</v>
      </c>
      <c r="BE196" s="28">
        <v>1</v>
      </c>
      <c r="BF196" s="28">
        <v>0</v>
      </c>
      <c r="BG196" s="23">
        <v>1148</v>
      </c>
      <c r="BH196" s="22">
        <v>623</v>
      </c>
      <c r="BI196" s="23">
        <v>3517</v>
      </c>
      <c r="BJ196" s="23">
        <v>1770</v>
      </c>
      <c r="BK196" s="23">
        <v>1667</v>
      </c>
      <c r="BL196" s="23">
        <v>3343</v>
      </c>
      <c r="BM196" s="23">
        <v>5852</v>
      </c>
      <c r="BN196" s="23">
        <v>6141</v>
      </c>
      <c r="BO196" s="23">
        <v>8034</v>
      </c>
      <c r="BP196" s="23">
        <v>4948</v>
      </c>
      <c r="BQ196" s="23">
        <v>7447</v>
      </c>
      <c r="BR196" s="22">
        <v>138</v>
      </c>
      <c r="BS196" s="22">
        <v>675</v>
      </c>
      <c r="BT196" s="23">
        <v>1832</v>
      </c>
      <c r="BU196" s="22">
        <v>102</v>
      </c>
      <c r="BV196" s="22">
        <v>2</v>
      </c>
      <c r="BW196" s="22">
        <v>930</v>
      </c>
      <c r="BX196" s="23">
        <v>1210</v>
      </c>
      <c r="BY196" s="22">
        <v>328</v>
      </c>
      <c r="BZ196" s="23">
        <v>2153</v>
      </c>
      <c r="CA196" s="22">
        <v>120</v>
      </c>
      <c r="CB196" s="22">
        <v>5</v>
      </c>
      <c r="CC196" s="22">
        <v>143</v>
      </c>
      <c r="CD196" s="22">
        <v>1</v>
      </c>
      <c r="CE196" s="22">
        <v>35</v>
      </c>
      <c r="CF196" s="22">
        <v>10</v>
      </c>
      <c r="CG196" s="22">
        <v>161</v>
      </c>
      <c r="CH196" s="22">
        <v>60</v>
      </c>
      <c r="CI196" s="23">
        <v>30015</v>
      </c>
      <c r="CJ196" s="23">
        <v>6394</v>
      </c>
      <c r="CK196" s="23">
        <v>1193</v>
      </c>
      <c r="CL196" s="22">
        <v>323</v>
      </c>
      <c r="CM196" s="23">
        <v>6645</v>
      </c>
      <c r="CN196" s="23">
        <v>7574</v>
      </c>
      <c r="CO196" s="22">
        <v>11</v>
      </c>
      <c r="CP196" s="22">
        <v>59</v>
      </c>
      <c r="CQ196" s="23">
        <v>8179</v>
      </c>
      <c r="CR196" s="22">
        <v>203</v>
      </c>
      <c r="CS196" s="22">
        <v>114</v>
      </c>
      <c r="CT196" s="23">
        <v>4476</v>
      </c>
      <c r="CU196" s="22" t="s">
        <v>2467</v>
      </c>
      <c r="CV196" s="22" t="s">
        <v>134</v>
      </c>
    </row>
  </sheetData>
  <autoFilter ref="A1:CV196" xr:uid="{00000000-0009-0000-0000-00001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Reference</vt:lpstr>
      <vt:lpstr>City Level Data</vt:lpstr>
      <vt:lpstr>Pivot Table 8</vt:lpstr>
      <vt:lpstr>Copy of Subcity Level Data</vt:lpstr>
      <vt:lpstr>Provincial Level Data</vt:lpstr>
      <vt:lpstr>west copy data (temporary)</vt:lpstr>
      <vt:lpstr>Pivot Table 7</vt:lpstr>
      <vt:lpstr>Clustering (Gov City)</vt:lpstr>
      <vt:lpstr>Clustering (Sub City)</vt:lpstr>
      <vt:lpstr>Sheet12</vt:lpstr>
      <vt:lpstr>1) East POV</vt:lpstr>
      <vt:lpstr>2) West POV</vt:lpstr>
      <vt:lpstr>3) Jabo POV</vt:lpstr>
      <vt:lpstr>West Subcities Penetration</vt:lpstr>
      <vt:lpstr>City to Cover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hardy setyoso</dc:creator>
  <cp:lastModifiedBy>hardy setyoso</cp:lastModifiedBy>
  <dcterms:modified xsi:type="dcterms:W3CDTF">2023-05-14T13:31:12Z</dcterms:modified>
</cp:coreProperties>
</file>